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640" windowHeight="11745"/>
  </bookViews>
  <sheets>
    <sheet name="Hoja1" sheetId="1" r:id="rId1"/>
  </sheets>
  <definedNames>
    <definedName name="_xlnm._FilterDatabase" localSheetId="0" hidden="1">Hoja1!$A$1:$P$8296</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929" i="1" l="1"/>
  <c r="J5925" i="1"/>
  <c r="J5921" i="1"/>
  <c r="O5658" i="1"/>
  <c r="O5624" i="1"/>
  <c r="O5619" i="1"/>
  <c r="O5617" i="1"/>
  <c r="O5608" i="1"/>
  <c r="O5593" i="1"/>
  <c r="J5578" i="1"/>
  <c r="O5572" i="1"/>
  <c r="O5558" i="1"/>
  <c r="J5487" i="1"/>
  <c r="J5484" i="1"/>
  <c r="J5476" i="1"/>
  <c r="O5469" i="1"/>
  <c r="J5319" i="1"/>
  <c r="J5316" i="1"/>
  <c r="J5311" i="1"/>
  <c r="J5310" i="1"/>
  <c r="J5309" i="1"/>
  <c r="J5273" i="1"/>
  <c r="O5223" i="1"/>
  <c r="O5222" i="1"/>
  <c r="O5219" i="1"/>
  <c r="O5218" i="1"/>
  <c r="O5217" i="1"/>
  <c r="O5214" i="1"/>
  <c r="O5213" i="1"/>
  <c r="O5207" i="1"/>
  <c r="O5205" i="1"/>
  <c r="O5201" i="1"/>
  <c r="O5199" i="1"/>
  <c r="O5196" i="1"/>
  <c r="O5195" i="1"/>
  <c r="O5194" i="1"/>
  <c r="O5173" i="1"/>
  <c r="O5138" i="1"/>
  <c r="O5121" i="1"/>
  <c r="O5076" i="1"/>
  <c r="O5072" i="1"/>
  <c r="O4983" i="1"/>
  <c r="O4917" i="1"/>
  <c r="O4909" i="1"/>
  <c r="O4908" i="1"/>
  <c r="O4907" i="1"/>
  <c r="O4906" i="1"/>
  <c r="O4905" i="1"/>
  <c r="O4904" i="1"/>
  <c r="O4903" i="1"/>
  <c r="O4902" i="1"/>
  <c r="O4901" i="1"/>
  <c r="O4900" i="1"/>
  <c r="O4899" i="1"/>
  <c r="O4898" i="1"/>
  <c r="O4897" i="1"/>
  <c r="O4896" i="1"/>
  <c r="O4895" i="1"/>
  <c r="O4894" i="1"/>
  <c r="O4893" i="1"/>
  <c r="O4892" i="1"/>
  <c r="O4891" i="1"/>
  <c r="O4890" i="1"/>
  <c r="O4889" i="1"/>
  <c r="O4888" i="1"/>
  <c r="O4887" i="1"/>
  <c r="O4886" i="1"/>
  <c r="O4885" i="1"/>
  <c r="O4884" i="1"/>
  <c r="O4883" i="1"/>
  <c r="O4882" i="1"/>
  <c r="O4881" i="1"/>
  <c r="O4880" i="1"/>
  <c r="O4879" i="1"/>
  <c r="O4877" i="1"/>
  <c r="O4869" i="1"/>
  <c r="O4868" i="1"/>
  <c r="O4865" i="1"/>
  <c r="O4857" i="1"/>
  <c r="O4854" i="1"/>
  <c r="O4845" i="1"/>
  <c r="O4844" i="1"/>
  <c r="O4838" i="1"/>
  <c r="O4835" i="1"/>
  <c r="O4834" i="1"/>
  <c r="O4831" i="1"/>
  <c r="O4813" i="1"/>
  <c r="O4809" i="1"/>
  <c r="O4804" i="1"/>
  <c r="O4801" i="1"/>
  <c r="O4800" i="1"/>
  <c r="O4798" i="1"/>
  <c r="O4791" i="1"/>
  <c r="O4790" i="1"/>
  <c r="O4784" i="1"/>
  <c r="O4783" i="1"/>
  <c r="O4782" i="1"/>
  <c r="O4778" i="1"/>
  <c r="O4765" i="1"/>
  <c r="O4764" i="1"/>
  <c r="O4761" i="1"/>
  <c r="O4759" i="1"/>
  <c r="O4756" i="1"/>
  <c r="O4753" i="1"/>
  <c r="O4750" i="1"/>
  <c r="O4746" i="1"/>
  <c r="O4741" i="1"/>
  <c r="O4734" i="1"/>
  <c r="O4731" i="1"/>
  <c r="O4728" i="1"/>
  <c r="O4725" i="1"/>
  <c r="O4715" i="1"/>
  <c r="O4711" i="1"/>
  <c r="O4710" i="1"/>
  <c r="O4707" i="1"/>
  <c r="O4705" i="1"/>
  <c r="O4704" i="1"/>
  <c r="O4702" i="1"/>
  <c r="O4701" i="1"/>
  <c r="O4700" i="1"/>
  <c r="O4699" i="1"/>
  <c r="O4698" i="1"/>
  <c r="O4696" i="1"/>
  <c r="O4695" i="1"/>
  <c r="O4694" i="1"/>
  <c r="O4692" i="1"/>
  <c r="O4690" i="1"/>
  <c r="O4689" i="1"/>
  <c r="O4687" i="1"/>
  <c r="O4686" i="1"/>
  <c r="O4685" i="1"/>
  <c r="O4684" i="1"/>
  <c r="O4681" i="1"/>
  <c r="O4680" i="1"/>
  <c r="O4677" i="1"/>
  <c r="O4675" i="1"/>
  <c r="O4674" i="1"/>
  <c r="O4673" i="1"/>
  <c r="O4668" i="1"/>
  <c r="O4666" i="1"/>
  <c r="O4665" i="1"/>
  <c r="O4664" i="1"/>
  <c r="O4662" i="1"/>
  <c r="O4660" i="1"/>
  <c r="O4659" i="1"/>
  <c r="O4657" i="1"/>
  <c r="O4654" i="1"/>
  <c r="O4653" i="1"/>
  <c r="O4651" i="1"/>
  <c r="O4650" i="1"/>
  <c r="O4649" i="1"/>
  <c r="O4641" i="1"/>
  <c r="O4635" i="1"/>
  <c r="O4631" i="1"/>
  <c r="O4630" i="1"/>
  <c r="O4629" i="1"/>
  <c r="O4628" i="1"/>
  <c r="O4625" i="1"/>
  <c r="O4622" i="1"/>
  <c r="O4621" i="1"/>
  <c r="O4619" i="1"/>
  <c r="O4614" i="1"/>
  <c r="O4609" i="1"/>
  <c r="O4608" i="1"/>
  <c r="O4605" i="1"/>
  <c r="O4603" i="1"/>
  <c r="O4602" i="1"/>
  <c r="O4600" i="1"/>
  <c r="O4599" i="1"/>
  <c r="O4598" i="1"/>
  <c r="O4597" i="1"/>
  <c r="O4590" i="1"/>
  <c r="O4588" i="1"/>
  <c r="O4587" i="1"/>
  <c r="O4586" i="1"/>
  <c r="O4583" i="1"/>
  <c r="O4582" i="1"/>
  <c r="O4581" i="1"/>
  <c r="O4580" i="1"/>
  <c r="O4578" i="1"/>
  <c r="O4577" i="1"/>
  <c r="O4575" i="1"/>
  <c r="O4573" i="1"/>
  <c r="O4572" i="1"/>
  <c r="O4568" i="1"/>
  <c r="O4551" i="1"/>
  <c r="O4544" i="1"/>
  <c r="O4539" i="1"/>
  <c r="O4536" i="1"/>
  <c r="O4535" i="1"/>
  <c r="O4534" i="1"/>
  <c r="O4529" i="1"/>
  <c r="O4528" i="1"/>
  <c r="O4527" i="1"/>
  <c r="O4519" i="1"/>
  <c r="O4516" i="1"/>
  <c r="O4515" i="1"/>
  <c r="O4511" i="1"/>
  <c r="O4508" i="1"/>
  <c r="O4501" i="1"/>
  <c r="O4497" i="1"/>
  <c r="O4494" i="1"/>
  <c r="O4490" i="1"/>
  <c r="O4488" i="1"/>
  <c r="O4485" i="1"/>
  <c r="O4479" i="1"/>
  <c r="J4479" i="1"/>
  <c r="O4466" i="1"/>
  <c r="O4463" i="1"/>
  <c r="O4459" i="1"/>
  <c r="O4456" i="1"/>
  <c r="O4455" i="1"/>
  <c r="O4452" i="1"/>
  <c r="O4449" i="1"/>
  <c r="O4438" i="1"/>
  <c r="O4434" i="1"/>
  <c r="O4432" i="1"/>
  <c r="O4431" i="1"/>
  <c r="O4428" i="1"/>
  <c r="O4421" i="1"/>
  <c r="O4417" i="1"/>
  <c r="O4415" i="1"/>
  <c r="O4414" i="1"/>
  <c r="O4408" i="1"/>
  <c r="O4407" i="1"/>
  <c r="O4395" i="1"/>
  <c r="O4390" i="1"/>
  <c r="O4377" i="1"/>
  <c r="O4361" i="1"/>
  <c r="O4359" i="1"/>
  <c r="O4358" i="1"/>
  <c r="O4357" i="1"/>
  <c r="O4356" i="1"/>
  <c r="O4355" i="1"/>
  <c r="O4354" i="1"/>
  <c r="O4353" i="1"/>
  <c r="O4352" i="1"/>
  <c r="O4351" i="1"/>
  <c r="O4350" i="1"/>
  <c r="O4349" i="1"/>
  <c r="O4348" i="1"/>
  <c r="O4347" i="1"/>
  <c r="O4346" i="1"/>
  <c r="O4345" i="1"/>
  <c r="O4344" i="1"/>
  <c r="O4343" i="1"/>
  <c r="O4342" i="1"/>
  <c r="O4341" i="1"/>
  <c r="O4340" i="1"/>
  <c r="O4339" i="1"/>
  <c r="O4338" i="1"/>
  <c r="O4337" i="1"/>
  <c r="O4335" i="1"/>
  <c r="O4334" i="1"/>
  <c r="O4333" i="1"/>
  <c r="O4332" i="1"/>
  <c r="O4331" i="1"/>
  <c r="O4330" i="1"/>
  <c r="O4329" i="1"/>
  <c r="O4328" i="1"/>
  <c r="O4314" i="1"/>
  <c r="O4311" i="1"/>
  <c r="O4298" i="1"/>
  <c r="O4292" i="1"/>
  <c r="O4288" i="1"/>
  <c r="O4286" i="1"/>
  <c r="O4284" i="1"/>
  <c r="O4282" i="1"/>
  <c r="O4280" i="1"/>
  <c r="O4279" i="1"/>
  <c r="O4272" i="1"/>
  <c r="O4267" i="1"/>
  <c r="J4233" i="1"/>
  <c r="J4221" i="1"/>
  <c r="J4165" i="1"/>
  <c r="J4162" i="1"/>
  <c r="J4161" i="1"/>
  <c r="J4139" i="1"/>
  <c r="J4132" i="1"/>
  <c r="J4128" i="1"/>
  <c r="J4094" i="1"/>
  <c r="J4068" i="1"/>
  <c r="J4037" i="1"/>
  <c r="J3986" i="1"/>
  <c r="J3941" i="1"/>
  <c r="J3934" i="1"/>
  <c r="J3930" i="1"/>
  <c r="J3918" i="1"/>
  <c r="J3907" i="1"/>
  <c r="J3906" i="1"/>
  <c r="J3890" i="1"/>
  <c r="J3889" i="1"/>
  <c r="J3888" i="1"/>
  <c r="O3834" i="1"/>
  <c r="O3833" i="1"/>
  <c r="O3832" i="1"/>
  <c r="O3831" i="1"/>
  <c r="O3830" i="1"/>
  <c r="O3829" i="1"/>
  <c r="O3828" i="1"/>
  <c r="O3827" i="1"/>
  <c r="O3826" i="1"/>
  <c r="O3825" i="1"/>
  <c r="O3824" i="1"/>
  <c r="O3823" i="1"/>
  <c r="O3822" i="1"/>
  <c r="O3821" i="1"/>
  <c r="O3820" i="1"/>
  <c r="O3819" i="1"/>
  <c r="O3818" i="1"/>
  <c r="O3817" i="1"/>
  <c r="O3816" i="1"/>
  <c r="O3815" i="1"/>
  <c r="O3814" i="1"/>
  <c r="O3813" i="1"/>
  <c r="O3812" i="1"/>
  <c r="O3811" i="1"/>
  <c r="O3810" i="1"/>
  <c r="O3809" i="1"/>
  <c r="O3808" i="1"/>
  <c r="O3806" i="1"/>
  <c r="O3805" i="1"/>
  <c r="O3804" i="1"/>
  <c r="O3803" i="1"/>
  <c r="N9" i="1"/>
  <c r="N8" i="1"/>
  <c r="N7" i="1"/>
  <c r="N6" i="1"/>
  <c r="N5" i="1"/>
  <c r="N4" i="1"/>
  <c r="N3" i="1"/>
  <c r="N2" i="1"/>
</calcChain>
</file>

<file path=xl/sharedStrings.xml><?xml version="1.0" encoding="utf-8"?>
<sst xmlns="http://schemas.openxmlformats.org/spreadsheetml/2006/main" count="49899" uniqueCount="11065">
  <si>
    <t>Fecha de Inicio</t>
  </si>
  <si>
    <t>Fecha de Fin</t>
  </si>
  <si>
    <t>Año</t>
  </si>
  <si>
    <t>Estado</t>
  </si>
  <si>
    <t>Municipios Afectados</t>
  </si>
  <si>
    <t>Descripcion general de los daños</t>
  </si>
  <si>
    <t>Defunciones</t>
  </si>
  <si>
    <t>Viviendas dañadas</t>
  </si>
  <si>
    <t>Escuelas</t>
  </si>
  <si>
    <t xml:space="preserve">Hospitales </t>
  </si>
  <si>
    <t>Area de cultivo dañada / pastizales (h)</t>
  </si>
  <si>
    <t>Total de daños (millones de pesos)</t>
  </si>
  <si>
    <t>Fuente</t>
  </si>
  <si>
    <t>QUIM</t>
  </si>
  <si>
    <t>IF</t>
  </si>
  <si>
    <t>Guerrero</t>
  </si>
  <si>
    <t>Varios Municipios</t>
  </si>
  <si>
    <t>En Mexico, estos fenomenos se presentan en la temporada de Sequia en los meses de Marzo-Junio, con frecuencia se presentan en zonas proximas a caminos, carreteras, pastoreo, lugares de recreo o de aprovechamiento maderable, en este estado se le asiganaron 9, 565 miles de pesos, por daños en este rubro.</t>
  </si>
  <si>
    <t>CONAFOR</t>
  </si>
  <si>
    <t>Jalisco</t>
  </si>
  <si>
    <t>En Mexico, estos fenomenos se presentan en la temporada de Sequia en los meses de Marzo-Junio, con frecuencia se presentan en zonas proximas a caminos, carreteras, pastoreo, lugares de recreo o de aprovechamiento maderable, en este estado se le asiganaron 8, 567 miles de pesos, por daños en este rubro.</t>
  </si>
  <si>
    <t>Chihuahua</t>
  </si>
  <si>
    <t>En Mexico, estos fenomenos se presentan en la temporada de Sequia en los meses de Marzo-Junio, con frecuencia se presentan en zonas proximas a caminos, carreteras, pastoreo, lugares de recreo o de aprovechamiento maderable, en este estado se le asiganaron 7, 614 miles de pesos, por daños en este rubro.</t>
  </si>
  <si>
    <t>10</t>
  </si>
  <si>
    <t>Durango</t>
  </si>
  <si>
    <t>En Mexico, estos fenomenos se presentan en la temporada de Sequia en los meses de Marzo-Junio, con frecuencia se presentan en zonas proximas a caminos, carreteras, pastoreo, lugares de recreo o de aprovechamiento maderable, en este estado se le asiganaron 6, 601 miles de pesos, por daños en este rubro.</t>
  </si>
  <si>
    <t>Morelos</t>
  </si>
  <si>
    <t>En Mexico, estos fenomenos se presentan en la temporada de Sequia en los meses de Marzo-Junio, con frecuencia se presentan en zonas proximas a caminos, carreteras, pastoreo, lugares de recreo o de aprovechamiento maderable, en este estado se le asiganaron 4, 475 miles de pesos, por daños en este rubro.</t>
  </si>
  <si>
    <t>Baja California</t>
  </si>
  <si>
    <t>En Mexico, estos fenomenos se presentan en la temporada de Sequia en los meses de Marzo-Junio, con frecuencia se presentan en zonas proximas a caminos, carreteras, pastoreo, lugares de recreo o de aprovechamiento maderable, en este estado se le asiganaron 6, 577 miles de pesos, por daños en este rubro.</t>
  </si>
  <si>
    <t>Quintana Roo</t>
  </si>
  <si>
    <t>En Mexico, estos fenomenos se presentan en la temporada de Sequia en los meses de Marzo-Junio, con frecuencia se presentan en zonas proximas a caminos, carreteras, pastoreo, lugares de recreo o de aprovechamiento maderable, en este estado se le asiganaron 3, 311 miles de pesos, por daños en este rubro.</t>
  </si>
  <si>
    <t>Zacatecas</t>
  </si>
  <si>
    <t>En Mexico, estos fenomenos se presentan en la temporada de Sequia en los meses de Marzo-Junio, con frecuencia se presentan en zonas proximas a caminos, carreteras, pastoreo, lugares de recreo o de aprovechamiento maderable, en este estado se le asignaron 3, 019 miles de pesos, por daños en este rubro.</t>
  </si>
  <si>
    <t>HIDRO</t>
  </si>
  <si>
    <t>LLUV</t>
  </si>
  <si>
    <t>Chiapas</t>
  </si>
  <si>
    <t>Reportado como otros .</t>
  </si>
  <si>
    <t>CENAPRED</t>
  </si>
  <si>
    <t>SEQ</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</si>
  <si>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asigno a este estado una cantidad de 120, 000 miles de pesos, para solventar los daños, por este fenomeno.</t>
  </si>
  <si>
    <t>SAGARPA-CENAPRED</t>
  </si>
  <si>
    <t>San Luis Potosí</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</si>
  <si>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16, 289 miles de pesos, para solventar los daños, por este fenomeno.</t>
  </si>
  <si>
    <t>Querétaro</t>
  </si>
  <si>
    <t>Amealco de Bonfil y Toliman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</si>
  <si>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14,193 miles de pesos, para solventar los daños, por este fenomeno.</t>
  </si>
  <si>
    <t>Sonora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</si>
  <si>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56, 080 miles de pesos, para solventar los daños, por este fenomeno.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</si>
  <si>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45, 000 miles de pesos, para solventar los daños, por este fenomeno.</t>
  </si>
  <si>
    <t>INUND</t>
  </si>
  <si>
    <t>México</t>
  </si>
  <si>
    <t>Valle de Chalco Solidaridad, Chalco, Ixtapaluca</t>
  </si>
  <si>
    <t>El Bordo izquierdo del Rio de la Conmpañia se erosiono, provocando que rompiera aguas abajo del cruce con la autopista Mexico-Puebla e inundando 80ha de las colonias vecinas, afectando a 2,000 personas y provocando la muerte de 5, en total se destinaron 1, 086 miles de pesos, para la resurcion de los daños.</t>
  </si>
  <si>
    <t>11</t>
  </si>
  <si>
    <t>Guanajuato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</si>
  <si>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73, 994 miles de pesos, para solventar los daños, por este fenomeno.</t>
  </si>
  <si>
    <t>Coahuila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</si>
  <si>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62, 000 miles de pesos, para solventar los daños, por este fenomeno.</t>
  </si>
  <si>
    <t>Sinaloa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</si>
  <si>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53, 441 miles de pesos, para solventar los daños, por este fenomeno.</t>
  </si>
  <si>
    <t>19</t>
  </si>
  <si>
    <t>Nuevo León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</si>
  <si>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51 825 miles de pesos, para solventar los daños, por este fenomeno.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</si>
  <si>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42, 278 miles de pesos, para solventar los daños, por este fenomeno.</t>
  </si>
  <si>
    <t>Aguascalientes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</si>
  <si>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25, 112 miles de pesos, para solventar los daños, por este fenomeno.</t>
  </si>
  <si>
    <t>CT</t>
  </si>
  <si>
    <t>Afectaciones por el ciclón tropical Carlota.</t>
  </si>
  <si>
    <t>Tamaulipas</t>
  </si>
  <si>
    <t>Carbonera, Pesca, Carrizo</t>
  </si>
  <si>
    <t>Con vientos maximos de 75 Km/h el Huracan Beryl, provoco daños a la infraestructura de la region y severos daños a los servicios. Afortunadamente no se presento ninguna calamidad.</t>
  </si>
  <si>
    <t>Baja California Sur</t>
  </si>
  <si>
    <t>Los Cabos, La Paz</t>
  </si>
  <si>
    <t>La Tormenta Tropical Miriam, afecto Severamente las costas de este Estado, por lo que se le destino un total de 7, 038 miles de pesos, para mitigar los daños causados por este fenomeno.</t>
  </si>
  <si>
    <t>Michoacán</t>
  </si>
  <si>
    <t>La depresion y tormenta Tropical Norman.</t>
  </si>
  <si>
    <t>Nayarit</t>
  </si>
  <si>
    <t>Colima</t>
  </si>
  <si>
    <t>La depresion y tormenta Tropical Norman, causo los daños en viviendas, caminos y servicios, que afectaron los vientos de 55 Km/h y rachas de 75 Km/h.</t>
  </si>
  <si>
    <t>Reportado como otros.</t>
  </si>
  <si>
    <t xml:space="preserve">El Huracan Keith se acerco peligrosamente a los costas de Quintana Roo, que por la intensidad de sus vientos acompañados con lluvias llego a categoria 3 estos tambien afectaron la parte norte de Chiapas. </t>
  </si>
  <si>
    <t>Tamaulipas, Veracruz</t>
  </si>
  <si>
    <t>Gomez Farias, Ocampo, Xicotencatl, El Mante, Llera, Victoria, Tampico, Gonzalez</t>
  </si>
  <si>
    <t>El Huracan Keith, perdio fuerza en lo que se internaba a estos estados, por lo que la maxima de vientos fue de 90Km por hora, que ocasiono daños moderados a estos estados, sin consecuencias humanas, el total de fondos pedidos al FONDEN fue de 117,167 miles de pesos.</t>
  </si>
  <si>
    <t>Acumulado anual</t>
  </si>
  <si>
    <t>Varios Estados</t>
  </si>
  <si>
    <t>Suministros y equipamiento de diversas dependencias</t>
  </si>
  <si>
    <t>Allende, Anahuac, Apodaca, Gral. Escobedo, Gral. Teran, Guadalupe, Linares, Monterrey, Sabinas Hidalgo, San Pedro Garza Garcia, Santa. Catarina, Santiago</t>
  </si>
  <si>
    <t>Las remanencias del Huracan Keith, junto con la entrada del Frente Frio No. 4 causaron que se dieran graves lluvias, las cuales provocaron severas inundaciones, deslaves, desbordamiento en presas e interrupcion en los servicios. Afortunadamente no se registraron Perdidas Humanas, un total de 130 personas fueron rescatadas y mas de 5 mil personas fueron evacuadas. En total los daños ascienden a 115.6 millones de pesos.</t>
  </si>
  <si>
    <t>Alconchi, Alamos, Altar,  Arizpe, Atil, Bacoachi, Banamichi, Baviacora, Benjamin Hill, Caborca, Carbo, Cucurpe, Guaymas, Hermosillo, Huepac, Huatabampo, Magdalena, Nogales, Apodepe, Pitiquito, Rayon, San Felipe de Jesus, San Miguel de orcasitas, Santa Ana, Santa Cruz, Trincheras, Tubutama, Ures</t>
  </si>
  <si>
    <t>El Frente frio no. 6 ocasiono lluvias en promedio de 20 a 40 mm afectando a varios sectores de la poblacion</t>
  </si>
  <si>
    <t>Oaxaca</t>
  </si>
  <si>
    <t>Puerto Angel</t>
  </si>
  <si>
    <t>La tormenta Tropiccal Rosa, con vientos de 50 Km/h al acercarse a la costa, se disipo a 15 Km de ella, esto garantizo para que no hubiera mas daño a la region, pues se le destino 254.2 miles de pesos para la recontruccion.</t>
  </si>
  <si>
    <t>BT</t>
  </si>
  <si>
    <t>21</t>
  </si>
  <si>
    <t>Puebla</t>
  </si>
  <si>
    <t>Tras la presencia intensa de temperaturas bajas todo el mes de diciembre se decidio destinar 9, 829 miles de pesos para resarcir los daños provocados, por las Bajas Temperaturas.</t>
  </si>
  <si>
    <t>CENACOM</t>
  </si>
  <si>
    <t>Tlaxcala</t>
  </si>
  <si>
    <t>Tras la presencia intensa de temperaturas bajas todo el mes de diciembre se decidio destinar 4, 777 miles de pesos para resarcir los daños provocados, por las Bajas Temperaturas.</t>
  </si>
  <si>
    <t>La temperatura promedio durante todo el mes fue de 2° C, esto ocasiono la muerte de 8 personas por el frio es decir hiportemia y otras 50 personas murieron a causas indirectas por el frio, es decir por intoxicacion de Gas Butano, quemaduras y otras, que generalmente se presentaron en grupos sociales con pobreza.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</si>
  <si>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asigno a este estado una cantidad de 9, 320 miles de pesos, para solventar los daños, por este fenomeno.</t>
  </si>
  <si>
    <t>GEO</t>
  </si>
  <si>
    <t>AV</t>
  </si>
  <si>
    <t>Ciudad de México, México, Morelos, Puebla, Tlaxcala</t>
  </si>
  <si>
    <t>Amecameca</t>
  </si>
  <si>
    <t>El Actividad Volcanica Popocatepetl hizo erupcion con una fuerza que no se registraba hace por lo menos 500 años. Una sucesion de explosiones hicieron volar en pedazos una porcion pequeña del domo del crater. Lanzo toneladas de piedras y rocas al rojo vivo, lava y cenizas ardientes, y derramo por la ladera este una profusa cantidad de material incandescente. se aplicara plan DN-III.</t>
  </si>
  <si>
    <t>SAN</t>
  </si>
  <si>
    <t>PLAG</t>
  </si>
  <si>
    <t>Una plaga de animales ponzoñosos, provoco alarma en la poblacion, pues en el años murieron 6 personas y otras 8000 resultaron afectadas por esta plaga.</t>
  </si>
  <si>
    <t>IU</t>
  </si>
  <si>
    <t>Ciudad de México, Morelos y Sonora</t>
  </si>
  <si>
    <t>Incendio urbano.</t>
  </si>
  <si>
    <t>SOCIO</t>
  </si>
  <si>
    <t>ATRANS</t>
  </si>
  <si>
    <t>Michoacán, Oaxaca, Sonora, Veracruz y Zacatecas</t>
  </si>
  <si>
    <t>Accidentes automivilisticos.</t>
  </si>
  <si>
    <t>Baja California Sur, Chihuahua y Michoacán</t>
  </si>
  <si>
    <t>Accidentes aereos.</t>
  </si>
  <si>
    <t>Chihuahua, Durango, México, Puebla, Sonora, Tlaxcala</t>
  </si>
  <si>
    <t>Se dieron 36 muertos, 2637 casos de enfermedades respiratorias y 886 personas sufrieron algun incidente causado por las bajas temperaturas.</t>
  </si>
  <si>
    <t>Nayarit y Campeche</t>
  </si>
  <si>
    <t>Accidentes ferrioviarios.</t>
  </si>
  <si>
    <t>EXPL</t>
  </si>
  <si>
    <t>Coahuila, Chiapas, Ciudad de México, Hidalgo, Nayarit, Nuevo León, Oaxaca, Veracruz</t>
  </si>
  <si>
    <t>Diversas explosiones, con diversos origenes, en el año causaron la muerte de 22 personas y 383 personas efectadas, en el año.</t>
  </si>
  <si>
    <t>Las intensas sequias afectaron considerablemente las actividades ganaderas, agricolas y comerciales, en este Estado por lo que se destino la cantidad de 44.3 millones de pesos, del FONDEN.</t>
  </si>
  <si>
    <t>Las intensas sequias afectaron considerablemente las actividades ganaderas, agricolas y comerciales, en este Estado, por lo que se destino la cantidad de 185.9 millones de pesos, del FONDEN.</t>
  </si>
  <si>
    <t>Las intensas sequias afectaron considerablemente las actividades ganaderas, agricolas y comerciales, en este Estado, por lo que se destino la cantidad de 4.8 millones de pesos, del FONDEN.</t>
  </si>
  <si>
    <t>Chiapas, Michoacán, Nuevo León, Quintana Roo</t>
  </si>
  <si>
    <t>En el mes de Septiembre  fue el mes que se pesento con mayor intensidad el fenomeno, provocando un total  de 95 personas muertas entre los 4 estados, Chiapas, Quintana Roo, Michoacan y Nuevo Leon con una poblacion afectada de 126, 954 personas, un total de de 14,102 viviendas dañadas, 18 escuelas afectadas, 10000 ha de area de cultivo y 800 Km de carreteras dañadas y 57 brotes de paludismo.</t>
  </si>
  <si>
    <t>Mulege, Loreto, Comundu, La Paz, Los Cabos</t>
  </si>
  <si>
    <t>El Huaracan Juliette dejo gastos por daños de 850.15 millones de pesos, 2 decesos, 58 934 personas afectadas, 3529 viviendas afectadas, 138 escuelas dañadas y 2,296.10 Km de carrtera y caminos rurales afectados, ademas se afectaron una aprox. de 2,600 hectareas de cultivo, los albergues dieron atencion a 6,000 personas.</t>
  </si>
  <si>
    <t>Guaymas, Sahuaripa, Puerto Peñasco, Benito Juarez, San Ignacio Rio Muerto, Benjamin Hill, Hermosillo, Caborca, Alamos, Bacum, Huatabampo, Magdalena, Empalme, Cajeme,  Etchojoa, Alamos, Navojoa, Quiriego, Huatabampo</t>
  </si>
  <si>
    <t>El Huracan Juliette, llego a Sonora como categoria 1 en la  escala Saffir-Simpson, la maxima categoria fue 4, esto no impidio que vientos de 120 Km/h afectaran al Estado, provocando lluvias e inundaciones, esto se complico tambien debido al saturamiento de las presas y el resurgimiento de antiguos arroyos, el total de daños se estimo en  905.15 millones de pesos, el 75% fueron perdidas en infraestructura y el 25% restante en Produccion agricola y pesquera.</t>
  </si>
  <si>
    <t>Los efectos del Huracan Iris, fue la muerte de 23 personas, 2100 personas afectadas, 884 viviendas afectadas, asicomo dos escuelas y un area decultivo de 240 ha.afectadas.</t>
  </si>
  <si>
    <t>Los efectos del Huracan Iris, provocaron daños a la infraestructura del lugar, inundaciones e interrupcion de servicios, por lo que 2,500 personas tuvieron que ser evacuadas.</t>
  </si>
  <si>
    <t>Las consecuencia de las fuertes nubosidades, del Huracan Iris, provocaron que por las fuertes lluvias se perdieran 11 200 ha de cultivo, por lo que se le asigno la cantidad de 13.4 millones de pesos, para cubrir los daños.</t>
  </si>
  <si>
    <t>Se presentaron fuertes lluvias, debido a los desprendimientos del Huracan Iris y a los vientos del huracan  Chantal, lo que causo daños en la infraestructura ganadera y productiva, como daños en viviendas de la Region, por lo cual se le asigno una cantidad de 185 millones de pesos.</t>
  </si>
  <si>
    <t>Las intensas sequias afectaron considerablemente las actividades ganaderas, agricolas y comerciales, en este Estado, por lo que se destino la cantidad de 5.7 millones de pesos, del FONDEN.</t>
  </si>
  <si>
    <t>SIS</t>
  </si>
  <si>
    <t>Coyuca de Benitez</t>
  </si>
  <si>
    <t>Se registro un sismo de 6.7 grados en la Escala Richter, este afecto a 3 mil personas y daño 2,600 viviendas, el total de daños se calcula en 29.25 millones de pesos.</t>
  </si>
  <si>
    <t>SD</t>
  </si>
  <si>
    <t>TOX</t>
  </si>
  <si>
    <t>Colima, Chiapas, Guerrero y Michoacán</t>
  </si>
  <si>
    <t>104 personas resultaron intoxicadas por ingerir o consumir alimentos en mal estado.</t>
  </si>
  <si>
    <t>FUG</t>
  </si>
  <si>
    <t>Coahuila, Chihuahua</t>
  </si>
  <si>
    <t>Se registro una fuga de combustible que ocasiono la muerte de 3 personas.</t>
  </si>
  <si>
    <t>EPI</t>
  </si>
  <si>
    <t>Enfermedad en ganado vacuno.</t>
  </si>
  <si>
    <t>13</t>
  </si>
  <si>
    <t>Hidalgo</t>
  </si>
  <si>
    <t xml:space="preserve">Pachuca </t>
  </si>
  <si>
    <t>Explosion ocurrida en la Central de Abastos de esta ciudad, ocasionada por juegos pirotecnicos.</t>
  </si>
  <si>
    <t>ND</t>
  </si>
  <si>
    <t>Unas 15 mil personas fueron desalojadas de sus casas durante varias horas por un fuerte incendio en una fabrica de pinturas.</t>
  </si>
  <si>
    <t>Se registran decesos por bajas temperaturas en la entidad.</t>
  </si>
  <si>
    <t>30</t>
  </si>
  <si>
    <t>Veracruz</t>
  </si>
  <si>
    <t>Guachochi, Guadalupe y Calvo</t>
  </si>
  <si>
    <t>Se registran decesos por bajas temperaturas en la entidad y un importante numero de afectados.</t>
  </si>
  <si>
    <t>Ciudad de México</t>
  </si>
  <si>
    <t>El incendio arraso con un campamento de pepenadores, quienes perdieron su patrimonio pues ademas de que 60 de sus viviendas fueron consumidas por las llamas. En el siniestro 14 caballos, que utilizaban para trabajar, perdieron la vida.</t>
  </si>
  <si>
    <t>Delegacion Xochimilco</t>
  </si>
  <si>
    <t>Explosion de un tanque de gas de 20 kilogramos en la colonia Las Cruces.</t>
  </si>
  <si>
    <t>IS</t>
  </si>
  <si>
    <t>Nezahualcoyotl</t>
  </si>
  <si>
    <t xml:space="preserve">Personal de ODAPAS-Neza se traslado a la calle Libertad y Texcoco, en Nezahualcoyotl, Estado de Mexico, para iniciar la reparacion en un ducto (de acero de unas 40 pulgadas de diametro) severamente dañado y fue imposible sellarlo, dejando sin servicio de agua potable a 5 mil familias. Los vecinos dijeron que el tubo se vencio porque es viejo y con el paso de vehiculos se registraron hundimientos de tierra. </t>
  </si>
  <si>
    <t xml:space="preserve">El representante de la Asociacion de Agricultores del Centro de Michoacan, Rufino Mendoza Aparicio, dijo que debido a las heladas se perdieron 500 hectareas de diversos cultivos en la entidad. Señalo que las siembras mas afectadas fueron granos y frutales, las cuales se echaron a perder en 80 por ciento . </t>
  </si>
  <si>
    <t>DERME</t>
  </si>
  <si>
    <t xml:space="preserve">Alrededor de 22 mil litros de acido sulfurico se derramaron en el kilometro 55+900 de la Carretera Panamericana, luego que una pipa de Transportes y Mensajeria justo a Tiempo chocara con un trailer. </t>
  </si>
  <si>
    <t>Orizaba</t>
  </si>
  <si>
    <t xml:space="preserve">A consecuencia de la fuga en un oleoducto de Petroleos Mexicanos (Pemex) registrada a la altura del kilometro 181 de la autopista Mexico-Orizaba se cerro la carretera por tres dias. </t>
  </si>
  <si>
    <t>Chicontepec</t>
  </si>
  <si>
    <t>La estacion de bombeo numero 5 de Petroleos Mexicanos (Pemex) derramo crudo al cauce del rio Chiquito, contaminandolo en mas de un kilometros de su longitud y afectando con los vapores contaminantes a vecinos de la colonia Fernando Lopez Arias.</t>
  </si>
  <si>
    <t>Comala, Cuauhtemoc</t>
  </si>
  <si>
    <t xml:space="preserve">Abundante exhalacion de piedras incandescentes y vapor de agua por el Volcan de Fuego. </t>
  </si>
  <si>
    <t>Pinos, General Panfilo Natera, Jerez, Jimenez del Teul, Juan Aldama, Luis Moya, Mazapil, Morelos, Melchor Ocampo, Noria de Angeles, Guadalupe, Panuco, Genaro Codina, Rio Grande, Villa de Cos, Vetagrande, Sombrerete, Zacatecas, Ojocaliente</t>
  </si>
  <si>
    <t>FV</t>
  </si>
  <si>
    <t>Daños en pastizales y arbustos.</t>
  </si>
  <si>
    <t>Tepehuanes, Guanacevi, Guadalupe Victoria, Ocampo, San Bernardo, Hidalgo, Otaez, San Dimas, Pueblo Nuevo, Durango, Mezquital.</t>
  </si>
  <si>
    <t>Agostura, Guasave</t>
  </si>
  <si>
    <t>Los cultivos afectados son de maiz, frijol y legumbres pertenecientes a los municipios de Angostura, Guasave y el Valle del Carrizo.</t>
  </si>
  <si>
    <t>Huitzilac</t>
  </si>
  <si>
    <t>Volcadura de un camion sobre la carretera libre del municipio de Huitzilac.</t>
  </si>
  <si>
    <t>Campeche</t>
  </si>
  <si>
    <t>Carmen, Astata, Escarcega</t>
  </si>
  <si>
    <t>Los municipios afectados son Carmen, Atasta y Escarcega.</t>
  </si>
  <si>
    <t>Delegacion Cuahutemoc</t>
  </si>
  <si>
    <t xml:space="preserve">Los niños de la escuela primaria "Republica de Panama" tuvieron que ser evacuados por la fuga de gas en un restaurante contiguo al plantel . Al parecer, la compañia Regio Gas es la que surtio el combustible al restaurante y segun los dueños detectaron problemas al momento de la carga del liquido. </t>
  </si>
  <si>
    <t>Explosion en una empresa acerera.</t>
  </si>
  <si>
    <t>La fuga de dioxido se produjo luego de que se acciono accidentalmente el sistema contra incendios del buque cañonero Veracruz que se construye aqui. Al accionarse el sistema contra incendios se libero el dioxido de carbono que hace funciones de extintor del fuego en el cuarto de maquinas del buque patrulla oceanica Veracruz PO 154.</t>
  </si>
  <si>
    <t xml:space="preserve">Dejar el calefactor encendido provoco un incendio que quito la vida a tres menores por quemaduras e intoxicacion, mientras su madre estaba ausente. </t>
  </si>
  <si>
    <t>Delegacion Iztapalapa</t>
  </si>
  <si>
    <t>En el predio irregular en una bodega propiedad del gobierno de la ciudad de Mexico, en la colonia Unidad Habitacional Ermita Zaragoza de la delegacion Iztapalapa.</t>
  </si>
  <si>
    <t>Mascota</t>
  </si>
  <si>
    <t>Volcadura de un autobus  que se dirigia al municipio de Tequila luego de haber visitado Talpa de Allende, un conocido centro religioso local. El autobus cayo en un rio en el municipio de Mascota, a unos 200 kilometros de la capital estatal.</t>
  </si>
  <si>
    <t>Tila</t>
  </si>
  <si>
    <t xml:space="preserve">Una camioneta de carga que transportaba a unas 50 personas cayo a un barranco de unos 10 metros de profundidad. El percance sucedio cuando los creyentes retornaban del santuario catolico de Tila, Chiapas, informaron autoridades de Proteccion Civil. </t>
  </si>
  <si>
    <t xml:space="preserve">Mineral de la Reforma </t>
  </si>
  <si>
    <t xml:space="preserve">Un autobus de pasajeros de la linea Flecha Roja se precipito a un barranco de 100 metros de profundidad. El percance ocurrio a la altura de la comunidad de San Lunes, en el kilometro 2.5 de la carretera que conecta a Pachuca con diversos municipios conocidos turisticamente como del Corredor de la Montaña. </t>
  </si>
  <si>
    <t>Tlalpan</t>
  </si>
  <si>
    <t>Los poblados afectados son Santo Tomas Ajusco, San Andres Toltepec, San Miguel Xicalco, Magdalena Pletacalco, San Pedro Martir y San Miguel Ajusco (Delegacion Tlalpan).</t>
  </si>
  <si>
    <t>Un automovil se impacto contra los muros de contencion de una plazoleta ubicada en la carretera que conduce a la playa.</t>
  </si>
  <si>
    <t>Maltrata</t>
  </si>
  <si>
    <t>Colision de 15 unidades automotrices sobre la autopista Mexico-Veracruz tramo Orizaba-Puebla a la altura de las Cumbres de Maltrata.</t>
  </si>
  <si>
    <t>Varios estados</t>
  </si>
  <si>
    <t>Ocurridos 163 accidentes registrados en 24 h en las principales carreteras del pais.</t>
  </si>
  <si>
    <t>Delegacion Cuajimalpa</t>
  </si>
  <si>
    <t>Explosion de varios cohetes en el pueblo de San Pablo Chimalpa, en Cuajimalpa.</t>
  </si>
  <si>
    <t>Texcoco</t>
  </si>
  <si>
    <t>Consumo de alcohol adulterado en una fiesta particular, realizada el fin de semana en el poblado de Vicente Rivapalacio.</t>
  </si>
  <si>
    <t>El Naranjo, El Meco</t>
  </si>
  <si>
    <t>Afectadas 50 hectareas de bosques en los municipios de El Naranjo y El Meco consumidas.</t>
  </si>
  <si>
    <t>Se contempla un programa de empleo temporal, el cual proporcionara 1 millon de jornales.</t>
  </si>
  <si>
    <t>Del total presentado, segun autoridades del gobierno mexiquense, el 10 % corresponde a bosques de renuevo.</t>
  </si>
  <si>
    <t>Alto Lucero de Gutierrez Barrios</t>
  </si>
  <si>
    <t>Incendio registrado en municipios cercanos a la nucleoelectrica de Laguna Verde, afectando los pastizales del area.</t>
  </si>
  <si>
    <t>Las colonias afectadas son Villas del Alamo, La Providencia, Mineral de la Reforma, Union Chacon, Real de Minas, Francisco I. Madero y Felipe Angeles, dentro del municipio de Pachuca.</t>
  </si>
  <si>
    <t>Habitantes de 57 colonias y unidades habitacionales de Iztapalapa no tienen agua desde hace por lo menos dos meses. Esta crisis, considerada la peor en la historia de la demarcacion, provoco que sus habitantes bloquearan calles, secuestraran pipas y se apoderaran de las garzas (llaves a traves de las que son llenadas las pipas) para presionar al gobierno delegacional.</t>
  </si>
  <si>
    <t>Topia</t>
  </si>
  <si>
    <t xml:space="preserve">En el poblado El Socavon, municipio de Topia, Durango se precipito en picada una avioneta tipo Cessna matricula XBFFT que habia despegado del aeropuerto Guadalupe Victoria de la capital duranguense. </t>
  </si>
  <si>
    <t>Afectadas 1,000 cabezas de ganado han perecido a raiz de la sequia en algunas zonas de Veracruz.</t>
  </si>
  <si>
    <t>Los daños corresponden a los bosques y pastizales del municipio de Janos.</t>
  </si>
  <si>
    <t>Mexicali</t>
  </si>
  <si>
    <t>Desplome de un helicoptero, propiedad de la Procuraduria General de la Republica, sobre una vivienda y una escuela.</t>
  </si>
  <si>
    <t>Cultivos de caña afectados.</t>
  </si>
  <si>
    <t>Delegacion Tlalpan</t>
  </si>
  <si>
    <t>Explosion de un taller de juegos pirotecnicos que operaba en la comunidad La Mesa.</t>
  </si>
  <si>
    <t>Tlaxco, Altzayanca, El Carmen Tequexquitla</t>
  </si>
  <si>
    <t xml:space="preserve">Afectados 15 mil productores tlaxcaltecas han resultado afectados ante la prolongada sequia que afecta al agro local, lo cual podria propiciar que 30 por ciento del total de las hectareas cultivables con maiz dejen de producir este año. </t>
  </si>
  <si>
    <t>Saltillo</t>
  </si>
  <si>
    <t>Impacto entre un automovil particular y un trailer en el libramiento Monterrey-Saltillo, a la altura del kilometro 23, confirmo la Policia Federal Preventiva (PFP).</t>
  </si>
  <si>
    <t>Cuernavaca</t>
  </si>
  <si>
    <t>El accidente ocurrio a las 23.30 hora local (0430 GMT) del jueves en la autopista que une a la Ciudad de Mexico con la de Cuernavaca, a 70 kilometros al sur de la capital. El conductor del autobus, que transportaba a 22 pasajeros desde Cuernavaca a la capital, perdio el control del vehiculo en el tramo bautizado como "La Pera" por su pronunciada curva, en la que han ocurrido numerosos accidentes."</t>
  </si>
  <si>
    <t>Muerte del 3% del ganado de la entidad: 3,000 cabezas de ganado caprino y 1,000 de bovino.</t>
  </si>
  <si>
    <t xml:space="preserve">Explosion de una bazuca de juegos pirotecnicos, informaron autoridades de la Unidad Estatal de Proteccion Civil (UEPC). </t>
  </si>
  <si>
    <t>Daño en viviendas por vientos registrados en la entidad.</t>
  </si>
  <si>
    <t>Leon</t>
  </si>
  <si>
    <t xml:space="preserve">Una fuga de miles de litros de gasolina de un ducto de Petroleos Mexicanos (Pemex) que cruza por el ejido Providencia, a un costado de la autopista Leon-Aguscalientes, provoco el desalojo de decenas de familias y el acordonamiento de 600 metros a la redonda del lugar del percance, ante el riesgo de explosividad que aumento con el intenso calor que azota a esta region del Bajio. </t>
  </si>
  <si>
    <t>Lerma</t>
  </si>
  <si>
    <t xml:space="preserve">La aparatosa volcadura de una pipa que transportaba agua tratada, en el kilometro 43.7 de la carretera de cuota Mexico-Toluca, provocando ademas un severo congestionamiento que se prolongo a lo largo de seis kilometros de vehiculos varados. </t>
  </si>
  <si>
    <t>Poza Rica</t>
  </si>
  <si>
    <t>La ruptura de un poliducto de Petroleos Mexicanos (Pemex) provoco un derrame de 5 mil barriles de gasolina en la comunidad de San Lorenzo Xicotepec, localizada en este municipio. Cada barril tiene aproximadamente 70 litros de combustible, por lo que el derrame podria ser de alrededor de 350 mil litros. El accidente se registro a la altura del kilometro 58+700 de la tuberia de 18 pulgadas que parte de la refineria ubicada en Poza Rica.</t>
  </si>
  <si>
    <t>Tlalmanalco</t>
  </si>
  <si>
    <t>Un tractocamion con grava perdio los frenos y arrollo a un autobus, un microbus, una combi de la ruta 56, dos camiones de gas LP y ocho vehiculos compactos, en la pendiente del cerro de Tlalmanalco en la carretera federal Mexico-Cuautla.</t>
  </si>
  <si>
    <t>Areas dañadas como consecuencia de incendios.</t>
  </si>
  <si>
    <t>6,000 cabezas de ganado.</t>
  </si>
  <si>
    <t xml:space="preserve">Volcadura de dos lanchas en las presas Las Virgenes, en Delicias, y la Abraham Gonzalez, municipio de Guerrero. </t>
  </si>
  <si>
    <t>Yucatán</t>
  </si>
  <si>
    <t>Afectaciones a la entidad en vivienda.</t>
  </si>
  <si>
    <t>Dolores de cabeza, mareos, lagrimeo en ojos, dermatitis, enfermedades gastrointestinales y de las vias respiratorias asi como sangrado por la nariz sufren familias de Pastores, fraccionamientos de Echegaray asicomo alumnos y profesores de escuelas de la region, producto de los fuertes olores, que emanan coladeras y drenajes y el rio Chico de Los Remedios, en cuyas aguas vierten productos quimicos empresas de las zonas industriales.</t>
  </si>
  <si>
    <t>Guasave, Cosala, Concordia, Angostura, Badiraguato, Choix, Elota, Escuinapa, Culiacan, El Fuerte, Rosario, Mazatlan, Mocorito, Sinaloa, San Ignacio, Salvador Alvarado, Ahome</t>
  </si>
  <si>
    <t>Muerte de 190 cabezas de ganado.</t>
  </si>
  <si>
    <t>Tlahuapan, Tehitzingo, Tecomatlan, Tecamachalco, Santa Isabel Cholula, San Pedro Yeloixtlahuaca, Hitziltepec</t>
  </si>
  <si>
    <t>10 municipios son declarados zona de desastre.</t>
  </si>
  <si>
    <t>Afectaciones derivadas de la sequia.</t>
  </si>
  <si>
    <t>Automovil particular se impacta contra un poste del alumbrado publico.</t>
  </si>
  <si>
    <t>Choque entre un camion de transporte publico y un automovil particular.</t>
  </si>
  <si>
    <t>400 cabezas de ganado.</t>
  </si>
  <si>
    <t>San Fernando</t>
  </si>
  <si>
    <t>Entre los municipios afectados se encuentra San Fernando.</t>
  </si>
  <si>
    <t>Zihuatanejo</t>
  </si>
  <si>
    <t>Los daños se concentraron en Zihuatanejo.</t>
  </si>
  <si>
    <t>Los comerciantes de este centro turistico sufren perdidas economicas de unos 12 millones de pesos por cada vez que es suspendido el suministro electrico, lo cual ha sucedido durante toda esta semana debido a un conflicto que mantienen desde el mes pasado pescadores y la Comision Federal de Electricidad (CFE).</t>
  </si>
  <si>
    <t>Ecatepec, Almoloya de Juarez</t>
  </si>
  <si>
    <t>En Ecatepec afectaciones en 12 viviendas, 7 de ellas con perdida total por ser de material endeble. En Almoloya de Juarez inundaciones en algunas viviendas.</t>
  </si>
  <si>
    <t>Inundaciones en vivienda con perdida de techos de material endeble. Derrumbes en bardas y deslaves, acumulacion de lodo. La creciente del rio Chico arrastro un vehiculo. No se cuantifican los daños materiales.</t>
  </si>
  <si>
    <t>Morelia</t>
  </si>
  <si>
    <t>En Morelia, perdida de techos de material endeble de algunas viviendas. Se instalo un albergue para atender a 70 personas que vieron afectadas sus viviendas.</t>
  </si>
  <si>
    <t xml:space="preserve">Fresnillo, Gudalupe, </t>
  </si>
  <si>
    <t>Fresnillo. Inundaciones en 4 viviendas y en una escuela secundaria. Guadalupe. Encharcamiento y acumulacion de lodo afectando a 150 viviendas y algunos caminos. Desbordamiento de la presa El Infalte. Panuco.Inundacion de 400 viviendas y afectaciones a cultivos. Entrega de 400 cobertores, 300 despensas y 100 catres. Cañitas. Afectacion en la presa de Boquilla de abajo. No se tiene el dato de las viviendas afectadas por las inundaciones. Morelos. Encharcamiento e inundacion a un gran numero de viviendas no cuantificadas. Caida de varios postes de energia electrica. Calera.Encharcamiento e inundacion a un gran numero de viviendas no cuantificadas. Zacatecas. Se afectaron dos viviendas en la comunidad El Lorito. Panfilo Natera. Han resultado 10 mil personas afectadas en el municipio.</t>
  </si>
  <si>
    <t>PRM</t>
  </si>
  <si>
    <t>San Martin de Bolaños</t>
  </si>
  <si>
    <t>Derrumbe en el interior de la mina conocida como Zoloaga, en el municipio de San Martin de Bolaños, al norte de Jalisco. De acuerdo con la Procuraduria General de Justicia del Estado (PGJE), el derrumbe se produjo a mas de mil 685 metros de profundidad.</t>
  </si>
  <si>
    <t>Los Alicantes</t>
  </si>
  <si>
    <t>Perdida total de los cultivos del municipio de Los Alicantes.</t>
  </si>
  <si>
    <t>Desbordamiento de varias presas.</t>
  </si>
  <si>
    <t>Deslave de un cerro.</t>
  </si>
  <si>
    <t xml:space="preserve">Fresnillo, Panuco, Cañitas, Morelos, Calera, Genaro Codina, Panfilo Natera, Zacatecas, Guadalupe, Vetagrande, Ojocaliente, Loreto </t>
  </si>
  <si>
    <t>Los municipios de Fresnillo, Panuco, Cañitas, Morelos, Calera, Genaro Codina, Panfilo Natera, Zacatecas, Guadalupe, Vetagrande, Ojocaliente y Loreto resultaron afectados.</t>
  </si>
  <si>
    <t>Hecelchakan</t>
  </si>
  <si>
    <t>Inundaciones en los domicilios de 18 familias en el municipio de Hecelchakan.</t>
  </si>
  <si>
    <t>Tultepec</t>
  </si>
  <si>
    <t>La explosion de un polvorin ubicado en Tultepec, donde se localizaban talleres clandestino de produccion polvora.</t>
  </si>
  <si>
    <t>Palizada</t>
  </si>
  <si>
    <t>Debido a que el rio Palizada (ramal del Usumacinta) se seco en varias de sus extensiones, a raiz de la intensa sequia de la region, unas 4 mil familias de este municipio y comunidades cercanas carecen de agua desde hace tres meses.</t>
  </si>
  <si>
    <t>Teul de Gonzalez Ortega</t>
  </si>
  <si>
    <t>Los daños ocurrieron el Teul Gonzalez de Ortega.</t>
  </si>
  <si>
    <t>Jose Joaquin de Herrera</t>
  </si>
  <si>
    <t>Afectacion de 107 viviendas con techo de carton. En la comunidad de Apozonalco fueron afectadas 11 viviendas de las cuales 7 afectadas en un 75% de sus techos y 4 con afetaciones del 50%. En la comunidad de Buenavista de las pilas 36 viviendas afectadas, 10 de perdida total, 15 con afectaciones de 75% en sus techos y tres con un 50% de afectacion. En las comunidades de Mazazontecomatl, Tlayolapa y Dospaño 60 viviendas afectadas, 10 destruidas en su totalidad, 20 on 75% y 3 de 50%. Los techos de las viviendas afectadas eran de carton y palma. El requerimiento para los domicilios afectados es de un total de 296 pacas de laminas de carton y 240 fajillas.</t>
  </si>
  <si>
    <t>12 comunidades incomunicadas.</t>
  </si>
  <si>
    <t>San Cristobal de las Casas</t>
  </si>
  <si>
    <t>Viviendas inundadas en las comunidades de Villa Flores y San Cristobal. Daño a 29 viviendas en sus techos de material endeble principalmente por la granizada.</t>
  </si>
  <si>
    <t>FONDEN</t>
  </si>
  <si>
    <t xml:space="preserve"> Nacozari de Garcia </t>
  </si>
  <si>
    <t>El incendio ocurrio en el municipio de Nacozari de Garcia.</t>
  </si>
  <si>
    <t>Tamazunchale</t>
  </si>
  <si>
    <t>Tamazunchale, evacuacion por la posibilidad de deslaves. Posible reubicacion de domicilios debido al costo que representa dinamitar un cerro de riesgo.</t>
  </si>
  <si>
    <t>La Cruz</t>
  </si>
  <si>
    <t>Afectacion de 5 viviendas en la localidad de La Cruz, una de ellas de perdida total.</t>
  </si>
  <si>
    <t>Las lluvias provocaron apagones en diversas colonias de la ciudad y dejaron decenas de vehiculos varados.</t>
  </si>
  <si>
    <t>Chilapa</t>
  </si>
  <si>
    <t>Los daños ocurrieron en el municipio de Chilapa.</t>
  </si>
  <si>
    <t>Ocosingo</t>
  </si>
  <si>
    <t>Afectaciones a 64 domicilios en los barrios de Sauzal, Bonampak y Nuevo.</t>
  </si>
  <si>
    <t>Ecatepec</t>
  </si>
  <si>
    <t>Choque entre una camioneta de redilas la cual golpeo a gran velocidad a una camioneta panel colectiva, a la altura del kilometro 13 de la autopista Mexico-Pachuca.</t>
  </si>
  <si>
    <t xml:space="preserve">Calakmul </t>
  </si>
  <si>
    <t>La comunidad de Pioneros del  Rio, en el municipio de Calakmul parcialmente incomunicada. Sin cuantificar los daños a la infraestrutura dañada.</t>
  </si>
  <si>
    <t>Los daños ocurrieron en el poblado de Los Alicantes en el municipio de La Cruz.</t>
  </si>
  <si>
    <t>Boca del Rio</t>
  </si>
  <si>
    <t xml:space="preserve">Explosion en una residencia del fraccionamiento Reforma de esta ciudad, en donde se guardaban productos quimicos, ocasionada por la fuga de gas de un tanque estacionario que al parecer se encontraba en mal estado, informo la policia Intermunicipal Veracruz-Boca del Rio. </t>
  </si>
  <si>
    <t>Ayotlan</t>
  </si>
  <si>
    <t xml:space="preserve">Volcadura de un autobus de pasajeros de la linea Servicios Coordinados Flecha Amarilla, ocurrido en el municipio de Ayotlan, cuando la unidad se dirigia de esta capital hacia La Piedad, Michoacan. El percance ocurrio cuando el camion del Servicio Publico Federal, con numero economico 446, marca Mercedes Benz, placas 698CH1, rebaso el limite permitido de velocidad y en el tramo Degollado-Ayotlan, en la curva conocida como "El Chasco", se precipito hacia un barranco de al menos 6 m de profundidad. </t>
  </si>
  <si>
    <t xml:space="preserve">Entrega de 251 despensas y 16 cobertores en varias comunidades debido a que se encuentran incomunicadas ya que la carretera principal sufrio daños. </t>
  </si>
  <si>
    <t xml:space="preserve">Zitlaltepec de Trinidad Sanchez Santos </t>
  </si>
  <si>
    <t>Afectacion de 60 viviendas, 10 de ellas con perdida total. El 50% de la poblacion de Javier Mina se enuentra sin energia electrica y el 30% de la cabecera municipal. Ademas se registro daño parcial a 5 puentes y daño total en uno. Afectacion de la red de agua potable y en la red carretera de Zaragoza al entronque a la carretera a Puebla.</t>
  </si>
  <si>
    <t>Encharcamiento en viviendas y avenidas, los cuales fueron atendidos por los bomberos.</t>
  </si>
  <si>
    <t>TE</t>
  </si>
  <si>
    <t>Se reportan decesos por onda de calor.</t>
  </si>
  <si>
    <t>Huajuapan de Leon</t>
  </si>
  <si>
    <t>El incidente se reporto en Huajuapan de Leon.</t>
  </si>
  <si>
    <t>En Morelia, problemas de inundaciones y transito vehicular. Afectaciones en viviendas de material endeble.</t>
  </si>
  <si>
    <t>Jamapa, Alvarado y Boca del Rio</t>
  </si>
  <si>
    <t>Los daños se concentraron en Jamapa, Alvarado y Boca del Rio.</t>
  </si>
  <si>
    <t>Tlatelulco</t>
  </si>
  <si>
    <t>En Tlatelulco se reporto la caida de dos postes de energia electrica y obstruccion en la autopista via corta Santa Ana-Puebla.</t>
  </si>
  <si>
    <t>Afectando 25 toneladas de hortalizas y citricos.</t>
  </si>
  <si>
    <t>TS</t>
  </si>
  <si>
    <t>Acatzingo, Mazapiltepec de Juarez, Tepeaca, Los Reyes de Juarez</t>
  </si>
  <si>
    <t>Poblacion afectada en la entidad.</t>
  </si>
  <si>
    <t>Tuxtla Gutierrez</t>
  </si>
  <si>
    <t>Se reportaron  65 viviendas afectadas en la colonia El Rincon de los Lagos. Los daños fueron ocasionados por la caida de una barda.</t>
  </si>
  <si>
    <t>Yurecuaro</t>
  </si>
  <si>
    <t xml:space="preserve">Se incendiaron 960 toneladas de azufre que eran transportadas en 16 vagones de un ferrocarril a la altura de la cabecera municipal de Yurecuaro, cuya poblacion estuvo a punto de verse envuelta en un desastre; la SEDENA aplico el Plan DN-III. Se teme que los gases emanados por la quema de azufre afecten cultivos del municipio de Yurecuaro. Las autoridades de Proteccion Civil de Michoacan informaron que el tren venia procedente de Manzanillo, Colima, y tenia como destino final la poblacion de El Tlacote, Queretaro. </t>
  </si>
  <si>
    <t>Monterrey, Guadalupe, San Nicolas de los Garza, San Pedro Garza Garcia, Escobedo, Apodaca, Santa Catarina, Vallecillo, Sabinas Hidalgo, Linares, Iturbide, Hidalgo, Allende, Juarez, Abasolo, Galeana.</t>
  </si>
  <si>
    <t>Las lluvias afectaron infraestructuras diversas, lo cual rebasa la capacidad operativa y financiera del estado. Algunas localidades afectadas son: Allende, Doctor Arroyo, Benito Juarez, Galeana, Garcia, Hidalgo, Hualahuices, Iturbide, Linares, Los Herrera, Marin, Montemorelos, Sabinas Hidalgo y Vallecillo.</t>
  </si>
  <si>
    <t>Se reportaron daños inmuebles publicos, tal es el caso de la iglesia de la poblacion y la presidencia municipal. Ademas, decenas de hectareas de cultivos tambien resultaron afectadas, principalmente de maiz.</t>
  </si>
  <si>
    <t>Afectaciones en vivienda en la entidad.</t>
  </si>
  <si>
    <t xml:space="preserve">Derrumbe del puente vehicular ubicado en la carretera Dolores Hidalgo-San Miguel de Allende. Se abrieron vias alternas. </t>
  </si>
  <si>
    <t>Dolores Hidalgo</t>
  </si>
  <si>
    <t>En el municipio de Dolores Hidalgo las fuertes lluvias incrementaron el nivel del Rio  Laja, lo que reblandecio el terreno y se derrumbo el puente vehicular ubicado en la carretera Dolores Hidalgo - San Miguel de Allende en el km 74+ 500 a la altura de la comunidad La Venta.</t>
  </si>
  <si>
    <t>Se reportaron siete personas en un albergue. Problemas de inundaciones y de transito.</t>
  </si>
  <si>
    <t>Charcas</t>
  </si>
  <si>
    <t>En la comunidad de Caña Verde en el municipio de Charcas las fuertes lluvias y vientos dañaron los techos de las viviendas.</t>
  </si>
  <si>
    <t>ATRAB</t>
  </si>
  <si>
    <t>En Puebla dos personas resultaron muertas y 3 lesionadas debido a que se electrocutaron dentro de las instalaciones de un circo.</t>
  </si>
  <si>
    <t>DERRS</t>
  </si>
  <si>
    <t>Zimapan</t>
  </si>
  <si>
    <t>En Zimapan el derrumbe de un banco de marmol lesiono a una persona y provoco la muerte de otra mas.</t>
  </si>
  <si>
    <t>Nuevo Laredo</t>
  </si>
  <si>
    <t>En Nuevo Laredo se registro la volcadura de un autobus turistico de la linea Flores Houston.</t>
  </si>
  <si>
    <t>Ixtapaluca</t>
  </si>
  <si>
    <t>En Ixtapaluca se registro un choque por alcance de varios vehiculos y motociclistas, debido a la lluvia sobre la autopista Mexico - Puebla Km. 47+900.</t>
  </si>
  <si>
    <t>El Carmen</t>
  </si>
  <si>
    <t>En el municipio del Carmen al realizar actividades de limpieza de un deposito de combustible de la embarcacion propiedad de la empresa "Marmex" afecto a 8 personas.</t>
  </si>
  <si>
    <t>Benito Juarez</t>
  </si>
  <si>
    <t>En el municipio de Benito Juarez se registro una explosion de un contenedor de quimicos de la empresa "Mardup". Como medidas preventivas fue acordonado el lugar en un radio de 100 m. Debido a la explosion se registro un derrame de 25,000 l de acido clorhidrico.</t>
  </si>
  <si>
    <t>Accidente de dos unidades de transporte publico debido al exceso de velocidad.</t>
  </si>
  <si>
    <t>CMP</t>
  </si>
  <si>
    <t>Concentracion masiva de personas donde resultan 5 vehiculos incendiados.</t>
  </si>
  <si>
    <t>Tlacolula de Matamoros</t>
  </si>
  <si>
    <t>En el municipio de Tlacolula de Matamoros se registro la volcadura de un autobus de pasajeros de la linea de auto transportes del sur, procedente de la Ciudad de Coatzacoalcos con destino a Oaxaca.</t>
  </si>
  <si>
    <t>Un corto circuito fue la causa del incendio registrado en una bodega de muebles.</t>
  </si>
  <si>
    <t>Salamanca</t>
  </si>
  <si>
    <t>En Salamanca se registro una explosion en la harinera "Los Pirineos".</t>
  </si>
  <si>
    <t>Huatabampo</t>
  </si>
  <si>
    <t>El virus llamado "mancha blanca" acabo con un numero considerable de hectareas de cultivo de camaron ubicadas en el predio Aquiropo, ubicado tambien en esta region del sur de Sonora. El dirigente de la Union General de Obreros y Campesinos (Ugocm), Ramon Alberto Almada Torres, informo lo anterior y señalo que la situacion que se presenta obligo a los productores a colocar un cerco sanitario e impedir asi un golpe a la economia tanto del sector privado como social.</t>
  </si>
  <si>
    <t>Tultitlan</t>
  </si>
  <si>
    <t>En el municipio de Tultitlan se reporto un incendio que consumio 8,000 m2 de la fabrica de resinas Nefisa, S.A. De C.V.</t>
  </si>
  <si>
    <t>Guanochi</t>
  </si>
  <si>
    <t>En el municipio de Guanochi se registro el desplome de una avioneta CESSNA en la barranca La Sinforosa en la sierra tarahumara.</t>
  </si>
  <si>
    <t>Explosion registrada en la empresa "Muebles Generacion".</t>
  </si>
  <si>
    <t>Ferrocarril arrolla a dos personas.</t>
  </si>
  <si>
    <t>Cuitzeo</t>
  </si>
  <si>
    <t>En el municipio de Cuitzeo se registro la volcadura de una camioneta en el Km. 250 de la carretera Guadalajara - Mexico.</t>
  </si>
  <si>
    <t>La UEPC y el H. Cuerpo de Bomberos reportan la volcadura de una pipa propiedad e PEMEX con capacidad de 45,500 l que transportaba DIESEL, lo que ocasiono derrame del producto.</t>
  </si>
  <si>
    <t>Magdalena</t>
  </si>
  <si>
    <t>La UEPC informo de un accidente carretero en la autopista Guadalajara - Tepic a la altura de la caseta de cobro Plan de Barrancas, Municipio de Magdalena. La autopista fue cerrada parcialmente en sus dos direcciones.</t>
  </si>
  <si>
    <t>La Direccion General de Proteccion Civil del DF informo que se registro una explosion de Gas L.P.  En un domicilio ubicado en la Col. La Estacion.</t>
  </si>
  <si>
    <t>Amacuzac</t>
  </si>
  <si>
    <t>En el municipio de Amacuzac se registro la volcadura de un autobus de pasajeros de la linea Estrella de Oro, en la autopista Cuernavaca - Taxco, a la altura del poblado de San Gabriel de las Palmas.</t>
  </si>
  <si>
    <t>Tamasopo</t>
  </si>
  <si>
    <t>Se registro la volcadura de un autobus de pasajeros de la linea de transportes del norte, los hechos se presentaron en el Km. 56+200, antes del entronque con Tamasopo.</t>
  </si>
  <si>
    <t>Zinapecuaro</t>
  </si>
  <si>
    <t>El percance se registro en la autopista de Occidente, tramo Mexico-Guadalajara, alrededor de las 5:00 horas de ayer, en las inmediaciones de la caseta de cobro de Zinapecuaro, Michoacan, segun el reporte de la Policia Federal Preventiva (PFP). El autobus, con sobrecupo, que transportaba a casi 60 feligreses de La Luz del Mundo, se quedo sin frenos y a una velocidad de 150 kilometros por hora rompio la valla de la caseta de cobro de Zinapecuaro, brinco los topes y a 300 metros se impacto por un costado con un pilote de un puente vehicular.</t>
  </si>
  <si>
    <t>Se registro una explosion debido a la acumulacion de gas L.P., en un domicilio  particular.</t>
  </si>
  <si>
    <t>Delegacion Miguel Hidalgo, Cuahutemoc, Iztacalco, Gustavo A Madero</t>
  </si>
  <si>
    <t>Severo caos entre mas de 900 mil usuarios del Metro ocasiona esta mañana un paro de labores de 300 trabajadores en las lineas B y 9 del Metro, que desde las 04:00 horas de hoy implementaron. De acuerdo con el gobierno capitalino, se han dispuesto mil 400 camiones de RTP para dar servicio a la gente, sin embargo, estan funcionando 250 y se aumentaron las corridas en la linea 1 que va paralela a la 9, asi como del sistema electrico de transporte.</t>
  </si>
  <si>
    <t>Juchitan</t>
  </si>
  <si>
    <t>Dos menores de edad murieron aqui durante las ultimas horas a causa del dengue hemorragico y otros 30 permanecen hospitalizados, entre ellos dos adultos, afirmo David Cruz Velasquez, coordinador del area de urgencia del nosocomio "Macedonio Benitez Fuentes", el unico del sector salud que atiende a la poblacion abierta en esta ciudad de 150 mil habitantes.</t>
  </si>
  <si>
    <t xml:space="preserve">Un camion de pasajeros se impacto contra un poste de contencion en la carretera Guaymas-Hermosillo, y cayo en un arroyo, lo que provoco la muerte de 17 personas y por lo menos otras 30 lesionadas, entre ellas 13 niños. </t>
  </si>
  <si>
    <t>San Dimas, San Juan del Rio, Coneto de Comonfort, Rodeo, Poanas, Mapimi, Panuco de Colorado, Guadalupe Victoria, Durango</t>
  </si>
  <si>
    <t>Diversas comunidades  y 200 viviendas fueron afectadas por fuertes lluvias. Sagarpa dio a conocer que 6 mil 320 hectareas de cultivos de maiz, frijol, avena y sorgo, localizadas en por lo menos 38 comunidades de 9 municipios, habian sido dañadas por las lluvias, y mil 217 productores afectados en sus parcelas.</t>
  </si>
  <si>
    <t>Villanueva, Jerez, Sombrerete, Fresnillo, Pinos, Villa Garcia</t>
  </si>
  <si>
    <t>La presa El Capulin se encuentra a tres kilometros de la cabecera municipal de Villa Garcia y al reventarse estaba a su tope de capacidad (1.2 millones de metros cubicos), las presas de Malpaso y Santa Rosa, en los municipios de Villanueva y Jerez, se desbordaron.</t>
  </si>
  <si>
    <t>Un tren arroyo a seis personas.</t>
  </si>
  <si>
    <t>Villa de Reyes</t>
  </si>
  <si>
    <t>Se estimo que en una noche y un dia llovio el nivel de precipitaciones que normalmente se presenta en todo un mes, lo que provoco escurrimientos de agua de cerros cercanos a la presa. La corriente llevaba troncos, piedras y otros materiales pesados que incrementaron su fuerza. Con lo que se dio la colision con la presa.</t>
  </si>
  <si>
    <t>Tepeapulco</t>
  </si>
  <si>
    <t>En el municipio de Tepeapulco, se informa de afectaciones en viviendas, y no se implementaron refugios temporales existen 12 familias afectadas y 12 viviendas.</t>
  </si>
  <si>
    <t>La Secretaria de Salud informo ayer que en la ultima semana se han reportado 639 nuevos casos de dengue, con los cuales la cifra de enfermos llego a 3 mil 32, de los cuales 2 mil 638 son del tipo clasico y 394 del hemorragico. En los ultimos ocho dias se contabilizaron siete defunciones en Colima, Veracruz y Oaxaca a consecuencia del dengue de tipo clasico. Pese a que las cifras siguen subiendo, la Secretaria de Salud afirmo que la enfermedad esta controlada en los 14 estados afectados.</t>
  </si>
  <si>
    <t>Un fuerte choque entre en trailer y un autobus de pasajeros, se produjo en la carretera libre Mexico-Pachuca, en el cual se reportan al menos 10 lesionados. En reporte preliminar de Formato 21, se dijo que el percance tuvo lugar a la altura del kilometro 20, cerca de la colonia San Carlos.</t>
  </si>
  <si>
    <t>Se reportaron 2 incendios.</t>
  </si>
  <si>
    <t xml:space="preserve"> Gomez Palacio</t>
  </si>
  <si>
    <t>Los daños ocurrieron en el municipio de Gomez Palacio a causa de fuertes lluvias. La Secretaria de Gobernacion emitio por este concepto el estado de emergencia. La situacion se evaluo en la ultima reunion del Consejo Estatal de Proteccion Civil, que presidio el gobernador Angel Sergio Guerrero Mier.</t>
  </si>
  <si>
    <t>Ensenada</t>
  </si>
  <si>
    <t>En el municipio de Ensenada, en el paraje La Mision, se registro  un incendio forestal provocando daños en 9000 hectareas de arbusto, matorral y pino.</t>
  </si>
  <si>
    <t>En el municipio de Leon, Guanajuato, se informo de una explosion al realizar trabajos de soldadura en un tanque de almacenamiento de aceite.</t>
  </si>
  <si>
    <t>Tapachula</t>
  </si>
  <si>
    <t>En el municipio de Tapachula a causa de la fuertes lluvias se reportaron daños en 200 casas afectadas.</t>
  </si>
  <si>
    <t>Patzcuaro</t>
  </si>
  <si>
    <t>En Patzcuaro, sobre la carretera Patzcuro-Uruapan, a la altura del poblado Tingambato, se produjo un accidente carretero, teniendo comos consecuencia 12 lesionados. La causa del este accidente se debio al piso mojado y la falta de precaucion.</t>
  </si>
  <si>
    <t xml:space="preserve">Los cinco integrantes de una familia murieron al incendiarse la casa donde habitaban. La causa aparente fue la conexion clandestina de corriente electrica que quemo rapidamente la casa de carton donde habitaban. </t>
  </si>
  <si>
    <t>San Miguel de Horasillas</t>
  </si>
  <si>
    <t>En el municipio de San Miguel de Horasillas, a causa de una fuerte lluvia con vientos fuertes se registraron 2 viviendas con perdida total y varias en formas parcial, asi como la caida de arboles, letreros, y cables de energia electrica. Y  las familias afectadas recibieron atados de laminas para sus techos.</t>
  </si>
  <si>
    <t>San Luis de la Paz</t>
  </si>
  <si>
    <t>En el municipio de San Luis de la Paz, en la carretera federal 57 se registro un accidente carretero de un autobus provocando 10 lesionados y un muerto, los lesionados fueron trasladados al Hospital general del municipio.</t>
  </si>
  <si>
    <t>Matias Romero</t>
  </si>
  <si>
    <t>En el municipio de Matias Romero, se vieron dañadas 4 viviendas y 1 escuela primaria, a causa de las fuertes lluvias. La personas que se encontraban en los refugios temporales regresaron a sus domicilios.</t>
  </si>
  <si>
    <t>Un chubasco mezclado con granizo se precipito sobre el estado de Aguascalientes el cual provoco caos vial e incertidumbre entre los habitantes de la capital. Unas 400 casas inundadas, el derrumbe de una oficina, arboles arrancados de raiz y centenares de vehiculos atrapados y arrastrados por la corriente de agua que se concentro principalmente en la avenida Adolfo Lopez Mateos que atraviesa la ciudad capital de oriente a poniente, fue el saldo negativo que arrojo la pertinaz lluvia, ademas de millonarias perdidas materiales.</t>
  </si>
  <si>
    <t>Francisco I. Madero</t>
  </si>
  <si>
    <t>Un aguacero causo inundaciones en el centro del municipio de Francisco I. Madero, Hidalgo, donde cinco familias fueron desalojadas e instaladas en un albergue que se improviso en una biblioteca.</t>
  </si>
  <si>
    <t>Esperanza</t>
  </si>
  <si>
    <t>Al menos 140 familias del municipio de Esperanza, en el estado de Puebla resultaron afectadas por la tromba y tormentas electricas que azotaron esta comunidad. La intensa lluvia tuvo lugar en la region tlaxcalteca luego que esta atraveso por una severa epoca de sequia. El cambio en el clima provoco daños a viviendas de tres colonias de la cabecera municipal, por lo cual 700 personas tuvieron que ser desalojados y reubicados en casas de parientes o albergues. Cincuenta viviendas resultaron dañadas.</t>
  </si>
  <si>
    <t>La Paz</t>
  </si>
  <si>
    <t>En la Paz, Baja California Sur, los remanentes de la depresion 11-E dejaron mas de 10 mil lineas afectadas, suspension por mas de seis horas del transito en la transpeninsular "Benito Juarez", 50 viviendas inundadas, asi como daños en avenidas y carreteras.</t>
  </si>
  <si>
    <t>Güemez</t>
  </si>
  <si>
    <t xml:space="preserve">Al menos 30 estudiantes resultaron lesionadas, ocho de gravedad, cuando una tempestad provoco el desprendimiento del techo de uno de los dormitorios de la escuela normal rural femenil de San Jose de las Flores, municipio de Güemez, Tamaulipas. La Direccion Estatal de Proteccion Civil informo que el fenomeno, derivado de la tormenta Fay, que afecta el golfo de Mexico, causo el percance. La tormenta provoco ademas inundaciones en cinco colonias de Reynosa, donde se incendiaron tres postes y exploto un transformador por la tormenta electrica. De la colonia Integracion Familiar fueron desalojadas 20 personas, y se suspendieron actividades en las escuelas secundarias Lazaro Cardenas y Enrique Carmona, debido a que los salones amanecieron anegados. </t>
  </si>
  <si>
    <t>En el municipio de Tapachula a causa de la fuertes lluvias se reportaron daños en 71 viviendas, y se realizaron trabajos de limpieza y desazolve en las viviendas dañadas.</t>
  </si>
  <si>
    <t>A causa de las fuertes lluvias en diversos municipios se vieron dañadas alrededor de 30 viviendas, por la madrugada se realizaron trabajos de desazolve.</t>
  </si>
  <si>
    <t>Guadalupe, Allende, General Zuazua, Los Ramones, Monterrey, Montemorelos, Los Herreras, Iturbide, Hualahuises, San Nicolas de los Garza, General Treviño, Salinas Victoria, General Teran, General Escobedo, garcia, Doctor Coss, China, Cienega de Flores, Cerralvo, Juarez, Aramberri, Guadalupe</t>
  </si>
  <si>
    <t xml:space="preserve">Producto de los remanentes de la tormenta tropical "Fay", Monterrey sufrio los estragos de una intensa lluvia registrada en el area metropolitana y el norte del estado con una precipitacion promedio de 76.2 milimetros. En Guadalupe, uno de los municipios mas afectados, registro numerosas colonias inundadas. Ocho escuelas fueran evacuados por encontrarse en cañadas o areas inundables. Alrededor de 800 familias en el area metropolitana quedaron sin energia electrica a causa de la lluvia, informo CFE. </t>
  </si>
  <si>
    <t>Los remanentes de la tormenta "Fay", en Nuevo Laredo, Tamaulipas, dejo ayer mas de 100 familias evacuadas, 120 personas en albergues, 10 arboles caidos, incontables calles y viviendas inundadas, fallas en celulares y cientos de vehiculos averiados. Proteccion Civil, declaro que aunque no hubo daños en personas si hubo perdidas materiales, especialmente en aquellas viviendas donde la corriente se llevo uno o mas cuartos, y el caso de 300 familias que no podran regresar a sus casas porque surgieron arroyos naturales.</t>
  </si>
  <si>
    <t>Rosario</t>
  </si>
  <si>
    <t>En el municipio del Rosario por causa de las fuertes lluvias se registraron 70 viviendas dañadas, pero a pesar de los daños no fue necesario instalar un refugio temporal.</t>
  </si>
  <si>
    <t>En Saltillo, Coahuila, tras un dia de lluvia, una mujer fue arrastrada con todo y su auto por la corriente del arroyo La Tortola en el paso por Los Rodriguez la noche del martes, pero hasta ayer por la mañana su cuerpo fue localizado unos cinco kilometros mas abajo de donde quedo el vehiculo. En Monclova, las lluvias causaron daños en el pavimento, calles inundadas y riesgo en varias colonias de la ciudad, por el desborde de un arroyo del sector sur de la ciudad. Las familias de las colonias Chinameca y Guerrero fueron auxiliadas por elementos policiacos y Proteccion Civil ya que el agua acumulada de las lluvias alcanzo a penetrar en algunos hogares.</t>
  </si>
  <si>
    <t>Mas de 500 trabajadores de Proteccion Civil del estado de Mexico trabajaron para desalojar el agua pluvial que se acumulo en mas de 500 hogares de seis colonias urbanas, donde el nivel del agua subio de 10 a 20 centimetros, mientras que en las calles rebaso los 30 centimetros de altura. Ademas, el hospital Jose Maria Rodriguez tambien habia resultado afectado con inundaciones. se informo que en total hay 30 colonias afectadas por la intensa lluvia que por hora y media azoto la region, sin embargo, señalo que hay 6 o 7 que se encuentran en estado critico.</t>
  </si>
  <si>
    <t>San Felipe Orizatlan, Zacualtipan de Angeles, Atlapexco, Huejutla de Reyes, Jaltocan, Tulancingo de Bravo, Tlanchinol, Pachuca de Soto</t>
  </si>
  <si>
    <t>En diversos municipio de Huejutla se registraron fuertes lluvias afectando a 170 viviendas. La carretera federal Mexico-Tampico quedo cerrada, luego de que se registraran derrumbes en los kilometros 151 y 170, a causa de las lluvias en la zona huasteca durante 48 horas. Al mismo tiempo se reporto que en el Barrio Bajo del municipio de Atlapexco, en la misma region, una vivienda fue arrastrada por la creciente del rio del mismo nombre y otras nueve casas sufrieron severos daños. Asimismo se reportan problemas de derrumbes en la carretera intermunicipal Cardonal-Nicolas Flores.  Ademas, en San Felipe Orizatlan, en la region Huasteca, se reporto un derrumbe a la altura del lugar denominado El Salto de Tigre. En Calnali las tres vias a ese municipio serrano presentan derrumbes.</t>
  </si>
  <si>
    <t>En Puebla, el municipio de Esperanza una tromba que cayo la tarde del domingo provoco la inundacion de 145 viviendas y dejo importantes perdidas a sus ocupantes. Se informo que el municipio permanecio siete horas sin servicio electrico, lo cual dificulto las labores de auxilio, solo dos familias aceptaron ser albergadas. La colonia mas afectada fue Guadalupe, donde casi la mitad de los inmuebles, esto es alrededor de 80, registraron inundaciones de entre 60 y 80 centimetros, en La Via 50 casas resultaron afectadas y en Tres Cruces se inundaron al menos 15 domicilios.</t>
  </si>
  <si>
    <t>Pantepec</t>
  </si>
  <si>
    <t>El Sistema de Proteccion Civil en Puebla informo que 30 viviendas del ejido Colotla, municipio de Pantepec, en la sierra norte resultaron afectadas por un fuerte tromba que destruyo las laminas de carton y provoco afectaciones en las casas de los campesinos. La lluvia provoco una creciente en el rio y afecto cultivos, pero hasta el momento no se han contabilizado los daños debido a que es una de las regiones mas lejanas a la capital y su geografia es muy dificil. Las personas afectadas fueron evacuadas y trasladadas a un albergue.</t>
  </si>
  <si>
    <t>Carmen Tequexquitla</t>
  </si>
  <si>
    <t>En el municipio de Carmen Tequexquitla se registraron fuertes lluvias afectando a 18 viviendas.</t>
  </si>
  <si>
    <t>En Queretaro las constantes lluvias han provocado diversos deslaves e inundaciones en diferentes municipios. Proteccion Civil en Queretaro, informo que Antonio Martinez Luna, de 25 años, perdio la vida cuando circulaba con su bicicleta bajo la lluvia lo que provoco que cayera. Asi mismo, las precipitaciones han provocado deslaves en diversas vias carreteras del estado.</t>
  </si>
  <si>
    <t xml:space="preserve">Coyuca de Catalan </t>
  </si>
  <si>
    <t>En el municipio de Coyuca de Catalan en la poblacion de Sierritas Coloradas, se registro una fuerte lluvia, la cual provoco, el deslave de un cerro ubicado en el Km. 80 de la carretera Altamirano - Zihuatanejo, provocando la volcadura de una pipa que transportaba 15000 litros de chapopote el cual se derramo afectando los rios que pasan por diversas comunidades y los daños materiales reportados son una pipa.</t>
  </si>
  <si>
    <t xml:space="preserve">Alrededor de 600 viviendas en Iztapalapa se inundaron de aguas negras, a causa de la intensa lluvia durante la noche del jueves, la madrugada de ayer y a lo largo del dia. </t>
  </si>
  <si>
    <t xml:space="preserve"> Tepeyehualco de Hidalgo</t>
  </si>
  <si>
    <t>En el municipio de Tepeyehualco de Hidalgo, se registraron tirantes de 15 cm, afectando las viviendas con ligeros encharcamientos, los afectados fueron temporalmente refugiados con familiares y amigos.</t>
  </si>
  <si>
    <t>Monterrey, Guadalupe, San Pedro Garza Garcia, San Nicolas de los Garza, Santa Catarina, Santiago, Mina, Los Ramones, Salinas Victoria, Mier y Noriega, Montemorelos, Paras, Pesqueira, Rayones, Los Herreras, General Escobedo, General Bravo, Juarez, Allende, General Treviño, Aramberri, Cadereyta Jimenez, China, Doctor Coss</t>
  </si>
  <si>
    <t>Se registraron 3 muertos a causa de la lluvia en el area metropolitana y algunos municipios rurales. Miles de personas evacuadas y damnificadas, deslaves en la sierra, cierre de vialidades, accidentes automovilisticos y personas desaparecidas. La lluvia impacto tambien en el area de Santiago, Cadereyta, San Agustin, San Pedro, y el sur de Monterrey, donde un reporte preliminar indica que hay algunos domicilios inundados. Cinco familias ubicadas en el cauce de arroyo Seco fueron evacuadas. Del lecho del Santa Catarina fueron evacuadas mil 500 personas que acudieron a una funcion de circo y cerca de 500 comerciantes. En la colonia Colinas de San Jeronimo un niño de 12 años fallecio al ser arrastrado por el agua de la lluvia. En Guadalupe, el desbordamiento del arroyo Las Tinajas provoco que 25 familias de colonias aledañas tuvieran que ser evacuadas.</t>
  </si>
  <si>
    <t>Pantepec, Tlaxco</t>
  </si>
  <si>
    <t>En el municipio de Pantepec y Tlaxco en diversas colonias, a causa de las fuertes lluvias se reportaron 93 viviendas dañadas y se vieron afectadas varias familias, de las cuales 5 perdieron totalmente sus viviendas.</t>
  </si>
  <si>
    <t xml:space="preserve">Ejido el Carrizal, se vieron afectadas 29 familias por inundaciones en sus domicilios a raiz de fuertes lluvias. </t>
  </si>
  <si>
    <t>En diversos municipios a causa de las fuertes lluvias, se vieron dañadas 31 bardas y diversas viviendas, dejando un muerto.</t>
  </si>
  <si>
    <t>Tlanepantla</t>
  </si>
  <si>
    <t>En el municipio de Tlanepantla, en la colonias Valle dorado y el centro, a causa de las fuertes lluvias se registraron 180 viviendas dañadas registrando anegaciones a sus interiores entre 5 y 120 cm de altura.</t>
  </si>
  <si>
    <t>El Marquez, San Juan del Rio</t>
  </si>
  <si>
    <t>En los municipios de "El Marquez" y "San Juan del Rio", a causa de las fuertes lluvias se registraron 18 viviendas dañadas , asi como 5 hectareas de maiz afectadas y una persona muerta.</t>
  </si>
  <si>
    <t xml:space="preserve"> Zacapu</t>
  </si>
  <si>
    <t>En el municipio de Zacapu, a la altura del Kilometros 261 de la autopista de occidente a causa de el exceso de velocidad se volco una camioneta teniendo como consecuencia 4 muertos y 6 lesionados.</t>
  </si>
  <si>
    <t>Valle de Chalco</t>
  </si>
  <si>
    <t>En el municipio de Valle de Chalco resultaron 45 marinos intoxicados que se trasladaban al pueblo de Tampico, al parecer se debio al ingerir alimentos en mal estado.</t>
  </si>
  <si>
    <t>Tlalnepantla, Atizapan, Cuautitlan Izcalli</t>
  </si>
  <si>
    <t>Con el lodo hasta la cocina amanecieron casi un centenar de familias del fraccionamiento Las Arboledas, San Javier y Jardines de Atizapan luego de la tormenta que inundo gran parte de Tlalnepantla, Atizapan y Cuautitlan Izcalli, en donde casi 40 vehiculos quedaron atrapados en la lateral de la autopista Mexico-Queretaro, al tiempo que la lluvia provoco accidentes automovilisticos y un deslave con una familia atrapada entre piedras y tierra con un saldo de cinco personas lesionadas.</t>
  </si>
  <si>
    <t>Huejutla, San Felipe Orizatlan, Jaltocan, Atlapexco,Tlanchinol</t>
  </si>
  <si>
    <t>Cinco municipios de la Huasteca hidalguense fueron afectados por las intensas lluvias, la cual inicio el lunes a las 11:30 horas y permanecio  durante 12 horas, lo que ocasiono el crecimiento del rio Chinguiñoso e inundaciones en al menos 10 colonias de los municipios de Huejutla, San Felipe Orizatlan, Jaltocan, Atlapexco y Tlanchinol. mas de 100 personas fueron trasladadas a dos albergues ubicados en los municipios de Huejutla y Atlapexco.</t>
  </si>
  <si>
    <t>Acapetahua, Mazatan, Tapachula, Mapastepec, Huehuetan, Tuzantan, Arriaga, Villa Corzo, Escuintla, Motozintla, Pijijiapan, Villaflores, Huixtla, Pantepec, Tapalapa, Acacoyagua, Ocotepec, Tonala, Villa Comaltitlan, Meteapa.</t>
  </si>
  <si>
    <t>Ciclon tropical Isidore. En los municipios de Acacoyagua y Escuintla Acapetahua, en las zonas cercanas al rio Doña Maria a causa de las fuertes lluvias se vieron dañadas 100 viviendas y 343 personas fueron ubicadas en refugios temporales. Se origino el colapso de 2 puentes.</t>
  </si>
  <si>
    <t>Tepoztlan</t>
  </si>
  <si>
    <t>En Tepoztlan a la altura del Km. 8 de la carretera Cuernavaca-Tepoztlan se registro un accidente carretero, al volcarse una pipa que transportaba gasolina a un barranco, no se reporta explosion, ni incendio, solo 2 lesionados.</t>
  </si>
  <si>
    <t>Mainero</t>
  </si>
  <si>
    <t xml:space="preserve">Un puente se derrumbo en el municipio de Mainero, Tamaulipas, a causa de las fuertes lluvias que cayeron en esa entidad, lo que causo la muerte a tres personas. Se desconoce el paradero de otras dos, informo Proteccion Civil local. </t>
  </si>
  <si>
    <t>Rio Grande, Villa Gonzalez Ortega, Villanueva, Sain Alto</t>
  </si>
  <si>
    <t xml:space="preserve">Hay alerta en Zacatecas por las lluvias registradas durante las ultimas horas, las cuales han afectado a cuatro municipios (Rio Grande, Villa Gonzalez Ortega, Villanueva, Sain Alto). Segun los reportes oficiales, en el municipio de Villa Gonzalez Ortega el agua alcanzo hasta 80 centimetros de altura, pues las lluvias propiciaron estas condiciones en al menos la mitad de la cabecera municipal. En los municipios de Villanueva y Sain Alto las medidas de precaucion contra las lluvias siguen vigentes, pues se esperan nuevas precipitaciones pluviales. El Gobernador dijo que en los municipios de Rio Grande, Villanueva y Villa Gonzalez Ortega se han habilitado albergues para la poblacion afectada por las condiciones lluviosas. </t>
  </si>
  <si>
    <t xml:space="preserve"> Tetepango </t>
  </si>
  <si>
    <t>En el municipio de Tetepango a causa de las fuertes lluvias en diversas colonias de este municipio se reportaron daños materiales por 100 viviendas dañadas, un vehiculo y 2 bardas.</t>
  </si>
  <si>
    <t>Culiacan</t>
  </si>
  <si>
    <t>Por lo menos 15 familias evacuadas, 23 colonias inundadas y 36 accidentes automovilisticos fue el saldo que dejaron ayer en la capital de Sinaloa las fuertes lluvias por efecto directo de la cercania de la tormenta tropical "Iselle".</t>
  </si>
  <si>
    <t>Acapulco</t>
  </si>
  <si>
    <t>En el municipio de Acapulco, se reporto el desprendimiento de una terraza ubicada en los pisos 2 y 3 del cubo de escaleras de un edificio de la unidad habitacional "El Coloso", se reporta la muerte de un menor de edad y 6 personas lesionadas.</t>
  </si>
  <si>
    <t>Espita, Temax, Tepekan, Mococha, Merida, Kinchuil, Ixil, Chicxulub Pueblo, Suma, Dzoncauich, Dzilam Gonzalez, Dzilam de Bravo, Tetiz, Dzidzantum, Conkal, Cebotillo, Hunucma, Baca, Sinanche, San Felipe, Rio Lagartos, Progreso, Yobain, Yaxkukul, Teya, Tekanto, Uman, Tekal de Venegas, Ucu, Mixupip, Motul, Panaba, Samahil, Sucila, Telchac Puesrto, Celestun, Calotmul, Bakoba, Buctzotz, Cansahcab, Cacalchen</t>
  </si>
  <si>
    <t xml:space="preserve">Ciclon tropical Isidore. Entre el 20 y 24 del  mes de Septiembre la peninsula de Yucatan fue afectada por uno de los huracanes mas fuertes de los que se tienen registro, ya que las rafagas de viento alcanzaron los 250 km/h, afectando los estado de Yucatan y Campeche, donde los daños registrados afectaron la economia de sendos estados. El numero de viviendas dañadas asi como de postes caidos no tuvo precedente alguno. </t>
  </si>
  <si>
    <t>Hopelchen, Champoton, Carmen, Campeche, Escarcega, Calakmul, Palizada, Tenabo, Calkini, Hecelchakan, Candelaria</t>
  </si>
  <si>
    <t xml:space="preserve">Ciclon tropical "Isidore", varios municipios  incomunicados ya que por las caracteristicas del terreno y del fenomeno, se registraron diversas inundaciones que afectaron las actividades economicas y el entorno social de la region. En este estado los daños resultaron de gran cuantia casi comparables con las ocurridas en Yucatan. </t>
  </si>
  <si>
    <t xml:space="preserve">Texcatitlan </t>
  </si>
  <si>
    <t>En el municipio de Texcatitlan se dio una explosion ocasionada por un polvorin dejando como saldo un muerto y un cuarto dañado.</t>
  </si>
  <si>
    <t>Coahuayutla de Jose Maria Izazaga, Petatlan, Tecpan de Galeana, Atoyac de Alvarez,Coyuca de Benitez, Union de Isidoro Montes de Oca, Jose Azueta, Benito Juarez</t>
  </si>
  <si>
    <t>Ciclon tropical "Julio". En el municipio de Tecpan, a causa del rio del mismo nombre con tirantes de 1.30 metros, dejo 500 personas damnificadas  y 120 viviendas afectadas.</t>
  </si>
  <si>
    <t xml:space="preserve">Pinotepa Nacional </t>
  </si>
  <si>
    <t>En el municipio de Pinotepa Nacional se reportaron fuertes lluvias dañando 51 viviendas.</t>
  </si>
  <si>
    <t>Tecamac</t>
  </si>
  <si>
    <t>En la colonia de la Esperanza se registro una explosion industrial teniendo como consecuencia a 14 lesionados y 1 muerto.</t>
  </si>
  <si>
    <t>En el municipio de Tultepec se registro una explosion dejando 6 lesionados  y una vivienda destruida , la explosion se registro en una bodega clandestina de artificios pirotecnicos. Los lesionados fueron trasladados a la Cruz Roja de Coacalco.</t>
  </si>
  <si>
    <t>Cananea</t>
  </si>
  <si>
    <t xml:space="preserve">Un autobus turistico procedente de Tijuana se volco en la carretera Cananea - Agua Prieta. </t>
  </si>
  <si>
    <t>Se presentaron precipitaciones de 146 mm en 16 colonias de las cuales 7 fueron evacuadas, creandose 3 refugios temporales.</t>
  </si>
  <si>
    <t xml:space="preserve">Un camioneta con cuatro tripulantes fue arrastrada al tratar de cruzar un arroyo  con fuerte corriente, y los cuerpos fueron arrastrados despues. </t>
  </si>
  <si>
    <t>Un camion de volteo y un microbus de pasajeros se impactaron dejando como saldo 34 personas lesionadas.</t>
  </si>
  <si>
    <t>Pichucalco</t>
  </si>
  <si>
    <t>Cinco locales comerciales se incendiaron en el mercado de San Juan en el centro de la cabecera municipal  de Pichucalco, afectando a 3 casas habitacion, 2 bodegas y 10 puestos ambulantes.</t>
  </si>
  <si>
    <t>Se registro un incendio en el interior de la planta denominada "Nutrimentos Minerales de Hidalgo", los hechos ocurrieron cuando un pipa de combustoleo hacia un deposito, alcanzando un tanque de 200 litros, en el que se almacenaba gasolina, el cual de inmediato entro en combustion.</t>
  </si>
  <si>
    <t xml:space="preserve">Se registro la explosion de un Polvorin en dos cuartos de 4x4, pereciendo cuatro personas en el lugar. </t>
  </si>
  <si>
    <t>San Blas, Santiago Ixcuintla, Nayar, Amatlan de Cañas, Compostela, Huajicori, Ruiz, Ixtlan del Rio, Acaponeta, Tuxpan, San Pedro Lagunillas, Tepic, Tecuala,  Santa Maria de Oro, La Yesca, Xalisco, Jala, Rosamorada</t>
  </si>
  <si>
    <t xml:space="preserve">Los efectos del Ciclon tropical Kenna fueron devastadores en las costas de Nayarit afectando principalmente los municipios de San Blas, Santiago Ixcuintla, y en general todos los municipios costeros. En este caso el sector mas dañado fue la vivienda y las actividades economicas como la agricultura. </t>
  </si>
  <si>
    <t xml:space="preserve"> Puerto Vallarta, cabo Corrientes, Cihuatlan, La Huerta, Tomatlan</t>
  </si>
  <si>
    <t xml:space="preserve">El Ciclon tropical Kenna azoto las costas de Jalisco afectando principalmente al municipio de Puerto Vallarta, donde las afectaciones se registraron principalmente en la infraestructura hotelera y comercial situada en la ciudad.  </t>
  </si>
  <si>
    <t>Cuatro  personas perdieron la vida al inhalar gases toxicos cuando realizaban trabajos de limpieza en un cisterna.</t>
  </si>
  <si>
    <t>Se registro la volcadura de un autobus turistico, debido a la falta de precaucion y exceso de velocidad.</t>
  </si>
  <si>
    <t>Se registro una explosion en un ducto de PEMEX ubicado en las cercanias de playa Jardin provocando que un persona muriera y dos resultaran lesionadas.</t>
  </si>
  <si>
    <t>Atizapan</t>
  </si>
  <si>
    <t>Se desplomo una avioneta tipo CESSNA, los hechos ocurrieron en el aeropuerto del municipio de Atizapan.</t>
  </si>
  <si>
    <t>En el Km.42 de la carretera Tenancingo, entre los parajes San Martin y los Morales se registro  un derrumbe ocasionados por las constantes lluvias que se presentaron en el lugar. Al presentarse el derrumbe una camioneta quedo sepultada.</t>
  </si>
  <si>
    <t xml:space="preserve">Debido a las intensas lluvias en el ejido de Nuevo Nicapa en el municipio de Pichucalco, se registro el desbordamiento  del rio del mismo nombre lo cual ocasiono inundaciones en al menos 15 viviendas.  </t>
  </si>
  <si>
    <t>Tepeji del rio</t>
  </si>
  <si>
    <t>Se registro la volcadura de una autobus a la altura del Km.60 de la carretera Mexico-Queretaro, en el municipio de Tepeji del rio por exceso de velocidad.</t>
  </si>
  <si>
    <t>Ahome</t>
  </si>
  <si>
    <t>Se registro un accidente de una autobus de pasajeros el cual llevaba 38 personas provenientes de los Mochis Sinaloa, este, se impacto en la parte trasera del remolque de un trailer.</t>
  </si>
  <si>
    <t>Tzompantepec</t>
  </si>
  <si>
    <t>Explosion registrada en la comunidad de San Andres Ahuahuastepec, originada por cuetes que se prendieron accidentalmente, 4 personas resultaron heridas.</t>
  </si>
  <si>
    <t>Se registro la volcadura de una pipa de gas LP en la carretera Cuernavaca-Guerrero resultando 5 personas lesionadas.</t>
  </si>
  <si>
    <t>Se registro la volcadura de un autobus en la carretera Tuxtla Gutierrez- San Cristobal de las Casas. Se reportaron 19 personas fallecidas y 23 heridas.</t>
  </si>
  <si>
    <t>Se registro un incendio en una muebleria, no se reportaron daños mayores. Una persona intoxicada.</t>
  </si>
  <si>
    <t>Se registro una fuga de cloro de 3,500 litros en la empresa AQI, como resultado 4 personas salieron lesionadas por intoxicacion y quemaduras por contacto directo con el producto.</t>
  </si>
  <si>
    <t>Villa del Carbon</t>
  </si>
  <si>
    <t>Se registro el desplome de una avioneta de 4 plazas en el municipio de Villa del Carbon al parecer la causa se origino por falta de combustible, en el accidente 2 personas perdieron la vida.</t>
  </si>
  <si>
    <t>Gustavo A Madero</t>
  </si>
  <si>
    <t>Se registro el derrumbe de una cimbra en una vivienda de la delegacion Gustavo A. Madero en el cual un trabajador perdio la vida.</t>
  </si>
  <si>
    <t xml:space="preserve">Se registro la volcadura de una pipa de gas LP en el municipio de Acapulco de Juarez, resultando 3 personas  heridas. </t>
  </si>
  <si>
    <t>Almoloya de Juarez</t>
  </si>
  <si>
    <t>Se registro una explosion de juegos pirotecnicos en el municipio de Almoloya de Juarez, resultando 25 personas lesionadas, ademas resultaron dañadas una ventana y una puerta de la sacristia.</t>
  </si>
  <si>
    <t>San Francisco Tutla</t>
  </si>
  <si>
    <t>Se registro una explosion en el municipio de San Francisco Tutla, esta tuvo lugar en una vivienda en donde se fabricaban artificios pirotecnicos, como resultado 3 personas perdieron la vida y 5 resultaron heridos.</t>
  </si>
  <si>
    <t>Se registro una explosion en un polvorin en el municipio de Almoloya de Juarez, se reportaron 3 personas heridas.</t>
  </si>
  <si>
    <t>Malinalco</t>
  </si>
  <si>
    <t>Volcadura de un autobus que cubria una peregrinacion, se registraron 3 personas fallecidas y 19 lesionadas. Carretera Toluca- Chalma.</t>
  </si>
  <si>
    <t>Se registro la volcadura de un automovil en la carretera Morelia-  Guadalajara resultando una persona muerta y otra lesionada.</t>
  </si>
  <si>
    <t>Se desplomo una avioneta tipo CESSNA cerca del poblado de Imala, no se reportaron personas lesionadas.</t>
  </si>
  <si>
    <t>Jerecuaro, Coroneo</t>
  </si>
  <si>
    <t>Se registro la volcadura de una camioneta particular en la carretera Jerecuaro- Coroneo, resultaron 4 personas muertas y 12 lesionados.</t>
  </si>
  <si>
    <t xml:space="preserve">Se registraron temperaturas extremas en varias localidades ,se presentaron lluvias generalizadas y  nevadas, como resultado  quedaron incomunicadas 750 familias. </t>
  </si>
  <si>
    <t>Incendio forestal en la reserva ecologica de Xochimilco, el cual consumio aproximadamente 24 hectareas de pasto seco.</t>
  </si>
  <si>
    <t>Delegacion Alvaro Obregon</t>
  </si>
  <si>
    <t>En el centro de espectaculos "Premier" se registro un incendio en el cual, resultaron 2 bomberos heridos.</t>
  </si>
  <si>
    <t>Se registro incendio de varios locales ambulantes, que posteriormente alcanzo locales comerciales contiguos, causando la muerte de 30 personas y lesionando a otras 20 en el Puerto de Veracruz.</t>
  </si>
  <si>
    <t>Atoyac de Alvarez</t>
  </si>
  <si>
    <t>En el municipio de Atoyac de Alvarez en la comunidad de Valles se reportaron120 viviendas que en su mayoria eran de adobe dañadas a consecuencia del sismo registrado.</t>
  </si>
  <si>
    <t>Othon P. Blanco</t>
  </si>
  <si>
    <t>Cuarteaduras en la clinica de salud de la comunidad de Laguna Kana. En la comunidad de El Ramonal se registraron fracturas de algunas viviendas, el desplome de una loza y daños en la telesecundaria.</t>
  </si>
  <si>
    <t xml:space="preserve">Tuxtepec </t>
  </si>
  <si>
    <t>El sismo de 5.1 grados Richter, con epicentro entre Tuxtepec y Loma Bonita, en la Cuenca del Papaloapan y limites con Veracruz, causo fisuras en techos y paredes de un hospital, un palacio municipal y dos edificios publicos de la region.</t>
  </si>
  <si>
    <t>Concentrado de la temporada de incendios forestales.</t>
  </si>
  <si>
    <t>Hasta el 30 de Abril se reportan todos los incendios extinguidos, el saldo hasta el momento es de 2,933 hectareas dañadas.</t>
  </si>
  <si>
    <t>Recuento de incendios forestales de Oaxaca en el periodo de Enero a Marzo, en diversos parajes y municipios.</t>
  </si>
  <si>
    <t>Recuento de incendios forestales de Puebla en el periodo del 17 de Enero al 12 de Marzo, en diversos parajes y municipios.</t>
  </si>
  <si>
    <t>Se reportaron varios incendios forestales en diversos municipios.</t>
  </si>
  <si>
    <t>En el periodo de Enero al 23 de Marzo del 2003 se registraron varios incendios forestales en diversas localidades.</t>
  </si>
  <si>
    <t>Tlaltenango</t>
  </si>
  <si>
    <t>Se registro la caida de un camion de pasajeros   en un barranco de aproximadamente  300 metros de profundidad en el municipio de Tlaltenango, se reportaron 18 personas fallecidas y 21 personas heridas.</t>
  </si>
  <si>
    <t>Naco</t>
  </si>
  <si>
    <t>Se reporta el deceso de 2 personas a causa de intoxicacion por monoxido de Carbono  en el municipio de Naco.</t>
  </si>
  <si>
    <t>Actopan</t>
  </si>
  <si>
    <t>Se registro un incendio en una fabrica de mezclilla en el municipio de Actopan, como consecuencia un trabajador resulto lesionado.</t>
  </si>
  <si>
    <t>Valle de Bravo</t>
  </si>
  <si>
    <t>Se registro el choque de una avioneta experimental de fabricacion casera en el municipio de Valle de Bravo, en el que resultaron lesionadas 2 personas.</t>
  </si>
  <si>
    <t>Se registro la volcadura de un autobus de pasajeros en el tramo carretero Isidro Fabela- Toluca, se reportaron 9 personas lesionadas.</t>
  </si>
  <si>
    <t>Se presento un incendio en tres casas de lamina de carton ubicadas en un asentamiento irregular en el municipio de Cuernavaca, se reportaron tres viviendas dañadas.</t>
  </si>
  <si>
    <t>Zamora</t>
  </si>
  <si>
    <t>Se registro un incendio de 12 viviendas construidas de material endeble en el municipio de Zamora, estas  se consumieron en su totalidad, al parecer el siniestro se origino por una fuga de gas en alguno de los domicilios.</t>
  </si>
  <si>
    <t>Jocotepec</t>
  </si>
  <si>
    <t>Se produjo una explosion de cuetones en el municipio de Jocotepec dejando como consecuencia 6 personas lesionadas.</t>
  </si>
  <si>
    <t>Tlahuac</t>
  </si>
  <si>
    <t>Fuga de pegamento para embobinados en la delegacion Tlahuac, se reportaron 4 niños intoxicados.</t>
  </si>
  <si>
    <t>Se registro una carambola entre varios vehiculos (2 tractocamiones, 1 pipa de Pemex, 1 pipa de agua, 1 camion rabon, 1 vagonena, 2 camionetas y un taxi). Se reportaron 7 personas lesionadas.</t>
  </si>
  <si>
    <t>Tuzantla</t>
  </si>
  <si>
    <t>Se registro la volcadura de un autobus rural de la compañia Estrella del sur en el tramo carretero Olivos-Zitacuaro en el municipio de Tuzantla, debido al accidente se reportaron 8 personas fallecidas y 4 personas heridas.</t>
  </si>
  <si>
    <t>Calvillo</t>
  </si>
  <si>
    <t>Se reportola volcadura de una pipa que transportaba 42,000 litros de chapopote en el municipio de Calvillo, el chofer de la pipa perdio la vida.</t>
  </si>
  <si>
    <t>Monterrey</t>
  </si>
  <si>
    <t>Se reportouna fuga de gas L.P. En el municipio de Monterrey dejando como resultado 4 personas intoxicadas.</t>
  </si>
  <si>
    <t>Choque entre un trailer y una pipa de gas la cual exploto, esto se registro en la carretera No:100 entre Janos y Agua Prieta. Se reportan 2 personas fallecidas y una persona herida.</t>
  </si>
  <si>
    <t>Volcadura de un camion de gas, que transportaba 300 cilindros de gas vacios en la carretera Mexico- Cuautla, se reportaron una persona fallecida y una herida.</t>
  </si>
  <si>
    <t>Se registro una explosion en un polvorin donde se fabricaban juegos pirotecnicos, se reporta una persona lesionada, y algunos daños materiales.</t>
  </si>
  <si>
    <t>Se registro un explosion en casa habitacion debido al acumulamiento de gas a concecuencia de una mala instalacion, se reportaron 6 personas lesionadas.</t>
  </si>
  <si>
    <t>Se registro un incendio en la empresa PECE  industrial en la cual se fabrican piezas de aluminio, se reporta una persona lesionada.</t>
  </si>
  <si>
    <t>Corregidora</t>
  </si>
  <si>
    <t>Se registro incendio forestal en el municipio de Corregidora, se reporta una persona lesionada.</t>
  </si>
  <si>
    <t>Tequisquiapan y San Juan del Rio</t>
  </si>
  <si>
    <t>Se registro un incendio forestal en los municipios de Tequisquiapan y San Juan del rio.</t>
  </si>
  <si>
    <t>Tequisquiapan y Amealco</t>
  </si>
  <si>
    <t>Incendio forestal en varias comunidades, principalmente en los municipios de Tequisqiapan y Amealco.</t>
  </si>
  <si>
    <t>Tabasco</t>
  </si>
  <si>
    <t>Escarcega</t>
  </si>
  <si>
    <t>Se registro la volcadura de una camioneta Ford, tipo Pick up en la carretera Villahermosa-Escarcega en el municipio de Jonuta. Se reportan 5 personas fallecidas.</t>
  </si>
  <si>
    <t>Amealco</t>
  </si>
  <si>
    <t>Se registro un incendio forestal en el municipio de Amealco, no se reportaron daños humanos.</t>
  </si>
  <si>
    <t>Iztapalapa</t>
  </si>
  <si>
    <t>Choque de un autobus que transportaba 40 menores de una escuela contra un camion de pasajeros, en la delegacion Iztapalapa, se reportaron 19 menores con pequeñas contusiones.</t>
  </si>
  <si>
    <t>Se registro la explosion de una pipa que transportaba gas L.P. En la autopista Mexico- Toluca. Se reportan 5 personas fallecidas y 11 heridos.</t>
  </si>
  <si>
    <t>Tequisquiapan</t>
  </si>
  <si>
    <t>Se reporto un incendio forestal en el municipio de Tequisquiapan, no se reportan daños humanos.</t>
  </si>
  <si>
    <t>Se registro la caida de un avion anfibio ultraligero, el cual se impacto contra el hotel "Avalon Bay", los ocupantes del avion fallecieron de inmediato.</t>
  </si>
  <si>
    <t>Huitzuco</t>
  </si>
  <si>
    <t>Se registro un incendio forestal en el municipio de Huitzuco.</t>
  </si>
  <si>
    <t>Guadalupe</t>
  </si>
  <si>
    <t>Se registro una concentracion Masiva debido a una peregrinacion a la basilica de Guadalupe, se reportaron 2 personas lesionadas.</t>
  </si>
  <si>
    <t>Castaños</t>
  </si>
  <si>
    <t>Se registro el desplome de una avioneta en el cerro denominado "el mercado" en el municipio de Castaños.</t>
  </si>
  <si>
    <t>Mezquitec</t>
  </si>
  <si>
    <t>Se reportoel desplome de una avioneta en la comunidad de San Miguel Huastita, Municipio de Mezquitec.</t>
  </si>
  <si>
    <t>Se registro el impacto de un vehiculo militar contra un trailer, en el municipio de Benito Juarez, se reportan 3 muertos y 6 lesionados.</t>
  </si>
  <si>
    <t>Se registraron incendios forestales en diversas comunidades, no se reportaron daños humanos.</t>
  </si>
  <si>
    <t>San Antonio Siho</t>
  </si>
  <si>
    <t>Se registro un incendio forestal en la comunidad de San Antonio Siho, no se reportan daños humanos.</t>
  </si>
  <si>
    <t>Villahermosa</t>
  </si>
  <si>
    <t>Se registro el desplome de una avioneta tipo CESSNA despues de abastecerse de combustible en el aeropuerto de Villahermosa. Se reportan 3 personas fallecidas.</t>
  </si>
  <si>
    <t>Se reporta el impacto entre en un camion de tres toneladas y una camioneta en la carretera Tuxtla Gutierrez- San Cristobal de las Casas. 20 personas lesionadas fue el saldo de este accidente.</t>
  </si>
  <si>
    <t>Pueblo Nuevo</t>
  </si>
  <si>
    <t>Se reportola volcadura de un autobus de pasajeros linea Flecha Amarilla, El accidente tuvo lugar en la carretera Pueblo Nuevo- Irapuato, en el municipio de Pueblo Nuevo. Se reportan 40 personas lesionadas.</t>
  </si>
  <si>
    <t>Se registro un incendio en la fabrica de encendedores y cosmeticos "Evatzs". Provocando que un bombero saliera herido.</t>
  </si>
  <si>
    <t>Mexicali y Tijuana</t>
  </si>
  <si>
    <t>Se registraron lluvias moderadas en diversos municipios del Estado, reportandose varias colonias con encharcamientos, principalmente en Mexicali y Tijuana.</t>
  </si>
  <si>
    <t>Guaymas</t>
  </si>
  <si>
    <t>Se registro una fuga de Amoniaco en las instalaciones de una planta pesquera, localizada en el municipio de Guaymas.</t>
  </si>
  <si>
    <t>Se reporto un incendio forestal en el Municipio de Guadalupe cercano a la comunidad de San Ramon, no se reportan daños humanos.</t>
  </si>
  <si>
    <t>Se registraron varios incendios forestales en diversos municipios del estado.</t>
  </si>
  <si>
    <t>Yobain</t>
  </si>
  <si>
    <t>Se registro un incendio en el municipio de Yobain que afectoalgunas hectareas de henequen y pastizales.</t>
  </si>
  <si>
    <t>Zitlaltepec</t>
  </si>
  <si>
    <t>Se informo de un incendio forestal en el municipio de Zitlaltepec, no se reportaron daños humanos.</t>
  </si>
  <si>
    <t>Conkal, Kantuina y Muxupip</t>
  </si>
  <si>
    <t>Se reporto un incendio forestal en los municipios de Conkal-Kantuina y Muxupip, no se reportaron daños humanos.</t>
  </si>
  <si>
    <t>Teopisca y La Concordia</t>
  </si>
  <si>
    <t>Incendio forestal en los municipios de Teopisca y La Concordia</t>
  </si>
  <si>
    <t>Zapopan</t>
  </si>
  <si>
    <t>Se registro el desplome de un avion tipo Maule Perteneciente a la base aera militar No. 5 de Zapopan, esto sucedio en el municipio de Colula.</t>
  </si>
  <si>
    <t>Se registraron 84 incendios forestales en diversos municipios</t>
  </si>
  <si>
    <t>Candelaria, Calakmul y Escarcega</t>
  </si>
  <si>
    <t>Se reportaron varios incendios forestales en los municipios de Candelaria, Calkmul y Escarcega. No se reportan daños humanos.</t>
  </si>
  <si>
    <t>Tequisquiapan y Corregidora</t>
  </si>
  <si>
    <t>Se reportaron diversos incendios forestales en los municipios de Tequisquiapan y Corregidora.</t>
  </si>
  <si>
    <t>Se reporto un incendio en casa habitacion de tres niveles en donde se maquilaban y almacenaban telas.</t>
  </si>
  <si>
    <t>San Miguel Chimalpa</t>
  </si>
  <si>
    <t>Se reporto un incendio forestal en el Municipio de San Miguel Chimalapa, no se reportaron daños humanos.</t>
  </si>
  <si>
    <t>Candelaria y Champoton</t>
  </si>
  <si>
    <t>Se reportaron incendios forestales en los municipios de Candelaria y Champoton, no se reportan perdidas humanas.</t>
  </si>
  <si>
    <t>Se registro el desplome de una avioneta de la SEDENA que realizaba un vuelo de reconocimiento. Fallecieron 3 personas y una mas aparecio con lesiones graves.</t>
  </si>
  <si>
    <t>Maninalco</t>
  </si>
  <si>
    <t xml:space="preserve">Se registro la volcadura de un autobus de pasajeros, dos personas fallecieron y 37 resultaron lesionadas. Esto sucedio en el municipio de Maninalco. </t>
  </si>
  <si>
    <t>Volcadura de autobus de pasajeros en el municipio de Maninalco, se registraron dos personas fallecidas y 30 heridos.</t>
  </si>
  <si>
    <t>Una camioneta van azul arrojo un gas no identificado en la colonia Voluntad y Trabajo 1. Resultando afectadas 126 personas por intoxicacion.</t>
  </si>
  <si>
    <t>Se registro una explosion en casa habitacion por acumulamiento de juegos pirotecnicos, resultando una persona lesionada</t>
  </si>
  <si>
    <t>Se registro una fuga de material toxico en el municipio de Culiacan, en unas bodegas abandonadas que contenian agro-quimicos, como resultado, hubo 3 personas intoxicadas.</t>
  </si>
  <si>
    <t>Se registro una fuga de Amoniaco en la Hielera "Duran" La fuga se provoco al llenar los tanques por falla de una valvula.</t>
  </si>
  <si>
    <t>Se registro la fuga de gas de una pipa de la empresa "Red gas", en el municipio de Ecatepec.</t>
  </si>
  <si>
    <t>Se registro el choque entre dos autobuses de pasajeros en el Kilometro 40 de la carretera Zacatecas-Saltillo, Como resultado del accidente una persona perdio la vida y 7 personas resultaron heridas.</t>
  </si>
  <si>
    <t>Se reportan diversos incendios forestales varios municipios, no hay daños humanos.</t>
  </si>
  <si>
    <t>Se reportaron 38 incendios forestales, los cuales ya fueron controlados, estos se presentaron en diversos municipios</t>
  </si>
  <si>
    <t>Ciudad Valles</t>
  </si>
  <si>
    <t>Se registro incendio forestal en el municipio de Ciudad Valles. No hay daños humanos.</t>
  </si>
  <si>
    <t>Jaumave</t>
  </si>
  <si>
    <t>Se reporto incendio forestal en el municipio de Jaumave el cual ha consumido varias hectareas, no hay daños humanos.</t>
  </si>
  <si>
    <t>Debido a los fuertes vientos, 50 viviendas de material endeble, perdieron su techumbre.</t>
  </si>
  <si>
    <t>Molango</t>
  </si>
  <si>
    <t>Debido a fuertes vientos registrados en la madrugada en el municipio de Molango, se desprendio el techo de la presidencia municipal, afectando a 4 vehiculos.</t>
  </si>
  <si>
    <t>Nueva Rosita</t>
  </si>
  <si>
    <t>Se registro una fuga de gas y posteriormente una explosion en una tienda de abarrotes con razonsocial minisuper dos tres, en el municipio de Nueva Rosita.</t>
  </si>
  <si>
    <t>Se registro un incendio en una fabrica de pigmentos para zapatos.</t>
  </si>
  <si>
    <t>Se reporta la volcadura de una pipa sobre la autopista Mexico-Puebla en direccion a la capital transportaba etanol, el cual se derramo en su totalidad.</t>
  </si>
  <si>
    <t>Zinacatepec y Toluca</t>
  </si>
  <si>
    <t>Se reportaron incendios forestales en los municipios de Zinacatepec y Toluca.</t>
  </si>
  <si>
    <t>Se registro el hundimiento de un yate denominado Akatiky, frente al fuerte San Diego, el motivo del accidente fue el exceso de pasajeros, 7 personas resultaron lesionadas.</t>
  </si>
  <si>
    <t>Uruapan</t>
  </si>
  <si>
    <t>Se registro un incendio en en una casa habitacion en el municipio de Uruapan se reportaron 3 menores fallecidos.</t>
  </si>
  <si>
    <t>Tlaquepaque</t>
  </si>
  <si>
    <t>Se registro un incendio en una fabrica de velas en el municipio de Tlaquepaque, se reportan 3 personas lesionadas.</t>
  </si>
  <si>
    <t>Venustiano Carranza</t>
  </si>
  <si>
    <t>Se registro un incencio en un taller de servicio electrico en la delegacion Venustiano Carranza.</t>
  </si>
  <si>
    <t>Se reportoel choque de un autobus de pasajeros con la capilla de la comunidad de Huitzilac. Se reportan 2 personas fallecidas y 23 heridos.</t>
  </si>
  <si>
    <t>Desplome de una avioneta tipo CESSNA 185 propiedad del gobierno de Chiapas, a consecuencia de esto 5 personas perdieron la vida, entre ellos el Secretario de atencion a los Pueblos Indigenas Porfirio Encino Hernandez.</t>
  </si>
  <si>
    <t>Tlayacapan</t>
  </si>
  <si>
    <t>Se registro la volcadura de un autobus de pasajeros en la carretera Xochimilco Oaxtepec en el municipio de Tlayacapan resultando 3 personas fallecidas y 35 lesionadas.</t>
  </si>
  <si>
    <t>Se reportaron cinco personas en observacion en las instalaciones del Instituto Nacional de Enfermedades Respiratorias, por posible contagio del Sindrome respiratorio agudo severo.</t>
  </si>
  <si>
    <t>HUND</t>
  </si>
  <si>
    <t>Se registro el hundimiento de suelo en la comunidad de San Isidro, en el municipio de Pantepec. Se reportan 5 desaparecidos.</t>
  </si>
  <si>
    <t>Se registro el choque de una autobus por exceso de velocidad en la parte trasera de un camion tipo toeton, en la carretera Mexico- Queretaro. Resultando lesionados 27 niños y 2 adultos, una persona fallecio.</t>
  </si>
  <si>
    <t>Cuahutemoc</t>
  </si>
  <si>
    <t>Se reportoel derrumbe de un edificio en la delegacion Cuauhtemoc en la Colonia Transito. Se colapso debido a lo antiguo de su estructura.</t>
  </si>
  <si>
    <t>Jerecuaro</t>
  </si>
  <si>
    <t>Incendio forestal en el municipio de Jerecuaro.</t>
  </si>
  <si>
    <t>Incendios en Campeche, hasta el momento se han controlado 5 de los 8 incendios de relevancia, se sigue atacando a los otros tres.</t>
  </si>
  <si>
    <t>Tijuana</t>
  </si>
  <si>
    <t>Incendio en una vecindad en el municipio de Tijuana, se reportan 8 personas muertas y dos lesionadas.</t>
  </si>
  <si>
    <t>explosion de aire en una tuberia subterranea al realizar pruebas de la misma.</t>
  </si>
  <si>
    <t>Se reportaron lluvias fuertes acompañadas de granizo en varios municipios, afectando algunas viviendas de material endeble, asi como la caida de arboles y anuncios espectaculares.</t>
  </si>
  <si>
    <t>Se registraron fuertes lluvias en varios municipios del Estado, causando diversos daños: caida de 9 arboles, 28 viviendas afectadas, asi como inundaciones.</t>
  </si>
  <si>
    <t>Puerto Peñasco</t>
  </si>
  <si>
    <t>Se registro una explosion en el municipio de Puerto Peñasco en un restaurante del hotel "Costa Brava" resultando 9 personas lesionadas. El percance se acasiono por un tanque de gas en mal estado, lo que provoco acumulamiento de gas.</t>
  </si>
  <si>
    <t>Incendo Urbano en 6 bodegas de la delegacion Iztapalapa.</t>
  </si>
  <si>
    <t>Zitacuaro</t>
  </si>
  <si>
    <t>Se registro la volcadura de un autobus, el cual cayo a un barranco de 50 metros en el municipio de Zitacuaro. Se reportan 3 personas fallecidas y 21 lesionadas.</t>
  </si>
  <si>
    <t>Se registro deslizamiento de suelo en la zona de mesa del rio en la delegacion de Otay, se evacuaron 5 domicilios como medida preventiva.</t>
  </si>
  <si>
    <t>Se registraron lluvias muy fuertes y granizadas en varios municipios, afectando 9 domicilios, 2 escuelas, una antena, y provocando fallas en el sistema electrico.</t>
  </si>
  <si>
    <t>Se registro un accidente carretero en el Km. 19+100 de la carretera Celaya-Queretaro, resultaron lesionadas 19 personas al impactarse un camion de pasajeros y un camion torton que contenia granos.</t>
  </si>
  <si>
    <t>San Miguel Chimalapa, Santo Domingo Tepuxtepec</t>
  </si>
  <si>
    <t>Se registraron incendios forestales en los municipios de San Miguel Chimalapa, Santo Domingo Tepuxtepec.Se reportaron 4 personas fallecidas y dos lesionadas.</t>
  </si>
  <si>
    <t>Incendio forestal que consumio 70 hectareas de pastizales en el municipio de La Paz, No se reportan daños Humanos.</t>
  </si>
  <si>
    <t>Coyoacan</t>
  </si>
  <si>
    <t>Se registro la explosion por acumulamiento de gas en la delegacion Coyoacan, Col. Santa Ursula Coapa. Se reportan 9 personas lesionadas.</t>
  </si>
  <si>
    <t>Se reporta un accidente aereo en el municipio de Othon P. Blanco se reportan 3 muertos.</t>
  </si>
  <si>
    <t>Incendio forestal en el municipio de Amealco.</t>
  </si>
  <si>
    <t>Concordio y Jilotol</t>
  </si>
  <si>
    <t>Incendio forestal en los municipios de Concordio y Jitotol. No se reportan daños humanos.</t>
  </si>
  <si>
    <t>Se registro el derrumbe de un construccion en la colonia Portales, se reportan 2 personas fallecidas.</t>
  </si>
  <si>
    <t>Oxochuc</t>
  </si>
  <si>
    <t>Se registro un accidente carretero en el Km. 19 de la carretera San Cristobal-Oxochuc, en el Municipio de Oxochuc. Se reportan 14 lesionados y un muerto.</t>
  </si>
  <si>
    <t>Incendio Urbano en un local de telas de la delegacion Cuauhtemoc Col. Centro. Se reportan dos personas intoxicadas.</t>
  </si>
  <si>
    <t>Cintalapa, Ocozocuautlla, Concordia, Villacorso y Arriaga</t>
  </si>
  <si>
    <t>Incendio forestal en los municipio de Cintalapa, Ocozocuautlla, Concordia, Villacorso y Arriaga, Areas forestales.</t>
  </si>
  <si>
    <t xml:space="preserve">Se registro el derrumbe de una parte del cerro ubicado en la colonia Monte Alban en la delegacion Iztapalapa, esto se origino por el reblandecimiento del suelo. Una persona perdio la vida. </t>
  </si>
  <si>
    <t>San Pedro Lagunillas</t>
  </si>
  <si>
    <t>Incendio en la planta de Coragas, S.A. De C.V. Causado por un individuo que estaba perturbado de sus facultades mentales, esto en el municipio de San Pedro Lagunillas.</t>
  </si>
  <si>
    <t>Coscomatepec, Los Reyes, Tequila, Orizaba, Perote, La Perla, Rafael Delgado, Ixhuatlancillo, Acultzingo, Ixtaczocuitlan, Nogales e Ixhuacan de los Reyes</t>
  </si>
  <si>
    <t>Se registraron fuertes lluvias y granizadas en los municipios de Coscomatepec, Los Reyes, Tequila, Orizaba, Perote, La Perla, Rafael Delgado, Ixhuatlancillo, Acultzingo, Ixtaczocuitlan, Nogales e Ixhuacan de lor Reyes.  Se reportaron 2 personas lesionadas, 23 comunidades afectadas, 3,106 viviendas afectadas y 15,530 personas afectadas. Se apoyo a la poblacion damnificada con 100 atados de lamina y 300 despensas.</t>
  </si>
  <si>
    <t>Se registro un accidente entre un autobus de turismo y un camion Torton en la carretera Puebla-Orizaba como resultado hubo 23 personas lesionadas.</t>
  </si>
  <si>
    <t>Se registro el descarrilamiento de veintidos vagones de carga que transportaban trigo, maiz y almidon esparciendo la carga. Se reportan dos personas lesionadas.</t>
  </si>
  <si>
    <t>Victoria</t>
  </si>
  <si>
    <t>Incendio forestal en el municipio de Victoria.</t>
  </si>
  <si>
    <t>Incendio urbano en un edificio de la delegacion Cuauhtemoc en la colonia Centro. 60 personas fueron evacuadas y se les dio albergue.</t>
  </si>
  <si>
    <t>Sonoyta</t>
  </si>
  <si>
    <t>Se registro el choque entre un autobus de pasajeros y un trailer de frente que transportaba tubos de acero en el municipio de Sonoyta resultando 18 personas fallecidas y 16 personas lesionadas.</t>
  </si>
  <si>
    <t>Se registro un accidente urbano entre un transporte publico y el ferrocarril de la empresa PCN en el municipio de Saltillo.</t>
  </si>
  <si>
    <t>Colon</t>
  </si>
  <si>
    <t>Se reportola volcadura de una camioneta que transportaba a los integrantes de un equipo de futbol a la comunidad de Palmas del municipio de Colon. 21 personas resultaron lesionadas.</t>
  </si>
  <si>
    <t>Toluca</t>
  </si>
  <si>
    <t>Se reporta un accidente entre un camion de volteo y dos automoviles particulares en el municipio de Toluca, como resultado tres personas se lesionaron.</t>
  </si>
  <si>
    <t>Cueremaro</t>
  </si>
  <si>
    <t>Incendio forestal en el municipio de Cueramaro.</t>
  </si>
  <si>
    <t>Debido al periodo vacacional de semana santa ocurrieron diversos accidentes que dejaron como saldo un total de cinco personas fallecidas.</t>
  </si>
  <si>
    <t>A causa de las vacaciones de semana santa se registraron 7 accidentes autommovilisticos en los cuales hubo 32 personas lesionadas y dos muertas.</t>
  </si>
  <si>
    <t>Zaragoza</t>
  </si>
  <si>
    <t>Incendio forestal en el municipio de Ignacio Zaragoza.</t>
  </si>
  <si>
    <t>Cintalapa, Ocozocuautla, Juquipilas, Chicomuselo, Ocosingo y Siltepec</t>
  </si>
  <si>
    <t>Incendios forestales en los municipios de Cintalapa, Ocozocuautla, Juquipilas, Chicomuselo, Ocosingo y Siltepec.</t>
  </si>
  <si>
    <t>INTOX</t>
  </si>
  <si>
    <t>Zihuatlan</t>
  </si>
  <si>
    <t>Se registran 58 personas intoxicadas por plaguicidas en el Rancho Galindo en el municipio de Zihuatlan.</t>
  </si>
  <si>
    <t>Motul</t>
  </si>
  <si>
    <t>Se registro la volcadura de un camion de turismo dende resultaron 4 muertos y 23 heridos. Esto en el municipio de Motul.</t>
  </si>
  <si>
    <t>Contepec</t>
  </si>
  <si>
    <t>Se registro un accidente carretero en la carretera Morelia- Mexico en el municipio de Contepec, resultando lesionadas 15 personas.</t>
  </si>
  <si>
    <t>La sequia afectoa 320 poblaciones de 17 municpios y afecto las cosechas del ciclo primavera-verano  cuyas perdidas se estiman en poco mas de 300 mil hectareas, ademas de la muerte de 1 500 reses.</t>
  </si>
  <si>
    <t>Incendio forestal en diversas comunidades del estado, no se reportan daños humanos.</t>
  </si>
  <si>
    <t>Accidente carretero se registro la volcadura de un autobus de pasajeros el cual dejo como saldo a 14 personas lesionadas, esto tuvo lugar en el municipio de San Fernando.</t>
  </si>
  <si>
    <t>Se reportan varios incendios en distintas localidades, al momento ya todos han sido extinguidos.</t>
  </si>
  <si>
    <t>Se reportaron varios incendios forestales, los cuales afectaron los cultivos de 574 familias, hasta la fecha siguen los trabajos de extincion y control.</t>
  </si>
  <si>
    <t>Se registro la explosion de un laboratorio dental en el municipio de Nezahualcoyotl, como resultado una persona salio herida.</t>
  </si>
  <si>
    <t>Se registro una explosion de un polvorin en el municipio de Tultepec en el cual murio una persona y tres mas resultaron heridas.</t>
  </si>
  <si>
    <t>San Jose Teacalco</t>
  </si>
  <si>
    <t>Se registraron fuertes vientos ocasionando el desprendimiento de 40 arboles, 14 techumbres de viviendas, postes de telefono etc. Esto se dio en el municipio de San Jose Teacalco. 14 personas resultaron lesionadas, y se suspendio el servicio electrico y telefonico.</t>
  </si>
  <si>
    <t>Tizayuca y Tolcayuca</t>
  </si>
  <si>
    <t>Se registro una fuerte lluvia acompañada de granizo que afecto los municipios de Tizayuca y Tolcayuca, el agua alcanzo niveles de 30 a 70cm de alto por lo que algunas viviendas resultaron dañadas. Se instalo un albergue en el cual s encuntran 20 personas.</t>
  </si>
  <si>
    <t>Se registraron alguna lluvias con granizo en distintos puntos de la ciudad. Se reportan 12 personas lesionadas que se resguardaban de la lluvia bajo una lona que cayo, fueron atendidas en el lugar.</t>
  </si>
  <si>
    <t>Se registraron fuertes vientos en areas urbanas, como consecuencia 30 casas perdieron sus techos y dos escuelas tambien.  Proteccion Civil apoyo a los damnificados con colchonetas, cobertores y laminas de carton.</t>
  </si>
  <si>
    <t>Se registraron varios daños en el municipio de Venustiano Carranza a consecuencia de una granizada que afectoa 204 viviendas. Proteccion Civil apoyo con atados de laminas a las familias afectadas.</t>
  </si>
  <si>
    <t>Incendio forestal en el municipio de Othon P. Blanco. No se reportan daños humanos.</t>
  </si>
  <si>
    <t>Ocampo y San Buena Aventura</t>
  </si>
  <si>
    <t>Incendio forestal en los municipios de Ocampo y San Buenaventura, los incendios se reportan controlados y extinguidos.</t>
  </si>
  <si>
    <t>San Andres Tuxtla</t>
  </si>
  <si>
    <t>Se registro el desplome de un helicoptero en el municipio de San Andres Tuxtla, el piloto y copiloto resultaron heridos.</t>
  </si>
  <si>
    <t>Villaflores</t>
  </si>
  <si>
    <t>Debido a las granizadas del 18 y 20 de mayo se reportaron afectaciones en 77 viviendas en el municipio de Villaflores. Proteccion civil apoyara a las familias afectadas con laminas de carton, cobertores y despensas.</t>
  </si>
  <si>
    <t>Ensenada y Tecate</t>
  </si>
  <si>
    <t>Se registraron varios incendios forestales en los municipios de Ensenada y Tecate.</t>
  </si>
  <si>
    <t>Muzquiz, Zaragoza y Nadadores</t>
  </si>
  <si>
    <t>Incendios en los municipios de Muzquiz, Zaragoza y Nadadores.</t>
  </si>
  <si>
    <t>Volcadura de una pipa que transportaba gas L.P., el conductor de la pipa resulto lesionado.</t>
  </si>
  <si>
    <t>San Pedro</t>
  </si>
  <si>
    <t>Se registro un alcance entre un autobus de pasajeros contra un trailer en el municipio de San Pedro.</t>
  </si>
  <si>
    <t>Metapa Dominguez</t>
  </si>
  <si>
    <t>Se registraron fuertes lluvias en el municipio de Metapa Dominguez ocasionando el destechamiento de 33 viviendas. No se reportan personas lesionadas. Se les proporciono apoyo con laminas de zinc a las familias afectadas.</t>
  </si>
  <si>
    <t>Se registro la volcadura de un microbus que transportaba 50 niños y 7 maestros de la escuela "Arturo Rosenberg", Como resultado 6 niños y una maestra salieron heridos.</t>
  </si>
  <si>
    <t>Pacula y Jacala</t>
  </si>
  <si>
    <t>La sequia siniestro alrededor de 5000 hectareas, los municipios mas afectados fueron los de Pacula y Jacala, parte de la Huasteca y el Altiplano.</t>
  </si>
  <si>
    <t>Chalchicomula</t>
  </si>
  <si>
    <t>Se registro una granizada en el municipio de Chalchicomula, lo que ocasiono afectaciones en los techos de 50 viviendas, Proteccion Civil apoyo con laminas de carton, despensas, cobertores y colchonetas a las personas afectadas.</t>
  </si>
  <si>
    <t>General Heliodoro Castillo</t>
  </si>
  <si>
    <t>Debido a las fuertes lluvias acompañadas de granizo registradas este dia en el municipio de General Heliodoro Castillo se reportaron 50 viviendas dañadas, un adulto y un menor muertos por arrastre de corriente y otras dos personas desaparecidas.</t>
  </si>
  <si>
    <t>Anahuac</t>
  </si>
  <si>
    <t>Debido a las fuertes lluvias registradas en el municipio de Anahuac se registraron 3 viviendas dañadas, una de ellas con derrumbe total lo cual dejo como saldo a 6 personas heridas, 37 personas fueron evacuadas.</t>
  </si>
  <si>
    <t>Acatepec</t>
  </si>
  <si>
    <t>Se registraron fuertes vientos con tormenta electrica en el municipio de Acatepec,  4 viviendas fueron dañadas, asimismo, tres personas perdieron la vida por alcance de rayo y una menor se encuentra herida por la misma causa. A las familias afectadas se les apoyo con laminas de carton y despensas.</t>
  </si>
  <si>
    <t>Xochimilco</t>
  </si>
  <si>
    <t>Se registro una explosion en una neveria en la delegacion Xochimilco, esta se origino a causa de acumulacion de gas, como consecuencia 2 personas resultaron heridas.</t>
  </si>
  <si>
    <t>evacuacion de 20 domicilios por la construccion del distribuidor vial de San Antonio, esto como medida preventiva. tambien se reportoel fallecimiento de una persona y otra persona herida al desplomarse una de las trabes que estaba siendo colocada en el distribuidor.</t>
  </si>
  <si>
    <t>Se desplomo el techo de una vivienda en la delegacion Cuauhtemoc, se reporta una persona lesionada.</t>
  </si>
  <si>
    <t>Concepcion del Oro y Mazapil</t>
  </si>
  <si>
    <t>Debido  a las fuertes lluvias varias viviendas sufrieron afectaciones en los municipios de Concepcion del oro y Mazapil, se instalaron albergues temporales en los cuales se refugio a 115 personas.</t>
  </si>
  <si>
    <t>Quince estudiantes de la Universidad Autonoma de Guerrero originarios de Chilpancingo perdieron la vida al sufir un accidente automovilistico en el municipio de Acapulco, como resultado hubo 10 estudiantes heridos y los 5 fallecidos.</t>
  </si>
  <si>
    <t>Se registro un incendio forestal en el Cerro Zacatepec en la delegacion Coyoacan, no se reportan daños humanos.</t>
  </si>
  <si>
    <t>Se registro un incendio forestal en varios municipios, no se reportan perdidas humanas.</t>
  </si>
  <si>
    <t>28 viviendas se vieron afectadas por las lluvias con fuertes vientos registradas en el municipio de Esperanza, las personas afectadas fueron apoyadas con laminas de carton, comida caliente, despensas y colchonetas.</t>
  </si>
  <si>
    <t>Se reporto un incendio forestal en el municipio de Calvillo, no se reportan daños humanos.</t>
  </si>
  <si>
    <t>Debido a las lluvias y a los fuerte vientos registrados en el municipio de Escarcega, se reportaron 20 viviendas afectadas construidas con material endeble, se proporciono alimentacion a los afectados asi  como cobertores.</t>
  </si>
  <si>
    <t>Yajalon</t>
  </si>
  <si>
    <t>En el municipio de Yajalon, se registro el derumbe de una vivienda a consecuencia de un deslave. Se reporta una persona lesionada.</t>
  </si>
  <si>
    <t>Camerino Z. Mendoza, Nogales, Rio Blanco, Maltrata, Huilopan y Acutzingo</t>
  </si>
  <si>
    <t xml:space="preserve">Se registro una explosion en el municipio de Nogales a consecuencia del desbordamiento del rio Chiquito el cual daño unos ductos de Pemex y acasiono una explosion. </t>
  </si>
  <si>
    <t>San Lucas Ojitlan</t>
  </si>
  <si>
    <t>En el municipio de San Lucas Ojitlan, debido a las fuertes lluvias se reportan afectaciones  en 21 casas y 4 escuelas, tambien se registraron perdidas no cuantificadas en la agricultura y algunos arboles caidos. El suministro de energia electrica tambien sufrio afectaciones.</t>
  </si>
  <si>
    <t>Ocampo</t>
  </si>
  <si>
    <t>Debido a las lluvias se vieron afectadas varias viviendas en el municipio de Ocampo, se reportan 311 personas afectadas.</t>
  </si>
  <si>
    <t>Ciudad Valles, Armadillo de los Infante, Villa Hidalgo y Cerritos</t>
  </si>
  <si>
    <t xml:space="preserve">Debido  a las fuertes lluvias en los municipios de Ciudad Valles, Armadillo de los Infante, Villa Hidalgo y Cerritos, varias viviendas sufrieron afectaciones, ademas de que se vieron suspendidos los servicios de energia electrica. </t>
  </si>
  <si>
    <t>Tocumbo</t>
  </si>
  <si>
    <t>Desplome de una avioneta tipo CESSNA en el municipio de Tocumbo, sus dos tripulantes murieron.</t>
  </si>
  <si>
    <t>Guadalcazar</t>
  </si>
  <si>
    <t xml:space="preserve">Se registraron fuertes lluvias en el municipio de Guadalcazar, en el cual 20 viviendas se vieron afectadas. </t>
  </si>
  <si>
    <t>Se registraron lluvias con fuertes vientos en el municipio de Oaxaca, se reporta la caida de anuncios espectaculares, semaforos y arboles, estos ultimos cayendo encima de tres autos resultando lesionada una persona.</t>
  </si>
  <si>
    <t>Naucalpan</t>
  </si>
  <si>
    <t>Se reportoun hundimiento de suelo en el municipio de Naucalpan en la colonia Minas Tecolote, debido a lo anterior se reportan 4 viviendas afectadas.</t>
  </si>
  <si>
    <t>Piedras Negras</t>
  </si>
  <si>
    <t>Se registraron fuertes lluvias que provocaron ligeras inundaciones en varias viviendas del municipio de Piedras Negras.</t>
  </si>
  <si>
    <t>San Cristobal</t>
  </si>
  <si>
    <t>Se registraron fuertes lluvias en el municipio de San Cristobal de las casas ocasionando encharcamientos y problemas de circulacion, tres viviendas se vieron afectadas, sin embargo unicamente una esaba habitada.</t>
  </si>
  <si>
    <t>Se registraron fuertes lluvias en varios municipios del estado causando afectaciones en varias viviendas.</t>
  </si>
  <si>
    <t>Debido  a las lluvias registradas en el municipio de Puebla, se desbordo el rio Alseseca, provocando inundaciones y encharcamientos en varias colonias del nororointe de la ciudad. Se reportan 178 viviendas afectadas y 679 personas afectadas, el DIF estatal apoyo a los afectados con colchonetas, cobertores, cobijas y alimentos calientes.</t>
  </si>
  <si>
    <t>CS</t>
  </si>
  <si>
    <t>Debido al campeonato de futbol obtenido por el equipo de Monterrey, se registraron 7 fallecimientos en los festejos, se desconocen las causas que originaron la muerte de las personas.</t>
  </si>
  <si>
    <t>Sombrerete y Francisco R. Murguia</t>
  </si>
  <si>
    <t>Debido a las lluvias registradas en los municipios de Sombrerete y Francisco R. Murguia, se registo la muerte de un menor de edad y la desaparicion de otros 2 menores. Ademas se reportaron afectaciones en 95 viviendas.</t>
  </si>
  <si>
    <t>Ensenada, Tecate y Tijuana</t>
  </si>
  <si>
    <t>Incendios forestales en los municipios de Ensenada y Tecate-Tijuana.</t>
  </si>
  <si>
    <t>Se registro un incendio en el Teatro Colonial ubicado en eje central numero 9, delegacion Cuauhtemoc, se reporta una persona lesionada.</t>
  </si>
  <si>
    <t>Zapotla del Rey</t>
  </si>
  <si>
    <t>Se registro un accidente carretero en el municipio de Zapotlan del Rey. 9 personas murieron calcinadas, ya que el autobus de pasajeron se incendio al momento del impacto.</t>
  </si>
  <si>
    <t>Oaxaca y San Jacinto Amilpa</t>
  </si>
  <si>
    <t>Se registraron fuertes lluvias en los municipios de Oaxaca y San Jacinto Amilpa, como consecuencia 4 viviendas sufrieron daños.</t>
  </si>
  <si>
    <t>MT</t>
  </si>
  <si>
    <t>Pijijijiapan</t>
  </si>
  <si>
    <t>Debido a la creciente de marea en el municipio de Pijijiapan se reportaron afectaciones en 25 viviendas, 70 personas fueron albergadas.</t>
  </si>
  <si>
    <t>Tekit</t>
  </si>
  <si>
    <t>Se registro el desplome del casco viejo de una hacienda en el municipio de Tekit, se reportaron 13 personas lesionadas.</t>
  </si>
  <si>
    <t>explosion de un polvorin en la delegacion Tlahuac se reportan cuatro personas fallecidas y tres lesionados.</t>
  </si>
  <si>
    <t>Se registro una explosion en la delegacion Tlahuac en las instalaciones del agrupamiento de fuerza de tarea de la S.S.P. A causa de unos juegos pirotecnicos decomisados.</t>
  </si>
  <si>
    <t>Cintalapa de Figueroa</t>
  </si>
  <si>
    <t>Se registraron fuertes lluvias en el municipio de Cintalapa de Figueroa, lo que ocasiono que el arroyo "Seco" se desbordara afectando 152 viviendas y dos vehiculos que fueron arrastrados por el cause del arroyo.</t>
  </si>
  <si>
    <t>Se registro el desplome de un helicoptero en la plataforma Jupiter, el cual cayo al mar, en dicho incidente murio una persona.</t>
  </si>
  <si>
    <t>25 personas resultaron intoxicadas por consumir alimentos en mal estado.</t>
  </si>
  <si>
    <t>Atenango del Rio</t>
  </si>
  <si>
    <t>En el Municipio de Atenango del rio, se registro una granizada que daño los techos de 450 viviendas construidas con material endeble.</t>
  </si>
  <si>
    <t>Cuautla, Ayala, Yecapixtla y Atlatlahuacan</t>
  </si>
  <si>
    <t>Debido a las fuertes precipitaciones se desbordo el cause del rio Agua Hedionda en el municipio de Cuautla, inundando 15 viviendas, otros municipios afectados por las fuertes lluvias fueron Ayala, Yecapixtla y Atlatlahuacan. En total se reportaron 115 viviendas y 35 negocios afectados, una persona perdio la vida y hay dos desaparecidos. Dos puentes se estan derrumbando y necesitan reparacion.</t>
  </si>
  <si>
    <t>Se registro el derrumbe de una roca sobre una persona de 32 años de de edad, esta murio inmediatamante.</t>
  </si>
  <si>
    <t>Se registraron fuertes lluvias ocasionando la afectacion de 48 viviendas de el municipio de Oaxaca. Se interrumpiuo la energia electrica por espacio de dos horas.</t>
  </si>
  <si>
    <t>Debido  a las fuertes lluvias, en el municipio de Huitzilac se reportan 8 viviendas dañadas, 12 vehiculos y el desgaje de un cerro que obstruyo la vialidad durante unas horas, no se reportan daños humanos.</t>
  </si>
  <si>
    <t>Ometepec</t>
  </si>
  <si>
    <t>Se registraron fuertes lluvias en los municipios de Ometepec e Igualapa ocasionando la muerte de una mujer de 80 años que fue arrastrada por la corriente de un arroyo que se desbordo. 16 viviendas sufrieron daños.</t>
  </si>
  <si>
    <t>Tetela del Volcan</t>
  </si>
  <si>
    <t>Debido a las fuertes lluvias en los municipios de Tetela del Volcan, Tlanepantla y Totolapan 15 viviendas sufrieron daños en sus techos.</t>
  </si>
  <si>
    <t>Villacorzo</t>
  </si>
  <si>
    <t>Debido a las fuertes lluvias registradas en el municipio de Villacorzo, se reportan 15 viviendas afectadas.</t>
  </si>
  <si>
    <t>Ixhuatlancinllo</t>
  </si>
  <si>
    <t>En el municipio de Ixhuatlancillo se registraron fuertes lluvias que causaron daños en 60 viviendas, esto en la colonia Chorro de agua.</t>
  </si>
  <si>
    <t>Se registro el impacto de una camioneta suburban con un arbol en el municipio de Villaflores, se reportaron 22 personas lesionadas.</t>
  </si>
  <si>
    <t>Tecate y Mexicali</t>
  </si>
  <si>
    <t>En los municipios de Tecate y Mexicali se registro un incendio en el basurero municipal, ademas se registraron 3 incendios forestales que afectaron un total de 249 hectareas.</t>
  </si>
  <si>
    <t>Se registraron fuertes lluvias ocasionadas por la tormenta tropical "Carlos", se reportaron algunos derrumbes en varios caminos y carreteras. Asi como varias viviendas dañadas . Hay alrededor de 80 municipios afectados en el Estado. Se repartieron 30,000 despensas y se apoyo a la poblacion afectada con atados de lamina. Se reportan dos personas desaparecidas.</t>
  </si>
  <si>
    <t>Cozumel,Solidaridad y benito Juarez</t>
  </si>
  <si>
    <t>Debido a las fuertes lluvias  registradas en los municipios de Cozumel, Solidaridad y Benito Juarez a causa de la tormenta tropical "Bill", varias personas fueron desalojadas y se registraron varios encharcamientos.</t>
  </si>
  <si>
    <t>Se registro la volcadura de un camion de pasajeros en el municipio deTila. Se reportan 39 personas lesionadas y 1 muerto.</t>
  </si>
  <si>
    <t>San Pedro Ixtlahuaca</t>
  </si>
  <si>
    <t>Se registro una explosion de juegos pirotecnicos enfrente del palacio municipal de San Pedro Ixtlahuaca.</t>
  </si>
  <si>
    <t>Se registro un choque de un autobus de pasajeros contra un arbol resultando 36 personas heridas en el kilometro 35 de la carretra Santa Rosa- La Barca.</t>
  </si>
  <si>
    <t>Santa Maria el Oro</t>
  </si>
  <si>
    <t>Se registro el choque de un autobus de pasajeros volvo contra un camion Torton en el Municipio de Santa Maia el Oro, se reportan 5 muertos y 61 heridos.</t>
  </si>
  <si>
    <t>Rio Grande, Villanueva y Fresnillo</t>
  </si>
  <si>
    <t>Se registraron fuertes lluvias en los municipios de rio Grande, Villanueva y Fresnillo. Un total de 500 viviendas fueron dañadas. No se reportan daños humanos.</t>
  </si>
  <si>
    <t>Ixtlan de Juarez y Zacatepec Mixe</t>
  </si>
  <si>
    <t>Se registraron dos deslizamientos de suelo, uno en el municipio de Ixtlan de Juarez y el otro en el municipio de Zacatepec Mixe. En el primer municipio solo se daño una escuela pero no se reportaron daños humanos, en cambio en Zacatepec Mixe se reportaron 7 personas muertas y una lesionada.</t>
  </si>
  <si>
    <t>Debido a las lluvias registradas y a reblandecimiento de tierra se desgajo una zona irregular en el municipio de Hidalgo, se reportaron 8 viviendas afectadas y 60 damnificados.</t>
  </si>
  <si>
    <t>Debido a las fuertes lluvias se acasiono el desgajamiento de tierra de un cerro en la delegacion Tlalpan en el pueblo de San Miguel Topilejo, no se reportan daños humanos.</t>
  </si>
  <si>
    <t>Queretaro</t>
  </si>
  <si>
    <t>Se registro una explosion en el municipio de Queretaro en un laboratorio fisico de la empresa "Cosa", debido a la explosion, una persona murio y 10 mas resultaron heridas</t>
  </si>
  <si>
    <t>Se registraron varios incendios forestales en varios municipios del Estado.</t>
  </si>
  <si>
    <t>San Lorenzo Albarradas</t>
  </si>
  <si>
    <t>Se registro una explosion debido a la acumulacion de gas L.P. En un domicilio del Municipio de San Lorenzo Albarradas, se reporta una persona lesionada y una vivienda destruida.</t>
  </si>
  <si>
    <t>Villa de Etla</t>
  </si>
  <si>
    <t>Debido a las fuertes lluvias 80 viviendas sufrieron afectaciones en el Municipiode Villa de Etla.</t>
  </si>
  <si>
    <t>Santa Cruz Amilpas y Santa Lucia del Camino</t>
  </si>
  <si>
    <t>Debido a las fuertes lluvias se reportaron 18 viviendas dañadas, asicomo dos vehiculos en los municipios de Santa Cruz Amilpas y Santa Lucia del Camino.</t>
  </si>
  <si>
    <t>Ezequiel Montes</t>
  </si>
  <si>
    <t>Se registraron fuertes lluvias en el municipio de Ezequiel Montes, se reportan 13 viviendas afectadas.</t>
  </si>
  <si>
    <t>Cuernavaca, Emiliano Zapata, Jitepec, Tepoztlan, Tlaltizapan, Yautepec, Temixco, Tlaquiltenango y Temoac</t>
  </si>
  <si>
    <t>Se registraron fuerte lluvias en los siguinetes municipios: Cuernavaca, Emiliano Zapata, Jitepec, Tepoztlan, Tlaltizapan, Yautepec, Temixco, Tlaquiltenango y Temoac. Se reportan alrededor de 2,000 viviendas dañadas se instalaron 8 refugios, de los cuales se estan utilizando unicamente tres.</t>
  </si>
  <si>
    <t>San Luis Potosi</t>
  </si>
  <si>
    <t>Debido a las fuertes lluvias reportadas en el municipio de San Luis Potosi, se registraron 118 viviendas afectadas, ademas de una persona muerta que murio ahogado debido a que su auto se quedo varado bajo un puente vehicular.</t>
  </si>
  <si>
    <t>La Piedad</t>
  </si>
  <si>
    <t>Debido a las fuertes lluvias registradas en el Municipio de La Piedad varias colonias se vieron afectadas sumando alrededor de 500 viviendas afectadas, se instalo un refugio en el cual se alberga a 25 personas. tambien se registraron daños en 30 vehiculos.</t>
  </si>
  <si>
    <t>Piedras Negras, Coahuila y Acuña</t>
  </si>
  <si>
    <t>Por causa de las fuertes lluvias presentadas en los municipios de Piedras Negras, Coahuila y Acuña se reportaron 20 viviendas afectadas.</t>
  </si>
  <si>
    <t>Debido a las fuerte lluvias presentadas en varios municipios del Estado, alrededor de 500 viviendas sufrieron daños, se perdieron 6,500 hectareas en el sector agricola, ademas se sufrieron daños en la red carretera.</t>
  </si>
  <si>
    <t>Debido a las fuertes lluvias se reportaron 11 viviendas afectadas en el municipio de Colon.</t>
  </si>
  <si>
    <t>Se registraron varias afectaciones debido a la fuerte lluvia, se registraron encharcamientos en varias vialidades, la suspension del servicio del Metro, la caida de una barda la cual lesiono a 5 trabajadores de una construccion, suspension de servicios en el aeropuerto y un electrocutado debido a la caida de subestacion electrica.</t>
  </si>
  <si>
    <t>Pedro Escobedo</t>
  </si>
  <si>
    <t>Se reportaron fuertes lluvias en el Municipio Pedro Escobedo, se reportan 300 viviendas dañadas, no se reportan perdidas humanas.</t>
  </si>
  <si>
    <t>Se registro una fuga de acido clorhidrico en la empresa "Quimicos y solventes", se calcula que alrededor de 10,000 litros de producto fue el que se derramo, se evacuo a las empresas cercanas.</t>
  </si>
  <si>
    <t>Debido a las fuertes lluvias registradas en el municipio de Magdalena, se reportaron 24 viviendas con afectaciones en los techos que eran de material endeble, a su vez se reporto la caida de 6 postes de energia electrica, 3 de TELMEX y varios arboles.</t>
  </si>
  <si>
    <t>Debido a la amenaza de la Tormenta Tropical "Claudette" se evacuaron 650 personas, las cuales se instalaron en tres refugios.</t>
  </si>
  <si>
    <t>Debido a la amenaza de la Tormenta Tropical "Claudette" se evacuaron 150 personas, las cuales se instalaron albergaron en refugios temporales, la tormenta no causo afectciones mayores.</t>
  </si>
  <si>
    <t>Juchitlan</t>
  </si>
  <si>
    <t>Se registro un derrame de Diesel en un ducto de 16" de diametro propiedad de PEMEX. Esto ocurrio en el municipio de Juchitlan, se estima que se derramaron entre 700 y 800 mil litros del producto.</t>
  </si>
  <si>
    <t>Debido a la volacadura de una pipa que contenia acido sulfurico, se derramaron 19,000 litros del producto, se usaron 4 toneladas de cal para neutralizar el producto. Se reporto una persona lesionada.</t>
  </si>
  <si>
    <t>Alamo</t>
  </si>
  <si>
    <t>Se registro una fuga de crudo en el pozo 25 de PEMEX en el municipio de Alamo, se albergaron a 70 personas para prevenir daños mayores.</t>
  </si>
  <si>
    <t>Aconchi</t>
  </si>
  <si>
    <t>Debido a los fuertes vientos se registro el corte de energia en el municipio de Aconchi esto debido a la caida de 3 estructuras de CFE.</t>
  </si>
  <si>
    <t>Se registro un derrumbe en el mercado "Nuevo diaz Ordaz" en el municipio de Tuxtla Gutierrez, se reportan tres personas lesionadas.</t>
  </si>
  <si>
    <t>Se reportaron daños menores en diez viviendas del centro historico de la Ciudad de Oaxaca debido a las fuertes lluvias.</t>
  </si>
  <si>
    <t>Santa Maria Chilchotla y Yoloxochitlan</t>
  </si>
  <si>
    <t>Debido  a las fuertes lluvias en el municipio de Santa Maria Chilchotla se registro un derrumbe en la poblacion de Rancho Nuevo ocasionando la muerte de 11 personas ademas 2 personas siguen desaparecidas y 2 viviendas resultaron afectadas. En el municipio de Yoloxochitlan se reportoel derrumbe de un cerro ocasionando la muerte de una persona.</t>
  </si>
  <si>
    <t>Se registro una explosion en el municipio de Gudalupe, dicha explosion tuvo lugar en una lavanderia por acumulamiento de gas L.P. Se registraron daños en 11 negocios, 10 viviendas y tres autos, ademas se reportaron 12 personas lesionadas.</t>
  </si>
  <si>
    <t>Juventino Rosas</t>
  </si>
  <si>
    <t>Debido a la granizada que se presento en el municipio de Juventino Rosas se registraron daños en los techos de a viviendas, a las familias afectadas se les apoyo con laminas de carton.</t>
  </si>
  <si>
    <t>Nogales</t>
  </si>
  <si>
    <t>Debido a las lluvias registradas en el municipio de Nogales, un auto fue arrastrado por la corriente del arroyo conocido como "Las Chimeneas", las tres personas que iban en el vehiculo perdieron la vida.</t>
  </si>
  <si>
    <t>Acapetahua</t>
  </si>
  <si>
    <t>Debido a las lluvias y a los fuertes vientos en el municipio de Acapetahua, se reportaron dos casas afectadas.</t>
  </si>
  <si>
    <t>Se registro una explosion de una caldera en unos baños publicos del municipio Valle de Chalco, se reportan 2 personas muertas y tres lesionados.</t>
  </si>
  <si>
    <t>Celaya</t>
  </si>
  <si>
    <t>En el municipio de Celaya se registro la ruptura de un tubo de aguas negras debido a las fuertes lluvias, lo que ocasiono que 380 viviendas sufrieran afectaciones menores.</t>
  </si>
  <si>
    <t>Se registro la volcadura de una pipa con capacidad de 22,000 litros, esta transportaba acido sulfurico, el accidente tuvo lugar en el municipio de Zacatecas, se reporta el derrame de 30% del producto, el conductor resulto lesionado.</t>
  </si>
  <si>
    <t>Once viviendas se afectaron por la penetracion de aguas  a su interior debido a las fuertes lluvias que ocasioneron el crecimiento del arroyo Arena, se reportola perdida de algunos animales domesticos.</t>
  </si>
  <si>
    <t>Se registro el hundimiento de suelo en la colonia los Olivos del Municipio de Atizapan, esto debido a una mina que pasa por debajo de la calle que no se habia detectado, esta tiene una profundidad de 10 metros.</t>
  </si>
  <si>
    <t>Empalme</t>
  </si>
  <si>
    <t>A consecuencia de las fuertes lluvias en el municipio de Empalme se reportan inundaciones que afectaron las viviendas de entre 90 y 100 familias, ademas a causa de los escurrimientos un puente de ferrocarril quedo destruido , lo que provoco el descarrilamiento de 12 furgones que transportaban trigo, debido al accidente se reportaron 5 personas heridas.</t>
  </si>
  <si>
    <t>Xalisco</t>
  </si>
  <si>
    <t>Debido a las fuertes lluvias se reportaron 60 viviendas afectadas en el municipio de Xalisco, principalemte en las techumbres de las mismas, Proteccion Civil apoyo a las familias afectadas con 80 atados de laminas de carton, 60 cobertores y 60 colchonetas.</t>
  </si>
  <si>
    <t>Alvarado</t>
  </si>
  <si>
    <t>Por causa de las lluvias registradas en el Municipio de Alvarado se reportaron 20 viviendas afectadas de manera parcial, a las familias afectadas se les apoyo con laminas.</t>
  </si>
  <si>
    <t>Debido a las fuertes lluvias un vehiculo que transportaba a seis personas fue arrastrado por la corriente de el arroyo El Jaral, se reportaron tres personas fallecidas y tres heridas.</t>
  </si>
  <si>
    <t>Debido a las fuertes lluvias en el municipio de Veracruz, se reporta la caida de una barda, la cual se derrumbo sobre un indigente que se protegia de la lluvia, dicha persona fallecio al instante.</t>
  </si>
  <si>
    <t>Zinacantan</t>
  </si>
  <si>
    <t>En el municipio de Zinacantan, debido a los fuertes vientos, se reportaron varias viviendas afectadas, asicomo una iglesia y tambien se reporto la suspension del servicio electrico por unas horas.</t>
  </si>
  <si>
    <t>Se registro la volcadura de un autobus el la carretera Morelia- Patzcuaro en el municipio de Morelia, se reportan 22 personas lesionadas y 5 fallecidos.</t>
  </si>
  <si>
    <t>Alvaro Obregon</t>
  </si>
  <si>
    <t>Debido  a las fuertes lluvias en la delegacion alvaro Obregon, una vivienda resulto afectada al presentarse un deslizamiento de suelo, dos personas resultaron lesionadas y se evacuo a los habitantes de viviendas aledañas.</t>
  </si>
  <si>
    <t>Nicolas Bravo</t>
  </si>
  <si>
    <t>Se repoto la volcadura de un autobus de pasajeros en el municipio de Nicolas Bravo, se reportam 23 personas afectadas, de las cuales 3 fallecieron.</t>
  </si>
  <si>
    <t>Pijijiapan</t>
  </si>
  <si>
    <t>Se registro la volcadura de una lancha debido al fuerte oleaje en el municipio de Pijijiapan, se reportan dos personas fallecidas.</t>
  </si>
  <si>
    <t>Se registro un incendio urbano en la delegacion Cuauhtemoc, una persona lesionada.</t>
  </si>
  <si>
    <t>Debidio a las fuertes lluvias en el municipio de Ixtapaluca 60 viviendas sufrieron afectaciones de distinto tipo. No se registraron daños humanos.</t>
  </si>
  <si>
    <t>Debido a las fuertes lluvias se reporto el derrumbe de una vivienda ubicada en la delegacion Cuauhtemoc, no se reportan daños humanos.</t>
  </si>
  <si>
    <t>MR</t>
  </si>
  <si>
    <t>La marea roja mantiene paralizado el 50% de la flota pesquera del estado, es decir un total de 10 mil pescadores, los daños se calculan en mas de 350 millones de pesos, debido a la interrupcion en la industria pesquera, asicomo en el turismo hasta el momento no se reportan daños humanos.</t>
  </si>
  <si>
    <t>Debido a las fuertes lluvias registradas en el municipio de Salamanca, 700 personas fueron evacuadas como medida preventiva debido a la latente posibilidad del desbordamiento del rio Lerma.</t>
  </si>
  <si>
    <t>Se han detectado 18 casos de dengue hemorragico en varios municipios del Estado, esto debido a la temporada de lluvias y el encharcamiento que da pie a la proliferacion del mosquito. No se reportan defunciones.</t>
  </si>
  <si>
    <t>Apaseo el Alto y Tarimoro</t>
  </si>
  <si>
    <t>Debido a las fuertes lluvias en los municipios de Apaseo el Alto y Tarimoro varias viviendas presentaron daños de diferentes tipos.</t>
  </si>
  <si>
    <t>Xalapa</t>
  </si>
  <si>
    <t>Se registro una explosion en el municipio de Xalapa, debido a la explosion se reporta una persona muerta y 6 lesionadas, la explosion causo daños en 25 viviendas, de las cuales 6 presentan afectaciones importantes.</t>
  </si>
  <si>
    <t>Jacona</t>
  </si>
  <si>
    <t>A causa de una fuerte granizada en el municipio de Jacona se reportaron un total de 348 viviendas con afectaciones en sus techos, a la poblacion afectada se les apoyo con despensas, laminas de carton y cobijas.</t>
  </si>
  <si>
    <t>Emiliano Zapata</t>
  </si>
  <si>
    <t>Se registro el desplome de un avioneta particular en el poblado de Tepetzingo en el Municipio de Emiliano Zapata, se reportan 4 personas fallecidas.</t>
  </si>
  <si>
    <t>Se registro la volcadura de un autobus por exceso de velocidad, se reeportan 7 muertos y 35 lesionados, esto ocurrio en la carrtera Durango-Mazatlan en el municipio de Durango.</t>
  </si>
  <si>
    <t>Debido  a una fuerte granizada en el municipio de Amecameca se reportan daños en 97 viviendas, asimismo, Proteccion Civil del Estado presto ayuda a los afectados, se reportan 430 damnificados.</t>
  </si>
  <si>
    <t>Tonala y Guadalajara</t>
  </si>
  <si>
    <t>Debido a las fuertes lluvias varias viviendas resultaron afectadas en los municipios de Tonala y Guadalajara, no se repotan daños mayores.</t>
  </si>
  <si>
    <t>Tecate</t>
  </si>
  <si>
    <t>Se reporto un incendio forestal en el municipio de Tecate en el cañon denominado "Bill".</t>
  </si>
  <si>
    <t>Sahuaripa</t>
  </si>
  <si>
    <t>Debido a las fuertes lluvias acompañadas de fuertes vientos, se registraron varias afectaciones en el municipio de Sahuaripa, en donde 60 viviendas resultaron afectadas. Proteccion Civil apoyo a las familias con laminas de carton, despensas y agua embotellada.</t>
  </si>
  <si>
    <t>Coyotera</t>
  </si>
  <si>
    <t>Se registro la explosion de un polvorin en la localidad de la Coyotera, en el municipio de Españita, se reportan 7 personas fallecidas.</t>
  </si>
  <si>
    <t>Se registraron fuertes lluvias en varios municipios del estado dejando como resultado 12 viviendas dañadas y varios cortes a la circulacion debido a los encharcamientos en las vias publicas.</t>
  </si>
  <si>
    <t>Ayahualulco</t>
  </si>
  <si>
    <t>Una avioneta del ejercito y fuerza aerea mexicana se desplomo dejando lesionados a sus tres tripulantes, esto sucedio en el municipio de Ayahualulco.</t>
  </si>
  <si>
    <t>Catemaco</t>
  </si>
  <si>
    <t>Una embarcacion con 17 personas abordo naufrago en el municipio de Catemaco, se reportan 8 personas fallecidas y 9 lesionados.</t>
  </si>
  <si>
    <t>Villa de tezontepec</t>
  </si>
  <si>
    <t>Se reportola explosion de artificios pirotecnicos en una casa habitacion en el centro del municipio de Villa de Tezontepec. Cuatro personas lesionadas fue el saldo de esta asi como el daño de dos viviendas.</t>
  </si>
  <si>
    <t xml:space="preserve"> Matamoros, rio Bravo, Valle hermoso y San Fernando</t>
  </si>
  <si>
    <t>Debido a las lluvias con fuertes vientos presentadas en los municipios de Matamoros, rio Bravo, Valle hermoso y San Fernando, varias viviendas de material endeble fueron dañadas. Se implementaron refugios temporales en los cuales se albergo a un total de 2787 personas.</t>
  </si>
  <si>
    <t xml:space="preserve"> Monterrey, Santa Catarina, Linares, Galeana y Montemorelos</t>
  </si>
  <si>
    <t>Debido  a las fuertes lluvias acompañadas de fuertes vientos en los municipios de Monterrey, Santa Catarina, Linares, Galeana y Montemorelos, se reportan daños en 14 viviendas asi como la muerte de una persona que fue arrastrada por la corriente del arroyo Topo Chico.</t>
  </si>
  <si>
    <t>Chilpancingo</t>
  </si>
  <si>
    <t>Se reportoel desplome de una avioneta tipo CESNA en el zoologico del Estado se reporta una persona fallecida y 2 heridos, esto en el municipio de Chilpancingo.</t>
  </si>
  <si>
    <t>Se registro el fallecimiento de 4 personas por inhalacion de gas L.P. En el municipio de Leon.</t>
  </si>
  <si>
    <t>Buenos Aires</t>
  </si>
  <si>
    <t>Debido a la tromba que afectoa el municipio de Concepcion de Buenos Aires 80 viviendas sufrieron daños, asicomo 48 fincas, se reportaron 3 lesionados leves.</t>
  </si>
  <si>
    <t>Distrito Federal</t>
  </si>
  <si>
    <t>Se registro la lluvia mas fuerte de los ultimos 50 años al norponiente del Distrito Federal, 50 viviendas resultaron dañadas, la circulacion se vio afectada debido a que se cerro el periferico en sus dos sentidos entre Legaria y Reforma.</t>
  </si>
  <si>
    <t>San Juan del Rio</t>
  </si>
  <si>
    <t>Debido a las fuertes lluvias registradas en el municipio de San Juan del rio, varias viviendas sufrieon afectaciones, principalmente en sus enseres domesticos.</t>
  </si>
  <si>
    <t>Se registro la muerte de una persona en el municipio de Morelia debido a que este trato de cruzar un rio en un automovil con tres personas abordo.</t>
  </si>
  <si>
    <t>Motozintla</t>
  </si>
  <si>
    <t>Debido a las fuertes lluvias registradas en el municipio de Motozintla se reportaron 36 viviendas inundadas con agua y lodo asicomo una escuela preparatoria.</t>
  </si>
  <si>
    <t>Venustiano Carranza y Cuahutemoc</t>
  </si>
  <si>
    <t>Debido a las fuertes lluvias en las delegaciones Venustiano Carranza y Cuauhtemoc, las estaciones del metro Merced y Candelaria permanecieron cerradas debido a la penetracion de agua a las instalaciones.</t>
  </si>
  <si>
    <t>Se reporto un incendio industrial en la embotelladora de CocaCola en el municipio de Chihuahua resultando una persona intoxicada.</t>
  </si>
  <si>
    <t>Centla</t>
  </si>
  <si>
    <t>Se registro un accidente carretero entre un trailer y una combi en el municipio de Centla en el cual 7 personas perdieron la vida y otras 5 resultaron heridas.</t>
  </si>
  <si>
    <t>San Mateo Atenco</t>
  </si>
  <si>
    <t>Debido a las fuertes lluvias qe se presentaron en el municipio de San Mateo Atenco, no se reportan daños humanos, una escuela sufrio daños leves.</t>
  </si>
  <si>
    <t>Aguascalientes y Asientos</t>
  </si>
  <si>
    <t>Se registraron fuertes lluvias en los municipios de aguascalientes y Asientos presentandose encharcamientos en algunas viviendas, una persona fallecio al ser arrastrada por la corriente del agua.</t>
  </si>
  <si>
    <t>Cacahuatan</t>
  </si>
  <si>
    <t>Se registraron fuertes lluvias en el municipio de Cacahuatan, afetcando 44 viviendas de material endeble.</t>
  </si>
  <si>
    <t>Se reportoun incendio urbano en la embotelladora de Coca Cola, no se reportan daños humanos. Los daños materiales estan en proceso de cuntificacion.</t>
  </si>
  <si>
    <t>Ciudad del Carmen</t>
  </si>
  <si>
    <t>Se reportoel choque de un trailer y una camioneta en el municipio de Cd. Del Carmen se reportan 7 personas fllecidas y 6 heridos.</t>
  </si>
  <si>
    <t>Guadalajara, Zapopan y Tlaquepaque</t>
  </si>
  <si>
    <t>Debido a las fuertes precipitaciones registradas en los municipios de Guadalajara, Zapopan y Tlaquepaque varios municipios registraron inundaciones, tambien se reporto la caida de una barda. asimismo se notifico la muerte de cuatro personas y tres heridos al ser arrastradas por la corriente. Se les dio albergue a 26 personas.</t>
  </si>
  <si>
    <t>Celaya, Silao y Dolores Hidalgo,</t>
  </si>
  <si>
    <t>Se reportaron varias viviendas afectadas debido a las fuertes lluvias que se presentaron en los municipios de Celaya, Silao y Dolores Hidalgo, se albergo a 204 personas en dos albergues en los cuales se les atendio con comida y techo. tambien se reportola muerte de una persona, un desaparecido y tres heridos, quienes fueron arrastrados por la corriente del rio el Jitomatal.</t>
  </si>
  <si>
    <t>Guasave y Los Mochis</t>
  </si>
  <si>
    <t>Se reportaron 4 viviendas afectadas debido a las fuertes lluvias provocadas por el huracan Ignacio esto en los municipios de Guasave y Los Mochis.</t>
  </si>
  <si>
    <t>Las fuertes lluvias registradas dejaron como saldo a 5 personas muertas y casi 15,000 damnificados.</t>
  </si>
  <si>
    <t>San Jose del Cabo, Loreto y Comondu</t>
  </si>
  <si>
    <t>Debido a las fuertes lluvias provocadas por la cercania del huracan "Ignacio", se presentaon diferentes afectaciones en los municipios de San Jose del Cabo, Loreto y Comondu, ademas se informo acerca de la muerte de dos militares y dos desaparecidos al intentar badear el rio Bramonas en un vehiculo el cual fue arrastrado por la corriente. Como medida preventiva se albergo a cerca de 10,000 personas .</t>
  </si>
  <si>
    <t>Se reportola muerte de 4 personas en el municipio de Queretaro, dos de estas murieron al ser arrastradas por un torrente de agua en una calle de pendiente ponunciada, las otras dos murieron a causa de una explosion de gas , se reportaron 23 viviendas dañadas a causa de las lluvias.</t>
  </si>
  <si>
    <t>Gustavo A. Madero</t>
  </si>
  <si>
    <t>Se registro un deslizamiento de suelo en la delegacion Gustavo A. Madero en el cual perdieron la vida un menor y un adulto, asimismo se reportan otros dos menores con lesiones leves.</t>
  </si>
  <si>
    <t>Atotonilco el Alto</t>
  </si>
  <si>
    <t>A causa de las fuertes lluvias en el municipio de Atotonilco el Alto, el rio Colorado se desbordo inundando algunas viviendas, se instalaron 2 refugios temporales dende se alojaron a 28 personas.</t>
  </si>
  <si>
    <t>Tonala</t>
  </si>
  <si>
    <t>Debido a las fuertes lluvias registradas en el municipio de Tonala, cuatro personas fallecieron al ser arrastradas por la corriente de un arroyo.</t>
  </si>
  <si>
    <t>Se registro el impacto de 6 vehiculos en el periferico sur en el municipio de Naucalpan, se reportan 6 personas lesionadas.</t>
  </si>
  <si>
    <t>Cumpas</t>
  </si>
  <si>
    <t>Debido a las fuertes lluvias, dos personas murieron al ser arrastradas por un arroyo en el municipio de Cumpas, los individuos trataron de cruzarlo en un vehiculo, pero este fue arrastrado por la corriente.</t>
  </si>
  <si>
    <t>Silao</t>
  </si>
  <si>
    <t>Se reportola muerte de dos personas en el Municipio de Silao, las personas se encontraban nadando y una crecida los arrastro.</t>
  </si>
  <si>
    <t>Debido a las fuertes lluvias una familia fallecio al ser arastrada por una crecida de un rio en el municipio de Nogales, fallecieron 4 personas entre estas dos menores de edad.</t>
  </si>
  <si>
    <t>Zinacantepec</t>
  </si>
  <si>
    <t>Se reportoun accidente caretero en el municipio de Zinacantepec en el cual perdieron la vida siete personas.</t>
  </si>
  <si>
    <t>Debido a las fuertes lluvias en la zona del istmo en el municipio de Matias Romero se desbordo el rio Talapa; el cual provoco la inundacion de 30 viviendas.</t>
  </si>
  <si>
    <t>Debido a las fuertes lluvias en el municipio de Venustiano Carranza y al incremento en el nivel del aroyo Borbollon, varias viviendas sufrieron daños, asimismo, una persona fallecio al intentar cruzar el cauce del rio en automovil.</t>
  </si>
  <si>
    <t>San Mateo Atenco y Jiquipilo</t>
  </si>
  <si>
    <t>Debido a las fuertes lluvias en los municipios de San Mateo Atenco y Jiquipilco, varias viviendas sufrieron afectaciones, se reportan 641 personas afectadas.</t>
  </si>
  <si>
    <t>Se registro una fuerte lluvia que causo afectaciones en 8 viviendas del municipio de Acapulco.</t>
  </si>
  <si>
    <t>Se reportoel deslizamiento de suelo en un tramo carretero el cual ocasiono el choque de tres autos y causo lesiones a 6 personas.</t>
  </si>
  <si>
    <t>Chetumal</t>
  </si>
  <si>
    <t>Se reportoel hundimiento de un buque de la armada de Mexico en el municipio de Chetumal, se reportan 12 desaparecidos.</t>
  </si>
  <si>
    <t>Se reportola volcadura de una embarcacion en el municipio de Guaymas con 4 personas abordo, 2 de ellas pudieron llegar nadando a la costa durante la noche, las otras dos continuan desaparecidas.</t>
  </si>
  <si>
    <t>Tlaltenango de Sanchez Roman</t>
  </si>
  <si>
    <t>Se reportouna explosion en una escuela primaria del municipio de Tlaltenango de Sanchez Roman, se reportan un total de nueve personas lesionadas.</t>
  </si>
  <si>
    <t xml:space="preserve">Mexicali </t>
  </si>
  <si>
    <t>Se registro una explosion en el municipio de Mexicali la cual afecto6 viviendas, se desconoce el origen de la explosion.</t>
  </si>
  <si>
    <t>Debido a la acumulacion de agua en el campo militar no1 se registro la caida de una barda de 50mts de largo por 6 de alto ocasionando una avenida de agua que arrastro 13 vehiculos provocando la muerte de una persona y lesionando a otra.</t>
  </si>
  <si>
    <t>Tecamachalco</t>
  </si>
  <si>
    <t>Debido a las fuertes lluvias registradas en el municipio de Tecamachalco, 13 viviendas sufrieron afectaciones y se evacuo a un total de 60 personas.</t>
  </si>
  <si>
    <t>Se reportaron varias viviendas afectadas en el municipio de Iguala debido a las fuertes lluvias.</t>
  </si>
  <si>
    <t>Abasolo, Acambaro, Apaseo el Alto, Apaseo el Grande, Celaya, Comonfort, Cortazar, Cueramaro, Huanimaro, Penjamo, Pueblo Nuevo, Romita, Slamanca, Salvatierra, Valle de Santiago, Villagran y Yuriria</t>
  </si>
  <si>
    <t>Debido a las fuertes lluvias, varios municipios del Estado sufrieron afectaciones de distinta indole, esto debido tambien al desbordamiento de los Rios Laja y Lerma. La autopista Celaya- Queretaro sufrio afectaciones por alrededor de 18 millones de pesos en reparaciones y se reportaron perdidas por 35 millones de pesos por cuestiones de peaje.  En agricultura, las perdidas se calculan en 500 millones de pesos. Se instalaron 37 refugios temporales.</t>
  </si>
  <si>
    <t>Tepatitlan de Mrelos, Tototlan, Lasgos de Moreno, Cañadas de Obregon, ocotlan, Ayotlan, Ojuelos de Jalisco, Acatic, Zapotlan del Rey, Valle de Guadalupe, Poncitlan, Atotonilco el Alto, San Juan de los Lagos, Jamay y la Barca</t>
  </si>
  <si>
    <t>Varios muncipios resultaron afectados debido a las fuertes lluvias, se estima en 12 mil las personas damnificadas, 2 mil viviendas afectadas y alrededor de 9 mil hectareas dañadas, 60 planteles educativos, 15 municipios fueron declarados zona de desastre.</t>
  </si>
  <si>
    <t>Querétaro, Corregidora, Del Marques, Huimilpan, Amealco y Pedro Escobedo</t>
  </si>
  <si>
    <t>Las fuertes lluvias causaron daños en aproximadamente 2,200 viviendas en los municipios de Queretaro, Corregidora, Del Marques, Huimilpan, Amealco y Pedro Escobedo.</t>
  </si>
  <si>
    <t>Se registro una explosion debido a que un negocio se inundo , el negocio manejaba productos quimicos que al mezclarse hicieron reaccion y explotaron, se reporta una persona herida.</t>
  </si>
  <si>
    <t>Se aplico el plan DN-III en la ciudad de Queretaro debido a las fuertes lluvias registradas, se reportan cerca de 7,000 viviendas afectadas y alrededor de 35,000 damnificados.</t>
  </si>
  <si>
    <t>Debido a las lluvias se reporta una grieta que ha afectado 5 viviendas en sus estructuras.</t>
  </si>
  <si>
    <t>Nopala</t>
  </si>
  <si>
    <t>Debido a las fuertes lluvias registradas en el municipio de Nopala, tres viviendas sufrieron daños y se dio albergue a un total de 100 personas que fueron evacuadas de sus domicilios.</t>
  </si>
  <si>
    <t>Acala</t>
  </si>
  <si>
    <t>26 personas resultaron intoxicadas por ingesta de alimentos en mal estado en el municipio de Acala.</t>
  </si>
  <si>
    <t>Chapultenango</t>
  </si>
  <si>
    <t>Se reportouna persona muerta en el municipio de Chapultenango que al intentar cruzar un rio perdio la vida, ademas una persona sufrio lesiones al caerle un barda encima en el municipio de Tapachula.</t>
  </si>
  <si>
    <t>Yesca</t>
  </si>
  <si>
    <t>Debido a las fuertes lluvias en el municipio de la Yesca, hay 6,000 personas incomunicadas debido a la caida de un puente que servia de paso vehicular y peatonal. asimismo otros municpios fueron afectados en diferentes sectores..</t>
  </si>
  <si>
    <t>La Trinidad Tenalleca</t>
  </si>
  <si>
    <t>Se desbordo un canal debido a las fuertes lluvias en el municipio de La Trinidad Tenalleca, se reportan 7 viviendas afectadas.</t>
  </si>
  <si>
    <t>Mexquitic de Carmona</t>
  </si>
  <si>
    <t>Se registro una tormenta electrica en el municipio de Mexquitic de Carmona, se reporto una persona muerta por descarga electrica.</t>
  </si>
  <si>
    <t>Se reporto un incendio industrial en la zona industrial del municipio de Nezahualcoyotl, se reportan 2 personas lesionadas.</t>
  </si>
  <si>
    <t>Se registro una explosion en una bodega clandestina de artificios pirotecnicos, en la cual fallecieron 5 personas y 7 resultaron lesionadas, tambien se vieron afectados tres inmuebles de los cuales se evacuo a 70 personas.</t>
  </si>
  <si>
    <t>Huamantla</t>
  </si>
  <si>
    <t>Se registro una explosion por acumulamiento de gas en el municipio de Huamantla, se repotaron 4 personas lesionadas.</t>
  </si>
  <si>
    <t>Se reportola volcadura de un pipa que transportaba nitrogeno liquido ocasionando la fuga del producto y la muerte del conductor de la misma.</t>
  </si>
  <si>
    <t>Tecalitlan</t>
  </si>
  <si>
    <t>Se registro el desplome de una avioneta en el municipio de Tecalitlan, se reporta el fallecimiento de las ocho personas que viajaban abordo.</t>
  </si>
  <si>
    <t>Cañitas, Valparaiso, Fresnillo, Panuco de Coronado, Zacatecas, Calera de Victor, Rosales, Huanusco, Jalpa, Tabasco, Rio Grande, Juan Aldama, Guadalupe, Sombrerete, Jimenez del Teul, Teul de Gonzalez, Ortega, Tepechitlan, Tlaltenango, Tepetongo, Villanueva, Monte Escobedo, Fresnillo, Villa de Cos, Villa Garcia, Sain Alto, Atolinga, Jerez y Ojocaliente</t>
  </si>
  <si>
    <t>Debido a las fuertes lluvias que han azotado a varios municipios del Estado, se reportan cerca de 30,000 damnificados, asicomo 10,000 hectareas de cultivo dañadas y se calcula en 100 millones de pesos el impacto economico de las inundaciones en la entidad.</t>
  </si>
  <si>
    <t>A consecuencia de las lluvias que se registraron en varios municipios se reportan 200 viviendas afectadas, se presentaron inundaciones debido a el taponamiento del dranaje por acumulacion de basura.</t>
  </si>
  <si>
    <t>Se registro el desplome de una avioneta tipo CESSNA, hasta el momento se reportan 3 fallecimientos y todavia hay 5 desaparecidos.</t>
  </si>
  <si>
    <t>Panotla</t>
  </si>
  <si>
    <t>Las fuertes lluvias ocasionaron daños en 10 viviendas en el municipio de Panotla, no se reportan personas lesionadas.</t>
  </si>
  <si>
    <t>Debido a las fuertes precipitaciones registradas en el municipio de Cintalapa, se registraron daños en 202 viviendas.</t>
  </si>
  <si>
    <t>Se registro un accidente carretero en la carretera Atotonilco- Tototlan se reportan 5 personas lesionadas.</t>
  </si>
  <si>
    <t>Desplome de una avioneta tipo CESSNA que en los momentos en los que despegaba presento fallas mecanicas que originaron su caida, se reportan 5 personas lesionadas.</t>
  </si>
  <si>
    <t>Debido a las fuertes lluvias registradas en varios municipios, una persona perdio la vida y varias viviendas resultaron afectadas, a las familias afectadas se les apoyo con despensas, cobertores y colchones.</t>
  </si>
  <si>
    <t>Rio Bravo</t>
  </si>
  <si>
    <t>Debido a las fuertes lluvias el municipio de rio Bravo resulto con afectaciones en varias viviendas, se evacuaron a 19 personas.</t>
  </si>
  <si>
    <t>Huixquilucan</t>
  </si>
  <si>
    <t>Se registro un deslizamiento de suelo en el municipio de Huxquilucan, una vivienda quedo sepultada, provocando que 2 personas perdieran la vida y otras tres resultaran lesionadas.</t>
  </si>
  <si>
    <t>Fue arrastrado un vehiculo compacto con tres personas abordo al intentar cruzar el rio "La Silla" en el municipio de Guadalupe, se reporta un muerto, un lesionado y una persona desaparecida.</t>
  </si>
  <si>
    <t>Debido a las fuertes lluvias, una persona fue arrastrada por un arroyo y perdio la vida, tambien se reportaron afectaciones en 5 viviendas del municipio de Venustiano Carranza y varios arboles caidos.</t>
  </si>
  <si>
    <t>Debido a las fuertes lluvias registradas en varios municipos de veracruz, varias viviendas sufrieron afectaciones.</t>
  </si>
  <si>
    <t>A la altura del kilometro 89 de la carretera Mexicali -Tecate se registro la volcadura de una pipa de gas LP. En el accidente fallecio el conductor.</t>
  </si>
  <si>
    <t>Los Reyes la Paz</t>
  </si>
  <si>
    <t>Se reporta la volcadura de un trailer estando estacionado que debido al peso de la carga causo el incidente en el cual un motociclista resulto lesionado. En el municipio de Los Reyes la Paz.</t>
  </si>
  <si>
    <t>Se reportoun incendio en un anexo del hospital Durango ubicado en la delegacion Cuauhtemoc, una persona resulto intoxicada.</t>
  </si>
  <si>
    <t>Villanueva</t>
  </si>
  <si>
    <t>Un avion tipo Hercules de la Fuerza aerea Mexicana se incendio en pleno vuelo y cayo en el municipio de Villanueva, la tripulacion que constaba de seis personas fallecio.</t>
  </si>
  <si>
    <t>Tepeji del Rio e Ixmiquilpan</t>
  </si>
  <si>
    <t>Los municipios de Tepeji del rio e Ixmiquilpan se vieron afectados por las fuertes lluvias. Se reportaron 25 viviendas con afectaciones, asicomo 60 personas albergadas.</t>
  </si>
  <si>
    <t>Las fuertes lluvias ocasionaron daños en varios municipios, se reporta una persona fallecida y varias viviendas afectadas.</t>
  </si>
  <si>
    <t>Rosario, Loma Verde, Concordia, Culiacan, Ahome, Mazatlan, Elota y Navolato</t>
  </si>
  <si>
    <t>El huracan "Marty" ocasiono daño en los municipios de Rosario, Loma Verde, Concordia, Culiacan, Ahome, Mazatlan, Elota y Navolato, se reportan afectaciones en 34 comunidades asicomo 4 muertos y una persona desaparecida.</t>
  </si>
  <si>
    <t>El huracan "Marty" dejo un saldo de mas de 6 mil damnificados solo en el municipio de Guaymas, en total se evacuo a 10 mil personas y los daños se calculan en 13 millones de pesos, se reportan 4 personas muertas y un desaparecido.</t>
  </si>
  <si>
    <t>Debido a las fuertes lluvias en varios municipios se reportan varias viviendas afectadas asicomo la muerte de dos personas, ademas se albergo a un total de 145 personas.</t>
  </si>
  <si>
    <t xml:space="preserve">A consecuencia de las fuertes lluvias acompañadas de fuertes vientos, varias viviendas sufrieron daños, por lo que se activaron 17 albergues como medida preventiva en diferentes municipios, se reporta una persona desaparecida y 4 muertos.  </t>
  </si>
  <si>
    <t>El huracan "Marty" ocasiono daños en varios municipios del estado, dejando a su paso 4 muertos, 13mil damnificados y daños economicos estimados en 1000 millones de pesos, 2000 viviendas afectadas, se hundieron 35 yates y unas 100 embarcaciones de distinto calado resultaron dañadas.</t>
  </si>
  <si>
    <t>Bocoyna</t>
  </si>
  <si>
    <t>Se registro la volcadura de un autobus de pasajeros en el municipio de Bocoyna resultando una persona fallecida y 13 personas lesionadas.</t>
  </si>
  <si>
    <t>Metlaltonoc</t>
  </si>
  <si>
    <t>Debido a las fuertes lluvias, varias viviendas sufrieron afectaciones en el municipio de Metlatonoc, se reportan 115 casas con daños de diferente tipo.</t>
  </si>
  <si>
    <t>Tepalcingo</t>
  </si>
  <si>
    <t>Se desbordo un canal en el municipio de Tepalcingo, afectando a 80 familias, asicomo 9 vehiculos que fueron arrastrados por la corriente, un jardin de niños tambien resulto dañado.</t>
  </si>
  <si>
    <t>Tultitlan y Coacalco</t>
  </si>
  <si>
    <t>Debido a las fuertes lluvias presentadas en los municipios de Tultitlan y Coacalco, se reportan 110 viviendas afectadas. Se intento evacuar la zona pero las personas se negaron a salir de sus domicilios.</t>
  </si>
  <si>
    <t>Oriente</t>
  </si>
  <si>
    <t>Se registro una fuerte granizada en el municipio de Oriente por lo que se vieron afectadas un total de 45 viviendas. Se habilito un refugio temporal.</t>
  </si>
  <si>
    <t>Debido a las fuertes lluvias registradas en el municipio de Morelia, varias viviendas sufrieron daños, por lo que se abrio un refugio temporal en el cual se encuentran albergadas 35 personas.</t>
  </si>
  <si>
    <t>Angamacutiro, Briseñas, Coeneo, Cojumatlan de Regules, Jose Sixto Verduzco, Jimenez, La Piedad, Maravatio, Morelia, Numaran, Panindicuaro, Penjamillo, Puruandiro, Sahuayo, Tanhuato, Venistiano Carranza, Vista Hermosa, Yurecuaro y Zacapu</t>
  </si>
  <si>
    <t>Debido a la gran cantidad de lluvia en los dias pasados que se ha presentado en varios municipios del estado, se reportan daños a la agricultura, varios miles de damnificados y afectaciones en algunos planteles educativos.</t>
  </si>
  <si>
    <t>Tepoztlan, Tlaltizapan, Tlalquitenango y Yautepec</t>
  </si>
  <si>
    <t>Debido a las fuertes lluvias registradas en la entidad se reportan algunas viviendas dañadas en los municipios de Tepoztlan, Tlaltizapan, Tlalquitenango y Yautepec. Se reportan 20 viviendas afectadas y la instalacion de 1 albergue.</t>
  </si>
  <si>
    <t>TT</t>
  </si>
  <si>
    <t>Santiago Tuxtla, Papantla, Poza Rica, Zontecomatlan, Texcatepec, San Rafael, San Andres Tuxtla, Ixtlahuacan de Madero, Chinampa de Gorostiza, Azalan e Ixcatepec</t>
  </si>
  <si>
    <t>Debido a las fuertes lluvias que se presentaron en los municipios de Santiago Tuxtla, Papantla, Poza Rica, Zontecomatlan, Texcatepec, San Rafael, San Andres Tuxtla, Ixtlahuacan de Madero, Chinampa de Gorostiza, Azalan e Ixcatepec entre otros,  se registraron diferentes tipos de daños en varias localidades, asimismo se reporta la muerte de 5 personas a consecuecia de la Tormenta Tropical "Larry".</t>
  </si>
  <si>
    <t>Debido a las fuertes lluvias presentadas en diversos municipios del estado, se reportan 3 personas fallecidas, asi como afectaciones en varias viviendas.</t>
  </si>
  <si>
    <t>Se registro un derrumbe de piedras sobre dos viviendas del municipio de Naucalpan, a consecuencia de esto dos personas perdieron la vida.</t>
  </si>
  <si>
    <t>San Miguel Atlautla</t>
  </si>
  <si>
    <t>Se registro una explosion en el municipio de San Miguel Atlautla, esta se acasiono debido a el mal manejo de artificios pirotecnicos. A consecuencia de la explosion, una persona perdio la vida y 6 mas resultaron lesionadas.</t>
  </si>
  <si>
    <t xml:space="preserve">Guadalajara </t>
  </si>
  <si>
    <t>Se reportouna explosion en un contenedor de la emp´resa embotelladora AGA en el municipio de Guadalajara, se reporta una persona lesionada.</t>
  </si>
  <si>
    <t>Se registro un incendio en una bodega de la Secretaria de Marina, se reportan 8 personas intoxicadas</t>
  </si>
  <si>
    <t>Cardenas, Jalapa, Paraiso y Tacotalpa</t>
  </si>
  <si>
    <t>Debido a las fuerte lluvias hay 9 localidades afectadas en 4 municipios (Cardenas, Jalapa, Paraiso y Tacotalpa), se reportan 241 familias afectadas (1,170 personas) se instalaron 3 refugios y hay 47 personas ocupandolos.</t>
  </si>
  <si>
    <t>Nuevo Campechito</t>
  </si>
  <si>
    <t>Debido a las fuertes lluvias se evacuo a 78 personas del municipio de Nuevo Campechito a dos refugios temporales como medida preventiva.</t>
  </si>
  <si>
    <t>Tuxtla Gutierrez, Ocozocuautla y Berriozabal</t>
  </si>
  <si>
    <t>Los remanentes de la depresion tropical "Larry" afectaron a 49 municipios del estado de Chiapas, se reportan varias localidades afectadas asicomo 10,577 viviendas dañadas en diversos grados, el numero de viviendas totalmente destruidas fue de 217. Cinco comunidades quedaron incomunicadas,  87 albergues fueron habiltados. Los municipios mas afectados fueron Tuxtla Gutierrez, Ocozocuautla y Berriozabal.</t>
  </si>
  <si>
    <t>Debido a las fuertes lluvias registradas en varios muncipios 66 viviendas sufrieron daños, asimismo se reporta la muerte de tres menores de edad que fueron arrastrados por la corriente de un arroyo crecido.</t>
  </si>
  <si>
    <t>Debido a las lluvias provocadas por la tormenta tropical "Olaf" se reportan varias viviendas dañadas, asicomo una persona fallecida, como medida preventiva se evacuo a 138 personas.</t>
  </si>
  <si>
    <t>Debido a las fuertes lluvias en el municipio de Nogales 15 viviendas sufrieron daños asicomo tres vehiculos que fueron arrastrados por un arroyo, se abrieron 2 refugios temporales en los que se encuentran albergadas 58 personas.</t>
  </si>
  <si>
    <t>Se reportouna explosion en una fabrica que maneja productos quimicos, se reportan 3 personas lesionadas.</t>
  </si>
  <si>
    <t>Se registro una explosion en el centro del municipio de Puebla, un menor resulto lesionado.</t>
  </si>
  <si>
    <t>Salina Cruz, Tehuantepec, San Francisco Ozoltepec, Miahuatlan y San Dionisio del Mar</t>
  </si>
  <si>
    <t>Los remanentes de la Tormenta tropical "Larry" ocasionaron daños en los municipios de Salina Cruz, Tehuantepec, San Francisco Ozoltepec, Miahuatlan y San Dionisio del Mar,  Una persona fallecio.</t>
  </si>
  <si>
    <t>Se registro la volcadura de un autobus de pasajeros en el Km 19 de la carretera Celaya- Queretaro, se reportan 20 personas heridas y una fallecida.</t>
  </si>
  <si>
    <t>Tampico</t>
  </si>
  <si>
    <t>Se registro la explosion de un barco camaronero en el puerto de Tampico, se reporta una persona fallecida</t>
  </si>
  <si>
    <t>Choix</t>
  </si>
  <si>
    <t>Se registro el deplome de una avioneta en el municipio de Choix, los 2 tripulantes perdieron la vida.</t>
  </si>
  <si>
    <t>Abasolo, Hidalgo, Mante, San Fernando y Nuevo Laredo</t>
  </si>
  <si>
    <t>Debido a las fuertes lluvias registradas, en los municipios de Abasolo, Hidalgo, Mante, San Fernando y Nuevo Laredo 200 viviendas fueron afectadas, 40 familias fueron evacuadas como medida preventiva.</t>
  </si>
  <si>
    <t>Paras</t>
  </si>
  <si>
    <t>Debido a las fuertes lluvias, diversos municipios resultaron afectados con encharcamientos y apagones, una persona se encuentra desaparecida ya que fue arrastrada por la corriente del arroyo denominado "alamo" en el municipio de Paras. Se reporta una persona fallecida y otra desaparecida.</t>
  </si>
  <si>
    <t>Zapotitlan</t>
  </si>
  <si>
    <t>Se registro un incendio en las camaras de refrigeracion de un restaurante en el municipio de Zapotitlan, se reportan 12 personas lesionadas, se registraron daños en el inmueble y en 13 vehiculos.</t>
  </si>
  <si>
    <t>Pisaflores, Zimapan y Chapulhuacan</t>
  </si>
  <si>
    <t>A consecuencia de la apertura de puertas de la presa Zimapan, se incremento el caudal del rio Moctezuma afectando areas de cultivo  del municipio de Pisaflores. Ademas los municipios de Zimapan y Chapulhuacan tambien fueron afectados, se reportan 316 personas refugiadas.</t>
  </si>
  <si>
    <t>Se registro un incendio de 8 viviendas en la colonia Las Torres en el municipio de Tijuana. Se evacuo a 52 personas.</t>
  </si>
  <si>
    <t>Como medida preventiva, se evacuo a 21 familas debido al crecimiento de un rio a la altura del municipio de Tamazunchale.</t>
  </si>
  <si>
    <t>San Luis Acatlan</t>
  </si>
  <si>
    <t>Se reportola muerte de una persona al ser arrastrado por la corriente del rio Nejapa en el municipio de San Luis Acatlan.</t>
  </si>
  <si>
    <t>Ciudad Victoria</t>
  </si>
  <si>
    <t>Se reportola desaparicion de una persona la cual fue arrastrada por el rio San Carlos en el municipio de Ciudad Victoria.</t>
  </si>
  <si>
    <t>Se registro una fuga de amoniaco en una empresa pesquera ubicada en el municipio de Ensenada. Se reportaron 65 personas intoxicadas, asimismo, como medida preventiva se evacuo a 800 trabajadores de la misma empresa.</t>
  </si>
  <si>
    <t>Tamazula</t>
  </si>
  <si>
    <t>Se registro un accidente aereo cuando una avioneta tipo CESNA se desplomo en el municipio de Tamazula, se reportan 4 personas fallecidas y 2 lesionadas.</t>
  </si>
  <si>
    <t>Se registro un incedio en la Torre Acuario, al estar soldando una lona. Se reportan 4 personas lesionadas y tres fallecimientos.</t>
  </si>
  <si>
    <t>Se registro una explosion en una fabrica de alimentos, la explosion fue ocsionada por un tanque de gas de 500K, se reportan 4 personas lesionadas y 3 mas con crisis nerviosa.</t>
  </si>
  <si>
    <t>Se registro un incendio en una fabrica de cacahuates, se reportan 3 personas con quemaduras de primer grado.</t>
  </si>
  <si>
    <t>Tijuana y Ensenada</t>
  </si>
  <si>
    <t>Se reportoincendio forestal en los municipios de Tijuana y Ensenada, se reportan 11 personas intoxicadas y 14 viviendas calcinadas, se habilito un albergue en la comunidad de "El Sauzal".</t>
  </si>
  <si>
    <t>Ciudad Juarez y Cuahutemoc</t>
  </si>
  <si>
    <t>Se registraron dos fallecimientos en el municipio de Ciudad Juarez por inhalacion de Monoxido de Carbono, asimismo, en el municipio de Cuauhtemoc otras dos personas fallecieron por la misma causa.</t>
  </si>
  <si>
    <t>Se derramaron 14 mil litros de acido Clorhidrico dentro de una empresa, no se reportan daños mayores.</t>
  </si>
  <si>
    <t>Miguel Hidalgo</t>
  </si>
  <si>
    <t>Se registro un accidente aereo en la delegacion Miguel Hidalgo, uno de los tripulantes de la aeronave murio, y las seis personas heridas fueron transladadas al hospital ABC. En el accidente 4 vehiculos sufrieron daños.</t>
  </si>
  <si>
    <t xml:space="preserve">Ciudad Juarez </t>
  </si>
  <si>
    <t>Se registro un incendio en una vivienda de matrial endeble en el municipio de Ciudad Juarez, como medida preventiva se evacuo a 29 familias, se reporta una persona lesionada, asicomo 4 personas fallecidas.</t>
  </si>
  <si>
    <t>San Nicolas de los Garza</t>
  </si>
  <si>
    <t>Se registro una explosion en el interior de un restaurante en el municipio de San Nicolas de los Garza resultando lesionadas 4 personas.</t>
  </si>
  <si>
    <t>Se registro la volcadura de un pipa que transportaba Gas butano resultando una persona lesionada, se presentouna fuga del gas la cual fue controlada por personal de la empresa.</t>
  </si>
  <si>
    <t>Debido a la granizada que se presento en la delegacion Alvaro Obregon 100 viviendas sufrieron afectaciones.</t>
  </si>
  <si>
    <t>Ebano</t>
  </si>
  <si>
    <t>Con relacion a las fuertes lluvias presentadas en el municipio de Ebano se albergo a 200 familias, se reporta una vivienda derrumbada.</t>
  </si>
  <si>
    <t>Se registro el descarrilamiento de 18 carros tanque, de los cuales 88 se volcaron y uno de ellos cayo sobre 4 viviendas ocasionando la muerte de una persona e hiriendo a otras seis, como medida preventiva fueron evacuadas 30 viviendas.</t>
  </si>
  <si>
    <t>Tuxtepec</t>
  </si>
  <si>
    <t>Debido a las lluvias registradas en el municipio de Tuxtepec, 36 familias sufrieron afectaciones en sus viviendas, po lo que se les apoyo con 55 colchonetas y 55 cobertores.</t>
  </si>
  <si>
    <t>Cerro Azul y Naranjos</t>
  </si>
  <si>
    <t>Debido a las fuertes precipitaciones registradas en los municipios de Cerro Azul y Naranjos, se reportan 15 viviendas afectadas, por lo que se instalaron refugios temporales y se proporcionaron alimentos y cobertores a las personas afectadas.</t>
  </si>
  <si>
    <t>Altamira y Madero</t>
  </si>
  <si>
    <t>Debido a las fuertes lluvias presentadas en los muncipios de Altamira y Madero se instalaron 2 refugios los cuales estan siendo ocupados por 92 personas.</t>
  </si>
  <si>
    <t>Se registro una explosion originada por una fuga de gas en la delegacion Xochimilco, como medida preventiva se evacuaron 200 personas, como resultado de la explosion 2 personas resultaron lesionadas.</t>
  </si>
  <si>
    <t>Huejutla de Reyes</t>
  </si>
  <si>
    <t>Se registro una explosion de artificios pirotecnicos en el municipio de Huejutla de Reyes, se reportan 14 personas lesionadas.</t>
  </si>
  <si>
    <t>Guasave</t>
  </si>
  <si>
    <t>Se reportouna fuga de amoniaco en una empresa en el municipio de Guasave causando afectaciones en 20 personas.</t>
  </si>
  <si>
    <t>Se registro la volcadura de una pipa que transportaba gas en el municipio de Pedro Escobedo una persona perdio la vida.</t>
  </si>
  <si>
    <t>se registro una explosion en la delegacion alvaro Obregon en un departamento lesionando a dos personas.</t>
  </si>
  <si>
    <t>Se registro un accidente carretero en la carretera Salvatierra-Celaya se reportan 4 personas lesionadas.</t>
  </si>
  <si>
    <t>Se registro la volcadura de un trailer que trasportaba gasolina, en el accidente se incedio el trailer y sus dos tripulantes murieron calcinados.</t>
  </si>
  <si>
    <t>Se registro un accidente carretero en el municipio de Tlaquepaque, se reporta un lesionado.</t>
  </si>
  <si>
    <t>Se reportoel desplome de una avioneta en el municipio de Queretaro en la zona industrial, se reportan 4 personas lesionadas.</t>
  </si>
  <si>
    <t>Se registraron dos accidentes carreteros en los municipios de Juventino Rosas e Irapuato, dejando como saldo a 1 persona muerta y 22 personas lesionadas.</t>
  </si>
  <si>
    <t>Salto de Agua</t>
  </si>
  <si>
    <t>Debido a las fuertes lluvias presentadas en el municipio de Salto del Agua fueron activados tres refugios, se reportan 29 viviendas con daños de diferente tipo asicomo 29 familias afectadas.</t>
  </si>
  <si>
    <t>Ocoyoacac</t>
  </si>
  <si>
    <t>Se registro la volcadura de un tractocamion con un contenedor dque transportaba 41 mil litros de solvente Xileno, en el municipio de Ocoyoacac, el conductor perdio la vida en el percance y se recupero unicamente el 20 % del producto.</t>
  </si>
  <si>
    <t>Casas Grandes, Buenaventura, Jimenez, Julimes, Meoqui, Ojinaga, Satevo y Matachi</t>
  </si>
  <si>
    <t>Debido a una baja presion se registraron fuertes lluvias en los municipios de Casas Grandes, Buenaventura, Jimenez, Julimes, Meoqui, Ojinaga, Satevo y Matachi. Se reportan 1,570 viviendas con afectaciones.</t>
  </si>
  <si>
    <t>Coatzacoalcos</t>
  </si>
  <si>
    <t>Se registraron tres explosiones en el area de quemadores del complejo petroquimico pajaritos en el municipio de Coatzacoalcos, resultaron 8 trabajadores lesionados y uno mas con crisis nerviosa.</t>
  </si>
  <si>
    <t>Se reportola volcadura de un camion cisterna, en el accidente solo resulto lesionado el conductor.</t>
  </si>
  <si>
    <t>Se registro un incendio en una bodega de plasticos ubicada en la delagacion Iztapalapa en el cual 4 bomberos resultaron heridos.</t>
  </si>
  <si>
    <t>Se registro una accidente vehicular en el municipio de Irapuato entre un remolque  tractocamion y un vehiculo compacto resultando dos personas fallecidas y una mas lesionada.</t>
  </si>
  <si>
    <t>Se registro la volcadura de una pipa que transportaba 45 mil litros de monomero de etileno, la pipa presentofuga por lo que se evacuo a 17 familias.</t>
  </si>
  <si>
    <t>Se registro un incendio en una empresa de autopartes, se reporta un bombero lesionado, como medida preventiva se acordono la zona en un area de 250 metros a la redonda.</t>
  </si>
  <si>
    <t>Se registro el desplome de una avioneta tipo CESSNA en el municipio de Acapulco, se reporta una persona fallecida y tres lesionadas.</t>
  </si>
  <si>
    <t>Se registro un incendio en el municipio de Naucalpan resultando quemadas 35 viviendas y se evacuo a 186 personas.</t>
  </si>
  <si>
    <t>Se registro una explosion en el municipio de Nogales, al parecer originada por una fuga que presento un carro tanque con aproximadamente 500 litros de gas L.P. Se reportan 14 viviendas y 16 vehiculos afectados.</t>
  </si>
  <si>
    <t>Cuahutitlan</t>
  </si>
  <si>
    <t>Se registro una fuga de gas natural en el municipio de Cuatitlan, como medida preventiva se evacuaron a 2000 personas en un radio de 1 km.</t>
  </si>
  <si>
    <t>Debido a la sequia se dejaron de cultivar 180 mil hectareas de trigo que representan mas de un millon de toneladas.</t>
  </si>
  <si>
    <t>Se registro un accidente carretero en la carretera Colima- Manzanillo resultando 3 personas lesionadas.</t>
  </si>
  <si>
    <t>Se registraron fuertes vientos en varios muncipios del estado de Veracruz, se reportaron 4 personas lesionadas debido a la caida de una barda.</t>
  </si>
  <si>
    <t>Se reportola activacion de 2 albergues en el municipio de Piedras Negras debido  la temporada invernal, hasta el momento se reportan 44 personas albergadas.</t>
  </si>
  <si>
    <t>Debido a las fuertes lluvias 6 municipios del estado sufrieron afectaciones, se presentaron afectaciones vivienda, caminos y en el sector electrico. Se reportan 22 familias albergadas asicomo 19 viviendas afectadas.</t>
  </si>
  <si>
    <t>Tuxpan</t>
  </si>
  <si>
    <t>Se registro una explosion de fuegos pirotecnicos en el municipio de Tuxpan en la cual fallecieron 5 personas y otras 8 resultaron heridas, asimismo se reportola caida de 4 inmuebles.</t>
  </si>
  <si>
    <t>Se registro la explosion de un polvorin en el municipio de Texcoco, se reportouna persona lesionada.</t>
  </si>
  <si>
    <t>Concepcion del Oro</t>
  </si>
  <si>
    <t>Se registro la volcadura de un camion de pasajeros el cual cayo a un barranco de mas de 70 metros en el muncipio de Concepcion del Oro, se reportan 18 personas lesionadas y 15 personas fallecidas.</t>
  </si>
  <si>
    <t>Centro</t>
  </si>
  <si>
    <t>Se registro una explosion de una tanque de gas LP de 15 kg en el municipio Centro, se reportan 3 estudiantes lesionados.</t>
  </si>
  <si>
    <t>Agua Prieta</t>
  </si>
  <si>
    <t>Se reporto una fuga de gas natural en una industria en el muncipio de Agua Prieta, se evacuo a 350 personas, resultando 3 de estas intoxicadas.</t>
  </si>
  <si>
    <t>Se registro la volcadura de un autobus escolar que se trasladaba a una excursion a las faldas del Popocatepetl, se reportola muerte del conductor del autobus asicomo 25 menores lesionados</t>
  </si>
  <si>
    <t>Se registro un choque por alcance entre dos camiones torton en el km. 69.5 de la autopista Mexico - Puebla, resultando 30 personas lesionadas y 3 muertos.</t>
  </si>
  <si>
    <t>Tula de Allende</t>
  </si>
  <si>
    <t>Se registro una explosion en la refineria Miguel Hidalgo ubicada en el municipio de Tula de Allende, debido a la explosion se reporta la muerte de una persona y 4 personas lesionadas.</t>
  </si>
  <si>
    <t>Monclova</t>
  </si>
  <si>
    <t>Se reportola volcadura de un tractocamion el cual transportaba 46,280 Kg de Nitrato de Amonio, derramandose aproximadamente el 50% del producto. Se reporta una persona lesionada. Todo esto en el municipio de Monclova.</t>
  </si>
  <si>
    <t>Huanimaro</t>
  </si>
  <si>
    <t>Se registro la explosion de un taller de artificios pirotecnicos en el municipio de Huanimaro, se reporta una perona lesionada.</t>
  </si>
  <si>
    <t>Temascalapa</t>
  </si>
  <si>
    <t>Se reportoel choque entre un autobus y una locomotora sobre la carretera Tizayuca - Temascalapa, se reportan dos personas fallecidas.</t>
  </si>
  <si>
    <t>Se desprendio una pipa de gas butano de su trailer, lo que provoco una explosion que alcanzo a otro trailer que transportaba cerveza y un autobus ADO con 40 pasajeros abordo, se reporta la muerte de 12 personas y 28 personas heridas</t>
  </si>
  <si>
    <t>Se registro la explosion de una camioneta de 3 y media toneladas que transportaba juegos pirotecnicos, se reportan 3 personas lesionadas y un menor fallecido.</t>
  </si>
  <si>
    <t>Se registro la explosion de un tanque de gas estacionario de 300 litros, se reportan dos personas lesionadas.</t>
  </si>
  <si>
    <t>Buenavista</t>
  </si>
  <si>
    <t>Se registro la volcadura de un autobus en la carretera Morelos - Iguala en el municipio de Buenavista, se reportaron una persona muerta y 22 lesionadas.</t>
  </si>
  <si>
    <t>Se registro la volcadura de una pipa que transportaba 41,630 kg de gas L.P. No se presentofuga del producto ni daños humanos.</t>
  </si>
  <si>
    <t>Tecoman, Armeria, Coquimatlan y Villa de Alvarez</t>
  </si>
  <si>
    <t xml:space="preserve">Se registro un sismo de 7.6 grados en la escala de Richter a las 20:06 Hrs., este afectoa los municipios de Tecoman, Armeria, Coquimatlan y Villa de Alvarez principalmente.  </t>
  </si>
  <si>
    <t>Cuahutitlan de Garcia Barragan, Zapotitlan de Vadillo, Autlan de Navarro, Tuxpan, Pihuamo, Toliman y Villa Purificacion</t>
  </si>
  <si>
    <t>Con motivo de sismo con epicentro en las costas de Colima, en Jalisco se registraron 2 personas fallecidas y 31 lesionadas ademas de varias viviendas dañadas.</t>
  </si>
  <si>
    <t>Aquila, Chinicuila, Coahuayana y Coalcolman</t>
  </si>
  <si>
    <t>A consecuencia del sismo con epicentro en las costas de Colima, se registraron personas lesionadas en este estado, asicomo varias viviendas dañadas.</t>
  </si>
  <si>
    <t>Varios municipios</t>
  </si>
  <si>
    <t>Se presentaron incendios forestales en los 7 municipios del estado afectando un total de 311 hectareas.</t>
  </si>
  <si>
    <t xml:space="preserve">Hasta el dia 15 de diciembre se contabilizaban 23 muertes asociadas a las bajas temperaturas, ya sea por intoxicacion, hipotermia o quemaduras. </t>
  </si>
  <si>
    <t>Se registro un incendio en la parte alta del volcan la malinche, se reportaron 2.5 hectareas de pastizales dañadas.</t>
  </si>
  <si>
    <t>2.5</t>
  </si>
  <si>
    <t>Ocozocuautla</t>
  </si>
  <si>
    <t>Se registro una explosion en una vivienda ubicada en el municipio de Ocozocoautla, el accidente fue ocasionado cuando varios niños estaban jugando con luces de begangal e hicieron explotar seis cuetones que estaban dentro de la casa, resultaron lesionados 6 menores.</t>
  </si>
  <si>
    <t>Ures</t>
  </si>
  <si>
    <t>Se registro la volcadura de una pipa en el municipio de Ures en la carretera Hermosillo - Moctezuma, se presentoderrame del 90% del producto que eran 32 mil litros de diesel. El chofer resulto lesionado.</t>
  </si>
  <si>
    <t>Se registro la volcadura de una pipa de PEMEX en la delegacion Alvaro Obregon, no se reporto derrame del poducto, se reportolesionado el chofer de la pipa.</t>
  </si>
  <si>
    <t>Guadalajara</t>
  </si>
  <si>
    <t>Se registro un fuerte olor a amoniaco que emanaba del drenaje en la colonia el retiro del municipio de Guadalajara, 45 alumnos de una escuela presentaron sintomas de intoxicacion, se evacuo a 90 alumnos asicomo varias viviendas cercanas.</t>
  </si>
  <si>
    <t>Se registro un choque entre una pipa de doble remolque que transportaba residuos de Tolueno con capacidad de 65 mil litros y un trailer de doble remolque, debido al impacto ambos transportes se incendiaron, se reportaron 4 personas fallecidas. Esto sucedio en el municipio de Hidalgo.</t>
  </si>
  <si>
    <t>Se registro una fuerte lluvia en el municipio de Pichucalco afectando a 195 viviendas en sus enseres domesticos, ademas debido a la fuerte lluvia se presentoun deslave el cual se llevo a una vivienda construida con material endeble en la cual murieron 2 menores de edad. Se instalo un albergue en el cual estan refugiadas 11 personas.</t>
  </si>
  <si>
    <t>Cihuatlan</t>
  </si>
  <si>
    <t>Se reportouna fuerte lluvia con granizo en el municipio de Cihuatlan por lo que fue necesaria la evacuacion de 32 personas. La unidad estatal ed Proteccion Civil ha entregado catres, cobijas y laminas galvanizadas a las familias afectadas.</t>
  </si>
  <si>
    <t>Arteaga</t>
  </si>
  <si>
    <t>Se registro la volcadura de un autobus de pasajeros pertenecientes  la facultad de ingenieria de la UNAM en el municipio de Arteaga, en dicho accidente 8 personas resultaron lesionadas y 4 mas perdieron la vida.</t>
  </si>
  <si>
    <t>Se registro la volcadura de una pipa a un barranco en el municipio de Arteaga, dicha pipa transportaba dos contenedores con capacidad de 29 mil litros de diesel ambos contenedores presentaron fuga, se reportouna persona lesionada.</t>
  </si>
  <si>
    <t>Tepotzotlan</t>
  </si>
  <si>
    <t xml:space="preserve">Se registro un incendio en una fabrica de textiles en la zona industrial del municipio de Tepotzotlan, se reportan 10 personas intoxicadas por inhalacion del humo. </t>
  </si>
  <si>
    <t>Cuauhtemoc</t>
  </si>
  <si>
    <t>Se registro la volcadura de una pipa con capacidad de 12,500 litros de gas en la delegacion Cuauhtemoc, se presentofuga de gas, se reportaron 5 personas lesionadas y una persona fallecida, se evacuo a 60 personas como medida preventiva al efectuar el trasvase del producto.</t>
  </si>
  <si>
    <t>Se registro el desplome de una avioneta tipo CESSNA en el cerro de las mariposas, limite entre los estados de Nuevo Leon y Coahuila. El piloto de la aeronave resulto muerto.</t>
  </si>
  <si>
    <t>Se reportola intoxicacion de 8 personas en la delegacion Cuauhtemoc por inhalacion de monoxido de Carbono, el cual era despedido por el calentador de agua.</t>
  </si>
  <si>
    <t>Se registro el choque de una pipa la cual transportaba 10 mil litros de acrilato etilo altamente toxico, no se presento fuga ni derrame del producto, unicamente resulto dañado el conductor de la pipa.</t>
  </si>
  <si>
    <t>Se reportoel fallecimiento de dos personas por inhalacion de gas LP al apagarse el calentador termico.</t>
  </si>
  <si>
    <t>Progreso</t>
  </si>
  <si>
    <t>Se registro incendio forestal en el municipio de Progreso en la zona de manglares, resultando afectados 7 km cuadrados.</t>
  </si>
  <si>
    <t>Dolores Hidalgo, Apaseo el Grande, Yuriria y Purisima del Rincon</t>
  </si>
  <si>
    <t>Se reportaron varios incendios en diversos municipios (Dolores Hidalgo, Apaseo el Grande, Yuriria y Purisima del Rinco) en total se reportaron 22.5 hectareas afectadas.</t>
  </si>
  <si>
    <t>22.5</t>
  </si>
  <si>
    <t>Se registro un incendio en el mercado de la Merced en la delegacion Cuauhtemoc, resultando 156 locales de diversos giros quemados.</t>
  </si>
  <si>
    <t>Se registro la volcadura de un autobus el cual procedia de la ciudad de Morelia. Se reportaron 10 lesionados y 3 muertos.</t>
  </si>
  <si>
    <t>Se reportola volcadura de una camioneta al subir al nevado de Colima, se reportan 7 personas lesionadas.</t>
  </si>
  <si>
    <t>Tamazulapam</t>
  </si>
  <si>
    <t>Se reportouna explosion en un domicilio en donde se fabricaban artificios pirotecnicos, se reportouna persona fallecida y 8 lesionados. Todo esto sucedio en el municipio de Tamazulapam del espiritu santo</t>
  </si>
  <si>
    <t>Zapotlanejo</t>
  </si>
  <si>
    <t>Se registro el desplome de un helicoptero el cual salio del aeropuerto de Guadalajara, desplomandose en el muncipio de Zapotlanejo, en el accidente resultaron lesionados los 5 tripulantes.</t>
  </si>
  <si>
    <t>San Miguel de Allende</t>
  </si>
  <si>
    <t>Se registraron dos incendios forestales entre el cerro de Alcocer y Picachos, La Cieneguita y Ejido de Tirado en el municipio de San Miguel de Allende. Se reportan 65 ha. De pastizal afectadas.</t>
  </si>
  <si>
    <t>Se registro una explosion en un mercado de abastos del municipio de San Nicolas de los Garza a causa de un calentador alimentado por gas LP, ya que uno de los tanques tenia fuga. Se reportan tres personas lesionadas.</t>
  </si>
  <si>
    <t>Se registro una explosion en los juzgados 21 y 23 en la delegacion Iztapalapa en donde se encontraron 7 artefactos explosivos de los cuales solo dos se hicieron detonar, debido a la explosion una mujer salio lesionada.</t>
  </si>
  <si>
    <t>Se presentouna nevada ligera en la zona del ajusco en la delegacion Tlalpan, por lo que fue necesario evacuar a 29 personas.</t>
  </si>
  <si>
    <t>Jiutepec</t>
  </si>
  <si>
    <t>Se registro una fuga de acido clorhidrico en una empresa ubicada en el municipio de Jiutepec en la zona industrial de Civac. Se reportan 5 personas intoxicadas.</t>
  </si>
  <si>
    <t>Yecora, Cananea, Magdalena, Sahuaripa e Imuris</t>
  </si>
  <si>
    <t>Se registraron varios incendios forestales en los municipios de Yecora, Cananea, Magdalena, Sahuaripa e Imuris afectando a un total de 114 hectareas.</t>
  </si>
  <si>
    <t>Tizapan</t>
  </si>
  <si>
    <t xml:space="preserve">Se registro una explosion en la explanada de una iglesia en el municipio de Tizapan resultando 20 personas lesionadas. </t>
  </si>
  <si>
    <t>Se registro la volcadura de una pipa que trasportaba 42 mil litros de chapopote liquido en el municipio de La Piedad, se presentoun derrame de 22 mil litros del producto, no se reportan daños humanos.</t>
  </si>
  <si>
    <t>En el municipio de Tlaquepaque se registro una explosion en una vivienda por acumulamiento de gas, como resultado 4 personas perdieron la vida y ptras 4 resultaron lesionadas.</t>
  </si>
  <si>
    <t>El Marquez y Ezequiel Montes</t>
  </si>
  <si>
    <t>Se registraron dos incendios de pastizal en los municipios de El marques, en donde el incendio se salio de control afectando una granja avicola, resultando 7,000 pollos quemados y 15 hectareas de pastizal y en el municipio de Ezequiel Montes se reportaron 50 hectareas de pastizal afectadas.</t>
  </si>
  <si>
    <t>En el municipio de Zapopan se registro una explosion de un cilindro de gas en la empresa multigas, resultando lesionadas tres personas.</t>
  </si>
  <si>
    <t>Se reporto un incedio forestal en el municipio de aguascalientes. Se reportan 300 hectareas de pastizal, 100 hectareas de arbusto espinoso y 100 hectareas de encino afectadas.</t>
  </si>
  <si>
    <t>Se registro un accidente carretero en el tramo de Tepich Carrillo - Petectunich de la carretera Merida - Acanceh. En el accidente se vieron involucrados tres vehiculos, se reportaron 5 decesos y 10 lesionados.</t>
  </si>
  <si>
    <t>Se registro un incendio de 20 hectareas de pastizal en el municipio de San Miguel de Allende.</t>
  </si>
  <si>
    <t>Villagran</t>
  </si>
  <si>
    <t>Se registro el choque de un autobus de pasajeros con tra un trailer en la carretera libre Salamanca - Villagran en el municipio de Villagran. Se reportan 20 personas lesionadas.</t>
  </si>
  <si>
    <t>Se registraron varios incendios forestales en diversos municipios del estado, afectando un total de 54 hectareas de pastizal.</t>
  </si>
  <si>
    <t>Jerecuaro y Acambaro</t>
  </si>
  <si>
    <t>Se registraron dos incendios forestales uno en el municipio de Jerecuaro y otro en el de Acambaro afectando 40 hectareas de pastizal.</t>
  </si>
  <si>
    <t>Matamoros</t>
  </si>
  <si>
    <t>Se registro una explosion en la parte posterior de la tienda soriana del municipio de Cd. Matamoros, 11 personas resultaron lesionadas.</t>
  </si>
  <si>
    <t>Se registro una explosion e incendio en una caldera de la fabrica de colchones y muebles en el municipio de Ecatepec, se reportaron dos trabajadores fallecidos.</t>
  </si>
  <si>
    <t>El Marquez</t>
  </si>
  <si>
    <t>Se registro el impacto de un trailer que transportaba 60 mil litros de combustoleo con otro trailer, a causa del impacto se derramaron 2,000 litros de combustoleo. Debido al accidente se reportouna persona lesionada. El accidente tuvo lugar en el municipio de El Marquez.</t>
  </si>
  <si>
    <t>Etzatlan</t>
  </si>
  <si>
    <t>Se registro una explosion en un inmueble que servia como polvorin y taller de artificios pirotecnicos en el municipio de Etzatlan, se reportan tes personas lesionadas, como medida preventiva se evacuo a 30 personas .</t>
  </si>
  <si>
    <t>Se registro un incendio de pastizales en el municipio de San Miguel Allende afectando un area de 40 hectareas, en la carretera a Dolores Hidalgo.</t>
  </si>
  <si>
    <t>Se registro un fuerte olor a gas en el municipio de Guadalajara resultando 65 alumnos de una escuela intoxicados.</t>
  </si>
  <si>
    <t>Villa de Corzo y Tonala</t>
  </si>
  <si>
    <t>Se reportan dos incendios forestales, el primero en el municipio de Villa de Corzo en el cual se reportan 35 has. Afectadas y el segundo en el municipio de Tonala en donde se reportan 13 has. Afectadas.</t>
  </si>
  <si>
    <t>Yecora</t>
  </si>
  <si>
    <t>Se registro un incendio que consumio 7 has. De hojarasca y paja de pino en el municipio de Yecora.</t>
  </si>
  <si>
    <t>Se registro la explosion de un tanque de gas en la delegacion Iztapalapa en el incidente resultaron lesionadas 6 personas.</t>
  </si>
  <si>
    <t>Tarandacuaro, Guanajuato, Uriangato, Villagran, San Miguel de Allende, Tarimoro, Penjamo, Jerecuaro y Dolores Hidalgo</t>
  </si>
  <si>
    <t>Se registraron incendios forestales de pastizal en varios municipios del estado sumando un total de 313 has. de pastizal. Los municipios afectados fueron Tarandacuaro, Guanajuato, Uriangato, Villagran, San Miguel de Allende, Tarimoro, Penjamo, Jerecuaro y Dolores Hidalgo.</t>
  </si>
  <si>
    <t>Se registro un incendio forestal en el muncipio de Cananea dañando un total de 20 has. De pastizal</t>
  </si>
  <si>
    <t>San Miguel de Allende, San Diego de la Union, Dolores Hidalgo y Huanimaro</t>
  </si>
  <si>
    <t>Se registraron varios incendios en diversos municipios afectando un total de 102 has. de pastizal Los municipios afectados fueron San Miguel de Allende, San Diego de la Union, Dolores Hidalgo y Huanimaro.</t>
  </si>
  <si>
    <t>Debido a los fuertes vientos se registro la caida de un anuncio espectacular, el cual causo daños en una vivienda, no se reportan daños humanos. delegacion Tlalapan.</t>
  </si>
  <si>
    <t>Se registraron fuertes lluvias en el municipio de tijuana, se esima que 200 familias fueron afectadas, se instalo un refugio temporal el cual albergo hasta 300 personas, por ultimo se reportola muerte de una persona al intentar cruzar un rio.</t>
  </si>
  <si>
    <t>Se registro varios incendios forestales en el municipio de San Miguel de Allende en los cuales 32 has. de pastizal resultaron afectadas.</t>
  </si>
  <si>
    <t>Cananea, Mesa Tres Rios y Yecora</t>
  </si>
  <si>
    <t>Se presentaron nevadas en los municipio de Cananea, Mesa Tres rios y Yecora. No se reportan afectaciones mayores.</t>
  </si>
  <si>
    <t>Acambaro, Penjamo, Yuriria, Tarandacuao, San Miguel de Allende, Tarimoro, Dolores Hidalgo y Jerecuaro</t>
  </si>
  <si>
    <t xml:space="preserve">Se registraron incendios de pastizales en los municipios de Acambaro, Penjamo, Yuriria, Tarandacuao, San Miguel de Allende, Tarimoro, Dolores Hidalgo y Jerecuaro, sumando un total de 118 hectareas. </t>
  </si>
  <si>
    <t>Bocoyna, San Buenaventura, Ignacio Zaragoza, Guachochi, Madera, Temosachic, Guadalupe y Calvo</t>
  </si>
  <si>
    <t>Se registraron nevadas en los municipios de Boconia, San Buenaventura, Ignacio Zaragoza, Guachochi, Madera, Temosachic, Guadalupe y Calvo, solo fue necesaria limpieza de la carpeta asfaltica, por lo que se cerro la circulacion por algunas horas.</t>
  </si>
  <si>
    <t>Amealco, Huimilpan y Tequisquiapan</t>
  </si>
  <si>
    <t>Se reportan 3 incendios forestales en los municipios de Amealco, Huimilpan y Tequisquiapan. En total 60 has. De pastizal resultaron afectadas.</t>
  </si>
  <si>
    <t>Se reportoun incendio en las zonas chinamperas de la delegacion Xochimilco. Fueron 52 has. De pastizal las afectadas por el siniestro.</t>
  </si>
  <si>
    <t>Se reportoincendio en una casa habitacion, no se reportan daños humanos</t>
  </si>
  <si>
    <t>Se registro un incendio en el municipio de El Marquez afectando un total de 20 has.</t>
  </si>
  <si>
    <t>Se registraron 13 lesionados en las festividades de la comunidad de San Juan de la Vega en el Municipio de Celaya.</t>
  </si>
  <si>
    <t>Se registro la explosion de una pipa de gas mientras realizaban trabajos de soldadura del contenedor (vacio), La explosion ocurrio en el municipio de Tultitlan, se reportan 2 personas fallecidas.</t>
  </si>
  <si>
    <t>Tecate y Ensenada</t>
  </si>
  <si>
    <t>Se registro una nevada ligera en los municipios de Tecate y Ensenada, no se reportan daños ni personas afectadas.</t>
  </si>
  <si>
    <t>Se registraron tres incendios forestales pequeños en la delegacion Xochimilco, los cuales abarcaron 2.6 hectareas forestales.</t>
  </si>
  <si>
    <t>Se registro un incendio que abarco aproximadamente una hectarea.</t>
  </si>
  <si>
    <t>Berriozabal y Zinacantan</t>
  </si>
  <si>
    <t>Se registraron 2 incendios forestales uno en el municipio de Berriozabal que arraso con 15 has. De pastizal y otro en el muncipio de Zinacantan el cual afectoun total de 5 has.</t>
  </si>
  <si>
    <t>Se registro la volcadura de un tractocamion resultando lesionada una persona.</t>
  </si>
  <si>
    <t>San Miguel de Allende y Romita</t>
  </si>
  <si>
    <t>Se reportan dos incendios forestales en los municipios de San Miguel de Allende y Romita en los cuales se perdieron 300 y 100 hectareas de pastizales respectivamente.</t>
  </si>
  <si>
    <t>Se reporto un incendio en la zona chinampera de la delegacion Xochimilco afectando 30 hectareas de pastizal.</t>
  </si>
  <si>
    <t>Se registro el descarrilamiento de 4 furgones en el interior de los patios de ferrocarril del municipio de Toluca, estos se soltaron y se impactaron contra dos taxis, un vehiculo particular y un autobus de pasajeros donde resultaron 5 personas lesionadas.</t>
  </si>
  <si>
    <t>Se registro un incendio forestal en Plaza Loreto en la delegacion Alvaro Obregon, se reportan dos personas lesionadas.</t>
  </si>
  <si>
    <t>Izamal, Dzidzantun y Ayobain</t>
  </si>
  <si>
    <t>Se reportaron incendios forestales en los municipios de Izamal, Dzidzantun y Ayobain, se reportan daños en 57 hectareas de plantios de papaya, calabaza, pepino y pastizal</t>
  </si>
  <si>
    <t>Mineral del Monte</t>
  </si>
  <si>
    <t>Se registro un incendio forestal en el municipio de Mineral del Monte afectando un total de 30 hectareas de vegetacion baja.</t>
  </si>
  <si>
    <t>Santa Maria Huatulco</t>
  </si>
  <si>
    <t>Se registro el desplome de una avioneta en el municipio de Santa Maria Huatulco, se reportan una persona lesionada y una muerta.</t>
  </si>
  <si>
    <t>Se registro una explosion en un restaurante de la delegacion Benito Juarez, se reportan 2 personas lesionadas.</t>
  </si>
  <si>
    <t>Villa de Arriaga</t>
  </si>
  <si>
    <t>Se registro el desplome de una avioneta en la zona alta de la sierra del municipio de Villa de Arriaga, en el accidente los tripulantes perdieron la vida.</t>
  </si>
  <si>
    <t>Se reportaron dos incendios en el municipio de Aguascalientes los cuales afectaron un total de 400 hectareas de pastizal.</t>
  </si>
  <si>
    <t>Tetla</t>
  </si>
  <si>
    <t>Se reporto un incendio en el municipio de Tetla, este daño un total de 7 hectareas de pastizal.</t>
  </si>
  <si>
    <t>Atzcapotzalco</t>
  </si>
  <si>
    <t>Se registro un incendio en una bodega que almacenaba carton y madera en la delegacion Azcapotzalco. Como medida preventiva se evacuo a 50 familias. Otras tres bodegas tambien fueron alcanzadas por el fuego. Se reporta una persona lesionada.</t>
  </si>
  <si>
    <t>Se registro un incendio en el cuarto piso de un edificio de 5 pisos, el edificio estaba abandonado, sin embargo este fue invadido por 20 familias de la etnia Triquis. Se reportan 12 personas intoxicadas.</t>
  </si>
  <si>
    <t>Cintalapa</t>
  </si>
  <si>
    <t>Se reporto un incendio forestal en el municipio de Cintalapa el cual arraso con 400 hectareas de pastizal, pino, hierbas y 425 de selva baja.</t>
  </si>
  <si>
    <t>Tolcayuca</t>
  </si>
  <si>
    <t>Se registro un incendio forestal en el municipio de Tolcayuca quemandose un total de 20 hectareas de cultivo maiz.</t>
  </si>
  <si>
    <t>Se registro el desplome de un helicoptero de la SCT en el aeropuerto "Iganacio Lopez Rayon", resultando dos personas lesionadas.</t>
  </si>
  <si>
    <t>Calkini</t>
  </si>
  <si>
    <t>Se registro incendio forestal en el municipio de Calkini afectando un total de 200 Has. De pastizales y arbustos.</t>
  </si>
  <si>
    <t>Incendio forestal en el municipio de Pijijiapan, se reportan 25 hectareas de pastizal y arbusto bajo afectadas.</t>
  </si>
  <si>
    <t>Se registro un incendio en una fabrica de botones, el incendio consumio 15 maquinas maquiladoras y afectoun total de 1,500m2, asimismo afecto el producto terminado y lasl areas de produccion y administracion.</t>
  </si>
  <si>
    <t>Se registro la volcadura de una pipa que transportaba 40 mil litros de polietileno liquido, no se presento fuga del producto, se reportan tres personas lesionadas.</t>
  </si>
  <si>
    <t>Se concentraron alrededor de 35 mil personas en el Zocalo, Plaza de la costitucion con motivo del informe de actividades del jefe de gobierno. No se reportan daños.</t>
  </si>
  <si>
    <t>Se reporto un incendio forestal a las faldas del volcan Popocatepetl que abarco 150 Has. De tres municipios.</t>
  </si>
  <si>
    <t>Chiapa de Corzo</t>
  </si>
  <si>
    <t>Se reportoun incedio forestal en el municipio de Chiapa de Corzo afectando el ejido Grijalva en un total de 25 Has. De pastizal y arbolado de encino.</t>
  </si>
  <si>
    <t>Concordia, Solayo y Acacoyahua</t>
  </si>
  <si>
    <t>Se registraron incendio forestales en los municipios de Concordia, Solayo y Acacoyahua. Se reportan 280 Has. De pastizal bajo, arbolado, arbusto, encinos, pino y matorrales.</t>
  </si>
  <si>
    <t>Se reportoun incendio en una ferreteria en el centro de la ciudad de Saltillo, como medida preventiva se evacuo a los habitantes de 95 casas cercanas a la zona del siniestro.</t>
  </si>
  <si>
    <t>Se registro un bloqueo en la carretera Mexico - Cuernavaca a la altura del km. 23. por lo que se interrumpio el servicio a partir de las 8:00 hrs.</t>
  </si>
  <si>
    <t>Se registro un incendio en una bodega de la merced en la delegacion Venustiano Carranza, se vieron afectados 30 metros cuadrados de plasticos y jarceria, no se reportan daños humanos.</t>
  </si>
  <si>
    <t>Acatzingo</t>
  </si>
  <si>
    <t>Se registro la volcadura de un autobus particular donde viajaban 38 personas de nacionalidad alemana, el accidente se reportoen el municipio de Acatzingo, se reportan 3 personas muertas y 35 lesionadas.</t>
  </si>
  <si>
    <t>Villa de Zaragoza</t>
  </si>
  <si>
    <t>Se reportouna granizada en el municipio de Villa de Zaragoza afectando un total de 10 viviendas, no se repotan daños humanos, y se le apoyara a las familias afectadas con despensas y laminas.</t>
  </si>
  <si>
    <t>Se registro una explosion por acumulacion de gas en el municipio de Dolores Hidalgo por acumulacion de gas.</t>
  </si>
  <si>
    <t>Se reportola volcadura de una pipa que transportaba Isopropanol, registrandose una pequeña fuga, asi mismo se reporta el fallecimiento del chofer de la pipa. En el municipio de Leon.</t>
  </si>
  <si>
    <t>Incendio forestal que consumio 8 has de hojarasca y maleza, no se registran afectaciones humanas.</t>
  </si>
  <si>
    <t>Se registro un incendio forestal el cual consumio 15 hectareas de pastizal en el municipio de Guadalupe.</t>
  </si>
  <si>
    <t>Suchilquitongo Etla</t>
  </si>
  <si>
    <t>Se registraron lluvias con tormentas electricas en el municipio de Suchilquitongo Etla. Se reporta el fallecimiento de dos personas por impacto de rayo.</t>
  </si>
  <si>
    <t>Se registro una explosion en una panaderia por acumulacion de gas en el municipio  de Cuernavaca, se reportan 10 personas lesionadas.</t>
  </si>
  <si>
    <t>Coacalco</t>
  </si>
  <si>
    <t>Se registro un incendio en el tiradero de basura municipal de Coacalco el cual consumio un area de 5,000 metros cuadrados consumiendo basura en general.</t>
  </si>
  <si>
    <t>San Juan la Jarcia, San Miguel Chimalapa, Candelaria Loxicha, Santo Domingo Petapa, Sola de Vega, Sanata Maria Atzompa, San Pablo Etla, La Compañia y San Juan del Estado</t>
  </si>
  <si>
    <t>Se registraron varios incendios forestales en los municipios de San Juan la Jarcia, San Miguel Chimalapa, Candelaria Loxicha, Santo Domingo Petapa, Sola de Vega, Sanata Maria Atzompa, San Pablo Etla, La Compañia y San Juan del Estado. Se reportan afectaciones a 327 hectareas de pastizal.</t>
  </si>
  <si>
    <t>Llera y San Carlos</t>
  </si>
  <si>
    <t>Se registro una granizada en el municipio de Llera en la cual 30 viviendas resultaron afectadas, las autoridades del municipio se encargaron de brindar apoyo a las familias afectadas como son: despensas, cobijas y laminas de carton, Aso mismo en el municipio de San Carlos se presentaron daños en 25 viviendas, a las familias afectadas se les apoyo con atados de laminas, que en total sumaron 50.</t>
  </si>
  <si>
    <t>Se registro una lluvia acompañada de fuertes vientos en la cual resultaron afectadas 6 viviendas. A las familias se les brindo apoyo con laminas de carton y colchonetas.</t>
  </si>
  <si>
    <t>Se registro una carambola entre un autobus de pasajeros, un auto particular y un camion torton en la autopista Guadalajara-Colima en el municipio de Tonila, como resultado fallecieron 2 personas y 31 personas resultaron lesionadas.</t>
  </si>
  <si>
    <t>Se registro una explosion en una bodega, en el accidente resultaron intoxicadas 15 personas..</t>
  </si>
  <si>
    <t>Se registro la volcadura de un autobus de pasajeros por lo que 4 personas perdieron la vida y otras 22 resultaron heridas.</t>
  </si>
  <si>
    <t>Se registro la volcadura de un autobus de pasajeros, como resultado del percance 4 personas perdieron la vida y 12 mas resultaron lesionadas.</t>
  </si>
  <si>
    <t>Debido a las fuertes lluvias acompañadas de fuertes vientos y descargas electricas se registraron varios arboles caidos y 97 viviendas afectadas.</t>
  </si>
  <si>
    <t>Zinacatan, Chiapa de Corzo, Villa de Corzo y Concordia</t>
  </si>
  <si>
    <t>Se registraron incendio forestales en los siguientes municipios de estado: Zinacatan, Chiapa de Corzo, Villa de Corzo y Concordia. Se reportan 470 Has. Afectadas.</t>
  </si>
  <si>
    <t>Piedras Negras, Sabinas, San Juan de Sabinas y Zaragoza</t>
  </si>
  <si>
    <t>Se reportaron lluvias torrenciales en los municipios de Piedras Negras, San Juan de Sabinas, Sabinas y Zaragoza, asimismo se reporta inundacion en dichos municipios. tambien se reportola muerte de 38 personas por arrastre del rio escondido principalmente, varias viviendas resultaron con daños en diferente grado, asimismo los daños se estiman en mas de 80 millones de pesos.</t>
  </si>
  <si>
    <t>Anahuac, China, General Teran, General Bravo y Los Herrera</t>
  </si>
  <si>
    <t xml:space="preserve">Debido a las fuertes lluvias se registraron daños en  5 municipios del estado (Anahuac, China, General Teheran, General Bravo y Los Herrera) Resultando mas afectado el municipio de Los Herrera en donde 120 viviendas sufrieron daños menores, asimismo mrieron 150 cabezas de ganado caprino y 110 vehiculos fueron afectados. </t>
  </si>
  <si>
    <t>San Juan Bautista Atatlahuaca, San Juan Bautista Jayacatlan, San Carlos Yutepec, Mihuatlan de Porfirio Diaz y San Miguel Chimalapa.</t>
  </si>
  <si>
    <t>Se reportan 383 hectareas afectadas debido a los incendios forestales que se presentaron en los municipios de San Juan Bautista Atatlahuaca, San Juan Bautista Jayacatlan, San Carlos Yutepec, Mihuatlan de Porfirio diaz y San Miguel Chimalapa.</t>
  </si>
  <si>
    <t>Apaseo el Grande, Valle de Santiago y Abasolo</t>
  </si>
  <si>
    <t>Se repotaron 4 incedios forestales en los  municipios de Apaseo el Grande, Valle de Santiago y Abasolo.</t>
  </si>
  <si>
    <t>Se registro un incendio en una casa habitacion de la delegacion Benito Juarez, el inmueble quedo dañado totalmente. asimismo se reportan 2 autos dañados.</t>
  </si>
  <si>
    <t>AB</t>
  </si>
  <si>
    <t>Se registro amenaza de bomba con localizacion de artefacto y detonacion en lugar seguro, no se reportan daños. Lo anterior en el palacio municipal de Tuxpan.</t>
  </si>
  <si>
    <t>Chinconquiaco, Tenochtitlan, Acatlan y Cocoatzintla</t>
  </si>
  <si>
    <t>Se registraron lluvias fuertes y granizadas en los municipios de Chiconquiaco, Tonochtitlan, Acatlan y Coacoatzintla, debido a lo anterior se reportaron 800 viviendas afectadas en diversos grados y dalños en cultivos, asimismo se reportouna persona lesionada.</t>
  </si>
  <si>
    <t>Se informa que debido a las lluvias, el rio Bravo aumento su torrente y acasiono el deceso de 2 personas en el municipio de Nuevo Laredo.</t>
  </si>
  <si>
    <t>El Mante</t>
  </si>
  <si>
    <t>Se registro el colapso de una columna del tanque elevado de agua con capacidad para 100 mi litros en un ingenio azucarero en el municipio de El Mante, se reportan 2 personas lesionadas.</t>
  </si>
  <si>
    <t>Se registro un incendio en un terreno baldio por quema de pastizales el cual se propago a un terreno aledaño que cumplia la funcion de estacionamiento, por lo que fueron 24 los vehiculos afectdos asicomo 2 personas intoxicadas.</t>
  </si>
  <si>
    <t>Huhi y Sanahcat</t>
  </si>
  <si>
    <t>Debido a las fuertes lluvias registradas en el municipio de Huhi y Sanahcat se reportaron 70 viviendas de material endeble afectadas.</t>
  </si>
  <si>
    <t>Se reportoun incedio forestal en el municipio de Escarcega el cual afecto48 hectareas de selva mediana y selva baja.</t>
  </si>
  <si>
    <t>Se registro un incendio en el municipio de Tultitlan resultando 4 lesionados y un intoxicado.</t>
  </si>
  <si>
    <t>Se registro un incendio en un corralon donde se quemaron 15 vehiculos viejos.</t>
  </si>
  <si>
    <t>Se reportoconcentracion masiva de la poblacion en la delegacion Iztapalapa debido al festejo del Via Crucis, debido a dicha celebracion se reportaron 670 lesiones menores y dos graves.</t>
  </si>
  <si>
    <t>Se registro un incendio en un bodega clandestina de desechos toxicos, se vieron afectados 400 mts cuadrados de la bodega en el municipio de Ecatepec.</t>
  </si>
  <si>
    <t>Santiago</t>
  </si>
  <si>
    <t>Se registro un choque entre un camion torton y una camioneta Pick-up en el municipio de Santiago, se reportan 9 peronas lesionadas y una  mas fallecida.</t>
  </si>
  <si>
    <t>Tepetlixca</t>
  </si>
  <si>
    <t>Se registro la volcadura de una camioneta en la carretera Mexico- Cuautla en el municipio de Tepetlixca, se reporta la muerte de una perosna y 14 lesionados.</t>
  </si>
  <si>
    <t>Se registro una explosion en el municipio de rio Bravo dejando como saldo 6 muertos y 9 personas heridas, ademas se reportaron 2 locales afectados, un restaurante y una tortilleria.</t>
  </si>
  <si>
    <t>Se registro una explosion en un polvorin del municipio de Zinacantepec, como medida preventiva se evacuo a 21 viviendas, asimismo debido a la explosion 6 personas resultaron con lesiones.</t>
  </si>
  <si>
    <t>Apaseo El Alto</t>
  </si>
  <si>
    <t>Se registro un choque entre dos camionetas en el cual 4 personas perdieron la vida y 7 mas resultaron lesionadas en el municipio de Apaseo el Alto.</t>
  </si>
  <si>
    <t>Se reportaron incendios forestales en varios municipios afectando un total de 346 hectareas.</t>
  </si>
  <si>
    <t>Apaseo el Grande</t>
  </si>
  <si>
    <t xml:space="preserve">Se registro la volcadura de un autobus de pasajeros en el municipio de Apaseo el Grande, resultando lesionadas 36 personas. </t>
  </si>
  <si>
    <t>Valle de Santiago, Penjamo y Leon</t>
  </si>
  <si>
    <t>Se reportaron incendios forestales en los municipios de Valle de Santiago, Penjamo y Leon, afectando un total de 165 hectareas.</t>
  </si>
  <si>
    <t>Santa Catarina Juquila, San Juan Ozoltepec, San Miguel del Puerto, La Reforma, Santa Maria Amaltepec, Santiago Juxtlahuaca, Magdalena Mixtepec, Villa Zaachila, Sola de Vega, Santiago Lachiguiri, San Martin Itunyoso, Santa Catarina Ixtepeji y San Pablo Etla</t>
  </si>
  <si>
    <t>Se registraron incendios forestales en los municipios de Santa Catarina Juquila, San Juan Ozoltepec, San Miguel del Puerto, La Reforma, Santa Maria Amaltepec, Santiago Juxtlahuaca, Magdalena Mixtepec, Villa Zaachila, Sola de Vega, Santiago Lachiguiri, San Martin Itunyoso, Santa Catarina Ixtepeji y San Pablo Etla.</t>
  </si>
  <si>
    <t>Pijijiapan, Concordia y Arriaga</t>
  </si>
  <si>
    <t>Se reportaron incendios forestales en los municipios de Pijijiapan, Concordia y Arriaga, afectando un total de 42 Has. De arbustos y matorrales .</t>
  </si>
  <si>
    <t>Kilchil</t>
  </si>
  <si>
    <t>Se registro un incendio por acumulacion de gas LP en el municipio de Kilchil afectando un total de 4 viviendas, se reportan 2 personas intoxicadas.</t>
  </si>
  <si>
    <t>Leon, Valle de Santiago, Yuriria y Guanajuato</t>
  </si>
  <si>
    <t>Se registraron varios incendios forestales en los municipios de Leon, Valle de Santiago, Yuriria y Guanajuato afectando un total de 352 hectareas de pastizal.</t>
  </si>
  <si>
    <t>Se registro una explosion en un polvorin del municipio de Tonala. De dicha explosion resultaron muertas 7 personas y una lesionada.</t>
  </si>
  <si>
    <t>Dzindzantun, Yobain, San Felipe, rio Lagartos y Motul</t>
  </si>
  <si>
    <t>Se reportaron diversos incendios en los municipios de Dzindzantun, Yobain, San Felipe, rio Lagartos y Motul, afectando un total de  1,529 hectareas.</t>
  </si>
  <si>
    <t>Angel Albino Corzo, Amatenango, Suchiapa, Zinacantlan y Villa de Corzo</t>
  </si>
  <si>
    <t>Se reportaron incendios forestales en los municipios de Angel Albino Corzo, Amatenango, Suchiapa, Zinacantlan y Villa de Corzo.</t>
  </si>
  <si>
    <t>Yaxcucul, Oziozanyum, Yobain, Dzinzantun y San Felipe,</t>
  </si>
  <si>
    <t>Se reportan incedios forestales en los municpios de Yaxcucul, Oziozanyum, Yobain, Dzinzantun y San Felipe, dichos incendios afectaron un total de 550 hectareas.</t>
  </si>
  <si>
    <t>Peña Miller</t>
  </si>
  <si>
    <t>Se rescataron 2 cuerpos sin vida de una mina de plata en el municipio de Peña Miller en la comunidad de rio Blanco.</t>
  </si>
  <si>
    <t>Salina Cruz</t>
  </si>
  <si>
    <t>Se registro el derrame de un buque tanque en el municipio de Salina Cruz, la mancha alcanzo los 2.5 kilometros de largo y los 500 metros de ancho.</t>
  </si>
  <si>
    <t>Escarcega, Champoton, Candelaria y Tenabo</t>
  </si>
  <si>
    <t>Se registraron incendios forestales en los municipios de Escarcega, Candelaria, Champoton y Tenabo afectando un total de 2353 hectareas.</t>
  </si>
  <si>
    <t>Se registro la volcadura de un autobus de pasajeros, se reportaron 21 lesionados en el km. 13 de la carretera San Miguel - Guanajuato.</t>
  </si>
  <si>
    <t>Lazaro Cardenas</t>
  </si>
  <si>
    <t>Se registro una explosion en una empresa que se dedica a limpiar botes de alumnio en el municipio de Lazaro Cardenas, se reporto una persona lesionada.</t>
  </si>
  <si>
    <t>Villacorzo, Cintalapa,Suchiapa, Motozintla, Villaflores, Villacomaltitlan, Chicomuselo, Tzimol y Jiquipilas</t>
  </si>
  <si>
    <t>Se reportan incendios forestales en los municipios de Villacorzo, Cintalapa,Suchiapa, Motozintla, Villaflores, Villacomaltitlan, Chicomuselo, Tzimol y Jiquipilas, afectando a un total de 654 hectareas de pastizal.</t>
  </si>
  <si>
    <t>Se registro una explosion de una camioneta repartidora de tanques de gas al realizar el travase de gas de un cilindro a otro, se reportaron 7 viviendas con daños y 4 vehiculos particulares. Se apoyo a las familias afectadas con 1o cobertores, 10 colchonetas y 3 despensas.</t>
  </si>
  <si>
    <t>San Juan de Tlacolula</t>
  </si>
  <si>
    <t>Se registro una explosion en una coheteria del municipio de San Juan de Tlacolula, se reportan 2 personas fallecidas y un lesionado.</t>
  </si>
  <si>
    <t>Se registro la explosion de un tanque de condensado en el municipio de Cd. Victoria, dicha explosion lesiono a dos personas.</t>
  </si>
  <si>
    <t>Yaxcucul, Yobain, San Felipe, rio Lagartos y Motul</t>
  </si>
  <si>
    <t>Se reportan varios incendio forestales en los municipios de Yaxcucul, Yobain, San Felipe, rio Lagartos y Motul. Los incendio afectaron un total de 1529 hectareas.</t>
  </si>
  <si>
    <t>San Juan Juquila Mixes, Santa Maria Chimalapa, San Juan Comaltepec, Santiago Matatlan, Tataltepec de Valdes, San Juan Bautista Jayacatlan y Santiago Tetepec.</t>
  </si>
  <si>
    <t>Se registraron incendios forestales en los municipios de San Juan Juquila Mixes, Santa Maria Chimalapa, San Juan Comaltepec, Santiago Matatlan, Tataltepec de Valdes, San Juan Bautista Jayacatlan y Santiago Tetepec. Dichos incendios afectaron un total de 919 hectareas.</t>
  </si>
  <si>
    <t>Cordoba y Orizaba</t>
  </si>
  <si>
    <t>Se registro una surada (fuertes vientos) en los municipio de Orizaba y Cordoba afectando a un total de 30 viviendas fabricadas con material endeble.</t>
  </si>
  <si>
    <t>Penjamo, Salvatierra y Juventino Rosas</t>
  </si>
  <si>
    <t>Se reportaron incendios forestales en los municipios de Penjamo, Salva Tierra y Juventino Rosas afectando un total de 273  Has. De pastizal.</t>
  </si>
  <si>
    <t>Se registro una fuga de nitrogeno en las instalaciones de una maquiladora en el municipio de Nuevo Laredo, como medida preventiva se evacuo a 83 personas.</t>
  </si>
  <si>
    <t>Se registro un incendio en una empresa del municipio de Nogales en el cual fallecio una persona.</t>
  </si>
  <si>
    <t>Salto del Agua</t>
  </si>
  <si>
    <t>Se reportoel descarrilamiento de un tren en el municipio de Salto de Agua, se presento derrame en uno de los vagones, el tren transportaba combustoleo. No se reportan daño humanos.</t>
  </si>
  <si>
    <t>Reynosa y Rio Bravo</t>
  </si>
  <si>
    <t>Se presentaron fuertes lluvias en los municipios de Reynosa y rio Bravo por lo que sealbergaron a 23 y 192 personas respectivamente sin embargo la poblacion evacuada fue superior a 1,500 habitantes.</t>
  </si>
  <si>
    <t>Se registro un incendio industrial en una fabrica de plasticos en el Parque Industrial Huaycura en el municipio de Tijuana, como medida preventiva se evacuo a las personas de las viviendas aledañas.</t>
  </si>
  <si>
    <t>Huejutla y Atlapexco</t>
  </si>
  <si>
    <t>Debido a las fuertes lluvias, varias viviendas sufrieron afectaciones (4 seram reubicadas y 51 presentaron daños en enseres domesticos) en los municipios de Huejutla y Atlapexco, se brindo refugio temporal a 90 personas.</t>
  </si>
  <si>
    <t>Debido a las fuertes lluvias presentadas en el muncipio de Ecatepec 50 viviendas sufrieron afectaciones en sus techos por acumulacion de granizo, los habitantes se negaron a ser alojados en un albergue.</t>
  </si>
  <si>
    <t>Se presentaron fuertes lluvias y granizada en el municipio de Ocosocuautla reportandose varias viviendas afectadas en sus techos.</t>
  </si>
  <si>
    <t>Se registro incendio en tres viviendas de la colonia capulines en el municipio de Tuxtla Gutierrez, las viviendas sufrieron daño total.</t>
  </si>
  <si>
    <t>El Naranjo y El Venado</t>
  </si>
  <si>
    <t>Debido a las intensas lluvias y granizadas que se presentaron el los municipios de El Naranjo y El Venado, se reportaron 150 cabezas de ganado y afectacion en la techumbre de diversas viviendas.</t>
  </si>
  <si>
    <t>Papantla, Poza Rica, Coatzintla, Espinal, Tlapacoyan y Tihuatlan</t>
  </si>
  <si>
    <t>Se reportaron afectaciones en 6 municipios (Papantla, Poza Rica, Coatzintla, Espinal, Tlapacoyan y Tihuatlan), se reportan 32 comunidaes afectadas y 515 personas afectadas. Se apoyo a la poblacion damnificada con 150 colchonestas, 150 despensas y 150 cobertores. tambien se reportaron daños en 2 puentes.</t>
  </si>
  <si>
    <t>Se registro un incendio en una fabrica del municipio de Tijuana en el cual se reportaron tres peronas intoxicadas.</t>
  </si>
  <si>
    <t>Se reportoun incendio en un edificio que funge de bodega de los comerciantes de la zona centro del Distrito Federal. En el incendio una persona perdio la vida. Lo anterior sucedio en la delegacion Cuauhtemoc</t>
  </si>
  <si>
    <t>Villacorzo, La Concordia, Cintalapa, Pueblo Nuevo, Jitotol, Motozintla y Chicomuselo</t>
  </si>
  <si>
    <t>Se reportaron incendios forestales en los municipios de Villacorzo, La Concordia, Cintalapa, Pueblo Nuevo, Jitotol, Motozintla y Chicomuselo.</t>
  </si>
  <si>
    <t>Se reporto un incendio en una fabrica de plasticos en el municipio de Guadalajara en el cual 3 personas resultaron lesionadas</t>
  </si>
  <si>
    <t>Nogales, Tantoyuca y Tepetzintla</t>
  </si>
  <si>
    <t xml:space="preserve">Se reportaron fuertes lluvias en los municipios de Nogales, Tantoyuca y Tepetzintla, afectando a un total de 1250 viviendas con daño menor, asimismo se reportan daños en 165 hectareas de cultivos de maiz, frijol y chicharo y 152 productores afectados. Se habilitaron dos refugios temporales. </t>
  </si>
  <si>
    <t>Se registro un incendio industrial en la embotelladora Bonafont en el municipio de Zapopan, no se reportan daños humanos. Hubo afectaciones en 6 vehiculos repartidores de agua.</t>
  </si>
  <si>
    <t>Se registro un incendio en el basurero municipal de Tecate, afectando un area de 250 mts2.</t>
  </si>
  <si>
    <t>Tonala, La Concordia y Jiquipiles</t>
  </si>
  <si>
    <t>Se reportaron incendios forestales en los municipios de Tonala, La Concordia y Jiquipiles, los cuales afectaron a un total de 442 hectareas.</t>
  </si>
  <si>
    <t>Omealco, Ixhuatlan e Ixcatepec</t>
  </si>
  <si>
    <t xml:space="preserve">Se reportaron fuertes lluvias con granizo en los muncipios de Omealca, Ixhuatlan e Ixcatepec, afectando a un total de 420 viviendas con daño parcial y 20 con daño total, asimismo se reportan daños parciales en una escuela primaria. tambien se registraron daños en 80 hectareas de cultivos de plantas de ornato y daños en hectareas de maiz no cuantificados. </t>
  </si>
  <si>
    <t>Tenango del Valle</t>
  </si>
  <si>
    <t>Debido a las fuertes lluvias registradas en el municipio de Tenango del Valle, 100 viviendas sufrieron daños parciales y 10 daño total, la mayoria construidas con material endeble, asimismo se instalaron 5 refugios temporales en donde se atendio a un total de 700 familias, a las cuales se les apoyo con colchonetas, cobertores y despensas. Ai mismo se reportaron 10 personas lesionadas 1 deceso y 130 Km. de caminos y calles con afectaciones.</t>
  </si>
  <si>
    <t xml:space="preserve">En lo que va de la temporada de incendios forestales, el estado de Guerrero reportoun total de 6,278 hectareas afectadas a la fecha en diversos municipios. </t>
  </si>
  <si>
    <t>Se registrro el accidente de una embarcacion en el municipio de San Fernando, que debido a los fuertes vientos naufrago con 3 pescadores a bordo, se recuperaron los cuerpos sin vida.</t>
  </si>
  <si>
    <t>Debido a las fuertes lluvias en el municipio de Cacahuatan se vieron afectadas 67 viviendas, principalmente en sus enseres domesticos, no se instalaron refugios temporales.</t>
  </si>
  <si>
    <t>Se registro un incendio en una madereria en el municipio de Zapopan, el incendio consumio maquinaria y alrededor de 6 mil tarimas de madera.</t>
  </si>
  <si>
    <t>Se registro la volcadura de un autobus de pasajeros, en el cual perdieron la vida 2 personas y 25 mas resultaron lesionadas.</t>
  </si>
  <si>
    <t>Se registro un incendio industrial en el municipio de Monterrey, dicho incendio afecto tres naves industriales de la empresa Vitrocrisa. Dos de las naves industriales contenian carton y cajas.</t>
  </si>
  <si>
    <t>Charo</t>
  </si>
  <si>
    <t>Debido a las fuertes lluvias presnetadas en el municipio de Charo, 28 viviendas fueron afectadas en sus techumbres, no se habilitaron refugios temporales.</t>
  </si>
  <si>
    <t>Se reportoun incendio urbano en un mercado del municipio de Durango, afectando entre 40 y 50 locales comerciales.</t>
  </si>
  <si>
    <t>Mocorito</t>
  </si>
  <si>
    <t>Se registro un incendio forestal en el municipio de Mocorito afectando a un total de 400 hectareas. 120 hectareas de las afectadas eran de Cedro.</t>
  </si>
  <si>
    <t>Chicomosuelo y Jiquipiles</t>
  </si>
  <si>
    <t>Se registraron incendios forestales en los municipios de Chicomosuelo y Jiquipiles, afectando un total de 580 hectareas.</t>
  </si>
  <si>
    <t>Ciudad Serdan</t>
  </si>
  <si>
    <t>Debido a la fuerte lluvia, la techumbre de una industria maquiladora se colapso, en dicho incidente se lesionaron 14 personas en el municipio de Cd. Serdan.</t>
  </si>
  <si>
    <t>Almoloya</t>
  </si>
  <si>
    <t xml:space="preserve">Debido a las fuertes lluvias y granizo de entre 4 y 6 cm de diametro se vieron afectadas varias viviendas en sus techos y enseres domesticos, esto sucedio en el municipio de Almoloya. En total fueron reportadas 129 viviendas. Se apoyo a las familias afectadas con laminas de carton.  </t>
  </si>
  <si>
    <t>Pedro Escobedo, Cadereyta y El Marquez</t>
  </si>
  <si>
    <t>Se registraron fuertes lluvias con granizo en los municipios de Pedro Escobedo, Cadereyta y El Marquez afectando a un total de 81 viviendas en diferentes grados.</t>
  </si>
  <si>
    <t>Tarimbaro</t>
  </si>
  <si>
    <t xml:space="preserve">Debido a las fuertes lluvias con granizo se reportaron daños en 36 viviendas, principalmente en techos y enseres en el municipio de Tarimbaro. </t>
  </si>
  <si>
    <t>Se reportaron 12 viviendas de material endeble afectadas con daño parcial debido a las fuertes lluvias en el municipio de Dolores Hidalgo, asimismo se instalaron 2 refugios temporales en los cuales se atendio a un total de 51 personas.</t>
  </si>
  <si>
    <t>Debido a las fuertes vientos registrados en la Universidad Autonoma de Tlaxcala, se vieron afectadas algunas de sus instalaciones como vidrios y techos de lamina por lo que se suspendieron clases, se reporta un lesionado leve y dos crisis nerviosas.</t>
  </si>
  <si>
    <t>Padilla</t>
  </si>
  <si>
    <t>Se reportola muerte de una persona y otra persona lesionada al caer de su bote en la presa Vicente Guerrero del municipio de Padilla.</t>
  </si>
  <si>
    <t>Santa Maria Zacatepec, San Miguel Sola de Vega, Teotitlan de Flores Magon, Nejapa de Madero, Santa Maria Chimalapa y San Miguel Chimalapa</t>
  </si>
  <si>
    <t>Se registraron incendios forestales en los municipios de Santa Maria Zacatepec, San Miguel Sola de Vega, Teotitlan de Flores Magon, Nejapa de Madero, Santa Maria Chimalapa y San Miguel Chimalapa. Dichos incendios afectaron a un total de 213 hectareas.</t>
  </si>
  <si>
    <t>San Juan Bautista Tuxpec</t>
  </si>
  <si>
    <t xml:space="preserve">Se registro un accidente ferroviario en el municipio de San Juan Bautista Tuxtepec, se reportaron 13 personas heridas. </t>
  </si>
  <si>
    <t>Se registro la intoxicacion de 39 personas en una empresa de plasticos debido a la inhalacion de vapores toxicos provenientes de una tarjeta de platico de cromo que se atasco en la banda de una de las maquinas. De las 39 personas intoxicadas, 15 requirieron hospitalizacion.</t>
  </si>
  <si>
    <t>Singuilucan</t>
  </si>
  <si>
    <t>Se registraron fuertes lluvias con granizo en el municipio de Singuilucan afectando un total de 6 viviendas en techos y menaje de casa.</t>
  </si>
  <si>
    <t>Tarimoro</t>
  </si>
  <si>
    <t>Se registraron incendios forestales en el municipio de Tarimoro, afectando un total de 60 hectareas de pastizal.</t>
  </si>
  <si>
    <t>Comitan</t>
  </si>
  <si>
    <t>Se registraron fuertes vientos en el municipio de Comitan los cuales dañaron los techos de 29 viviendas construidas con material endeble.</t>
  </si>
  <si>
    <t>Tepeapulco, Almoloya y Pachuca</t>
  </si>
  <si>
    <t>Se registraron fuertes lluvias con granizo en los muncipios de Tepeapulco, Almoloya y Pachuca, afectando a un total de 100 viviendas en  techos y enseres, y 3naves industriales.</t>
  </si>
  <si>
    <t>Villacorzo y Jiquipilas</t>
  </si>
  <si>
    <t>Se registro incendio forestal en los municipios de Villacorzo y Jiquipilas, afectando a un total de 110 hectareas.</t>
  </si>
  <si>
    <t>Tarandacuaro</t>
  </si>
  <si>
    <t>Se registro un incendio forestal en el municipio de Tarandacuao, afectando un total de 75 hectareas. No se reportaron daños humanos.</t>
  </si>
  <si>
    <t>Se reporto el choque de frente entre un autobus de pasajeros y un camion que transportaba azulejos, en dicho accidente resultaron lesionadas 7 personas, cinco de gravedad y 2 leves.</t>
  </si>
  <si>
    <t>Cardenas</t>
  </si>
  <si>
    <t>Debido a los fuertes vientos presentados en el municipio de Cardenas, se vieron afectadas 100 viviendas aproximadamente en sus techos que eran de material endeble.</t>
  </si>
  <si>
    <t>Se reportaron fuertes vientos en el municipio de Chilapa ocasionando daños a los techos de 40 viviendas.</t>
  </si>
  <si>
    <t>Axtla de Terrazas</t>
  </si>
  <si>
    <t>Debido a las fuertes lluvias 85 viviendas sufrieron daños en sus techumbres y en enseres domesticos en el municipio de Axtlan de Terrazas, se habilito un refugio temporal.</t>
  </si>
  <si>
    <t>Se reporto un incendio forestal en el muncipio de Choix, afectando un total de 40 hectareas de maleza y arbustos.</t>
  </si>
  <si>
    <t>Boacachi y Fronteras</t>
  </si>
  <si>
    <t>Se reportan incendios forestales en los municipios de Boacachi y Fronteras, afectando un total de 1,700 hectareas.</t>
  </si>
  <si>
    <t>Se registro una fuerte lluvia en el municipio de tapachula, causando daños a varios postes de energia electrica, por lo que se suspendio el servicio un tiempo, asimismo se reportola perdida total de una vivienda al caerle encima una barda.</t>
  </si>
  <si>
    <t>Se registro una explosion debido a una fuga de gas LP en el municipio de Dolores Hidalgo, debido a la explosion se reportola muerte de dos menores y 4 personas lesionadas.</t>
  </si>
  <si>
    <t>Se registrp la volcadura de un microbus en la entrada a la cabecera municipal de Valle de Bravo lo que acasiono la muerte de 10 personas y lesiones en 20 mas.</t>
  </si>
  <si>
    <t>San Diego de la Union</t>
  </si>
  <si>
    <t>Se registraron fuertes lluvias en el municipio de San Diego de la Union, afectando un total de 8 viviendas en sus enseres domesticos, se instalo un refugio temporal en el cual se atendio a 40 personas.</t>
  </si>
  <si>
    <t>Mexquitic</t>
  </si>
  <si>
    <t>Se registro una fuerte lluvia con granizo en el municipio de Mexquitic la cual afecto a tres viviendas parcialemente, asimismo se dañaron 400 hectareas de distintos tipos de legumbres.</t>
  </si>
  <si>
    <t>Se reportouna fuga de una cisterna que contenia acido sulfurico en el municipio de Tlaquepaque. Se reportan 11 personas lesionadas debido al contacto con el producto, ya que presentaron irritacion en la piel y ligera intoxicacion.</t>
  </si>
  <si>
    <t>Se registraron lluvias con fuertes vientos en el municipio de Almoloya de Juarez, ocasionando afectaciones en los techos de 60 viviendas construidas con material endeble.</t>
  </si>
  <si>
    <t>Se registro un incendio en la cocina del Hotel Roma, lesionando a 5 personas, por lo que fue necesario evacuar a 160 huespedes y 40 trabajadores.</t>
  </si>
  <si>
    <t>Se reporto la explosion de tres bombas en el municipio de Jiutepec en tres diferentes sucursales bancarias, asimismo se localizo un cuarto artefacto, el cual fue desactivado antes de que detonara. No se reportan daños humanos.</t>
  </si>
  <si>
    <t>Ziacantepec</t>
  </si>
  <si>
    <t>Se registraron fuertes lluvias con granizo en el municipio de Zinacantepec afectando a un total de 25 domicilios en sus techos. Las viviendas estaban construidas con material endeble.</t>
  </si>
  <si>
    <t>Se registro el impacto de una camioneta y un autobus de pasajeros, resultando 10 personas lesionadas.</t>
  </si>
  <si>
    <t xml:space="preserve">Se registro la volcadura de un trailer que transportaba 82 migrantes en el municipio de Tapachula, se reporta la muerte de 2 personas y 40 lesionados. </t>
  </si>
  <si>
    <t>Se registro un incendio en una vivienda humilde en la delegacion Coyoacan, en el incidente fallecio una persona de 60 años calcinada.</t>
  </si>
  <si>
    <t>Debido a las fuuertes lluvias en el municipio de Jiutepec se reportaron 12 viviendas con daño menor y se albergo a 20 personas.</t>
  </si>
  <si>
    <t>Cortazar</t>
  </si>
  <si>
    <t>Se registraron fuertes lluvias con granizo en el municipio de Cortazar afectando a un total de 7 viviendas en sus techos construidos con material endeble.</t>
  </si>
  <si>
    <t>Debido a las protestas de grupos globalifobicos contra la cumbre latinoamericana que se realiza en el Centro Cultural Cabañas se presentaron enfrentamientos entre granaderos y simpatizantes del movimiento globalifobico dejando un saldo de 49 personas heridas y 20 personas detenidas.</t>
  </si>
  <si>
    <t>Mineral de la Reforma</t>
  </si>
  <si>
    <t>Se reportan 40 viviendas con daño menor en el municipio de Mineral de la Reforma debido a las fuertes lluvias.</t>
  </si>
  <si>
    <t xml:space="preserve">Se registro una accidente carretero en la carretera federal Toluca - Mexico, al volcarse un autobus de pasajeros. En dicho accidente resultaron lesionadas 25 personas y 2 personas mas perdieron la vida. </t>
  </si>
  <si>
    <t>Acapulco De Juarez</t>
  </si>
  <si>
    <t>Se registraron fuertes lluvias en el municipio de Acapulco de Juarez ocasionando daños menores a 11 viviendas.</t>
  </si>
  <si>
    <t>Se registro un incendio en el muncipio de Tarimoro afectando un total de 35 hectareas.</t>
  </si>
  <si>
    <t>mas de 70 municpios se encuentran en estado de desastre a causa de la sequia, el gobierno dispuso de 30 millones de pesos del fondo especial para atender el siniestro.</t>
  </si>
  <si>
    <t>Debido a las lluvias en el municipio de Zamora, se registraron anegaciones de aguas negras en 200 viviendas debido a la falta de capacidad de la red de alcantarillado. No se reportan daños humanos.</t>
  </si>
  <si>
    <t>Queretero</t>
  </si>
  <si>
    <t>Debido a las fuertes lluvias en el municipio de Queretaro se reportaron anegaciones de 50 cm en 7 viviendas. No se reportan daños humanos y tampoco se instalaron refugios temporales.</t>
  </si>
  <si>
    <t>Se registro la volcadura de una pipa que transportaba gas al 50 % de su capacidad, se repota una persona lesionada.</t>
  </si>
  <si>
    <t>Se registro un derrumbe en un puente del municipio de Leon, debido a excavaciones en una zanja en donde quedaron sepultados dos trabajadores, quienes perdieron la vida.</t>
  </si>
  <si>
    <t>Valle Nacional</t>
  </si>
  <si>
    <t>Se reportaron daños en  aproximadamente 200 viviendas del municipio de Valle Nacional, asimismo se registraron daños en 400 hectareas de platano y maiz.</t>
  </si>
  <si>
    <t>Cuzama</t>
  </si>
  <si>
    <t>Debido a las fuertes lluvias con granizo registradas en el municipio de Cuzama 10 viviendas sufrieron daños en sus techos construidos con material endeble, No se activaron refugios temporales y se apoyo a los damnificados con atados de lamina.</t>
  </si>
  <si>
    <t>Debido a las fuertes lluvias en el municipio de Morelia, se presentaron anegaciones en algunas viviendas, solo se presentaron daños en enseres domesticos, ya que el tirante del agua alcanzo los 70 cm.</t>
  </si>
  <si>
    <t>Tlapa y Ayutla de los Libres</t>
  </si>
  <si>
    <t>Se registraron fuertes lluvias en los municipios de Tlapa y Ayutla de los Libres, se reportan 8 fallecimientos debido a que 6 personas fueron arrastradas por la corriente de un rio, asimismo se reporta la muerte de una persona por inmersion en la laguna de Mitlay una mas al caerle un rayo.</t>
  </si>
  <si>
    <t>Chenalho</t>
  </si>
  <si>
    <t>Se registro un deslizamiento de suelo en el municipio de Chenalho debido a las lluvias que han azotado la region, dicho deslizamiento afectoa dos escuelas, en una causando daño total y en la otra daño parcial. No se reportaron daños humanos. Como medida preventiva se evacuo a 37 familias y se instalaron en un refugio temporal, se apoyo a los damnificados con  130 colchonetas, 130 cobertores y 40 cajas de agua.</t>
  </si>
  <si>
    <t>Penjamo</t>
  </si>
  <si>
    <t>Se registro el desplome de una avioneta monoplaza en el municipio de Penjamo, resultando el piloto con lesiones graves.</t>
  </si>
  <si>
    <t>Se registraron incendios forestales en el municipio de Ensenada afectando un total de 600 hectareas, de las cuales 100 eran bosque de pino y las otras 500 pastizales.</t>
  </si>
  <si>
    <t>Muzquiz</t>
  </si>
  <si>
    <t>Se registro el derrumbe de una mina en el municipio de Muzquiz, ocasionando la muerte de una persona y lesiones en otras dos personas.</t>
  </si>
  <si>
    <t>Guadalajara, El Salto, Tlajomulco de Zuñiga y Zapopan</t>
  </si>
  <si>
    <t>Se registraron fuertes lluvias en los municipios de Guadalajara, El Salto, Tlajomulco de Zuñiga y Zapopan, se reportaron 15 has. De cultivo dañadas y 3 viviendas afectadas en sus enseres domesticos.</t>
  </si>
  <si>
    <t xml:space="preserve">Debido a las bajas temperaturas y a las plagas, se vieron afectados 4,500 productores de tabaco aproximadamente, 3,000 hectareas en su totalidad y 7,000 parcialmente, lo que representoun daño por 128 millones de pesos aproximadamente. </t>
  </si>
  <si>
    <t>El Salto, Tlaquepaque</t>
  </si>
  <si>
    <t xml:space="preserve">Debido a las fuertes lluvias en el municipio de El Salto y Tlaquepaque se reportaron afectaciones a los enseres domesticos de 115 viviendas, asimismo 35 viviendas fueron reportadas con daño total y 3 escuelas presentaron daño menor. Fue necesario activar dos refugios temporales en los cuales se atendio a un total de 249 personas, Se les apoyo a los damnificados con despensas, cobertores y colchonetas. </t>
  </si>
  <si>
    <t>Romita y San Jose de Iturbide</t>
  </si>
  <si>
    <t>Se reportaron 300 viviendas con daño menor aproximadamente con daños en los municipios de Romita y San Jose Iturbide debido a las fuertes lluvias registradas.</t>
  </si>
  <si>
    <t>Ahuacatlan e Ixtlan del Rio</t>
  </si>
  <si>
    <t>Se registraron fuertes lluvias en los municipios de Ahuacatlan e Ixtlan del rio por lo que varias viviendas sufrieron daño menor.</t>
  </si>
  <si>
    <t>Gomez Farias y Ciudad Mante</t>
  </si>
  <si>
    <t>Se reportaron fuertes lluvias en los municipios de Gomez Farias y Ciudad Mante, afectando un total de 16 viviendas causandoles daño menor a estas. No se reportaron daños humanos, se instalaron 2 albergues los cuales atendieron en total a 80 personas. asimismo se evacuo a un total de 250 personas como medida preventiva.</t>
  </si>
  <si>
    <t>Santa Maria del Rio, Mexquitic, Ahualulco, Soledad y Graciano Sanchez</t>
  </si>
  <si>
    <t>Debido a las fuertes lluvias en los municipios de Santa Maria del rio, Mexquitic, Ahualulco, Soledad  y Graciano Sanchez, se registraron caidas de arboles, daños en el drenaje y anegaciones en 80 viviendas. asimismo se habilito un refugio temporal en el cual se atendio a 18 personas.</t>
  </si>
  <si>
    <t xml:space="preserve">Debido a las fuertes lluvias en en municipio de Ciudad Valles, la red de drenaje fue totalmente rebasada en su capacidad, lo que ocasiono que tramos antiguos de este se colapasaran en los sectores INFONAVIT y FOVISSSTE1, donde se requiere la reposicion total, asimismo se reportola ruptura de lineas de abastecimiento de agua potable, lo que provoco la suspension del servicio en 4 colonias. La CFE reportodaños en 2 transformadores, 4 postes y algunas lineas. Los apoyos brindados a la poblacion damnificada consistieron en  535 despensas y 35 colchonetas. </t>
  </si>
  <si>
    <t>Se registro la interrupcion del servicio de transportes Metro debido al suicidio de una persona que se arrojo al paso del transporte en la estacion Cuitlahuac de la delegacion Miguel Hidalgo. El servicio se suspendio por aproximadamente una hora.</t>
  </si>
  <si>
    <t>Calimaya, Texcalyacac y Naucalpan</t>
  </si>
  <si>
    <t>Se registraron fuertes lluvias en los municipios de Calimaya, Texcalyacac y Naucalpan, 29 viviendas se vieron afectadas unicamente en los enseres domesticos, se habilito un refugio temporal al cual acudieron 22 personas, el municipio mas afectado fue Texcalyacac.</t>
  </si>
  <si>
    <t>Tehuacan</t>
  </si>
  <si>
    <t>Se registraron fuertes lluvias en el municipio de Tehuacan afectando a un total de 25 viviendas, se apoyo a los damnificados con 100 piezas de lamina galvanizada, 125 colchonetas y 125 cobertores.</t>
  </si>
  <si>
    <t>Debido a las fuertes lluvias 10 viviendas que se ubicaban en las margenes del rio "La Granja" sufrieron afectaciones unicamente en sus enseres domesticos, asimismo se evacuo a las familias momentaneamente como medida preventiva.</t>
  </si>
  <si>
    <t>Se registro una explosion en una agencia de automoviles ubicada en el municipio  de Naucalapan, dicha explosion se debio a la acumulacion de solventes en el area de hojalateria y pintura. Se reporta una persona fallecida y una lesionada.</t>
  </si>
  <si>
    <t>Cozumel</t>
  </si>
  <si>
    <t>Se presentaron fuertes lluvias en el municipio de Cozumel, lo que ocasiono diversos daños en ifraestructura publica, asimismo se reportan daño en infraestructura educativa y en algunas viviendas.</t>
  </si>
  <si>
    <t>Se registro un incendio en una bodega de nombre FLEXA en donde se perdio la siguiente mercancia: 1,000 pacas de algodon y varias cajas.</t>
  </si>
  <si>
    <t>Se presentaron fuerte lluvias en el municipio de Huamantla, afectando a un total de 9 viviendas, a las familias afectadas se les apoyo con atados de lamina, cobertores y colchonetas.</t>
  </si>
  <si>
    <t>Guadalajara, Tlaquepaque, Zapopan y Tonala</t>
  </si>
  <si>
    <t>Debido a las fuertes lluvias en los municipios de Guadalajara, Tlaquepaque, Zapopan y  Tonala, varias viviendas sufrieron daños, asimismo en el municipio de Tlaquepaque un arbol fue derribado por los fuertes vientos y cayo sobre un vehiculo en movimiento ocasionando la muerte de una persona y 5 lesionados.</t>
  </si>
  <si>
    <t>Tlaquepaque, Guadalajara, Zapopan, Tonala, Atotonilco y El Salto</t>
  </si>
  <si>
    <t>Se registraron fuertes lluvias acompañadas de fuertes vientos que ocasionaron anegaciones en viviendas de los municipios de Tlaquepaque, Guadalajara, Zapopan, Tonala, Atotonilco y el Salto, se evacuo a 170 alumnos de una escuela debido a que el tirante del agua alcanzo casi el metro, se instalo un refugio temporal pero nadie paso la noche en este. Los fuertes vientos derribaron arboles y postes de energia electrica, causando la interrupcion del servicio electrico. Los daños fueron los siguientes: 3 vehiculos, lineas de conduccion CFE, un poste y un microbus.</t>
  </si>
  <si>
    <t>San Jose de Gracia</t>
  </si>
  <si>
    <t>Debido a los fuertes vientos presentados en el municipio de San Jose de Gracia, 10 viviendas sufrieron afectaciones en techos.</t>
  </si>
  <si>
    <t>Se reportola volcadura de una pipa que transportaba gas en el municipio de Ixtapaluca, debido al accidente se reporta la muerte de dos menores que se encontraban en el lugar de los hechos y dos personas lesionadas.</t>
  </si>
  <si>
    <t>AGRI</t>
  </si>
  <si>
    <t>Se abrio una grieta en el municipio de Tijuana con una longitud de 60 metros de longitud y 10 metros de ancho, no se reportan daños humanos.</t>
  </si>
  <si>
    <t>Se registro un incendio forestal en el municipio de Ensenada, afectando a un total de 346 has. De pastizal, arbusto y chaparral y 4 has. De encino.</t>
  </si>
  <si>
    <t>Debido a las fuertes precipitaciones en la delegacion Iztapalapa se vieron afectadas 50 viviendas en las cuales el tirante del agua subio entre 15 y 30 centimetros aprox.</t>
  </si>
  <si>
    <t>Cuatro Cienegas</t>
  </si>
  <si>
    <t>Se reportaron incendios en el municipio de Cuatro Cienegas afectando un total de 600 hectareas de pastizales y arbolado.</t>
  </si>
  <si>
    <t>Se registraron fuertes lluvias en el municipio de Uruapan afectando varios domicilios en sus enseres domesticos, asimismo se reportaron daños menores en una escuela.</t>
  </si>
  <si>
    <t>Lampotal</t>
  </si>
  <si>
    <t>Se registraron fuertes lluvias en el municipio de Lampotal, a causa de la lluvia 50 viviendas sufrieron anegaciones de hasta 80 cm. No se reportaron daños humanos. Como medida preventiva se avacuo a un total de 26 familias, es decir 126 personas en total.</t>
  </si>
  <si>
    <t>El Llano</t>
  </si>
  <si>
    <t>Se registraron anegaciones de hasta 80 cm. en 7 viviendas del municipio de El Llano debido a las fuertes lluvias, No se reportqan daños humanos.</t>
  </si>
  <si>
    <t>Se registro un accidente ferroviario en el municipio de Nuevo Laredo en el cual se vieron afectados tres furgones que transportaban vehiculos nuevos.</t>
  </si>
  <si>
    <t>Tultitlan, Nezahualcoyotl y Ecatepec</t>
  </si>
  <si>
    <t>Se registraron fuertes lluvias en los municipios de Tultitlan, Nezahualcoyotl y Ecatepec, provocando daños en algunas viviendas, asimismo se reporta el hallazgo de un cuerpo en el canal de desague en el municipio de Ecatepec.</t>
  </si>
  <si>
    <t>Se registro la volcadura de un autobus de la Universidad del Valle de Mexico campus SLP en el que viajaban 29 personas las cuales resultaron lesionadas. Lo anterior sucedio en el municipio de Huitzilac.</t>
  </si>
  <si>
    <t>San Pedro Tezacoalco y Yatanduchi de Guerrero</t>
  </si>
  <si>
    <t>Debido a las fuertes lluvias y vientos se reportaron afectaciones en los techos de 80 viviendas de los municipios de San Pedro Tezacoalco y Yatanduchi de Guerrero.</t>
  </si>
  <si>
    <t>Hueyoplipan</t>
  </si>
  <si>
    <t>Se presentaron fuertes lluvias en el municipio de Hueyoplipan causando afectaciones en sus techos a 14 viviendas y encharcamientos leves a otras 30 viviendas.</t>
  </si>
  <si>
    <t>Citalapa</t>
  </si>
  <si>
    <t>Debido a las fuertes lluvias registradas en el municipio de Cintalapa se reportaron daños menores en 15 viviendas, 5 de ellas presentaron daños en sus techos y las otras anegaciones de entre 10 y 20 cm. La poblacion afectadas fue apoyada con 5 cajas de agua, 5 atados de lamina y 10 colchonetas.</t>
  </si>
  <si>
    <t>Debido a las fuertes lluvias 15 viviendas presentaron daños en sus techumnbres en el municipio de Ocozocuautla.</t>
  </si>
  <si>
    <t>Se registro un incendio en un dormimundo en el municipio de Guadalajara, resultaron lesionados dos bomberos.</t>
  </si>
  <si>
    <t>Se registraron fuertes lluvias en el municipio de Zinapecuaro afectando un total de 250 viviendas, 30 de estas presentaron daños en sus techos y las demas encharcamientos moderados. Se instalo un refugio temporal en el cual se atendio a un total de 120 personas.</t>
  </si>
  <si>
    <t>Atoyac</t>
  </si>
  <si>
    <t xml:space="preserve">Se registraron fuertes lluvias en el municipio de Atoyac, dejando una persona lesionada al derrumbarse su casa, asimismo se presentaron tambien inundaciones en 30 viviendas con un tirante de 1.5 metros. </t>
  </si>
  <si>
    <t>Se registro un accidente en un jaripeo debido al reblandecimiento del terreno por las lluvias, lo que acasiono el colapso de un sector de las gradas resultando 8 personas lesionadas en el municipio de Charo.</t>
  </si>
  <si>
    <t>Atitalaquia</t>
  </si>
  <si>
    <t>Se registro un accidente ferroviario en el municipio de Atitalaquia, uno de los trenes transportaba maiz el cual se derramo parcialmente, el otro estaba vacio, hasta el momento se reportan 10 personas lesionadas.</t>
  </si>
  <si>
    <t>Se presentaron fuertes lluvias en el municipio de Salamanca causando afectaciones a un total de 44 viviendas causandoles daño menor.</t>
  </si>
  <si>
    <t>Ahualulca de Mercado</t>
  </si>
  <si>
    <t>Se registraron fuertes lluvias en el municipio de Ahualulco de Mercado, causando daños menores a 27 viviendas, asimismo se reportaron afectaciones a 50 hectareas aproximadamente y algunas cabezas de ganado.</t>
  </si>
  <si>
    <t>Guanajuato y Dolores Hidalgo</t>
  </si>
  <si>
    <t>Se registraron fuertes lluvias en el municipio de Guanajuato y Dolores Hidalgo, por lo que se registraron afectaciones en 9 viviendas y en un hospital,  hubo necesidad de evacuar a 45 personas.</t>
  </si>
  <si>
    <t>Zacatecas, Guadalupe y Luis Moya</t>
  </si>
  <si>
    <t>Debido a las fuertes lluvias registradas en los municipios de Zacatecas, Guadalupe y Luis Moya se vieron afectadas 18 viviendas, asicomo una escuela primaria. Se evacuo a 60 personas y se instalo un refugio temporal en el que pernoctaron 13 personas.</t>
  </si>
  <si>
    <t>Se registraron fuertes lluvias en el municipio de Ecatepec afectando un total de 10 viveindas en sus enseres domesticos, una de estas viviendas presentodaños en su techumbre, no se reportan daños humanos.</t>
  </si>
  <si>
    <t>Se registro el impacto de un microbus contra un anuncio espectacular en el municipio de Naucalpan, se reportaron 7 personas lesionadas.</t>
  </si>
  <si>
    <t>Tepezala</t>
  </si>
  <si>
    <t xml:space="preserve">Se reportaron 10 viviendas con daño menor debido a las lluvias registradas en el municipio de Tepezala. No se reportan daños humanos. </t>
  </si>
  <si>
    <t>Se registraron fuertes vientos en el municipio Acapetahua, los que afecto10 viviendas en sus techos. asimismo se reporta una mujer con crisis nerviosa debido al incidente.</t>
  </si>
  <si>
    <t xml:space="preserve">Debido a las fuertes lluvias y a una falla geologica en el municipio de Zapopan se abrio una grieta de gran longitud y profundidad, afectando a un total de 26 viviendas que se encuentran en zona de alto riesgo. asimismo se reporta la caida de dos bomberos en la grieta, solo se rescato a uno de los bomberos con vida. </t>
  </si>
  <si>
    <t>Debido a las fuertes lluvias en el municipio de Tonala se presentaron daños en 21 viviendas, de las cuales 3 presentaron daño total y las demas daño parcial, asimismo se reportan 15 arboles caidos, una cooperativa, un Centro de Salud y una embarcacion pequeña.</t>
  </si>
  <si>
    <t>Se reportaron fuertes lluvias en el municipio de Chilpancingo, se reportan cinco personas lesionadas al ser arrastradas por la corriente.  asimismo se reportaron anegaciones en varias viviendas, un mercado.</t>
  </si>
  <si>
    <t>Debido a las fuertes lluvias registradas en el municipio de Penjamo se reportan 22 viviendas afectadas, asimismo se evacuo a los habitantes de 59 viviendas que en total eran 354 personas como medida preventiva.</t>
  </si>
  <si>
    <t>Los Reyes</t>
  </si>
  <si>
    <t>Se registraron fuertes lluvias en el municipio de los Reyes afectando un total de 10 viviendas en sus enseres domesticos.</t>
  </si>
  <si>
    <t>Chocaman</t>
  </si>
  <si>
    <t>Se reportan 3 personas lesionadas y tres fallecidas debido a un derrumbe causado por las fuertes lluvias en el municipio de Chocaman.</t>
  </si>
  <si>
    <t>Oriental</t>
  </si>
  <si>
    <t>Debido a las fuertes lluvias con granizo se presentaron afectaciones en los techos de 140 viviendas del municipio de Oriental, los techos estaban construidos con material endeble. Se instalo un refugio temporal.</t>
  </si>
  <si>
    <t>Acaponeta</t>
  </si>
  <si>
    <t>Se registro una explosion en una bodega que funcionaba como un polvorin clandestino en el municipio de Acaponeta, dañando a 8 viviendas en su estructura y 1 bodega.</t>
  </si>
  <si>
    <t>Teapa</t>
  </si>
  <si>
    <t>Debido a los fuertes vientos en el municipio de Teapa, 20 viviendas sufrieron destechamientos, por lo que se evacuo momentaneamente a la poblacion.</t>
  </si>
  <si>
    <t>Montemorelos</t>
  </si>
  <si>
    <t>Se reporto un accidente carretero entre un auotobus de pasajeros y un trailer en el municipio de Montemorelos. Se reportaron 17 personas lesionadas.</t>
  </si>
  <si>
    <t>Apaseo</t>
  </si>
  <si>
    <t>Debido a las fuertes lluvias con granizo registradas en el municipio de Apaseo el grande, 100 viviendas sufrieron afectaciones leves en sus enseres domesticos, dichas viviendas estan construidas con material endeble, por lo que sus techos presentaron goteras.</t>
  </si>
  <si>
    <t>Se registro la volcadura de una pipa de doble remolque que transportaba 40,000 litros de diesel en cada contenedor. Se reporto la explosion de uno de los contenedores ocasionando lesiones a dos perosonas.</t>
  </si>
  <si>
    <t>Cuajimalpa</t>
  </si>
  <si>
    <t>Se registraron fuertes lluvias en la delegacion Cuajimalapa, afectando a 10 viviendas que se encontraban asentadas en una cañada, el agua alcanzo 1.20 metros, por lo que el menaje de las 10 viviendas se vio afectado.</t>
  </si>
  <si>
    <t>Se registro un accidente carretero en el que participo un camion con 2 contenedores resultasndo lesionada una persona.</t>
  </si>
  <si>
    <t>Arivechi</t>
  </si>
  <si>
    <t>Se reportaron fuertes lluvias en el municipio de Arivechi. Se reportan daño en 33 viviendas con un tirante de hasta 1 m.  De alto, se reportan daños en los enseres domesticos y en 300 hectareas de cultivo. asimismo se reportola muerte de 200 cabezas de ganado y daños en 300 km. de cerca.</t>
  </si>
  <si>
    <t>Se registraron fuertes lluvias en el municipio de Durango, ocasionando leves encharcamientos en 144 viviendas. No se reportaron daños humanos.</t>
  </si>
  <si>
    <t>Poncitlan</t>
  </si>
  <si>
    <t>Se reportaron dos volcaduras, una de una pipa en el municipio de Poncitlan en donde resultaron heridos dos personas y otra de una camioneta de 10 ton. En la que tambien se lesionaron dos personas, esto ultimo en el municipio de Chapala.</t>
  </si>
  <si>
    <t xml:space="preserve">Se registraron fuertes lluvias en el municipio de Nogales causando afectaciones en 16 comercios y perdida de mercancias, 20 viviendas afectadas por penetracion de agua en enseres domesticos y 5 viviendas con daños parciales debido a deslaves.  </t>
  </si>
  <si>
    <t>Milpa Alta</t>
  </si>
  <si>
    <t>Debido a las fuertes lluvias registradas en la delegacion Milpa Alta se reportaron afectaciones en los enseres domesticos de 70 viviendas. No se reportaron daños humanos.</t>
  </si>
  <si>
    <t>Se registro la volcadura de un autobus que trasportaba personal de la empresa Scott, originando lesiones a 19 personas.</t>
  </si>
  <si>
    <t>Se registro una explosion en una panaderia clandestina en el municipio de Toluca, se reporta una persona fallecida.</t>
  </si>
  <si>
    <t>Benito Juarez e Iztapalapa</t>
  </si>
  <si>
    <t>Debido a las fuertes lluvias en las delegaciones Benito Juarez e Iztapalapa se vieron afectadas 600 viviendas con encharcamientos de diferentes niveles.</t>
  </si>
  <si>
    <t>Se reportouna fuga de amoniaco en la empresa "Bachoco" la cual quedo controlada rapidamente, sin embargo se reportan 5 peronas intoxicadas.</t>
  </si>
  <si>
    <t>Debido a las fuertes lluvias y a la imprudencia del conductor de una camioneta, que intento cruzar un rio crecido, transportando a tres menores en la caja descubierta,  fueron arrastrados los tres menores causandoles la muerte. Los cuerpos fueron encontrados al siguiente dia a 4 km de distancia.</t>
  </si>
  <si>
    <t>Lerdo</t>
  </si>
  <si>
    <t>Debido a las fuertes lluvias registradas en el municipio de Lerdo se reportan afectaciones en 30 viviendas, asimismo, se reportan 4 personas albergadas.</t>
  </si>
  <si>
    <t>Zacazonapan</t>
  </si>
  <si>
    <t>Se registro una fuerte rafaga de viento en el municipio de Zacazonapan, afectando a un total de 40 viviendas en sus techos, se apoyo a las familias afectadas con laminas, cobertores y despensas.</t>
  </si>
  <si>
    <t>Zacatepec, Xochitepec, Jiutepec y Temixco</t>
  </si>
  <si>
    <t>Se registraron fuertes lluvias en los municipios de Zacatepec, Xochitepec, Jiutepec y Temixco  afectando un total de 140 viviendas, asimismo se reportan dos personas lesionadas y dos fallecimientos.</t>
  </si>
  <si>
    <t>Arizpe</t>
  </si>
  <si>
    <t>Se registro un accidente carretero en la carretera Arizpe - Cananea en el municipio de Arizpe, resultando 8 personas fallecidas.</t>
  </si>
  <si>
    <t>Mazatlan</t>
  </si>
  <si>
    <t>Se reportaron fuertes lluvias en el municipio de Mazatlan, provocando afectaciones en las vialidades y la muerte de una menor al ser arrastrada por el canal de aguas pluviales.</t>
  </si>
  <si>
    <t>Debido a las fuertes lluvias presentadas en el municipio de Chihuahua, se vieron afectadas un total de 60 viviendas con encharcamientos menores.</t>
  </si>
  <si>
    <t>San Mateo Oxtotitlan</t>
  </si>
  <si>
    <t>Se registraron fuertes lluvias en el municipi ode San Mateo Oxtotitlan, afectando a un total de 5 viviendas, se apoyo a las familias afectadas con colchonetas y cobertores.</t>
  </si>
  <si>
    <t>Se registro un incendio en el municipio de Tecate en el cual se vieron afectadas 100 has. De encino.</t>
  </si>
  <si>
    <t>Rincon de Romos y Asientos</t>
  </si>
  <si>
    <t>Se registraron fuertes lluvias en los municipios de Rincon de Romos y Asientos, afectando a un total de 48 viviendas con daño menor.</t>
  </si>
  <si>
    <t>Tlaquitenango</t>
  </si>
  <si>
    <t>Debido a las fuertes lluvias en el municipio de Tlaquitenango se presentaron daños menores en 30 viviendas, la unidad estatal de Proteccion cilvil apoyo a los damnificados con 100 cobertores y 100 colchonetas.</t>
  </si>
  <si>
    <t>Imuris</t>
  </si>
  <si>
    <t>Debido a las fuertes lluvias en el municipio de Imuris se reportaron 7 casas con daños menores, asimismo se tuvo que evacuar momentaneamente a 17 personas.</t>
  </si>
  <si>
    <t>Sombrete</t>
  </si>
  <si>
    <t>Se informa de la muerte de un menor de 13 años fallecido por la caida de un rayo en el municipio de Sombrerete al tratar de refugiarse de la lluvia.</t>
  </si>
  <si>
    <t>Coacalco, Nextlalpan, Atizapan y Tultepec</t>
  </si>
  <si>
    <t>Debido a los fuertes vientos registrados en los municipios de Coacalco, Nextlalpan, Atizapan y Tultepec, los techos de laminas de asbesto de 105 viviendas se desprendieron parcialmente.</t>
  </si>
  <si>
    <t>Ocotlan</t>
  </si>
  <si>
    <t>Se registro un choque entre una camioneta y un tractocamion resultando 6 personas lesionadas. En el municipio de Ocotlan.</t>
  </si>
  <si>
    <t>Se registro un incendio en la delegacion Miguel Hidalgo en una distribuidora de papel, se consumio una bodega de papel, carton y madera.</t>
  </si>
  <si>
    <t>Se impactaron un camion de redilas y un trailer en la carretera Guanajuato - San Miguel de Allende, resultando 3 personas lesionadas y 18 lesionadas.</t>
  </si>
  <si>
    <t>Buenaventura</t>
  </si>
  <si>
    <t>Debido a las fuertes lluvias presentadas en el municipio de Buenaventura se reportan daños en aproximadamente 100 viviendas, de las cuales 54 sufrieron daño total, se reportan dos puentes colapsados y varias hectareas de cultivos afectados, asimismo se reubicaran 60 viviendas. tambien se reportola muerte de dos personas, una mas desaparecida y un lesionado, se habilitaron 2 refugios temporales en los que se atendio a 75 personas en el punto mas alto de la emergencia. Debido a lo anterior la Secretaria de Gobernacion declaro zona de desastre al municipio.</t>
  </si>
  <si>
    <t>Se registro fuga de gas acido en una empresa del municipio de Tula de Allende, como consecuencia se reportan dos personas fallecidas y dos lesionadas.</t>
  </si>
  <si>
    <t>Villa Victoria</t>
  </si>
  <si>
    <t>Se registro una fuerte lluvia en el municipio de Villa Victoria, afectando viviendas de material endeble, se reportaron daños en enseres domesticos y techos de 16 viviendas.</t>
  </si>
  <si>
    <t>Tlaquepaque, Zapopan y Guadalajara</t>
  </si>
  <si>
    <t>Se registraron fuertes lluvias en los municipios de Tlaquepaque, Zapopan y Guadalajara, siendo afectados varios vehiculos y una vivienda, se reportan dos perosnas lesionadas.</t>
  </si>
  <si>
    <t>Se registraron fuertes lluvias en el municipio de alvaro Obregon, siendo necesario activar un refugio temporal al cual acudieron 20 personas, se reportan 20 viviendas con daños en sus techos.</t>
  </si>
  <si>
    <t>Se registro el desgajamiento de un talud en la delegacion Cuajimalpa, en donde tres trabajadores de una obra en construccion perdieron la vida a consecuencia de lo anterior.</t>
  </si>
  <si>
    <t>Se registro la volcadura de una camioneta con cuatro tripulantes de sexo masculino a la altura de un puente del municipio de San Luis Potosi. Se reportan 3 personas lesionadas y una persona fallecida</t>
  </si>
  <si>
    <t>San Luis Potosi y Soledad Graciano Sanchez</t>
  </si>
  <si>
    <t>Se registraron fuertes lluvias en los municipios de San Luis Potosi y Soledad Graciano Sanchez, por lo que se reportaron afectaciones en 17 viviendas, asimismo fue necesario evacuar a 26 personas.</t>
  </si>
  <si>
    <t>Se registro el descarrilamiento de un tren en el municipio de Anahuac, en el incidente resultaron tres peronas lesionadas y un muerto, al parecer se trataba de indocumentados.</t>
  </si>
  <si>
    <t>Se registro un incendio en el basurero municipal de Ensenada, el incendio consumio aproximadamente el 40 % de la capacidad de relleno del mismo, asimismo se reportan afectaciones en 10 viviendas.</t>
  </si>
  <si>
    <t>Teuchitlan</t>
  </si>
  <si>
    <t>Se registro una tromba en el municipio de Teuchitlan, se reporta la ciada de techos, bardas perimetrales, decenas de arboles y postes de energia electrica y telefonia. En total se reportan 64 arboles caidos,  3 postes de CFE, 6 de TELMEX y las descomposturas de dos transformadores, asimismo hubo daños en algunas viviendas.</t>
  </si>
  <si>
    <t>Cuetzamala de Pinzon</t>
  </si>
  <si>
    <t>Se reportaron fuerte lluvias en el municipio de Cuetzamala de Pinzon, se reportan afectaciones en una vivienda de adobe que sufrio perdida total, asicomo en los enseres de varias viviendas mas, asimismo se registraron daños en algunos cultivos y animales.</t>
  </si>
  <si>
    <t>Temixco</t>
  </si>
  <si>
    <t>Se registro un incendio en una subestacion electrica de CFE en el municipio de Temixco, como medida preventiva se evacuo al personal. Se suspendio el servicio de energia electrica en los municipios de Emiliano Zapata, Cuernavaca, Temixco, Jiutepec y Xochitepec.</t>
  </si>
  <si>
    <t>Se reporto el desboradamiento del "rio Celio" en el municipio de Jacona, por lo que se reportaron afectaciones en nueve viviendas, principalmente en enseres domesticos.</t>
  </si>
  <si>
    <t>Debido a las fuertes lluvias en el municipio de Campeche, se reportaron daños menores en 15 viviendas, los daños fueron principalmente en techos.</t>
  </si>
  <si>
    <t>Se reporto una fuga de amoniaco en la empresa FRESPOR, se reporta una persona lesionada.</t>
  </si>
  <si>
    <t>Jimenez</t>
  </si>
  <si>
    <t>Se presentouna fuerte lluvia en el municipio de Jimenez la cual provoco encharcamientos leves de vialidades. asimismo se reportan daños en el menaje de 10 viviendas, las cuales recibieron apoyo.</t>
  </si>
  <si>
    <t>Se registro un derrumbe en un tunel que se encuentra en construccion en el municipio de Silao, se reporta la muerte de una persona al ser aplastada por las rocas.</t>
  </si>
  <si>
    <t>San Ignacio Rio Muerto</t>
  </si>
  <si>
    <t>Se presentaron fuertes vientos y lluvias en el municipio de San Ignacio rio Muerto, se reporta la caida de algunos arboles, postes y cables de alta tension, ocasionando la suspension del servicio electrico del 40% de la poblacion. asimismo se reportan 36 viviendas afectadas en sus techos de material endeble.</t>
  </si>
  <si>
    <t>Aldama</t>
  </si>
  <si>
    <t>Se registro el desplome de una avioneta en un campo agricola del municipio de Aldama, La causa del accidente fue presumiblemente una falla mecanica, se reportan tres personas fallecidas.</t>
  </si>
  <si>
    <t>Se presentoun deslizamiento de suelo  afectando a una vivienda en su entrada, se evacuo a la familia.</t>
  </si>
  <si>
    <t>Monterrey, Santa Catarina, San Nicolas de los Garza, Escobedo y Apodaca</t>
  </si>
  <si>
    <t>Se registraron fuertes lluvias en los municipios de Monterrey, Santa Catarina, San Nicolas de los Garza, Escobedo y Apodaca, a consecuencia de lo anterior se reporta una persona desaparecida y 20 personas evacuadas.</t>
  </si>
  <si>
    <t>Abasolo, Apaseo el Grande, Leon, Tarimoro, Celaya, Juventino Rosas, Acambaro, Salvatierra, Uriangato y Guanajuato.</t>
  </si>
  <si>
    <t>Se presentaron fuertes lluvias en los municipios de Abasolo, Apaseo El Grande, Leon, Tarimoro, Celaya, Juventino Rosas, Acambaro, Salvatierra, Uriangato y Guanajuato, por lo que se reportaron afectaciones en 280 viviendas, 490 locales comerciales y 25 fabricas con penetracion de agua, 3 viviendas con daño total, asicomo un carcamo, un pozo de agua potable y algunos cultivos.</t>
  </si>
  <si>
    <t>Se presentola ruptura de una presa en el municipio de Hidalgo, afectando al ejido denominado el Sauzal, se evacuo a 200 personas, asimismo se apoyo a la poblacion afectada con 400 cobijas y 400 despensas.</t>
  </si>
  <si>
    <t>Se registro la volcadura de un autotanque que transportaba acido fosforico, presentandose fuga del mismo, se reporta una persona intoxicada.</t>
  </si>
  <si>
    <t>Sombrerete</t>
  </si>
  <si>
    <t>Debido a las fuertes lluvias registradas en el municipio de Sombrerete, se evacuo a 140 personas, asimismo se reportan anegaciones en 47 viviendas.</t>
  </si>
  <si>
    <t>Ejutla de Crespo</t>
  </si>
  <si>
    <t>Se registro la caida de una avioneta tipo CESSNA 175 en el municipio de Ejutla de Crespo, por lo que 3 personas perdieron la vida.</t>
  </si>
  <si>
    <t>San Miguel el Alto</t>
  </si>
  <si>
    <t>Se registraron fuertes lluvias en el municipio de San Miguel el Alto ocasionando el desbordamiento del rio San Miguel, El Arroyo Negro y del Tigre, se reportaron 150 viviendas inundadas, se evacuo a 150 personas y otras 450 personas se auto evacuaron.</t>
  </si>
  <si>
    <t>Ahome y El Fuerte</t>
  </si>
  <si>
    <t>Debido a las lluvias registradas se reportaron 45 viviendas con daños menores y en enseres domesticos, los municipios de Ahome y El Fuerte resulataron afectados.</t>
  </si>
  <si>
    <t>Se registro la volcadura de un autobus de pasajeros despues de chocar con un automovil particular, se registraron 22 personas lesionadas y 3 muertos.</t>
  </si>
  <si>
    <t>Bacum, San Ignacio Rio Muerto, Benito Juarez, Huatabampo, Etchojoa, Navojoa, Cajeme, Empalme y Guaymas</t>
  </si>
  <si>
    <t>Derivado de los efectos del huracan "Howard", se presentaron fuertes lluvias en los municipios de Bacum, San Ignacio rio Muerto, Benito Juarez, Huatabampo, Etchojoa, Navojoa, Cajeme, Empalme y Guaymas, por lo que se evacuo a 2654 personas de 44 colonias y comunidades, se instalaron 29 refugios temporales y se registraron 284 viviendas dañadas, asimismo, 909 familias quedaron incomunicadas.</t>
  </si>
  <si>
    <t>Moroleon y Uriangato</t>
  </si>
  <si>
    <t>Debido a las fuertes lluvias en los municipios de Moroleon y Uriangato se registraron afectaciones en algunos comercios y 3 casas derrumbadas.</t>
  </si>
  <si>
    <t>Se reportouna fuerte lluvia en el municipio de Zamora, por lo que 1,687 viviendas sufrieron afectaciones de diferentes grados, se reporta perdida total de enseres domesticos en 560 de estas viviendas, y 10 de estas viviendas sufrieron daños de consideracion. asimismo, se instalo un refugio temporal en el cual se atendio a un total de 63 personas.</t>
  </si>
  <si>
    <t>Durango, Poanas, Canatlan y Suchil</t>
  </si>
  <si>
    <t>Debido a las fuertes lluvias en los municipios de Durango, Poanas, Canatlan y Suchil, 15 viviendas se vieron afectadas con penetracion de agua.</t>
  </si>
  <si>
    <t>Nacozari de Garcia</t>
  </si>
  <si>
    <t>Se registro la volcadura de una pipa que transportaba 41,600 litros de combustoleo en el municipio de Nacozari de Garcia, debido al accidente el chofer y su acompañante presentaron multiples lesiones.</t>
  </si>
  <si>
    <t>Tuxtla Chico</t>
  </si>
  <si>
    <t>A causa de las lluvias y tormentas electricas en el municipio de Tuxtla Chico, murieron 3 personas al caerles un rayo.</t>
  </si>
  <si>
    <t>Se registro un incendio industrial en una fabrica en el municipio de Ciudad Victoria, se reportan 2 personas fallecidas.</t>
  </si>
  <si>
    <t>Chalco</t>
  </si>
  <si>
    <t>Debido a las fuertes lluvias registradas en el municipio de Chalco, se reportaron 35 viviendas con daños menores.</t>
  </si>
  <si>
    <t>Puerto Vallarta</t>
  </si>
  <si>
    <t>Se registraron fuertes lluvias en el municipiode Puerto Vallarta, se reportan afectaciones en algunas viviendas con daños en enseres domesticos, asimismo se registro una persona lesionada la caer material de construccion en su cabeza.</t>
  </si>
  <si>
    <t>Se reportola caida de una aeronave en el municipio de Villahermosa a 1 km del aeropuerto internacional, se reportola muerte de 2 personas.</t>
  </si>
  <si>
    <t>Zacatepec Mixe</t>
  </si>
  <si>
    <t>Debido a las fuertes lluvias registradas en el municipi ode Zacatepec Mixe, se registro un derrumbe en la zona montañosa, 5 personas fueron sepultadas por los escombros, dos peronas resultaron heridas y 4 mas perdieron la vida, asimismo, se reportan daños en 10 viviendas.</t>
  </si>
  <si>
    <t>El huracan "Ivan" no causo ningun deceso, ni heridos. Se activaron 11 refugios temporales en los cuales se atendio a un total de 1470 personas, asimismo se evacuo a 4140 personas como medida preventiva. Se reportaron algunos tramos carreteros dañados, 5 postes de luz y dos transformadores quemados.</t>
  </si>
  <si>
    <t>Villamar</t>
  </si>
  <si>
    <t>Debido a las fuertes lluvias registradas en el municipio de Villamar, dos comunidades resultaron afectadas, por lo que se habilito un refugio temporal en el que se atendio a un total de 70 personas, a las que se les proporciono cobijas y alimento, asimismo, se registraron afectaciones en 50 viviendas de adobe.</t>
  </si>
  <si>
    <t>Se registro un incendio forestal en el municipio de Tecate afectando a un total de 33 hectareas.</t>
  </si>
  <si>
    <t>San Jose Iturbide</t>
  </si>
  <si>
    <t>Se registraron fuertes lluvias en el municipio de San Jose de Iturbide, se reportan 17 viviendas con afectaciones menores.</t>
  </si>
  <si>
    <t>Se registro el derrumbe de un talud de 8 metros de largo por 9 metros de ancho, cayendo sobre una vivienda de 2 cuartos construida con material endeble, se reportan 2 personas fallecidas. asimismo se evacuo a 18 personas dee tres viviendas que se encontraban en zona de riesgo.</t>
  </si>
  <si>
    <t>Se registro una explosion por acumulacion de gas LP en el municipio de Guanajuato, se reporta una persona fallecida, una desaparecida y 11 lesionados. asimismo se reporta la perdida total de 3 viviendas.</t>
  </si>
  <si>
    <t>Jojutla y Tetela del Volcan</t>
  </si>
  <si>
    <t>Se reportan dos explosiones, la primera en el municipio de Jojutla y la segunda en el municipio de Tetela del Volcan. En total se reportan 43 personas lesionadas.</t>
  </si>
  <si>
    <t>Cuautla</t>
  </si>
  <si>
    <t>Se registraron fuertes lluvias en el municipio de Cuautla, se reportan daños en los techos de 22 viviendas, asimismo se habilito un refugio temporal en el cual se atendio a un total de 35 personas.</t>
  </si>
  <si>
    <t>Mozacahui</t>
  </si>
  <si>
    <t>Se reportoun accidente carretero en el municipio de Mozacahui, se reporta un lesionado.</t>
  </si>
  <si>
    <t>Se reportouna explosion de gas al estar cargando gas LP en una vivienda del municipio de Guadalajara, se reportan 3 personas lesionadas.</t>
  </si>
  <si>
    <t>La sequia provoco daños en 200 mil hectareas, de las 900 mil cabezas se redujeron en los ultimos años a menos de la mitad.</t>
  </si>
  <si>
    <t>Se reporta la volcadura de un camion que transportaba sosa caustica, se reportan dos bomberos lesionados al presentar quemaduras por dicha sustancia en las labores de trasvase.</t>
  </si>
  <si>
    <t>Se registraron fuertes lluvias en el municipio de Comitan,  afectando a un total de 7 viviendas en sus techos.</t>
  </si>
  <si>
    <t>Se registraron fuertes lluvias en el municipiode Tuxtla Gutierrez, se reportan daños menores en 71 viviendas.</t>
  </si>
  <si>
    <t>Tototlan</t>
  </si>
  <si>
    <t>Se registraron fuertes lluvias en el municipio de Tototlan, afectando a un total de 100 viviendas (daño menor), lo anterior debido a el desbordamiento del arroyo "Tajo".</t>
  </si>
  <si>
    <t>Se registro una explosion de una caldera de la empresa ECKO en la delegacion Atzcapotzalco, la onda expansiva rompio algunos vidrios en una unidad cercana, asimismo, se reporta una persona lesionada.</t>
  </si>
  <si>
    <t>Se registro un choque entre un camion de redilas que transportaba a 67 personas y un camion repartidor de abarrotes, se reportan 6 personas fallecidas y 69 lesionadas.</t>
  </si>
  <si>
    <t>Tlajomulco, El Salto, Yahualica de Gonzalez Gallo, Ayotlan y Lagos de Moreno</t>
  </si>
  <si>
    <t>Debido a las fuertes lluvias de ayer se reportan afectaciones en los muncipios de Tlajomulco, El Salto, Yahualica de Gonzalez Gallo, Ayotlan y Lagos de Moreno. Se reportan daños en 26 viviendas. asimismo se evacuo a un total de 327 personas como medida preventiva, ya que algunas presas estan a mas del 100% de su capacidad.</t>
  </si>
  <si>
    <t>Debido a las fuertes lluvias en el municipio de Durango, se reportan 50 viviendas con daños menores, asimismo 2,900 has. De cultivos se vieron afectadas.</t>
  </si>
  <si>
    <t>Por causa de las fuertes lluvias en el municipio de Salamanca se reportan 40 viviendas con daño menor, asimismo, dos comunidades se encuentran parcialemtne incomunicadas.</t>
  </si>
  <si>
    <t>Romita, Salamanca, Irapuato y Manuel Doblado</t>
  </si>
  <si>
    <t>Las fuertes lluvias en los municipios de Romita, Salamanca, Irapuato y Manuel Doblado provocaron daños menores en 45 viviendas.</t>
  </si>
  <si>
    <t>Angel R. Cabada, Saltabarranca, Acula, Amatitlan, Hidalgotitlan, Jaltipan, Jesus Carranza, Jose Azueta, Minatitlan, Moloacan, Playa Vicente, Santiago Tuxtla, Texistepec, Uxpanapa, Cosoleacaque e Isla</t>
  </si>
  <si>
    <t>Se registraron daños en 700 viviendas por penetracion de agua en los municipios de angel R. Cabada, Saltabarranca, Acula, Amatitlan, Hidalgotitlan, Jaltipan, Jesus Carranza, Jose Azuela, Minatitlan, Moloacan, Playa Vicente, Santiago Tuxtla, Texistepec, Uxpanapa, Cosoleacaque e Isla.</t>
  </si>
  <si>
    <t>Guanajuato, Salamanca y Santa Ana Pacueco</t>
  </si>
  <si>
    <t>Se registraron fuertes lluvias en los municipios de Guanajuato, Salamanca y Santa Ana Pacueco. Se reporta la muerte de dos personas al ser arrastrados por la corriente del rio de Mesa Cuata, asimismo se reportan daños menores en 65 viviendas y en un jardin de niños y una primaria.</t>
  </si>
  <si>
    <t>Manuel Doblado y Purisima Concepcion</t>
  </si>
  <si>
    <t>Debido a las fuertes lluvias en los municipios de Manuel Doblado y Purisima Concepcion se reportan daños menores en 23 viviendas.</t>
  </si>
  <si>
    <t>Las fuertes lluvias provocando el desbordamiento del rio Turbio, se reportan 94 viviendas afectadas.</t>
  </si>
  <si>
    <t>Pueblo Nuevo y Manuel Doblado</t>
  </si>
  <si>
    <t>69 viviendas fueron afectadas debido a las fuertes lluvias en los municipios de Pueblo Nuevo y Manuel Doblado. asimismo se reportan daños en algunos cultivos, sin saber exactamente el numero de hectareas.</t>
  </si>
  <si>
    <t>Se registro la volcadura de un trailer que transportaba sosa caustica, dejando regado sobre el pavimento 600 sacos de 20 kg cada uno, se reporta una persona muerta y un herido.</t>
  </si>
  <si>
    <t>Se registro una explosion de juegos pirotecnicos en el municipio de Dolores Hidalgo en las fiestas religiosas de una comunidad. Se reportan 7 personas lesionadas.</t>
  </si>
  <si>
    <t>Se registraron fuertes lluvias en el municipio de Lazaro Cardenas, se reportan afectaciones en 51 viviendas, asimismo se instalo un refugio temporal al cual atendieron algunas personas.</t>
  </si>
  <si>
    <t>Tanquian de Escobedo y Ciudad Fernandez</t>
  </si>
  <si>
    <t>Se reportan afectaciones en los municipios de Tanquian de Escobedo y Cd. Fernandez debido a las fuertes lluvias. 20 viviendas con penetracion de agua y daños en enseres domesticos.</t>
  </si>
  <si>
    <t>Yautepec</t>
  </si>
  <si>
    <t>Se registraron fuertes lluvias en el municipio de Yautepec. Se reportan 10 viviendas con penetracion de agua y una mas con perdida total. La vivienda que registro perdida total estaba construida con material endeble.</t>
  </si>
  <si>
    <t>Se registraron fuertes lluvias en el municipio de Acapetahua, afectando a la comunidad de las Murallas, especificamente 70 viviendas registraron daños.</t>
  </si>
  <si>
    <t>Se reporto el desbordamiento del rio "Cacaluta" el cual causo afectaciones en 72 viviendas del municipio de Acapetahua.</t>
  </si>
  <si>
    <t>Omealca</t>
  </si>
  <si>
    <t>Se registro una explosion y fuga en un oleoducto superficial de 24 pulgadas propiedad de PEMEX en el municipio de Omealca, la anterior situacion provoco incendio de cañaverales aledaños, se evacuo a 300 familias como medida preventiva. Se reportan 2 personas lesionadas al ser alcanzadas por la explosion en sus vehiculos.</t>
  </si>
  <si>
    <t>Se reporto la muerte de 2 personas e intoxicacion de una mas al estar limpiando un carcamo en las instalaciones de una empresa, La causa de la muerte se debio a la fuga de gas metano.</t>
  </si>
  <si>
    <t>Chapa de Mota</t>
  </si>
  <si>
    <t>Se registro el desplome de un helicoptero de la SEDENA en el municipio de Chapa de Mota, debido  a lo anterior se reportan 3 militares fallecidos.</t>
  </si>
  <si>
    <t>Se registro el aterrizaje forzoso de un helicoptero en el estdo de Hidalgo, en donde se reportaron 3 militares lesionados.</t>
  </si>
  <si>
    <t>Se reportoel desplome de un helicoptero en el aeropuerto ubicado en el municipio de Cuernavaca. Se reportan 2 personas lesionadas.</t>
  </si>
  <si>
    <t>Se registro una explosion en el metro local de la ciudad de Monterrey en el municipio del mismo nombre. Se reportan 14 personas lesionadas y una fallecida.</t>
  </si>
  <si>
    <t>Se registraron fuertes lluvias en el municipio de Tijuana, se reportan 20 viviendas con daños parciales.</t>
  </si>
  <si>
    <t>Se presentaron fuertes vientos en el municipio de San Cristobal de las Casas,un menor de edad perdio la vida y 2 personas mas fueron atendidas por crisis nerviosas. 4 viviendas sufrieron daños parciales.</t>
  </si>
  <si>
    <t>Se registro el colapso de 80 metros lineales del puente debido a una falla estructural, en el municipio de San Cristobal de las Casas.</t>
  </si>
  <si>
    <t>Empalme y Guaymas</t>
  </si>
  <si>
    <t>Debido a las fuertes lluvias registradas en el municipio de Empalme y Guaymas se reportan 10 viviendas afectadas y se evacuo a varias personas.</t>
  </si>
  <si>
    <t>Culiacan y Navolato</t>
  </si>
  <si>
    <t>Debido a las fuertes lluvias registradas en los municipios de Culiacan y Navolato se registraron 2 muertes, una persona de 34 años de edad y la segunda un menor de 7 años, ambas fueron arrastradas por la corriente de drenes. Se instalaron 12 refugios temporales en los cuales se atendio a un total de 1,327 personas.</t>
  </si>
  <si>
    <t>Se registro la volcadura de un autobus de pasajeros en el municipio de Silao, se reportan 25 lesionados.</t>
  </si>
  <si>
    <t>Tijuana, Rosarito, Tecate y Ensenada</t>
  </si>
  <si>
    <t>Debido a las lluvias registradas en los municipios de Tijuana, Rosarito, Tecate y Ensenada, se reportan daños en 31 viviendas, asimismo se reporta una persona desaparecida. Las principales avenidas estuvieron inundadas ocasionando problemas de vialidad.</t>
  </si>
  <si>
    <t>Se registro la volcadura de un autobus de pasajeros en el municipio de Lerma en la autopista Naucalpan - Toluca. Se reportan 20 personas lesionadas.</t>
  </si>
  <si>
    <t>Se registro la volcadura de un autotanque que transportaba 43,789 litros de combustoleo, se reporta derrame total del producto sobre la cinta asfaltica y terrenos cercanos.</t>
  </si>
  <si>
    <t>Se registro un accidente carretero en el que se involucraron 1 trailer, 2 camionetas, un camion de pasajeros y 6 vehiculos particulares, resultando lesionadas 15 personas y un muerto. Lo anterior sucedio en la delegacion Cuajimalpa.</t>
  </si>
  <si>
    <t>Se registro la volcadura de una pipa que transportaba 41,000 lityros de combustoleo.</t>
  </si>
  <si>
    <t>Se registro la volcadura de una camioneta en el municipio de Charo, en el accidente resultaron lesionadas 15 personas.</t>
  </si>
  <si>
    <t>Villa Purificacion</t>
  </si>
  <si>
    <t>Se registro la volcadura de un autobus de pasajeros en el municipio de Villa Purificacion, se reportan 9 personas lesionadas.</t>
  </si>
  <si>
    <t>Gomez Palacios</t>
  </si>
  <si>
    <t>Se registro un accidente ferroviario en el municipio de Gomez Palacios, se afectoun puente, una barda y 2 arbotantes.</t>
  </si>
  <si>
    <t>Agua Dulce, Coatzacoalcos, Ixhuatlan, Nanchhital de Lazaro Cardenas y Moloacan</t>
  </si>
  <si>
    <t>Debido a las fuertes lluvias en los muncipios de Agua Dulce, Coatzacoalcos, Ixhuatlan, Nanchital, Lazaro Cardenas y Moloacan. Se reportaron daños en 10 viviendas, asimismo se instalaron 19 refugios temporales en donde se atendio a un total de 1,302 personas, 5 tramos carreteros afectados y un puente, por ultimo se reportan afectaciones en 3 escuelas. Los apoyos a la poblacion afectada otorgados por el gobierno fueron los siguientes: 2,500 despensas, 2,500 cobertores, 2,500 colchonetas y 23,000 litros de agua purificada. Por otro lado el DIF aporto 1,600 despensas, 500 cobertores y 500 laminas de zinc.</t>
  </si>
  <si>
    <t>Tamazula de Gordiano</t>
  </si>
  <si>
    <t>fallecio una persona y una mas resulto herida al intentar taponear una fuga de agua en un bordo en el municipio de Tamazula de Gordiano, este sufrio un derrumbe el cual sepulto a una de las personas totalmente y a otra unicamente en sus extremidades inferiores.</t>
  </si>
  <si>
    <t>Se registro la volcadura de un autobus de pasajeros en el municipio de Tijuana en la carretera Tecate - Tijuana, resultando 40 personas lesionadas.</t>
  </si>
  <si>
    <t>Elota</t>
  </si>
  <si>
    <t>Debido a las fuertes lluvias registradas en el municipio de Elota se registraron inundaciones en varias localidades, por l o que se instalaron 3 refugios temporales en los cuales se atendio a 379 personas.</t>
  </si>
  <si>
    <t>Se registro una explosion de un tanque de gas LP de 20 kg. En la delegacion Benito Juarez, se reportan 12 personas lesionadas.</t>
  </si>
  <si>
    <t>Se registro la explosion de un polvorin en el municipio de Villagran, se reportaron 3 personas lesionadas.</t>
  </si>
  <si>
    <t>Mante</t>
  </si>
  <si>
    <t>Se registro el choque entre un autobus de pasajeros y un trailer, resultando un total de 16 personas fallecidas y 14 lesionadas, lo anterior en el municipio de Mante.</t>
  </si>
  <si>
    <t>Jonuta</t>
  </si>
  <si>
    <t>Se registraron inundaciones en los municipios de Jonuta y la zona centro del Estado, se vieron afectadas 27 localidades y se instalaron 10 refugios temporales en donde se albergaron 242 personas, tambien se reportaron 4580 personas afectadas.</t>
  </si>
  <si>
    <t>Se registraron fuertes vientos en el municipio de Tapachula, por lo que varias comunidades sufrieron afectaciones, se reportan 70 viviendas con afectaciones en sus techos y algunos daños en cultivos, como papa, maiz, frijol, cafe y trigo.</t>
  </si>
  <si>
    <t>Se registro la explosion de un polvorin en el municipio de Ocozocuautla, como resultado del accidente una persona perdio la vida y 7 mas resultaron lesionadas.</t>
  </si>
  <si>
    <t>Se reportaron incendios forestales en varios municipios del estado se reportan 45 hectareas de pastizales afectadas.</t>
  </si>
  <si>
    <t>Tierra Colorada</t>
  </si>
  <si>
    <t>Se registro la explosion de 500 cilindros de gas domestico, debido a que estos fueron manipulados inadecuadamente al extraerseles gas de forma clandestina por los propios trabajadores de la empresa. La explosion causo daños a 4 camionetas repartidoras, asimismo se reportan 11 personas lesionadas y un muerto. Lo anterior en el municipio de Tierra Colorada.</t>
  </si>
  <si>
    <t>Se registro la volcadura de una pipa en el municipio de Tapachula, la pipa transportaba 30 mil litros de metanol, derramando el 50% de este. Se reporta una persona lesionda.</t>
  </si>
  <si>
    <t>Se reporto un incendio en el mercado Benito Juarez que consumio 24 locales de diversos giros comerciales, no se repotaron daños humanos.</t>
  </si>
  <si>
    <t>Se registro un incendio en dos viviendas construidas de madera y lamina de carton en el municipio de Nogales. Se reporta la muerte de 5 personas y otras 2 personas lesionadas.</t>
  </si>
  <si>
    <t>Se registro un flamazo en el interior de una plaza comercial en el municipio de Guadalajara, se reporta una persona lesionada.</t>
  </si>
  <si>
    <t>Se registro un accidente entre un autobus de pasajeros y un camion de redilas, se reporto la muerte de 4 personas y 38 mas resultaron lesionadas. Lo anterior en el municipio de Orizaba.</t>
  </si>
  <si>
    <t>Se registro un choque entre un autobus de pasajeros y un trailer en el municipio de Jimenez, como resultado del percance 10 personas perdieron la vida y 20 mas resultaron lesionadas.</t>
  </si>
  <si>
    <t>Cholula</t>
  </si>
  <si>
    <t>Se registro la explosion de un polvorin clandestino en el municipio de Cholula. A consecuencia del accidente se reportaron 4 muertos y tres personas lesionadas, asimismo, la vivienda sufrio daños.</t>
  </si>
  <si>
    <t>Se registro la fuga de aproximadamente 5,000 litros de gasolina en una gasolinera del municipio de Cuernavaca. No se reportan personas lesionadas.</t>
  </si>
  <si>
    <t>Se registro el impacto de un trailer doble remolque contra 14 vehiculos que se encontraban estacionados, en el accidente se reportan 9 personas fallecidas y 17 mas lesionadas, asimismo se reporta que 3 de los vehiculos quedaron totalmente calcinados.</t>
  </si>
  <si>
    <t>Se registro una explosion de fuegos pirotecnicos en la delegacion Tlalpan, en el accidente resulto lesionada una persona de 43 años.</t>
  </si>
  <si>
    <t>Cienega de Flores</t>
  </si>
  <si>
    <t>Se registro el desplome de una avioneta particular en el municipio de Cienega de Flores, se reporta la muerte de los 5 tripulantes.</t>
  </si>
  <si>
    <t>Se registro una explosion de fuegos pirotecnicos en las festividades del Paseo del Perdon en el municipio de Chilpancigo, como resultado del accidente resultaron 12 personas lesionadas.</t>
  </si>
  <si>
    <t>Se registro el impacto de dos autobuses de pasajeros en el municipio de Celaya, se reportaron 6 personas lesionadas.</t>
  </si>
  <si>
    <t>Santiago Tuxtla</t>
  </si>
  <si>
    <t>Se registro la explosion de una turbina de bombeo en el municipio de Santiago Tuxtla, en el incidente resultaron lesionadas 5 personas, asimismo, la suspension del bombeo de crudo provoco la ruptura del ducto, por lo que gran cantidad de crudo se derramo en el rio Coatzacoalcos causando graves daños al medio ambiente. Como medida preventiva se evacuo a un total de 5,000 personas. Se calculo que el derrame de crudo fue de alrededor de 4,200 barriles.</t>
  </si>
  <si>
    <t>Se registro el descarrilamiento de 5 vagones de tren que tranportaban rollos de lamina, el accidente ocurrio en el municipio de Nuevo Laredo, se reporto un lesionado que fue atendido en el lugar de los hechos.</t>
  </si>
  <si>
    <t>Se registro la muerte de 5 personas  y tres mas intoxicadas por inhalacion de gas L.P. Al registrarse una fuga en el interior de una casa de la delegacion Coyoacan.</t>
  </si>
  <si>
    <t>Se registraron varios incendios forestales en todo el estado ocasionando la perdida de superficie vegetal. Principalmente arbustos, pastizales y matorrales.</t>
  </si>
  <si>
    <t xml:space="preserve">La sequia causo afectaciones en varios cultivos de la entidad durante el año. </t>
  </si>
  <si>
    <t>Debido a las bajas temperaturas se presentaron 27 defunciones en el 2005.</t>
  </si>
  <si>
    <t>SS</t>
  </si>
  <si>
    <t>Debido a las bajas temperaturas se presentaron 3 defunciones en el 2005.</t>
  </si>
  <si>
    <t>Debido a las bajas temperaturas se presentaron 2 defunciones en el 2005.</t>
  </si>
  <si>
    <t>Debido a las bajas temperaturas se presentouna defuncion en el 2005.</t>
  </si>
  <si>
    <t>Debido a las bajas temperaturas se presentaron 4 defunciones en el 2005.</t>
  </si>
  <si>
    <t>Casas Grandes</t>
  </si>
  <si>
    <t>Debido a las fuertes lluvias registradas en el municipio de Casas Grandes se registraron afectaciones en 39 viviendas, de las cuales 14 presentaron daño menor y 25 daño parcial, se instalo un refugio temporal en el cual se atienden a 85 personas, asimismo se reubicaran 70 viviendas que se encuentran en las margenes del rio Piedras Verdes y Nuevo Casas Grandes.</t>
  </si>
  <si>
    <t>Se registraron fuertes lluvias que afectaron al municipio de Tijuana, se activaron 4 refugios temporales con 426 personas albergadas, asimismo se reportola caida de 3 arboles y la muerte de 4 personas, 3 de estas menores de edad, asimismo, se registro el descarrilamiento de un tren, especificamente 6 gondolas.</t>
  </si>
  <si>
    <t>Cuautitlan</t>
  </si>
  <si>
    <t>Se registro la explosion de un tanque de almacenamiento de productos de limpieza, al estar limpiando con alcohol industrial se acumularon gases, se reportan 2 lesionados.</t>
  </si>
  <si>
    <t>Jamay</t>
  </si>
  <si>
    <t>Se registro la volcadura de un autobus de pasajeros en la autopista Guadalajara- Mexico. Como resultado del accidente 14 personas perdieron la vida y otras 12 resultaron lesionadas.</t>
  </si>
  <si>
    <t>Se registro la explosion de un polvorin afectando una vivienda con daños parciales y dejando como resultado un lesionado.</t>
  </si>
  <si>
    <t>Se presentaron dos accidentes carreteros en la sierra del municipio de Motozintla, las personas muertas fueron trasladadas al SEMEFO del municipio. Fueron 5 las personas fallecidas y 11 lesionados.</t>
  </si>
  <si>
    <t>Se registro un incedio industrial en un almacen de 400 m2 en el cual habia fibra de vidrio, madera y desperdicio industrial, como medida preventiva se evacuo a 240 empleados.</t>
  </si>
  <si>
    <t>Se registro una fuga en la valvula de carga del combustible en una pipa repartidora de gas, lo que provoco un incendio y 4 lesionados.</t>
  </si>
  <si>
    <t>Se registro una explosion de dos polvorines resultando una persona muerta y dos lesionados. No se reportan viviendas dañadas, ya que los polvorines se encontraban en una zona de polvorines autorizada.</t>
  </si>
  <si>
    <t>Villa de Juarez</t>
  </si>
  <si>
    <t>Se registro el desplome de una avioneta perteneciente a una empresa agricola, esta sufrio el percance al estar fumigando los campos, se reportola muerte del piloto.</t>
  </si>
  <si>
    <t>Se reportola volcadura de una pipa que trasportaba gas LP, como resultado del accidente una persona perdio la vida. No se reporto fuga del producto.</t>
  </si>
  <si>
    <t>Villa de Cos</t>
  </si>
  <si>
    <t>Se registro la volcadura de una pipa que transportaba gas LP, no se presentofuga del producto y el conductor presentolesiones leves.</t>
  </si>
  <si>
    <t>Se reportola volcadura de dos pipas que transportaban aceite de petroleo, no se presentaron fugas del producto y una persona resulto lesionada.</t>
  </si>
  <si>
    <t>A consecuencia del fuerte oleaje y vientos dominantes del norte, provocaron que un buque tanque encallara frente al malecon de Coatzacoalcos, el buque tanque presento algunos daños, pero por fortuna iba vacio.</t>
  </si>
  <si>
    <t>Se presentoun incendio en una bodega de telas, se reportan 2 personas lesionadas.</t>
  </si>
  <si>
    <t>Se registro el desbordamiento del canal de aguas negras denominado "Necapa" al abrir las compuertas, se evacuaron 15 personas a las cuales se les instalo en un refugio temporal, se les brindo apoyo con cobertores y colchonetas. Se reportaron 20 viviendas con daños menores.</t>
  </si>
  <si>
    <t>Se registro un incendio urbano en el hotel San Marino, afectando una habitacion en su totalidad y esparciendose el humo por todo el inmueble de 12 pisos. Como medida preventiva se evacuo la zona.</t>
  </si>
  <si>
    <t>Ciudad Ayala</t>
  </si>
  <si>
    <t>Se registro la volcadura de una pipa con dos carros tanque que trasportaba 30 mil litros de combustoleo, se presento el derrame de 15 mil litros el cual afecto un area de 500 m2 y la carpeta asfaltica.</t>
  </si>
  <si>
    <t>Se registro un flamazo por la combinacion de gas hexano. El flamazo produjo lesiones a tres empleados de la empresa Lacosa, uno de los lesionados fue trasladado a la ciudad de Mexico por la gravedad de sus heridas.</t>
  </si>
  <si>
    <t>Gonzalez</t>
  </si>
  <si>
    <t>Se registro la volcadura e incendio de una pipa que transportaba 15 mil litros de azufre fundido, al derramarse el producto, algunos residuos cayeron en el arroyo denominado "el Cojo", el cual surte a algunas poblaciones, se contrato maquinaria pesada para las labores de limpieza y se cerro el suministro de agua y se distribuyo agua potable con pipas.</t>
  </si>
  <si>
    <t>Se registro un incendio en una vivienda construida con material endeble, en el siniestro fallecieron 3 menores de edad y se reportan lesionadas 4 personas.</t>
  </si>
  <si>
    <t>Agua dulce</t>
  </si>
  <si>
    <t>Se presentouna fuga de gas etano en un ducto de PEMEX ubicado en el km 24 de la carretera federal Coatzacoalcos-Villahermosa, como medida preventiva se evacuo a 1,000 personas y se activaron 3 refugios temporales</t>
  </si>
  <si>
    <t>Se reporto un choque multiple entre tres vehiculos en la carretera federal Queretaro-San Luis Potosi km. 98, a consecuencia del accidente 2 personas resultaron lesionadas y se registro el derrame de 15,000 litros de alcohol fenilelanol.</t>
  </si>
  <si>
    <t>Se reportola volcadura de una pipa que transportaba 29 mil litros de combustoleo, derramandose aproximadamente la mitad de este. No se reportan daños humanos.</t>
  </si>
  <si>
    <t>Se reporto la volcadura de un autobus de pasajeros resultando 18 personas lesionadas y una persona fallecida.</t>
  </si>
  <si>
    <t>Se registro una explosion de tres polvorines clandestinos en el municipio de Tultepec, se reportaron 4 personas lesionadas y 1 persona fallecida, los daños materiales no se han cuantificado.</t>
  </si>
  <si>
    <t>Se registro la volcadura de un autobus de pasajeros en la autopista de occidente tramo Morelia-Mexico en el km 213, a consecuencia del accidente 2 personas perdieron la vida y 16 mas resultaron lesionadas.</t>
  </si>
  <si>
    <t>Se registro la volcadura de una pipa que transportaba gas propileno con capacidad para 30 mil litros, se reporta una persona herida.</t>
  </si>
  <si>
    <t>Bachiniva, Bocoyna, Guachochi, Janos, Matachi, Cuauhtemoc, Maguarichi, Cusihuiriachi y Chinipas</t>
  </si>
  <si>
    <t>Se presentaron fuertes lluvias y nevadas, las cuales afectaron a un total de 7,400 personas, no se tiene el numero de viviendas dañadas.</t>
  </si>
  <si>
    <t>Se registro el incendio de una gasolineria debido al corto circuito de una pipa que estaba descargando combustible en el lugar. A consecuencia del accidente tres personas resultaron lesionadas.</t>
  </si>
  <si>
    <t>Se reportola volcadura de un camion que transportaba 70 indocumentados, de las cuales 28 resultaron lesionadas.</t>
  </si>
  <si>
    <t>Se registro un accidente carretero entre tres autobuses de pasajeros resultando lesionadas 16 personas.</t>
  </si>
  <si>
    <t>Se registro una explosion en el albergue de una iglesia ocasionando quemaduras a 5 personas,la explosion se dio por acumulacion de gas.</t>
  </si>
  <si>
    <t>Se registro el desplome de una avioneta turbo bimotor a 4 km del aeropuerto de Toluca, se reportan 3 viviendas con daños parciales, asimismo se reportola muerte de 2 personas y una mas lesionada.</t>
  </si>
  <si>
    <t>Al abastecer de gas a un tanque estacionario se presentofuga, lo que acasiono un flamazo el cual lesiono a tres personas.</t>
  </si>
  <si>
    <t>Se suscito un choque entre un camion repartidor de cilindros de gas y un automovil particular. En el percance se incendiaron los dos vehiculos, lo que dio lugar a que el tanque de carburacion del camion explotara y que aprox. 40 cilindros se incendiaran sin explotar. Se evacuaron un total de 35 viviendas (175 personas aprox.) y una de estas resulto con daños menores por la explosion.</t>
  </si>
  <si>
    <t>Debido a las fuertes lluvias se presentaron varios deslaves que afectaron varias viviendas, como medida preventiva se evacuo a un total de 190 personas y se instalaron en un refugio temporal.</t>
  </si>
  <si>
    <t>Se registro la volcadura de una pipa que trasportaba diesel, se presentoderrame de 300 litros. Se realizaron trabajos de saneamiento.</t>
  </si>
  <si>
    <t>Tzitzio</t>
  </si>
  <si>
    <t>Se desplomo un jet del gobierno de Colima en el cual viajaba el gobernador del estado y otras 6 personas, todos perdieron la vida en el accidente.</t>
  </si>
  <si>
    <t>Se reportoel descarrilamiento de un tren de pasajeros, solo se reportouna persona lesionada.</t>
  </si>
  <si>
    <t>Se registro el desplome de una avioneta privada tipo CESSNA411 en la cual viajaban dos personas las cuales perdieron la vida.</t>
  </si>
  <si>
    <t>Se reporto el desplome de una avioneta particular, sus dos tripulantes perdieron la vida.</t>
  </si>
  <si>
    <t>Zacatlan</t>
  </si>
  <si>
    <t>Se registro un incendio urbano en una casa habitacion construida con material endeble, se reportola muerte de 3 personas.</t>
  </si>
  <si>
    <t>Altar y Santa Ana</t>
  </si>
  <si>
    <t>Se registro la volcadura de una pipa en la carretera numero 48, no se reportan daños humanos.</t>
  </si>
  <si>
    <t>Se registro un deslave en la colonia Monterrey afectando un total de 6 viviendas en su totalidad, como medida preventiva se evacuaron a 66 personas, se reporta una persona fallecida.</t>
  </si>
  <si>
    <t>sequia en 16 municipios el FONDEN apoyo con 118 millones de pesos.</t>
  </si>
  <si>
    <t>Se registro la volcadura de una pipa con dos auto tanques que trasportaban 70 mil litros de gasolina, debido al percance se derramaron 50 mil litros de gasolina, los cuales se incendiaron, asimismo se registraron daños en una vivienda.</t>
  </si>
  <si>
    <t>Se reportoel descarrilamiento de un tren, se reportan 4 personas lesionadas. Los vagones ya se levantaron y los trabajos quedaron concluidos.</t>
  </si>
  <si>
    <t>Se reportola volcadura de una pipa que trasportaba combustoleo, esta no presentoderrame, se reporta una persona lesionada.</t>
  </si>
  <si>
    <t>Chipilo</t>
  </si>
  <si>
    <t>Se registro un incendio en tres bodegas de una empresa que contenian algodon, las bodegas se colapsaron y el algodon quedo consumido.</t>
  </si>
  <si>
    <t>Ocosocuautla</t>
  </si>
  <si>
    <t>Se registro la volcadura de una pipa la cual transportaba 29 mil litros de diesel, al volcarse el contenedor se presentofuga y se incendio el producto, como medida preventiva se acordono la zona, no se reportaron daños humanos.</t>
  </si>
  <si>
    <t>Galeana</t>
  </si>
  <si>
    <t>Se registro la volcadura de un autobus de pasajeros, como resultado del accidente se reportaron 13 personas lesionadas y 1 muerto.</t>
  </si>
  <si>
    <t>Ciudad Mendoza</t>
  </si>
  <si>
    <t>Se registro un derrame de 200 litros de diesel cuando se llevaban a cabo las labores de mantenimiento de una estacion de bombeo de PEMEX, se reportan daños a ecosistema.</t>
  </si>
  <si>
    <t>Hueyapan de Ocampo</t>
  </si>
  <si>
    <t>Se detecto una fuga en un rancho del municipio de Hueyapan de Ocampo, dicha fuga se dio en el oleoducto de 30 pulgadas de Nuevo Teapa a Poza Rica, se reportan 5 mil litros de crudo fugado.</t>
  </si>
  <si>
    <t>Se reportola explosion de una casa habitacion debido a la acumulacion de gas  LP, se reportaron 3 personas lesionadas.</t>
  </si>
  <si>
    <t>Se registro un incendio en una empresa de productos quimicos, el cual afectola nave en un area de mil metros cuadrados, como medida preventiva se evacuo a los trabajadores y se atendio a los que presentaron mareos o dolores de cabeza, asicomo crisis nerviosas. Una persona resulto lesionada.</t>
  </si>
  <si>
    <t>Tacotalpa</t>
  </si>
  <si>
    <t>Se deplomo un puente colgante construido con material tubular y algunas partes de concreto. El puente tenia una altura de 10 metros y una longitud de 80 metros, el desplome se debio al exceso de peso, ya que se festejaba la pesca de la sardina, lo que aglomero muchas personas en el puente. Se reportan 37 personas lesionadas y 5 muertos.</t>
  </si>
  <si>
    <t>Atotonilco</t>
  </si>
  <si>
    <t>Se registro un accidente entre un autobus de pasajeros y una camioneta de redilas, en el accidente las 5 personas que venian en la camioneta perdieron la vida y 20 mas del autobus resultaron heridas.</t>
  </si>
  <si>
    <t>Jamapa</t>
  </si>
  <si>
    <t>Se registro la volcadura de un autobus de pasajeros en el puente el Estero, en donde el chofer se durmio y perdio el control del autobus, se reportan 4 personas fallecidas y 26 lesionados</t>
  </si>
  <si>
    <t>Tezonapa</t>
  </si>
  <si>
    <t>Se registro el descarrilamiento de un tren y la volcadura de 7 carros tanques que transportaban hidroxido de sodio en solucion. 3 de los carros tanques presentaron fuga, derramandose un total de 800 litros.</t>
  </si>
  <si>
    <t>San Juan Xiutetelco</t>
  </si>
  <si>
    <t>Se reporto un explosion el un polvorin clandestino en una casa habitacion. Se reportan 4 personas fallecidas.</t>
  </si>
  <si>
    <t>Tlajomulco de Zuñiga</t>
  </si>
  <si>
    <t>Se registro un incendio en una fabrica de guantes de latex, se reportan 5 personas intoxicadas y la perdida total de la fabrica.</t>
  </si>
  <si>
    <t>Se registro un incendio en un asentamiento irregular, se reportan 60 viviendas de material endeble afectadas, como medida preventiva se evacuo a las familias afectadas.</t>
  </si>
  <si>
    <t>Carichi</t>
  </si>
  <si>
    <t>Se registro el desplome de un puente colgante por exceso de peso, se reportan 9 personas lesionadas.</t>
  </si>
  <si>
    <t>Se registro un incendio en una empresa llamada "Lumi Sistemas", se vieron afectados 300 metros cuadrados del area de hornos consumiendo varios materiales electricos y cera.</t>
  </si>
  <si>
    <t>Santa Catarina</t>
  </si>
  <si>
    <t>Se registro un incendio en un predio donde se encontraban varias viviendas de material endeble, como medida preventiva se evacuo a 300 personas y a 200 se les brindo apoyo con colchonetas, cobertores y pañales.</t>
  </si>
  <si>
    <t>Se registro un flamazo de un puesto semi fijo, el flamazo causo lesiones a 4 personas.</t>
  </si>
  <si>
    <t>Comondu</t>
  </si>
  <si>
    <t>Se registro un accidente en el cual estuvieron involucrados varios vehiculos particulares, un autobus de pasajeros y un trailer, se reportan 21 personas fallecidas y 27 personas lesionadas.</t>
  </si>
  <si>
    <t>Se registro un incendio urbano en un lote de autos, se reportan 40 vehiculos afectados.</t>
  </si>
  <si>
    <t>Irapuato</t>
  </si>
  <si>
    <t>Se reporto la explosion de un polvorin reportandose dos personas lesionadas por quemaduras.</t>
  </si>
  <si>
    <t>San Juanito Escobedo</t>
  </si>
  <si>
    <t>Se registro el desplome de una avioneta perteneciente a la fuerza aerea, se reporta una persona fallecida.</t>
  </si>
  <si>
    <t>Nanchital</t>
  </si>
  <si>
    <t>Se registro la fuga de amoniaco de un ducto de PEMEX cuando accidentalmente en labores de mantenimiento de un ducto perforaron otro que corria paralelo al que se suponia se iba a dar mantenimiento. Se reportan 6 personas muertas, y se evacuo aproximadamente a un total de 1500 personas.</t>
  </si>
  <si>
    <t>Coyotepec</t>
  </si>
  <si>
    <t>Se registro una explosion en una empresa tratadora de quimicos, se desconocen las causas que originaron la explosion, se reportan 3 personas fallecidas, 4 heridos y 150 personas evacuadas, asimismo se reportaron daños en 4 viviendas y 14 vehiculos particulares.</t>
  </si>
  <si>
    <t>Se registro un accidente entre un autobus de pasajeros y un automovil particular, se reportan 17 personas lesionadas y un muerto.</t>
  </si>
  <si>
    <t>Acala. Venustiano Carranza y Tuxtla Gutierrez</t>
  </si>
  <si>
    <t>Se registraron fuertes vientos acompañados de lluvia y granizo causando afectaciones en 68 viviendas, 2 con daño total y las demas con daño parcial, asimismo se instalo un refugio temporal en donde 17 personas pasaron la noche.</t>
  </si>
  <si>
    <t>Se reportoel choque entre una pipa que transportaba 8,200 litros de Gas LP contra un convoy de tren en el poblado de Santiago Teyehualco, en el impacto hubo explosion y fallecieron 2 personas.</t>
  </si>
  <si>
    <t>Villa Vanegas</t>
  </si>
  <si>
    <t>Se registro una fuerte lluvia acompañada de descargas electricas, se reportan 25 viviendas afectadas, de las cuales 19 resultaron con afectaciones mayores. asimismo, se reportoel fallecimiento de una persona por la caida de un rayo. El suministro de energia electrica se suspendio durante 4 horas debido al daño que sufrio un transformador.</t>
  </si>
  <si>
    <t>Tlaxco y Hueyotlita</t>
  </si>
  <si>
    <t>Debido a las fuertes lluvias se registraron afectaciones en algunas viviendas, asimismo se instalaron dos refugios temporales en donde se albergo a un total de 72 personas. El numero de viviendas afectadas se estimo en 14.</t>
  </si>
  <si>
    <t>Debido a la marcha del silencio en apoyo al jefe de gobierno del D.F. se registro una concentracion masiva de poblacion en la que solo se brindaron 40 atenciones medicas por insolacion y baja presion arterial.</t>
  </si>
  <si>
    <t>Temas y Texac</t>
  </si>
  <si>
    <t>La granizada afectoa varias viviendas de familias de escasos recursos en sus techumbres, se reportaron en total 164 viviendas afectadas y se apoyo con un total de 163 atados de lamina de carton.</t>
  </si>
  <si>
    <t>Tlacolula de Matamoros, Oaxaca, San Agustin de las Juntas, San Antonio de la Cal y Santa Cruz Xoxocotlan</t>
  </si>
  <si>
    <t>Debido a las fuertes lluvias se registraron afectaciones menores en 120 viviendas, se habilito un refugio temporal en el cual pernoctaron 50 personas.</t>
  </si>
  <si>
    <t>Se registro un incendio en una casa habitacion en la que habitaban 16 personas, como resultado del accidente un menor perdio la vida, la vivienda tuvo daño total.</t>
  </si>
  <si>
    <t>Se registro el desplome de un helicoptero cuando realizaba maniobras para el combate de un conato de incendio, se reporta una persona fallecida.</t>
  </si>
  <si>
    <t>Tlalnepantla</t>
  </si>
  <si>
    <t>Se registro un incendio en una fabrica, se reportan 7 lesionados.</t>
  </si>
  <si>
    <t>Se registro una explosion industrial de un contenedor de alcohol de 30 mil litros resultando una persona fallecida y 4 personas lesionadas.</t>
  </si>
  <si>
    <t>Altamira</t>
  </si>
  <si>
    <t xml:space="preserve">Se registro una fuga de crudo en un ducto de PEMEX, se derramaron aproximadamente 300 mil litros y se afectaron 2 hectareas de terreno. </t>
  </si>
  <si>
    <t>Oaxaca, San Agustin Etla y San Miguel Guelace</t>
  </si>
  <si>
    <t>Se registro una fuerte granizada en los municipios mencionados, como resultado 8 personas perdieron la vida, se presentaron daños de diferentes grados en aproximadamente 1,000 viviendas y se vieron afectadas mas de 5,000 personas.</t>
  </si>
  <si>
    <t>Mapastepec</t>
  </si>
  <si>
    <t>Debido a los fuertes vientos registrados varias viviendas, ya que el viento daño los techos de 12 viviendas, en una de estas viviendas una persona perdio la vida al caerle encima un orcon de madera.</t>
  </si>
  <si>
    <t>Se registro un incendio urbano en un tiradero de productos reciclables a un costado de la Centrakl de Abastos, se reportan 6 personas lesionadas.</t>
  </si>
  <si>
    <t>Debido a las fuertes lluvias 110 viviendas resultaron afectadas,  de las cuales unas 80 presentaron daño parcial y el resto daño menor. asimismo 15 vehiculos fueron arrastrados por la corriente al desbordarse el canal de aguas negras "Las Granjas".</t>
  </si>
  <si>
    <t>Se registro la volcadura de una pipa en la carretera Morelia-Salamanca, la volcadura acasiono la ruptura de la valvula y se presentofuga de 6,000 litros de gas.</t>
  </si>
  <si>
    <t>Jesus Maria</t>
  </si>
  <si>
    <t>Se registro un incendio en la zona industrial en una empresa dedicada al procesamiento y reciclamiento del plastico, se reporto daño total en una nave industrial.</t>
  </si>
  <si>
    <t>sequia en 12 municipios que comenzaba a afectar al sector ganadero con una mezcla de 29 millones de pesos el gobierno federal y estatal iniciaron el combate.</t>
  </si>
  <si>
    <t>Se reportaron lluvias fuertes afectando 2 viviendas, no se reportaron daños humanos.</t>
  </si>
  <si>
    <t>Jimenez y Nuevo Laredo</t>
  </si>
  <si>
    <t>Se reportaron 22 viviendas con daños menores debido a las fuertes lluvias registradas en los municipios mencionados. asimismo se registraron daños en enseres domesticos de algunas viviendas.</t>
  </si>
  <si>
    <t>Tecolutla, Papantla, Poza Rica y Gutierrez Zamora</t>
  </si>
  <si>
    <t>Se registraron fuertes lluvias en el estado afectando un total de 177 viviendas en sus techos, no se reportaron daños humanos.</t>
  </si>
  <si>
    <t>Diversos municipios</t>
  </si>
  <si>
    <t>Se registraron lluvias muy fuertes se reportan daños en 10 viviendas, asicomo la caida de arboles los cuales afectaron 2 vehiculos y ocasionaron el corte del suministro de energia electrica por varias horas.</t>
  </si>
  <si>
    <t>Oaxaca de Juarez, Santa Lucia del Camino, Tlalixtac de Cabrera, San Andres Huayapan y Tlacolula de Matamoros</t>
  </si>
  <si>
    <t>Debido a las lluvias registradas se vieron afectados varios municipios del estado, se reportaron  120 viviendas afectadas a causa del desbordamiento de varios arroyos, asimismo se evacuo a 500 personas aproximadamente.</t>
  </si>
  <si>
    <t>Marques</t>
  </si>
  <si>
    <t>Se registro la fuga de una tonelada de Acrilato de etilo que es altamente toxico, se reportaron 11 personas con intoxicacion.</t>
  </si>
  <si>
    <t>Se registro una explosion en una vivienda utilizada como bodega clandestina , se reportaron 2 personas fallecidas y una lesionada.</t>
  </si>
  <si>
    <t>El Arenal</t>
  </si>
  <si>
    <t>Se registro la volcadura de una pipa que transportaba 35, litros de sosa, se presentoun derrame sin saber exactamente la cantidad vertida.</t>
  </si>
  <si>
    <t>Se reporto un incendio en el interior de una empresa de combustibles ecologicos, el siniestro afectomaterias primas, plasticos, carton, 2 micobuses y un automovil, se reporta un bombero lesionado.</t>
  </si>
  <si>
    <t>Hermosillo</t>
  </si>
  <si>
    <t>Se registro la volcadura de un tractocamion con dos contenedores que tranasportaban 6,500 kilogranos de asfalto cada uno, se reporto fuga del producto pero no se menciono en que proporcion.</t>
  </si>
  <si>
    <t>Zumpango y Temascalapa</t>
  </si>
  <si>
    <t>Se registro una lluvia fuerte con granizo resultando afectados 5 domicilios en Zumpango y 7 en Temascalapa. asimismo se instalo un refugio temporal al cual acudieron 25 personas aproximadamente.</t>
  </si>
  <si>
    <t>Se reportola explosion de un polvirin en donde se encontraban 6 kg de Nitreato de Potasio. Se reporta una persona fallecida y dos personas lesionadas. Como medida preventiva se evacuaron 150 personas aproximadamente.</t>
  </si>
  <si>
    <t>Se reportouna persona atrapada bajo tierra al estar trabajando en una obra de construccion, dicha persona realizaba trabajos de limpieza en una zanja de 15 metros de largo, sin embargo se reblandecio el terreno y lo sepulto.</t>
  </si>
  <si>
    <t>Se reporto un incendio en una bodega de borrega y estopa, se reportan 2 personas lesionadas.</t>
  </si>
  <si>
    <t>Se registro un derrame de 60 litros de acido nitrico en una empresa ubicada en la zona industrial Civac.</t>
  </si>
  <si>
    <t>Se registraron fuertes lluvias en la ciudad de Chihuahua, se reporta la muerte de un menor, asimismo se instalaron 2 refugios temporales a los cuales acudieron un total de 14 personas.</t>
  </si>
  <si>
    <t>Escobedo</t>
  </si>
  <si>
    <t>Se registro una fuerte tormenta electrica, se reporta una persona fallecida al ser impactada por un rayo.</t>
  </si>
  <si>
    <t>Se registro el desplome de un helicoptero que realizaba maniobras de prueba en el parque ecologico de Xochimilc, dos personas fallecieron y 5 mas resultaron heridas.</t>
  </si>
  <si>
    <t>Se registro un accidente carretero entre un autobus turistico y un tracto camion de doble remolque, se reportan 14 personas lesionadas.</t>
  </si>
  <si>
    <t xml:space="preserve">Se registro la explosion de una bodega instalada como polvorin clandestino, debido al siniestro se reportaron 2 personas lesionadas. </t>
  </si>
  <si>
    <t>Othon P Blanco</t>
  </si>
  <si>
    <t>Se registro el desplome de una avioneta en el poblado del El Gallito como resultado los dos tripulantes perdieron la vida.</t>
  </si>
  <si>
    <t>Se registro un accidente en el cual un tractocamion que transportaba 2 contenedores de amoniaco fue accidentado, soltandose uno de los remolques y presentando fisura en uno de los tanques, como medida preventiva se evacuo a 25 viviendas.</t>
  </si>
  <si>
    <t>Se registro un accidente automivilistico en el cual perdieron la vida 2 personas y una mas resulto lesionada.</t>
  </si>
  <si>
    <t>Santa Maria del Rio</t>
  </si>
  <si>
    <t>Debido a las fuertes lluvias registradas se reportan daños en los techos de 5 viviendas, asimismo se evacuo a un total de 25 personas.</t>
  </si>
  <si>
    <t>Se reporto una explosion en un polvorin clandestino, se reportan 2 personas lesionadas.</t>
  </si>
  <si>
    <t>Esperanza y Achichintla</t>
  </si>
  <si>
    <t>Debido a las fuertes lluvias se reportaron daños menores en 15 viviendas.</t>
  </si>
  <si>
    <t>Se registro un deslizamiento de suelo en un cerro perteneciente a ambos  municipios, se reportaron 17 viviendas afectadas, como medida preventiva se evacuo a 74 personas.</t>
  </si>
  <si>
    <t>Se registro un incendio en un establecimiento de refacciones, se reportan 4 personas lesionadas, asimismo se evacuo a residentes aledaños.</t>
  </si>
  <si>
    <t>Agua Dulce</t>
  </si>
  <si>
    <t>Debido al incremento en el afluente de un rio se evacuo preventivamente a 41 personas que se instalaron en 2 albergues.</t>
  </si>
  <si>
    <t>Se registro una explosion en un polvorin en donde se lamacenaba polvora, resultaron 5 personas lesionadas.</t>
  </si>
  <si>
    <t>Tetecala</t>
  </si>
  <si>
    <t>Se registro la explosion de un polvorin en donde se almacenaba polvora para la elaboracion de juegos pirotecnicos, se reporta una persona muerta y una mas lesionada.</t>
  </si>
  <si>
    <t>Se registraron fuertes lluvias en el municipio de Campeche afectando varias viviendas por lo que como medida preventiva se evacuo a un total de 350 familias.</t>
  </si>
  <si>
    <t>ACTSAB</t>
  </si>
  <si>
    <t>Se registro un incendio de 7 pipas de gas pertenecientes a una empresa, el siniestro se origino debido a un posible sabotaje, ya que cuatro individuos rociaron gasolina en las cabinas y cofre de los autobuses y prendieron fuego.</t>
  </si>
  <si>
    <t>Villa de las Flores</t>
  </si>
  <si>
    <t>Se desbordo un arroyo debido a las fuertes lluvias, como medida preventiva se evacuo a un total de 100 personas.</t>
  </si>
  <si>
    <t>Se registro la volcadura de un autobus de pasajeros en un barranco de 150 metros de profundidad, lo cual provoco la muerte de 6 personas y dejo lesiones a 37 pasajeros.</t>
  </si>
  <si>
    <t>Se reportaron inundaciones de aproximadamente 1 metro de altura por lo que se evacuo a 15 personas aproximadamente.</t>
  </si>
  <si>
    <t>Cosamaloapan, Otatitlan y Tlacojalpan</t>
  </si>
  <si>
    <t>Debido a las fuertes lluvias se reportaron 173 viviendas afectadas con penetracion de agua, asimismo se reportan 865 personas afectadas, se instalo un refugio temporal en el municipio de Tlacojalpan.</t>
  </si>
  <si>
    <t>Magdalena Contreras</t>
  </si>
  <si>
    <t>Se registro un incendio dentro de un asilo de ancianos, se reporta daño total en el inmueble, 4 personas fallecidas y una persona lesionada.</t>
  </si>
  <si>
    <t>Villa Garcia</t>
  </si>
  <si>
    <t>Se registro el accidente de una avioneta que pertencia a una escuela tecnica de aeronautica, dos personas lesionadas.</t>
  </si>
  <si>
    <t>Se registro un descarrilamiento de 7 vagones que transportaban desperdicio de carton, se reportan 13 personas lesionadas y 2 personas fallecidas.</t>
  </si>
  <si>
    <t>Tenosique y Balancan</t>
  </si>
  <si>
    <t>Se registraron lluvias intensas en los municipios mencionados, un total de 120 viviendas presentaron daños menores, se activo un refugio temporal en el municipio de Tenosique en donde se atendio a un total de 50 personas proporcionandoles cobertores y alimentos. Un bebe de 8 meses murio al ser arrastrado por la corriente de un arroyo.</t>
  </si>
  <si>
    <t>Se registro una fuerte lluvia que origino encharcamientos y algunos deslaves, se reportodaño total en una vivienda, se instalo un refugio temporal en donde se atendio a un total de 25 personas.</t>
  </si>
  <si>
    <t>Huamanguillo</t>
  </si>
  <si>
    <t>Se desprendio un mastil de un equipo de perforacion de PEMEX en el pozo "Tominoacan", debido al incidente se informa de la muerte de 3 personas y 2 mas lesionadas.</t>
  </si>
  <si>
    <t>Tamalin, Alamo-Temapache, Chinampa de Gorostiza, Cazones, Nautla, Tamiahua, Ozuluama, Minatitlan, Poza Rica, Tuxpan y Naranjos</t>
  </si>
  <si>
    <t>Debido a la Tormenta Tropical "Bret" se vieron afectados los municipios del norte de Veracruz, se estima que la poblacion afectadas es de mas de 9,400 personas y que aproximadamente , se reportaron 25 viviendas con daño total y aproximadamente 2,445 viviendas con daños menores , asimismo se reportan 2 hectareas de platanar afectadas y algunas aves de corral muertas. asimismo se reportan 68 comunidades afectadas y 5 rios desbordados.</t>
  </si>
  <si>
    <t>Se registro el desplome de una avioneta en el municipio de Acapulco, por fortuna no se desplomo en una zona poblada, se reportola muerte de una persona y dos personas lesionadas.</t>
  </si>
  <si>
    <t>Puente de Ixtla</t>
  </si>
  <si>
    <t>Se registro un accidente entre un autobus de pasajeros y un camion torton, como resultado del percance 10 personas resultaron lesionadas.</t>
  </si>
  <si>
    <t>Guadalajara, Zapopan y Tlajomulco de Zuñiga</t>
  </si>
  <si>
    <t>Se registro una fuerte lluvia con granizo que provoco afectaciones viales, penetracion de agua en alrededor de 100 viviendas y daños a algunos vehiculos. asimismo se presento la caida de algunos arboles. No se reportan daños humanos.</t>
  </si>
  <si>
    <t>Se registro un incendio en dos bodegas en donde se consumieron 5 toneladas de papel y carton.</t>
  </si>
  <si>
    <t>Se registro la volcadura de una pipa que transportaba 42 mil litros de gas LP, asimismo se registro una explosion del producto causando la muerte de 2 personas y lesionando a otras 3.</t>
  </si>
  <si>
    <t>Cuernavaca, Temixco,Jiutepec, Xochitepec, Zacatepec y Jojutla</t>
  </si>
  <si>
    <t>Debido a las fuertes lluvias se reportan afectaciones en varias viviendas, asimismo se reportola muerte de tres personas.</t>
  </si>
  <si>
    <t>Se registro el desplome de una avioneta al realizar vuelos de practica, se reporta una persona fallecida.</t>
  </si>
  <si>
    <t>Pinotepa Nacional</t>
  </si>
  <si>
    <t>Debido a las fuertes lluvias ocasionadas por la Onda Tropical 16 se registraron anegaciones en algunas viviendas y daño total en 1 debido al reblandecimiento de una ladera.</t>
  </si>
  <si>
    <t>Juarez</t>
  </si>
  <si>
    <t>Debido a las fuertes lluvias registradas en el municipio de Juarez se reportaron daños en los techos de 40 viviendas.</t>
  </si>
  <si>
    <t>Se reportan daños en 15 viviendas debido a las fuertes lluvias acompañadas de fuertes vientos.</t>
  </si>
  <si>
    <t>Cunduacan</t>
  </si>
  <si>
    <t>Ruptura, fuga de gas y explosion de gasoducto. Como resultado fallecieron 4 personas y 11 mas resultaron lesionadas. Se activaron dos refugios temporales en donde se atendio a 790 personas que fueron evacuadas mientras se controlo la fuga. La explosion causo daños a un puente, 10 viviendas con perdida total y 14 vehiculos.</t>
  </si>
  <si>
    <t>Valle de Santiago, Salamanca y Guanajuato</t>
  </si>
  <si>
    <t>Se reportan algunas afectaciones en viviendas a consecuencia de las fuertes lluvias, asimismo se registro la muerte de 3 menores que fueron arrastrados por un arroyo.</t>
  </si>
  <si>
    <t>Se reportoel derrame de 12 mil litros de turbosina en el municipio de Agua Dulce al volcarse una pipa que trasportaba el combustible, se reportaron algunos daños al medio ambiente ya que el combustible contamino el arroyo "El aguacate"</t>
  </si>
  <si>
    <t>Salvatierra</t>
  </si>
  <si>
    <t>Se registro una explosion cuando un camion de gas LP surtia el tanque estacionario de una vivienda resultando 14 personas lesionadas.</t>
  </si>
  <si>
    <t>Se registro un incendio en una casa habitacion en donde fallecieron 4 menores de edad.</t>
  </si>
  <si>
    <t>Zacatepec y Jojutla</t>
  </si>
  <si>
    <t>Debido a las fuertes lluvias se vieron afectadas algunas viviendas, se activo un refugio temporal el cual atendio a un total de 18 personas.</t>
  </si>
  <si>
    <t>Se registrio la volcadura de una pipa que trasportaba gas propano en la autopista Guanajuato - Zapotlanejo se reporta una persona lesionada.</t>
  </si>
  <si>
    <t>Se registro una explosion en el municipio de Coatzacoalcos causando la muerte de dos personas.</t>
  </si>
  <si>
    <t>Se registro un deslizamiento de suelo en las obras del segundo piso del periferico en el DF, debido a lo anterior un trabajador perdio la vida.</t>
  </si>
  <si>
    <t>Se registro la volcadura de una pipa que transportaba 37,700 litros de combustoleo presentandose derrame del producto.</t>
  </si>
  <si>
    <t>Hueyotlipan</t>
  </si>
  <si>
    <t>Se reportola volcadura de una pipa que transportaba Monomero de Estileno con una capacidad de 41,200 litros, se desconoce la cantidad derramada.</t>
  </si>
  <si>
    <t>Se reportoel desplome de un helicoptero al realizar maniobras de evacuacion de las plataformas petroleras se reportan 2 personas fallecidas.</t>
  </si>
  <si>
    <t>Chilpancingo y Acapulco</t>
  </si>
  <si>
    <t>Debido a las fuertes lluvias se registraron afectaciones en 15 viviendas, asimismo se reporto el fallecimiento de una persona.</t>
  </si>
  <si>
    <t>Cozumel, Solidaridad, Lazaro Cardenas, Benito Juarez e Isla Mujeres</t>
  </si>
  <si>
    <t>El huracan Emily afectoa varios municipios del estado de Quintana Roo, dentro de la infraestrucutra dañada esta la hidraulica, educativa, viviendas, algunas afectaciones en infraestructura turistica, salud, etc. Se instalaron varios refugios temporales en donde se atendio a un total de 10,112 personas.</t>
  </si>
  <si>
    <t>Cuernavaca, Temixco,Jiutepec, Cuautla, Yautepec y Tlalnepantla</t>
  </si>
  <si>
    <t>Se registraron fuertes lluvias afectando levemente algunas viviendas, asimismo, se reporta la muerte de una persona debido a la caida de un rayo.</t>
  </si>
  <si>
    <t>Se registraron varios daños en el estado a consecuencia del impacto del huracan EMILY.</t>
  </si>
  <si>
    <t>52 municipios afectados</t>
  </si>
  <si>
    <t>Se registraron diversas afectaciones en 52 municipios del estado a consecuencia del huracan emily, daños en vivienda, educacion, salud, infraestructura hidraulica, etc.</t>
  </si>
  <si>
    <t>Se presentaron efectos por viento, lluvia y oleaje, sin embargo no hubo daños, se evacuaron 1,350 personas .</t>
  </si>
  <si>
    <t>Malinaltepec</t>
  </si>
  <si>
    <t>Se registro un deslave en el municipio mencionado anteriormente, como consecuencia un menor de edad perdio la vida.</t>
  </si>
  <si>
    <t>Altazayanca y Huamantla</t>
  </si>
  <si>
    <t>Debido a las fuertas lluvias se registraron anegaciones leves en algunas viviendas, asimismo se brindo atencion medica a 2 personas que presentaron sintomas de hipotermia.</t>
  </si>
  <si>
    <t>San Pedro Quiatoni</t>
  </si>
  <si>
    <t>Se registro un deslizamiento de ladera causando daño total en una vivienda y causando el fallecimiento de 6 personas que se encontraban dentro de la misma.</t>
  </si>
  <si>
    <t>Ciudad Mante</t>
  </si>
  <si>
    <t>Se informa del escurrimiento de agua de una cortina de una presa afectando 12 colonias por lo que se realizo la evacuacion de 519 personas.</t>
  </si>
  <si>
    <t>Se reporto la ruptura de un oleoducto recupernadose 15 mil litros del producto derramado, como medida preventiva se evacuo a 20 personas.</t>
  </si>
  <si>
    <t>Huimanguillo</t>
  </si>
  <si>
    <t>Se evacuo a un total de 140 personas debido a una fuga de gas, se activo un refugio temporal.</t>
  </si>
  <si>
    <t>San Cosme Xalostoc</t>
  </si>
  <si>
    <t>Se presento un derrame en el corredor industrial causando la muerte de una persona y lesionando a otras dos.</t>
  </si>
  <si>
    <t>San Juan de los Lagos, Guadalajara, Zapopan y  Tonala</t>
  </si>
  <si>
    <t>Debido a las fuertes lluvias se presentaron anegaciones en algunas vialidades, asimismo se reportan afectaciones menores en 11 viviendas.</t>
  </si>
  <si>
    <t>San Juan Tolac, Tlaxco, Tetla, Tlaxcala, Ixtlacuixtla y Apetatlan</t>
  </si>
  <si>
    <t>Debido a las fuertes lluvias se presentaron daños menores en varias viviendas, se evacuo a un total de 48 personas de las cuales 20 fueron atendidas en un refugio temporal.</t>
  </si>
  <si>
    <t>Tasquillo</t>
  </si>
  <si>
    <t>Se registro una explosion la cual causo lesiones a tres personas en el barrio de San Antonio.</t>
  </si>
  <si>
    <t>Aguascalientes, Rincon de Romos y Calvillo</t>
  </si>
  <si>
    <t>Debido a las fuertes lluvias en el estado se reportaron afectaciones menores en 78 viviendas.</t>
  </si>
  <si>
    <t>Se registro un accidente entre un tren y un automovil resultando 18 personas lesionadas.</t>
  </si>
  <si>
    <t>San Jose de Iturbide, Abasolo y Jerecuaro</t>
  </si>
  <si>
    <t>Se reportouna tormenta electrica provocando el fallecimiento de 3 personas y lesionando a una mas.</t>
  </si>
  <si>
    <t>Se registro un deslizamiento de ladera en la delegacion Alvaro Obregon, se evacuo a 20 familias y se reportan 2 lesionados.</t>
  </si>
  <si>
    <t>Cochoapa</t>
  </si>
  <si>
    <t>Se registro una fuerte lluvia acompañada de granizo afectando a un total de 16 viviendas en donde habitaban 50 personas aprox. Los principales daños se dieron en los techos y en el menaje de la casa por lo que se apoyo con 50 pacas de lamina de carton y 5o colchonetas. asimismo se presentaron daños en 2 hectareas de maiz.</t>
  </si>
  <si>
    <t>Se registro la explosion de dos granadas en un palenque en el municipio de Tonala, se reportan 24 personas lesionadas y 2 fallecidas.</t>
  </si>
  <si>
    <t>Se registro la explosion de dos granadas en el interior de un palenque se reportan 2 personas fallecidas y 24 lesionados.</t>
  </si>
  <si>
    <t>Se reporto el arrastre de un vehiculo al intentar atravesar un arroyo se reportan 2 personas fallecidas y una mas desaparecida.</t>
  </si>
  <si>
    <t>Debido a las fuertes lluvias registradas se reportan daños en 11 viviendas asicomo en dos vehiculos. No se reportan daños humanos.</t>
  </si>
  <si>
    <t>Coalcoman</t>
  </si>
  <si>
    <t>Se reportoel desbordamiento del rio las Animas, afectando un total de 6 viviendas. Se evacuo a las familias afectadas.</t>
  </si>
  <si>
    <t>Etchojoa</t>
  </si>
  <si>
    <t>Debido a las fuertes lluvias registradas se reportaron daños en 8 viviendas, principalemnte en sus techumbres.</t>
  </si>
  <si>
    <t>Se registro un incendio en el mercado morelos ubicado en el centro de la cabecera municipal. Dicho incendio afectoun local de ropa, una dulceria, una tienda de zapatos y una fruteria. Se reporta un menor lesionado.</t>
  </si>
  <si>
    <t>Leon y Guanajuato</t>
  </si>
  <si>
    <t>Se reportan dos personas lesionadas al ser alcanzadas por un rayo durante una tormenta electrica.</t>
  </si>
  <si>
    <t>Debido a las fuertes lluvias se presentaron afectaciones menores en 25 viviendas y daños ´parciales en una mas. asimismo se presentaron anegaciones en la autopista Mexico-Puebla, afectando la circulacion.</t>
  </si>
  <si>
    <t>Se reportaron daños menores en 20 viviendas a consecuencia de las fuertes lluvias. asimismo se presentaron cortes de energia y afectaciones en la vialidad.</t>
  </si>
  <si>
    <t>Se presentola volcadura de una pipa que transportaba 33 mil ltros de gasolina, presentandose derrame del producto.</t>
  </si>
  <si>
    <t>Catemaco, San Andres Tuxtla, Jaltipan, Cosamalopan, Veracruz y Boca del Rio</t>
  </si>
  <si>
    <t>Debido a las fuertes lluvias se presentaron afectaciones en diversos municipios, siendo afectadas 19 viviendas, un jardin de niños y un vehiculo, asimismo se reportaron lesionadas 4 personas.</t>
  </si>
  <si>
    <t>Se registraron fuertes lluvias con viento resultando lesionadas tres personas.</t>
  </si>
  <si>
    <t>Se registro un incendio en una fabrica de veladoras, como medida preventiva se evacuo a 300 personas aprox. No se reportaron daños humanos.</t>
  </si>
  <si>
    <t>Otumba</t>
  </si>
  <si>
    <t>Se presentouna explosion de material pirotecnico durante una peregrinacion. Como resultado del percance se presentaron 7 personas muertas y 4 lesionados. asimismo se presentaron daños en una vivienda.</t>
  </si>
  <si>
    <t>Se registro un accidente urbano en el cual se vio involucrado un transporte publico, se reportan 3 personas fallecidas y 7 lesionados.</t>
  </si>
  <si>
    <t>Navojoa</t>
  </si>
  <si>
    <t>Debido a las fuertes lluvias se presentaron afectaciones en algunas viviendas, por lo que fue necesario activar un refigio temporal.</t>
  </si>
  <si>
    <t>Se registro un accidente urbano al producirse l impacto de una pipa que se quedo sin frenos y un autobus de transporte publico. Como resultado del accidente se reportan 9 personas fallecidas y 16 lesionadas.</t>
  </si>
  <si>
    <t>Santa Cruz</t>
  </si>
  <si>
    <t>Se reportoel descarrilamiento de dos furgones que transportaban acido sulfurico en cual se derramo en el rio Santa Cruz, por lo que se construyo un dique para contener el producto y se suspendio el abasto de agua.</t>
  </si>
  <si>
    <t>Se registro un accidente entre una pipa y una locomotora resultando 36 personas lesionadas. asimismo se reportan daños en 10 viviendas y 11 vehiculos.</t>
  </si>
  <si>
    <t>Izucar de Matamoros</t>
  </si>
  <si>
    <t>Se reportan 14 personas intoxicadas al tener contacto con un tambo de Diclorobuteno que al hacer reaccion con intoxico a las personas.</t>
  </si>
  <si>
    <t>Se registro el choque de un autobus de pasajeros reportandose dos personas fallecidas y 11 lesionados.</t>
  </si>
  <si>
    <t>Cosala</t>
  </si>
  <si>
    <t>Se registro el desplome de una avioneta en donde dos personas perdieron la vida.</t>
  </si>
  <si>
    <t>Se reportaron 10 viviendas con afectaciones menores, asimismo se reporta una persona desaparecida, lo anterior debido a las fuertes lluvias.</t>
  </si>
  <si>
    <t>Se registro la explosion de un polvorin causando la muerte de 2 personas y lesiones a otra persona mas.</t>
  </si>
  <si>
    <t>Jose Azueta, Isla, Jaltipan, Texistepec, Cosoleacaque, Jesus Carranza, San Andres Tuxtla, Catemaco, Acayucan, Oluta y Ciudad Mendoza.</t>
  </si>
  <si>
    <t>Debido a las fuertes lluvias se presentaron afectaciones en diversos municipios, asimismo se reportola muerte de 3 menores de edad, algunos daños a cultivos y afectaciones en  85 viviendas, se activaron 3 refugios temporales en donde se atendio a la poblacion afectada. tambien se repoto el colapso de dos puentes vehiculares.</t>
  </si>
  <si>
    <t>San Lucas</t>
  </si>
  <si>
    <t>Debido a las fuertes lluvias se desbordo el rio denominado "El trapiche" ocasionando afectaciones en 15 viviendas, como medida preventiva se evacuo a las familias que habitaban dichas viviendas.</t>
  </si>
  <si>
    <t>Se reportaron afectaciones en 350 viviendas debido al desbordamiento del rio San Diego y San Isidro, por lo que se evacuo a las 350 familias.</t>
  </si>
  <si>
    <t>San Francisco Ixhuatlan, San Mateo Yoloxochitlan, Teolitlan y San Juan Bautista</t>
  </si>
  <si>
    <t>Se registraron fuertes lluvias las cuels afectaron a un total de 25 viviendas, asimismo se reportan 13 personas fallecidas y 3 personas desaparecidas.</t>
  </si>
  <si>
    <t>El Fuerte</t>
  </si>
  <si>
    <t>Se reporta la muerte de tres personas al ser impactadas por un rayo durante una tormenta electrica.</t>
  </si>
  <si>
    <t>Antigua, Ursulo Galvan, Actopan, Alto Lucero, Vega de la Torre, Nautla, San Rafael, Gutierrez Zamora, Tecolutla, Martinez de la Torre, Mosantla, Colipa, Tlapacoyan, Yecuautla.</t>
  </si>
  <si>
    <t>Debido a las fuertes lluvias ocasionadas por la tormente tropical Jose, se implemento un consejo municipal de Proteccion civil en cada uno de los municipios , se evacuaron a 1500 personas por el desbordamiento del rio Misantla las cuales se instalaron en 9 refugios temporales. En Martinez de la Torre se activo otro refugio temporal en el cual se atendio a 28 personas, por ultimo en Tlapacoya se activo otro refugio temporal en el cual se atendio a 150 personas.</t>
  </si>
  <si>
    <t>Corzo de Chiapas y Amatenango de la Frontera</t>
  </si>
  <si>
    <t>Debido a las fuertes lluvias se reportan 6 viviendas con daños menores y una mas con daño total.</t>
  </si>
  <si>
    <t>Se reportaron afectaciones en 50 viviendas debido al desbordamiento de arroyos.  La poblacion afectada recibio apoyos.</t>
  </si>
  <si>
    <t>Se registro el desplome de una avioneta, se reportan dos personas desaparecidas.</t>
  </si>
  <si>
    <t>Chiapa de Corzo, Tuxtla Gutierrez, Teopisca y Totolapa</t>
  </si>
  <si>
    <t>Debido a las fuertes lluvias se reportan afectaciones en 116 viviendas, 3 con perdida total. asimismo se presentaron daños en una primaria.</t>
  </si>
  <si>
    <t>Apatzingan</t>
  </si>
  <si>
    <t>Debido al desbordamiento del rio aguililla se reportan afectaciones severas en la comunidad del mismo nombre. 200 viviendas afectadas, se activaron 3 refugios temporales, se reportan 6 personas fallecidas y  4 desaparecidos. 222 personas albergadas.</t>
  </si>
  <si>
    <t>Corzo de Chiapas</t>
  </si>
  <si>
    <t>Se reportan afectaciones en 18 viviendas por penetracion de agua, las personas afectadas fueron transladadas a un refigio temporal.</t>
  </si>
  <si>
    <t>Zontecomatlan</t>
  </si>
  <si>
    <t>Se informa del derrumbe de un cerro sepultando una vivienda con sus 6 habitantes dentro.</t>
  </si>
  <si>
    <t>Se registro el desplome de una avioneta tipo CESSNA se reporta una persona fallecida y una lesionada.</t>
  </si>
  <si>
    <t>Acapetehua</t>
  </si>
  <si>
    <t>Se desbordo el rio Cacaluta motivo por el cual se vieron afectadas 20 viviendas.</t>
  </si>
  <si>
    <t>Se registro la volcadura de un autobus de pasajeros estrella blanca, com oresultado del percance se reportaron 5 fallecidos y 18 lesionados.</t>
  </si>
  <si>
    <t>Fresnillo</t>
  </si>
  <si>
    <t>Se reporta el fallecimiento de una persona al recibir el impacto de un rayo durante una tormenta electrica.</t>
  </si>
  <si>
    <t>Se registro la volcadura de un trailer sobre calzada de tlalpan, que impacto a un automovil particular. Se reporta una persona fallecida y otra lesionada.</t>
  </si>
  <si>
    <t>Caborca</t>
  </si>
  <si>
    <t>Se reportan daños menores en 115 viviendas debido a las fuertes lluvias.</t>
  </si>
  <si>
    <t>San Juan del rio</t>
  </si>
  <si>
    <t>Se reporta el desbordamiento de un rio afectando un total de 450 viviendas, se habilito un refugio temporal en el cual se atendio a un total de 250 personas. No se reportan daños humanos.</t>
  </si>
  <si>
    <t>Se reportan 2 viviendas afectadas al ser impactadas por una tercera que se vino abajo debido a un deslizamiento de suelo. Como medida preventiva se evacuo a 30 personas.</t>
  </si>
  <si>
    <t>Hopelche</t>
  </si>
  <si>
    <t>Debido a fuertes lluvias se reportaron daños en 40 viviendas, principalmente en enseres domesticos, asimismo se reportaron daños en 40 hectareas de cultivos.</t>
  </si>
  <si>
    <t>Debido a las fuertes lluvias se desbordaron los rios grande y chiquito, afectando a cerca de 25 colonias, se reportan daños en enseres domesticos en varias viviendas.</t>
  </si>
  <si>
    <t>Heliodoro Castillo</t>
  </si>
  <si>
    <t>Se registro una explosion en un polvorin clandestino a un lado de la iglesia. Como consecuqencia de los anterior se presentaron daños en varias viviendas, 1 con daño total. Asi mismo se reportola muerte de 15 personas.</t>
  </si>
  <si>
    <t>se reportoel derrumbe de un cerro , se reporta 1 vivienda colapsada, 6 con agrietamientos y 7 con daños menores. asimismo se reporta la muerte de 3 personas y 1 mas lesionada. Se instalo un refugio temporal en el cual se atendio a la poblacion afectada.</t>
  </si>
  <si>
    <t>Se reporto el derrumbe de varias rocas que afectaron parcialmente a una vivienda causando la muerte de una menor de edad y lesiones a otra persona.</t>
  </si>
  <si>
    <t>Se reportoel desbordamiento del arroyo Jaralillo, causando afectaciones a 61 viviendas. No se reportan daños humanos.</t>
  </si>
  <si>
    <t>Se reportaron daños en 8 viviendas a causa de las luvias, principalmente en los enseres domesticos, asimismo se reportaron afectaciones en una escuela.</t>
  </si>
  <si>
    <t>Se registro la volcadura de una pipa con doble tanque la cual exploto causando lesiones a una persona.</t>
  </si>
  <si>
    <t>Se reporto el incendio de una fabrica de pegamentos para calzado causando lesiones a 8 personas.</t>
  </si>
  <si>
    <t>Se reporto una explosion en cuetes en el mercado, se reportaron 70 lesionados</t>
  </si>
  <si>
    <t>Cordoba</t>
  </si>
  <si>
    <t>Se reporto una explosion en una fabrica de cemento causando un lesionado por intoxicacion.</t>
  </si>
  <si>
    <t>Se registro la volcadura de una pipa la cual transportaba 1,000 litros de diesel mismos que fueron derramados.</t>
  </si>
  <si>
    <t>Xonacatlan</t>
  </si>
  <si>
    <t>Se reportola caida de un helicoptero que despego en el campo marte y que iba con direccion al penal de la palma, se reportan 9 personas fallecidas.</t>
  </si>
  <si>
    <t>Se reportoel desplome de un helicoptero en el que viajaban dos personas las cuales perdieron la vida. El helicoptero pertenecia a la PFP.</t>
  </si>
  <si>
    <t>Las Margaritas y Acapetahua</t>
  </si>
  <si>
    <t>Debido a las fuertes lluvias se presentaron daños menores en 89 viviendas causando afectaciones a sus enseres domesticos.</t>
  </si>
  <si>
    <t>Se reporto el derrumbe de un banco de material en la comunidad de Bella Vista sepultando a 3 personas.</t>
  </si>
  <si>
    <t>Se reportoun incendio industrial en el cual 3 personas perdieron la vida y otras 23 resultaron lesionadas.</t>
  </si>
  <si>
    <t>Mapastepec, Huehuetan, Pijijiapan, Escuintla, Acapetahua, Villa Comatitlan, Acacoyagua, Huixtla, Mazatan y Tapachula</t>
  </si>
  <si>
    <t>Se presentaron afectaciones en 11 municipios, 48 localidades, se tienen activos 11 refugios temporales en los cuales se atendio a 617 personas, 15 rios desbordados, 1 puente colapsado y varios tramos carreteros afectados por derrumbes o deslaves.</t>
  </si>
  <si>
    <t>Se reportan afectaciones menores en 40 viviendas debido a las fuertes lluvias que se presentaron en el municipio. asimismo se reportoel desbordamiento del arroyo denominado "El cucaracho".</t>
  </si>
  <si>
    <t>Puerto Escondido</t>
  </si>
  <si>
    <t>Debido a las fuertes lluvias se presentaron afectaciones en 9 viviendas, 4 negocios y 3 hoteles. No se reportan daños humanos.</t>
  </si>
  <si>
    <t>Chilpancingo, Acapulco, Cuajinicuilapan, Copala y Tecpan de Galeana</t>
  </si>
  <si>
    <t>Debido a las fuertes lluvias se reportaron afectaciones en varios municipios, asimismo se reportola muerte de una persona, 63 viviendas afectadas y un puente colapsado.</t>
  </si>
  <si>
    <t>Se reporto la volcadura de una pipa que transportaba 32 mil litros de gasolina, no se presentoderrame del producto.</t>
  </si>
  <si>
    <t>Pisaflores</t>
  </si>
  <si>
    <t>Se registro el desplome de un helicoptero contratado por la CFE, se reporta la muerte de una persona en el percance.</t>
  </si>
  <si>
    <t>Ixtaczoquitlan</t>
  </si>
  <si>
    <t>Se reporta un accidente carretero de un camion tipo torton que transportaba forraje, verduras y 20 personas sobre la carga. Como resultado del accidente 6 personas perdieron la vida y 9 resultaron lesionadas.</t>
  </si>
  <si>
    <t>Pinotepa Nacional, Santo Domingo Armenta, Jamiltepec, Santiago Tepextla, Huazolotitlan</t>
  </si>
  <si>
    <t>Debido a las fuertes lluvias fueron afectadas 4,200 personas de 20 comunidades. Se estima que fueron 800 viviendas afectadas, asimismo se reportan 2 puentes colapsados y 10 caminos con afectaciones.</t>
  </si>
  <si>
    <t>Se registro un incendio industrial en una bodega de 60 metros cuadrados, se reportan 4 personas lesionadas.</t>
  </si>
  <si>
    <t>CT Stan que dejó múltiples afectaciones en la entidad.</t>
  </si>
  <si>
    <t>Debido a las fuertes lluvias provocadas por el huracan Stan se presentaron afectaciones severas en varios municipios del estado, especialmente los de la costa, resultando 5 personas fallecidas, 2 personas lesionadas y 13 desaparecidas. asimismo se reportan 138 viviendas con perdida total y 3916 con daños parciales. asimismo se reportan 9 escuelas afectadas.</t>
  </si>
  <si>
    <t>41 municipios</t>
  </si>
  <si>
    <t xml:space="preserve">Debido a las fuertes lluvias provocadas por la presencia del huracan Stan se reportaron severas afectaciones en varios municipios, asimismo se reportan 5 personas desaparecidas y 86 personas fallecidas. </t>
  </si>
  <si>
    <t>Se reportan severas afectaciones en varios municipios del estado debido al huracan Stan, se reportan daños en carreteras, puentes y 14,393 viviendas afectadas en diferentes grados.</t>
  </si>
  <si>
    <t>Se registro el desplome de una avioneta, debido al percance dos personas perdieron la vida.</t>
  </si>
  <si>
    <t>Debido a los remanentes del huracan Stan se reportaron afectaciones en varios municipios del estado, se reportaron 10 mil damnificados aproximadamente, asimismo se reporta 2 personas fallecidas, 23 lesionadas y 1 desaparecido.</t>
  </si>
  <si>
    <t>Debido a las fuertes lluvias se reportola muerte de una persona.</t>
  </si>
  <si>
    <t>Hostotipaquillo</t>
  </si>
  <si>
    <t>Se registro un accidente carretero en el cual se vio involucrado un camion cisterna, se reporta la muerte de dos personas.</t>
  </si>
  <si>
    <t>Xochiapulco</t>
  </si>
  <si>
    <t>Se reporto el delizamiento de una ladera sobre una vivienda, como resultado del percance 3 personas perdieron la vida.</t>
  </si>
  <si>
    <t>Escuinapan</t>
  </si>
  <si>
    <t>Se presentaron fuertes lluvias afectando diversas comunidades, se repartieron apoyos como laminas de carton, despensas,  colchonetas, etc.</t>
  </si>
  <si>
    <t>Ecatepec y Nezahualcoyotl</t>
  </si>
  <si>
    <t>Se registro una fuerte lluvia que causo afectaciones en 114 viviendas, provocando daños en los enseres domesticos, asimismo se presentaron fallas en la energia electrica y problemas viales.</t>
  </si>
  <si>
    <t>Acuña, Jimenez, Allende, Cuatro Cienegas, Francisco I Madero, Monclova, Morelos, Parra, Piedras Negras, Sabinas, San Pedro Torreon y Zaragoza.</t>
  </si>
  <si>
    <t>El frente frio numero 4 causo afectaciones en varios municipios, afectando a un total de 105 viviendas, se reportan 384 personas albergadas.</t>
  </si>
  <si>
    <t>Se registro una explosion en un bar, como resultado del percance 1 persona perdio la vida y 4 mas resultaron lesionadas gravemente.</t>
  </si>
  <si>
    <t>San Nicolas</t>
  </si>
  <si>
    <t>Debido a las fuertes lluvias se presentaron escurrimientos por lo que se evacuo a 567 personas las cuales se ubicaron en 5 refugios temporales en donde se les brindo el apoyo necesario como alimentos y cobertores.</t>
  </si>
  <si>
    <t>Taxco</t>
  </si>
  <si>
    <t>Se registro una explosion en una vivienda debido a fallas en el tanque estacionario, se reporta 1 persona lesionada y daños en la vivienda y una fonda.</t>
  </si>
  <si>
    <t>Tapachula y Chicomosuelo</t>
  </si>
  <si>
    <t>Se registraron fuertes lluvias en los municipios de Tapachula y Chicomosuelo, se reportan 65 viviendas afectadas y 325 personas afectadas.</t>
  </si>
  <si>
    <t>Se registro un aterrizaje forzoso de un helicoptero de la presidencia, no se reportan daños humanos.</t>
  </si>
  <si>
    <t>Se presentouna fuga de amoniaco de una empresa de agua y hielo, se reportan 13 personas intoxicadas.</t>
  </si>
  <si>
    <t>Se registro un fuga de crudo en el oleoducto Teapa Poza Rica, se desconose la cantidad derramada.</t>
  </si>
  <si>
    <t>Se informa de la volcadura de un autotanque que derramo 28,000 litros de combustoleo. En Celaya.</t>
  </si>
  <si>
    <t>73 municipios</t>
  </si>
  <si>
    <t>Debido a los fuertes vientos y lluvias ocasionadas por el huracan Wilma, se vieron afectados varios municipios .</t>
  </si>
  <si>
    <t>7 municipios</t>
  </si>
  <si>
    <t xml:space="preserve">Debido a las fuertes lluvias y vientos ocasionados por el huracan "Wilma" se presentaron severas afetcaciones en los diferentes sectores,. </t>
  </si>
  <si>
    <t>Se registro una explosion del camion repartidos de gas afectando en su totalidad a 4 viviendas y 3 vehiculos. No se reportan personas lesionadas.</t>
  </si>
  <si>
    <t>Se reporta la volcadura de un camion de redilas en donde 4 personas perdieron la vida y 19 mas resultaron lesionadas.</t>
  </si>
  <si>
    <t>Se reporta el deslizamiento de suelo en el cual 59 viviendas fueron afectadas total y parcialmente. No se reportan daños humanos.</t>
  </si>
  <si>
    <t>Se reporto la volcadura de una pipa que transportaba gasolina, no se reportan afectaciones mayores.</t>
  </si>
  <si>
    <t>Gueyotlipan</t>
  </si>
  <si>
    <t>Se registro la volcadura de un tractocamion que transportaba 20 mil litros de Acrilato de Etilio, el producto se derramo si causar afectaciones humanas.</t>
  </si>
  <si>
    <t>Atzcapozalco</t>
  </si>
  <si>
    <t>explosion de un tanque de gas estacionario, se reportan 6 personas lesionadas a consecuencia del fenomeno.</t>
  </si>
  <si>
    <t>Santa Maria del rio</t>
  </si>
  <si>
    <t>Se reporta el desplome de un helicoptero, como consecuencia del percance el piloto perdio la vida.</t>
  </si>
  <si>
    <t>Atizapan de Zaragoza</t>
  </si>
  <si>
    <t>Se registro el despiste de una avioneta, no se reportan personas lesionadas, sin embargo la avioneta sufrio daños parciales.</t>
  </si>
  <si>
    <t>Se registro un accidente carretero en el que se vieron afectados 15 vehiculos y un tractocamion, se reportan 15 lesionados y una persona fallecida.</t>
  </si>
  <si>
    <t>San Andres Duraznal, Ihuatan, Reforma y Pichucalco</t>
  </si>
  <si>
    <t>Debido a las fuertes lluvias registradas en los municipios de San Andres Durasnal, Ixhuatan, Reforma y Pichucalco. Se reporta un puente colapsado, 34 viviendas afectadas y daños en algunos tramos carreteros.</t>
  </si>
  <si>
    <t>Se registro el incendio de 2 accesorias en las cuales se refugiaban personas indigentes, perdiendo la vida 1 persona y resultando lesionada otra.</t>
  </si>
  <si>
    <t>Debido a las fuertes lluvias en el municipio de Teapa se reportan afectaciones en 252 viviendas, asimismo se instalaron refugios temporales.</t>
  </si>
  <si>
    <t>Se registro una explosion por acumulacion de gas en un edificio de tres pisos, se reportan 3 personas lesionadas y daños leves a tres departamentos.</t>
  </si>
  <si>
    <t>Se regitro un incendio industrial en el municipio de Guadalupe en la empresa ACS resultando 16 personas lesionadas.</t>
  </si>
  <si>
    <t>La caida de un rayo ocasiono la muerte de 3 personas y causo lesiones a otras dos. Los lesionados fueron trasladados a un hospital.</t>
  </si>
  <si>
    <t>Se registro un flamazo de gas cuando un camion abastecia a un tanque estacionario, se reportan 9 personas lesionadas.</t>
  </si>
  <si>
    <t>Se registro un impacto multiple entre un trailer, 8 vehiculos y una casa. Como resultado del percance 3 personas perdieron la vida y 8 mas resultaron lesionadas.</t>
  </si>
  <si>
    <t>Se registro un flamazo causando la muerte de dos menores de edad asicomo daños a una vivienda.</t>
  </si>
  <si>
    <t>Se registro un incendio en una casa habitacion en la madrugada en el municipio de Matamoros, se reportan 5 personas fallecidas y un lesionado.</t>
  </si>
  <si>
    <t>Se registro un incendio en una casa habitacion causando la muerte de dos menores de edad.</t>
  </si>
  <si>
    <t>Se reporta la muerte de una persona al intentar cruzar el arroyo las Sabinitas, el cual se encontraba crecido debido a las lluvias.</t>
  </si>
  <si>
    <t>Tapilula</t>
  </si>
  <si>
    <t>Se registro un incendio en una casa habitacion del municipio de Tapilula, se reportan 5 personas lesionadas, una vivienda dañada y 2 locales comerciales uno de ropa y una papeleria.</t>
  </si>
  <si>
    <t>Santa Maria Atzompa</t>
  </si>
  <si>
    <t>Se registro la explosion de un polvorin causando la muerte de una persona y lesiones a otras 3.</t>
  </si>
  <si>
    <t>Se reportouna fuga de cloro de un tanque de 50 kg, como resultado del percance 3 personas resulataron intoxicadas.</t>
  </si>
  <si>
    <t>Se registro una explosion en el interior de un banco bbv bancomer, no se reportan daños humanos.</t>
  </si>
  <si>
    <t>Debido a las fuertes lluvias se presentaron afectaciones en 5 colonias y 57 viviendas.</t>
  </si>
  <si>
    <t>Se registro un incendio en una casa habitacion, se reportan 2 personas fallecidas y 3 intoxicadas.</t>
  </si>
  <si>
    <t>Ciudad Madero</t>
  </si>
  <si>
    <t>Se registro una fuga de gas toxico en una procesadora de gas de PEMEX en la cual tres personas perdieron la vida, asimismo se evacuo a toda la planta.</t>
  </si>
  <si>
    <t>Villa de Carbon</t>
  </si>
  <si>
    <t>Incendio en una bodega de llantas y lonas, afectandose un total de 150 metros cuadrados.</t>
  </si>
  <si>
    <t>Carbo</t>
  </si>
  <si>
    <t>Se reporta la volcadura de una pipa que transportaba gasolina, se reporta el derrame del 40% del producto y la muerte de una persona.</t>
  </si>
  <si>
    <t>Etla</t>
  </si>
  <si>
    <t>Se registro una explosion en zona urbana de una coheteria, se reporta la muerte de 5 personas.</t>
  </si>
  <si>
    <t>Tierra Blanca</t>
  </si>
  <si>
    <t>Se registro la volcadura de un autobus de pasajeros, resultando 4 personas fallecidas y 28 personas lesionadas.</t>
  </si>
  <si>
    <t>Debido a los fuertes lluvias se reporta la caida de varios puestos de comida lesionando a 10 personas.</t>
  </si>
  <si>
    <t>Se registro una fuga de 10 mil litros de gasolina filtrados a una imprenta y bombeados al sistema de alcantarillado, PEMEX trabaja en las labores de limpieza.</t>
  </si>
  <si>
    <t>Santiago de Queretaro</t>
  </si>
  <si>
    <t>Se registro un incendio industrial, como medida preventiva se evacuo a 35 familias que habitaban cerca del lugar de ocurrencia.</t>
  </si>
  <si>
    <t>Nonoava</t>
  </si>
  <si>
    <t>Se registro un accidente carretero en una peregrinacion, como resultado fallecieron 5 personas y 9 mas resultaron lesionadas.</t>
  </si>
  <si>
    <t>Se registro un accidente carretero en el cual se vieron involucrados 5 vehiculos, como resultado del percance fallecieron 5 personas y 15 personas resultaron lesionadas.</t>
  </si>
  <si>
    <t>Incendio en el mercado del municipio, se quemaron 23 locales de ropa y calzado. No se reportan personas afectadas.</t>
  </si>
  <si>
    <t>Ocotepec</t>
  </si>
  <si>
    <t>Se presentaron daños en una vivienda afectando a un total de 8 perosnas debido a las fuertes lluvias</t>
  </si>
  <si>
    <t>Se reportola volcadura de una pipa con capacidad de 40 mil litros, debido al accidente se presentofuga, por lo que como medida preventiva se evacuo a 250 personas pertenecientes a 2 colonias.</t>
  </si>
  <si>
    <t>Guazapares</t>
  </si>
  <si>
    <t>Se registro el incendio de una pequeña estacion de gas en el municipio de Guazapares. Derivado del incendio se reportan 2 personas lesionadas, como medida preventiva se evacuaron 150 personas de 40 viviendas cercanas.</t>
  </si>
  <si>
    <t>Guelatao de Juarez</t>
  </si>
  <si>
    <t>Se registro la volcadura de un autobus de pasajeros en donde se registro el fallecimiento de 13 personas y 17 mas resultaron heridas.</t>
  </si>
  <si>
    <t>Se registro un fuerte incendio en una muebleria de 1,200 metros cuadrados consumiendo la totalidad de la mercania y el inmueble. Se registraron 2 personas lesionadas.</t>
  </si>
  <si>
    <t>Se registro un flamazo en unos baños publicos causando lesiones a dos personas.</t>
  </si>
  <si>
    <t>Se registro un incendio comercial resultando afectada una persona con lesiones menores.</t>
  </si>
  <si>
    <t>Se registro un incendio comercial en el municipio de San Cristobal de las Casas en el mercado de la colonia Santo Domingo. Se reportan 8 puestos afectados y no hubo lesionados.</t>
  </si>
  <si>
    <t>Se reistro el fenomeno de la sequia, mismo que afecto a varios productores y produjo lña perdida de ceintos de hectareas de diferentes cultivos</t>
  </si>
  <si>
    <t>Se reistro el fenomeno de la sequia, mismo que afecto a varios productores y produjo lña perdida de ceintos de hectareas de diferentes cultivos.</t>
  </si>
  <si>
    <t>Debido a las bajas temperaturas se registraron decesos en el estado.</t>
  </si>
  <si>
    <t>Se registro un fuerte incendio en el interior de una fabrica de lacteos. Como medida preventiva se evacuo a 100 personas que habitaban cerca del inmueble. Se consumieron 1,500 m2 y los muebles de la fabrica.</t>
  </si>
  <si>
    <t>Se registro un incendio urbano en dicho municipio, debido al incendio se vieron afectadas 15 viviendas y 29 lotes.</t>
  </si>
  <si>
    <t>Santiago Comotlan</t>
  </si>
  <si>
    <t>Se registro una tormenta con fuertes vientos en la comunidad de Santiago Yogoveo en el municipio mencionado anteriormente, como resultado se vieron afectadas totalmente 20 viviendas de material endeble, las autoridades de Proteccion Civil apoyaron con 150 colchonetas y 300 pacas de laminas de carton.</t>
  </si>
  <si>
    <t>Se presentouna helada en la delegacion Milpa Alta afectando los cultivos de nopal. Un total de 2227 productores se vieron afectados. El FAPRACC apoyo a los productores con 1.4 millones de pesos aprox.</t>
  </si>
  <si>
    <t>Se registro un incendio en una planta recicladora de plasticos, como resultado del incendio se reportaron dos personas lesionadas y perdida total de la planta.</t>
  </si>
  <si>
    <t>Se registro la volcadura de una pipa que transportaba 40 mil litros de acido sulfurico en el percance se presneto un ligero derrame de aproximadamente 250 litros del producto. Como resultado del percance una persona perdio la vida.</t>
  </si>
  <si>
    <t>Salinas Victoria</t>
  </si>
  <si>
    <t>Se registro un incendio en una bodega de tarimas por lo que fue necesaria la evacuacion de toda una manzana. Se reportan dos personas intoxicadas.</t>
  </si>
  <si>
    <t>Colipa</t>
  </si>
  <si>
    <t>Se registro un incendio en una vivienda construida de adobe, paja y lamina de carton. El sineistro fue originado por una veladora. Dentro de la vivienda se encontraban 8 menores de edad, de los cuales fallecieron 6 y 2 mas presentaron lesiones.</t>
  </si>
  <si>
    <t>Se registro el choque de una pipa con un vehiculo particula. La pipa transportaba 45 mil litros de combustoleo, el accidente provoco daños a las valvulas del contenedor por lo que se registro derrame total del contenido se reporta una persona lesionada.</t>
  </si>
  <si>
    <t>Nextlalpan</t>
  </si>
  <si>
    <t>Se registro la volcadura de 3 furgones que transportaban arena que fue derramada sobre la carretera, motivo por el cual se interrumpio la circulacion por 7 horas.</t>
  </si>
  <si>
    <t>Boca del rio, Veracruz, Medellin, Catemaco y Agua Dulce</t>
  </si>
  <si>
    <t>Se registro una fuerte lluvia con fuertes vientos que acasiono la caida de varios arboles, anuncios espectaculares y algunos cables de energia electrica. asimismo, se reportaron daños a 4 viviendas y 2 personas lesionadas.</t>
  </si>
  <si>
    <t>San Francisco Ixhuatan, Chahuites, Santo Domingo Zanatepec, Reforma de Pineda y Tapanatepec.</t>
  </si>
  <si>
    <t>Se presentaron fuertes vientos, debido a la existencia de un Ciclon Tropical, estos afectaron a 1 681 Productores de Mango, en un total de 5 209.5 Hectareas, a los cuales se les brindo un apoyo del fondo FRAPACC que consta de $ 14, 716, 837.5 Pesos.</t>
  </si>
  <si>
    <t>Tabasco, Huanusco, Jalpa y Villanueva</t>
  </si>
  <si>
    <t>Se registro una helada que afectocultivos de guayabo y tomate. afectoa 424 productores.</t>
  </si>
  <si>
    <t>Se registro una explosion en las instalaciones de un ingenio azucarero, el accidente se registro cuando se realizaban trabajos de mantenimiento en las valvulas de vapor. Derivado de lo anterior se reportaron 9 personas lesionadas.</t>
  </si>
  <si>
    <t>Zumpango</t>
  </si>
  <si>
    <t>Se registro la explosion de un polvorin  ocasionando la muerte de dos personas, una de estas era menor de edad.</t>
  </si>
  <si>
    <t>Ramos Arizpe</t>
  </si>
  <si>
    <t>Se reportoel desplome de una avioneta tipo CESSNA se reportan 3 personas heridas con quemaduras en 60% de su cuerpo y en vias respiratorias.</t>
  </si>
  <si>
    <t>Se registro la volcadura de un autobus de pasajeros en la carretera federal numero 57. Como resultado del percance 17 personas resultaron lesionadas.</t>
  </si>
  <si>
    <t>Centro, Teapa, Tacotalpa y Tabasco</t>
  </si>
  <si>
    <t>Se registro una fuerte lluvia afectando un total de 169 viviendas, se activaron 2 refugios temporales y se brindo el apoyo correspondiente a las familias afectadas.</t>
  </si>
  <si>
    <t>Juarez, Pichucalco y Palenque</t>
  </si>
  <si>
    <t>Debido a las fuertes lluvias registradas se presentaron afectaciones en 29 viviendas con daño menor.  Se reporto el incremento en el cause de varios rios.</t>
  </si>
  <si>
    <t>Ixmiquilpan</t>
  </si>
  <si>
    <t xml:space="preserve">Se reportoel derrame de aproximadamente 13 mil litros de hipoclorito de sodio que se encontraban en un contenedor abandanado en una zona despoblada del municipio. El motivo del derrame fueron dos balazos que no se sabe quien realizo. </t>
  </si>
  <si>
    <t>Se registraron lluvias continuas, lo cual provocaron Inundaciones significativas en la localidades de Buena Vista Hernandez y Hernandez Sergio Maiz, afectando a 654 productores de Maiz en 1 339 Hectareas y a 992 productores  a los cuales se les dio un apoyo a 36 224 Jornales, del FAPRACC a los primeros se les asignmo un total de $ 1 071 200 y a los segundos $ 1 630 080, lo cual nos da un total de $ 2 701 280. Sin embargo se calculo el monto real de la perdida de acuerdo informacion de los anuarios agricolas.</t>
  </si>
  <si>
    <t>Se registro la volcadura de un auto tanque que transportaba 42,200 litros de turbosina la cual se derramo en su totalidad. Se reportouna persona lesionada.</t>
  </si>
  <si>
    <t>Coscomatepec</t>
  </si>
  <si>
    <t>Se registro un brote epidemico de rotavirus que se debio al consumo de agua contaminada con heces fecales. Las instacias estatales y municipales tomaron el control de la comunidad y llevaron a cabo las acciones correspondientes. Se repartieron 5 toneladas de cal entre la poblacion se aplico cloro y plata coloidal a fuentes de agua potable. De igual forma se entregaron algunas despensas y cobertores. Como resultado del rotavirus 7 menores perdieron la vida. Se repartieron 3,235 sobres de SVO y se atendieron cuadros diarreicos por parte de la SSA. Se atendieron 95 pacientes menores de 5 años que presentaban cuadros diarreicos. Ademas se repartieron 100 garrafones de agua potable.</t>
  </si>
  <si>
    <t>Se registro un accidente carretero de 2 camionetas tipo Pick-Up en el Km. 114 de la carretera Victoria - Matamoros al impactarse de frente las mismas explotaron quedando calcinados los 12 tripulantes .</t>
  </si>
  <si>
    <t>Jacala de Ledesma</t>
  </si>
  <si>
    <t>Se presentoel derrame de 10 mil litros de gasolina al volcarse el tractocamion que lo transportaba. En el incidente una persona resulto lesionada.</t>
  </si>
  <si>
    <t>Se registro la explosion de un taller dedicado a la fabricacion de artificios pirotecnicos. Debido a la explosion 3 personas perdieron la vida.</t>
  </si>
  <si>
    <t xml:space="preserve">Se registro un incendio en un fraccionamiento irregular en donde se vieron afectadas 60 viviendas de material endeble , se evacuo a 260 personas aproximadamente, instalando 2 refugios temporales en donde se atendio a 62 personas. </t>
  </si>
  <si>
    <t>Se registro el impacto de un vehiculo particular, un autobus de pasajeros y una pipa que transportaba asfalto. Como resultado del percance se reportan 9 personas fallecidas y 10 heridos.</t>
  </si>
  <si>
    <t>Amacueca</t>
  </si>
  <si>
    <t>Se registro el descarrilamiento de un tren, como resultado del accidente 1 persona perdio la vida y otra mas resulto herida.</t>
  </si>
  <si>
    <t>Se registro un accidente de una camioneta que se precipito a la presa denominada "La Concepcion" se informo que 7 personas perdieron la vida y 4 resultaron heridos.</t>
  </si>
  <si>
    <t>Ocozocoautla</t>
  </si>
  <si>
    <t>Se reporto la volcadura de una pipa que transportaba gasolina en el percance se registro la explosion del combustible . Una persona resulto lesionada.</t>
  </si>
  <si>
    <t>Se registro la volcadura de un autobus de pasajeros el cual se precipito a una profundidad de 50 metros. Como consecuencia del percance murio una persona y 11 mas presentaron lesiones.</t>
  </si>
  <si>
    <t>Se registro una fuga de vapor en una planta del complejo petroquimico "La Cangrejera", debido a lo anterior dos personas perdieron la vida.</t>
  </si>
  <si>
    <t>Se registro la volcadura de un autobus de pasajeros, como resultado del percance se reportan 25 personas fallecidas y 15 lesionados.</t>
  </si>
  <si>
    <t>Se registro el incendio de un edificio de 11 niveles en donde resultaron afectados 7 de los mismos. Como resultado de este incidente 2 personas presentaron quemaduras de primero y segundo grado y otra persona mas fue atendida por crisis nerviosa. 3 familias fueron evacuadas.</t>
  </si>
  <si>
    <t>San Juan Sabinas</t>
  </si>
  <si>
    <t>Se registro una explosion en una mina denominada "Pasta de Conchos" debido a la acumulacion de gas metano lo que causo heridas a 11 personas y la muerte de 65 personas que quedaron atrapadas en la mina y un rescatista.</t>
  </si>
  <si>
    <t>Se registro el choque de un autobus foraneo contra un tracto camion con capacidad para 11 mil litros de acido fosforico, produciendose derrame del material. Como resultado del incidente una persona perdio la vida.</t>
  </si>
  <si>
    <t>Se registro la volcadura de un autobus de pasajeros resultando 47 personas lesionadas.</t>
  </si>
  <si>
    <t>Kanasin</t>
  </si>
  <si>
    <t xml:space="preserve">Se registro un incendio en la colonia Xtepen, se reportan 35 personas con lesiones leves, principalmente por intoxicacion. </t>
  </si>
  <si>
    <t>Se registro un accidente de un camion de carga contra 18 vehiculos ya que el camion se quedo sin frenos. Se reportan 7 personas lesionadas.</t>
  </si>
  <si>
    <t>Sayula de Aleman</t>
  </si>
  <si>
    <t>Una toma clandestina provoco el derrame de 2,066 barriles de petroleo en el municipio mencionado. Ya se realizaron las labores de saneamiento y recuperacion de la zona afectada.</t>
  </si>
  <si>
    <t>Se registro una explosion en las instalaciones de una empresa se desconoce la causa del incidente, sin embargo se reportan 3 personas lesionadas.</t>
  </si>
  <si>
    <t>Santo Tomas Hueyotlipan</t>
  </si>
  <si>
    <t>Se registro la explosion de un taller clandestino de artificios pirotecnicos, debido a lo anterior se reporta la muerte de un menor de edad y una persona adulta lesionada.</t>
  </si>
  <si>
    <t>Valle de Santiago</t>
  </si>
  <si>
    <t>Se registro un choque multiple por alcance e incendio entre tres automoviles. Como resultado se reportaron 5 personas muertas y 2 lesionadas.</t>
  </si>
  <si>
    <t>Se registro un accidente entre un automovil y un autobus de pasajeros en donde resultaron heridas 20 personas y una mas perdio la vida.</t>
  </si>
  <si>
    <t>Se registro un fuerte accidente entre 2 autobuses de pasajeros y un trailer, se reportan 4 personas fallecidas y 66 heridos. El chofer del trailer se dio a la fuga.</t>
  </si>
  <si>
    <t>Municipios del Valle de Oaxaca</t>
  </si>
  <si>
    <t>Se registraron fuertes lluvias acompañadas de fuertes vientos, ocasionando daños en  2 viviendas, aunque el fenomeno acasiono algunos encharcamientos en los municipios del valle.</t>
  </si>
  <si>
    <t>Se reportouna fuga de gas cloro en el pozo os pilares desconociendose la cantidad derramada. Una menor resulto herida por intoxicacion.</t>
  </si>
  <si>
    <t>Atlautla</t>
  </si>
  <si>
    <t>Se registro una explosion de varios cohetones a bordo de una camioneta que transportaba los artefactos. Como resultado del siniestro 4 personas perdieron la vida y 7 personas resultaron lesionadas.</t>
  </si>
  <si>
    <t>Chinameca</t>
  </si>
  <si>
    <t>Se presentoel descarrilamiento de 6 furgones. En el convoy viajaban cerca de 200 indocumentados centroamericanos. Como resultado del accidente 1 persona perdio la vida y 2 mas resultaron heridas.</t>
  </si>
  <si>
    <t>Se registro la volcadura de un camion de pasajeros en el cual 16 personas resultaron con lesiones.</t>
  </si>
  <si>
    <t>Abasolo</t>
  </si>
  <si>
    <t>Se registro una explosion en un polvorin clandestino, se reportouna persona menor de edad fallecida y otra herida.</t>
  </si>
  <si>
    <t>Simojovel</t>
  </si>
  <si>
    <t>Se registro un derrumbe en el pareje denominado el Cafetal, afectando a 5 personas. El accidente se produjo al estar cortando una de piedra de 7 a 8 metros de altura, en la cual se encontro ambar, por lo que decidieron excavar aproximadamente 3 metros de profundidad con una inclinacion de 10 grados. Los muros en los que se encontraba la piedra eran de arcilla y no soportaron el peso de la piedra y la excavacion, por lo cual se registro un derrumbe sepultando a 5 personas que se encontraban laborando en el lugar, de las cuales se rescato a 3 con lesiones y se recuperaron los cuerpos de 2 personas fallecidas.</t>
  </si>
  <si>
    <t>Se registro un choque de un autobus por falla mecanica (falla en los frenos), como resultado del incidente 11 personas resultaron heridas.</t>
  </si>
  <si>
    <t>Se registro un accidente carretero entre un automovil particular y una pipa. No se presento ningun derrame, sin embargo 2 personas perdieron la vida en el incidente.</t>
  </si>
  <si>
    <t>Apan, Almoloya y Tepeapulco</t>
  </si>
  <si>
    <t xml:space="preserve">Se registro una fuerte lluvia con granizo, afectando a 30 viviendas en sus techos en el municipio de Apan, y otras 15 con perdida total en el de Tepeapulco asicomo el auditorio ejidal de dicho municipio. asimismo, se registraron varias hectareas siniestradas en el municipio de Almoloya. En total se reportaron 180 personas afectadas. </t>
  </si>
  <si>
    <t>Se registro el desplome de un helicoptero en la zona de polanco, como resultado del incidente 8 personas sufrieron lesiones, entre los cuales se encontraba Jorge Valdano.</t>
  </si>
  <si>
    <t>Se registro el deplome de una avioneta tipo CESSNA, los dos tripulantes perdieron la vida.</t>
  </si>
  <si>
    <t>Mar adentro (no aplica)</t>
  </si>
  <si>
    <t>Se registro el hundimiento del buque denominado "Orion" a 315 millas nauticas de la costa. El buque transportaba 950 toneladas de combustible, 15% Diesel y 85% combustoleo. No se presentoderrame. Se reportan 5 personas heridas y 3 desaparecidos.</t>
  </si>
  <si>
    <t>Xochitepec</t>
  </si>
  <si>
    <t xml:space="preserve">Se registro el fallecimiento de 6 personas y 4 mas resultaron heridas debido a inhalacion de vapor toxico, posiblemente metano, al realizar el mantenimiento de un pozo. </t>
  </si>
  <si>
    <t>Frontera</t>
  </si>
  <si>
    <t>Se registro una explosion en la zona industrial, se desconoce la causa de la misma. Se reportouna persona lesionada.</t>
  </si>
  <si>
    <t>Se registro un accidente en la autopista Mexico-Pachuca por exceso de velocidad, lo que acasiono la volcadura de un autobus de pasajeros, como resultado del incidente 6 personas perdieron la vida y 26 mas presentaron lesiones.</t>
  </si>
  <si>
    <t>Se presentaron fuertes vientos afectando a 16 viviendas, 3 con daño total y 13 con daños parciales. Se brindo apoyo a los afectados con laminas de carton.</t>
  </si>
  <si>
    <t>Se registro la volcadura de un tracto tanque que transportaba 70 mil litros de gasolina, unuicamente se derramo la cantidad de 20 litros. No se reportan lesionados.</t>
  </si>
  <si>
    <t>Quechultenango</t>
  </si>
  <si>
    <t>Se registro el impacto de una camioneta contra un camion repartidor de agua, derivado del accidente se reportouna persona muerta y 12 lesionadas.</t>
  </si>
  <si>
    <t>Arriaga</t>
  </si>
  <si>
    <t>Se presentoun fuerte accidente entre dos camiones torton (uno cargado de platanos y el otro sin carga) y un autobus de pasajeros en donde viajaban alrededor de 29 personas. Como resultado del percance 13 personas perdieron la vida y 23 mas resultaron lesionadas.</t>
  </si>
  <si>
    <t>Holpelchen</t>
  </si>
  <si>
    <t>Se registro una intensa lluvia con ligera presencia de granizo que afectolas techumbres de 21 viviendas. No se presentaron daños humanos.</t>
  </si>
  <si>
    <t>Armeria</t>
  </si>
  <si>
    <t>Se registro el choque entre un autobus de pasajeros y un trailer. En el accidente se reportaron 5 personas muertas y 21 lesionados.</t>
  </si>
  <si>
    <t>Se registro la volcadura de una camioneta en un barranco de aproximadamente 40 metros. Como resultado del incidente 5 personas murieron y 4 mas sufrieron lesiones.</t>
  </si>
  <si>
    <t>Nacozari</t>
  </si>
  <si>
    <t>Se registro la volcadura de una pipa que trasportaba 21 mil litros de acido sulfurico, derramandose el producto en su totalidad sobre la carpeta asfaltica y un pequeño arroto. Se reporta una persona lesionada.</t>
  </si>
  <si>
    <t>Se registro el desplome de un helicoptero de Protecci´n Civil se reportan 3 personas lesionadas.</t>
  </si>
  <si>
    <t>Se presentoun incendio en el tiradero del bordo de xochiaca, se reportan 4 personas intoxicadas durante el combate al incendio.</t>
  </si>
  <si>
    <t>Petatlan</t>
  </si>
  <si>
    <t>Una granada de fragmentacion exploto en un bar que se encontraba instalado dentro de las instalaciones de la feria de Petatlan. La onda expansiva del ataque abarco un radio de 10 metros. Como resultado de este ataque 2 personas perdieron la vida y 17 mas resultaron lesionadas.</t>
  </si>
  <si>
    <t>Gustavo A. Madero e Iztapalapa</t>
  </si>
  <si>
    <t>Se monto un operativo de despliegue estrategico con motivo de las 163 representaciones de la pasion de cristo con motivo de las festividades de semana santa. Se estimo la participacion de aproximadamente 2 millones de personas.</t>
  </si>
  <si>
    <t>Torreon</t>
  </si>
  <si>
    <t>Se registro un incendio originado por un corto circuito el cual arraso con 120 viviendas construidas con material endeble en una zona irregular. Se reportan 5 personas lesionadas por quemaduras de primero y segundo grado, intoxicacion y crisis nerviosa. Se instalo un refugio temporal en donde se apoyo a 50 personas. Las familias damnificadas fueron apoyadas con laminas de carton.</t>
  </si>
  <si>
    <t>Se registro una fuerte explosion de polvora en una bodega legal de juegos pirotecnicos construida de ladrillo y techos de lamina. Una persona resulto lesionada.</t>
  </si>
  <si>
    <t>Pachuca</t>
  </si>
  <si>
    <t>La Unidad Estatal de Proteccion Civil reportola presencia de vientos de 35 a 40 Km./h ocasionando la caida de 3 espectaculares afectando a 2 vehiculos y lesionando a 6 personas.</t>
  </si>
  <si>
    <t>Se registro la volcadura de un camion de pasajeros en la carretera Mexico - Veracruz en la zona conocida como cumbres de maltrata. Se reportan 57 personas muertas y 3 lesionadas. El autobus iba con sobrecupo.</t>
  </si>
  <si>
    <t>Acambaro</t>
  </si>
  <si>
    <t>Se registro una explosion de pirotecnia en una vivienda, se reportan 4 personas lesionadas.</t>
  </si>
  <si>
    <t>Alpatlahuac, Calcahualco, La Perla, Los Reyes, Rafael Delgado, Atlahuilco, Texhuacan, Soledad Atzompa, Zongolica y Tequila.</t>
  </si>
  <si>
    <t>Debido a las fuertes lluvias presentadas, se reportan daños en los techos de 4,572 viviendas, asimismo se reportaron afectaciones en 9 escuelas. En total fueron 78 las comunidades afectadas. Y 100 hectareas de cultivos (maiz en su mayoria).</t>
  </si>
  <si>
    <t>Ciudad Serdan y Cañada de Morelos</t>
  </si>
  <si>
    <t>Debido a las fuertes lluvias acompañadas de granizo se presentaron daños en los techos de 46 viviendas, siendo el municipio mas afectado Ciudad Serdan. No se reportaron daños humanos.</t>
  </si>
  <si>
    <t>Jilotepec</t>
  </si>
  <si>
    <t>Se registro una fuerte lluvia que causo afectaciones en los techos de 17 viviendas, los damnificados fueron apoyados con despensas, cobijas, colchonetas y laminas de carton.</t>
  </si>
  <si>
    <t>Se registro un pequeño incendio en la cocina de un restaurante de mariscos ubicado en Avenida de la paz, como medida preventiva se evacuo a 60 personas que se encontraban dentro del inmueble.</t>
  </si>
  <si>
    <t>Se presento una fuerte granizada, afectando a 118 productores, que cosechaban unas 247 hectareas de Manzano, a lo cual se le asigno del fondo de la FAPRACC un total de $ 1 238 750 miles de pesos.</t>
  </si>
  <si>
    <t>Se registro un incendio en una casa habitacion, como resultado del mismo 3 menores de edad perdieron la vida.</t>
  </si>
  <si>
    <t>En el cerro denominado "El Original" cayo un rayo cuando pasaba una peregrinacion, motivo por el cual 6 personas perdieron la vida y 20 mas resultaron lesionadas.</t>
  </si>
  <si>
    <t>Se registraron fuertes lluvias en dicho municipio afectando 20 viviendas con daño menor de colonias cercanas al rio Coatan.  Se realizo la evacuacion de 8 familias.</t>
  </si>
  <si>
    <t>Se presentaron fuertes vientos en toda la ciudad, resultando afectadas 3 viviendas en sus techos, la barda de una iglesia que se precipito sobre una persona de 67 años de edad, ocasionando su muerte. asimismo, se registro la caida de varios arboles, postes de energia electrica y un anuncio espectacular.</t>
  </si>
  <si>
    <t>Se registro el impacto de 2 trailers de los cuales 1 transportaba 85 personas de origen guatemalteco y ecuatoriano, resultando 8 personas muertas y 15 lesionadas.</t>
  </si>
  <si>
    <t>Coyutla, Papantla, Tezonapa, Fortin, Zongolica y Cacahualco</t>
  </si>
  <si>
    <t>Se registro una fuerte lluvia acompañada de fuertes vientos y granizo, por tal motivo se presentaron afectaciones menores en 1,817 viviendas, 75 personas se encuentran refugiadas, asimismo se registraron 4 postes caidos, un transformador, una tuberia hidraulica rota, desprendimiento del domo central del palacio municipal de Fortin y 200 has. de cultivo afectadas (maiz en su mayoria).</t>
  </si>
  <si>
    <t>Se registro un choque por alcance entre un tracto camion contra una camioneta. En el percance se reporta un menor fallecido y 10 personas lesionadas.</t>
  </si>
  <si>
    <t>Se registro la volcadura de una pipa en la delegacion coyoacan, la pipa transportaba gas, por lo que se evauco a algunas familias. Como resultado del incidente se reportaron 2 personas lesionadas.</t>
  </si>
  <si>
    <t>Frontera Hidalgo</t>
  </si>
  <si>
    <t>Se registraron afectaciones a 9 viviendas debido a las intensas lluvias registradas. Los daños fueron menores con ligeros encharcamientos.</t>
  </si>
  <si>
    <t>San Salvador Atenco</t>
  </si>
  <si>
    <t>Se presentouna concentracion masiva de poblacion en San Salvador Atenco en donde se registraron brotes de violencia entre granaderos y la poblacion manifestante. Como resultado de estos brotes de violencia 41 personas resultaron lesionadas y 2 mas perdieron la vida. Ademas se levantaron demandas contra algunos granaderos y policias por abuso de autoridad y vejaciones.</t>
  </si>
  <si>
    <t>Villa de Acala</t>
  </si>
  <si>
    <t>Se registraron fuertes vientos ocasionando la caida de un poste de energia electrica y daños a 38 viviendas, 15 de manera total y 23 con daños parciales. Se brindaron apoyos con despensas, cobijas, colchonetas y laminas de carton.</t>
  </si>
  <si>
    <t>San Martin Peras</t>
  </si>
  <si>
    <t>Se registraron fuertes lluvias acompañadas de tormenta electrica. Un rayo impacto a una vivienda de material endeble y acasiono la muerte de un adulto y dos menores de edad.</t>
  </si>
  <si>
    <t>Cerritos</t>
  </si>
  <si>
    <t>Se registro un accidente en el cual un autobus de pasajeros se salio de la carretera tras la ponchadura de un neumatico, impactandose contra un cerro.  Se reportaron 26 personas muertas y 18 lesionadas.</t>
  </si>
  <si>
    <t>Libres, Oriental y Chilchotla</t>
  </si>
  <si>
    <t>Se registro una fuerte granizada afectando a 295 productores de maiz, lo cual representa 704.5 hectareas y a 171 productores de ciruelos, que cosechan 174 hectareas, por lo cual se asignaron a los primero $ 563.6 miles de pesos y a los segundo 870 miles de pesos, lo cual da un total de 1 433.6 miles de pesos, del fondo de la FAPRACC.</t>
  </si>
  <si>
    <t>Contla</t>
  </si>
  <si>
    <t>Se registraron fuertes lluvias acompañadas de granizo, por lo que resultaron dañadas parcialmente 14 viviendas y 70 personas resultaron afectadas.</t>
  </si>
  <si>
    <t>Pueblo Nuevo Solistahuacan</t>
  </si>
  <si>
    <t>Se registro un deslizamiento de ladera en dicho municipio, ocasionando el bloqueo total de la carretera  en una longitud de 100 metros. El deslizamiento afectoalguna infraestructura electrica y acasiono la perdida de  2 hectareas de Pino.</t>
  </si>
  <si>
    <t xml:space="preserve">Se registro un incendio en la tienda de autoservicio "Comercial Mexicana" Se evacuo a 350 personas aproximadamente y se reportaron 4 bomberos intoxicados. </t>
  </si>
  <si>
    <t>Ciudad Juarez</t>
  </si>
  <si>
    <t xml:space="preserve">Se registro una explosion de artificios pirotecnicos en un taller clandestino ocasionando la muerte de 1 persona, lesionando a 7 mas y causando daños a 10 viviendas, ya que en un cuarto se almacenaban cientos de kilos de polvora. </t>
  </si>
  <si>
    <t>Rio Grande</t>
  </si>
  <si>
    <t>Se registraron fuertes lluvias, una persona  perdio la vida al ser impactada por un rayo.</t>
  </si>
  <si>
    <t>Se reportoel desplome de una vivienda de material endeble la familia afectada fue trasladada a un refugio temporal y se le brindo apoyo con material para reconstruir su vivienda.</t>
  </si>
  <si>
    <t>Se registraron fuertes lluvias con granizo ocasionando lesiones leves a 3 personas.</t>
  </si>
  <si>
    <t>Debido a la intensa lluvia  se registraron daños en 13 viviendas, asicomo el fallecimiento de una persona por impacto de rayo. A las personas afectadas se les apoyo con cobertores, colchonetas y laminas de carton.</t>
  </si>
  <si>
    <t>Se registraron fuertes lluvias en varios municipios del estado causando daños menores a 3439viviendas y 600 hectareas afectadas de platano y 10 de maiz. asimismo se reportan daños en 10 escuelas y 2 negocios.</t>
  </si>
  <si>
    <t>Axtla de Terrazas, rio Verde, Tamazunchale, Huehuetlan, Huichihuayan y Aquismon</t>
  </si>
  <si>
    <t>Debido a las fuertes lluvias registradas se presentaron daños en 233 viviendas, 10 de estas presentaron daño total y el resto daño parcial.  asimismo, se presentaron daños en 1 jardin de niños. Se apoyo a la poblacion damnificada con cobertores, colchonetas, laminas de carton y despensas.</t>
  </si>
  <si>
    <t>Chapulhuacan, Pisaflores, Lolotla, Agua Blanca, Tlanchinol, Jacala, Molango y Calnali.</t>
  </si>
  <si>
    <t>Debido a las fuertes lluvias en los municipios mencioandos se presentaron daños en 116 viviendas, 2 iglesias y una biblioteca. Se apoyo a la poblacion con despensas, laminas de carton y colchonetas.  Los daños en las viviendas fueron parciales.</t>
  </si>
  <si>
    <t>Centro Cardenas y Cunduacan</t>
  </si>
  <si>
    <t>Debido a las fuertes lluvias se presentaron las siguientes afectaciones: En el municipio de Caredenas una embarcacion menor se hundio en la laguna del carmen causando la muerte a 5 personas, asimismo 1 persona mas fallecio al caerle una barda encima. En el municipio de Centro se reporto la muerte de 2 personas y 3 mas lesionadas al caer un arbol sobre el vehiculo que manejaban. Por ultimo en el muncipio de Cunduacan se reportaron daños en 300 viviendas, en su mayoria parciales y 3 personas lesionadas. Se apoyo a las familias afectadas con 500 laminas de zonc, 50 colchonetas y 50 cobertores.</t>
  </si>
  <si>
    <t>Se registro una fuerte granizada que alcanzo un espesor de 10 cm. Derivado de los anterior se reportaron daños en las techumbres de 10 viviendas de material endeble. La Secretaria de Desarrollo Social brindo apoyos compuestos por despensas, cobertores, colchonetas y laminas de carton.</t>
  </si>
  <si>
    <t>Moctezuma</t>
  </si>
  <si>
    <t>Se registro una grieta de varios kilometros de largo que en algunos puntos  alcanza los 4 metros de profundidad y 2 metros de ancho.  Se registraron 2 viviendas con daños en su estructura.</t>
  </si>
  <si>
    <t>Se registro un incendio en una bodega donde almacenaban plasticos, se reportan 3 personas lesionadas por intoxicacion.</t>
  </si>
  <si>
    <t>Debido a las fuertes lluvias registradas se presentoel colapso de un puente provisional, la corriente del arroyo Filapa socavo los costados del mismo. Hay otro camino por el cual accesar a la localidad, por lo que no quedo aislada.</t>
  </si>
  <si>
    <t>Villacomaltitlan</t>
  </si>
  <si>
    <t>A consecuencia de las fuertes lluvias registradas en el municipio el rio Vado Ancho incremento su nivel, dañando un muro de contencion (bordo) a la altura de la rancheria del mismo nombre, asimismo se registraron daños parciales en la estructura de un puente.</t>
  </si>
  <si>
    <t>Zacapu</t>
  </si>
  <si>
    <t>Se registro un flamazo en un taller que se encontraba al interior de una gasolinera. En el taller se encontraba una pipa con capacidad para 43 mil litros, la cual se utilizaba para la transportacion de Alcohol etilico a la que le estaban dando mantenimiento pero al soldar, se registro un flamazo por el proceso de gasificacion, ocasionando la muerte de un trabajador del taller y lesiones graves al chofer.</t>
  </si>
  <si>
    <t>Se registro el impacto de un tractocamion con un auto particular,  en el accidente se reportan 7 personas fallecidas y 2 heridos.</t>
  </si>
  <si>
    <t>Se registro un accidente en una mina al soltarse el carrito transportador, ocasionando un pequeño derrumbe que sepulto a una persona y acasiono heridas a 4 mas.</t>
  </si>
  <si>
    <t>Debido a las fuertes lluvias registradas se presnetaron afectaciones en 4 viviendas por penetracion de agua.</t>
  </si>
  <si>
    <t>Se registro el derrame de 20 mil litros de Diesel al volcarse un trailer que transportaba 2 contenedores. No se reportaron daños humanos.</t>
  </si>
  <si>
    <t>Yuriria</t>
  </si>
  <si>
    <t>Se registro la volcadura de un autobus de pasajeros con 42 personas abordo. Con motivo del accidente una persona perdio la vida y 41 resultaron heridas.</t>
  </si>
  <si>
    <t>Cuahtemoc</t>
  </si>
  <si>
    <t>Se registro el desprendimiento de una marquesina que se encontraba en mal estado, esta cayo sobre 3 personas causando lesiones.</t>
  </si>
  <si>
    <t>Se registro el desplome de un helicoptero de la AFI , derivado del cual 3 personas perdieron la vida.</t>
  </si>
  <si>
    <t>Tenango de Rodriguez</t>
  </si>
  <si>
    <t>Se registro una fuerte lluvia acompañada de granizo Se reportan afectaciones parciales, principalmente en los techos de 89 viviendas, asimismo se evacuo a 198 personas asentadas en lugares de riesgo.</t>
  </si>
  <si>
    <t>Fortin y San Andres Tuxtla</t>
  </si>
  <si>
    <t>Se reportaron daños menores en 19 viviendas debido a las fuertes lluvias registradas.</t>
  </si>
  <si>
    <t>Se registro un incendio en una bodega de tarimas afectandose todo el inmueble, de igual forma, se registro la afectacion de un cuarto de cocina donde se registro el desfogue de un tanque estacionario de  mil kilos, una persona resulto lesionada.</t>
  </si>
  <si>
    <t>Villa Grande</t>
  </si>
  <si>
    <t>Se registro la explosion de un polvorin clandestino, en el incidente una persona resulto lesionada.</t>
  </si>
  <si>
    <t>Jalapa</t>
  </si>
  <si>
    <t>Se reportaron daños en las techumbres de 50 viviendas de material endeble ocasionados por las fuertes lluvias registradas en el municipio antes mencionado. Se apoyo a los afectados con despensas y laminas de carton.</t>
  </si>
  <si>
    <t>Se registro la volcadura de un trailer que transportaba  80 toneladas de impermeabilizante en polvo y encostalado. No se reportan daños humanos.</t>
  </si>
  <si>
    <t>Se registro la volcadura de un trailer que transportaba aceite comestible, por dicho accidente se registro un incendio sin repercusiones mayores. Una persona resulto lesionada.</t>
  </si>
  <si>
    <t>Se registro un derrame de gasoleo de aproximadamente 1 millon 500 mil litros, afectando 3 kilometros a lo largo de la carretera Madero - Cadereyta.</t>
  </si>
  <si>
    <t>Acapulco, Zihuatanejo y Chilpancingo</t>
  </si>
  <si>
    <t>Debido a las fuertes lluvias fue necesaria la evacuacion de 58 habitantes de una colonia ubicada en zonas de peligro, asimismo, en el municipio de Chilpancingo se registraron daños en 4 viviendas, 3 con daños parciales y una con daño total, por lo que se evacuo a 20 personas. Y en Zihuatanejo tambien se presentaron daños parciales en algunas viviendas.</t>
  </si>
  <si>
    <t>Se detecto una oquedad en una seccion del lago de Chapultepec con una dimension de 15 metros lineales por 8 de ancho, resultando afectado el lago, ya que se filtraron 50 mil metros cubicos de agua. Gran parte de la fauna fue rescatado, sin embargo algunas carpas murieron en el translado. Los daños se estimaron en mas de 23 millones y contemplan la reparacion del interceptor poniente, los estudios, el proyecto de rehabilitacion del tanque y las obras de recuperacion y obturacion de la oquedad.</t>
  </si>
  <si>
    <t>SEMARNAT</t>
  </si>
  <si>
    <t>Ocuilan</t>
  </si>
  <si>
    <t>Se registro el desplome de una avioneta tipo CESSNA, en el incidente los dos tripulantes perdieron la vida.</t>
  </si>
  <si>
    <t>Huixtla</t>
  </si>
  <si>
    <t>Debido a las fuertes lluvias registradas en el municipio, junto con los escurrimientos de las partes altas que ocasionaron que el rio Huixtla se saliera de su cause se vio afectado un dique, la estructura de un puente y daños menores en 31 viviendas.</t>
  </si>
  <si>
    <t>Se registro un explosion en un domicilio, se desconocen las causas de la misma. Derivado de lo anterior se reportan 2 personas muertas y 8 heridas.</t>
  </si>
  <si>
    <t>Se presentouna fuerte lluvia acompañada de granizo, la cual afectoa un total de 15 viviendas de material endeble en sus techos.  Se habilito un refugio temporal en donde pasaron la noche 75 personas, asimismo, se apoyo a la poblacion afectada con despensas, laminas de carton y cobertores.</t>
  </si>
  <si>
    <t>Se registro una fuga de gas natural, debido a lo anterior se evacuo como medida preventiva a 450 personas.</t>
  </si>
  <si>
    <t>Tecapn de Galeana, Marquelia, Coyuca de Benitez y Florencio Villareal</t>
  </si>
  <si>
    <t>Debido a la onda tropical 6 y 7 se presntaron olas de 10 metros de altura, las cuales ocasionaron daños en 68 viviendas por lo que se evacuo a 299 personas. En 56 viviendas se presentodaño total y 8 con daño parcial. Se instalaron 3 refugios temporales.</t>
  </si>
  <si>
    <t>Se registraron fuertes lluvias acompañadas de fuertes vientos.  Un total de 653 viviendas sufrieron daños y se reportaron 5 personas lesionadas. Se apoyo a la poblacion damnificada con 900 laminas, 394 despensas, y ropa.</t>
  </si>
  <si>
    <t>Se presentoun flamazo en una mina de carbon ocasionando lesiones a 7 personas.</t>
  </si>
  <si>
    <t>Se registro un derrame de amoniaco en una empresa de hielo, se reportan 8 personas intoxicadas y la evacuacion de 64 personas que trabajan en la empresa o que se encontraban cerca del lugar. La cantidad derramada fue de entre 10 y 15 litros.</t>
  </si>
  <si>
    <t>Jocotitlan</t>
  </si>
  <si>
    <t>Se registro el desplome de una avioneta tipo CESSNA 310, los 4 tripulantes perdieron la vida en el incidente.</t>
  </si>
  <si>
    <t>Guadalajara, Puerto Vallarta, Tlaquepaque y Zapopan</t>
  </si>
  <si>
    <t>Debido a las fuertes lluvias presentadas en los municipios mencionados se reportaron 50 viviendas afectadas parcialmente.</t>
  </si>
  <si>
    <t>Se reporto una fuga de crudo la cual afecto1.2 hectareas de cultivos. Se desconoce la cantidad derramada</t>
  </si>
  <si>
    <t>Tatahuicapan</t>
  </si>
  <si>
    <t>Se registraron afectaciones en 430 viviendas por penetracion de agua, lo anterior debido a las fuertes lluvias registradas que originaron el desbordamiento de un arroyo.</t>
  </si>
  <si>
    <t>Concordia</t>
  </si>
  <si>
    <t>Debido a una intensa granizada en el municipio se reportan 140 viviendas dañadas en sus techos.</t>
  </si>
  <si>
    <t xml:space="preserve">Se registraron afectaciones en 10891 viviendas de diversos municipios debido a las fuertes lluvias registradas en el estado. Daños a 5 puentes. Se instalaron varios refugios temporales brindando el apoyo correspondiente. </t>
  </si>
  <si>
    <t>Se registro una explosion de artificios pirotecnicos en el poblado de San Pedro Jictepec, en el festejo de la fiesta patronal. Se reportan 25 personas lesionadas.</t>
  </si>
  <si>
    <t>Se registro un choque entre un autobus escolar y un autobus de transporte publico. Se reportan 20 personas lesionadas.</t>
  </si>
  <si>
    <t>Santa Maria El Tule</t>
  </si>
  <si>
    <t>Se registro la explosion de un polvorin clandestino, como resultado de la explosion 2 personas murieron y 1 se reportolesionada.</t>
  </si>
  <si>
    <t>Se registro la volcadura de una pipa a un rio. La pipa transportaba 25 mil litros del acido sulfurico, se derramo todo el producto. No se reportan personas lesionadas.</t>
  </si>
  <si>
    <t>Almoloya de Alquisiras</t>
  </si>
  <si>
    <t>Debido a las fuertes lluvias registradas se reportaron daños en 200 viviendas por penetracion de agua, afectando enseres domesticos y 30 vehiculos.  Se brindo apoyo a la poblacion afectada con 1,248 cobertores, 1,248 colchonetas, 324 despensas y 2,480 laminas de carton, beneficiando a un total de 2.040 personas.</t>
  </si>
  <si>
    <t>Nopalucan, Coronango, Cuautlancingo e Izucar de Matamoros</t>
  </si>
  <si>
    <t>Se registro una lluvia fuerte con granizo afectando un total de 1,025 viviendas, el municipio mas afectado fue el de Izucar de Matamoros.</t>
  </si>
  <si>
    <t>Zitlalpetl</t>
  </si>
  <si>
    <t>Se registraron fuertes lluvias acompañadas de granizo, lo que acasiono daños a 25 viviendas. Se apoyo a las personas afectadas con laminas de carton, cobjias y colchonetas.</t>
  </si>
  <si>
    <t>Se registro una ruptura en los bordos del rio Ameca ocasionando afectaciones a 2 hectareas de cultivo (maiz). Se colocaron costaleras en 20 metros lineales para evitar que se siguiera vertiendo el agua.</t>
  </si>
  <si>
    <t>Se registraron daños por fuertes lluvias en 374 viviendas por penetracion de agua, aprox. 1 metro, por lo que se reportaron daños en enseres. Tambi´ne se vieron afectadas 2 escuelas y un automovil. 1 persona murio.</t>
  </si>
  <si>
    <t>Se registro un derrumbe en  los trabajos de reconstruccion de la carretera libre Tuxtla- San Cristobal por tal incidente una persona perdio la vida al quedar sepultada por mas de una tonelada y media de tierra.</t>
  </si>
  <si>
    <t>Se reportola intoxicacion de 30 personas por plaguicidas sipermetrina, algunos pacientes quedaron inconcientes, afortunadamente no se presentoningun fallecimiento.</t>
  </si>
  <si>
    <t>Se registraron fuertes lluvias, lo que acasiono encharcamientos en algunas calles. Se reportoel arrastre de 5 menores de edad por la corriente del arroyo seco. 3 de los menores lograron salir ilesos, uno mas fue encontrado herido y otro fallecio.</t>
  </si>
  <si>
    <t xml:space="preserve">Se presento una fuerte lluvia que afectoal municipio, se presentaron daños en 2704 viviendas, se habilitaron refugios temporales. Se reportan 4 personas fallecidas,  se han recuperado los cuerpos de un menor de edad, una mujer y un hombre. </t>
  </si>
  <si>
    <t>Se han reportado 10 fallecimientos debido a las altas temperaturas. Las muertes han sido avaladas por la SSA del estado que reporta que son consecuencia del llamado "Golpe de calor".</t>
  </si>
  <si>
    <t>Apodaca</t>
  </si>
  <si>
    <t>Se registro el arrastre de una persona en el canal pluvial conocido como arroyo conductores. La persona fue encontrada muerta.</t>
  </si>
  <si>
    <t>Tepic</t>
  </si>
  <si>
    <t>Se registro el desplome de una avioneta tipo CESNA en donde viajaban 4 menores de edad y el piloto, todos perdieron la vida.</t>
  </si>
  <si>
    <t>Guachochi</t>
  </si>
  <si>
    <t>Una persona murio al ser impactada por un rayo durante una tormenta electrica.</t>
  </si>
  <si>
    <t>Sinaloa de Leyva</t>
  </si>
  <si>
    <t>Una avioneta se impacto contra un cerro al intentar despegar, la avioneta se incendio y sus 6 tripulantes perdieron la vida.</t>
  </si>
  <si>
    <t>Se registro un accidente carretero en el cual se vio involucrado un autobus de pasajeros. Se reportan 25 personas lesionadas y 5 fallecidos entre los cuales se encuentra un menor de edad.</t>
  </si>
  <si>
    <t>Se registro una fuerte lluvia en la zona metropolitana de la entidad, lo que acasiono que se desbordara el Arroyo "Seco" la fuerza de la corriente arrastro a una persona de 46 años. asimismo, se reportan daños menores y de menaje en 123 viviendas.</t>
  </si>
  <si>
    <t>Calpulalpan</t>
  </si>
  <si>
    <t>Se registro la volcadura de una pipa que transportaba amoniaco presentandose una ligera fuga por lo que se evacuo a los negocios cercanos.</t>
  </si>
  <si>
    <t>Pajapan, Mecayapan, san Andres Tuxtla, Playa Vicente, Isla, Jose Azueta, Angel R. Cabada, Tlacojalpan, Tlacotalpan, Carlos A Carrillo, Chacaltianguis, Alvarado, Veracruz y Boca del rio</t>
  </si>
  <si>
    <t>Se registraron fuertes lluvias en gran parte del estado, se reportan 2 personas heridas y un muerto.</t>
  </si>
  <si>
    <t>Escuinapa</t>
  </si>
  <si>
    <t>Se registro el fallecimiento de un elemento de la policia al intentar cruzar un arroyo en una unidad, la cual fue arrastrada con la persona abordo.</t>
  </si>
  <si>
    <t>Debido a las fuertes lluvias se registro la muerte de un menor de edad al ser arrastrado por la corriente de un cauce.</t>
  </si>
  <si>
    <t>Se registro la explosion de una alcantarilla en donde una persona perdio la vida. Se atribuye la explosion a una fuga de gas combinada con un corto circuito.</t>
  </si>
  <si>
    <t>Se presentoun derrame de un frasco que contenia alfanatol en el laboratorio de salud publica. Derivado de lo anterior 5 personas resultaron lesionadas.</t>
  </si>
  <si>
    <t>Se registro la volcadura de un autobus de pasajeros reportandose 7 personas lesionadas.</t>
  </si>
  <si>
    <t>Huasabas</t>
  </si>
  <si>
    <t xml:space="preserve">Se registro una fuerte lluvia ocasionando daños a los techos de 9 viviendas. </t>
  </si>
  <si>
    <t>Cacahuatan y Tuxtla Chico</t>
  </si>
  <si>
    <t>Debido a la fuerte lluvia registrada se presentaron afectaciones en 36 viviendas del municipio de Cacahuatan, 4 con daño total y el resto con afectaciones en los techos. En el municipio de Tuxtla Chico se registro la caida de varios arboles, afectando el servicio de energia electrica por algunas horas.</t>
  </si>
  <si>
    <t>Se registro una fuerte lluvia ocasionando daños en 23 viviendas por penetracion de agua y daños en los techos, el tirante del agua alcanzo los 60 cm, por lo que causo daños al menaje de las familias.  De igual forma, se presentola caida de varios arboles, afectando algunos cables de energia electrica, por lo que el servicio se vio suspendido unas horas.</t>
  </si>
  <si>
    <t>Se registro una fuerte lluvia en el municipio afectando a 10 colonias con encharcamiento leves. No se reportaron daños mayores.</t>
  </si>
  <si>
    <t>Se presentouna tormenta electrica en el municipio antes mencionado, lo que acasiono que 2 pescadores perdieran la vida al ser impactados por un rayo.</t>
  </si>
  <si>
    <t>Se reportola volcadura de un autobus de pasajeros ocasionada por el sobrecupo, como resultado del percance 2 personas perdieron la vida y 30 mas sufrieron lesiones.</t>
  </si>
  <si>
    <t>Mazocahui</t>
  </si>
  <si>
    <t>Se registro la volcadura de un camion que trasportaba concentrado de cobre, se desconoce la cantidad derramada. Solo se reporto un lesionado leve.</t>
  </si>
  <si>
    <t>Los Reyes La Paz</t>
  </si>
  <si>
    <t>Se registro una explosion de artificios pirotecnicos en la catedral de dicho municipio. Por tal motivo 6 personas presentaron lesiones.</t>
  </si>
  <si>
    <t>Se registraron lluvias de 25 milimetros aproximadamente, acompañadas de fuertes vientos y granizo, como resultado de lo anterior se reportaron daños en los techos de 13 viviendas. Se apoyo a las familias afectadas con laminas de carton, cobijas y despensas.</t>
  </si>
  <si>
    <t>Bochil y Jitotol</t>
  </si>
  <si>
    <t xml:space="preserve">Debido a las fuertes lluvias registradas, se reportaron afectaciones en 12 viviendas del municipio de Bochil, los daños fueron menores y hubo afectacion a enseres domesticos. Por otro lado, 2 personas perdieron la vida al intentar cruzar un vado, siendo arrastrados por la corriente. Dos personas fueron rescatadas, sin embargo 2 perdieron la vida. </t>
  </si>
  <si>
    <t>Zapopan, Guadalajara, Tlaquepaque, Tlajomulco y Tonala</t>
  </si>
  <si>
    <t>Debido a las fuertes lluvias se presentaron afectaciones en 91 viviendas  y se registro la muerte de una persona que prusumiblemente fue arrastrada por la corriente.</t>
  </si>
  <si>
    <t>OT</t>
  </si>
  <si>
    <t>Veracruz, Boca del Rio, Carlos A. Carrillo y Tatahuicapan</t>
  </si>
  <si>
    <t>Debido al paso de la onda tropical numero 17 se reportan 119 viviendas afectadas, 3 puentes y 2 vados. Se instalaron 7 refugios temporales en donde se atendio a 280 personas aproximadamente. Las poblacion afectada se estimo en 1350 personas.</t>
  </si>
  <si>
    <t>Se registro una fuga de amoniaco en los sistemas de refrigeracion de una empresa empacadora de mangos. Por tal motivo se evacuo a un total de 250 personas, de las cuales 4 presentaron intoxicacion y fueron trasladadas al hospital.</t>
  </si>
  <si>
    <t>Azoyu</t>
  </si>
  <si>
    <t xml:space="preserve">Se registro una fuerte lluvia en el municipio mencionado, ocasionando que el nivel del rio denominado "Los Novios" aumentara su nivel. Se registro la muerte de 2 personas debido a la imprudencia de un taxista que intento cruzar el rio y fue arrastrado con sus dos pasajeros menores de edad 16 y 9 años. El taxista sobrevivio pero se dio a la fuga. </t>
  </si>
  <si>
    <t>Se presento una fuerte lluvia en dicho municipio, causando afectaciones en 42 viviendas, 12 con daño total y 30 de manera parcial. Se brindo el apoyo correspondiente a la poblacion afectada.</t>
  </si>
  <si>
    <t>Se registro una explosion por acumulacion de gas natural en una vivienda abandonada. Se reportan daños a 5 viviendas, 2 vehiculos y 8 personas lesionadas.</t>
  </si>
  <si>
    <t>Totolapan</t>
  </si>
  <si>
    <t>Se registro una fuerte lluvia en la entidad, lo que acasiono que el arroyo denominado "Barranquilla" se desbordara, causando afectaciones qa 50 viviendas de la colonia Centro. La penetracion del agua en las viviendas supero el metro de altura, ocasionando daños al menaje de las familias afectadas.</t>
  </si>
  <si>
    <t>Margaritas y Reforma</t>
  </si>
  <si>
    <t xml:space="preserve">Debido a las fuertes lluvias se presentaron afectaciones en 4 viviendas del municipio de Reforma y 16 mas en el municipio de las Margaritas con tirantes de 50 cm. Por lo que aparte del daño menor se presentaron afectaciones al menaje de las familias afectadas. Se habilitaron 2 refugios temporales en donde se apoyo a 100 personas con la ayuda correspondiente. </t>
  </si>
  <si>
    <t>Se registro la volcadura de una pipa que transportaba agua en la autopista del sol. Derivado de lo anterior se reporta la muerte de 3 personas y otras 3 lesionadas de trabajadores que realizaban trabajo de mantenimiento sobre la carpeta asfaltica.</t>
  </si>
  <si>
    <t>Julio R. Escudero</t>
  </si>
  <si>
    <t>Se registro la volcadura de un camion de pasajeros en el cual viajaban 41 personas, debido al incidente se reportola muerte de 2 personas y 10 lesionados.</t>
  </si>
  <si>
    <t>Los Cabos</t>
  </si>
  <si>
    <t>Se registraron fuertes lluvias a consecuencia de la Tormenta Tropical "Emilia", se presentaron algunas afectaciones ligeras en viviendas, se instalaron 2 refugios temporales en donde se atendio a 200 personas.</t>
  </si>
  <si>
    <t>Yecapixtla</t>
  </si>
  <si>
    <t>Se registro un accidente carretero entre un camion de carga y una combi de transporte publico. Derivado de lo anterior se reportan 3 personas muertas y 12 lesionados.</t>
  </si>
  <si>
    <t>Se registraron fuertes lluvias que ocasionaron la creciente de un arroyo el cual arrastro un vehiculo que intento cruzarlo. Los dos tripulantes perdieron la vida.</t>
  </si>
  <si>
    <t>Debido a las fuertes lluvias se derrumbo una barda y cayo sobre 5 personas, causando la muerte de 2 y lesiones a las otras 3 personas.</t>
  </si>
  <si>
    <t>Praxedis</t>
  </si>
  <si>
    <t>Se registro una fuerte lluvia en el municipio, por este motivo, 30 viviendas sufrieron afectaciones, 20 de manera parcial y 10 con daños menores. De igual forma se reportan daño en la barda perimetral de una escuela con una longitud de 50 metros.</t>
  </si>
  <si>
    <t>Debido a las fuertes lluvias registradas en la entidad 29 viviendas sufrieron daños menores por penetracion de agua con un tirante de hasta 1 metro, se reportan afectaciones al menaje de las familias. Fue necesario implementar un refugio temporal. Se apoyo a la poblacion con colchonetas y cobertores.</t>
  </si>
  <si>
    <t>Miguel Hidalgo y Cuauhtemoc</t>
  </si>
  <si>
    <t>Se registro otra concentracion masiva de poblacion con motivo de la marcha convocada por AMLO en donde participaron mas de 1.2 millones de personas. asimismo, se convoco a un planton permanente en las calles de reforma, Juarez y madero, por lo que estas se mantienen cerradas en una gran extension.</t>
  </si>
  <si>
    <t>Santa Maria Chichotla</t>
  </si>
  <si>
    <t>Se registro un deslave en un cerro de dicho municipio, se reportan 11 personas sepultadas por el material.  Se recuperaron los cuerpos y se entregaron a familiares.</t>
  </si>
  <si>
    <t>Arcelia</t>
  </si>
  <si>
    <t>Debido a las fuertes lluvias registradas en el municipio antes mencionado se reportan daños parciales en 18 viviendas, ademas se evacuo a 32 personas.</t>
  </si>
  <si>
    <t>Se registro un accidente carretero entre una camioneta de traslado de valores y un autobus de pasajeros. Se reportaron 9 personas lesionadas.</t>
  </si>
  <si>
    <t>Tepechitlan</t>
  </si>
  <si>
    <t>Se reportoel fallecimiento de una persona de la tercera edad al ser arrastrado por la creciente de un arroyo.</t>
  </si>
  <si>
    <t>Teziutlan, Zacatlan y Huejotzingo</t>
  </si>
  <si>
    <t>En diversos hospitales de los municipios mencionados se presentaron personas intoxicadas por el consumo de hongos venenosos.</t>
  </si>
  <si>
    <t>Tlaxcala y Acuitlapilco</t>
  </si>
  <si>
    <t>Debido a las fuertes lluvias en dichos municipios se reportaron afectaciones en 5 viviendas, una gasolinera y una tienda.</t>
  </si>
  <si>
    <t>Coeneo y Zacapu</t>
  </si>
  <si>
    <t>Se registraron fuertes granizadas afectando a 1058 productores de maiz, en una superficie de 2288.3 hectareas. El FAPRACC apoyo com 1.83 millones de pesos.</t>
  </si>
  <si>
    <t xml:space="preserve">Se registro el desplome de un helicoptero de seguridad publica del estado, al momento del accidente 4 tripulantes iban abordo. solo uno resulto lesionado de gravedad. </t>
  </si>
  <si>
    <t>Ignacio Zaragoza</t>
  </si>
  <si>
    <t>Se reportola muerte de una persona al ser arrastrado por la corriente producto de las lluvias que se presentaron en dicho municipio.</t>
  </si>
  <si>
    <t>Se registro un incendio urbano en una fabrica de plasticos, en el incidente 11 personas resultaron intoxicadas, asimismo se evacuo a 50 familias que viven cerca de la zona afectada.</t>
  </si>
  <si>
    <t>Se registro la volcadura de un microbus en la carretera Tuxtla Gutierrez-Ocozocoautla. Se reportan 3 personas fallecidas y 27 personas heridas.</t>
  </si>
  <si>
    <t>Toluca, Otzolotepec, Nocolas Romero, Xonacatlan, Temoaya, Ocoyoacac, Tenancingo, Jiquipilco, San Mateo Atenco, Ixtlahuaca</t>
  </si>
  <si>
    <t>Debido a las fuertes lluvas registradas en el estado se presentaron afectaciones en 546 viviendas. Se apoyo a la poblacion afectada con 1,142 cobertores, 1,535 despensas, 260 fardos de lamina, 1,284 colchonetas y 312 botellas de agua potable.</t>
  </si>
  <si>
    <t>Se registro el derrumbe de una barda perimetral la cual sepulto a 4 personas, tres de ellas salieron con vida y la ultima fallecio.</t>
  </si>
  <si>
    <t>Se reportola explosion de un polvorin en la cabecera municipal como consecuencia se reportan 3 personas lesionadas.</t>
  </si>
  <si>
    <t>Zapopan y Tlaquepaque</t>
  </si>
  <si>
    <t>Se reportaron fuertes lluvias en los municipios mencionados, se reportan 13 viviendas afectadas.</t>
  </si>
  <si>
    <t>Debido a las fuertes lluvias se registro el fallecimiento de 2 personas  que fueron arrastradas por la corriente de un rio crecido.</t>
  </si>
  <si>
    <t>Se registro un incendio al interior de una empresa de filtros y lubricantes se evacuaron 160 personas, se reportan 2 personas heridas por intoxicacion.</t>
  </si>
  <si>
    <t>Huejotzingo</t>
  </si>
  <si>
    <t>Debido a las fuertes lluvias registradas en el municipio antes mencionado se presnetaron daños en 10 viviendas.</t>
  </si>
  <si>
    <t>Se registro un accidente carretero en el cual un autobus de pasajeros con sobrecupo se volco. Se reportan 48 personas lesionadas.</t>
  </si>
  <si>
    <t>Parras de la Fuente</t>
  </si>
  <si>
    <t>Se registraron fuertes lluvias en el municipio antes mencionado, se reportan daños menores en 500 viviendas y la muerte de una persona adulta que fue arrastrada por la corriente.</t>
  </si>
  <si>
    <t>Se reportola explosion de un polvirin dejando lesionada a una persona.</t>
  </si>
  <si>
    <t>Se registro la explision de 12 polvorines, afortunadamente solo una persona resulto lesionada y se registro la perdida de un camion torton que quedo calcinado.</t>
  </si>
  <si>
    <t>Se registro el fallecimiento de una persona al nadar en el mar  que tenia oleaje fuerte a consecuencia del huracan Ileana.</t>
  </si>
  <si>
    <t xml:space="preserve">Chignahupan, San Nicolas Buenos Aires, Tlatlauquitepec, Zautla, </t>
  </si>
  <si>
    <t>Se registraron fuertes lluvias que afectaron a productores de maiz y frijol. Fueron 3,691 los productores afectados, y la superficie afectada fue de 7,671.73 hectareas.</t>
  </si>
  <si>
    <t>Villa de Ramos</t>
  </si>
  <si>
    <t>Se presentouna tormenta electrica ocasionando la muerte de una persona por descarga electrica.</t>
  </si>
  <si>
    <t>Navolato</t>
  </si>
  <si>
    <t>Se registro una fuga de amoniaco de una pipa que transportaba 38 mil litros del producto. Por tal motivo se evacuo a 1,500 personas. Se desconoce la cantidad derramada. asimismo se reporta la muerte de una persona por intoxicacion y 58 bomberos lesionados por inhalar los vapores del producto.</t>
  </si>
  <si>
    <t>Se registro un deslizamiento de laderas en el cerro denominado Las Delicias. Se reportola muerte de 4 personas, 3 menores de edad y un adulto.</t>
  </si>
  <si>
    <t>Se reportoel fallecimiento de un menor al ser arrastrado por la corriente de un arroyo crecido a causa de las fuertes lluvias.</t>
  </si>
  <si>
    <t>Se reporta el fallecimiento de un miembro de la policia y la desaparacion de otro al ser arrastrados por una crecida en la corriente del canal.</t>
  </si>
  <si>
    <t>Soledad de Graciano Sanchez</t>
  </si>
  <si>
    <t>Se reporta la explosion de una vivienda por acumulacion de Gas LP, como resultado de incidente se reportan 3 personas lesionadas y la vivienda con daños parciales.</t>
  </si>
  <si>
    <t>Coyuca de Benitez, Metlatonoc, Malinaltepec, Zapotitlan, Chochoapa el Grande, Acatepec y Iliatenco</t>
  </si>
  <si>
    <t>Debido a las fuertes lluvias ocasioanadas por los remanentes del ciclon tropical "John" se presentaron afectaciones el el sector agricola, especificamente se vieron afectados 3.316 productores de maiz. 3.453 hectareas afectadas.</t>
  </si>
  <si>
    <t>Debido a los remanentes del huracan John se presentaron fuertes lluvias en el municipio antes mencionado, solo se reportan dos viviendas con daños menores.</t>
  </si>
  <si>
    <t>Comondu, La Paz, Loreto, Mulege y Los Cabos</t>
  </si>
  <si>
    <t>Se registraron varios daños a consecuencia del huracan "John". Se realizo una evaluacion a detalle por parte del CENAPRED que cuantifico los daños en cerca de 1000 millones de pesos.</t>
  </si>
  <si>
    <t>Guerrero, Temosachi y Matachi</t>
  </si>
  <si>
    <t>Se presentaron lluvias torrenciales en el estado afectando a productores de maiz. En total fueron 1054 los productores afectados.</t>
  </si>
  <si>
    <t>Acultzingo</t>
  </si>
  <si>
    <t>Se registro un accidente ferroviario entre dos trenes que chocaron de frente, como consecuencia del percance 1 persona murio y 2 mas resultaron heridos.</t>
  </si>
  <si>
    <t>Se registraron fuertes lluvias en el municipio de Ecatepec, por tal motivo se vieron afectadas 94 viviendas.</t>
  </si>
  <si>
    <t>Ruiz</t>
  </si>
  <si>
    <t>Se presentaron fuertes lluvias en el municipio ocasionando el colapso del techo de una vivienda. A consecuencia de los hechos una mujer de 80 años perdio la vida.</t>
  </si>
  <si>
    <t>Se registro la volcadura de una pipa que transpotaba acido sulfurico, se presentoun derrame de 1000 litros.</t>
  </si>
  <si>
    <t>Mezquital</t>
  </si>
  <si>
    <t>Se registro un deslizamiento de laderas en el municipio antes mencionado, como resultado del fenomeno 10 personas perdieron la vida, 3 lesionados y 5 viviendas resultaron afectadas en su totalidad.</t>
  </si>
  <si>
    <t>Se presento un fuerte lluvia lo que acasiono que se desbordara el rio Guanajuato . Como resultado del fenomeno una persona perdio la vida.</t>
  </si>
  <si>
    <t>Xicotepec</t>
  </si>
  <si>
    <t>Se registro el deslizamiento de una ladera al pie de la carretera federal Huauchinango-Necaxa , provocando que el material del derrumbe cayera sobre una parada de autobus. Hasta el momento se reportan 4 muertos y 15 heridos.  Se reportan tambien varios vehiculos afectados.</t>
  </si>
  <si>
    <t>Se registro un accidente ferroviario en el cual una persona perdio la vida y tres mas resultaron heridas cuando se desbarranco el tren en el que viajaban. El acceso a la Sierra por via ferrea se suspendio.</t>
  </si>
  <si>
    <t>Debido a las fuertes lluvias registradas en el municipio de Monterrey se reportoel arrastre de un vehiculo en el que viajaban 4 personas. Los cuerpos fueron entregados a sus familiares, las 4 personas fallecieron.</t>
  </si>
  <si>
    <t>Simon Bolivar</t>
  </si>
  <si>
    <t>Se registraron fuertes lluvias en el municipio antes mencionado, como resultado  20 viviendas se vieron afectadas.  asimismo se reportouna persona muerta.</t>
  </si>
  <si>
    <t>Chiconcuautla</t>
  </si>
  <si>
    <t>Se registro un deslizamiento de suelos en donde tres viviendas resultaron dañadas en su estructura y otras 23 parcialmente afortunadamente no se presentaron daños humanos, sin embargo si fue necesaria la evacuacion de 120 personas como medida preventiva.</t>
  </si>
  <si>
    <t>Armeria, Colima, Comala, Coquimatlan, Cuauhtemoc, Ixtlahuacan, Manzanillo, Minatitlan, Tecoman, y Villa de Alvarez</t>
  </si>
  <si>
    <t>Debido a los efectos del huracan "Lane" en el estado se presentaron afectaciones en diferentes sectores de la poblacion, por lo que el CENAPRED organizo una mision de evaluacion para evaluar el impacto. La poblacion afectada directamente fue de 210 personas, sin embargo miles de personas fueron afectadas indirectamente al verse afectada severamente la infraestructura carretera.</t>
  </si>
  <si>
    <t>Acapulco, Marquelia y Heliodor Castillo</t>
  </si>
  <si>
    <t>Debido a las fuertes lluvias presentadas en el estado se presentola caida de varios arboles, daños en 102viviendas, asimismo se reportoel naufragio de 1 embarcacion, rescatando a tres de los tripulantes, una persona continua desaparecida  y una persona se reporta fallecida. Una escuela tambien presento daños.</t>
  </si>
  <si>
    <t>Se registro un accidente entre dos autobuses de pasajeros, se reportan 25 personas lesionadas.</t>
  </si>
  <si>
    <t>Autlan de Navarro, Casimiro Castillo, Cihuatlan, Cuutitlan de Garcia Barragan, La Huerta, Villa Purificacion, Cabo Corrientes, Puerto Vallarta, Tomatlan, Mascota, Talpa de Allende y San Sebastian del Oeste</t>
  </si>
  <si>
    <t>Debido a los efectos del huracan "Lane" se presentaron afectaciones en varios municipios del estado, por lo que se rastreo informacion de diferentes medios para poder estimar el monto de daños ocasionadoso porel fenomeno.</t>
  </si>
  <si>
    <t>Alfajayucan</t>
  </si>
  <si>
    <t>Se registraron fuertes lluvias en dicho municipio lo que provoco que se desbordara el arroyo denominado "Del Centro" ocasionado daños a 7 vehiculos y varias viviendas. 2 se reubicaran.</t>
  </si>
  <si>
    <t>Tierra Blanca y Xichu</t>
  </si>
  <si>
    <t>Debido a las fuertes lluvias se presnetaron afectaciones menores en 5 viviendas.</t>
  </si>
  <si>
    <t>Concordia, Cosala, Culiacan, Escuinapa, Elota, Mazatlan, Rosario, San Ignacio, Salvador Alvarado y Navolato</t>
  </si>
  <si>
    <t>Debido a l impacto del huracan "Lane" en el estado el CENAPRED realizo una mision de evaluacion. Los daños fueron diversos y sin duda este fenomeno fue el de mayor impacto en el 2006. La poblacion afectada se obtuvo de la estimacion del Comite de Evaluacion de Daños.</t>
  </si>
  <si>
    <t>Acaponeta y San Pedro</t>
  </si>
  <si>
    <t>A consecuencia de las lluvias provocadas por el huracan "Lane" se evacuo a 97 personas como medida preventiva.</t>
  </si>
  <si>
    <t>San Jose de Iturbide</t>
  </si>
  <si>
    <t>Se registro un accidente en la carretera en la cual una ambulancia y un autotanque choacaron, se reportan 2 personas lesionadas .</t>
  </si>
  <si>
    <t>Al realizarse el tradicional desfile de la independencia un camion se quedo sin frenos se precipito sobre uno de los contingentes, lesionando a 11 menores de edad. Afortunadamente no se presentoningun deceso.</t>
  </si>
  <si>
    <t>Villa de Arriaga, Villa de Reyes, San Luis Potosi, y Soledad de Graciano Sanchez</t>
  </si>
  <si>
    <t>Se registraron fuertes lluvias en varios municipios del estado, se reporta una persona fallecida y tres heridas.</t>
  </si>
  <si>
    <t>Guanacevi</t>
  </si>
  <si>
    <t>Se registro el fallecimiento de una persona al intentar cruzar un arroyo a caballo que fue arrastrado debido a las fuertes lluvias que dejo el huracan "Lane".</t>
  </si>
  <si>
    <t>Reynosa y rio Bravo</t>
  </si>
  <si>
    <t>Se registraron fuertes lluvias en los municipios mencionados, se declararon como zona de desastre ambos municipios, por lo que el CENAPRED organizo una mision de evaluacion para cuantificar los daños ocasionados por el fenomeno. La poblacion afectada se obtuvo de informacion proporcionada por los municipios.</t>
  </si>
  <si>
    <t>Se registro un incendio urbano en el mercado municipal, causando lesiones a 4 personas.</t>
  </si>
  <si>
    <t>Se registro el accindete de una avioneta tipo CESSNA la cual se estrello contra un cerro cercano a la pista de aterrizaje, em el percance el piloto perdio la vida.</t>
  </si>
  <si>
    <t>Otaez</t>
  </si>
  <si>
    <t>Se registraron fuertes lluvias en el municipio antes mencionado ocasionando un desgajamiento de cerro, debido a lo anterior 6 personas perdieron la vida y 2 mas resultaron lesionadas, asimismo 2 viviendas resultaron con daño total.</t>
  </si>
  <si>
    <t>Reynosa</t>
  </si>
  <si>
    <t>Se registro la explosion de una pipa de gas cuando realizaban trabajos de reparacion en un taller mecanico. Se reporta una persona lesionada y una muerta.</t>
  </si>
  <si>
    <t>Jojutla</t>
  </si>
  <si>
    <t>Se registro el deplome de una avioneta ultraligera resultando una persona lesionada.</t>
  </si>
  <si>
    <t>Guanajuato, Leon y San Diego de la Union</t>
  </si>
  <si>
    <t>Se registraron fuertes lluvias en los municipios antes mencionados viendose afectadas 16 viviendas con daños menores.</t>
  </si>
  <si>
    <t>Debido a las fuertes lluvas registradas en varios municipios del estado se presentaron daños menores en 47 viviendas , la muerte de una persona y otra mas se encuentra desaparecida.</t>
  </si>
  <si>
    <t>Juan R. Escudero</t>
  </si>
  <si>
    <t>Se registro un derrumbe sobre la carretera federal Tierra Colorada-Ayutla, se reportan 4 vehiculos afectados, No hubo peridas humanas ni lesionados.</t>
  </si>
  <si>
    <t>Talpa de Allende</t>
  </si>
  <si>
    <t>Se registro un deslizamiento de laderas en la Sierra Occidental del estado, como resultado del mismo 3 personas quedaron sepultadas y perdieron la vida.</t>
  </si>
  <si>
    <t>Se registro un derrumbe el cual sepulto a una persona de 68 años. Afortunadamente esta no perdio la vida.</t>
  </si>
  <si>
    <t>Se reportoun accidente urbano en el municipio mencionado fueron 2 los autobuses urbanos que chocaron y se presentaron lesiones en 25 personas, asimismo se presentaron daños parciales en dos viviendas, ya que uno de los autobuses se impacto directamente contra estas.</t>
  </si>
  <si>
    <t>Apaseo el Grande, Salamanca y Salvatierra</t>
  </si>
  <si>
    <t xml:space="preserve">Debido a las fuertes lluvias 5 viviendas fueron afectadas y sufrieron anegaciones. </t>
  </si>
  <si>
    <t>Se registro una explosion en un polvorin clandestino, se reportaron 3 personas lesionadas, las cuales fueron trasladadas al hospital.</t>
  </si>
  <si>
    <t>Magdalena Contreras y Tlalpan</t>
  </si>
  <si>
    <t>Debido a las fuertes lluvias registradas en la capital  se evacuo a 8 familias por encontrarse en zona de riesgo.</t>
  </si>
  <si>
    <t>Palenque y Chapultenango</t>
  </si>
  <si>
    <t>Debido a las fuertes lluvias registradas  se reportaron 5 viviendas con daño parcial, asimismo se registraron cortes carreteros por desgajamiento de cerros, dejando incomunicadas varias localidades por espacio de 15 horas aproximadamente.</t>
  </si>
  <si>
    <t>Centro, Jalapa, Macuspana y Teapa</t>
  </si>
  <si>
    <t>Debido a las fuertes lluvias se registraron daños en 1845 viviendas, siendo el municipio de Centro el mas afectado. asimismo, se instalaron varios refugios temporales en donde se brindo apoyo a la poblacion afectada.</t>
  </si>
  <si>
    <t>Se registro la volcadura de un autobus de pasajeros en la carretera Matamoros-Ciudad Victoria. En el accidente resultaron lesionadas 21 personas y 7 perdieron la vida.</t>
  </si>
  <si>
    <t>Se registro un incendio urbano consumiendo 7 viviendas en su totalidad en el siniestro se reportan 2 bomberos intoxicados.</t>
  </si>
  <si>
    <t>Se registro un incendio en 8 bodegas con contenido diverso. En el fenomeno resultaron 11 bomberos lesionados.</t>
  </si>
  <si>
    <t>San Agustin Metzquitlan</t>
  </si>
  <si>
    <t>Un autotanque se volco derramando 32 mil litros de combustoleo aproximadamente. No se reportan personas lesionadas.</t>
  </si>
  <si>
    <t>Se registraron fuertes lluvias en el estado afectando varias colonias del municipio.  Se habilito un refugio temporal en donde se atendio a 22 personas. En total se reportaron 158 viviendas afectadas con daños menores.</t>
  </si>
  <si>
    <t>Jalcomulco, Panuco, Coyutla, alamo, Xico y Tuxpan</t>
  </si>
  <si>
    <t>Las fuertes lluvias han ocasionado severos daños en los municipios antes mencionados. Se reportan 2 personas muertas y 2526 viviendas afectadas.</t>
  </si>
  <si>
    <t>Chenalho y San Cristobal de las Casas</t>
  </si>
  <si>
    <t xml:space="preserve">Se registro una intensa lluvia en los municipios mencioandos, se reportoel fallecimiento de 9 personas y 3 mas se reportaron con lesiones al desgajarse un cerro y sepultar a las personas. </t>
  </si>
  <si>
    <t>Santiago Maravatio, Valle de santiago e Irapuato</t>
  </si>
  <si>
    <t>Se reportaron inundaciones en 6 viviendas los daños fueron menores.</t>
  </si>
  <si>
    <t>Se reportaron aproximadamente 15 colonias con inundaciones debido a las fuertes lluvias registradas en el municipio de Tijuana. Se reportan 5 viviendas con daño menor. Se reporta la muerte de una persona que trabajaba en una zanja al momento de que ocurrio el fenomeno.</t>
  </si>
  <si>
    <t>Tonila, Tamazula, Quitupan y Atoyac</t>
  </si>
  <si>
    <t>Se registraron fuertes lluvias ocasionadas por la depresion tropical "Norman" ocasionando afectaciones en 18 viviendas.</t>
  </si>
  <si>
    <t>Se registro un accidente carretero entre un autobus de pasajeros y un trailer de doble remolque, el autobus se incendio y 13 personas perdieron la vida.</t>
  </si>
  <si>
    <t>Se registro una explosion en una terminal maritima del municipio. Un buque tanque se encontraba en complejo petroquimico Pajaritos cargando combustible, la bomba fallo y una chispa acasiono la explosion en la cual 7 personas perdieron la vida y 13 mas resultaron lesionados.</t>
  </si>
  <si>
    <t>Capuluac</t>
  </si>
  <si>
    <t>Se registro la explosion de un polvorin clandestino el cual acasiono la muerte de 4  y lesiones 3 personas mas.</t>
  </si>
  <si>
    <t>San Felipe</t>
  </si>
  <si>
    <t>Se registro el fallecimiento de una persona al ser impactada por un rayo.</t>
  </si>
  <si>
    <t>Culiacan, Angostura, Badiraguato, Mocorito, Navolato y Salvador Alvarado</t>
  </si>
  <si>
    <t>Debido al impacto de la Tormenta Tropical "Paul" en los municipios antes mencionados, el CENAPRED realizo una mision de evaluacion a dicho estado, recopilando informacion acerca de los principales daños ocasionados por el fenomeno. La poblacion afectada se obtuvo de reportes del Comite de Evaluacion de Daños</t>
  </si>
  <si>
    <t>Se registro derrame de combustoleo de una pipa que transportaba 25 mil litros. Fueron 18 mil los litros derramados.</t>
  </si>
  <si>
    <t>Debido a las fuertes lluvias se reportaron varios deslaves en la autopista del sol, asimismo se reportan daños menores en 21 viviendas.</t>
  </si>
  <si>
    <t>Se reportaron 31 menores intoxicados por inhalacion de gas LP.</t>
  </si>
  <si>
    <t>Se registro la volcadura de un autobus de pasajeros se reportan 7 personas fallecidas.</t>
  </si>
  <si>
    <t>Se registro la volcadura de una pipa que transportaba azufre se reporta la muerte de una persona y otra mas intoxicada.</t>
  </si>
  <si>
    <t>Debido al dia de la virgen de Guadalupe se concentro una gran cantidad de poblacion en la Basilica de Guadalupe. Debido a lo anterior se presentaron lesiones menores en 1,226 personas.</t>
  </si>
  <si>
    <t>Se registro un accidente carretero entre un autobus turistico y una combi de pasajeros, como resultado del percance se reportan 8 personas fallecidas y 20 heridos.</t>
  </si>
  <si>
    <t>San Pablo del Monte</t>
  </si>
  <si>
    <t>Se registro la muerte de una persona al ser impactado por un rayo.</t>
  </si>
  <si>
    <t>Se registro un accidente urbano en el cual un microbus impacto a un triler, como consecuencia del percance 15 personas resultaron lesionadas.</t>
  </si>
  <si>
    <t>Miguel Auza</t>
  </si>
  <si>
    <t>Se registro la volcadura de un camion que transportaba sosa caustica. Debido a lo anterior una persona resulto lesionada.</t>
  </si>
  <si>
    <t>Se registro el desplome de un avioneta afortunadamente no se presentaron daños humanos.</t>
  </si>
  <si>
    <t>Se registro una fuga de gas en una escuela secundaria, como medida preventiva se evacuo a 30 personas y se presento ligera intoxicacion de 20 menores.</t>
  </si>
  <si>
    <t>Se registro un accidente carretero en el cual se reportaron 26 personas lesionadas.</t>
  </si>
  <si>
    <t>Se registro la volcadura de un microbus en el cual 17 personas resultaron lesionadas.</t>
  </si>
  <si>
    <t>Se reportouna explosion en un taller de artificios pirotecnicos en donde resulto lesionada una persona.</t>
  </si>
  <si>
    <t>Tijuana, Tecate, Rosarito, Ensenada y Mexicali</t>
  </si>
  <si>
    <t>Debido a los fuertes vientos se reportaron varias afectaciones: 20 espectaculares, 13 transformadores, 51 postes, ademas se registro el deceso de 6 personas.</t>
  </si>
  <si>
    <t>Se registro un accidente entre una pipa que transportaba 20 mil litros de gasolina y un tren. Se presentoderrame del producto.</t>
  </si>
  <si>
    <t>Santo Domingo Tehuantepec</t>
  </si>
  <si>
    <t>Se registro un accidente de transporte entre una pipa que transportaba 60 mil litros de gasolina y un tren, los hechos ocurrieron por la imprudencia del chofer, ya que le quizo ganar el paso al tren. Como resultado del accindete se presentouna explosion y un incendio. Se reporta una persona fallecida y 2 mas heridas.</t>
  </si>
  <si>
    <t>Se registro una fuga de amoniaco intoxicando a 5 personas.</t>
  </si>
  <si>
    <t>Se registro una fuerte explosion en los almacenes Chedrahui en el centro  de la ciudad, como resultado 9 personas resultaron lesionadas, una de ellas de gravedad.</t>
  </si>
  <si>
    <t>Se presentaron daños en 17 viviendas en los techos debido a los fuertes vientos.</t>
  </si>
  <si>
    <t>Se registro el impacto de un camion torton contra dos automoviles particlares, como resultado del percance 2 personas perdieron la vida y 2 mas resultaron lesionadas.</t>
  </si>
  <si>
    <t>Se registro el hundimiento de un buque por fallas mecanicas. No se reportan personas lesionadas.</t>
  </si>
  <si>
    <t>Se registro la explosion de un polvorin se reportan dos personas lesionadas gravemente.</t>
  </si>
  <si>
    <t>San Felipe del Progreso</t>
  </si>
  <si>
    <t>Se sucito un accidente en la carretera a San Pedro el Alto, en donde una peregrinacion que se diriga a la Basilica de Guadalupe fue arrollada por un conductor en estado de ebriedad se reportan 2 personas fallecidas y 4 heridos.</t>
  </si>
  <si>
    <t>Se registro la volcadura de un camion cisterna se reportoel derrame de 44 mil litros de turbosina , asimismo se registro una persona lesionada.</t>
  </si>
  <si>
    <t>Se registro un incendio urbano en un asilo de ancianos, como consecuencia del siniestro 3 personas perdieron la vida y una mas resulto lesionada.</t>
  </si>
  <si>
    <t>Se registro una explosion de juegos pirotecnicos causando la muerte de 1 persona y lesionando a otra.</t>
  </si>
  <si>
    <t>Se registro la explosion de una granada en un minisuper ocasionando lesiones a 4 personas.</t>
  </si>
  <si>
    <t xml:space="preserve">Se registro la explosion de una pipa de gas ocasionadno lesiones a una persona y a dos vehiculos tipo Pick Up. </t>
  </si>
  <si>
    <t>Comalcalco, Paraiso, Tlacotalpa y Teapa</t>
  </si>
  <si>
    <t>Debido a las fuertes lluvias registradas se presentaron daños en  14 localidades, 475 familias y 2070 personas sufrieron anegaciones en sus domicilios.</t>
  </si>
  <si>
    <t>Se registro una explosion afectando a un total de 8 viviendas y lesionando a 3 personas.</t>
  </si>
  <si>
    <t>Se presentoun accidente en el cual se vio involucrada una pipa de gas con 12,500 litros, presentando fuga del producto e incendio. Como resultado del incidente se reportaron 6 personas lesionadas.</t>
  </si>
  <si>
    <t>Se registro la explosion de un polvorin, a consecuencia del fenomeno 2 personas perdieron la vida y una mas resulto lesionada.</t>
  </si>
  <si>
    <t>Se registro un accidente entre un autobus de pasajeros y un tren como resultado del accidente 22 personas perdieron la vida y 9 se reportan lesionadas.</t>
  </si>
  <si>
    <t>Se registro un accidente carretero entre un autobus de pasajeros y un trailer, el accidente se registro en la comunidad de Guayaquil en el percance 8 personas perdieron la vida y 14 mas resulataron heridas.</t>
  </si>
  <si>
    <t>Se reportaron fuertes lluvias en la ciudad ocasionado daños menores a 10 viviendas del estado.</t>
  </si>
  <si>
    <t>Debido a las fuertes lluvias se reportaron  30 casas afectradas con daños menores.</t>
  </si>
  <si>
    <t>Se registro una fuerte lluvia ocasionando daños menores en 77 viviendas de la colonia Mariano Abasolo .</t>
  </si>
  <si>
    <t>Tlaltizapan, Cuernavaca, Cuautla, Tepozotlan y Yautepec</t>
  </si>
  <si>
    <t>Se registraron fuertes lluvas en el estado causando daños  a 80 viviendas, 20 con daños parciales y el resto menores.</t>
  </si>
  <si>
    <t>Se registro un deslizamiento de laderas en la autopista Mexico-Toluca  ocasionando lesiones a 8 personas.</t>
  </si>
  <si>
    <t>Se reportan daños en 7,104 viviendas a consecuencia de las intensas lluvias asimismo se reportan 5 personas fallecidas.</t>
  </si>
  <si>
    <t>Loreto y Villa Garcia</t>
  </si>
  <si>
    <t>Se reportaron afectaciones menores en 26 viviendas debido a las fuertes lluvias y a que estas se encuentran dentro del cauce natural del rio.</t>
  </si>
  <si>
    <t>Francisco Z Mena y Pantepec</t>
  </si>
  <si>
    <t>Debido a las fuertes lluvias se presnetaron daños menores en 218 viviendas, siendo el municipio de Francisco Z Mena el mas afectado con 200 viviendas.</t>
  </si>
  <si>
    <t>12 municipios</t>
  </si>
  <si>
    <t>Se registraron fuertes lluvias afectando un total de 1,153 viviendas y 2 escuelas.</t>
  </si>
  <si>
    <t>Debido a las fuertes lluvias registradas en el estado se presentaron daños menores en 7 viviendas del municipio antes mencionado.</t>
  </si>
  <si>
    <t>Tlacotepec de Benito Juarez</t>
  </si>
  <si>
    <t>Se registro una granizada con fuertes vientos provocando afectaciones a 30 viviendas.</t>
  </si>
  <si>
    <t xml:space="preserve">Se han presentado por lo menos  14 sismos, el mas fuerte de 4.8 grados en la escala de Richter, se han evacuado algunas poblaciones por tal motivo. </t>
  </si>
  <si>
    <t>137 incendios. 29, 685.32 hectareas afectadas (375 pastizal, 623.5 arbolado adulto, 12.5 renuevo y 28, 674.32 arbustos y matorrales).</t>
  </si>
  <si>
    <t>Se presentaron 181 incendios. 16, 032.5 hectareas afectadas (7, 849.75 pastizal, 1, 206.25 de arbolado adulto, 1, 516.75 de renuevo y 5, 459.75 de arbustos y matorrales).</t>
  </si>
  <si>
    <t>Se presentaron 436 incendios. 14, 963 hectareas afectadas (6, 798 pastizal, 856 de arbolado adulto, 999 de renuevo y 6, 310 de arbustos y matorrales).</t>
  </si>
  <si>
    <t>36 muertos: 14 por hipotermia, 20 por intoxicacion de monoxido de carbono y 2 por quemaduras.</t>
  </si>
  <si>
    <t>15 muertos: 3 por hipotermia, 10 por intoxicacion de monoxido de carbono y 2 por quemaduras.</t>
  </si>
  <si>
    <t>Se presentaron 444 incendios. 12, 893.56 hectareas afectadas (8, 681.06 pastizal, 781.5 de arbolado adulto, 551.25 de renuevo y 2, 879.75 de arbustos y matorrales).</t>
  </si>
  <si>
    <t>Se presentaron 212 incendios. 12, 621 hectareas afectadas (7, 497 pastizal, 12 de arbolado adulto, 763 de renuevo y 4, 349 de arbustos y matorrales).</t>
  </si>
  <si>
    <t>Se presentaron 798 incendios. 11, 628.65 hectareas afectadas (3, 650 pastizal, 1, 232 de arbolado adulto, 1, 319 de renuevo y 5, 427.65 de arbustos y matorrales).</t>
  </si>
  <si>
    <t>Se presentaron 626 incendios. 10, 560.85 hectareas afectadas (6, 552.75 pastizal, 357.7 de arbolado adulto, 1, 048.6 de renuevo y 2, 601.8 de arbustos y matorrales).</t>
  </si>
  <si>
    <t>Se presentaron 42 incendios. 4, 468.5 hectareas afectadas (4, 368.5 pastizal, 65 de arbolado adulto y 35 de renuevo ).</t>
  </si>
  <si>
    <t>Se presentaron 70 incendios. 4, 419.5 hectareas afectadas (2, 304 pastizal, 204 de arbolado adulto, 414 de renuevo y 1, 497.5 de arbustos y matorrales).</t>
  </si>
  <si>
    <t>Se presentaron 102 incendios. 4, 118 hectareas afectadas (1, 883 pastizal, 25 de arbolado adulto, 84 de renuevo y 2, 126 de arbustos y matorrales).</t>
  </si>
  <si>
    <t>Se presentaron 140 incendios. 3, 351 hectareas afectadas (1317 pastizal, 7 de arbolado adulto, 29 de renuevo y 1, 998 de arbustos y matorrales).</t>
  </si>
  <si>
    <t>Se presentaron 902 incendios. 2, 750. 3 hectareas afectadas (713.4 pastizal, 3.5 de arbolado adulto, 284.25 de renuevo y 1, 749.15 de arbustos y matorrales).</t>
  </si>
  <si>
    <t>Se presentaron 62 incendios. 2, 678.5 hectareas afectadas (1, 461 pastizal, 173 de arbolado adulto, 2 de renuevo y 1, 042.5 de arbustos y matorrales).</t>
  </si>
  <si>
    <t>11 muertos por intoxicacion de monoxido de carbono.</t>
  </si>
  <si>
    <t>Se presentaron 23 incendios.1, 844.2 hectareas afectadas (1.51 pastizal, 774 de arbolado adulto, 1 de renuevo y 1, 067. 69 de arbustos y matorrales).</t>
  </si>
  <si>
    <t>Se presentaron 16 incendios. 1, 645 hectareas afectadas (24 pastizal, 471 de arbolado adulto, 140de renuevo y 1, 010 de arbustos y matorrales).</t>
  </si>
  <si>
    <t>Se presentaron 142 incendios. 1, 287.5 hectareas afectadas (161.9 pastizal, 50 de arbolado adulto, 406.75 de renuevo y 668.85 de arbustos y matorrales).</t>
  </si>
  <si>
    <t>Se presentaron 681 incendios. 890.82 hectareas afectadas (717.14 pastizal, 92.36 de renuevo y 81.32 de arbustos y matorrales).</t>
  </si>
  <si>
    <t>Se presentaron 86 incendios. 757.7 hectareas afectadas (41 pastizal, 174.5 de arbolado adulto, 3 de renuevo y 539.2 de arbustos y matorrales).</t>
  </si>
  <si>
    <t>Se presentaron 251 incendios. 693.95 hectareas afectadas (349.95 pastizal, 4.25 de arbolado adulto, 66.65 de renuevo y 273.1 de arbustos y matorrales).</t>
  </si>
  <si>
    <t>Se presentaron 50 incendios. 618.7 hectareas afectadas (273.75 pastizal, 0.15 de arbolado adulto, 2.3 de renuevo y 342.5 de arbustos y matorrales).</t>
  </si>
  <si>
    <t>Se presentaron 26 incendios. 603.5 hectareas afectadas (522.5 pastizal, 0.5 de arbolado adulto,30 de renuevo y 50.5 de arbustos y matorrales).</t>
  </si>
  <si>
    <t>Se presentaron 49 incendios. 503 hectareas afectadas (46.5 pastizal, 0.5 de arbolado adulto, 5 de renuevo y 451 de arbustos y matorrales).</t>
  </si>
  <si>
    <t>SC</t>
  </si>
  <si>
    <t>Seis personas perdieron la vida a consecuencia de fenomenos sanitarios, asimismo 67 mas resultaron afectadas.</t>
  </si>
  <si>
    <t>6 muertos: 2 por hipotermia, 2 por intoxicacion de monoxido de carbono y 2 por quemaduras.</t>
  </si>
  <si>
    <t>Se presentaron 4 incendios. 385 hectareas afectadas (345 pastizal, 1 de arbolado adulto, 1 de renuevo y 38 de arbustos y matorrales).</t>
  </si>
  <si>
    <t>Se presentaron 126 incendios. 326.65 hectareas afectadas (144.8 pastizal, 3 de arbolado adulto, 8.55 de renuevo y 170.3 de arbustos y matorrales).</t>
  </si>
  <si>
    <t>Se presentaron 21 incendios. 316 hectareas afectadas (162 pastizal y 154 de arbolado adulto).</t>
  </si>
  <si>
    <t>Se presentaron 14 incendios. 310 hectareas afectadas (219 pastizal y 91 arbustos y matorrales).</t>
  </si>
  <si>
    <t>Se presentaron 24 incendios. 301 hectareas afectadas (31 pastizal, 25 de arbolado adulto, 89.5 de renuevo y 155.5 de arbustos y matorrales).</t>
  </si>
  <si>
    <t>Se presentaron 14 incendios. 274.1 hectareas afectadas (205.1 pastizal, 5 de arbolado adulto, 5 de renuevo y 59 de arbustos y matorrales).</t>
  </si>
  <si>
    <t>Se presentaron 127 incendios. 259.5 hectareas afectadas (190.5 pastizal, 5.5 de renuevo y 63.5 de arbustos y matorrales).</t>
  </si>
  <si>
    <t>Se presentaron 22 incendios. 202.05 hectareas afectadas (164.75 pastizal, 1 de arbolado adulto y 36.3 de arbustos y matorrales).</t>
  </si>
  <si>
    <t>Se presentaron 50 incendios. 159.25 hectareas afectadas (65.75 pastizal, 4 de arbolado adulto, 20.5 de renuevo y 69 de arbustos y matorrales).</t>
  </si>
  <si>
    <t>Se presentaron 15 incendios. 112.5 hectareas afectadas (63 pastizal y 49.5 de arbustos y matorrales).</t>
  </si>
  <si>
    <t>4 muertos: 3 por hipotermia y uno por intoxicacion de monoxido de carbono.</t>
  </si>
  <si>
    <t>3 muertos: 2 por hipotermia y 1 por quemaduras.</t>
  </si>
  <si>
    <t>3 muertos por hipotermia.</t>
  </si>
  <si>
    <t>2 muertos por intoxicacion de monoxido de carbono.</t>
  </si>
  <si>
    <t>1 muerto por intoxicacion de monoxido de carbono.</t>
  </si>
  <si>
    <t>1 muerto por hipotermia.</t>
  </si>
  <si>
    <t>1 muerto por quemaduras.</t>
  </si>
  <si>
    <t>Se registraron severos daños en el cultivo del guayabo a consecuencia del fenomeno. El FAPRACC apoyo a los productores afectados.</t>
  </si>
  <si>
    <t>17 muertos: 4 por hipotermia y 13 por intoxicacion de monoxido de carbono.</t>
  </si>
  <si>
    <t>Pabellon de Arteaga</t>
  </si>
  <si>
    <t>Se reporta el descarrilamiento de 8 plataformas que conformaba un convoy de tres maquinas y 55 vagones, no se reportan afectaciones humanas.</t>
  </si>
  <si>
    <t>Pichucalco, Juarez, Reforma y Salto de Agua</t>
  </si>
  <si>
    <t>Reportan afectaciones por penetracion de agua a viviendas, operando 2 refugios temporales con 94 personas, hay incomunicaciones por vias terrestres y daños en la infraestructura carretera. El FONDEN apoyo con 126.7 millones de pesos.</t>
  </si>
  <si>
    <t>Cardenas, Centla, Centro, Comacalco, Cunduacan, Huimanguillo, Jalapa, Jalapa de Mendez, Tlacotalpa y Teapa</t>
  </si>
  <si>
    <t>Debido a las lluvias se vieron afectados 8 municipios. Se instalaron 17 refugios temporales activos con 420 personas. Se presentaron daños en Vivienda, Caminos, infraestructura hidraulica y escuelas.</t>
  </si>
  <si>
    <t>San Juan de los Lagos</t>
  </si>
  <si>
    <t>Volcadura de una pipa que transportaba acido muriatico, la fuga fue controlada de inmediato.</t>
  </si>
  <si>
    <t>El choque de un vehiculo repartidor de gas domestico contra una vivienda provoco la explosion de 8 cilindros de gas dañando dos viviendas aledañas.</t>
  </si>
  <si>
    <t>Explosion de un polvorin.</t>
  </si>
  <si>
    <t>Nuevo Rosita</t>
  </si>
  <si>
    <t>Derrumbe de un pozo de carbon.</t>
  </si>
  <si>
    <t>Impacto de dos pipas una de ellas transportaba gas LP.</t>
  </si>
  <si>
    <t>Las Choapas</t>
  </si>
  <si>
    <t xml:space="preserve">Las lluvias afectaron a 683 familias con penetracion de agua en sus viviendas se proporcionaron apoyos, con este reporte se cierra la emergencia. </t>
  </si>
  <si>
    <t>Se informa de la explosion e incendio de un etanoducto, en el Mpio. de Centro, no se reportan daños humanos, albergandose a 242 personas en 3 refugios temporales.</t>
  </si>
  <si>
    <t>Huautla de Jimenez</t>
  </si>
  <si>
    <t>Volcadura de un camion de pasajeros.</t>
  </si>
  <si>
    <t>Cancun</t>
  </si>
  <si>
    <t>Se reporta el incendio en una plaza comercial en la Cd. ce Cancun. El cual se extendio hacia otros locales, resultando dos Bomberos fallecidos y 16 personas atendidas por inhalacion de humo. 600mts cuadrados.</t>
  </si>
  <si>
    <t>Huetamo</t>
  </si>
  <si>
    <t>Incendio y Explosion comercial. El incendio inicio cuando realizaban trabajos de reparacion en una tuberia.</t>
  </si>
  <si>
    <t>Se reporta  la volcadura de una pipa que transportaba 36,000 de Etanol. Se registro derrame No se reportan afectaciones humanas.</t>
  </si>
  <si>
    <t>Explosion de un cuarto que servia de taller de artificios pirotecnicos.</t>
  </si>
  <si>
    <t>Mazatan</t>
  </si>
  <si>
    <t>Se presentaron escurrimientos de las partes altas de la sierra por las lluvias de los dias anteriores afectando a la comunidad cuatro caminos. 40 viviendas presentaron penetracion de agua afectando a 160 personas, las cuales se transladaron con familiares y amigos.</t>
  </si>
  <si>
    <t>El incendio se reavivo al explotar un transformador de energia electrica siendo controlado y extinguido en su totalidad.</t>
  </si>
  <si>
    <t>Se reporta accidente automovilistico. En el accidente unicamente resultaron ilesas 8 personas.</t>
  </si>
  <si>
    <t>Villa de la Paz</t>
  </si>
  <si>
    <t>Se reportan daños en los techos de cocheras y letrinas. No hay afectaciones mayores. Ademas de daños minimos a 40 viviendas.</t>
  </si>
  <si>
    <t>Se reporta el accidente de un autobus que transportaba a personas de la tercera edad.</t>
  </si>
  <si>
    <t>Jose Maria Morelos</t>
  </si>
  <si>
    <t>Las afectaciones se debieron a la lluvia intensa que duro 10 horas aproximadamente. Se evacuaron 17 familias.</t>
  </si>
  <si>
    <t>Tlachinol y Tlahuitepa</t>
  </si>
  <si>
    <t>Las lluvias del fin de semana provocaron el reblandecimiento del suelo, provocando deslizamiento de piedra y lodo en varios tramos carreteros.</t>
  </si>
  <si>
    <t>Se presento el descarrilamiento de un tren. Como resultado del accidente resultaron 2 personas lesionadas y un muerto.</t>
  </si>
  <si>
    <t>Zautla</t>
  </si>
  <si>
    <t>La afectacion fue a 5,000 personas de 20 comunidades aproximadamente.150 familias afectadas en su vivienda.</t>
  </si>
  <si>
    <t>San Luis Rio Colorado</t>
  </si>
  <si>
    <t>No se reportan mayores afectaciones.</t>
  </si>
  <si>
    <t>El del dia de ayer se inicio el resguardo de aproximadamente 8000, peregrinos provenientes del Edo. De Mexico, quienes arribaron a las 5:00 hrs. del dia de hoy. No se reportan daños mayores.</t>
  </si>
  <si>
    <t>Apaxco</t>
  </si>
  <si>
    <t>Rescatan el cuerpo sin vida de un minero despues de haberle caido una roca.</t>
  </si>
  <si>
    <t>Se reporta la volcadura de una pipa de gas licuado; no se presenta fuga. El lesionado fue trasladado a la Cruz Ruja de Tlanepantla en una ambulancia de la misma institucion.</t>
  </si>
  <si>
    <t>Fue evacuada preventivamente una familia, misma que regreso el dia de hoy a su vivienda. Dos personas desaparecidas. 5 viviendas presentaron afectaciones menores.</t>
  </si>
  <si>
    <t>Incendio en una casa de pintura. No se reportan mayores afectaciones. Una persona con quemaduras de primer grado.</t>
  </si>
  <si>
    <t>Incendio en una bodega de reciclados. 600 mts cuadrados.</t>
  </si>
  <si>
    <t>Incendio de un anuncio espectacular.</t>
  </si>
  <si>
    <t>EL incendio fue controlado a las 5:20 hrs.</t>
  </si>
  <si>
    <t>Yahuquemeca</t>
  </si>
  <si>
    <t>Se registra le explosion en la cocina del hotel "Mision", debido a la acumulacion de gas lp, 3 personas resultaron afectadas con quemaduras de primer y tercer grado. Uno de los lesionados fue trasladado a la clinica 10 del Seguro Social.</t>
  </si>
  <si>
    <t>Desplome de una avioneta de la Sedena.</t>
  </si>
  <si>
    <t>En el incidente explotaron 4 tanques contenedores de gas en PEMEX.</t>
  </si>
  <si>
    <t>El choque provoco volcadura y explosion de una pipa.</t>
  </si>
  <si>
    <t>Benjamin Hill</t>
  </si>
  <si>
    <t>Volcadura de una pipa de gas LP.</t>
  </si>
  <si>
    <t>Se informa de un Incendio en una tienda de telas controlado a las 24:00 hrs. del mismo dia. Los trabajos de remocion de escombros son lentos por el riesgo que persiste .</t>
  </si>
  <si>
    <t>Fortin</t>
  </si>
  <si>
    <t>Explosion de una pipa vacia, cuando realizaban trabajos de reparacion.</t>
  </si>
  <si>
    <t>Se informa de un incendio en una empresa, afectando un almacen de piezas industriales, no se reportan daños humanos.</t>
  </si>
  <si>
    <t>Volcadura de un Camion Rabon que transportaba productos quimicos en 9 contenedores presentando derrame 2 de ellos, sin afectaciones.</t>
  </si>
  <si>
    <t>La conflagracion afectando una bodega de “Waldos” y la casa de empeño “Prenda Max”. Provocando perdida total.</t>
  </si>
  <si>
    <t>Desplome de un helicoptero de propiedad de TELMEX en el aeropuerto internacional.</t>
  </si>
  <si>
    <t>Moroleon</t>
  </si>
  <si>
    <t>La tormenta electrica provoco la muerte de 2 personas y 8 heridos por caida de rayo.</t>
  </si>
  <si>
    <t>Las lluvias afectaron varias colonias que se anegaron por basura en los registros de desagüe. Se informa de inundaciones a nivel pati, siendo afectadas 38 colonias.</t>
  </si>
  <si>
    <t>La volcadura del camion cisterna motivo cierre momentaneo de la carretera como medida preventiva, para controlar el derrame de metil-etil-acetona y realizar el trasvase.</t>
  </si>
  <si>
    <t>Mante, Altamira y Gonzales</t>
  </si>
  <si>
    <t>Se informa de una tromba afectando  a viviendas en sus techos. No se reportan afectaciones  humanas.</t>
  </si>
  <si>
    <t>Fuga en un tanque de dioxido de carbono que cayo de un camion particular.</t>
  </si>
  <si>
    <t>Se informa de una fuga de acido muriatico al realizar un trasvase de un recipiente a otro lo que provoco una intoxicacion. La intoxicacion al parecer ocurrio por emanaciones de mezcla de gases provenientes de un conducto de aire acondicionado.</t>
  </si>
  <si>
    <t>Alvaro Obregon, Azcapotzalco, Cuauhtemoc y Miguel Hidalgo</t>
  </si>
  <si>
    <t>Caida de varios arboles, anuncios espectaculares y corte de energia electrica debido a los fuertes vientos. Una persona perdio la vida.</t>
  </si>
  <si>
    <t>Malpaso</t>
  </si>
  <si>
    <t>Choque de 2 lanchas.</t>
  </si>
  <si>
    <t>Los vientos provocaron caida de postes y cables de energia electrica, arboles, algunos techos y lonas de negocios, anuncios espectaculares y algunos incendios en casas.</t>
  </si>
  <si>
    <t>Caida de una avioneta en el Rancho Pechogui. Se encontro el cuerpo sin vida del piloto.</t>
  </si>
  <si>
    <t>Se presume que el derrumbe se debio a una excavacion y el reblandecimiento del suelo, provocando que 8 personas resultaran afectadas.</t>
  </si>
  <si>
    <t>Alamo-Temapache</t>
  </si>
  <si>
    <t>Fisura en un oleoducto de 12" no se reportan afectaciones mayores.</t>
  </si>
  <si>
    <t>explosion de polvorin clandestino. Los heridos fueron trasladados al hospital Central.</t>
  </si>
  <si>
    <t>El registro de decesos es por operativos de semana santa. Los accidentes se presentaron del 30 de marzo al 01 de abril.</t>
  </si>
  <si>
    <t>Acatlan, Xicotepec, Zautla, Cuautempan, Xchiapulco y Cuyuaco</t>
  </si>
  <si>
    <t>La granizada afecto viviendas de material endeble y a cultivos. Hubo 7 lesionados.</t>
  </si>
  <si>
    <t>San Juan del Rio, Ezequiel Montes y Cadereita</t>
  </si>
  <si>
    <t>Se proporciono apoyo de colchonetas y cobijas, se continua con la valoracion de las afectaciones.</t>
  </si>
  <si>
    <t>Explosionde 2 cilindros de gas LP. Se reporta una mujer atendida por crisis nerviosa.</t>
  </si>
  <si>
    <t>Se presento un choque y volcadura; en el accidente se vieron involucrados 2 vehiculos; tres personas resultaron heridas y dos menores fallecieron.</t>
  </si>
  <si>
    <t>Totolac</t>
  </si>
  <si>
    <t>Volcadura de un camion que transportaba gas LP.</t>
  </si>
  <si>
    <t>Se reporta un accidente de transporte el cual provoco un encadenamiento de eventos. El encadenamiento se debio a el desprendimiento del contenedor, la volcadura y el derrame del material transportado.</t>
  </si>
  <si>
    <t>El contenedor presentaba una fuga en la valvula de llenado, en la atencion fueron afectados dos bomberos.</t>
  </si>
  <si>
    <t>Tihuatlan</t>
  </si>
  <si>
    <t>El accidente se produjo en el impacto de un trailer contra un autobus, los lesionados fueron trasladados a los Hospitales del IMSS y regional de PEMEX.</t>
  </si>
  <si>
    <t>explosion en casa habitacion por acumulacion de gas butano.</t>
  </si>
  <si>
    <t>Vallle de Chalco</t>
  </si>
  <si>
    <t>Incendio en 17 viviendas del predio. Hasta el momento se desconocen las causas que originaron el incendio.</t>
  </si>
  <si>
    <t>Volcadura de un camion de pasajeros. Los lesionados fueron trasladados aun hospital cercano, para su atencion medica.</t>
  </si>
  <si>
    <t>Explosion de una vivienda, debido a la acumulacion de gas LP.</t>
  </si>
  <si>
    <t>Se registro la explosion en un lugar donde se elaboraban fuegos pirotecnicosSe desconoce el motivo de la explosion en el taller de la pirotecnia.</t>
  </si>
  <si>
    <t>Se registra la explosion de un polvorin, lo que ocaciono daños a dos personas por quemaduras de segundo grado.</t>
  </si>
  <si>
    <t>El 24 de abril un tornado categoria F2 en la escala Fujita impacto en el municipio de piedras negras principalmente en la colonia villa de fuente ocacionando daños en diferentes sectores de la poblacion.</t>
  </si>
  <si>
    <t>Calcahualco, Alpatlahuac, Tenampa, Cosautlan de Carvajal, Ixhuacan de los Reyes y Tlaltetela</t>
  </si>
  <si>
    <t>Se registraron fuertes lluvias con granizo, afectando viviendas y areas de cultivo, asi como fallas en la energia electrica.</t>
  </si>
  <si>
    <t xml:space="preserve">Copainala, Salto de Agua y Tecpatan </t>
  </si>
  <si>
    <t>Debido a la sequia se registraron daños en el sector agricola, por lo que el FAPRACC apoyo a los productores afectados para reactivar las actividades de los productores afectados.</t>
  </si>
  <si>
    <t>Luvianos</t>
  </si>
  <si>
    <t>La estructura de un puente se derrumbo de manera inesperada lesionando a tres trabajadores y una persona fallecida.</t>
  </si>
  <si>
    <t>Escarcega, Hopelchen, Tenabo, Carmen, Candelaria y Palizada</t>
  </si>
  <si>
    <t>Guadalupe Victoria, Tecamachalco, Zautla, Zacatlan, Ayotoxco de Guerrero y Zapotitlan de Mendez</t>
  </si>
  <si>
    <t>Se informa de fuertes lluvias, vientos y granizadas, afectando 5 viviendas y 2 vehiculos</t>
  </si>
  <si>
    <t>Zacatelco, Tetlatlahualca, Texoloc, Santa Cruz Quiletla, Tlaxcala, Teolocholco, Zacualpan, Tepeyanco y Panotla</t>
  </si>
  <si>
    <t>Se reportan fuertes lluvias y granizadas, se registra afecciones en  techos y encharcamientos.</t>
  </si>
  <si>
    <t>Se informa del accidente de una pipa que trasportaba gas, se presento fuga. Evacuandose a 150 personas a dos refugios temporales.</t>
  </si>
  <si>
    <t>Mecatlan, Coyutlan, Coahuitlan y Zozocolco de Hidalgo</t>
  </si>
  <si>
    <t>Se registraron fuertes lluvias y vientos afectando en su mayoria a techos de material endeble.</t>
  </si>
  <si>
    <t>San Juan Juquila Vijanos</t>
  </si>
  <si>
    <t>Se reportan fuertes lluvias y granizo afectando dos comn. Se realizan recorridos de evaluacion de daños.</t>
  </si>
  <si>
    <t>Cuetzalan, Huehuetla, Jopala, Teziutlan, Tepeaca, Oriental</t>
  </si>
  <si>
    <t>Se informa de Fuertes lluvias, vientos y granizadas, se realizan recorridos de evaluacion de daños.</t>
  </si>
  <si>
    <t>San Nicolas, Monterrey, Santa Catarina, Los Herrera, Cerralvo, Agualeguas, Los Aldama, Dr. Coss, Melchor Ocampo, Mina, China, General Bravo, Sabinas Hidalgo y Escobedo</t>
  </si>
  <si>
    <t>Entre los meses de mayo a julio el estado de Nuevo Leon fue declarado en desastre en tres ocasiones, por lo que el CENAPRED realizo una mision de evaluacion al estado con el fin de conocer los daños registrados.</t>
  </si>
  <si>
    <t>Las personas lesionadas, por el accidente entre una pipa y un autobus, fueron trasladadas al Hospital General de Morelia.</t>
  </si>
  <si>
    <t>Castaños, Monclova, Nadadores Piedras Negras, Ocampo</t>
  </si>
  <si>
    <t>Se informa que a la persona que fallecio le cayo un rayo cuando circulaba a bordo de su motocicleta ocacionando que su acompañanante sufriera lesiones.</t>
  </si>
  <si>
    <t>Muzquiz, Nadadores, Sabinas y San Juan de Sabinas</t>
  </si>
  <si>
    <t>Se registran afectaciones por desbordamiento de arroyos y un deslave de 30 Mts. de largo.</t>
  </si>
  <si>
    <t>Fuga de amoniaco en una empresa de hielo.</t>
  </si>
  <si>
    <t>Solidaridad y Cozumel</t>
  </si>
  <si>
    <t>La granizada provoco daños menores en 20 viviendas.</t>
  </si>
  <si>
    <t>Incendio en una fabrica de maniquies.</t>
  </si>
  <si>
    <t>Se presento un choque entre un camion que transportaba postes de concreto y un tanque que transportaba 40,000 litros de leche dos personas resultaron heridas y dos fallecieron.</t>
  </si>
  <si>
    <t>Se registro la volacadura de una pipa de PEMEX con capacidad de 30,000 litros de gasolina, de los cuales se derramaron 20,000; sobrevino un incendio y una explosion.</t>
  </si>
  <si>
    <t>De 180 a 200 viviendas con penetracion de agua y lodo, por lluvia y granizo.</t>
  </si>
  <si>
    <t>La colision entre los vehiculos ocasiono daños a la estructura de la caseta.</t>
  </si>
  <si>
    <t>Se registro un accidente en una mina el cual provoco un ligero derrumbe en la misma una persona fallecio al quedar atrapada las otras 4 presentaron lesiones.</t>
  </si>
  <si>
    <t>El accidente ocurrio cuando un camion golpeo el costado del trailer cisterna, que transportaba gasolina, motivo de la volcadura que provoco el derrame e incendio, el lesionado fue trasladado al Hospital General de Mexicali.</t>
  </si>
  <si>
    <t>Acuña</t>
  </si>
  <si>
    <t>Se evacuaron 37 personas al refugio temporal, en el gimnasio Municipal, a las 08:00 hrs. de hoy retornaron a sus viviendas. 3 Viviendas afectadas en sus techos y otras con penetracion de agua.</t>
  </si>
  <si>
    <t>Se registra un incendio, por causas desconocidas. Las 20 personas afectadas se refugiaron con familiares y amigos, las 7 viviendas presentaron perdida total.</t>
  </si>
  <si>
    <t>Las lluvias y granizada afectaron los techos de las viviendas, se les proporciono apoyo.</t>
  </si>
  <si>
    <t>Se presento desgajamiento de un cerro, causas desconocidas, provocando que una vivienda quedara sepultada. Dos personas resultaron muertas. Se realizan los trabajos de remocion de la tierra, para recuperar los cuerpos.</t>
  </si>
  <si>
    <t>Villa Corzo y Villaflores</t>
  </si>
  <si>
    <t>La sequia ocasiono daños en aproximadamente 16 mil hectareas. El monto real de los daños se estimo en 141 millones de pesos aproximadamente, sin embargo unicamente se tomaran en cuenta los apoyos del PACC, ya que fue el impacto que tuvo el desastre en el presupuesto de 2008.</t>
  </si>
  <si>
    <t xml:space="preserve">Jonuta, Huimanguillo, Teapa, Centla, Balancan, Tenosique, Centro, Emiliano Zapata, Cunduacan, Cardenas, Nacajuca, Macuspana, Comalcalco, Jalpa de Mendez y Paraiso, </t>
  </si>
  <si>
    <t>Altzayanca</t>
  </si>
  <si>
    <t>La helada afecto varias hectareas de maiz y durazno.</t>
  </si>
  <si>
    <t>Acapetahua, Mapastepec, Pijijiapan, Villa Comaltitlan, Tapachula, Frontera Hidalgo, Huehuetlan, Motozintla, Mazatan, Cacahuatan, Union  Juarez, Tuxtla Chico, Metapa, Suchiate, Acacoyahua, Escuintla, Huixtla y Tuzantan</t>
  </si>
  <si>
    <t>La tormenta tropical barbara fueron declarados en desastre los municipios de: Acapetahua, Mapastepec, Pijijiapan, Villa Comaltitlan, Tapachula, Frontera Hidalgo, Huehuetlan, Motozintla, Mazatan, Cacahuatan, Union  Juarez, Tuxtla Chico, Metapa, Suchiate, Acacoyahua, Escuintla y Huixtla.  Tuzantanafectando a diversos sectores.</t>
  </si>
  <si>
    <t>Debido a los remanentes nubosos de “Barbara” una fuerte lluvia afecto a 60 viviendas con penetracion de agua con tirantes de hasta 60 cm.</t>
  </si>
  <si>
    <t>Se informa del accidente de un trailer que trasportaba mercancia y en el que viajaban ilegales, de los cuales 6 fallecieron y 11 resultaron lesionados.</t>
  </si>
  <si>
    <t>San Luis Potosi y Soledad de Graciano Sanchez</t>
  </si>
  <si>
    <t>Se informa de lluvias acompañadas de granizo, afectando varias colonias. Asi se reporta la caida de arboles. No se reportan daños humanos.</t>
  </si>
  <si>
    <t>Se reporta el accidente de una maquina de tren la cual se impacto contra un vehiculo se reportan 4 lesionados.</t>
  </si>
  <si>
    <t>Matehuala, Villa de la Paz y Cedral</t>
  </si>
  <si>
    <t>Se informa del incremento de agua de un arroyo, arrastrando a 4 personas. Falleciendo 3. y una mas se reporta lesionada.</t>
  </si>
  <si>
    <t>Humantla, Chiautempan, San Pablo Apetatitlan y La Magdalena Tlatelulco</t>
  </si>
  <si>
    <t>Se informa de lluvias en diferentes comunidades. Afectando, reportando penetracion de agua en varias viviendas.</t>
  </si>
  <si>
    <t>Se reporta la volcadura de una pipa que transportaba Xilenio. Presento fuga y derrame, sobre cinta asfaltica, no se reportan afectaciones mayores ni humanas.</t>
  </si>
  <si>
    <t>Progreso de Zamora</t>
  </si>
  <si>
    <t>Se informa que, debido a las fuertes lluvias, se proporciono ayuda consistente en laminas de carton  a las personas afectadas. Regresando estas a sus domicilios.</t>
  </si>
  <si>
    <t>Se informa de Lluvias fuertes que afectaron diversas colonias, evacuando a la poblacion a un refugio temporal, al cual solo asistieron 16 personas.</t>
  </si>
  <si>
    <t>Villa de Guerrero</t>
  </si>
  <si>
    <t>Se reporta la volcadura, de una pipa que trasportaba gasolina, por fallas mecanicas; presentando derrame del 50% de lo que transportaba, se trabaja en la recuperacion del producto y limpieza.</t>
  </si>
  <si>
    <t>Se Informa de la volcadura de una pipa doble remolque que trasportaba 31,600 lts. Combustoleo en c/u de los remolque, presentando derrame de producto, se realizaron trabajos de limpieza, no se reportan afectaciones mayores.</t>
  </si>
  <si>
    <t>Cañada de Morelos</t>
  </si>
  <si>
    <t>Se reportan afectaciones menores a 25 viviendas. No se reportan afectaciones humanas.</t>
  </si>
  <si>
    <t>Cd. Altamirano</t>
  </si>
  <si>
    <t>Se informa de fuertes lluvias afectando 15 viviendas de 4 colonias, no se reportan afectaciones mayores.</t>
  </si>
  <si>
    <t>El Salto y Tlajocomulco de Zuñiga</t>
  </si>
  <si>
    <t>Las lluvias afectaron las viviendas con penetracion de agua, hasta con un tirante de agua de 1 Mt. de altura.</t>
  </si>
  <si>
    <t>San Juan Bautista Cuicatlan</t>
  </si>
  <si>
    <t>Las lluvias afectaron a 101 personas las que se refugiaron con familiares y amigos.</t>
  </si>
  <si>
    <t>Valle de Santiago y Abasolo</t>
  </si>
  <si>
    <t>Las penetraciones de agua fueron leves no se reportan daños humanos.</t>
  </si>
  <si>
    <t>General Plutarco Elias Calles</t>
  </si>
  <si>
    <t>Los lesionados del accidente automovilistico, se trasladaron a Hospitales de la localidad y al de San Luis Rio Colorado.</t>
  </si>
  <si>
    <t>Nacorazi</t>
  </si>
  <si>
    <t>Se transportaba combustoleo, derramado en su totalidad, con la necesidad de hacer un bordo para retenerlo, se contacto con el National Respon Center para notificacion, procediendo a realizar lo conducente con COATEA.</t>
  </si>
  <si>
    <t>Sonoita</t>
  </si>
  <si>
    <t>Se desconoce el motivo del desplome de la avioneta, atendio SEDENA.</t>
  </si>
  <si>
    <t>La granizada afecto varias hectareas de Durazno, maiz, pera y ciruela. El FAPRACC apoyo a los productores afectados</t>
  </si>
  <si>
    <t>Ocampo, Comonfort, Juventino Rosas y Uriangato</t>
  </si>
  <si>
    <t>Las lluvias provocaron penetracion de agua a las viviendas y a 1 escuela.</t>
  </si>
  <si>
    <t>Las lluvias provocaron afectaciones a viviendas y vialidades.</t>
  </si>
  <si>
    <t>Cuernavaca, Juitepec, Yautepec y Temixco</t>
  </si>
  <si>
    <t>La lluvia tuvo un tirante de 20 Cm. a 1.50 Mts. afectando a 4 Municipios y una persona lesionada.</t>
  </si>
  <si>
    <t>Al Parecer la explosion sobrevino por una falla en la conexion de gas butano, los lesionados fueron trasladados al Hospital General.</t>
  </si>
  <si>
    <t>Abasolo, San Francisco del Rincon, Leon Villagran, Silao, Irapuato, Apaseo el Grande, Apaseo el Alto, Tarimoro, Guanajuato, Pueblo Nuevo, Valle de Santiago, Jerecuaro y Romita</t>
  </si>
  <si>
    <t>Debido a las fiuertes lluvias se registraron daños en varias viviendas. Se Habilito un refugio temporal con 62 personas.</t>
  </si>
  <si>
    <t xml:space="preserve">Arcelia, San Miguel Totolapan, </t>
  </si>
  <si>
    <t>Jose Sixto Verduzco</t>
  </si>
  <si>
    <t>Se registraron inundaciones en el municipio mencionado, causando daños a varios cultivos. El FAPRACC apoyo a los productores afectados.</t>
  </si>
  <si>
    <t>San Juan Atenco y Acatlan</t>
  </si>
  <si>
    <t>Se reportan lluvias y granizo con un tirante de 60 Cm. aproximadamente y afectaciones a techos de material endeble, se proporcionaron apoyo de cobijas y colchonetas.</t>
  </si>
  <si>
    <t>Tlapacoyan y Martinez de la Torre</t>
  </si>
  <si>
    <t>Los decesos ocurrieron en lugars diferentes y ambos por caida de rayo.</t>
  </si>
  <si>
    <t>Chicomuselo</t>
  </si>
  <si>
    <t>Debido a la onda tropical "10" se presentaron fuertes vientos y granizo, lo que provoco daños a 100 viviendas de las cuales 25 son de perdida total y 75 con daños parciales en sus techos, se proporciona apoyo de laminas de carton.</t>
  </si>
  <si>
    <t>San Pedro de las Colonias</t>
  </si>
  <si>
    <t>Se registra explosion y fuga de amoniaco en fabrica de hielo, las personas intoxicadas fueron atendidos en diversos Hospitales, se habilito un refugio temporal para las personas evacuadas, 72 personas intoxicadas.</t>
  </si>
  <si>
    <t>Reynosa, Rio Bravo y Camargo</t>
  </si>
  <si>
    <t>Reynosa reporta inundaciones de hasta 80 cm. En tres colonias. El dia de hoy el nivel del agua disminuyo en su totalidad.</t>
  </si>
  <si>
    <t>Eloxochitlan</t>
  </si>
  <si>
    <t>Se registro un deslizamiento en el trazo de la carretera que cruza esta comunidad hacia Siguilica, mientras un camion de pasajeros cruzaba, se reportola muerte de 32 personas y 13 desaparecidos.</t>
  </si>
  <si>
    <t>Se despista aeronave, por falla mecanica, provocando los decesos y afectaciones.</t>
  </si>
  <si>
    <t>Debido al agrietamiento con diametro de 10 metros que se presento en la delagacion iztapalapa, se dio la tarea de la habilitacion de 1 refugio temporal con 30 familias, ubicado en el area de estacionamiento del Reclusorio Oriente. Una persona fallecida al caer en la grieta.</t>
  </si>
  <si>
    <t>Chilapa de Alvaez</t>
  </si>
  <si>
    <t>Se realizan labores de saneamiento y solicitan la intervencion del sector salud para control de vectores. Se registran daños en 86 viviendas y 44 locales comerciales.</t>
  </si>
  <si>
    <t>Zacapu, Jimenez y Coeneo</t>
  </si>
  <si>
    <t>Se registro una fuerte granizada la cual afecto cientos de hectareas de maiz y sorgo.</t>
  </si>
  <si>
    <t>Explosion por acumulacion de gas LP.</t>
  </si>
  <si>
    <t>Colima, Villa Alvarez y Tecoman</t>
  </si>
  <si>
    <t>La lluvia provoco afectaciones a viviendas con penetracion de agua, caida de arboles, desborde momentaneo de un arroyo y la caida de una barda lesionando a una persona.</t>
  </si>
  <si>
    <t>Uxpanapa, Catemaco, Santiago Tuxtla, Cordoba, Veracruz y Martinez de la Torre</t>
  </si>
  <si>
    <t>La lluvia y la tormenta electrica provoco 2 decesos y 5 lesionados, destechamiento de viviendas, suspension de suministro electrico y afectaciones a vias de comunicacion por caida de arboles.</t>
  </si>
  <si>
    <t>Ixtacuixtla</t>
  </si>
  <si>
    <t>Explosion en una fabrica de sidra.</t>
  </si>
  <si>
    <t>Santiago Jamiltepec, Santa Maria Huazalotitlan, San Andres Huaxpaltepec, Santa Catarina Mechoacan, Santiago Tetepec, San Agustin Chayuco, Santos Reyes Nopala, Villa de Tututepec de Melchor Ocampo, Tataltepec de Valdes, Santiago Pinotepa Nacional, San Pedro Atoyac, Santiago Ixtayutla y San Dionisio del Mar</t>
  </si>
  <si>
    <t>Se registraron fuertes lluvias en varios municipios del estado de Oaxaca ocasionando daños en la infraestructura carretera del estado.</t>
  </si>
  <si>
    <t>Villa Hermosa, Jalapa de Mendez y Nacajuca</t>
  </si>
  <si>
    <t>La lluvia y los vientos afectaron el suministro electrico caida de arboles y los techos de viviendas, se proporciono apoyo de laminas de zinc y cobertores.</t>
  </si>
  <si>
    <t>Las viviendas se afectaron al deslavarse 4 metros cubicos de tierra y lodo, las 12 familias de habitantes fueron evacuadas.</t>
  </si>
  <si>
    <t>Acuamanala y San Luis Telocholco</t>
  </si>
  <si>
    <t>Impacto de un autobus de pasajeros y un trailer.</t>
  </si>
  <si>
    <t>Altamira, Mante, San Carlos, Abalosolo y Madero.</t>
  </si>
  <si>
    <t>Se informa de afectaciones por inundaciones e incremento en rios. Se reportan afectaciones en Colonias y viviendas. Se habilito un refugio con 27 personas, quedando al dia de hoy 16 personas. Se mantienen labores de vigilancia por parte de la Secretaria de Marina y del 15ª. Batallon de Infanteria.</t>
  </si>
  <si>
    <t>Se informa de una explosion en un polvorin clandestino, donde se reporta un fallecido y 2 lesionados.</t>
  </si>
  <si>
    <t>Totimehuacan</t>
  </si>
  <si>
    <t>Se registro una granizada afectando 38 parcialmente y 70 mas resultaron con afectaciones menores, se dio el apoyo correspondiente.</t>
  </si>
  <si>
    <t>Accidente ferroviario involucrando una cisterna y una canasta de ferrocarril.</t>
  </si>
  <si>
    <t>Accidente automovilistico entre un camion y ocho vehiculos.</t>
  </si>
  <si>
    <t>El ayuntamiento apoyo a las familias afectadas con material de abrigo y despensa. Asi mismo trabajan en la reubicacion de las familias que perdieron sus viviendas. Se reportaron 35 viviendas dañadas de las cuales 17 presentaron perdida total.</t>
  </si>
  <si>
    <t>Se informa de una fuga de cloro, en un contenedor, que se encontraba  en una unidad habitacional, resultando 26 personas intoxicadas, entre los que se encuentran bomberos y civiles.</t>
  </si>
  <si>
    <t>Se registro el estallido de un paquete de 70 cohetes en el atrio de una Iglesia, resultando 11 personas lesionadas.</t>
  </si>
  <si>
    <t>Tlapa</t>
  </si>
  <si>
    <t>Se produjo una explosion con la cantidad de 20 docenas de cohetes en el mercado municipal de Tlapa. Reportandose 3 lesionados y un fallecido.</t>
  </si>
  <si>
    <t>Las lluvias y escurrimientos afectaron a 600 viviendas. 54 personas se ubicaron en un refugio temporal y recibieron los apoyos correspondientes.</t>
  </si>
  <si>
    <t>Tanhuato y Yurecuaro</t>
  </si>
  <si>
    <t>Las lluvias provocaron daños en el sector agricola y piscicola del estado. El Fapracc Apoyo a los productores afectados.</t>
  </si>
  <si>
    <t>Panuco de Coronado</t>
  </si>
  <si>
    <t>Se registro una fuerte granizada en el municipio mencionado causando severos daños en la actividad agricola. Aunque los daños reales superaron los 3 millones de pesos, unicamente se tomaran en cuenta los apoyos otorgados por El PACC, ya que el fenomeno ocurrio en el 2007, pero el apoyo fue liberado hasta el 2008, impactando directamente en el presupesto de este ultimo.</t>
  </si>
  <si>
    <t>Angel Albino Corzo, La Concordia</t>
  </si>
  <si>
    <t>Debido al exceso de velocidad de los vehiculos, quedaro volcados y la pipa de gas registro fuga de producto, que fue controlada por los bomberos.</t>
  </si>
  <si>
    <t>Debido a las fuertes lluvias se reportan inundaciones en 9 colonias de hasta 1.20 metros en lugares bajos. Como medida preventiva fueron evacuadas 240 personas. Se reportaron 4 muertos.</t>
  </si>
  <si>
    <t>Se desconoce el motivo del desplome del helicoptero y la matricula de la aeronave de la Secretaria de la defensa Nacional.</t>
  </si>
  <si>
    <t>El derrame fue neutralizado con arena y cal.</t>
  </si>
  <si>
    <t>Incendio en el Mercado municipal debido a una fuga de gas LP.</t>
  </si>
  <si>
    <t>Accidente automivilistico de un camion cisterna.</t>
  </si>
  <si>
    <t>Explosion de un contenedor de 30Kg de gas butano.</t>
  </si>
  <si>
    <t>Derivado del derrumbe se reportan 2 muertos que trabajaban en la reparacion de una tuberia de agua potable.</t>
  </si>
  <si>
    <t>El incidente (fuga de amoniaco) ocurrio en la Calle Bernardo Cauto No 29 en la empresa con razon social “Frios de Mexico SA. de CV.</t>
  </si>
  <si>
    <t>Huandacareo</t>
  </si>
  <si>
    <t>Se registro una fuerte granizada en el municipio, afectando cerca de 200 hectareas de maiz.</t>
  </si>
  <si>
    <t>Debido a la onda tropical 24, se presento la ruptura de una ventana del rio San Luis, de aguas negras, provocando el desvordamiento y penetracion de agua a las viviendas cercanas de 40 cm.</t>
  </si>
  <si>
    <t>Explosion de una bodega en la que almacenaban artificios pirotecnicos.</t>
  </si>
  <si>
    <t>Se registro una lluvia con fuertes vientos con duracion de dos horas. Los pacientes de un centro de salud fueron atendidos en otras clinicas. Tambien un mercado resulto afectado.</t>
  </si>
  <si>
    <t>El siniestro se debio al exceso de velocidad, por motivo del cual resultaron impactados un camion cisterna, dos coches y una motocicleta.</t>
  </si>
  <si>
    <t>Debido a la onda tropical "24" se vieron afectadas 15 viviendas con penetracion de agua.</t>
  </si>
  <si>
    <t>El trailer se impacto con el camion cisterna del cual se desconoce el producto transportado, la cantidad y la razonsocial.</t>
  </si>
  <si>
    <t>Villa Guerrero</t>
  </si>
  <si>
    <t>Derrumbe sobre un restaurante. La persona lesionada fue trasladada a un hospital cercano.</t>
  </si>
  <si>
    <t>Othon P. Blanco, Solidaridad, Felipe Carrillo Puerto, Benito Juarez, Cozumel, Lazaro Cardenas, Isla Mujeres y Jose Maria Morelos</t>
  </si>
  <si>
    <t>El ciclon tropical Dean impacto al estado como catergoria cinco, el CENAPRED organizo una mision de evaluacion con el fin de cuantificar los daños y perdidas ocasionadas por el fenomeno.</t>
  </si>
  <si>
    <t>El Ciclon tropical Dean causo daños en el sector vivienda y en la infraestructura carretera del estado de Yucatan.</t>
  </si>
  <si>
    <t>FONDEN-SAGARPA</t>
  </si>
  <si>
    <t>Los 11 municipios del estado</t>
  </si>
  <si>
    <t>Se declararon en desastre todos los municipios del estado debido a los daños ocasionados por Dean en la infraestructura del estado. El CENAPRED realizo una mision de evaluacion para recopilar informacion.</t>
  </si>
  <si>
    <t>El estado de Chiapas fue afectado por intensas lluvias producto del impacto de Dean en otros estados de la Republica, lo que acasiono daños en el sector agricola.</t>
  </si>
  <si>
    <t>Varios municipios (19)</t>
  </si>
  <si>
    <t>El estado de San Luis Potosi tambien fue afectado severamente por Dean, por lo que el FONDEN apoyo con 178.3 millones de pesos para resarcir los daños en vivienda, escuelas e infraestructura hidraulica y carretera. Por otro lado el FAPRACC apoyo a los mas de 10 mil productores afectados.</t>
  </si>
  <si>
    <t>Cinco municipios</t>
  </si>
  <si>
    <t>Debido a los remanentes del huracan Dean, se presentaron varios daños en la infraestructura carretera del estado, asicomo en algunos planteles educativos. El FONDEN apoyo con 63.6 millones de pesos para las acciones de reconstruccion, Ademas de mandar 5.8 millones de pesos en insumos a traves del Fondo Revolvente.</t>
  </si>
  <si>
    <t>El ciclon tropical Dean afecto severamente la infraestructura estatal del estado, por lo que el CENAPRED organizo una evaluaciopn con el fin de conocer los sectores mas afectados</t>
  </si>
  <si>
    <t>Dean causo severos daños en el estado de Hidalgo, principalemnte en la infraestructura carretera. El Cenapred realizo la evaluacion de daños a nivel sectorial.</t>
  </si>
  <si>
    <t>Debido a los daños ocasionados por Dean en el estado el CENAPRED organizo una mision de evaluacion con el fin de obterne informacion de la cuantificacion de daños realizada por las dependencias encargadas.</t>
  </si>
  <si>
    <t>Se informa del derrumbe de una ladera, colapsando una vivienda, resultando una persona fallecida y una lesionada.</t>
  </si>
  <si>
    <t>Gonzales, Mante, Antigua Morelos y Nuevo Morelos</t>
  </si>
  <si>
    <t>Las lluvias provocaron daños en diferentes cultivos, el FAPRACC apoyo a los productores afectados</t>
  </si>
  <si>
    <t>Se informa de una fuga de amoniaco en una empresa empacadora de mariscos, siendo controlada, se evacuaron a 250 personas, no hubo mayores afectaciones.</t>
  </si>
  <si>
    <t xml:space="preserve">Altamira y Tula </t>
  </si>
  <si>
    <t>Se registraron fuertes lluvias, las cuales causaron afectaciones en el sector agricola. El FAPRACC apoyo a los productores afectados.</t>
  </si>
  <si>
    <t>Jitotol</t>
  </si>
  <si>
    <t>Debido a la onda tropical "26", se informa del desbordamiento de un rio seco, afectando varias viviendas, se realiza recorrido de evaluacion de daños. Se evacuo a 536 personas.</t>
  </si>
  <si>
    <t>Acapulco, Atoyac de Alvarez, Coyuca de Catalan, Chilpancingo, Chilapa, San Jeronimo, Tixtla de Guerrero, Omtepec, Alcozauca de Guerrero</t>
  </si>
  <si>
    <t>Se informa de afectaciones a viviendas por penetracion de agua y derrumbes afectando tramos carreteros. No se reportan daños humanos. Se evacuaron a 24 personas.</t>
  </si>
  <si>
    <t>Tamazunchale y Rio Verde</t>
  </si>
  <si>
    <t>Se informa de afectaciones a viviendas por crecida de arroyo, asi  como algunas comunidades incomunicadas parcialmente. 27 personas fueron evacuadas.</t>
  </si>
  <si>
    <t>Altamira, Cd. Mante, Victoria, Tula, Jaumave, Tampico, Madero, Gomez Farias, Xicotencatl, Gomez, Aldama, Padilla, Ocampo, Soto la Marina, Villa de Casas y Nuevo Laredo</t>
  </si>
  <si>
    <t>2007 familias albergadas y 2007 viviendas afectadas parcialmente por las lluvias fuertes (Ondas Tropicales 28, 29 y 30).</t>
  </si>
  <si>
    <t>Celaya, Apaseo el Alto, Coroneo y Jerecuaro</t>
  </si>
  <si>
    <t>Se informa de afectaciones  en viviendas, por penetracion de agua debido al desbordamientos de 3 Rios, en dos comunidades. Se evacuaron a 560 personas.</t>
  </si>
  <si>
    <t>Cuernavaca y Temixco</t>
  </si>
  <si>
    <t>Se informa de afectaciones a viviendas por penetracion de agua, asi como caida de bardas y desbordamiento de un rio, no se reportan afectaciones humanas.</t>
  </si>
  <si>
    <t>CD. Valles, Tamuin, Tanlajas, Ebano, Tampacan, Xilitla y Tamasunchale</t>
  </si>
  <si>
    <t>Las lluvias  fuertes y el incremento en los niveles de arroyos, rios y los escurrimientos, ocasionaron inundaciones en diversas Col. y comunidades se incomunicaron . Se habilitaron 8  refugios temporales, 443 personas refugiadas y afectaciones en diversos caminos.</t>
  </si>
  <si>
    <t>Tempoal, Alamo-Temapache, Tamiahua y Tuxpam</t>
  </si>
  <si>
    <t>Debido a las fuertes lluvias registradas se reportaron varios daños por inundacion en la infraestructura carretera, viviendas, centros de salud, infraestructura hidraulica y en el sector pesquero. Se instalaron 54 refugios temporales y se registraron daños en 32 tramos carreteros y 12 puentes.</t>
  </si>
  <si>
    <t>Apaseo el Alto, Coroneo y Jerecuaro</t>
  </si>
  <si>
    <t>Se informa que se realizan trabajos de limpieza y saneamiento, asi como se da ayuda a la poblacion, se reportan afectaciones a campos de cultivo.</t>
  </si>
  <si>
    <t>Evacuaron a la poblacion de dos comn., como medida preventiva, al aumentar de nivel el Rio Adjuntas, siendo  Llevadas a un refugio temporal.</t>
  </si>
  <si>
    <t>Desplome de una avioneta. Se desconocen las causas.</t>
  </si>
  <si>
    <t>Huehuetlan, El Naranjo, Tamasopo, San Antonio, San Vicente Tancuayalab, Tancanhuitz de Santos, Soledad de Graciano Sanchez y San Luis Potosi</t>
  </si>
  <si>
    <t xml:space="preserve">Se informa que debido a las lluvias registradas, se han activado varios refugios temporales y diversas comunidades han sido afectadas. El Fonden apoyo las labores de reconstruccion. </t>
  </si>
  <si>
    <t>Villanueva, Villa Gonzalez Ortega, Vetagrande, Susticacan, Santa Maria de la Paz, Ojocaliente, Noria de los Angeles, Monte Escobedo, Momax, Melchor Ocampo, Mazapil, General Joaquin Amaro, Jalpa, Huanusco, General Panfilo Natera, Genaro Codina, Cuauhtemoc, Concepcion del Oro y Apozol</t>
  </si>
  <si>
    <t>La sequia ocasiono daños en aproximadamente 52,838 hectareas. El monto real de los daños se estimo en 191  millones de pesos aproximadamente, sin embargo unicamente se tomaran en cuenta los apoyos del PACC, ya que fue el impacto que tuvo el desastre en el presupuesto de 2008 .</t>
  </si>
  <si>
    <t>A causa de las lluvias se deslavo un cerro del Paseo Bella Vista resultando 3 fallecidos.</t>
  </si>
  <si>
    <t>Se albergaron 500 personas.</t>
  </si>
  <si>
    <t>Regiones, Acapulco, Costa Grande, Costa Chica, Norte, Montaña, Tierra Caliente y Centro</t>
  </si>
  <si>
    <t>Se evacuaron a personas y se afectaron diversas viviendas.</t>
  </si>
  <si>
    <t>Dos de los lesionados fueron traslados al Hospital de Mexicali debido a la gravedad de las quemaduras.</t>
  </si>
  <si>
    <t>El incendio industrial se produjo al realizar la empresa productora de aceite vegetal, trabajos de soldadura. Resultando la muerte de una persona y un herido.</t>
  </si>
  <si>
    <t>Se registraron daños en 49 municipios por el paso de Herniette, se reportan daños en la infraestructura del estado y dos personas fallecidas.</t>
  </si>
  <si>
    <t>Cihuatlan, La Huerta, Cuahutitlan de Garcia Barragan, Tecalitlan, Villa Purificacion, Casimiro Castillo, Mascota, Cabo Corrientes, Tomatlan</t>
  </si>
  <si>
    <t>Se informa que debido a las fuertes lluvias registradas a causa de "Henriette", se reportan afectados caminos y carreteras, asi como viviendas, escuelas y 30 comercios.</t>
  </si>
  <si>
    <t xml:space="preserve">La Paz, Los Cabos y Loreto </t>
  </si>
  <si>
    <t>Se registro afectacion por el huracan Henriette el cual causo severas afectaciones en la infraestructura del estado y la muerte de una persona.</t>
  </si>
  <si>
    <t>Se informa que las lluvias y la insuficiencia del drenaje afectaron varias casas .</t>
  </si>
  <si>
    <t>Ahome, El Fuerte, Choix, Guasave, Sinaloa, Angostura, Salvador alvarado, Mocorito, Baldiraguato, Culiacan, Navolato y Elota</t>
  </si>
  <si>
    <t>12 Mpios afectados por el paso del Huracan “Henriette”. PC Estatal y FONDEN estan pendientes de brindarles apoyo de despensas colchonetas, cobertores y laminas.</t>
  </si>
  <si>
    <t>Acambaro, Coroneo, Jerecuaro y Salvatierra</t>
  </si>
  <si>
    <t>Las fuertes lluvias ocasionaron el desbordamiento de Arroyo e incrementacion de niveles de rios.</t>
  </si>
  <si>
    <t>La avenida de agua arrastro a dos niñas que salian de la escuela secundaria no. 4 una fallecio ahogada y la otra fue hospitalizada por hipotermia.</t>
  </si>
  <si>
    <t>Se informa que las viviendas dañadas fueron evaluadas  por daños provocados debido a fuertes granizadas, se entregaron despensas en algunas comunidades, dando por terminado el operativo a las 18:50 hrs.</t>
  </si>
  <si>
    <t>Region Centro, Acapulco, Costa Chica, Costa Grande, Montaña, Norte, Tierra caliente y Tixtla</t>
  </si>
  <si>
    <t>Por el paso de la Tormenta Tropical “Henriette”, se registraron anegamientos en diversos domicilios de la region Acapulco, Montaña y en Mpio. de Tixtla, derrumbe en Region centro, anegamiento en casas y cultivos de comunidades de la Region Chica. Se albergaron los damnificados en 4 refugios temporales (446 personas).</t>
  </si>
  <si>
    <t>Cd. De Oaxaca y San pablo Etla</t>
  </si>
  <si>
    <t>Las fuertes lluvias y encharcamientos ocasionaron afectacciones en los enseres domesticos de 100 viviendas en el fraccionamiento La esmeralda. En Cd. De Oaxaca se reportaron encharcamientos en las zonas bajas.</t>
  </si>
  <si>
    <t>Nueva Italia</t>
  </si>
  <si>
    <t>A causa de las lluvias el canal “La estacion” se desbordo,evacuando a 243 personas a un R.T. en la Esc. Prim. Emiliano zapata.</t>
  </si>
  <si>
    <t>Sacramento</t>
  </si>
  <si>
    <t>Accidente en la carretera 30 a la altura de Celemania de un trailer que transportaba explosivos, que se impacto con una camioneta provoco un incendio y posteriormente una explosion, 144 personas fueron lesionadas gravemente y 29 personas murieron, Ademas se registaron daños en 64 vehiculos y 20 viviendas cercanas a la zona de la explosion .</t>
  </si>
  <si>
    <t>Lagos de Moreno</t>
  </si>
  <si>
    <t>Volcadura de un autobus de la linea "Aratur" ruta Guadalajara-Aguascalientes-Jolostotitlan-Guadalajara, resultando 30 lesionados.</t>
  </si>
  <si>
    <t xml:space="preserve">Tamazuchale, Cd. Valles, Ebano Tanlajas, Tamuin, Tampacan y Xitla. </t>
  </si>
  <si>
    <t>Varios caminos resultaron afectados y se albergaron a las personas pertenecientes a diferentes ejidos y colonias.</t>
  </si>
  <si>
    <t>Cuapiaxtla, Ixtenco y Humantla</t>
  </si>
  <si>
    <t>Explosion en gasoductos de PEMEX, por lo que se realizo una evacuacion preventiva en tres Mpios, trasladandolas a diferentes comunidades.</t>
  </si>
  <si>
    <t>Balastre-Maltrata, Omealca, La Antigua, Actopan y Cordoba</t>
  </si>
  <si>
    <t>Explosion en gasoductos de PEMEX, se realizaron evacuaciones preventivas de varias comunidades y se informa que los 4 incendios se controlaron. Se evacuaron a 24, 181 personas.</t>
  </si>
  <si>
    <t>Jocotepec y Chapala</t>
  </si>
  <si>
    <t>Se registro un deslave en dichos municipios producto de las fuertes lluvias. El FONDEN apoyo para las labores de reconstruccion.</t>
  </si>
  <si>
    <t>Ciudad Serdan, Izucar de Matamoros y Teziutlan</t>
  </si>
  <si>
    <t>Se reportan 3 muertos por arrastre y uno por el deslizamiento de suelo.</t>
  </si>
  <si>
    <t>Desplome de una avioneta tipo Cessna.</t>
  </si>
  <si>
    <t>Delegaciones de Alvaro Obregon, Cuajimalpa, Magdalena Contreras, Tlalpan y Gustavo A. Madero</t>
  </si>
  <si>
    <t>Se evacuaran a las personas que se encuentran en alto riesgo a fin de evitar perdidas humanas como las dos ocasionadas por el rerrumbe en Alvaro Obregon (por el desgajamiento de un cerro sobre una vivienda falleciendo dos persona que se encontraba en ella).</t>
  </si>
  <si>
    <t>Altar</t>
  </si>
  <si>
    <t>Las lluvias y los vientos fuertes dañaron viviendas y el derribo de arboles, anuncios y postes de luz y telefono.</t>
  </si>
  <si>
    <t>Chapala</t>
  </si>
  <si>
    <t>Se evacuaron 1, 490 personas, habilitandose un total de 4 R. T.</t>
  </si>
  <si>
    <t>Tula</t>
  </si>
  <si>
    <t>Las lluvias ocasionaron una grieta profunda en el Km 75 del tramo carretero San Luis Potosi- Matamoros, en la que cayo un automovil en el que fallecieron el conductor y su acompañante.</t>
  </si>
  <si>
    <t>Agua Blanca</t>
  </si>
  <si>
    <t>Se reporta la muerte de una persona por el deslave de un cerro.</t>
  </si>
  <si>
    <t>Volcadura de un autobus de pasajeros en el poblado de las Guasimas, se reportan 7 fallecidos y 17 lesionados.</t>
  </si>
  <si>
    <t>Se reportan inundaciones, derrumbes, y personas atrapadas en vehiculos, se realizaron trabajos de saneamiento. 16 vehiculos resultaron afectados.</t>
  </si>
  <si>
    <t xml:space="preserve">Region; Montaña, Xalpatlahuac, Atlamajalcingo del Monte, Tlapa de Comonfort, Alcozauca de Guerrero, Tlalixtaquilla, Xochihuehetlan y Xochistlahuaca., Region; Centro, Tixtla, Eduardo Neri y Chilpancingo </t>
  </si>
  <si>
    <t>Se reportan  presas a su nivel maximo, desbordamiento de arroyos,  afectaciones en comunicaciones terrestres y reblandecimiento en laderas. 48 familias afectadas.</t>
  </si>
  <si>
    <t>Santiago de Anaya</t>
  </si>
  <si>
    <t>Explosion en un polvorin donde resulto herida una persona masculina de 37 años.</t>
  </si>
  <si>
    <t>Tuxtla de Guerrero</t>
  </si>
  <si>
    <t>Las lluvias y el nivel alto de la laguna negra del valle de Tuxtla registraron escurrimientos, afectando 45 familias, mismas que fueron evacuadas y trasladadas a un R T. 160 personas evacuadas.</t>
  </si>
  <si>
    <t>Tixtla, Atlamajalcingo del Monte y Tecpan</t>
  </si>
  <si>
    <t>Daños en vivienda con penetracion de agua y daños a cultivos. 386 familias y 220 personas albergadas.</t>
  </si>
  <si>
    <t>La conflagracion ocurrio en calle Yaqui. Esquina con Girasol, se desconoce el origen del mismo.</t>
  </si>
  <si>
    <t>Huauchinango, Xicotepec, Naupan, Zihuateutla, Pantepec, Fco. Z. Mena, Pahuatlan, Chinconcuahutla , Jopala y Jalpan</t>
  </si>
  <si>
    <t>A causa de la Depresion Tropical Lorenzo se registraron 6 muertos entre los cuales se encontraba un menor.  En el Mpio.  de Naupan se registro un deslave sobre una vivienda. 560 se albergaron en 7 R.T. Se reportaron varias viviendas afectadas, algunas escuelas y daños en la infraestructura carretera del estado</t>
  </si>
  <si>
    <t>Acaxochitlan, Cuautepec, Tulancingo, Mezquititlan, Metztitlan, Tenango de Doria, Pachuca, Zimapan, Almoloya y Acatlan.</t>
  </si>
  <si>
    <t>En Mpio.  de Tulancingo 164 personas se albergaron. El acrecentamiento del rio Venados ha incomunicado a las comunidades asentadas en las partes bajas, se reportaron daños en infraestructura carretera e hidraulica.</t>
  </si>
  <si>
    <t>Poza Rica, Tecolutla, Cazones, Tihuatlan Coatzintla, Coahuitlan, Coxquihui, Coyutla, Alamo Temapache, Nautla, Espinal, Gutierrez Zamora, Tamiahua, Alto Lucero, Veracruz, Mecatlan y Coahuitlan.</t>
  </si>
  <si>
    <t xml:space="preserve">Huracan Lorenzo, frente frio "2" y el Sistema de baja presion afecto a 25 mpios., 74 col., 100 comunidades,  6, 906 viviendas afectadas. 13 corrientes desborbadas entre rios, aroyos y la laguna azul. 11, 600 personas evacuadas precautoriamente, asi como puentes y tramos afectados. Deslaves, afectaciones en escuelas. 3 muertos y 2 lesionados, 13, 674 viviendas, 32 tramos de caminos, 12 puentes y 4 escuelas dañados.
</t>
  </si>
  <si>
    <t>La Yesca</t>
  </si>
  <si>
    <t>La sequia ocasiono daños en aproximadamente 900 hectareas. El monto real de los daños se estimo en 10.1 millones de pesos aproximadamente, sin embargo unicamente se tomaran en cuenta los apoyos del PACC, ya que fue el impacto que tuvo el desastre en el presupuesto de 2008.</t>
  </si>
  <si>
    <t>Desplome de una avioneta sobre una vivienda, 5 lesionados.</t>
  </si>
  <si>
    <t>1 fallecido que fue arrastrado por la corriente del canal de aguas negras el cual atraviesa la colonia Lomas del Paraiso.</t>
  </si>
  <si>
    <t>Tecpan de Galeana</t>
  </si>
  <si>
    <t>El reblandecimiento de tierra a causa de las lluvias provocaron un deslave de un cerro ubicado en el libramiento en contruccion de la Carr. Acapulco Zihuatanejo (el "toro"), el movimiento de una maquinaria causaron el deslave. 1 fallecido y 7 lesionados.</t>
  </si>
  <si>
    <t>Explosion (urbana) cuando realizaban trabajos de soldadura de una pipa. 1 muerto y 1 lesionado.</t>
  </si>
  <si>
    <t>Hueyapan de Ocampo, Soteapan, Acayucan, Coatzacoalcos, Agua Dulce, Las Choapas, Uxpanapa, Catemaco, Cosamaloapan, Saltabarranca, Santiago Tuxtla, San Andres Tuxtla, Isla, Chinameca, Cosoleacaque, Minatitlan, Mecayapan, Pajapan, Nanchital, Moloacan, Angel R. Cabada, Xalapa, Chinampa de Gorostiza, Chontla y Tantoyucan</t>
  </si>
  <si>
    <t xml:space="preserve">Frente frio "2"  y el sistema de baja presion que provoco el  desbordamiento de corriente: 2 Arroyo Oro e Idolos, 1 tramo afectado (autopista las Choapas- Raudales). tambien se registraron daños en vivienda, Infraestructura carretera, de salud, escuelas y en el medio ambiente. El Fonden apoyo las labores de recostruccion con 445.4 millones de pesos. 
</t>
  </si>
  <si>
    <t>Fuertes lluvias y vientos que afectaron a 6 viviendas con penetracion de agua y a una por la caida de arbol.</t>
  </si>
  <si>
    <t>Jalpan</t>
  </si>
  <si>
    <t>La crecida de algunos rios, obligaron a realizar la evacuacion preventiva de 19 personas en albergues.</t>
  </si>
  <si>
    <t>Tequila</t>
  </si>
  <si>
    <t>Accidente entre un autobus turistico y un trailer en el km 65, altura de la Autopista Guadalajara-Tepic.</t>
  </si>
  <si>
    <t>Balancan, Cardenas, Centro, Jalapa, Tacotalpa y Teapa</t>
  </si>
  <si>
    <t>Las lluvias afectaron a 27 comunidades, 803 familias, 4 R. T. y 15 familias albergadas con el total de 58 personas.</t>
  </si>
  <si>
    <t xml:space="preserve"> Volcadura de autobus turistico que trasportaba personas de nacionalidad “chilea”  para el festival cervantino en Guajuato en la Carretera Dolores Hidalgo-Guanajuato. 17 lesionados.</t>
  </si>
  <si>
    <t>Mapastepec, Mazatan, Tuzantan,  Huehuetan, Villa Comaltitlan, Suchiate, Arriaga, Tonala y Acapetahua</t>
  </si>
  <si>
    <t>Aire tropical humedo y lluvias fuertes que provocaron el albergue de 55 familias conformadas por 211 personas y la instalacion de 5 R. T. temporales en 3 Mpios.</t>
  </si>
  <si>
    <t>Istmo de Tehuantepec y Putla de Guerrero</t>
  </si>
  <si>
    <t>Las lluvias provocaron el desbordamiento del Rio espititu, el cual afecto a la Comunidad de Santo Domingo, presentando daños en una Escuela y lesiones a varios alumnos de esta.</t>
  </si>
  <si>
    <t>Tlapacoyan</t>
  </si>
  <si>
    <t>Socavamiento por filtracion de drenaje.Por el reblandecimiento del suelo se reubicaron 8 familias.</t>
  </si>
  <si>
    <t>Volcadura de 1 autobus de turismo marca DINA en el tramo carretero Ocosingo-Palenque en el Km 94. Resultando 1 persona fallecida de 70 años y 16 lesionados.</t>
  </si>
  <si>
    <t>Xalapa. Banderilla, Saltabarranca, Ixhuatlan del cafe, Papantla,Tlapacoyan, Martinez de la Torre, Veracruz, Boca del Rio, Alvarado, Lerdo de Tejada, Angel R. Cabada, San Andres Tuxtla y Coatzacoalcos.</t>
  </si>
  <si>
    <t>Frente frio 4. Resultaron 3 lesionados y 877 viviendas con daños en sus techos. 26 Mpios. Afectados, daños en suministro de energia electrica y la red telefonica y 7 escuelas.</t>
  </si>
  <si>
    <t>Pahuatlan</t>
  </si>
  <si>
    <t>Lluvias fuertes y reblandecimiento de tierra en la Colonia Centro calle 5 de mayo, se presento un agrietamiento. Como medida preventiva se acordono la zona. Se afectaron 26 casas y con probabilidad de demolicion de la Presidencia Municipal.</t>
  </si>
  <si>
    <t>Sonda de Campeche</t>
  </si>
  <si>
    <t>Los fuertes vientos ocasionados por el Fremnte Frio 4 afectaron la plataforma Usumacinta y provocaron 21 muertos y 1 desaparecido. Ademas se registro derrame de crudo en el golfo y posterior incendio en la plataforma.</t>
  </si>
  <si>
    <t>Caida de un frasco que contenia 1/2 kilogramo de carburo de calcio. Fueron evacuadas 300 personas como medida preventiva. 2 personas ligeramente intoxicadas.</t>
  </si>
  <si>
    <t>Cardenas, Centla, Comalcalco, Jalapa, Jalapa de Mendez, Macuspana, Paraiso, Tacotalpa y Teapa</t>
  </si>
  <si>
    <t xml:space="preserve">Lluvias fuertes, frente frio no. 4 y masa de aire frio,  afectaron a miles de personas. Los rios de la Sierra, Grijalva y Usumacinta se desbordaron y afectan a viviendas asentadas en margenes de zonas bajas. Las inundaciones causaron daños severos en la Ciudad de Villahermosa. </t>
  </si>
  <si>
    <t>CENAPRED-CEPAL</t>
  </si>
  <si>
    <t>Accidente carretero en Maxipista Culiacan Mazatlan, resultando 1 muerto y 13 lesionados.</t>
  </si>
  <si>
    <t>Jesus Carranza, Jaltipan, Hidalgotitlan, Texistepec, Cosoleacaque, Jaltipan, Minatitlan y Coatzacoalcos</t>
  </si>
  <si>
    <t>Derrame de gas natural en el tramo Nuevo Teapa-Salina Cruz, Comunidad Cuapiloloyita. Intoxicando a 3 personas, ademas el producto se vertio en el arroyo Honduras.</t>
  </si>
  <si>
    <t>En la Col. 1 de Mayo se colapso una vivienda por lo inestable del suelo.</t>
  </si>
  <si>
    <t>Explosion de polvorin (clandestino), el accidente ocurrio cuando manejaban porlvora sin condiciones de seguridad en el Carrio El Llano. 1 muerto y 2 lesionados.</t>
  </si>
  <si>
    <t>Santa Barbara</t>
  </si>
  <si>
    <t>Fallecimiento en la Col. Centro de 3 niños por intoxicacion por monoxido de carbono en su domicilio provocado por un corto circuito que alcanzo un sillon que no llego a incendiarse en su totalidad y solo genero gran cantidad de humo, que los infantes inhalaron al estar dormidos.</t>
  </si>
  <si>
    <t>Cerro Azul</t>
  </si>
  <si>
    <t>Fuga de gas y crudo en la Col. Ejido el Mirador. Como medida preventiva se evacuaron 448 personas.</t>
  </si>
  <si>
    <t>Se registraron fuertes lluvias desde mediados de octubre a consecuancia del Frente Frio 2 y a finales por el Frente Frio 4, ocasionado daños en diversas localidades y municipios del estado. Por tal motivo el CENAPRED organizo una mision de evaluacion para obtener informacion de todos los sectores afectados. Las lluvias a su vez provocaron un deslave sobre el cauce del rio Grijalva, el cual a su vez causo la muerte de 25 personas, mismas que se consideraron dentro de los muertos por fenomenos geologicos. asimismo, se intento separar los daños causados por el deslave monto que tambien se incluyo en desastres de origen geologico.</t>
  </si>
  <si>
    <t>Ostuacan</t>
  </si>
  <si>
    <t>Deslizamiento de suelo en la Comunidad de Juan de Grijalva, reportandose 387 personas albergadas, 25 fallecimientos y cerca de 100 viviendas inundadas. El deslizamiento acasiono el taponamiento del rio Grijalva, ocasionando que la CFE, CNA y otras dependecias movilizaran millones de pesos y cientos de personas para intentar restablecer el cauce del rio. Ademas derivado del tapon, se inundaron varias comunidades aguas arriba.</t>
  </si>
  <si>
    <t>Accidente carretero en la Autopista Siglo 21. Impacto de un camion de volteo y un tracto camion. Se reporta la muerte del conductor.</t>
  </si>
  <si>
    <t>Accidente Aereo de una avioneta (aerotaxi) cerca del Aeropuerto de Culiacan. 14 lesionados.</t>
  </si>
  <si>
    <t>Fuga de amoniaco en la empresa Frespo. 2 intoxicados.</t>
  </si>
  <si>
    <t>Accidente carretero en el Km. 19 del circuito Mexiquince donde se involucraron 11 vehiculos (5 trailer, 2 torton y 4 vehiculos part.) de los cuales algunos resultaron calcinados, se reportan 6 personas fallecidas y 2 lesionados.</t>
  </si>
  <si>
    <t>Acccidente en la Carretera Tijuana-Tecate de una pipa que transportaba gas L.P., como medida preventiva se evacuaron 100 personas de empresas aledañas .</t>
  </si>
  <si>
    <t>Se registro en la comunidad La Lobera fuga de amoniaco de un tanque de 1, 800 lts.</t>
  </si>
  <si>
    <t>Zacoalco</t>
  </si>
  <si>
    <t>Explosion urbana en la Cabecera Municipal a causa de polvorin clandestino.</t>
  </si>
  <si>
    <t>Volcadura en el tramo carretero Puente de Ixtlajojutla que provoco dos lesionados y el derrame del producto (combustoleo).</t>
  </si>
  <si>
    <t>Amenaza de un artefacto explosivo, 995 personas evacuadas.</t>
  </si>
  <si>
    <t>Morelia y Uruapan</t>
  </si>
  <si>
    <t>Lluvias y granizo, que afectaron a 56 viviendas en techos principalmente y 56 familias.</t>
  </si>
  <si>
    <t>Se reporta fuga de amoniaco en una empresa ubicada en el Boulevard San Roque, se reportan 5 personas intoxicadas y 200 personas evacuadas.</t>
  </si>
  <si>
    <t>Delegacion Gustavo A. Madero</t>
  </si>
  <si>
    <t>Incendio urbano en la Colonia Juan de Grijalva, afectando a 35 familias y 11 viviendas de material endeble.</t>
  </si>
  <si>
    <t>Accidente entre autobus y trailer en la Carreta Chapala-Guadalajara, 40 lesionados.</t>
  </si>
  <si>
    <t>Ahumada, Aldama, Aquiles Serdan, Ascension, Bachiniva, Bocoyna, Buenaventura, Carichi, Casas Grandes, Chihuahua, Coyame, Cuauhtemoc, Cusihuiriachi, Comez Carias, Guachochi, Guerrero, Ignacio Zaragoza, Janos, Juarez, Matachi, Moris, Nueva Casas Grandes, Ocampo, Praxedis G. Guerrero, Temosachi, Uruachi, Julimes, V. Zaragoza, Meoqui, Guadalupe y Calvo, Rosales, Maguarichi, La Cruz, Delicias y Namiquipa</t>
  </si>
  <si>
    <t>Lluvia y nevadas por el paso del frente frio "8". Se activaron 6 R.T. en 5 municipios, 37, 908 personass afectadas, 268 personas albergadas.</t>
  </si>
  <si>
    <t>Incendio en una bodega comercial de Gigante en la Col. Jardines de Celaya, 27 bomberos se intoxicaron.</t>
  </si>
  <si>
    <t>Explosion de polvorin en el ejido "R", 10 lesionados.</t>
  </si>
  <si>
    <t>Incendio en el centro de rehabilitacion en la Col. Los Ebanos.</t>
  </si>
  <si>
    <t>Rosarito</t>
  </si>
  <si>
    <t>El manejo en la destruccion de material explosivo en los estudios Cinematograficos Fox provoco la explosion industrial. 1 muerto y 3 lesionados.</t>
  </si>
  <si>
    <t>Desplome de una avioneta en la Zona Serrana. 3 muertos.</t>
  </si>
  <si>
    <t>Explosion de un tanque de gas L. P. por acumulacion en la Col. Lomas de Padierna. 5 lesionados.</t>
  </si>
  <si>
    <t>Nezahulacoyotl</t>
  </si>
  <si>
    <t>Explosion en una tuberia de alta presion del drenaje profundo en Av. Texcoco. 1 muerto y 2 lesionados.</t>
  </si>
  <si>
    <t>Accidente en la carretera Dolores Hidalgo-Guanajuato Km. 2+500 de un autobus de pasajeros, se reportan 8 muertos y 32 lesionados.</t>
  </si>
  <si>
    <t>Desplome de un helicoptero en el Boulevard de las Naciones. Poblado de la Poza perteneciente a Seguridad Publica y PC, resultando 2 personas lesionadas.</t>
  </si>
  <si>
    <t>Concentracion masiva en la Calzada de Guadalupe, saldo blanco. 3,274 personas atendidas por lesiones menores.</t>
  </si>
  <si>
    <t>Xicotepec de Juarez</t>
  </si>
  <si>
    <t>Volcadura de un camion de redilas, el cual cayo a un barranco, en el paraje conocido como "Primera Cascada de Tlaxcalantongo". 20 muertos y 62 lesionados.</t>
  </si>
  <si>
    <t>Tulancingo</t>
  </si>
  <si>
    <t>Explosion de un local que se dedicaba en la venta de artificios pirotecnicos en la Col. Cedros. 2 personas con quemaduras.</t>
  </si>
  <si>
    <t>Delegacion Azcapotzalco</t>
  </si>
  <si>
    <t>Explosion urbana en la Col. Euzkadi a causa de la acumulacion de gas L. P. 5 personas con quemaduras de 2do. Grado.</t>
  </si>
  <si>
    <t xml:space="preserve">Almoloya de Juarez </t>
  </si>
  <si>
    <t>Explosion de un polvorin. 2 lesionados y 1 cuarto.</t>
  </si>
  <si>
    <t>De Embalse de la Presa Malpaso</t>
  </si>
  <si>
    <t>Accidente maritimo de una lancha con 3 tripulantes ocurrudo en el Embalse de la Presa Malpaso debido al cable no señalizado de Alta Tesion. 1 muerto y 2 lesionados.</t>
  </si>
  <si>
    <t xml:space="preserve">Explosion de una casa (#52) de la Calle Flor de Loto en la Col. Ampliacion Villa de las Palmas por acumulacion de gas L.P. que se fugaba de un tanque domestico. Ocasiono la muerte de 2 menores y un adulto del sexo femenino, asicomo 1 herido de gravedad. </t>
  </si>
  <si>
    <t xml:space="preserve">Jalpa, Tabasco y Huanusco, </t>
  </si>
  <si>
    <t>Se presentaron daños en el sector agropecuario a consecuencia del fenomeno.</t>
  </si>
  <si>
    <t>Incendio en una vivienda en la Calle Ecali, Se. Tonatiuh, falleciendo 5 personas y un lesionado con quemaduras graves.</t>
  </si>
  <si>
    <t>Atoyac de Alvarez, Coyuca de Benitez y Benito Juarez</t>
  </si>
  <si>
    <t>Continuan los trabajos de valoracion de daños. 731 viviendas con daños de diversos grados y 2 centros escolares.</t>
  </si>
  <si>
    <t>Se registraron 138 incendios forestales en diferentes municipios del estado.</t>
  </si>
  <si>
    <t>Se registraron 172 incendios forestales en diferentes municipios del estado.</t>
  </si>
  <si>
    <t>Se registraron 625 incendios forestales en diferentes municipios del estado.</t>
  </si>
  <si>
    <t>Se registraron 212 incendios forestales en diferentes municipios del estado.</t>
  </si>
  <si>
    <t>Se registraron 1153 incendios forestales en diferentes municipios del estado.</t>
  </si>
  <si>
    <t>Se registraron 274 incendios forestales en diferentes municipios del estado.</t>
  </si>
  <si>
    <t>Se registraron 32 muertes a consecuencia de las bajas temperaturas. 16 por hipotermia, 16  por intoxocacion con monoxido de carbono.</t>
  </si>
  <si>
    <t>FONDEN-SS</t>
  </si>
  <si>
    <t>Se registraron 242 incendios forestales en diferentes municipios del estado.</t>
  </si>
  <si>
    <t>Se registraron 251 incendios forestales en diferentes municipios del estado.</t>
  </si>
  <si>
    <t>Se registraron 1236 incendios forestales en diferentes municipios del estado.</t>
  </si>
  <si>
    <t>Se registraron 333 incendios forestales en diferentes municipios del estado.</t>
  </si>
  <si>
    <t>Se registraron 45 incendios forestales en diferentes municipios del estado.</t>
  </si>
  <si>
    <t>Se registraron 161 incendios forestales en diferentes municipios del estado.</t>
  </si>
  <si>
    <t>Se registraron 1671 incendios forestales en diferentes municipios del estado.</t>
  </si>
  <si>
    <t>Se registraron 100 incendios forestales en diferentes municipios del estado.</t>
  </si>
  <si>
    <t>Se registraron 57 incendios forestales en diferentes municipios del estado.</t>
  </si>
  <si>
    <t>Se registraron 85 incendios forestales en diferentes municipios del estado.</t>
  </si>
  <si>
    <t>Se registraron 160 incendios forestales en diferentes municipios del estado.</t>
  </si>
  <si>
    <t>Se registraron 151 incendios forestales en diferentes municipios del estado.</t>
  </si>
  <si>
    <t>Se registraron 22 incendios forestales en diferentes municipios del estado.</t>
  </si>
  <si>
    <t>Se registraron 442 incendios forestales en diferentes municipios del estado.</t>
  </si>
  <si>
    <t>Se registraron 7 muertes a consecuencia de las bajas temperaturas. 2 por hipotermia y 5  por intoxocacion con monoxido de carbono.</t>
  </si>
  <si>
    <t>Se registraron 253 incendios forestales en diferentes municipios del estado.</t>
  </si>
  <si>
    <t>Varias delegaciones</t>
  </si>
  <si>
    <t>Se registraron 1000 incendios forestales en diferentes municipios del estado.</t>
  </si>
  <si>
    <t>Se registraron 7 incendios forestales en diferentes municipios del estado.</t>
  </si>
  <si>
    <t>Se registraron 34 incendios forestales en diferentes municipios del estado.</t>
  </si>
  <si>
    <t>Se registraron 42 incendios forestales en diferentes municipios del estado.</t>
  </si>
  <si>
    <t>Se registraron 56 incendios forestales en diferentes municipios del estado.</t>
  </si>
  <si>
    <t>Se registraron 219 incendios forestales en diferentes municipios del estado.</t>
  </si>
  <si>
    <t>Se registraron 206 incendios forestales en diferentes municipios del estado.</t>
  </si>
  <si>
    <t>Se registraron 59 incendios forestales en diferentes municipios del estado.</t>
  </si>
  <si>
    <t>Debido a las bajas temperaturas se apoyo a la poblacion con despensas, cobertores, colchonetas y laminas.</t>
  </si>
  <si>
    <t>Se registraron 5 muertes a consecuencia de las bajas temperaturas. 2 por hipotermia, 2 por intoxocacion con monoxido de carbono y uno mas por quemaduras.</t>
  </si>
  <si>
    <t>Se registraron 10 incendios forestales en diferentes municipios del estado.</t>
  </si>
  <si>
    <t>Se registraron 4 muertes a consecuencia de las bajas temperaturas, todas por hipotermia.</t>
  </si>
  <si>
    <t>Se registraron 4 muertes a consecuencia de las bajas temperaturas. 3 por hipotermia, 1  por intoxocacion con monoxido de carbono.</t>
  </si>
  <si>
    <t>Se registraron dos muertes por bajas temperaturas en Oaxaca, una por intoxocacion con monoxico de carbono y otra mas por quemaduras.</t>
  </si>
  <si>
    <t>Se registraron dos muertes por bajas temeraturas, ambas a consecuencia de intoxicacion con monoxido de carbono.</t>
  </si>
  <si>
    <t>Se registro una persona fallecida a consecuencia de las bajas temperaturas. La muerte fue por intoxocacion con monoxico de carbono.</t>
  </si>
  <si>
    <t>Se registro una persona fallecida a consecuencia de las bajas temperaturas. La muerte fue por hipotermia.</t>
  </si>
  <si>
    <t>Hidalgotitlan, Jose Azueta, Isla, Playa Vicente y Texistepec</t>
  </si>
  <si>
    <t>Se registraron afectaciones en cultivos de maiz a consecuencia de la inundacion registrada en los municipios mencionados. Se apoyo a los cerca de 3,000 productores afectados con 6.6 millones de pesos aproximadamente, mismos que provinieron del FAPRACC. La produccion afectada se estimo en 15,312 toneladas.</t>
  </si>
  <si>
    <t>Putla de Guerrero, Juquila y San Pedro Mixtepec</t>
  </si>
  <si>
    <t>Se registraron fuertes vientos en diversas comunidades, resultando afectadas un total de 25 viviendas de material endeble.</t>
  </si>
  <si>
    <t>Se registraron 12 personas fallecidas como consecuencia de las bajas temperaturas, 5 relacionadas con hipotermia y 7 con intoxicacion por monoxico de carbono.</t>
  </si>
  <si>
    <t>Pichucalco, Palenque, Salto de Agua, Ostuacan, Cintalapa, Arriaga y Mapastepec</t>
  </si>
  <si>
    <t>Debido a las fuertes lluvias se reportaron afectaciones menores en 90 viviendas debido a la penetracion de agua provocada por el desbordamiento de algunos rios.</t>
  </si>
  <si>
    <t>Merida</t>
  </si>
  <si>
    <t>Se registro un incendio en el centro historico de la ciudad de Merida se reportaron daños totales en una accesoria para novias, un comercio de telas, una muebleria, una cantina y una zapataria, fue necesario evacuar 4 manzanas a la redonda. Se reportan seis personas intoxicadas pertenecientes al cuerpo de bomberos y seguridad publica.</t>
  </si>
  <si>
    <t>Nueva Ciudad Guerrero</t>
  </si>
  <si>
    <t>Se registro un accidente automovilistico entre una pipa y una camioneta. Se reportan tres personas fallecidas. La pipa transportaba gasolina y se registro explosion en el percance.</t>
  </si>
  <si>
    <t>Se reporta la explosion de juegos pirotecnicos almacenados en una escuela primaria, provocando la muerte de una persona y lesionando a 5 mas, asimismo se registraron daños en dos aulas del plantel educativo.</t>
  </si>
  <si>
    <t>Los efectos del Frente frio numero 19 se sintieron en el municipio, se activaron dos refugios temporales. Se reportan daños a dos vehiculos, dos viviendas y una persona fallecida.</t>
  </si>
  <si>
    <t>Se registro una fuga de gas de un vehiculo cisterna al romperse una valvula, fue necesario evacuar a 10 personas.</t>
  </si>
  <si>
    <t>Ri oBlanco</t>
  </si>
  <si>
    <t>Se registro un derrame en un ducto de 30' de PEMEX, reportandose un derrame de 300 mil litros de Diesel y afectando un area de 100 metros cuadrados. El incidente fue provocado por una toma clandestina del combustible. Como medida preventiva se evacuo a 350 personas.</t>
  </si>
  <si>
    <t>Se registro un accidente de transporte entre dos trailers y dos camionetas reportandose cuatro personas fallecidas.</t>
  </si>
  <si>
    <t>Cosamaloapan</t>
  </si>
  <si>
    <t>Se registro un accidente carretero en el cual se vio involucrada una pipa que transportaba 30 mil litros de combustoleo se reporto fuga del combustible.</t>
  </si>
  <si>
    <t>Tepango de Rodriguez</t>
  </si>
  <si>
    <t>Se reportoel desplome de un helicoptero en la Sierra norte del estado, seis personas perdieron la vida.</t>
  </si>
  <si>
    <t>Fue necesario evacuar a todo el personal de la Direccion General de atencion  Victimas del Delito debido a un derrame de amoniaco en el edificio.</t>
  </si>
  <si>
    <t>Se registro el impacto de 30 vehiculos y 10 trailers debido a la neblina en la carretera Saltillo.Monterrey, se reportola muerte de una persona asicomo 3 lesionados.</t>
  </si>
  <si>
    <t>Tizimin</t>
  </si>
  <si>
    <t>Debido a las fuertes lluvias se registraron daños en 20 viviendas, se realizo evacuacion preventiva.</t>
  </si>
  <si>
    <t>Amealco de Bonfil</t>
  </si>
  <si>
    <t>Se reportola caida de un castillo de artificios pirotecnicos en festejos patronales, se reportan 31 personas lesionadas.</t>
  </si>
  <si>
    <t>Debido a los fuertes vientos se registro la caida de 140 arboles, cables de energia electrica, mas de 60 anuncios espectaculares, 31 vehiculos, 5 viviendas. Una persona perdio la vida cuando un arbol cayo sobre su vehiculo y otra mas por el impacto de un espectacular.</t>
  </si>
  <si>
    <t>Nacajuca</t>
  </si>
  <si>
    <t>Accidente en la carretera Villahermosa-Nacajuca entre un trailer y otro vehiculo, se reportan 10 personas lesionadas.</t>
  </si>
  <si>
    <t>Copanatoyac</t>
  </si>
  <si>
    <t>Se reporto una fuga de gas que derivo en la muerte de tres menores de edad al inhalarlo.</t>
  </si>
  <si>
    <t>Se registro la volcadura de un autobus de pasajeros en la Autopista Chamapa-Lecheria el conductor manejaba en estado de ebriedad. Se reportan 10 muertos y 23 lesionados.</t>
  </si>
  <si>
    <t>Tixtla</t>
  </si>
  <si>
    <t>explosion de una vivienda en la que se fabricaban artificios pirotecnicos. Una persona resulto lesionada y una mas perdio la vida.</t>
  </si>
  <si>
    <t>Se registro un incendio en una fabrica de tenis, fue necesario evacuar a 150 personas de 22 viviendas que se encontraban cerca del incidente.</t>
  </si>
  <si>
    <t>Apaseo el Alto</t>
  </si>
  <si>
    <t>Se registro un incendio en la cabina de un camion cisterna en el tramo Apaseo el Alto-Queretaro. Se reporta una persona lesionada.</t>
  </si>
  <si>
    <t>Mariano Escobedo</t>
  </si>
  <si>
    <t>Se registro la explosion de un artefacto mientras se realizaban labores de corte de caña, un menor perdio la vida y otra persona resulto lesionada. El artefacto exploo al ser golpeado por el hacha del menor.</t>
  </si>
  <si>
    <t>Se reportola explosion de artificios pirotecticos en el municipio de Taxco, ya que unos que ya habian sido quemados cayeron sobre otros que estaban apagados. Se reportan 5 personas lesionadas.</t>
  </si>
  <si>
    <t>Fronteras</t>
  </si>
  <si>
    <t>Se registro la volcadura de un trailer con dos tanques, se reportoderrame de 40 litros de ñacido sulfurico sobre la cinta asfaltica.</t>
  </si>
  <si>
    <t>Se registro un incendio comercial a consecuencia de un corto circuito, se reporta una persona lesionada y un automovil dañado totalmente.</t>
  </si>
  <si>
    <t>Se registro la volcadura de un trailer que transportaba diesel, a consecuencia del accidente fue cerrada la autopista Mexico-Cuernavaca. Se reportoel derrame de 22 mil litros del combustible.</t>
  </si>
  <si>
    <t>Se desplomo un helicoptero de la Fuerza aerea Mexicana, como resultado del incidente 9 personas presentaron lesiones. El percance se debio a fallas mecanicas de la aeronave.</t>
  </si>
  <si>
    <t>Se registro la volcadura de una pipa que transportaba 44 mil 500 litros de cicloexano. Debido al accidente se registro fuga del producto y se interrumpio la circulacion por ocho horas en el mibramiento Norponiente.</t>
  </si>
  <si>
    <t>Se registro un incendio en un centro comercial Bodega Aurrera ubicado en el primer cuadro del municipio, como medida preventiva se evacuo a tres familias con domicilios cercanos al incendio.</t>
  </si>
  <si>
    <t>Azcapotzalco</t>
  </si>
  <si>
    <t>Se registro una explosion en una vivienda por acumulacion de gas LP, No se reportaron personas lesionadas.</t>
  </si>
  <si>
    <t>Se registro un ligero choque entre dos locomotoras, una de estas registro un derrame de diesel. Se reportaron dos personas lesionadas.</t>
  </si>
  <si>
    <t>Se registraron fuertes nevadas ocasionando que varios vehiculos quedaran varados en el tramo carretero Tecate-Rumorosa, los ocupantes fueron rescatados.</t>
  </si>
  <si>
    <t xml:space="preserve">Se registrò un incendio industrial en la colonia Tulipanes, afectando un area de 300 metros cuadrados. En el siniestro se reportoperdida total de maquinaria y materiales. La industria afectada fue Presto S.A. de C.V. </t>
  </si>
  <si>
    <t>Cuitlahuac</t>
  </si>
  <si>
    <t>Se registro la volcadura de un autobues de pasajeros en la carretera Cordoba-Tierra Blanca. El accidente se debio a exceso de velocidad, en el percance una persona perdio la vida y 7 mas resultaron lesionadas.</t>
  </si>
  <si>
    <t>Casas Grandes, Janos, Madera, Nuevo Casas Grandes e Ignacio Zaragoza</t>
  </si>
  <si>
    <t xml:space="preserve">Se registro el cierre de carreteras por algunas horas en los municipios mencionados debido a las fuertes nevadas que impactaron el estado. </t>
  </si>
  <si>
    <t>Teloloapan</t>
  </si>
  <si>
    <t>Se registro una explosion en una casa destiladora de mezcal y alcohol de caña, cuatro personas perdieron la vida, asimismo se registro la perdida total del inmueble y de una camioneta.</t>
  </si>
  <si>
    <t>Se registro un accidente urbano entre un trailer y una pipa que transportaba gasolina, debido al accidente se reporto un incendio con explosiones, viendose afectados otros tres vehiculos y seis casas habitacion, afortunadamente nos se registraron perdidas humanas.</t>
  </si>
  <si>
    <t>Se registro una explosion en un taller de pirotecnia que contaba con permiso de la SEDENA. No se reportan lesionados, unicamente se registro perdida total del taller.</t>
  </si>
  <si>
    <t>Se registro una explosion en una vivienda por acumulacion de Gas L.P.Se reportan cuatro personas lesionadas y perdida total de una camioneta de tres toneladas y daños severos en una vivienda.</t>
  </si>
  <si>
    <t>Se registo una explosion en un contenedor que abastecoa de agua a la Secretaria de Finanzas. El incidente fue provocado por la falta de mantenimiento del Sistema de Hidroneumàtico. Cuatro personas resultaron lesionadas y se evacuo a un total de 300 personas.</t>
  </si>
  <si>
    <t>Se registro un accidente entre cuatro automoviles y un tractocamion, como resultado del mismo se reportaron tres personas lesionadas.</t>
  </si>
  <si>
    <t>Se registro un accidente carretero entre un camion cisterna y un taxi, en el accidente seis personas perdieron la vida.</t>
  </si>
  <si>
    <t>Urique</t>
  </si>
  <si>
    <t>Se registro la volcadura de una camioneta en la zona serrana del estado, en el percance perdieron la vida dos personas.</t>
  </si>
  <si>
    <t>Zapotitlan de Mendez y Camocuautla</t>
  </si>
  <si>
    <t>Se registraron lluvias y fuertes vientos en los municipios mencionados, se reportan daños parciales en 65 viviendas. Las autoridades correspondientes brindaron el apoyo necesario a la poblacion.</t>
  </si>
  <si>
    <t>Se registro la explosion de un polvorin en la zona de la Saucera. La explosion ocurrio en un barril de polvora resultando dos personas con quemaduras en 30% de su cuerpo.</t>
  </si>
  <si>
    <t>Rayon</t>
  </si>
  <si>
    <t>Se reporto un incendio en una casa particular, no se registraron perdidas humanas.</t>
  </si>
  <si>
    <t xml:space="preserve">Debido al sobrecupo en un evento musical en el municipio mencionado, se reportan tres personas fallecidas y 110 lesionados. </t>
  </si>
  <si>
    <t>Ixhuatlan</t>
  </si>
  <si>
    <t>Se registraron fuertes lluvias en el municipio ocasionando daños parciales a tres viviendas y a un tramo carretero a la altura del kilòmetro 93.5 de la carretera Ixhuatlan-Solosuchiapa.</t>
  </si>
  <si>
    <t>Boca del Rio, La Antigua, Ursulo Galvan, Alvarado, Panuco, Tantoyuca, Tampico Alto, Ozuluama, Tamiahua, Tantima, Tuxpan, Chinampa de Gorostiza, Tecolutla, Gutierrez Zamora, Poza Rica, San Rafael, San Andres Tuxtla, Santiago Tuxtla, Catemaco, Lerdo de Tejada, Angel R. Cabada y Saltabarranca</t>
  </si>
  <si>
    <t>Se reportaron vientos y lluvias de moderadas a fuertes en los municipios mencionados. Lo anterior se debe a la presencia del Frente Frìo numero 33. Hasta el momento unicamente se han reportado daños en una vivienda parcialmente y en dos vehiculos.</t>
  </si>
  <si>
    <t>Se registro la explosion de un polvorin clandestino, se desconocen las causas que originaron el fenomeno. Lamentablemente una persona perdio la vida y se registraron daños en una vivienda.</t>
  </si>
  <si>
    <t>Parras</t>
  </si>
  <si>
    <t>Se reportouna fuga de Gas en un gasoducto de PEMEX, esta fue controlada cerrando la valvula principal. Como medida preventiva se evacuo a 65 familias cercanas al lugar.</t>
  </si>
  <si>
    <t>Se reportola volcadura de una camioneta escolar que transportaba a 9 menores, mismos que fallecieron en el lugar.</t>
  </si>
  <si>
    <t>Se registraron dos accidentes en el municipio en los cuales fallecieron cinco personas y otras cinco resultaron lesionadas. Tres Automoviles.</t>
  </si>
  <si>
    <t>Se registro un accidente en la autopista Guadalajara-Morelia en el cual dos personas perdieron la vida y tres mas resultaron lesionadas, asimismo en la carretera Irapuato-Guadalajara otro vehiculo se volco y dos personas perdieron la vida. Dos Automoviles.</t>
  </si>
  <si>
    <t>Se reportoun accidente automovilistico en el cual una persona perdio la vida y dos mas resultaron heridas.Un automovil.</t>
  </si>
  <si>
    <t>Se registro la volcadura de una pipa que transportaba gasolina magna, se reporto una ligera fuga de 84 litros. No se reportaron afectaciones humanas</t>
  </si>
  <si>
    <t>Ozumba</t>
  </si>
  <si>
    <t>Se registro la explosion de un cuarto donde se almacenaba polvora para la fabricacion de artificios pirotecnicos. Se reportan dos personas lesionadas con quemaduras de 1er y 2ndo grado en el 90% de su cuerpo.</t>
  </si>
  <si>
    <t>El Marques</t>
  </si>
  <si>
    <t>Se registro la volcadura de un trailer que transportaba 200 tambos con acido hidroxietilidendifosfonico. Varios de los tambos presentaron fuga y derrame por lo que se cerrò la autopista Mexico-Queretaro durante varias horas.</t>
  </si>
  <si>
    <t>Se registro un accidente carretero entre un autobus de pasajeros y una camioneta. Se reportaron dos personas lesionadas.</t>
  </si>
  <si>
    <t>Se registro la volcadura de un tractocamion que transportaba 40 mil litros de combustoleo, presentando derrame del material mismo que ocasiono daño ecologico.</t>
  </si>
  <si>
    <t>Se registro una explosion en una mina de arena al momento de colocar una carga explosiva. Lamentablemente tres personas perdieron la vida.</t>
  </si>
  <si>
    <t>Monterrey, San Pedro Garza Garcia, San Nicolas de los Garza, Escobedo y Santa Catarina</t>
  </si>
  <si>
    <t>Se registraron fuertes vientos en la zona metropolitana de la ciudad de Monterrey que causaron daños en ventanas de algunas escuelas, 225 postes de energìa elèctrica caidos, 163 anuncios espectaculares, 612 arboles, 122 vehiculos dañados, 85 comercios, 200 semaforos y 177 viviendas. Ademas se suspendio el suministro de energia electrica en algunas zonas de la ciudad afectando a 327 mil usuarios. Se reportaron 3 personas fallecidas.</t>
  </si>
  <si>
    <t>Orizaba, Cordoba, Rio Blanco, Amatlan de los Reyes, Fortin, Ixhuatlancillo, Tequila, San AndresTenejapan, Nogales, Camerino Z Mendoza, Mariano Escobedo, La Perla, Huilopan de Cuauhtemoc, Ixtaczoquitlan, Acultzingo, Tehuipango y Angel R Cabada</t>
  </si>
  <si>
    <t>Los fuertes vientos registrados en los municipios mencionados ocasionaron daños en 1,349 viviendas, 62 comunidades, 4 bardas caidas, varios arboles y anuncios espectaculares caidos y tres personas lesionadas.</t>
  </si>
  <si>
    <t>Los fuertes vientos provocaron la caida de varios arboles. Se reportaron dos personas lesionadas y 30 viviendas destechadas.</t>
  </si>
  <si>
    <t>Se registraron vientos de hasta 50 km por hora, ocasionando la caida de 40 arboles, y afectando el sumnistrro de energia electrica de unas 20 colonias.</t>
  </si>
  <si>
    <t>Se registraron fuertes vientos que provocaron la caida de varios arboles, anuncios espectaculares y bardas. Se reportaron once personas lesionadas a consecuencia del fenomeno. Los vientos alcanzaron los 85 km/h con rachas de hasta 95km/h.</t>
  </si>
  <si>
    <t>Durante el periodo de semana santa se reportaron varios accidentes carreteros, se reportaron 6 muertos y dos personas lesionadas.</t>
  </si>
  <si>
    <t>Se registro un accidente carretero entre un autobus de pasajeros que se encontraba estacionado por descompostura y una camioneta. Se reportan cinco personas fallecidas y una mas lesionada.</t>
  </si>
  <si>
    <t>Se registro un incendio en una pension en donde se encontraban dos trailers que contenia gasolina, como medida preventiva se evacuo a 80 familias.</t>
  </si>
  <si>
    <t>Se registro la volcadura de un trailer en la carretera Yecora-Chihuahua, mismo que transportaba 42 mil litros de gasolina presentandose derrame del producto, como medida preventiva se cerro la carretera por ambos lados.</t>
  </si>
  <si>
    <t>Se registraron cinco accidentes carreteros durante los primeros dias de semana santa, se reportan 2 muertos y 20 lesionados.</t>
  </si>
  <si>
    <t>Se registro un accidente entre un automovil y una camioneta. Se reportan 7 personas fallecidas y un lesionado.</t>
  </si>
  <si>
    <t>Se registro la volcadura de una pipa que transportaba 64 mil litros de combustoleo, presentandose derrame total del producto, ocasionando tambien daño ecologico.</t>
  </si>
  <si>
    <t>Se reporto la volcadura de una pipa que transportaba 19 mil litros de combustoleo, debido al percance se reporto derrame de la totalidad del producto.</t>
  </si>
  <si>
    <t xml:space="preserve">Se registro la volcadura de una pipa que transportaba 40 mil litros de azufre presentando derrame del producto. </t>
  </si>
  <si>
    <t>Se registro una peregrinacion de aproximadamente 5 mil personas hacia el municipio de Atotonilco, la Unidad de Proteccion Civil apoyo a la poblaciòn. No se registraron daños.</t>
  </si>
  <si>
    <t>Garcia</t>
  </si>
  <si>
    <t>Se registro una explosion de en un comercio que se dedicaba al comercio de diversos productos entre los que se encontraba sosa, amoniaco y otros productos quimicos. Veinte personas se intoxicaron a consecuencia del fenomeno.</t>
  </si>
  <si>
    <t>Se registro una explosion en el complejo petroquimico la cangrejera en la planta fraccionadora y extractora de amoniaco, en un tanque de benceno en el que se registro una sobrepresion en la cupula del mismo, una persona perdio la vida.</t>
  </si>
  <si>
    <t>Se reporto la explosion de un polvorin en el Barrio San Antonio, una persona resulto lesionada.</t>
  </si>
  <si>
    <t>Se reporto la volcadura de un vehiculo sobre un canal, cuatro personas perdieron la vida en el incidente.</t>
  </si>
  <si>
    <t>Se registro un accidente urbano en el cual se vio involucrado un autobus, afortunadamente no hubo fallecidos, unicamente cuatro personas lesionadas.</t>
  </si>
  <si>
    <t>Purisima del Rincon</t>
  </si>
  <si>
    <t>Se registro un incendio industrial en la empresa Milor SA de CV, el incendio de desechos plasticos en su mayoria ocasiono que 7 bomberos resultaran intoxicados.</t>
  </si>
  <si>
    <t>Se reporto el incendio de un camion torton y una camioneta Pick Up resultando tres personas fallecidas.</t>
  </si>
  <si>
    <t>Se reporto el desplome de una aeronave en el municipio mencionado, dos personas perdieron la vida.</t>
  </si>
  <si>
    <t>Jalatlaco</t>
  </si>
  <si>
    <t>Se reporto un accidente aereo en el municipio de Jalatlaco, una persona perdio la vida y dos resultaron lesionados, se presume que la aeronave transportaba droga.</t>
  </si>
  <si>
    <t>San Luis Matehuala</t>
  </si>
  <si>
    <t>Se registro la volcadura de una pipa que transportaba combustoleo, se desconoce la cantidad, debido al incidente se presento derrame. Una persona resulto lesionada.</t>
  </si>
  <si>
    <t>Se registro la volcadura de un autotanque que transportaba 64 mil litros de turbosina. Se presento fuga del producto. No se reportan lesionados.</t>
  </si>
  <si>
    <t>La Concordia</t>
  </si>
  <si>
    <t>Se registro la volcadura de un camion que transportaba indocumentados, se reportan siete personas fallecidas.</t>
  </si>
  <si>
    <t>Se registro un incendio en un basurero quemandose un total de 11 hectareas de basura. 350 personas trabajan en la extincion del siniestro.</t>
  </si>
  <si>
    <t>Se registro la volcadura de varios vagones de tren a la altura de la comunidad de Santa Maria. En el ferrocarril viajaban varios indocumentados, de los cuales 15 resultaron lesionados y uno perdio la vida.</t>
  </si>
  <si>
    <t>Angel Albino Corzo</t>
  </si>
  <si>
    <t>Debido a las fuertes lluvias y vientos se reportaron daños en 12 viviendas construidas con material endeble. La poblacion afectada recibio el apoyo correspondiente.</t>
  </si>
  <si>
    <t>La Candelaria</t>
  </si>
  <si>
    <t>Debido a las fuertes lluvias y vientos registrados en la comunidad de El Porvenir se reportaron daños en los techos de 10 viviendas. La poblacion afectada fue apoyada.</t>
  </si>
  <si>
    <t>Se registro un accidente carretero entre un tractocamion y un autobus de pasajeros, se reportan tres personas lesionadas.</t>
  </si>
  <si>
    <t>Se registro un incendio en el mercado Morelos en la delegacion mencionada. No se reportan daños humanos, unicamente dos locales comerciales reutaron con perdida total.</t>
  </si>
  <si>
    <t>Se registro la volcadura de un microbus de servicio de transporte publico, un menor de edad perdio la vida y 36 personas mas resultaron lesionadas.</t>
  </si>
  <si>
    <t>Se registro la explosion de una granada cuando se realizaban practicas en los campos de la SEDENA, se reportan dos personas fallecidas y 10 lesionadas.</t>
  </si>
  <si>
    <t>Se registro un incendio en un jardin de niños resultando 5 menores con lesiones menores.</t>
  </si>
  <si>
    <t>Al realizar maniobras de recarga del tanque estacionario en las instalaciones del Metro estacion Constitucion de 1917 se registro una fuga y sobrevino un flamazo, mismo que lesiono a una persona.</t>
  </si>
  <si>
    <t>Nautla, Misantla, Martinez de la Torre, Tlapacoyan, Colipa, Tenochtitlan, San Rafael, Xalapa y La Perla</t>
  </si>
  <si>
    <t>Se registraron fuertes lluvias y vientos debido a la presencia del Frente Frio numero 40. Se reportan 68 comunidades afectadas, 35 colonias y un total de 728 viviendas.</t>
  </si>
  <si>
    <t>Nanacamilpa de Mariano Arista</t>
  </si>
  <si>
    <t>Se registro fuerte lluvia acompañada de granizo. Se reportan 50 viviendas con daños menores.</t>
  </si>
  <si>
    <t>Villa de Guadalupe</t>
  </si>
  <si>
    <t>Debido a las fuertes lluvias en la comunidad de San Jose de la Peña se reportaron 10 viviendas afectadas en sus techos. La poblacion afectada recibio el apoyo correspondiente.</t>
  </si>
  <si>
    <t>Se registraron fuertes lluvias afectando varias viviendas por penetracion de agua y tres mas con daños menores. Se habilito un refugio temporal mismo que atendio a 17 personas. asimismo una clinica del ISSSTE resulto afectada por penetracion de agua de unos 50 cm de altura.</t>
  </si>
  <si>
    <t>Papantla</t>
  </si>
  <si>
    <t>Se reporto un derrame de 120 mil litros de aceite originado por ua fisura en una linea de 12 pulgadas de diametro en la comunidad de La Grandeza. El derrame afectoa un arroyo. PEMEX se encargo de las tareas de recoleccion y sanemiento de la zona afectada.</t>
  </si>
  <si>
    <t>Se registraron dos explosiones en la Colonia Valencia, se desconoce la causa de las explosiones, sin embargo se reportaron 6 viviendas con daños parciales.</t>
  </si>
  <si>
    <t>Se registro la volcadura de un autobus de pasajeros a la altura de la zona denominada La Quebrada. Se reportan 25 personas lesionadas, mismas que fueron llevadas a diferentes hospitales.</t>
  </si>
  <si>
    <t>Se reporto la volcadura de un autotanque en la carretera Reynosa-Nuevo Laredo. El vehiculo transportaba 15 mil litros de gasolina, se presento un derrame de 2,500 litros aproximadamente, afectando un area de 100 metros cuadrados.</t>
  </si>
  <si>
    <t>Se registro una fuga de Gas LP en una herreria, lo que provoco un flamazo y un incendio posterior. Derivado de lo anterior cuatro personas presentaron quemaduras de segundo grado.</t>
  </si>
  <si>
    <t>Se registro el desplome de un helicoptero en la Comunidad de San Marcos del municipio mencionado, desafortunadamente 9 personas perdieron la vida y una mas resulto lesionada.</t>
  </si>
  <si>
    <t>Impacto de un tren contra un trailer, se reportan dos personas fallecidas.</t>
  </si>
  <si>
    <t>Se desplomo un helicoptero en las instalaciones de la Policia Federal Preventiva, afortunadamente solo uno de los nueve tripulantes presentolesiones.</t>
  </si>
  <si>
    <t>Se registro el incendio del tiradero municipal, se reportan 3 hectareas de basura quemadas, mismas que han provocado una fuerte emanacion de contaminantes.</t>
  </si>
  <si>
    <t>Se registro una accidente entre una pipa de PEMEX y cinco automoviles particulares. Afortunadamente solo una persona resulto lesionada y no se presento derrame del material que transportaba la pipa.</t>
  </si>
  <si>
    <t>Se registro un incendio en la central de abastos en el cual 60 locales presentaron daños. Afortunadamente no se reportan perdidas humanas.</t>
  </si>
  <si>
    <t>Tlapanala</t>
  </si>
  <si>
    <t>Se registro una explosion y posterior incendio en un taller de bicicletas, se reporta una persona fallecida, tres personas lesionadas, dos desaparecidos y un inmueble de tres niveles dañado.</t>
  </si>
  <si>
    <t>Se reporto el impacto de un trailer contra dos autobuses de pasajeros y un vehiculo particular. En el accidente dos personas perdieron la vida y ocho mas resultaron lesionadas.</t>
  </si>
  <si>
    <t>Debido a las fuertes lluvias presnetadas en el municipio se presentaron daños en los techos de 70 viviendas. Las familias afectadas fueron apoyadas con despensas y cobertores.</t>
  </si>
  <si>
    <t>Sabinas, San Juan Sabinas y Muzquiz</t>
  </si>
  <si>
    <t>Se registraron fuertes lluvias y vientos en los municipios mencionados. Se reportaron 20 viviendas afectadas, mismas que seran apoyadas por la Secretaria de Desarrollo Social.</t>
  </si>
  <si>
    <t>Atlangatepec</t>
  </si>
  <si>
    <t>Debido a las fuertes lluvias se reportaron afectaciones en los techos de 9 viviendas. La poblacion afectada fue apoyada con despensas y cobertores.</t>
  </si>
  <si>
    <t>Se registro el derrumbe de una construccion en la Universidad Autonoma de Nuevo Leon. Esta sucedio al realizar las labores de vaciado de concreto en una estructura  que fue vencida por el peso. Dos trabajadores resultaron lesionados.</t>
  </si>
  <si>
    <t>Se registro un incendio comercial en el centro historico de la ciudad, se reportan dos personas lesionadas asicomo dos comercios con perdida total.</t>
  </si>
  <si>
    <t>Cuautepec</t>
  </si>
  <si>
    <t>Debido a la fuerte lluvia con momentos de granizo se reportaron daños en seis viviendas, principalmente en los techos de las mismas. Se brindo apoyo de colchonetas y cobertores a la poblacion damnificada.</t>
  </si>
  <si>
    <t>Se reporta el impacto de un trailer contra un vehiculo particular. Lamentablemente una persona perdio la vida.</t>
  </si>
  <si>
    <t>Se desplomo una aeronave en la cual viajaban seis personas, mismas que resultaron lesionadas.</t>
  </si>
  <si>
    <t>Se reportan fuertes lluvias en el municipio mencionado, una persona fue arrastrada en su vehiculo, misma que perdio la vida.</t>
  </si>
  <si>
    <t>Se registro una explosion en un municipio particular que almacenaba juegos pirotecnicos. Derivado de la explosion dos personas perdieron la vida y tres mas se encuentran lesionadas con quemaduras de entre el 30% y 70% del cuerpo.</t>
  </si>
  <si>
    <t>Trinidad de Viguera, Santa Rosa, Pueblo Nuevo, Santa Cruz Xoxocotlan, Santa Maria Atzompa, Santa Maria del Tule, Animas Trujano, Trinidad Zaachila, Cuilapan de Guerrero, Soledad, Nareno y Guadalupe Etla</t>
  </si>
  <si>
    <t>Se presentaron lluvias con vientos fuertes en los municipios mencionados. Se reportan algunos desgajamientos de cerros sin que estos hayan afectado a la poblacion. Se reportan dos personas fallecidas, una por caida de rayo y otra al ser aplastada por una barda que se desplomo por la lluvia. .</t>
  </si>
  <si>
    <t>Teapa y Tacotalpa</t>
  </si>
  <si>
    <t>Debido a las fuertes lluvias se reporta desbordamiento de algunos rios, como medida preventiva se evacuo a la poblacion ubicada en zonas bajas. Desafortunadamente una persona perdio la vida.</t>
  </si>
  <si>
    <t>Se registro una explosion de una camioneta que transportaba juegos pirotecnicos para los festejos de la Santa Cruz, en el accidente 10 personas resultaron lesionadas.</t>
  </si>
  <si>
    <t xml:space="preserve">Tehuacan </t>
  </si>
  <si>
    <t>Se registro la explosion de una bodega en la cual se almacenaban productos pirotecnicos. Una persona perdio la vida y otra mas resulto lesionada.</t>
  </si>
  <si>
    <t>Se registro un accidente en el cual se vio involucrado un autobus de pasajeros. El autobus iba sobre la Autopista del Sol a la altura del km 186. Se reportan cuatro personas fallecidas y 34 lesionadas.</t>
  </si>
  <si>
    <t>Nueva Rosita y Sabinas</t>
  </si>
  <si>
    <t>Se registraron fuertes lluvias en los municipios mencionados, como resultado 200 viviendas sufrieron daños minimos. asimismo, fue necesario habilitar un refigio temporal en el cual se atendio a un total de 30 personas.</t>
  </si>
  <si>
    <t>explosion de una alcantarilla en la que se encontraan residuos de Diesel. Una persona resulto lesionada.</t>
  </si>
  <si>
    <t>San Nicolas del los Ranchos</t>
  </si>
  <si>
    <t>Se registro una fuerte granizada en la cabecera municipal. Diez viviendas presentaron daños en sus techos. Se apoyo a la poblacion afectada con laminas de carton, despensas y material de cobijo.</t>
  </si>
  <si>
    <t>Se registro la volcadura de un camion de pasajeros en la Comunidad de Mata Oscura. Se reportan 25 personas lesionadas.</t>
  </si>
  <si>
    <t>Se registro una fuga de Gas LP que posteriormente ocasiono un flamazo en la Colonia San Francisco Chilpan. Se reportaron dos personas lesionadas.</t>
  </si>
  <si>
    <t>Iguala</t>
  </si>
  <si>
    <t>Se volco un autobus de pasajeros de la linea Estrella Blanca en la comunidad de Platanillo. Se reportan 24 personas lesionadas.</t>
  </si>
  <si>
    <t>Se registro la explosion de un tanque de almacenamiento cuando se llevaban a cabo labores de soldadura. Dos personas perdieron la vida y una mas resulto lesionada.</t>
  </si>
  <si>
    <t>Xicotencatl</t>
  </si>
  <si>
    <t>Debido a los fuertes vientos se presentaron daños en las techumbres de 17 viviendas, asicomo otras 14 viviendas con daños en su estructura. Ademas tres automoviles fueron afectados.</t>
  </si>
  <si>
    <t>Se registraron fuertes lluvias acompañadas de vientos en la ciudad de Mexico, se reporta la caida de varios arboles y anuncios espectaculares. Seis personas resultaron lesionadas.</t>
  </si>
  <si>
    <t>Se reporto el hundimiento de suelo en parte del fraccionamiento Tezontepec, mismo que afecto en su estructura a ocho viviendas. Como medida preventiva se evacuo a las familias afectadas.</t>
  </si>
  <si>
    <t>Una persona resulto lesionada al volcarse un camion cisterna en la autopista Cuernavaca-Iguala.</t>
  </si>
  <si>
    <t>Se registro la explosion de un coheton en la fiesta de la Plaza Pino Suarez. Dos personas reslutaron lesionadas.</t>
  </si>
  <si>
    <t>Se reportaron vientos de mas de 50 km/h afectando los techos de cinco viviendas.</t>
  </si>
  <si>
    <t>Tlahuilatepa, El Cardonal, Metztitlan y Nopala de Villagran</t>
  </si>
  <si>
    <t>Se registro una fuerte granizada afectando los techos de 263 viviendas, ademas dos personas perdieron la vida al ser impactadas por un rayo.</t>
  </si>
  <si>
    <t>Vicente Guerrero</t>
  </si>
  <si>
    <t>Se registraron fuertes lluvias acompañadas de granizo por momentos. Se reportan 100 viviendas con daños en sus techos. Se apoyo a la poblacion afectada.</t>
  </si>
  <si>
    <t xml:space="preserve">La Secretaria de Proteccion Civil del Distrito Federal informo que el dia 13 de mayo a las 18:15 horas se registro una falla geologica dejando una grieta de 10 metros de diametro por 15 de profundidad, dicha grieta se ubica en avenida del parque, entre las calles de Dakota y Chicago en la colonia Napoles en la delegacion Benito Juarez.  </t>
  </si>
  <si>
    <t>Volcadura de un camion tipo torton que trasnportaba naranjas. Debido al incidente cinco personas perdieron la vida y ocho mas resultaron lesionadas.</t>
  </si>
  <si>
    <t>Union Juarez y Venustiano Carranza</t>
  </si>
  <si>
    <t>Se registraron fuertes lluvias y vientos que afectaron a 90 viviendas, 7 de estas con daño total.</t>
  </si>
  <si>
    <t>Se registro la volcadura de una pipa que transportaba 19,600 litros de acido sulfurico en la carretera Queretaro-Celaya, se reporto derrame total del producto.</t>
  </si>
  <si>
    <t>Se registro la explosion de un polvorin causando lesiones a una persona y provocando la muerte de otra.</t>
  </si>
  <si>
    <t>La Perla, Calcahualco, Mariano Escobedo, Ayahualulco, Xico, Tlaltetela, Coscomatepec, Alpatlahuac, Zentla, Tlacotepec y Martinez de la Torre</t>
  </si>
  <si>
    <t>Se reportaron fuertes lluvias acompañadas por momentos de granizo, se reportan daños en 2,510 viviendas, dos puentes y varias hectareas de cultivos afectadas.</t>
  </si>
  <si>
    <t>Quimixtlan</t>
  </si>
  <si>
    <t>Debido a la fuerte granizada se reportaron daños en 300 viviendas.</t>
  </si>
  <si>
    <t>Se reporto un accidente en el cual 25 personas resultaron lesionadas. El camion en el que viajaba personal de la SEDEMAR se volco.</t>
  </si>
  <si>
    <t>Se registro un accidente urbano entre dos combis de transporte publico. 19 personas resultaron lesionadas.</t>
  </si>
  <si>
    <t>Nejapa de Madero</t>
  </si>
  <si>
    <t>Se registro la volcadura de una pipa, en el incidente una persona perdio la vida.</t>
  </si>
  <si>
    <t>Hueytlalpan</t>
  </si>
  <si>
    <t>Se registro el derrumbe de una piedra de mas de 20 toneladas sobre una vivienda causando la muerte de una persona y lesiones a otra.</t>
  </si>
  <si>
    <t>Se registro una tormenta electrica en el municipio mencionado, desafortunadamente una persona perdio la vida y dos mas resultaron heridas al ser impactadas por un rayo.</t>
  </si>
  <si>
    <t>Se registraron fuertes lluvias en el municipio mencionado. Se reportan 120 viviendas afectadas por penetracion de agua (daños minimos).</t>
  </si>
  <si>
    <t>Tapisca</t>
  </si>
  <si>
    <t>Se registro el derrumbe de varias rocas, una de las cuales cayo sobre una vivienda ocasionando la muerte de dos personas.</t>
  </si>
  <si>
    <t>Metzquititlan</t>
  </si>
  <si>
    <t>Se registro la volcadura de un camion de pasajeros, mismo que cayo a un barranco en la Comunidad de El Banco. Desafortunadamente 21 personas perdieron la vida y 12 mas resultaron lesionadas.</t>
  </si>
  <si>
    <t>Debido a las fuertes lluvias varios rios aumentaron su cauce, ocasionando la muerte de una persona que intento cruzarlo.</t>
  </si>
  <si>
    <t>Tecoman</t>
  </si>
  <si>
    <t>Se registro la volcadura de una pipa que transportaba acido nitrico. Se reporta el derrame de 12 mil litros.</t>
  </si>
  <si>
    <t>Se registro una explosion de un polvorin resultando lesionada una persona.</t>
  </si>
  <si>
    <t>El Cardonal</t>
  </si>
  <si>
    <t>Se registro la volcadura de una camioneta en un camino local, desafortunadamente dos personas perdieron la vida y seis mas resultaron lesionadas.</t>
  </si>
  <si>
    <t>Se reporto una explosion de Gas LP en el mercado municipal. El fenomeno provoco a su vez un incendio. En total se reportaron 12 viviendas afectadas y el mercado.</t>
  </si>
  <si>
    <t>Ixtepec</t>
  </si>
  <si>
    <t xml:space="preserve">Se registraron fuertes lluvias mismas que ocasionaron daños en ocho viviendas y una escuela. </t>
  </si>
  <si>
    <t>Coetzala</t>
  </si>
  <si>
    <t>Se reportaron daños en los techos de 220 viviendas debido al granizo. Las familas afectadas fueron apoyadas con laminas de carton, despemnsas y material de cobijo.</t>
  </si>
  <si>
    <t>Paso del Macho</t>
  </si>
  <si>
    <t>Debido a una granizada se presentaron daños en los techos de 20 viviendas.</t>
  </si>
  <si>
    <t>Se registraron daños por penetracion de agua en 20 viviendas debido a las fuertes lluvias.</t>
  </si>
  <si>
    <t>Naranjos</t>
  </si>
  <si>
    <t>Volcadura de una pipa que transportaba estireno presentandose derrame del producto. El conductor de la pipa perdio la vida.</t>
  </si>
  <si>
    <t>Panuco</t>
  </si>
  <si>
    <t>Impacto de un autobus de pasajeros contra una pipa, se reporta una persona muerta y 17 lesionados.</t>
  </si>
  <si>
    <t>Se registro la insolacion de 20 niños en un acto protocolario en la Secretaria de Gobernacion. Los niños fueron atendidos en la unidad interna.</t>
  </si>
  <si>
    <t>Ixhuatan, Socoltenango, Suchiate, Tapilula, Union Juarez y Villa Comaltitlan</t>
  </si>
  <si>
    <t>Se registraron fuertes lluvias, por lo que fue necesario realizar 4 acciones en caminos y carrteras federales y 17 en estatales.</t>
  </si>
  <si>
    <t>Palenque, Yajalon, Sabanilla, Ocozocuautla, Chiapa de Corzo, Cacahuatan, Ocosingo, Suchiate, Tonala, Pijijiapan, Arriaga, Tonala y Mapastepec</t>
  </si>
  <si>
    <t>Debido al impacto del ciclon tropical Arthur se reportan afectaciones menores en 49 viviendas. Se instalo un refugio temporal en el municipio de Suchiate en donde se resguardaron 16 personas. No se reportan afectaciones mayores. Asi mismo se evacuo a 300 personas en el municipio de Ocosingo.</t>
  </si>
  <si>
    <t>Teapa, Jalapa, Centro, Tenosique, Paraiso y Balancan</t>
  </si>
  <si>
    <t>Debido al impacto de la depresion tropical Arthur se reportan afectaciones en 19 comunidades, hasta el momento se han activado dos refugios temporales con 35 personas albergadas. Se estima que la poblacion afectada es de 3,517 personas. Se presentaron daños por penetracion de agua en 881 viviendas.</t>
  </si>
  <si>
    <t>Se presentaron fuertes lluvias en el estado de Quintana Roo.</t>
  </si>
  <si>
    <t>Se registro la volcadura de una pipa que transportaba 50 mil litros de chapopote derramando casi la totalidad del mismo. Se reporta una persona fallecida y un herido, ademas de la contaminacion de un arroyo utilizado para el consumo de ganado.</t>
  </si>
  <si>
    <t>Tamuin</t>
  </si>
  <si>
    <t>Se reporta la muerte de una persona por golpe de calor debido a las altas temperaturas.</t>
  </si>
  <si>
    <t>Asuncion Ixtaltepec, Chauites, Ciudad Ixtepec, Guevea de Humboldt, Magdalena Tequisistlan, Magdalena Tlacotepec, San Miguel Tenango, San Pedro Comitancillo, San Pedro Tapanatepec, Santa Maria Guienagati, Santa Maria Jalapa del Marques, Santa Maria Totolapilla, Santiago Lachiguiri, Santiago Laollaga, Santo Domingo Chihuitan, Santo Domingo Zanatepec, San Pedro Huamelula, Santiago Astata, Santa Maria Mixtequilla, Juchitan de Zaragoza y Santa Maria Xanadi</t>
  </si>
  <si>
    <t>A consecuencia de las fuertes lluvias e inundaciones se realizaron 90 acciones de restauracion de caminos y  carrteras, 84 a nivel estatal. CONAGUA realizo 41 acciones de restauracion a nivel estatal, 27 en municipal y 8 en federal.</t>
  </si>
  <si>
    <t>varios municipios</t>
  </si>
  <si>
    <t>Se registraron fuertes lluvias que dejaron fuertes afectaciones, se realizaron 95 acciones de restauracion en caminos y carreteras a nivel estatal, CONAGUA  realizo 53 acciones de restauracion 12 a nivel estatal, 35 a municipal y 6 a federal.</t>
  </si>
  <si>
    <t>Cotaxtla</t>
  </si>
  <si>
    <t>Se registro la volcadura de un autobus de pasajeros en la carretera Veracruz-Paso del Toro. Se reportan seis personas fallecidas y 24 lesionadas.</t>
  </si>
  <si>
    <t>San Pedro Tapanatepec, San Pedro Pochutla y San Francisco Ixhuatlan</t>
  </si>
  <si>
    <t>Se registraron fuertes lluvias en los municipios mencioandos. Una persona perdio la vida al ser arrastrada por un arroyo crecido.</t>
  </si>
  <si>
    <t>Aquismon, Axtla de Terrazas, Ciudad Valles, El Naranjo, San Antonio, San Martin Chalchicuautla, San Vicente Tancuayalab, Tamasopo, Tampacan, Tampamolon Corona, Tamuin, Tanjalas y Tanquian de Escobedo</t>
  </si>
  <si>
    <t>Se registraron afectaciones en cultivos de maiz a consecuencia de la inundacion registrada en los municipios mencionados. Se apoyo a los 3,185 productores afectados con 4.5 millones de pesos aproximadamente, mismos que provinieron del FAPRACC. La produccion afectada se estimo en 4,617 toneladas.</t>
  </si>
  <si>
    <t>Acapetahua y Las Margaritas</t>
  </si>
  <si>
    <t>Debido a las fuertes lluvias se presentaron daños en 70 viviendas con daños menores y otras 594 con daños minimos. Se apoyo a las familias afectadas con mil colchonetas, igual numero de cobertores y 350 despensas.</t>
  </si>
  <si>
    <t>Tuxtepec, Huatulco, Santa Maria Huatulco, San Bartolo Loxicha, San Pedro Pochutla, Santa Maria Quilegolani, Santa Maria Ecatepec, Santa Maria Zapotlan, Santo Tomas Teopan, Santo Domingo Chontecomatlan, San Pedro Soltepec y San Lorenzo Julotepequillo</t>
  </si>
  <si>
    <t>Debido a las fuertes lluvias registradas en los municipios mencionados se reportaron daños menores en 550 viviendas, asimismo se reportan algunos tramos carrteros afectados.</t>
  </si>
  <si>
    <t>Huitacalco, San Xiutetelco, Atempan, Atzitzintla y Cañada de Morelos</t>
  </si>
  <si>
    <t>Debido a las fuertes lluvias se presentaron daños en 13 viviendas y 4 escuelas. Las afectaciones fueron por penetracion de agua con lodo.</t>
  </si>
  <si>
    <t>Se registro la muerte de una persona que fue arrastrada por el rio Actopan, mismo que se encuentra crecido por las fuertes lluvias.</t>
  </si>
  <si>
    <t>Ciudad Guzman, Cuahutitlan, Ejutla, Union de Tula, Juchitlan, Ayutla, Tecotlan, Chiquilistlan, Santa Maria de los Angeles, Mezquitic, Villa Guerrero, Huejuquilla el Alto y Guadalajara</t>
  </si>
  <si>
    <t>Debido a las fuertes lluvias se reportaron daños en 191 viviendas por penetracion de agua. Se apoyo a las familias afectadas.</t>
  </si>
  <si>
    <t>Se registraron fuertes lluvias en el municipio, afectando a 20 viviendas por penetracion de agua.</t>
  </si>
  <si>
    <t>Aguascalientes y Calvillo</t>
  </si>
  <si>
    <t>Se registraron fuertes lluvias en los municipios mencionados, unicamente se rpesentaron daños en enseres de algunas viviendas.</t>
  </si>
  <si>
    <t>Acapulco y Zihuatanejo</t>
  </si>
  <si>
    <t>Se registraron fuertes lluvias acompañadas de vientos provocando daños en los techos de 11 viviendas, asimismo se reporto la caida de varios arboles, dañando totalmente a tres vehiculos.</t>
  </si>
  <si>
    <t>Se reporto una explosion en la cual resultaron lesionadas 7 personas. La explosion se dio por acumulacion de Gas LP.</t>
  </si>
  <si>
    <t>Se registro la volcadura de un autobus de pasajeros que se dirigia a Guadalajara. Se reporta la muerte de 5 personas y seis mas lesionadas.</t>
  </si>
  <si>
    <t>Alvarado, Veracruz, Boca del rio Tierra Blanca, Ixtaczoquitlan, Mariano Escobedo, Puente Nacional, Emiliano Zapata, Paso de Ovejas, Camaron de Tejeda, Jamapa, Orizaba, Actopan, Medellin de Bravo, Apazapan y Manlio F. Altamirano.</t>
  </si>
  <si>
    <t>Debido a las fuertes lluvias se reportaron 87 comunidades, 40 colonias con un  total de  898 viviendas afectadas.</t>
  </si>
  <si>
    <t>Debido a las fuertes lluvias se presentaron daños en 8 viviendas ubicadas en zonas de riesgo, se sugiere su reubicacion. Las familias afectadas fueron apoyadas con conertores, colchonetas y despensas.</t>
  </si>
  <si>
    <t>Se reportaron daños parciales en 7 viviendas debido a las fuertes lluvias y posterior inundacion de algunas colonias.</t>
  </si>
  <si>
    <t>Madera</t>
  </si>
  <si>
    <t>Debido a las fuertes vientos se reportaron daños en los techos de dos viviendas.</t>
  </si>
  <si>
    <t>Tlalchinol</t>
  </si>
  <si>
    <t>Se registro un deslizamiento que bloqueo la carretera Tampico-Mexico. Se suspendio el transito en la zona por varias horas.</t>
  </si>
  <si>
    <t>Se reporto la volcadura de una pipa de PEMEX que transportaba gasolina Magna, se reporta un ligero derrame de 20 litros. El conductor resulto lesionado.</t>
  </si>
  <si>
    <t>Celaya, Leon, Irapuato, Guanimaro y Guanajuato</t>
  </si>
  <si>
    <t>Se registraron fuertes lluvias en los municipios mencionados, fue necesario rescatar a varias personas de vehiculos varados. Se reporta la muerte de una persona y un lesionado.</t>
  </si>
  <si>
    <t>Cañada Morelos</t>
  </si>
  <si>
    <t>Debido a las fuertes lluvias se reportaron daños en 40 viviendas por penetracion de agua, asimismo se reporta el bloqueo de la carretera El Seco- La Asumbilla por material de arrastre de las zonas altas.</t>
  </si>
  <si>
    <t>Se reporta el desplome de una aeronave que realizaba labores de reconocimiento y patrullaje en la Sierra la Laguna. Dos personas perdieron la vida.</t>
  </si>
  <si>
    <t>Guadalajara, Tlaquepaque y El Salto</t>
  </si>
  <si>
    <t>Se registraron fuertes lluvias en los municipios mencionados, provocando an4egaciones en algunas colonias. Se reporta la muerte de una persona por arrastre y una mas lesionada.</t>
  </si>
  <si>
    <t>Sanctorum</t>
  </si>
  <si>
    <t>Debido a las fuertes lluvias se registraron daños en los techos de 200 viviendas</t>
  </si>
  <si>
    <t>Manuel Doblado y Leon</t>
  </si>
  <si>
    <t>Se registraron fuertes lluvias acompañadas por momentos de granizo y fuertes vientos, se reportan daños en 19 viviendas y 5 vehiculos</t>
  </si>
  <si>
    <t>Tizayuca</t>
  </si>
  <si>
    <t>Se reporto un accidente carretero en el cual estuvieron invlolucrados varios vehiculos. Se reportan 6 personas fallecidas y dos lesionadas.</t>
  </si>
  <si>
    <t>Tlalixcoyan</t>
  </si>
  <si>
    <t>Se reporto la volcadura de una pipa que transportaba Gas LP se reporto una ligera fuga, misma que fue controlada de inmediato. Se reporta una persona lesionada.</t>
  </si>
  <si>
    <t>Se realizo un operativo por parte de las autoridades de la delegacion en la discoteca News Divine, misma que se encontraba sobrepasada en su capacidad, como resultado 12 personas perdieron la vida y 17 mas resultaron lesionadas.</t>
  </si>
  <si>
    <t>Se reporto la volcadura de un trailer en la zona de Lecheria, la carga cayo sobre un taxi. Se reporta una persona fallecida y 4 lesionadas.</t>
  </si>
  <si>
    <t>Se registro la volcadura de un trailer que transportaba 20 mil litros de gasolina, se reporto derrame y posterior incendio. asimismo se reporta la muerte de tres personas calcinadas.</t>
  </si>
  <si>
    <t>Loreto y Noria de los Angeles</t>
  </si>
  <si>
    <t>Se registraron fuertes lluvias en los municipios mencionados se reportaron daños en 65 viviendas y en 190 hectareas de hortalizas.</t>
  </si>
  <si>
    <t>Se registraron fuertes lluvias en el municipio, causando afectaciones en el menaje de 150 viviendas.</t>
  </si>
  <si>
    <t>Tlapacoyan y Jaltipan</t>
  </si>
  <si>
    <t>Debido a las fuertes lluvias se registraron daños menores en 71 viviendas .</t>
  </si>
  <si>
    <t>Se registro un flamazo cuando se realizaban trabajos de pintura en un aljibe. El acumulamiento de gases favorecio el flamazo. Se reportan dos personas muertas y dos mas lesionadas.</t>
  </si>
  <si>
    <t>Meoqui</t>
  </si>
  <si>
    <t>Se registraron fuertes vientos en el municipio ocasionando daños en los techos de 15 viviendas.</t>
  </si>
  <si>
    <t>Las Choapas y Rio Blanco</t>
  </si>
  <si>
    <t>Debido a las fuertes lluvias resitradas en los municipios se reportaron anegaciones en 70 viviendas.</t>
  </si>
  <si>
    <t>Se registraron fuertes vientos, mismos que causaron daños en los techos de dos escuelas primarias.</t>
  </si>
  <si>
    <t>Huauchinango</t>
  </si>
  <si>
    <t>Se registro una accidente en la carretera Mexico-Tuxpan. El autobus de pasajeros cayo por un barranco de 70 metros de profundidad. Se reportan 5 muertos y 16 lesionados.</t>
  </si>
  <si>
    <t>Amatlan de los Reyes</t>
  </si>
  <si>
    <t>Se registro una explosion en una empresa arrocera, la explosion ocurrio en la zona de calderas, se reportan 3 personas lesionadas.</t>
  </si>
  <si>
    <t>Se registraron fuertes lluvias, mismas que afectaron 80 viviendas con penetracion de agua.</t>
  </si>
  <si>
    <t>varios municipios (20)</t>
  </si>
  <si>
    <t>Debido a  las fuertes lluvias se registraron 894 viviendas afectadas, 124 obras de restauracion por parte de  SCT a nivel estatal y 3 a nivel federal.</t>
  </si>
  <si>
    <t>Se reporta una persona fallecida por impacto de rayo.</t>
  </si>
  <si>
    <t>Abala, Hocaba, Seye, Acanceh, Homun, Sotuta, Akil, Huhi, Suma, Bokoba, Hunucma, Tahmek, Buctzotz, Kinchil, Tecoh, Cacalchen, Mayapan, Tekax, Cantamayec, Motul, Tekit, Celestun, Muxupip, Tekom, Cuzama, Opichen, Temax, Chacsinkin, Oxkutzcab, Tetiz, Chankom, Panaba, Ticul, Chapab, Rio Lagartos, Timucuy, Chikindzonot, Sacalum, Tixcacalcupul, Chumayel, Samahil, Tixkokob, Dzan, Sanahacat, Tixmeuac, Dzoncauich, Santa Elena, Tixpeual y Tizimin</t>
  </si>
  <si>
    <t>Debido a la sequia se registraron daños en mas de 11 mil hectareas de maiz pertenecientes a 11,238 productores. El PACC apoyo con 10.45 millones de pesos, sin embargo el daño real se estimo en mas de 30 millones.</t>
  </si>
  <si>
    <t>Poza Rica, Tihuatlan, Ixhuatlan de Madero, Alamo-Temapache, Veracruz, Tlalixcoyan, Ixmatlahuacan, Agua Dulce, Jesus Carranza, Tres Valles, Xalapa, Coatepec, Mariano Escobedo, Yecuatla, Tenampa, Chacaltianguis, Playa Vicente, Cosamaloapan y Tlacotalpan</t>
  </si>
  <si>
    <t>Se reportaron afectaciones en 19 municipios debido a las fuertes lluvias. Un total de 60 localidades, 39 colonias, 294 viviendas con daños minimos y 548 con daños menores, un puente y daños en algunos cultivos de cafe, platano y maiz.</t>
  </si>
  <si>
    <t>Se registro la volcadura de una pipa que transportaba gasolina. Se reporto un derrame de 20 mil litros del producto.</t>
  </si>
  <si>
    <t>Se reporto el impacto de un autotanque que transportaba Diesel. Se presento derrame de 15 mil litros del producto.</t>
  </si>
  <si>
    <t>Bavicora</t>
  </si>
  <si>
    <t>Se registro la volcadura de una pipa que transportaba Diesel, se reporto una ligera fuga misma que se controlo inmediatamente. El conductor resulto lesionado.</t>
  </si>
  <si>
    <t>Salina Cruz, Santiago Astata Sanpedro Huilotepec San Blas Ateampa, Santa Maria Jalapa del Marquez, Santo Domingo Tehuantepec San Pedro Huamelula</t>
  </si>
  <si>
    <t>Debido a las fuertes lluvias se reportaron 145 municipios afectados.</t>
  </si>
  <si>
    <t>Se registro la volcadura de un autobus de pasajeros que transportaba a alumnos de una escuela, desafortunadamente 5 personas perdieron la vida y 29 mas resultaron lesionadas.</t>
  </si>
  <si>
    <t>Se registro la explosion de una bodega que almacenaba artificios pirotecnicos. Se reporta la muerte de dos personas y dos mas lesionadas.</t>
  </si>
  <si>
    <t>Misantla, Acayucan, Carlos A. Carrillo, Ixhuacan de los Reyes, Emiliano Zapata, Panuco, Martinez de la Torre, El Higo y Paso de Ovejas, Soledad de Doblado, Pueblo Viejo, Tlaltetela, Tlalixcoyan, Tepetlan, Jamapa y Jose Azueta.</t>
  </si>
  <si>
    <t>Se reportaron fuertes lluvias afectando a 358 viviendas, 2 con perdida total, 2 rios, desbordados 1 canal, 9 Albergues con 760 personas.</t>
  </si>
  <si>
    <t>Se registraron fuertes lluvias mismas que afectaron 25 viviendas con daños menores, asimismo se registro la caida de varios arboles.</t>
  </si>
  <si>
    <t>Jalostotitlan, El Salto, y Puerto Vallarta</t>
  </si>
  <si>
    <t>Se registraron fuertes lluvias en los municipios mencionados, se reporta la muerte de 1 persona.</t>
  </si>
  <si>
    <t>Zacatecas, Loreto, Noria de Angeles y Villa Gonzalez Ortega</t>
  </si>
  <si>
    <t>Se registraron fuertes lluvias en los municipios mencionados, afectando 347 viviendas.</t>
  </si>
  <si>
    <t>Debido a las fuertes lluvias se registraron daños menores en 30 viviendas.</t>
  </si>
  <si>
    <t>Altamira, Madero, Tampico, Aldama, Gonzalez, Mante, Gomez Farias, Xicotencatl y Soto la Marina</t>
  </si>
  <si>
    <t>Debido a las fuertes lluvias se evacuaron 2,800 personas en 42 refugios temporales.</t>
  </si>
  <si>
    <t>Aldama, Altamira, Gonzalez, Gomez Farias, Mante, Reynosa, Soto La Marina, Tampico, Ciudad Victoria, Ciudad Madero, Xicotencatl</t>
  </si>
  <si>
    <t>Se registraron fuertes lluvias en los municipios mencionados, se reporta la muerte de 3 personas.</t>
  </si>
  <si>
    <t>Pachuca Huejutla, Atlapexco, Yahualica, Xochiatipan, San Felipe Orizatlan,  Tula y Apan</t>
  </si>
  <si>
    <t>Se registro un deslizamiento en la autopista, misma que acasiono un accidente en el cual una persona perdio la vida y tres mas resultaron heridas.</t>
  </si>
  <si>
    <t>Se registraron fuertes lluvias en el municipio mencionado, una persona perdio la vida al ser arrastrada y dos mas resultaron lesionadas.</t>
  </si>
  <si>
    <t xml:space="preserve">Naranjos, Tempoal, Castillo de Teayo, Citlaltepetl, Tancoco, Chinampa de Gorastiza, alamo-Tempache, Tantima, Tuxpan, Banderilla, Chontla, Jacomulco, Cerro Azul, Ursulo Galvan.       </t>
  </si>
  <si>
    <t>varios municipios (8)</t>
  </si>
  <si>
    <t>Debido a  las fuertes lluvias se registraron 132 viviendas afectadas y 63 obras de restauracion por parte de  SCT a nivel estatal.</t>
  </si>
  <si>
    <t>Tenosique, Balancan, E. Zapata, Jonuta y Centla.</t>
  </si>
  <si>
    <t>Se registraron fuertes lluvias en los municipios mencionados, se reportan 169 comunidades afectadas.</t>
  </si>
  <si>
    <t>varios municipios (17)</t>
  </si>
  <si>
    <t>Se registro fuerte lluvia e inundacion dejando graves afectaciones, por lo que fue necesaro realizar 2 aciones a nivel federal, 28 en nivel estatal en el rubro de comunicaciones y transporte.</t>
  </si>
  <si>
    <t>Ixtaczoquitlan, Nogales, la Perla, Mariano Escobedo, Atlahuilco, Tequila, Panuco, Pueblo Viejo, Camerino Z. Mendoza, el Higo, Texistepec, Tempoal, Jalapa, Colipa, Jilotepec, Soledad Atzompa,  Chiconamel, Jamapa, Manlio Fabio Altamirano, Minatitlan, la Antigua, Chocaman, Tepetlan y Zongolica</t>
  </si>
  <si>
    <t>Se registraron fuertes lluvias en los municipios mencionados, se reporta 34 municipios afectados y continua la evaluacion de daños.</t>
  </si>
  <si>
    <t>varios municipios (7)</t>
  </si>
  <si>
    <t>Se registro fuerte lluvia e inundacion dejando graves afectaciones, por lo que fue necesaro realizar 5 aciones a nivel federal, 32 en nivel estatal en el rubro de comunicaciones y transporte.</t>
  </si>
  <si>
    <t>Se registraron fuertes lluvias  dejando 89 viviendas afectadas, ademas se tuvieron que realizar 3 acciones por parte de CONAGUA a nivel federal y 1 por parte de SCT (federal).</t>
  </si>
  <si>
    <t>Playa Vicente, Isla, Cosamaloapan, Jose Azueta, Carlos A. Carrillo,Tlacojalpan, Chacaltianguis, Tres Valles, Veracruz, Las Choapas, San Juan Evangelista, Texistepec, Jaltipan, La Perla, Mariano Escobedo y Orizaba.</t>
  </si>
  <si>
    <t>Se registraron fuertes lluvias en los municipios mencionados, afectando 21 municipios y 103 municipios.</t>
  </si>
  <si>
    <t>Se registraron fuertes lluvias dejando grandes afectaciones, por lo que fue necesario realizar 2 acciones a nivel federal  por parte de SCT.</t>
  </si>
  <si>
    <t>A consecuencia del impacto del huracan Dolly, se registraron fuertes lluvias dejando grandes afectaciones, por lo que fue necesario realizar 28 acciones a nivel estatal por parte de SCT y 41 acciones por parte de CONAGUA 2 a nivel estatal y 39 en federal.</t>
  </si>
  <si>
    <t>CENAPRED-FONDEN</t>
  </si>
  <si>
    <t>Parral</t>
  </si>
  <si>
    <t>Se registraron fuertes lluvias dejando grandes afectaciones, por lo que fue necesario realizar 14 acciones de restauracion por parte de CONAGUA 9 a nivel estatal y 5 en hidroagricola. 8 tramos carreteros afectados.</t>
  </si>
  <si>
    <t>Se registraron fuertes lluvias dejando grandes afectaciones, por lo que fue necesario realizar 22 acciones a nivel estatal  y 2 a federal por parte de SCT .</t>
  </si>
  <si>
    <t>Se realizaba un partido de futbol entre elementos de Proteccion Civil del municipio y H. C. de Bomberos.</t>
  </si>
  <si>
    <t>Canatlan</t>
  </si>
  <si>
    <t>Se registraron afectaciones en mas de 3,000 hectareas de maiz, frijol y avena. El numero de productores afectados se estimo en 1,085. El PACC apoyo con 2.9 millones de pesos aproximadamente. La produccion afectada se estimo en mas de 1,800 toneladas afectadas.</t>
  </si>
  <si>
    <t>Tumbiscatio</t>
  </si>
  <si>
    <t>Debido a la sequia se registraron afectaciones en 2,700 hectareas de maiz y sorgo. El PACC apoyo con 2.4 millones de pesos, sin embargo los daños reales fueron superiores.</t>
  </si>
  <si>
    <t>se registro un deslave de tierra y lodo proveniente de un banco de arena, esto mantiene en riesgo a las familias que habitan cerca del lugar, se afecto directamente a 2 familias, lo que provoco su evacuacion.</t>
  </si>
  <si>
    <t>explosion de un polvorin, se desconocen las causas.</t>
  </si>
  <si>
    <t xml:space="preserve">Aldama, Camargo, Coyame, Jimenez, Julimes, La Cruz, Manuel Benavides, Meoqui, Ojinaga, San Francisco de Conchos, Saucillo y Valle de Zaragoza </t>
  </si>
  <si>
    <t xml:space="preserve">Mas de 2,500 productores de Maiz, Chile, Sorgo, Frijol, Nogal y Alfalfa resultaron afectados por las inundaciones registradas entre el 03 y 12 de agosto. mas de 6 mil hectareas resultaron siniestradas. El PACC apoyo a los productores con  14.5 millones de pesos. Sin embargo el daño real fue muy superior.  </t>
  </si>
  <si>
    <t>Se registro choque de un  tractocamion, contra una camioneta de transporte publico.</t>
  </si>
  <si>
    <t>Se registro la persecucion de un camion torton, por parte de policias. El camion transportaba 25 indocumentados y se impacto contra un cerro.</t>
  </si>
  <si>
    <t>Tlanchinol</t>
  </si>
  <si>
    <t>Debido a la saturacion de humedad en la ladera en el Km. 153 se registro un deslizamiento de suelo atrapando a un taxi.</t>
  </si>
  <si>
    <t>Se registraron fuertes lluvias dejndo afectadas 80 viviendas.</t>
  </si>
  <si>
    <t>Cd. Guzman</t>
  </si>
  <si>
    <t>Se registro  un choque multiple donde participaron 4 carros.</t>
  </si>
  <si>
    <t>La explosion se presento al realizar trabajos de soldadura en autotanques en las instalaciones de la empresa, los lesionados fueron llevados al Centro Medico Quirurgico.</t>
  </si>
  <si>
    <t>Nuevo Ideal, Ocampo, Poanas, Rodeo y Santiago Papasquiaro</t>
  </si>
  <si>
    <t xml:space="preserve">Se registro una inundacion entre el 13 y 29 de agosto afectando a mas de 1,200 productores que cultivavan Maiz, Sorgo, Cacahuate, Avena, Frijol y Chile. El PACC los apoyo con 3.2 millones de pesos aproximadamente. La produccion afectada se estimo en mas de 6,200 toneladas. Ademas un productor de alfalfa tambien resulto afectada en una seuperficie de 3 hectareas. se le apoyo con 1,800 pesos aproximadamente.    </t>
  </si>
  <si>
    <t>Tequisquiapan y Queretaro</t>
  </si>
  <si>
    <t>Se registraron fuertes lluvias en los municipios mencionados dejando 35 Viviendas y 3 escuelas, con penetracion de agua.</t>
  </si>
  <si>
    <t>Apizaco, San Toribio Xicohtzinco y Papalotla de Xicohtencatl</t>
  </si>
  <si>
    <t>Se registraron fuertes lluvias en los municipios mencionados afectando 12 viviendas.</t>
  </si>
  <si>
    <t>Aljojuca</t>
  </si>
  <si>
    <t>Se registraron fuertes lluvias en el municipio de Aljojuca afectando 25 viviendas.</t>
  </si>
  <si>
    <t>Santa Ana</t>
  </si>
  <si>
    <t>Se registro la volcadura de un tractocamion y dos cisternas que arrastraba y que  contenian 32,500lts de gasolina cada una, como consecuencia del impacto cada una de las cisternas derramo aproximadamente la cuarta parte de su contenido sobre un terreno de cultivo ubicado en el km. 23 +400 de la autopista Morelia-Patzcuaro a la altura del poblado Tiripetio del municipio de Morelia. Posterior al accidente se registro el incendio del vehiculo.</t>
  </si>
  <si>
    <t>Bochil, Suchiapa, San Pedro Nichtalocum</t>
  </si>
  <si>
    <t>Se registraron fuertes lluvias en los municipios mencionados afectando 51 viviendas.</t>
  </si>
  <si>
    <t xml:space="preserve">Guasave </t>
  </si>
  <si>
    <t>Se registraron fuertes lluvias en el municipio mencionado dejando como resultado 74 viviendas afectadas y una persona muerta.</t>
  </si>
  <si>
    <t>Varios municipios (13)</t>
  </si>
  <si>
    <t>Se registro en los dias señalados fuertes lluvias dejando grandes  afectaciones, por lo que se realizaron 14 acciones de restauracion por parte de la SCT federal, mientras que la SCT estatal realizo 117 acciones.</t>
  </si>
  <si>
    <t>Chilapa de Alvarez</t>
  </si>
  <si>
    <t>Se registro la volcadura de un camion de pasajeros.</t>
  </si>
  <si>
    <t>Se registro la volcadura de una pipa que transportaba gas, presentando una fuga.</t>
  </si>
  <si>
    <t>Uruachi</t>
  </si>
  <si>
    <t>Se registro una fuerte granizada, misma que afecto mas de 230 hectareas de maiz pertenecientes a 132 productores. Estas fueron apoyadas por el PACC con 209 mil pesos aproximadamente sin embargo el monto real de daños fue mayor. La produccion afectada se estimo en 162.8 toneladas aproximadamente.</t>
  </si>
  <si>
    <t>Las lluvias afectaron la carretera, y dos puentes en construccion.</t>
  </si>
  <si>
    <t>Se registro un incendio comercial en la Comercial Mexicana, se reporta 3 bomberos intoxicados, asicomo la perdida total del inmueble.</t>
  </si>
  <si>
    <t>Se registro una fuerte granizada, misma que afecto mas de 900 hectareas de maiz pertenecientes a 231 productores. Estas fueron apoyadas por el PACC con 483 mil pesos aproximadamente sin embargo el monto real de daños fue mayor. La produccion afectada se estimo en 3,318 toneladas aproximadamente.</t>
  </si>
  <si>
    <t>Tlachichuca</t>
  </si>
  <si>
    <t>Las fuertes lluvias afectaron 51 viviendas por penetracion de agua.</t>
  </si>
  <si>
    <t>Tixtla, Acapulco y Ajuchitlan del Progreso</t>
  </si>
  <si>
    <t>Se presentaron fuertes lluvias, donde la caida de un rayo provoco la muerte de un menor.</t>
  </si>
  <si>
    <t>Las fuertes lluvias afectaron 21 viviendas por penetracion de agua.</t>
  </si>
  <si>
    <t>Se registro la volcadura de un camion que transportaba naranjas.</t>
  </si>
  <si>
    <t>Abasolo, Cortazar, Valle de Santiago, San Jose de Iturbide, Dr. Mora, Salvatierra, Salamanca, Irapuato, Ocampo, Comonfort, Victoria, San Luis de la Paz.</t>
  </si>
  <si>
    <t>Se presentaron fuertes lluvias en los municipios mencionados, lo que dio como resultado una persona muerta y una desaparecida. asimismo se registraron daños en mas de 600 viviendas y en una escuela.</t>
  </si>
  <si>
    <t>Varios municipios (5)</t>
  </si>
  <si>
    <t>Se registraron fuertes lluvias que afectaron a caminos y transporte, por lo que fue necesaria la implementacion de 26 acciones de restauracion 20 a nivel municipal y 6 a nivel estatal.</t>
  </si>
  <si>
    <t>Jitepec, Yautepec, Zacatepec, Tlaltizapan y Emiliano Zapata</t>
  </si>
  <si>
    <t>El nivel del agua alcanzo hasta 1 Mt. de altura, se registro un derrumbe en la carretera Cuautla-Cuernavaca y el desborde de el canal El Zapotal.</t>
  </si>
  <si>
    <t>Tlaxco, Tetla y Terrenate</t>
  </si>
  <si>
    <t>Se registraron fuertes lluvias, mismas que afectaron cultivos de maiz y cebada de mas de 3 mil productores. La superficie afectada fue de cerca de 8,200 hectareas. El PACC apoyo a los productores con 6.5 millones de pesos aproximadamente, sin embargo los daños reales fueron superiores .</t>
  </si>
  <si>
    <t>Rayon, Ciudad Fernandez, Santa Catarina y Cardenas</t>
  </si>
  <si>
    <t>Se registraron fuertes lluvias los dias 22 y 23 de agosto, afectando cultivos de maiz y frijol pertenecientes a cerca de 1,500 productores. El PACC apoyo con 2.5 millones de pesos aproximadamente. La produccion afectada se estimo en mas de 3,700 toneladas afectadas.</t>
  </si>
  <si>
    <t>Encarnacion de Diaz y Guadalajara</t>
  </si>
  <si>
    <t>Las afectaciones fueron por un tirante de agua de 1 Mt. aproximadamente.</t>
  </si>
  <si>
    <t>El Llano,  Aguascalientes y Calvillo</t>
  </si>
  <si>
    <t>Se registraron fuertes lluvias en los municipios mensionados, dejando como consecuencia que 5292 personas fueran evacuadas.</t>
  </si>
  <si>
    <t>Se registraron fuertes lluvias en el municipio mensionado, dejando como consecuencia 2 personas muertas.</t>
  </si>
  <si>
    <t>La Paz, Los Cabos, Comondu, Loreto y Mulege.</t>
  </si>
  <si>
    <t>Se registraron fuertes lluvias en los municipios mensionados, dejando como consecuencia 1 persona muerta.</t>
  </si>
  <si>
    <t>Pinos, Ojo Caliente, Valparaiso, Fresnillo y Noria de Angeles</t>
  </si>
  <si>
    <t>Se presentaron fuertes lluvias en los municipios mencionados dejando grandes afectaciones.</t>
  </si>
  <si>
    <t>Naucalpan, Ecatepec, Tlanepantla y Metepec</t>
  </si>
  <si>
    <t>Se registraron fuertes lluvias en losl municipios mensionados, dejando como consecuencia 2 personas muertas.</t>
  </si>
  <si>
    <t>Se registro inundacion atipica los 3 dias de la contongencia y lluvia extrema el 27, por lo que fue necesario implementar 88 acciones por parte de la SCT 5 a nivel federal y 83 a nivel estatal.</t>
  </si>
  <si>
    <t>Se registraron fuertes lluvias que afectaron a caminos y transporte, por lo que fue necesaria la implementacion de 15 acciones de restauracion 7 a nivel federal y 8 a nivel estatal.</t>
  </si>
  <si>
    <t>Se registraron fuertes lluvias dejando grandes afectacione en las viviendas.</t>
  </si>
  <si>
    <t>San Cristobal de las Casas, Ocosingo, Oxchuc, San Fernando y Soconusco</t>
  </si>
  <si>
    <t>Se registraron fuertes lluvias en el municipio mensionado, con penetracion de agua en 26 viviendas y daños en 26 vehiculos. Se evacuaron a 26 familias preventivamente.</t>
  </si>
  <si>
    <t xml:space="preserve">Ahumada, Aldama, Allende, Balleza, Belisario Dominguez, Camargo, Carichi, Chihuahua, Coronado, Coyame, Delicias, El Tule, Guachochi, Hidalgo del Parral, Huejotitan, Jimenez, Julimes, La Cruz, Lopez, Manuel Benavides, Matachi, Matamoros, Meoqui, Nonoava, Ojinaga, Rosales, Santa Barbara, San Francisco de Borja, San Francisco de Conchos, San Francisco del Oro, Satevo y Saucillo, Valle de Zaragoza, Valle del Rosario. </t>
  </si>
  <si>
    <t>Se presentaron fuertes lluvias dejando 2,500 viviendas afectadas y 3 personas muertas. Además, se registraron severas afectaciones en el sector agricola. Mas de 729 productores afectados, 1500 hectareas de maiz, frijol, sorgo, alfalfa y nogal afectadas. El PACC apoyo con 1.6 millones de pesos aproximadamente. La produccion afectada se estimo en mas de 20 mil toneladas, la mayoria de alfalfa.</t>
  </si>
  <si>
    <t>Buenaventura, Sabinas, Sacramento, Nueva Rosita y Nadadores</t>
  </si>
  <si>
    <t>El rio alamo incremento su nivel, evacuaron del Mpio de nadadores y de  sabinas.</t>
  </si>
  <si>
    <t>Varios municipios (6)</t>
  </si>
  <si>
    <t>Se presentaron fuertes lluvias  e inundaciones, por lo que fue necesario implementar 8 acciones de restauracion en caminos y transporte 3 a nivel federal, 5 estatal; 35 por parte de CONAGUA estatal y 2 de hidroag. Fed.</t>
  </si>
  <si>
    <t>Se reporta una grieta en una planta tratadora de agua.</t>
  </si>
  <si>
    <t>Cueramaro</t>
  </si>
  <si>
    <t>Volcadura de autobus sub-urbano con 42 personas lesionadas, tramo Cueramaro-Manuel Doblado km. 36, comunidad de los Hornos.</t>
  </si>
  <si>
    <t>Ahuehuetitla, Albino Zertuche, Axutla, Chila de la Sal, Chinantla, Cohetzala, Ixcamilpa de Guerrero, Jolalpan, Piaxtla, Tecomatlan, Tehuitzingo, Tulcingo y Xicotlan</t>
  </si>
  <si>
    <t>Se registro el fenomeno de la sequia durante todo el mes de septiembre causando afectaciones a mas de 17,800 hectareas de maiz, pertenecientes a 5,604 productores. El PACC apoyo con 18.9 millones de pesos, sin embargo las afectaciones fueron mayores.</t>
  </si>
  <si>
    <t>San Sebastian y Mezquitic</t>
  </si>
  <si>
    <t>Se presentaron fuertes lluvias dejando  5 personas muertas.</t>
  </si>
  <si>
    <t>Se repotan derrumbes provocados por fuertes lluvias, dejando como consecuencia el fallecimiento de 3 personas.</t>
  </si>
  <si>
    <t>Tejupilco</t>
  </si>
  <si>
    <t>Se reporto una tormenta electrica que daja como consecuencia el fallecimiento de dos menores.</t>
  </si>
  <si>
    <t>Varios municipios (12)</t>
  </si>
  <si>
    <t>Se presentaron fuertes lluvias  e inundacion , por lo que fue necesario implementar 39 acciones de restauracion en caminos y transporte 12 a nivel federal, 27 estatal; 22 por parte de CONAGUA estatal y 51 de hidroag. Fed.</t>
  </si>
  <si>
    <t>Penjamillo, Numaran y La Piedad</t>
  </si>
  <si>
    <t>Se registraron fuertes lluvias dejando 40 casas destruidas.</t>
  </si>
  <si>
    <t>Los dias 4 y 5 de septiembre se registro una inundacion atipica en el estado de Nuevo Leon afectando 2 municipios, 93 viviendas; ademas de tener que realizarse 17 obras por parte de SCT estatal.</t>
  </si>
  <si>
    <t>Acayucan, Acula, Agua Dulce, Alvarado, Angel R. Cabada, Boca del rio, Catemaco, Cotaxtla, Isla, Hueyapan de Ocampo, Chacaltianguis, Jesus Carranza, Lerdo de Tejada, Medellin de Bravo, Otatitlan, Pajapan, Saltabarranca, San Andres Tuxtla, Santiago Tuxtla, Sayula de Aleman, Soledad de Doblado, Tierra Blanca, Tlacojalpan, Tlalixcoyan, Jalapa  y Veracruz</t>
  </si>
  <si>
    <t>Se reportaron fuertes lluvias en los municipios antes mencionados dejando graves afectaciones .</t>
  </si>
  <si>
    <t>varios municipios (13)</t>
  </si>
  <si>
    <t>Se presentaron lluvias extremas el dia 7 e inundacion atipica del 5 a 8, por lo que CINAGUA realizo 23 acciones de restauracion (3 estatal y 20 municipal), mientras que la SCT estatal realizo 47 acciones.</t>
  </si>
  <si>
    <t>Se presento un choque de un autobus y un camion tipo tolva.</t>
  </si>
  <si>
    <t>San Dionisio del Mar, San Francisco Ixhuatan, San Francisco del Mar.</t>
  </si>
  <si>
    <t>Se presentaron fuertes lluvias dejando graves afectaciones.</t>
  </si>
  <si>
    <t>Tuxpan, Santiago, San Blas y Rosamorada</t>
  </si>
  <si>
    <t>Se registraron fuertes lluvias dejando grandes afectaciones.</t>
  </si>
  <si>
    <t>Ometepec y Marquelia</t>
  </si>
  <si>
    <t>Los niveles del rio Santa Catarina rebasaron su limite, desbordandose afectando 44 viviendas.</t>
  </si>
  <si>
    <t>Empalme, Guaymas, Cajeme, Huatabampo, Navojoa, Etchojoa, Benito Juarez y alamos</t>
  </si>
  <si>
    <t>Los remanentes de Lowell provocaron fuertes lluvias e inundaciones atipìcas en 8 municipios de Sonora mismas que dejaron severos daños en la infraestructura del estado y en los bienes de la poblacion. La CONAGUA realizo 46 acciones de restauracion y SCT 26 a nivel estatal.</t>
  </si>
  <si>
    <t>Se registro un deslave afectando un municipio del estado de Veracruz.</t>
  </si>
  <si>
    <t>Ahome y Guasave</t>
  </si>
  <si>
    <t>Se presentaron fuertes lluvias e inundaciones en los dias señalados, dejando un total de 1554 viviendas afectadas, ademas de tener que realizar 9 acciones por parte de la SCT (4 estatal, 5 municipal) y 38 acciones por parte de CONAGUA municipal.</t>
  </si>
  <si>
    <t>Choix y Ahome</t>
  </si>
  <si>
    <t>A consecuencia de las severas inundaciones, se presentaron daños en cerca de 7,200 hectareas de cultivo de ajonjoli, maiz y sandia, siendo el primero el mas afectado. mas de 1,400 productores se vieron afectados, mismos que recibieron alrededor de 6.5 millones de pesos del PACC para reactivar su economia.</t>
  </si>
  <si>
    <t>Villa de Arriaga, Tamuin, CD. Valles y Tamazunchale</t>
  </si>
  <si>
    <t>Se presentaron fuertes lluvias dejando 12 viviendas con penetracion de agua.</t>
  </si>
  <si>
    <t>Varios municipios (10)</t>
  </si>
  <si>
    <t>Se registraron fuertes lluvias,  por lo que fue necesario realizar 39 acciones en caminos y carrteras estatales.</t>
  </si>
  <si>
    <t>Poza Rica, Coatzintla, Tuxpan, Castillo De Teayo, Coyutla, Calcahualco, Pueblo Viejo</t>
  </si>
  <si>
    <t>Debido a las fuertes lluvias se registraron daños en mas de mil hectareas de maiz y Sorgo, afectando a 298 productores. El PACC destino apoyos por 900 mil pesos aproximadamente. La produccion afectada se estimo en mas de 5,500 toneladas  .</t>
  </si>
  <si>
    <t>Se presento una explosion en el centro de la ciudad. Al parecer provocadas por granadas de fragmentacion, mismas que fueron arrojadas a la poblacion durante los festejos del dia de la Independencia.</t>
  </si>
  <si>
    <t>Ojinaga</t>
  </si>
  <si>
    <t>Se reporto el deplome de una aeronave.</t>
  </si>
  <si>
    <t>Ayutla</t>
  </si>
  <si>
    <t>31 productores resultaron afectados por las intensas lluvias registradas en el municipio. mas de 100 hectareas de Maiz resultaron afectadas. El PACC apoyo con 99 mil pesos a los productores con el fin de que reactivaran sus cultivos.</t>
  </si>
  <si>
    <t>Alcahualco, Castillo de Teayo, Cerro Azul, Chicontepec, Citlaltepetl, Coatzacoalcos, Coatzintla, Coyutla, El Higo, Hueyapan de Ocampo, Mecatlan, Poza Rica, Pueblo Viejo Y Tihuatlan</t>
  </si>
  <si>
    <t>Huautla  Jimenez</t>
  </si>
  <si>
    <t>Se reporto el hundimiento de suelo dejando 2 Muertos, 5 lesionados y 2 desaparecidos.</t>
  </si>
  <si>
    <t>Tila, Pichucalco, Ostuacan</t>
  </si>
  <si>
    <t>Se presentaron fuertes lluvias dejando 32 viviendas con penetracion de agua.</t>
  </si>
  <si>
    <t>Acayucan, Agua Dulce, Angel R., Cabada, Atoyac, Catemaco, Chacaltianguis, Hidalgotitlan, Jaltipan, Jesus  Carranza, Las Choapas, Lerdo de Tejada, Minatitlan,  Moloacan, Saltabarranca, San Andres Tuxtla, Santiago Tuxtla, Sayula de Aleman, Texistepec, Tlalcojalpan y Uxpanapa</t>
  </si>
  <si>
    <t>Se registraron fuertes lluvias en los municipios mencionados.</t>
  </si>
  <si>
    <t>Penjamillo</t>
  </si>
  <si>
    <t>Se registraron afectaciones en cultivos de Sorgo y Maiz, los mas de 500 productores afectados fueron apoyados por el PACC con 1.4 millones de pesos. La produccion afectada se estimo en mas de 7,500 toneladas .</t>
  </si>
  <si>
    <t>Jaltipan, Hidalgotitlan, Jesus Carranza, Las Choapas, Minatitlan, Texistepec y Uxpanapa</t>
  </si>
  <si>
    <t>El dia 20 se registraron fuertes lluvias, y del 19 al 22 se presento inundacion atipica, se realizaron 9 acciones de restauracion por parte de CONAGUA (6 municipal, 3 hidroag. Est.) y por CONAFOR (forestal est.) 5 acciones.</t>
  </si>
  <si>
    <t>Varios municipios (25)</t>
  </si>
  <si>
    <t>Los dias 24 y 25 se presentaron lluvias extremas y del 22 al 26 inundaciones atipicas, por lo que fue necesario  realizar 143 acciones de restauracion por parte de SCT (6 federal y 137 estatal); CONAGUA realizo 50 (40 estatal y 10 municipal).</t>
  </si>
  <si>
    <t>Tuxtepec, San Jose Chiltepec, Ayotzintepec, Santa Maria Jacatepec, Santiago Jocotepec</t>
  </si>
  <si>
    <t>Se registraron  fuertes lluvias dejando un gran numero de viviendas afectadas.</t>
  </si>
  <si>
    <t>Varios municipios (47)</t>
  </si>
  <si>
    <t>Las lluvias extremas registradas dejaron grandes afectaciones, por lo que fue necesario realizar  140 acciones de restauracion en carreteras estatales.</t>
  </si>
  <si>
    <t>Coatepec, Xalapa, Mariano Escobedo y Minatitlan</t>
  </si>
  <si>
    <t>Balancan, Cardenas, Centla, Centro, Comalcalco, Cunduacan, Emiliano Zapata, Huimanguillo, Jalapa, Jalpa de Mendez, Jonuta, Macuspana, Nacajuca, Paraiso, Tacotalpan, Teapa y Tenosique.</t>
  </si>
  <si>
    <t>Se registraron lluvias extremas en varios municipios del estado. Se realizo una evlauacion de daños entre el CENAPRED y la CEPAL. Miles de personas resultaron afectadas</t>
  </si>
  <si>
    <t>Region Norte, Selva y Fronteriza</t>
  </si>
  <si>
    <t>Se registraron  fuertes lluvias dejando un gran numero de afectaciones a su paso.</t>
  </si>
  <si>
    <t>Oaxaca de Juarez</t>
  </si>
  <si>
    <t>Se registro un accidente aereo en el Aeropuerto Internacional "Benito Juarez".</t>
  </si>
  <si>
    <t>Alto Lucero, Banderilla, Coacoatzintla, Colipa, Juchique de Ferrer, Misantla, Naolinco, Xalapa, Vega de la Torre y Yecuatla.</t>
  </si>
  <si>
    <t>Atoyac de Alvarez, Taxco de Alarcon</t>
  </si>
  <si>
    <t>SE presentaron grande lluvias, acompañadas con fuertes vientos.</t>
  </si>
  <si>
    <t>Alamos, Etchojoa, Huatabampo y Navojoa</t>
  </si>
  <si>
    <t xml:space="preserve">Se presentaron fuertes lluvias, dejando un total de 828 viviendas afectadas, ademas de tener que realizar 15 acciones por parte de la SCT estatal. </t>
  </si>
  <si>
    <t>Berriozabal</t>
  </si>
  <si>
    <t>Una lluvia intensa registrada el 11 de octubre causo afectaciones en cultivos de platano, maiz, frijol y chile pertenecientes a 421 productores. El PACC apoyo con 620 mil pesos. La prodccion afectada se estimo en mas de 2,200 toneladas de diferentes cultivos.</t>
  </si>
  <si>
    <t>La Paz,  Loreto, Comundu</t>
  </si>
  <si>
    <t>Debido al impacto del huracan Norbert, se registraron  fuertes lluvias dejando un gran numero de personas afectadas,se realizaron 12 acciones de restauracion por parte de  la SCT  (6 estal y 6 federal) y 14 por la SEMAR federal.</t>
  </si>
  <si>
    <t>Acapulco, Atoyac y Ayutla</t>
  </si>
  <si>
    <t>Ahome, El Fuerte  y Guasave</t>
  </si>
  <si>
    <t>Se registraron  fuertes lluvias dejando un gran numero de personas afectadas.</t>
  </si>
  <si>
    <t>Se registro un incendio  en un parque industrial en la zona de hornos, dejando 2 muertos y 7 lesionados.</t>
  </si>
  <si>
    <t>Cazones de Herrera, Papantla, Poza Rica, Tuxpan, Ixhuatlan de Madero, Alamo Temapache, Coatzintla, Tantoyuca, Platon Sanchez, Chontla, Angel R. Cabada, Santiago Tuxtla, San Andres Tuxtla,Hueyapan de Ocampo, Catemaco, Lerdo de Tejada, Saltabarranca, Pajapan y Atzalan.</t>
  </si>
  <si>
    <t>Se registraron fuertes lluvias e inundacions dejando grande afectaciones en los municipios mencionados anteriormente.</t>
  </si>
  <si>
    <t>delegacion Gustavo A. Madero</t>
  </si>
  <si>
    <t>Se presento una gran congregacion de personas debido a peregrinaciones a la Basilica de Guadalupe.</t>
  </si>
  <si>
    <t>Chicoasen</t>
  </si>
  <si>
    <t>Se registraron severas lluvias entre el 17 y 28 de octubre, mismas que ocasionaron afectaciones en mas de 500 hectareas de maiz pertenecientes a 324 productores. El PACC apoyo con 468 mil pesos aproximadamente. La produccion afectada se estimo en cerca de 1,100 toneladas  .</t>
  </si>
  <si>
    <t>Suchiate, Mazatan, Salto de Agua, Playas de Catazaja, Benemerito de Las Americas</t>
  </si>
  <si>
    <t>Se registraron fuertes lluvias e inundaciones dejando grande afectaciones en los municipios mencionados anteriormente.</t>
  </si>
  <si>
    <t>Cerro del Fraile</t>
  </si>
  <si>
    <t>Se reporta un accidente aeroe de una avioneta, con el desceso de 3 personas.</t>
  </si>
  <si>
    <t>Cd. Nezahualcoyotl</t>
  </si>
  <si>
    <t>Se registro un accidente urbano, con la volcadura de un camion presentando derrame.</t>
  </si>
  <si>
    <t>Sin dato</t>
  </si>
  <si>
    <t>Accidente carretero choque de frente entre autobus de turismo y trailer tipo nodriza, ubicado en carr. Fed. 136 Mexico Zacatepec km 43+ 400, en tramo conocido como las ventas.</t>
  </si>
  <si>
    <t>Mapastepec y Tonala</t>
  </si>
  <si>
    <t xml:space="preserve">Debido a las fuertes lluvias se registraron daños en cerca de 1,700 hectareas de maiz, Sorgo, Mango, Cafe y Palma de Aceite. Los mas de mil productores afectados fueron apoyados atraves de PACC con 3.8 millones de pesos aproximadamente con el fin de reactivar su produccion.  </t>
  </si>
  <si>
    <t>100 Personas atendidas por irritacion de ojos y garganta, 23 con intoxicacion fueron trasladaron al Hospital Civil y a una clinica del IMSS.</t>
  </si>
  <si>
    <t>Se registro un incendio debido a un corto circuito dejando una persona muerta y 8 viviendas destruidas.</t>
  </si>
  <si>
    <t>Se reporto una fuga de acido acetico, en la planta Petrocel. Se atendio a 100 personas por irritacion de ojos y garganta y 23 mas por intoxicacion, mismas que fueron atendidas en centros hospitalarios.</t>
  </si>
  <si>
    <t>Se registraron fuertes lluvias e inundacions dejando grande afectaciones en el municipio mencionado anteriormente.</t>
  </si>
  <si>
    <t>Accidente carretero de frente entre un autobus de turismo y una camioneta.</t>
  </si>
  <si>
    <t>explosion de un cilindro de gas lp de 20 kg. en las inmediaciones de la feria del mole.</t>
  </si>
  <si>
    <t>Se reportaron fuertes vientos dejando a su paso grandes afectaciones.</t>
  </si>
  <si>
    <t>Chilapa de Alvarez, Acatepec, Atlanajalcingo del Monte y Zapotitlan.</t>
  </si>
  <si>
    <t>Se reportaron fuertes vientos dejando a su paso grandes afectaciones en un gran  numero de viviendas.</t>
  </si>
  <si>
    <t>Encarnacion de Diaz</t>
  </si>
  <si>
    <t>Se reporta la volcadura de un automovil particular, el cual cayo a un estanque, localizado a un costado de la carretera. Se reporta el fallecimiento de 5 personas que viajaban en el vehiculo.</t>
  </si>
  <si>
    <t>Seguridad publica realizo cortes viales, y Proteccion Civil realizo la evacuacion preventiva de edificios como el de la SEP que se encuentra en la zona afectada.</t>
  </si>
  <si>
    <t xml:space="preserve">Se presento un derrame de aproximadamente 300 litros de producto y al momento del trasvase se registra un derrame de 1, 200 litros.  </t>
  </si>
  <si>
    <t xml:space="preserve">Se reporta un accidente carretero de una pipa con capacidad de 20,000 litros de combustible diesel. Se presento un derrame de aproximadamente 300 litros de producto y al momento del trasvase se registra un derrame de 1, 200 litros.  </t>
  </si>
  <si>
    <t xml:space="preserve">Se reporta la volcadura e incendio de una Pipa que transportaba 22,000 lts. de Azufre, se reportan 20,000 lts. de producto derramado en el accidente, sobre la cinta asfaltica, por lo que fue cerrada la carretera al paso vehicular. </t>
  </si>
  <si>
    <t>Jaltocan</t>
  </si>
  <si>
    <t>Se registro un explosion de juegos pirotecnicos ubicados en una vivienda de madera, donde desgraciadamente una menor resulto con quemaduras de 2º grado.</t>
  </si>
  <si>
    <t>Se reporta un accidente aerreo, dejando 14 personas muertas, 9 de la SEGOB, 5 en tierra y uno en calidad de desconocido. 32 vehiculos afectados. En el percance murio el Secretario de Gobernacion Juan Camilo Mouriño.</t>
  </si>
  <si>
    <t>Ixtlan del rio</t>
  </si>
  <si>
    <t>Se registro un accidente aereo debido a que una de las llantas se enredo con cables de electricidad, situacion que orillo a planear, para caer cerca de un rio.</t>
  </si>
  <si>
    <t>Desplome de una avioneta con dos pasajeros, hasta el momento se desconocen las causas que originaron el accidente.</t>
  </si>
  <si>
    <t>Santa Lucia Miahuatlan</t>
  </si>
  <si>
    <t>Se reporta un accidente carretero donde una camioneta de 3 1/2  ton. Volco hacia un barranco de 60 metros de profundidad.</t>
  </si>
  <si>
    <t>4 buzos se encontraban laborando en el sistema de agua de Cutzamla.</t>
  </si>
  <si>
    <t>explosion en el complejo petroquimico Morelos de PEMEX, hasta el momento se desconocen las causas del incidente.</t>
  </si>
  <si>
    <t>Se presento una explosion  de un taller clandestino de pirotecnia en el Barrio de San Martin.</t>
  </si>
  <si>
    <t>Atlixco</t>
  </si>
  <si>
    <t>El autobus transportaba 57 pasajeros, los lesionados fueron trasladados a diferentes hospitales y el Gobierno Estatal esta pendiente de las gestiones que se generen.</t>
  </si>
  <si>
    <t>Se reporta la volcadura de autobus, procedia de Puerto Escondido destino a la CD. de Mexico, los lesionados fueron trasladados a diferentes hospitales.</t>
  </si>
  <si>
    <t>Reforma</t>
  </si>
  <si>
    <t>Se reporta la explosion de un tanque de desafogue FA-1800, el complejo petroquimico ya opera normalmente.</t>
  </si>
  <si>
    <t>Desplome de un helicoptero perteneciente a la PGR.</t>
  </si>
  <si>
    <t>Se presento el accidente carrretero de un autobus, donde desgraciadamente 2 personas perdieron la vida.</t>
  </si>
  <si>
    <t>Se presento la volcadura de una pipa que transportaba keroseno.</t>
  </si>
  <si>
    <t>Se reporto el desplome de una avioneta.</t>
  </si>
  <si>
    <t>Medellin del Bravo</t>
  </si>
  <si>
    <t>Se reporta el derrumbe de parte de cimbra metalica afectando a 20 personas.</t>
  </si>
  <si>
    <t>Se reporta el choque de un auto compacto a un autobus urbano, mismo que  perdio el control proyectandose a un taller, volcandose, resultaron 20 lesionados.</t>
  </si>
  <si>
    <t>Palmar de Bravo</t>
  </si>
  <si>
    <t>Se reporta la explosion de un polvorin clandestino dejando 2 personas muertas.</t>
  </si>
  <si>
    <t>Se registro un incendio de 9 viviendas, por un posible corto circuito.</t>
  </si>
  <si>
    <t>Se reporta la caida de 3 personas, cuando realizaban trabajos de limpieza de la torre del Caballito.</t>
  </si>
  <si>
    <t xml:space="preserve"> Se registra un choque donde resulto lesionado el conductor del trailer que trasportaba turbosina, y el del trailer que trasportaba pegamento para tabla roca solo tubo contusiones leves.</t>
  </si>
  <si>
    <t>Se registra un accidente automivilistico, donde desgraciadamente 5 personas pierden la vida.</t>
  </si>
  <si>
    <t>Derrame de resina en la maquiladora de ensambles “Hidson” para la elaboracion de plasticos, se reportan 19 personas intoxicadas.</t>
  </si>
  <si>
    <t>Gomes Farias</t>
  </si>
  <si>
    <t>Desplome de una avioneta, que realizaba labores de fumigacion.</t>
  </si>
  <si>
    <t>Las autoridades locales no confirmaron la nota periodistica.</t>
  </si>
  <si>
    <t>Impacto de un trailer contra un tren de carga. Los lesionados fueron trasladados a un hospital cercano para su atencion medica.</t>
  </si>
  <si>
    <t>Al  preparar fuegos pirotecnicos se produjo un chispazo originando la explosion de la coheteria.</t>
  </si>
  <si>
    <t>Zempoala</t>
  </si>
  <si>
    <t>Impacto de un trailer de gas Lp contra un vehiculo particular.</t>
  </si>
  <si>
    <t>Diversas delegaciones</t>
  </si>
  <si>
    <t>San Francisco del Rincon</t>
  </si>
  <si>
    <t>explosion de un local donde almacenaban y laboraban artificios pirotecnicos.</t>
  </si>
  <si>
    <t>Veracruz, Xalapa, Tecolutla, Cazones, Tamiahua, Boca del Rio</t>
  </si>
  <si>
    <t>Se registraron fuertes vientos debido al Frente Frio "16". Se reportaron 2 personas lesionadas.</t>
  </si>
  <si>
    <t>Zacoalco de Torres, Acatlan de Juarez</t>
  </si>
  <si>
    <t>Se registro la volcadura de una pipa de gas, con razonsocial “z gas”, perteneciente a la empresa transportadora Tepeyac sa de cv, ubicada en el kilometro 26+800 de la autopista Guadalajara – Colima,  municipio de Zacoalco de Torres, limites con  el municipio de Acatlan de Juarez.</t>
  </si>
  <si>
    <t>Impacto de una camioneta, debido al exceso de velocidad.</t>
  </si>
  <si>
    <t>Españita</t>
  </si>
  <si>
    <t>Volcadura de una pipa que transportaba acido sulfurico. No se reporta derrame del producto.</t>
  </si>
  <si>
    <t>Codoba</t>
  </si>
  <si>
    <t>explosion de artificios pirotecnicos en 2 camionetas que los transportaban.</t>
  </si>
  <si>
    <t>explosion por acumulacion de gas Lp.</t>
  </si>
  <si>
    <t>Yecuatla</t>
  </si>
  <si>
    <t>Se registro una volcadura de una camioneta con 11 tripulantes entre ellas una embarazada las cuales fallecieron, los cuerpos ya fueron rescatados.</t>
  </si>
  <si>
    <t>Mineral de Chico</t>
  </si>
  <si>
    <t>explosion  Juegos pirotecnicos.</t>
  </si>
  <si>
    <t>Apazapan, Cordoba, Cuichapa, Cuitlahuac, Emiliano Zapata, Jamapa, Paso de Ovejas, Xalapa y Xico</t>
  </si>
  <si>
    <t>Se registraron fuertes lluvias dejando graves afectaciones, por lo que fue necesaro realizar 4 aciones a nivel federal, 42 en nivel estatal en el rubro de comunicaciones y transporte.</t>
  </si>
  <si>
    <t>La Huasteca, Cd. Valles, El Naranjo, Tamuin, Ebano, Axtla, Matlapa, Tancanhuitz de Santos, Tampolon Corona y Tanlajas</t>
  </si>
  <si>
    <t>Se registraron fuertes lluvias en los municipios mencionados, se reportan 395 personas afectadas de las cuales 116 en refugios temporales.</t>
  </si>
  <si>
    <t>Se registraron fuertes lluvias en los municipios mencionados, dejando 169 comunidades afectadas.</t>
  </si>
  <si>
    <t>Manuel Doblado, Celaya, Irapuato y Salamanc</t>
  </si>
  <si>
    <t>Se registraron fuertes lluvias en los municipios mencionados dejando 106 Viviendas afectadas por penetracion de agua, con tirantes de 10 a 40 cm.</t>
  </si>
  <si>
    <t>Se registraron fuertes dejando afectadas 50 viviendas y evacuando a 200 personas.</t>
  </si>
  <si>
    <t>Acaponeta, Rosamorada, Ruiz, San Blas, Santiago Ixcuintla, Tecuala y Tuxpam</t>
  </si>
  <si>
    <t xml:space="preserve">Se registraron severas inundaciones en el estado de Nayarit afectando a mas de 1,500 productores de Sandia, Maiz, Sorgo, Platano. Papaya, Coco y Limon. El PACC apoyo con poco mas de 7 millones de pesos. La superficie afectada supero las 4 mil hectareas </t>
  </si>
  <si>
    <t>Se presentaron fuertes lluvias dejando 90 viviendas con penetracion de agua.</t>
  </si>
  <si>
    <t>Se reportaron fuertes lluvias resultando incomunicada la comunidad Vista Hermosa 80 personas (25 familias) afectadas.</t>
  </si>
  <si>
    <t>Guemes</t>
  </si>
  <si>
    <t>Se registraron fuertes lluvias, mismas que causaron la muerte de una persona.</t>
  </si>
  <si>
    <t>Calakmul, Candelaria y Palizada</t>
  </si>
  <si>
    <t>Se reportan fuertes lluvias dejando afectando a 59 habitantes en los distintos municipios.</t>
  </si>
  <si>
    <t>Salina Cruz, Ixtaltepec, Tehuantepec, Juchitan de Zaragoza, Union Hidalgo, San Dionisio del Mar, Santiago Niltepec, Zanatepec, Oaxaca, Pinotepa Nacional, Jamiltepec, Tuxtepec, Ixtepec, Cañada, Matias Romero, Tapanatepec, Palomares, Ciudad Ixtepec y Maria Lombardo</t>
  </si>
  <si>
    <t>Se registro un sismo de 6.6 grados en la escala de Richter, el cual afecto diversos municipios del estado. Las principales afectaciones fueron las siguientes: 1,394 viviendas, 49 escuelas, 31 templos y 12 edificios publicos.</t>
  </si>
  <si>
    <t>El sismo registrado en el estado de Oaxaca tambien ocasiono algunos percances en el vecino estado de Guerrero, en donde se registro el derrumbe de una vivienda ocasionando lesiones a una persona que se encontraba en su interior.</t>
  </si>
  <si>
    <t>Se registraron 274 incendios forestales en varios municipios de la entidad.</t>
  </si>
  <si>
    <t>Se registraron 226 incendios forestales en varios municipios de la entidad.</t>
  </si>
  <si>
    <t>Se registraron 131 incendios forestales en varios municipios de la entidad.</t>
  </si>
  <si>
    <t>Se registraron 54 incendios forestales en varios municipios de la entidad.</t>
  </si>
  <si>
    <t>Se registraron 237 incendios forestales en varios municipios de la entidad.</t>
  </si>
  <si>
    <t>Se registraron 7 muertes a consecuencia de las bajas temperaturas. 7 por hipotermia y 6 por intoxocacion con monoxido de carbono.</t>
  </si>
  <si>
    <t>Se registraron 126 incendios forestales en varios municipios de la entidad.</t>
  </si>
  <si>
    <t>Se registraron 394 incendios forestales en varios municipios de la entidad.</t>
  </si>
  <si>
    <t>Se registraron 1083 incendios forestales en varios municipios de la entidad.</t>
  </si>
  <si>
    <t>Se registraron 191 incendios forestales en varios municipios de la entidad.</t>
  </si>
  <si>
    <t>Se registraron 842 incendios forestales en varios municipios de la entidad.</t>
  </si>
  <si>
    <t>Se registraron 402 incendios forestales en varios municipios de la entidad.</t>
  </si>
  <si>
    <t>Se registraron 512 incendios forestales en varios municipios de la entidad.</t>
  </si>
  <si>
    <t>Se registraron 1808 incendios forestales en varios municipios de la entidad.</t>
  </si>
  <si>
    <t>Se registraron 34 incendios forestales en varios municipios de la entidad.</t>
  </si>
  <si>
    <t>Se registraron 85 incendios forestales en varios municipios de la entidad.</t>
  </si>
  <si>
    <t>Se registraron 148 incendios forestales en varios municipios de la entidad.</t>
  </si>
  <si>
    <t>Se registraron 149 incendios forestales en varios municipios de la entidad.</t>
  </si>
  <si>
    <t>Se registraron 56 incendios forestales en varios municipios de la entidad.</t>
  </si>
  <si>
    <t>Se registraron 311 incendios forestales en varios municipios de la entidad.</t>
  </si>
  <si>
    <t>Se registraron 76 incendios forestales en varios municipios de la entidad.</t>
  </si>
  <si>
    <t>Se registraron 255 incendios forestales en varios municipios de la entidad.</t>
  </si>
  <si>
    <t>Se registraron 41 incendios forestales en varios municipios de la entidad.</t>
  </si>
  <si>
    <t>Se registraron 357 incendios forestales en varios municipios de la entidad.</t>
  </si>
  <si>
    <t>Se registraron 143 incendios forestales en varios municipios de la entidad.</t>
  </si>
  <si>
    <t>Se registraron 1190 incendios forestales en varios municipios de la entidad.</t>
  </si>
  <si>
    <t>Se registraron 99 incendios forestales en varios municipios de la entidad.</t>
  </si>
  <si>
    <t>Se registraron 55 incendios forestales en varios municipios de la entidad.</t>
  </si>
  <si>
    <t>Se registraron 189 incendios forestales en varios municipios de la entidad.</t>
  </si>
  <si>
    <t>Se registraron 25 incendios forestales en varios municipios de la entidad.</t>
  </si>
  <si>
    <t>Se registraron 27 incendios forestales en varios municipios de la entidad.</t>
  </si>
  <si>
    <t>Se registraron 6 muertes a consecuencia de las bajas temperaturas. Todas por intoxicacion con monoxidode carbono.</t>
  </si>
  <si>
    <t>Se registraron 14 incendios forestales en varios municipios de la entidad.</t>
  </si>
  <si>
    <t>Se registraron 35 incendios forestales en varios municipios de la entidad.</t>
  </si>
  <si>
    <t>Se registraron 3 muertes a consecuencia de las bajas temperaturas. 3  por intoxocacion con monoxido de carbono.</t>
  </si>
  <si>
    <t>Se registraron 2 muertes a consecuencia de las bajas temperaturas. 2 por hipotermia.</t>
  </si>
  <si>
    <t>Se registraron 2 muertes a consecuencia de las bajas temperaturas. 1 por hipotermia y 1 por intoxicacion con monoxidode carbono.</t>
  </si>
  <si>
    <t>Se registraron 2 muertes a consecuencia de las bajas temperaturas. Ambas por intoxicacion con monoxidode carbono.</t>
  </si>
  <si>
    <t>Se registro 1 muerte a consecuencia de las bajas temperaturas. 1 por hipotermia.</t>
  </si>
  <si>
    <t>Se registraron 9 muertes por bajas temperaturas, 2 por hipotermia y 7 por intoxocacion con monoxico de carbono.</t>
  </si>
  <si>
    <t>La Sub Secretaria de Proteccion Civil del Distrito Federal en conjunto con el periodico " El Universal" informo que el dia 2 de junio a las 11:45 horas, se genero un incendio a causa de un corto circuito en un local de cafeteria en el segundo nivel de  La Plaza Las Estrellas, ubicada en Avenida del Circuito Interior de la colonia Anahuac, resultando 5 personas lesionadas una por intoxicacion y otras por quemaduras de primer grado, ademas de una persona fallecida por intoxicacion.</t>
  </si>
  <si>
    <t>La Secretaria de Proteccion Civil del Distrito Federal, informo que el dia 3 de enero a las 12 horas se registro una fuga de gas L.P, el cual dejo un fuerte olor, esto se registro en la calle de Fresno No 91 esquina con Sor Juana Ines de la Cruz, colonia Santa Maria la Rivera de la delegacion Cuauhtemoc. Este olor se presento por la picadura de uno de los ductos de gas por lo que el cuerpo de bomberos se vio a la tarea de levantar la cinta asfaltica y poder arreglar el ducto, y quedo controlada la fuga a las 14:10 horas.</t>
  </si>
  <si>
    <t>Oxchuc</t>
  </si>
  <si>
    <t>La Unidad Estatal de Proteccion Civil del estado de Chiapas, informo que a las 13:30 horas del 4 de enero se registro un choque de frente entre 2 camionetas de pasajeros del transporte colectivo en la carretera Oxchuc-Ocosingo Km.184, el accidente dejo un registro de 12 lesionados.</t>
  </si>
  <si>
    <t>Se registro la volcadura de un autobus de pasajeros en la carretera costera Chicxulub-Tizimin Km 8, se reportaron 30 personas lesionadas.</t>
  </si>
  <si>
    <t>Santos Reyes Tejejillo</t>
  </si>
  <si>
    <t>La Unidad Estatal de Proteccion Civil informo que el dia 5 de enero a las 20:00 horas se presento una explosion de juegos pirotecnicos en el municipio de Santos Reyes Tepejillo, los hechos ocurrieron en el momento en que se realizaba una procesion religiosa con motivo de las fiestas anuales, al momento de pasar al lado de una camioneta que contenia juegos pirotecnicos aventaron un cohete y una chispa cayo en la camioneta, originando la explosion, resultando 3 personas lesionadas  y falleciendo dos  de ellas  camino al hospital.</t>
  </si>
  <si>
    <t>La direccion General de Proteccion Civil del Distrito Federal, informo que el dia 7 de enero a las 01:25 horas se presentouna explosion en un inmueble de departamentos, debido a una fuga de gas en un calentador. Se reporta una persona lesionada.</t>
  </si>
  <si>
    <t>El periodico " El universal" en conjunto con el CENACOM, informaron que el dia 8 de enero a las 20:00 horas, se presentouna fuga de gas butano que causo la muerte a 1 persona e intoxicacion a 5 mas de las que 3 fueron llevadas al hospital magdalena de las salinas y las otras 2  fueron atendidas en el lugar.</t>
  </si>
  <si>
    <t>La Unidad Estatal de Proteccion Civil Estata, informo de una fuga de Acido Clorhidrico, en la empresa “Quimicos angeles”, en un contenedor de 1000 lts. derramandose en un area de 150 mts. debido a daños en una valvula, cuando se realizaban trabajos de descarga. No se tiene cuantificacion del derrame. Los hechos se registraron en la empresa “Quimicos Angeles”, ubicada en calle Guerrero, ubicada entre Abasolo  y Miguel blanco. La fuga se presentoen contenedor de 1000lts, derramandose en un area de 150 metros.</t>
  </si>
  <si>
    <t>Se registro la volcadura de una pipa que transportaba 27 mil litros de aquilato de butilio. Se reporta una persona lesionada.</t>
  </si>
  <si>
    <t xml:space="preserve">La Unidad Estatal de Proteccion Civil informo que el dia 10 de enero a las 6:30 horas se reporto el incendio de dos tractocamiones y un camion de volteo, este ultimo contaba con una tolva adaptada para vender gasolina clandestinamente, lo cual provoco que se quemaran 18,000 litros de gasolina, los vehiculos son propiedad de la empresa “Transportes Promotores de Servicios S..A. de C.V.”, ubicada en un lote baldio ubicado en Boulevard Iturbe perteneciente al municipio de Tula. </t>
  </si>
  <si>
    <t xml:space="preserve">El centro de coordinacion y Apoyo a Emergencias de PEMEX, informo que el dia 11 de enero a las 11:32 horas se registro un accidente en la autopista Veracruz-Mexico a la altura del Km 163+100 a la altura del Municipio de Acatzingo, Puebla. Este accidente se debio cuando a la Unidad PP-1090 de la compañia transportista “EXPRESS Y TANQUES ESPECIALIZADOS SA DE CV”  se le atraveso una camioneta particular y al querer esquivarla sufre una colision, volcandose y quedando llantas arriba, derramando 43,500 litros de gasoleo en un barranco y en un canal de riego. Por dicho accidente fallecieron 6 personas que viajaban en el vehiculo particular y posteriormente fallecio el conductor de la pipa cuando iba rumbo al hospital. </t>
  </si>
  <si>
    <t>Se registro la volcadura de un autobus de pasajeros en la carretera federal numero 15. Como consecuencia fallecieron 5 personas y 18 mas resultaron lesionadas.</t>
  </si>
  <si>
    <t>Se reporto el incendio de un pequeño hotel de 12 habitaciones, fueron evacuadas 14 personas y 2 lesionadas por inhalacion de humo.</t>
  </si>
  <si>
    <t>Se registro un accidente en el cual se vio involucrada una pipa que transportaba 30 mil litros de gasolina. El incidente sucedio en la carretera Merida-Cancun Km 8.</t>
  </si>
  <si>
    <t>Seguridad publica del Distrito Federal, informo que el dia 15 de enero se llevo acabo una marcha a las 11:30 horas, iniciando en el cruce de ala avenida 5 de mayo y Monte de Piedad con rumbo a la Secretaria de Gobernacion, donde posteriormente tomaron rumbo a la Residencia Oficial de los Pinos, en dicha marcha participaron 10,000 integrantes del grupo “Antorcha Campesina”. esta manifestacion termino cercad de las 16:00 horas.</t>
  </si>
  <si>
    <t>Matehuala</t>
  </si>
  <si>
    <t>Se registro la volcadura de una pipa que transportaba 20 mil litros de barniz diluido en el km 27 de la carretera San Luis-Matehuala. Una persona resulto lesionada.</t>
  </si>
  <si>
    <t>Volcadura de pipa que transportaba 45 mil litros de emulsion asfaltica. El derrame acasiono incendio de la pipa y de un tractor.</t>
  </si>
  <si>
    <t>La direccion general de Proteccion Civil del Distrito Federal informo que el dia 19 de enero se presentoun incendio de unos pinos navideños secos, que estaban apilados a las 3:30 horas en la explanada  de la delegacion.</t>
  </si>
  <si>
    <t>La Unidad Estatal de Proteccion Civil, informo que el dia 19 de enero a las 20:30 horas se registro una explosion en un tanque de asfalto en el municipio de Arteaga. Los hechos se registraron en la constructora “JP. Saltillo S.A.”, ubicada en el camino antiguo a Loma Alta Km. 2.5, reportandose que la explosion se produjo cuando se realizaban trabajos de soldadura en el tanque, que en ese momento se encontraba al 30% de su capacidad. Para las 22:13 horas concluyeron los trabajos de enfriamiento del area afectada y control del siniestro, sin reportarse afectaciones humanas.</t>
  </si>
  <si>
    <t>La Secretaria de Proteccion Civil del Gobierno del Distrito Federal, informo que el dia 20 de enero a las 18:00 horas se registro una grieta de aproximadamente 14 metros de longitud con 3 metros de ancho y 10 metros de profundidad, afectando el patio de un taller mecanico, dicha grieta se ubica en las calles de Vista Hermosa y Gardenia, colonia San Lorenzo, de la delegacion Azcapotzalco, esto reactivo otra falla ya existente en la zona, ademas de que se registra el fallecimiento de dos personas.</t>
  </si>
  <si>
    <t>Paraiso</t>
  </si>
  <si>
    <t>Se registro una explosion/flamazo en instalaciones de PEMEX al realizar labores de reparacion en un ducto. Se reportaron dos personas lesionadas.</t>
  </si>
  <si>
    <t>Personal de SETIQ. informo que el dia 21 de enero a las 06:45 horas se presentoun derrame de acido muriatico, los hechos ocurrieron en la colonia industrial Vallejo, cuando una pipa propiedad de la empresa quimica Richter S.A. de C.V. freno bruscamente por lo que el contenedor cayo bruscamente en el interior de la plataforma en que era transportado, golpeando a otro contenedor el cual se rompio originando el derrame del liquido, del cual se perdieron 300 litros del producto.</t>
  </si>
  <si>
    <t>La Unidad Estatal de Proteccion Civil informo que el dia 21 de enero a las 2:20 horas se registro un incendio en una bodega de frituras, localizada en la colonia Anahuac, Municipio de Monterrey, evacuando a 15 familias que viven en las cercanias del lugar, sin que se registraran daños humanos.</t>
  </si>
  <si>
    <t>Se registraron fuertes lluvias en la Colonia Ciudad del Lago. Se reportan 50 viviendas con daños minimos y afectaciones en sus enseres domesticos</t>
  </si>
  <si>
    <t>La Unidad Estatal de Proteccion Civil, informo que el dia 21 de enero a las 16:30 horas se registro un incendio en una fabrica de plasticos y textiles, con razonsocial “Sigifredo Mendoza Matias “; ubicada en el fraccionamiento industrial Niños Heroes, perteneciente al Municipio de Tlalnepantla, se colapso el techo de 100 metros cuadrados, del inmueble solo se evacuaron a los 14 trabajadores de la empresa, el fuego se controlo a las 17:15 horas.</t>
  </si>
  <si>
    <t xml:space="preserve">La Secretaria de Proteccion Civil del Gobierno del Distrito Federal informo que el dia 22 de enero se registro un deslizamiento de tierra en un cerro ubicado en la colonia Palmitas de la delegacion Iztapalapa, reportandose 60 viviendas con afectaciones por lo que las familias fueron desalojadas, las cuales se refugiaron con familiares y amigos, de estas familias refugiadas a 6 se les otorgo un departamento en la delegacion alvaro Obregon, ya que sus viviendas presentaban daños estructurales; 15 familias mas fueron reubicadas en predios aledaños.  </t>
  </si>
  <si>
    <t>Se registro un incendio en una recicladora de plasticos, quemando 7 toneladas de plastico. Afortunadamente no se registraron lesionados.</t>
  </si>
  <si>
    <t>Colorado</t>
  </si>
  <si>
    <t>Se registro un derrumbe en una mina de carbon, se reporta una persona fallecida y una mas lesionada.</t>
  </si>
  <si>
    <t>Se registro un derrumbe en el Pico de Orizaba en elcual una persona resulto lesionada. No se reportan daños materiales.</t>
  </si>
  <si>
    <t>Se reporto la amenza de bomba en el puente internacional 1, mismo que se cerro, se encontro el artefacto explosivo y se detono en lugar seguro, la situacion se normalizo despues de 30 minutos aproximadamente.</t>
  </si>
  <si>
    <t>Se registro la explosion de un polvorin clandestino en el cual una persona resulto lesionada.</t>
  </si>
  <si>
    <t>Mochitlan</t>
  </si>
  <si>
    <t>La Unidad Estatal de Proteccion Civil estatal notifico que el dia 25 de enero a las 15:35 horas se registro una explosion en un tanque estacionario, teniendo como consecuencia una persona muerta de 76 años de edad de sexo masculino y 11 personas lesionadas, el accidente se origino en la comunidad de las Villitas perteneciente al municipio de Mochitlan, el suceso ocurrio cuando un trabajador realizaba labores de soldadura, las chispas q saltaron provocaron que un tanque estacionario con capacidad para 500 litros, produciendose un fuerte incendio que quemo 4 viviendas construidas de madera, dos camionetas y una maquina tipo tractor.</t>
  </si>
  <si>
    <t>La Unidad Estatal de Proteccion Civil informo que el dia 25 de enero a las 11:05 horas  se registro un accidente en la colonia Buenavista, el percance  se registro cuando un microbus perteneciente  a una empresa del estado de Mexico, se quedo sin frenos, impactandose con 2 locales comerciales y un taxi.</t>
  </si>
  <si>
    <t>Sahuayo</t>
  </si>
  <si>
    <t xml:space="preserve">La Unidad Estatal de Proteccion Civil, reportoque el dia 25 de enero a las 19:30 horas se registro un incendio en una abarrotera con razonSocial “Maria Antonieta S.A. de C.V.”, ubicada en la colonia Limonera, perteneciente al Municipio de Sahuayo, el fuego se extinguio en su totalidad al dia siguiente a las 14:40 horas, reportandose un area afectada de 5,000 m2. </t>
  </si>
  <si>
    <t>La Unidad Estatal de Proteccion Civil, informo que el dia 26 de enero a las 9:56 horas se registro una fuga de cloro en el Municipio de Monterrey, en la empresa “Recuperadora Industrial de Fierro S.A.”, la fuga se debio a que dos tanques de 65kg que contenian residuos de cloro fueron bajados de un camion, y en ese momento una de las valvulas sufrio algun tipo de daño, por lo que se presento la fuga, afectando a 33 personas las cuales sufrieron de intoxicacion.</t>
  </si>
  <si>
    <t>Taretan</t>
  </si>
  <si>
    <t>La Unidad Estatal de Proteccion Civil, informo que el dia 26 de enero a las 20:30 horas se registro el descarrilamiento de un tren de la compañia “Kansas City Soutethn de Mexico” que circulaba por la via Morelia-Lazaro Cardenas, a la altura de la comunidad de la Purisima, perteneciente del municipio de Taretan, el accidente tuvo lugar debido a la falta de mantenimiento en las vias ferroviarias, por  lo que seis furgones que transportaban combustoleo se descarrilaron ocasionando la fuga de este producto sobre campos de cultivo y canales de riego, por lo que fue necesario evacuar a 25 familias del area. Se derramaron 69,200 litros.</t>
  </si>
  <si>
    <t>Acajete</t>
  </si>
  <si>
    <t>Se registro la volcadura de una pipa que transportaba 22 mil litros de diesel presentantose derrame total del producto. No se reportaron daños humanos.</t>
  </si>
  <si>
    <t>Se registro un accindete entre una pipa y un automovil particular en el cual 1 persona perdio la vida y la otra resulto lesionada.</t>
  </si>
  <si>
    <t>Diversos medios electronicos de Comunicacion informaron que el dia 28 de enero a las 7:30 horas se produjo un accidente carretero entre dos autobuses de pasajeros, conocidos como chimecos a la altura del Km.20 de la carretera Mexico-Puebla, a la altura de la Virgen, en direccion al DF, las placas de los vehiculos son 776XH1 y 089CH102, este choque dejo un saldo de 22 personas lesionadas.</t>
  </si>
  <si>
    <t>La Unidad Estatal de Proteccion Civil informo que el dia 28 de enero a las 19:56 horas se registro un incendio en el interior de la empresa ”Emulsiones Alonso” ubicada en la carretera Salamanca-Juventino Rosas, en el Km. 1 perteneciente al Municipio de Salamanca. El incendio se origino en un tanque vertical de 15 metros de altura con capacidad para 90,000 litros, debido a que sufrio una sobre presion por la alta temperatura, incendiandose en su interior y posteriormente el exterior del tanque. , debido a esto se informo q una persona de 60 años quedo lesionada en el lugar y el incendio quedo controlado a las 21:59 horas.</t>
  </si>
  <si>
    <t>Se registro un accidente en el cual se volco una pipa que transportaba acido sulfurico, presentandose pequeña fuga. El siniestro ocurrio en la carretera Moctezuma-Mazocahui Km164. Se reporta una persona lesionada.</t>
  </si>
  <si>
    <t xml:space="preserve">La Unidad Estatal de Proteccion Civil, informo que el dia 30 de enero a las 6:20 horas se registro el  desgajamiento de un cerro en el municipio de Xochitepec, los hechos se registraron en un tramo de la carretera libre Mexico-Acapulco, a la altura de Jardines del Xochitepec, debido a que en dias anteriores se realizo un corte para ampliar la carretera a 4 carriles. No se reportaron afectaciones humanas. </t>
  </si>
  <si>
    <t xml:space="preserve">El Periodico “Milenio” notifico que el dia 31 de enero ocurrio un choque entre una camioneta Voyager y un trailer en la carretera Campeche-Merida, a la altura de Bacabche-Calkini, resultando 6 personas muertas y tres heridas, las personas heridas fueron trasladadas para su atencion a una clinica del IMSS. </t>
  </si>
  <si>
    <t>La Unidad Estatal de Proteccion Civil informo que el dia 31 de enero a las 6:10 horas se registro el derrumbe de piedras sobre la carretera Monterrey-Monclova en el km 21, resultando 4 personas sepultadas, de las cuales 2 fueron rescatadas con vida y los otros 2 fallecieron.</t>
  </si>
  <si>
    <t>La Unidad Estatal de Proteccion Civil informo que el dia 31 de enero a las 2:00 se registro la volcadura de tres trailers sobre la carretera 190 en el tramo La Venta-La Ventosa, a la altura del Km 85, debido a los fuertes vientos que se generan en esta zona. No se reportan daños materiales ni humanos.</t>
  </si>
  <si>
    <t>La Unidad Estatal de Proteccion Civil informo que el dia 31 de enero a las 09:18 horas se registro la volcadura de un autobus de linea frontera con placas de circulacion 383HS-8, sobre la carretera Torreon-Saltillo a la altura del Km 22, el autobus provenia de “ la Salle de Saltillo” por que acudirian a un evento deportivo a Torreon, siendo la causa principal para la volcadura el exceso de l el exceso de velocidad, en esta volcadura se reportaron 33 personas lesionadas.</t>
  </si>
  <si>
    <t>L a Secretaria de Proteccion Civil del Distrito Federal, reporto que el dia 1 de febrero a las 15:43 horas se registro in incendio en el interior de una bodega de desperdicios industriales, ubicado en la Colonia San Juan Tllihuaca, de la delegacion Azcapotzalco. Reportandose la perdida en un 80%de un terreno de mil metros cuadrados. Se evacuaron 500 personas.</t>
  </si>
  <si>
    <t>La Unidad Estatal de Proteccion Civil de Colima informo que el dia 1 de febrero a las 19:30 horas se registro la caida de un avion ultraligero de 2 plazas modelo gt500 que pertenece al señor Rodolfo Rodriguez, el cual es dueño de un rancho en el municipio de Armeria, informando que al querer aterrizar  los fuertes vientos lo impidieron que se lograra el aterrizaje y llevaron a la avioneta hacia los plantios de papaya que se encontraban en el interior de la propiedad ubicada entre la carretera federal y  las vias del Ferrocarril que van a manzanillo, como resultado de este percance hay una persona lesionada.</t>
  </si>
  <si>
    <t xml:space="preserve">La Unidad Estatal de Proteccion Civil informo que el dia 1 de febrero a las 14:07 se registro un incendio en el patio de maniobras de la empresa “Foca Construcciones” ubicada en la carretera Tuxtla-Chiapa de Corzo Km. 8, reportando que el incendio se debio a un corto circuito, afectando a un tanque de  1200 litros y llantas en desuso, las cuales fueron consumidas por el fuego y generaron una columna de humo muy densa en la zona. </t>
  </si>
  <si>
    <t>Se registro un incendio en una vivienda acondicionada como taller de zapatos, se reporta una persona lesionada.</t>
  </si>
  <si>
    <t>Debido a  heladas, se declaro en emergencia a un municipio del Estado de Tlaxcala, activandose los recursos del fondo revolvente  por $1,828,500 para atender a la poblacion.</t>
  </si>
  <si>
    <t>Cujimalpa</t>
  </si>
  <si>
    <t xml:space="preserve">La Secretaria de Proteccion Civil del Distrito Federal, reportoque el dia 2 de febrero a las 14:00 horas se registro la explosion de un coheton en el techo de la iglesia de la Candelaria, ubicada en el centro de  La delegacion Cuajimalpa, debido a la onda expansiva se rompieron los vitrales que cayeron encima  de los feligreses, resultando 17 personas lesionadas. </t>
  </si>
  <si>
    <t>Se registro la volcadura de un tracto camion doble remolque que transportaba 60 mil litros de aceite inflamable, derramando la totalidad del producto. El incidente ocurrio en la carretera Matehuala-San Luis Km84.</t>
  </si>
  <si>
    <t>En base al trabajo del CENACOM y al diario “El Universal”, se informo que el dia 2 de febrero a las 2:00 horas se registro un incendio en el interior del centro de rehabilitacion de adicciones para alcoholicos y drogadictos, ubicado en la colonia los Altos. Se reporta que el fugo inicio por un corto circuito, por lo que el fuego consumio en su totalidad los cuartos y enseres domesticos del centro, esto debido a que estaban construidas las instalaciones con madera y techos de lamina metalica. Como medida preventiva se desalojaron a 12 personas que estaban en el centro y demas vecinos de la zona donde ocurrio el incendio.</t>
  </si>
  <si>
    <t>La Unidad Estatal de Proteccion Civil informo que el dia 3 de febrero a las 12:15 horas se registro la volcadura de 2 camionetas pick-upen el kilometro 50 de la autopista Guadalajara-Colima, en el tramo que ubicado dentro del municipio de Atoyac, resultando 5 personas lesionadas.</t>
  </si>
  <si>
    <t>El diario “El Universal” en conjunto con la Secretaria de Proteccion Civil del Distrito Federal, informaron que el dia 4 de febrero a las 02:00 horas se registro un incendio en la colonia Lomas de Chapultepec, ubicada en delegacion Miguel Hidalgo, el incendio se concentro en los pisos 3 y 4, afectando los departamentos 301 y 401, en donde se encontraban 4 mujeres, las cuales sufrieron intoxicacion.</t>
  </si>
  <si>
    <t>La Unidad Estatal de Proteccion Civil, informo que el dia 4 de febrero a las 12:30 horas se registro el fallecimiento de dos trabajadores por intoxicacion, cuando realizaban trabajos de limpieza en una pipa que contenia residuos de viseras de pollo, las cuales desprendieron gas butano, intoxicando a 3 personas. De las cuales una persona salio con vida.</t>
  </si>
  <si>
    <t>Se registro un incendio en una bodega de aceites y lubricantes. Como medida preventiva se evacuo a 200 familias de la zona. No se reportan daños humanos.</t>
  </si>
  <si>
    <t>Se registro la volcadura de una pipa doble remolque que transportaba 62 mil litros de gasolina premium, ocasionando incendio. Una persona con quemaduras de segundo grado.</t>
  </si>
  <si>
    <t>Rio Verde</t>
  </si>
  <si>
    <t>Volcadura de pipa que transportaba 40 mil litros de acido sulfurico derramandose la totalidad del producto. No se reportan personas lesionadas.</t>
  </si>
  <si>
    <t>La Unidad Estatal de Proteccion Civil informo que el dia 04 de junio a las por la mañana se registro un choque por alcance entre dos autobuses del transporte urbano, de las rutas 46 y 206, el percance se presentocerca del fraccionamiento Bernardo Reyes, dejando un saldo de 20 lesionados.</t>
  </si>
  <si>
    <t>Colapso de un edificio de tres pisos cuando realizaban el colado. Se reportan 5 personas fallecidas y 11 lesionados.</t>
  </si>
  <si>
    <t>La Unidad Estatal de Proteccion Civil, en conjunto con informacion del diario “El Universal”, informo que el dia 6 de febrero a las 6:35 horas se registro una volcadura en las margenes del canal de aguas negras, a la altura de Avenida Mexiquense, dejando a 12 heridos.</t>
  </si>
  <si>
    <t>Tonaya</t>
  </si>
  <si>
    <t>Se registro una explosion en el area de cocina de la escuela primaria Ignacio Zaragoza. La explosion fue producto de una fuga de gas LP. Se reportan 3 personas lesionadas y daños en la zona de cocina de la escuela.</t>
  </si>
  <si>
    <t>Macuspana</t>
  </si>
  <si>
    <t>Se registro un accidente de una avioneta tipo CESSNA al intentar aterrizar. Tres personas resultaron lesionadas.</t>
  </si>
  <si>
    <t xml:space="preserve">MPIO. DE TECATE; A las 12 de la noche (hora local) fue cerrada la carretera de la Rumorosa y reabierta a las 10:30 horas del dia siguiente, debido a las lluvias que se presentaron durante la madrugada y  parte de la mañana del dia del siniestro, ademas se reportaron inundaciones menores en avenidas y calles principales, asicomo en las colonias Rincon Tecate, la Coyotera, el Descanso y la zona Centro.                                                                                                             MPIO. DE MEXICALI; Se informa que las lluvias han afectado algunas viviendas, asicomo se han registrado  inundaciones ligeras en avenidas y calles principales.  </t>
  </si>
  <si>
    <t>Se registro la volcadura de una pipa que transportaba 42 mil litros de acetato de vinilo, se registro la fuga de 15 mil litros del producto. Se reporta una persona lesionada.</t>
  </si>
  <si>
    <t>La Unidad Estatal de Proteccion Civil, informo que el dia 12 de febrero a las 9:30 horas se registro la volcadura de un auto tanque Mara Kenwoorth, con placas 83AH-3del servicio publico federal, el percance ocurrio en la autopista Irapuato-Salamanca a la altura del Km. 104 + 700 a la altura del distribuidor Irapuato, ubicado en el municipio con el mismo nombre. El auto tanque tenia una capacidad para de 42,000 litros y transportaba acetato de vinilo, presentando fuga en el domo de aproximadamente 15, 000 litros, quedando lesionado el conductor del autotanque.</t>
  </si>
  <si>
    <t>Se registro la explosion de un cueton en un acto politico por error humano. Se reportan 13 personas lesionadas.</t>
  </si>
  <si>
    <t>La Unidad Estatal de Proteccion Civil, reporto que el dia 15 de febrero a las 10:40 horas (hora local) se registro un choque de frente entre un camion de pasajeros de la empresa Autotransportes Guamuchil que se dirigia de Sinaloa a Tijuana y un trailer que transportaba verdura, el accidente fue ubicado en la carretera San Luis rio Colorado y Ejido Cuernavaca, resultando 10 muertos y 18 lesionados, falleciendo el chofer del trailer y los dos operadores del autobus, quienes fueron arrojados a la carretera por el impacto, en el autobus quedaron prensados los cuerpos de siete personas entre ellos 2 niños .</t>
  </si>
  <si>
    <t>La Sub Secretaria de Proteccion Civil del Distrito Federal informo que el dia 15 de abril a las 17:00 horas  exploto un coheton en el marco del inicio de la precampaña por las candidaturas a jefe delegacional y a diputados por parte del PRD, esto ocurrio por el mal manejo de los  explosivos acasiono que uno de ellos se desviara de su trayectoria y se estrellara con un arbol, explotando y causando lesiones a 13 personas, entre las cuales habia una niña.</t>
  </si>
  <si>
    <t>Cuautitlan Izcalli</t>
  </si>
  <si>
    <t>La Unidad Estatal de Proteccion Civil, informo que el dia 15 de febrero a las 13:50 se registro un incendio en las bodegas de  la tienda Waldos Mart, dicho incendio cubrio una superficie de 33 mil metros cuadrados, dicho establecimiento se ubica en San Sebastian Xala al lado de un bodega Aurrera, dicho incendio provoco la muerte de mujer de 32 años de edad que pertenecia al cuerpo de bomberos.</t>
  </si>
  <si>
    <t>La Secretaria de Proteccion Civil reportoque el dia 16 de febrero a las 8:30 horas se registro un incendio en un local comercial,  reportandose dos personas heridas, una en crisis nerviosa, y una intoxicacion en donde fueron los hechos. Ademas de que a las 10:59 horas quedo extinguido el incendio.</t>
  </si>
  <si>
    <t>Cocula</t>
  </si>
  <si>
    <t xml:space="preserve">La Unidad Estatal de Proteccion Civil informo que el dia 18 de febrero se registro una fuga de amoniaco en un ingenio azucarero abandonado, en la comunidad de “El Puente” perteneciente al municipio de Cocula, el incendio se origino debido a que habia varios contenedores con amoniaco, lo que provoco que 7 personas resultaran con intoxicacion. </t>
  </si>
  <si>
    <t xml:space="preserve">La Secretaria de Proteccion Civil del Gobierno del Distrito Federal, informo que el dia 18 de febrero a las 05:30 horas, arribo una peregrinacion proveniente de diversos puntos del Estado de Mexico a la Basilica de Guadalupe, estimandose una afluencia de 123,000 personas, de las cuales 2,578 requirieron atencion medica por lesiones leves, 7 personas necesitaron traslado hospitalario, se extraviaron 4 personas y se registraron 80 personas intoxicadas por comer pollo en mal estado. para finalizar se informo que a las 13:00 horas del dia 19 de de febrero los peregrinos empezaron a retirarse del atrio de la basilica. </t>
  </si>
  <si>
    <t>Santiago Papasquiaro</t>
  </si>
  <si>
    <t xml:space="preserve">Proteccion civil estatal informo que el dia 18 de febrero  por la mañana se registro el desplome de una avioneta proveniente de la ciudad de Mazatlan, la cual iba con 4 tripulantes a bordo, el desplome ocurrio en la sierra “Cienega de Nuestra Señora” en el lugar fallecieron los cuatro tripulantes.  </t>
  </si>
  <si>
    <t>La Unidad Estatal de Proteccion Civil, informo que el dia 19 de febrero a las 10:09 horas se registro la volcadura de una pipa doble remolque en el libramiento a la altura de Tiripetio de la carretera Patzcuaro-Morelia, en el tramo perteneciente al municipio de Patzcuaro, se indica que al momento del accidente la pipa transportaba 32,000 litros de combustoleo en cada uno de los contenedores, por lo que al presentarse la volcadura hubo derrame del producto, y se indica que no hubo daños humanos.</t>
  </si>
  <si>
    <t xml:space="preserve">En conjunto el diario “El Universal” y la Secretaria de Proteccion Civil del Gobierno del Distrito Federal, informaron que el dia 19 de febrero a las 06:55 horas se  registro un incendio urbano en la colonia Ampliacion la Polvorilla, ubicada en la delegacion Iztapalapa, el siniestro se registro en un asentamiento irregular perteneciente al grupo “Francisco Villa”, esto obligo a la evacuacion de 500 familias. </t>
  </si>
  <si>
    <t>Cosautlan</t>
  </si>
  <si>
    <t>Se registro una explosion en un polvorin clandestino afectando una vivienda, lesionando a 4 personas y falleciendo una mas en el lugar.</t>
  </si>
  <si>
    <t xml:space="preserve">La Unidad Estatal de Proteccion Civil informo que a las 20:00 horas del dia 20 de febrero, ocurrieron fuertes rafagas de viento en la ciudad de Campeche, principalmente en el Malecon Av Ruiz Cortinez, Colonia Centro, ocasionando el fallecimiento de una menor y tres lesionadas. Se reportoque los hechos ocurrieron en pleno desfile del corso infantil, en el marco del carnaval de Campeche 2009, cuando una rafaga de viento derribo un poste de alumbrado publico del malecon de la ciudad, provocando la muerte de la menor Jovanna Estefania Segovia Manzano de 8 años de edad y lesiono a otras 3 personas mayores que permanecian frente al hotel del Mar junto con sus familiares. </t>
  </si>
  <si>
    <t>La Unidad Estatal de Proteccion Civil, reportoque el dia 20 de febrero a las 16:36 horas se registro la explosion de una camioneta que transportaba artificios pirotecnicos, los hechos ocurrieron al momento de que la camioneta circulaba por la colonia Morelos, perteneciente al municipio de Morelia, dejando un saldo de 6 personas lesionadas.</t>
  </si>
  <si>
    <t>Se volco un autobus de pasajeros el la carretera Altar-Caborca Km89 resultando lesionados 21 pasajeros.</t>
  </si>
  <si>
    <t>La Unidad Estatal de Proteccion Civil, reportoque el dia 21 de febrero a las 18:00 horas se registro una fuerte granizada que afecto a varias colonias pertenecientes al municipio de Morelia, reportandose 6 viviendas afectadas con daño menor, sin que se reporten daños humanos.</t>
  </si>
  <si>
    <t>Iztacalco</t>
  </si>
  <si>
    <t>La Secretaria de Proteccion Civil del Distrito Federal, informo que el dia 21 de marzo a las 11:40 horas se registro un incendio en la bodega de la fabrica con razonsocial “Tambores Torres” en un area de 400 metros cuadrados, en donde se almacenaban productos quimicos aditivos para concretos y quimicos para impermeabilizantes, el siniestro se registro en calles de la colonia agricola Oriental, perteneciente a la delegacion Iztacalco, y se controlo el incendio a las 12:40 horas.</t>
  </si>
  <si>
    <t xml:space="preserve">La Secretaria de Proteccion Civil del Gobierno del Distrito Federal informo que el dia 24 de febrero a las 5:20 horas se registro la volcadura de una pipa en la autopista Mexico-Cuernavaca a la altura del Km. 25+500, perteneciente a la delegacion Tlalpan, la pipa con razonsocial “Comercializadora IRIS, S.A. de C.V.” transportaba 40,000 litros de etanol, y por el percance se perdieron cerca de 30,000 litros del combustible.  </t>
  </si>
  <si>
    <t>A las 02:53 (hora local) del dia 25 de febrero del 2009, se registro un incendio en la casa hogar “LLUVIAS DE MISERICORDIA”, ubicada en calle Cerrada Cruz del Sur, Col. Sanchez Taboada, municipio de Tijuana. En dicho siniestro fallecieron 5 menores y un adulto, ademas de salir heridos 3 menores y un adulto con lesiones. Informandose que el incendio quedo controlado a las 7.22 horas local.</t>
  </si>
  <si>
    <t>La Unidad Estatal de Proteccion Civil informo que el dia 27 de febrero se registro un in incendio industrial en el deposito de madera y aglomerados, ubicado en la colonia San Juan Ixhuatepec, perteneciente al municipio de Tlalnepantla en el Estado de Mexico, no se reportan victimas ni lesionados.</t>
  </si>
  <si>
    <t>Tuxpan, Pueblo Viejo, Tampico Alto, Veracruz, Boca del rio, Alvarado, La Antigua, Ursulo Galvan, Angel R. Cabada, San Andres Tuxtla, Catemaco, Coatzacoalcos y Agua Dulce.</t>
  </si>
  <si>
    <t>A consecuencia del Frente Frio 37 se registraron fuertes vientos acompañados de lluvia afectando 50 viviendas en sus techos. De igual forma se cerraron los pùertos de Veracruz, Tuxpan y Coatzacoalcos a la navegacion.</t>
  </si>
  <si>
    <t>La unidad estatal de Proteccion Civil informo que el dia 28 de febrero a las 10:00 horas se registro el desplome de un helicoptero perteneciente a CONAGUA matricula XCDEF en el que viajaban 6 funcionarios de CONAGUA y el director general del organismo Jose Luis Luego Tamargo.</t>
  </si>
  <si>
    <t>PEMEX informa que el dia 28 de febrero de 2009 a las 8:00 horas (hora local), se registro la volcadura e incendio de un autotanque, en la carretera Federal Rumorosa-Mexicali a la altura del Km 57, en el municipio de Mexicali. Derivado del accidente, la pipa doble remolque, con razonsocial “Transportes internacionales de Baja California” y con capacidad de 31,000 Lts. en cada uno, transportaba gasolina PEMEX Premium, fue alcanzada por el incendio en sus dos toneles, reportandose una persona lesionada con quemaduras de segundo grado en el 100% del cuerpo, el cual fue trasladado a la clinica 30 del IMSS. A las 12:40 hora local quedo sofocado el incendio, procediendo a la recuperacion del producto remanente en los toneles.</t>
  </si>
  <si>
    <t>La Unidad Estatal de Proteccion Civil reportoque el dia 28 de febrero a las 11:00 horas se registro la volcadura de una pipa con placas de circulacion 050BM1 del SPF, con razonsocial “Empresa PETROEXPRES del Norte SA  de CV”, dicha pipa transportaba 45,500 litros de combustible de residuos derivados petroleo, conocido como combustible alterno, el suceso ocurrio en la zona metropolitana de Guadalajara, en la autopista de Zapotlanejo a la altura del Km 24, resultando solo el chofer del autotanque con  lesiones.</t>
  </si>
  <si>
    <t>La Subsecretaria de Proteccion civil del Distrito Federal, reportoque el dia 2 de marzo a las 20:15 horas se registro un incendio en un campamento clandestino “Frente popular  Francisco Villa” ubicado a un costado de la Central de Abasto del Distrito Federal, siendo afectadas 50 viviendas de material endeble, y siendo afectada en su totalidad un area de 4 mil metros cuadrados, siendo evacuadas 170 personas.</t>
  </si>
  <si>
    <t>San Jose del Rincon</t>
  </si>
  <si>
    <t>La Unidad Estatal de Proteccion Civil, informo que el dia 2 de marzo a las 18:00 horas se presento un accidente en un tiro de mina de 9 metros de caida y 45 metros horizontales, teniendo como consecuencia 6 personas muertas, de las cuales 4 eran civiles, 1 perteneciente de la cruz roja y una mas de Proteccion civil del municipio de Villa Victoria, presuntamente la tragedia se presentopor que las 4 personas civiles buscaban un tesoro, cuando la soga que los sostenia se rompio y cayeron al vacio, y las otras dos personas fallecieron en el momento del rescate por falta de oxigeno.</t>
  </si>
  <si>
    <t>Atzalan</t>
  </si>
  <si>
    <t>Debido a las heladas, se declaro en emergencia a un municipio del estado de Veracruz, activandose los recursos del fondo revolvente  por $2,124,000 para atender a la poblacion .</t>
  </si>
  <si>
    <t>Acayucan</t>
  </si>
  <si>
    <t>Se registro la volcadura de una pipa que transportaba gasolina, se reporta el derrame de 3 mil litros del combustible. No hubo lesionados.</t>
  </si>
  <si>
    <t>Se registro la explosion de un polvorin reglamentado en el cual dos personas resultaron lesionadas.</t>
  </si>
  <si>
    <t>La Unidad Estatal de Proteccion Civil informo que el dia 4 de marzo a las 19:30 horas se registro un incendio de una bodega que almacenaba almohadas, perteneciente a la empresa de colchones SELTHER, ubicada en la colonia Recursos hidraulicos, perteneciente al municipio de Tultitlan. El siniestro consumio en su totalidad la bodega, afectando un area de 800 metros cuadrados, asicomo parte de la estructura metalica, la cual se colapso. El incendio se controlo a las 22:40 horas.</t>
  </si>
  <si>
    <t>Cinco personas perdieron la vida al realizar trabajos de limpieza de un pozo. El motivo de los fallecimientos fue que debido a la mezcla de productos se generaron gases toxicos.</t>
  </si>
  <si>
    <t>La Unidad Estatal de Proteccion Civil informo que el dia 5 de marzo se registro la volcadura de un camion de pasajeros en la carretera Tapanatepec-Arriaga, a la altura del municipio de Arriaga. Derivandose del accidente 5 personas muertas y 25 lesionados.</t>
  </si>
  <si>
    <t>Se registro el derrame de 40 litros de acido sulfurico  en una gasolionera. El motivo fue que la pipa que transportaba el producto revento una de sus tapas por la sobre presion.</t>
  </si>
  <si>
    <t>La Unidad Estatal de Proteccion Civil informo que el dia 6 de marzo a las 13:30 horas se registro un incendio en la empresa textil ZAGAS, ubicada en el corredor industrial de Tepeji del rio. No se registraron daños humanos. Perdida total de 3 mil pacas de algodon.</t>
  </si>
  <si>
    <t>La Unidad Estatal de Proteccion Civil informo, que el dia 07 de marzo a las 04:03 horas se produjo la volcadura de una pipa que transportaba 42,000 litros de combustoleo, del cual se derramaron 2500 litros, el accidente se produjo en la carretera 53 Monterrey- Monclova, quedando dañada una pipa.</t>
  </si>
  <si>
    <t>Acatlan de Juarez</t>
  </si>
  <si>
    <t xml:space="preserve">La Unidad Estatal de Proteccion Civil informo que el dia 11 de marzo a las 8:10 horas se registro un accidente vehicular en el Km. 15 de la autopista Guadalajara-Colima, en el tramo ubicado en el municipio de Acatlan de Juarez, en el cual tuvo que ver un autobus de pasajeros de la linea Primera Plus, el cual se salio de la cinta asfaltica y termino en al cuneta central de la via, reportandose 11 personas lesionadas. </t>
  </si>
  <si>
    <t>Ixhuatlan de los Reyes</t>
  </si>
  <si>
    <t>Se registro un deslizamiento, mismo que ocasiono la muerte de una persona y causo lesiones a 3 mas.</t>
  </si>
  <si>
    <t>Santa Ana Nopalucan</t>
  </si>
  <si>
    <t>Se registro una fuerte granizada afectando a 4 viviendas de material endeble en sus techos.</t>
  </si>
  <si>
    <t>Incendio en la colonia irregular El Apache. Daños total en tres viviendas de material endeble.</t>
  </si>
  <si>
    <t xml:space="preserve">Se registro una fuga de oxido de etileno en un hospital del IMSS, misma que intoxico a 6 personas. </t>
  </si>
  <si>
    <t xml:space="preserve">La Unidad Estatal de Proteccion Civil informo, que el dia 13 de marzo a las 14:30 horas, sobre el desplome de un helicoptero BEL-212 de 5 plazas, con matricula XAUGZ, esto ocurrio cuando se disponia a aterrizar en una pista de la ciudad de Madera. En el helicoptero viajaban 5 personas de la empresa minera V-2 GOLD, los cuales regresaban de un recorrido de busqueda de yacimientos de mineral, resultando solo con lesiones leves. </t>
  </si>
  <si>
    <t>Incendio que afecto a cinco viviendas de material endeble en predio irregular Col. Invasion Laura Alicia Frias.</t>
  </si>
  <si>
    <t>La Unidad Estatal de Proteccion Civil informo que el dia 16 de marzo a las 14:01 horas se produjo un choque entre un camion torton y un autobus de pasajeros,los cuales eran de nacionalidad canadiense y estadounidense  todos  jubilados en dicho percanse resultaron 15 personas clesionadas y11 personas muertas, de las cuales 3 eran mujeres con residencia en los Estados Unidos y dos mas con residencia en Canada; 4 hombres con residencia en los Estados Unidos, uno con residencia en Canada y uno mas con residencia en Mexico, el percance ocurrio en la carretera 54 Saltillo-Zacatecas a la altura del Km 303 cerca del ejido Guadalupe Victoria, donde se destaca que el fallecimiento de 8 de personas ocurrio en el momento el impacto, 2 mas en el trayecto al hospital y una mas en uno de los hospitales.</t>
  </si>
  <si>
    <t>Metztitlan</t>
  </si>
  <si>
    <t xml:space="preserve">La Unidad Estatal de Proteccion Civil en conjunto con la informacion recopilada de el diario “El Universal”, informaron que el dia 17 de marzo a las 00:56 horas se desbarranco un trailer de doble remolque con placas 384-VV67, el cual transportaba grava, cayendo de una altura de 30 metros sobre la carretera Federal Mexico-Tampico a la altura del Km. 60+600, cerca del lugar conocido como las higueras, destruyendo una vivienda con los integrantes de una familia dentro, debido a esto fallecieron el conductor del camion, su copiloto y 5 integrantes de la familia que se encontraba durmiendo en ese momento, incluyendo una niña de 6 meses de edad. </t>
  </si>
  <si>
    <t>La Unidad Estatal de Proteccion Civil, en conjunto con medios de informacion, registro que el dia 17 de marzo se produjo un derrame de gasolina sobre el derecho de via del poliducto de 14 pulgadas Satelite-Gomez Palacio, en el municipio de Francisco I. Madero, Coahuila, por lo que personal especializado de PEMEX se traslado a la valvula de Simon Bolivar, con la finalidad de bloquear el flujo del producto. El hidrocarburo derramado afectoun area de 1.5X2mtrs por lo que se realizaron trabajos para la reparacion del ducto afectado.</t>
  </si>
  <si>
    <t>Ciudad Guzman</t>
  </si>
  <si>
    <t>La Unidad Estatal de Proteccion Civil informo que el dia 18 de marzo a las 4:45 horas se registro la volcadura de una pipa con razonSocial transportes especializados con capacidad de 32,000 de crudo, el cual fue derramado en la autopista Colima-Guadalajara Km 108, dejando una persona muerta y una persona lesionada.</t>
  </si>
  <si>
    <t>Se registro un incendio el la Colonia la Polvorilla, se reportan 60 viviendas afectadas, como medida precautoria se evacuo 500 familias.</t>
  </si>
  <si>
    <t>Ocozocoautla de Espinosa</t>
  </si>
  <si>
    <t>La Unidad Estatal de Proteccion Civil informo que el dia 19 de marzo a las 18:29 se registro la volcadura de una pipa cisterna marca volvo, en el tramo carretero Ocozocoautla-Cintalapa, Km. 118 a la altura del municipio de Ocozocoautla. Se informo que la pipa transportaba 34,000 litros de turbocina, siendo propiedad de la Fuerza aerea Mexicana, producto de este accidente se derramaron 1000 litros del producto.</t>
  </si>
  <si>
    <t>La Unidad Estatal de Proteccion Civil informo que el dia 20 de marzo a las 22:40 horas se registro un accidente carretero por el alcance entre un autobus de pasajeros de la empresa “flecha amarilla” con numero economico 389 y placas 226HW2, y un coche tsuru con placas GLZ-2082, resultando 4 personas lesionadas y una persona fallecida, el accidente ocurrio en la carretera federal Salamanca-Celaya, dentro del Municipio de Salamanca.</t>
  </si>
  <si>
    <t>Atotonilco de Tula</t>
  </si>
  <si>
    <t>Al realizar labores de limpieza en un pozo de una estacion de rebombeo de aguas negras, fallecieron 10 personas y una mas resultaron intoxicadas por la acumulacion de gases.</t>
  </si>
  <si>
    <t>Rodriguez Clara</t>
  </si>
  <si>
    <t>Se registro un accidente en la Carretera Isla-Acayucan km 149+200. 5 personas perdieron la vida y una mas resulto lesionada.</t>
  </si>
  <si>
    <t>La Unidad Estatal de Proteccion Civil informo que el dia 21 de marzo en el municipio de Lagos de Moreno a las 9:55 horas cayo una avioneta super ligera al enredarse en unos cables de alta tension, lo cual provoco que la avioneta cayera en el vertedero de la presa “El Cuarenta”, en el interior viajaban 2 personas de las cuales una salio con lesiones leves y una mujer de 25 años la cual fallecio en el lugar.</t>
  </si>
  <si>
    <t>La Unidad Estatal de Proteccion Civil informo que el dia 21 de marzo se registro un choque multiple por alcance en la autopista estatal Guanajuato-Silao a la altura del Km. 12 a la altura de la colonia Villas de Guadalupe ubicada en el municipio de Silao, reportandose que en el accidente  se vieron involucrados 7 vehiculos, resultando 18 personas lesionadas, este accidente se debio a la escasa visibilidad y a que la carretera se encontraba mojada.</t>
  </si>
  <si>
    <t>La Unidad Estatal de Proteccion Civil informo que el dia 21 de marzo a las 20:42 horas se produjo una fuga de dioxido de Carbono en la empresa PRAXIAR, ubicada junto a la refineria del municipio de Salamanca, dicha fuga se produjo por una sobre presion de la valvula electrica de un tanque de almacenamiento con capacidad para 300 Toneladas, el cual se encontraba en un 27% de su capacidad. L fuga quedo controlada a las 22:15 horas, sin que se registraran personas lesionadas o intoxicadas.</t>
  </si>
  <si>
    <t>Amozoc</t>
  </si>
  <si>
    <t>La Unidad Estatal de Proteccion Civil informo que el dia 22 de marzo se registro la volcadura de 1 autobus en la carretera Mexico-Orizaba a la altura del Km 160 , el cual iba con simpatizantes del Señor Lopez Obrador, los cuales iban rumbo a coatzacalcos. De este accidente resultaron 36 personas  lesionadas.</t>
  </si>
  <si>
    <t>Se registro una explosion en un polvorin resultando tres personas lesionadas.</t>
  </si>
  <si>
    <t>La Unidad Estatal de Proteccion Civil informo que el dia 23 de marzo a las 23:30 horas se registro un choque multiple entre un trailer doble remolque con razonsocial “TLM”, un autobus de pasajeros con razonsocial “Transporte tres estrellas” y un vehiculo chevy, el accidente ocurrio en la carretera federal a la altura del Km. 45+133 en el tramo Irapuato Silao, a la altura de la comunidad de los Nicolases, dentro del municipio de Guanajuato, derivado de este accidente se registraron 17 personas lesionadas.</t>
  </si>
  <si>
    <t>Se registro un incendio en una casa habitacion de la colonia Ahuizotla. Se reporta la muerte de una persona y 4 mas lesionados. Daños en dos vehiculos y una vivienda.</t>
  </si>
  <si>
    <t>Nava, Zaragoza y Morelos</t>
  </si>
  <si>
    <t>La unidad Estatal de Proteccion Civil informo que el dia 25 de marzo a las 15:30 horas se registro una fuerte granizada acompañada de lluvias en los municipios de Nava, Zaragoza y Morelos, en este ultimo se registraron afectaciones en varios sectores del municipio, por lo cual Proteccion Civil del Municipio y del estado efectuan recorridos para verificar y realizar una cuantificacion de daños, ademas de que el municipio quedo sin energia electrica. 200 autos, 150 viviendas.</t>
  </si>
  <si>
    <t>San Juan Epatlan</t>
  </si>
  <si>
    <t xml:space="preserve">La Unidad Estatal de Proteccion Civil informo que el dia 26 de Marzo a las 12:30  horas se registro la explosion de juegos pirotecnicos, que se encontraban almacenados en una bodega en el municipio de San Juan Epatlan. Reportandose 58 personas lesionadas. </t>
  </si>
  <si>
    <t>Solosuchiapa</t>
  </si>
  <si>
    <t>La Unidad Estatal de Proteccion Civil informo que el dia 27 de marzo entre las 04:00 horas y las 5:30 horas, se registraron fuertes vientos, en el municipio de Solosuchiapa. En la rancheria “El Beneficio” se reportaron 12 viviendas que fueron destechadas, ademas de 80 personas albergadas en la casa ejidal y en la escuela primaria Melchor Ocampo. tambien se indico  que hay daños en un puente en el ejido Monte Ored. En la Rancheria San Sebastian se reportoque la escuela primaria estaba destechada, y en la Rancheria rio Negro una galera cayo sobre una persona.</t>
  </si>
  <si>
    <t>Se registro un incendio en el basurero municipal causando daños en dos viviendas, una camioneta, el remolque de un trailer y 20 toneladas de plastico.</t>
  </si>
  <si>
    <t>Se desplomo una aeronave de la PGR, se reporta una persona fallecida y dos lesionadas.</t>
  </si>
  <si>
    <t xml:space="preserve">Tuzamapan, Cuetzalan y San Pedro </t>
  </si>
  <si>
    <t>La Unidad Estatal de Proteccion Civil informo que el dia 19 de junio a las 15:00 horas se registraron fuertes vientos en los municipios de: Tuzamapan, Cuetzalan y San Pedro Cholula. Estos vientos afectaron a 32 viviendas que contaban con techos endebles, ya que eran de laminas de carton, estos vientos no causaron afectaciones humanas.</t>
  </si>
  <si>
    <t>Se reporto un accidente en el cual se vio involucrado un camion tipo nodriza vacio y una pipa que con dos salchichas de 65 mil litros de gasolina. No se reporto derrame del producto sin embargo una persona perdio la vida en el incidente.</t>
  </si>
  <si>
    <t xml:space="preserve">La Unidad Estatal de Proteccion Civil informo que el dia 3 de abril a las 15:30 horas a la altura del del Km 72 de la autopista Guadalajara –Colima, se registro un accidente e incendio de un trailer marca “FREHIGLINER” modelo 1998 con placas 653EK8, como resultado de este accidente el chofer resulto con lesiones en la cara.  </t>
  </si>
  <si>
    <t>El diario “el Universal” en conjunto con la Secretaria de Proteccion Civil del Distrito Federal informaron que el dia 4 de abril a las 12:30 horas se registro un incendio en un departamento  ubicado en la colonia condesa perteneciente a la delegacion Cuauhtemoc. El incendio afecto  a dos departamentos y a las 14:33 horas el incendio quedo controlado.</t>
  </si>
  <si>
    <t>Cosautlan de Carvajal e Ixhuatlan de los Reyes</t>
  </si>
  <si>
    <t>Se registro una fuerte granizada misma que afecto los techos de 456 viviendas. El Ayuntamiento apoyo con laminas y despensas.</t>
  </si>
  <si>
    <t>Se registro un accidente entre tres autobuses urbanos resultando 15 personas lesionadas, mismas que fueron transladadas a diversos hospitales para su atencion.</t>
  </si>
  <si>
    <t>Se registro un incendio en una bodega de almohadas de la empresa Selther. El area afectada fue de 800 metros cuadrados.</t>
  </si>
  <si>
    <t>Los medios electronicos en conjunto con la Unidad Estatal de Proteccion Civil informaron que el dia 6 de abril a las 06:30 horas se registro la volcadura de una camioneta Pik Up de 3 toneladas con placas CMB-303 en el tramo carretero Ocuilapa de Juarez-Embarcadero APIT PAC, en el municipio de Ocozocoautla, al volcarse el vehiculo murio al instante el conductor de la unidad y 6 menores de edad.</t>
  </si>
  <si>
    <t xml:space="preserve">La Unidad Estatal de Proteccion Civil informo que el dia 6 de abril a las 16:15 horas se registro la volcadura de un camion torton a la altura del Km. 2 de la carretera libre de Valle de Guadalupe a San Miguel el Alto, derivado del accidente se registraron 4 personas lesionadas y una niña de 6 años muerta. </t>
  </si>
  <si>
    <t xml:space="preserve">La Unidad Estatal de Proteccion Civil informo que el dia 6 de abril se presentoun accidente por alcance entre dos autobuses del transporte urbano, de las lineas 46 y 206, los hechos se presentaron  en las cercanias del fraccionamiento Bernardo Reyes, cuando el autobus de la ruta 46 se quedo sin frenos, como resultado de este accidente quedaron 25 personas lesionadas. </t>
  </si>
  <si>
    <t>Se desplomo un helicoptero probablemente por falla en el motor. Tres personas perdieron la vida.</t>
  </si>
  <si>
    <t xml:space="preserve">Personal de PEMEX, informo que el dia 8 de abril a las 01:00 horas se registro la volcadura del segundo tonel de la unidad PP1570 de la empresa “Transportadora de Integral de Carga S.A. de C.V.”, la cual transportaba 63,100 litros de combustoleo pesado, el accidente se registro a la altura del Km 15 frente a la comunidad de Tanhuato, perteneciente al municipio de La Piedad, al desprenderse el segundo tonel este se impacto con un trailer por lo que debido al impacto fallecio el conductor del trailer y dejo grave al copiloto ademas de que se perdio totalmente la carga del segundo Tonel. </t>
  </si>
  <si>
    <t>Se registro la volcadura de una pipa que transportaba gasolina, se desconoce la cantidad del producto derramado. Se reporta una persona lesionada.</t>
  </si>
  <si>
    <t>Minatitlan</t>
  </si>
  <si>
    <t>Se reporto el fallecimiento de tres empleados de PEMEX al impactar una grua con cables de alta tension  y tiraran un poste que cayo sobre tres trabajadores.</t>
  </si>
  <si>
    <t>En conjunto el diario “El Universal” y la Secretaria de Proteccion Civil del Distrito Federal informaron que el dia 9 de febrero a las 15:00 horas, inicio la 166 representacion de la “Pasion de Cristo” en la delegacion Iztapalapa, con 500 personas en el recorrido por los 8 barrios de la delegacion, la cual continuo el dia 10 de abril a las 16:30 horas, registrandose un aforo de 1,300,000 personas, registrandose 350 atenciones medicas menores, mas 7 personas extraviadas que fueron encontradas, y una persona hospitalizada por fractura de brazo.</t>
  </si>
  <si>
    <t>Alto Lucero</t>
  </si>
  <si>
    <t>Se registro la volcadura de una camioneta en la carretera Alto Lucero-Palma km23 se reportan 14 personas lesionadas.</t>
  </si>
  <si>
    <t>La Unidad Estatal de Proteccion Civil informo que el dia 10 de abril se presento un incendio en una turbina del ingenio de Tamazula, con razonsocial “Grupo Saenz Ingenio Tamazula S.A. de C.V.”, ubicada en la Colonia Centro del Municipio de Tamazula; dicho incendio se genero en uno de los turbogeneradores, abarcando un area de 30 metros de ancho por 60 metros de fondo, quemandose un turbogenerador de 7,500 watts y dos generadores mas, dejando el siniestro perdidas por 2 millones de  dolares  resultando intoxicado uno de los elementos de bomberos al inhalar el humo en el momento que intentaba controlar el incendio.</t>
  </si>
  <si>
    <t>La Secretaria de Proteccion Civil del Gobierno del Distrito Federal, informo que el dia 11 de junio a las 14:00 horas se presentaba un fuerte olor a amoniaco, el cual provenia de una pasteleria “El Globo”  ubicada en la colonia agricola Oriental, como resultado de esto 4 menores resultaron con sintomas de intoxicacion leve.</t>
  </si>
  <si>
    <t>Se registro un choque entre un autobus de pasajeros y un trailer en la carretera Isla-Acayucan km157. Se reportan 32 lesionados y 3 personas fallecidas.</t>
  </si>
  <si>
    <t>La Secretaria de Proteccion Civil del Distrito Federal, informo que el dia 12 de abril a las 3:00 horas se registro un incendio en un edificio de 12 pisos, perteneciente a la SAGARPA, ubicado en la colonia Santa Cruz Atoyac, de la delegacion Benito Juarez. Se reportoque el incendio se debio a un corto circuito en el piso 10, afectando en su totalidad a los pisos 9 y 10, y parcialmente a los pisos 7,8,11 y 12, el siniestro fue controlado a la 06:30 horas.</t>
  </si>
  <si>
    <t>La Unidad municipal de Proteccion Civil informo que el dia 13 de abril se registro un choque multiple en una zona de curvas, en el cual se vieron involucrados un tractocamion  que transportaba leche con placas 2HU7218, el cual viajaba a exceso de velocidad, impactandose contra los vehiculos que se encontraban a su paso, de los cuales fueron 14 vehiculos particulares, 2 trailers, 1 taxi y un autobus turistico, reportandose 10 muertos y 30 personas lesionadas.</t>
  </si>
  <si>
    <t>Se registro la volcadura de una pipa misma que derramo 20 mil litros. No se reportan daños humanos.</t>
  </si>
  <si>
    <t>Todo el pais</t>
  </si>
  <si>
    <t>A partir del 16 de abril se registro un brote epidemiologico de Influenza AH1N1 en todo el pais, la situacion se normalizo hasta el 10 de mayo, dia en el que se reanudaron las actividades escolares, mismas que fueron suspendidas dias antes. El numero de muertes en dicho periodo fue de 116, y las perdidas economicas se estimaron en varios miles de millones de pesos. Para mayor informacion consultar la publicacion Impacto socioeconomico de los desastres ocurridos durante 2009, editada por el CENAPRED.</t>
  </si>
  <si>
    <t>Axapusco</t>
  </si>
  <si>
    <t>La Unidad Estatal de Proteccion Civil, en conjunto con el diario “la Jornada”, informo que el dia 16 de abril a las 17:00 horas, se registro un accidente carretero en el que se vieron afectados 8 vehiculos, este percance sucedio en la autopista Km 36+900 de la carretera Mexico-Tulancingo, cuando la capa de humo por la quema de pastizal era demasiado densa para q los automovilistas pudieran ver, por lo que un autobus de pasajeros frenara intempestivamente, provocando que lo impactara un vehiculo particular por la parte posterior, posteriormente se vinieron una serie de choques entre los autos que se encontraban en la parte posterior, entre ellos un camion que trenso a un auto particular. Este accidente como resultado dejo 7 personas muertas, y 2 lesionadas.</t>
  </si>
  <si>
    <t>La Unidad Estatal de Proteccion Civil informo que el dia 16 de abril a las 22:00 horas se registro el choque entre dos autobuses en el municipio de Ocozocoautla, el cual ocurrio en el tramo carretero Jiquipila-Ocozocoautla, cuando un autobus de turismo que viajaba con destino a Huatulco, invadio el carril contrario impactandose de frente contra un camion ADO GL que se dirigia a la capital del estado. Derivado del accidente se reportaron 17 muertos, asicomo 64 personas lesionadas, y  a la 1:00 del siguiente dia fue reabierta la carretera al transito.</t>
  </si>
  <si>
    <t>Atzalan, Alamo, Temapache, Banderilla, Coatepec, Colipa, Tenochtitlan, Xalapa y Chiconamel</t>
  </si>
  <si>
    <t>Se registraron fuertes lluvias acompañadas de tormenta electrica, se reportan 175 viviendas afectadas.</t>
  </si>
  <si>
    <t>Se volco una pipa doble remolque que transportaba 90 mil litros de diesel se presento derrame de 45 mil litros. Una persona fallecio.</t>
  </si>
  <si>
    <t>La Unidad Estatal de Proteccion Civil informo que el dia 18 de abril a las 3:10 horas se registro un incendio en el interior de de una casa habitacion, ubicada en la unidad habitacional SUTERM modulo IV de la colonia Lomas de Tetela, perteneciente al municipio de Cuernavaca. En el incendio se registraron 3 fallecidos y 3 lesionados, de estos ultimos 2 eran menores de 6 meses de edad.</t>
  </si>
  <si>
    <t>En conjunto el diario “El Universal” y la Secretaria de Proteccion Civil del Gobierno del Distrito Federal, informaron que el dia 18 de abril a las 12:00 horas se registro un incendio en una bodega de las instalaciones de la SEMAR ubicada en la delegacion Iztapalapa. El incendio se origino en una bodega done almacenan laminas para la construccion de naves industriales, viendose afectadas por el incendio 17 maquinas con remolque y una grua, resultando 5 lesionados, 1 por caida 2 por quemaduras y 2 mas por intoxicacion.</t>
  </si>
  <si>
    <t>La Unidad Estatal de Proteccion civil informo que el dia 18 de abril a las 22:10 horas se registro un choque entre dos trenes en las inmediaciones de las estaciones Lecheria  y San Rafael, pertenecientes al tren Suburbano, resultando 128 personas heridas.</t>
  </si>
  <si>
    <t>La Unidad Estatal de Proteccion Civil informo que el dia 20 de abril se registro a las 14:56 horas la volcadura de un camion tipo torton, con numero de placas, GK76501, del servicio publico federal, el cual transportaba a 21 trabajadores del campo, el accidente ocurrio en a carretera federal San Lui-Dolores, Km. 29 a la altura de la comunidad “El Mezquite”, reportandose 21 personas lesionadas.</t>
  </si>
  <si>
    <t>Alcozauca de Guerrero y Cochoapa el Grande</t>
  </si>
  <si>
    <t>La Unidad Estatal de Proteccion Civil informo que el 21 de Abril se presentaron lluvias fuertes acompañadas de granizo en los municipios de Alcozauca de Guerrero y Cochoapa el Grande, dejando las siguientes afectaciones: Municipio de Cochoapa: se registraron 31 viviendas dañadas y una escuela de la comunidad de Tierra Blanca.Municipio de Alcozauca: se reportaron afectaciones en el techo de 11 viviendas, asi como anegaciones en 7 localidades.</t>
  </si>
  <si>
    <t>La Unidad Estatal de Proteccion Civil informo que el dia 21 de Abril a las 11:20 horas se registro una explosion en un local donde se elaboraban artificios pirotecnicos, ubicado en el barrio “La Saucera” en el municipio de Tultepec, esta explosion dejo como saldo a 2 personas lesionadas, normalizandose la situacion a las 12:00 horas.</t>
  </si>
  <si>
    <t xml:space="preserve">La Secretaria de Proteccion Civil del Distrito Federal, en conjunto con los medios de Comunicacion informaron que el dia 22 de abril  a las 12:20 horas, se registro el incendio de un camion repartidor de gas domestico, con razonsocial “compañia de Gas Nieto”. El siniestro se registro en la colonia Ramos Millan, cuando el camion transportaba 76 cilindros, de los cuales explotaron algunos sin causar daños a personas pero si a una casa.  </t>
  </si>
  <si>
    <t>La Unidad Estatal de Proteccion Civil de Coahuila informo que el dia 21 de Abril a las 17:50 horas, se registro un incendio en el basurero municipal, ubicado en calle Cuauhtemoc y Escuadron 201 dentro del Municipio de Piedras Negras; dicho incendio se origino en el basurero y se extendio a un predio aledaño, afectando a pastizal y arbusto. Se informo que quedo controlado a las 20:30 horas del mismo dia.</t>
  </si>
  <si>
    <t>Se registro un incendio en una empresa, por motivos de seguridad fue necesario evacuar a 150 personas</t>
  </si>
  <si>
    <t>Se desplomo una loza del palacio de la musica, lesionando 19 personas.</t>
  </si>
  <si>
    <t>Martinez de la Torre</t>
  </si>
  <si>
    <t>Se evacio a un total de 581 personas de una unbiversidad, un centro comercial y una gasolineria. Falsa Alarma.</t>
  </si>
  <si>
    <t xml:space="preserve">Abala, Acanceh, Akil, Baca, Buctzotz, Celestun, Chacsinkin, Chapab, Chemax, Chicxulub Pueblo, Conkal, Cuzama, Dzemul, Dzilam Gonzalez, Dzoncauich, Halacho, Hocaba, Homun, Huhi, Hunucma, Ixil, Kanasin, Kopoma, Mani, Maxcanu, Mococha, Motul, Muna, Opichen, Panaba, Peto, Progreso, Rio Lagartos, Sacalum, San Felipe, Sanahcat, Santa Elena, Seye, Sinanche, Sotuta, Tecoh, Tekal de Venegas, Tekit, Telchac Pueblo, Temax, Temozon, Ticul, Timucuy, Tixkokob, Tixpeual, Tizimin, Tunkas, Tzucacab, Ucu, Yaxcaba, Yaxkukul y Yobain. </t>
  </si>
  <si>
    <t>La sequia ocasiono daños a 9,666.2 unidades animales, afectando a 943  productores. El ganado mas afectado fue bovino. El PACC apoyo con 4,523,781.6 pesos.</t>
  </si>
  <si>
    <t xml:space="preserve">La Unidad Estatal de Proteccion Civil, informo que el dia 1 de mayo a las 19:30 horas se registro la volcadura de una pipa que transportaba 60 mil litros de gasolina presentando derrame total del producto, con razonsocial “Transportes Promotores de Servicio”, el percance ocurrio  debido a que el conductor de la pipa conducia con exceso de velocidad. </t>
  </si>
  <si>
    <t>La Unidad Estatal de Proteccion Civil informo que el dia 2 de mayo a las 17:50 horas se registro una explosion de dos barriles de polvora, en un taller donde se elaboraban juegos pirotecnicos, el cual cuenta o contaba con la autorizacion correspondiente para llevar a cabo esta actividad. Derivado de esta explosion se reportaron 4 personas lesionadas, de las cuales 2 sufrieron quemaduras de segundo y tercer grado. Todo quedo reestablecido a las 20:15 horas.</t>
  </si>
  <si>
    <t>La Unidad Estatal de Proteccion Civil informo que el dia 7 de mayo a las 12:30 horas se presentoun accidente en el poblado de San Diego de los Padres, perteneciente al Municipio de Toluca, en el cual se vio involucrado el pozo de agua que abastece a la poblacion, ya que se informa que en el momento de que se hacia su limpieza 2 hombres cayeron al fondo del pozo de 9 metros y empezaron a ahogarse, al tratar de rescatarlos otras tres personas corrieron con la misma suerte, posteriormente un miembro del cuerpo de bomberos llego a intentar el rescate de los cuerpos y resulto intoxicado, con lo cual este accidente dejo un saldo de 5 personas muertas y 1 lesionado.</t>
  </si>
  <si>
    <t>Se registro el desplome de una avioneta tipo CESSNA. En el incidente fallecieron 3 personas y una mas resulto lesionada.</t>
  </si>
  <si>
    <t>La Unidad Estatal de Proteccion Civil informo que el dia 9 de mayo a las 13:53 horas se registro un incendio en el interior del corralon municipal ubicado en el fraccionamiento Mira Sierra a la altura de la Carretera No 57, Municipio de Saltillo. El cual se origino por un corto circuito afectando un total de 3 hectareas sin q se determine el numero de vehiculos afectados por el incendio, el cual fue sofocado por los bomberos a las  16 horas.</t>
  </si>
  <si>
    <t>La Unidad Estatal de Proteccion Civil informo que el dia 10 de mayo a las 15:30 horas se registro fuerte viento y lluvia acompañada con granizo, en la comunidad de Chichima  Benito Juarez, ubicada en el Municipio de Comitan, afectando un templo y varias viviendas en sus techos.</t>
  </si>
  <si>
    <t xml:space="preserve">La Secretaria de Proteccion Civil, en conjunto con el diario “El Universal” informo que el dia 12 de mayo a las 6:50 horas se registro la volcadura de un transporte publico de la Ruta “98”, este accidente ocurrio debajo del puente de la Concordia, ubicado en la delegacion Iztapalapa, debido a que lo provoco una camioneta tipo Urban proveniente de la zona de los Reyes la Paz, por exceso de velocidad y por estar el pavimento mojado, este percance provoco lesiones a 12 personas. </t>
  </si>
  <si>
    <t>La Unidad Estatal de Proteccion Civil, reportoque el dia 15 de mayo a las 23:15 horas, debido a las fuertes lluvias registradas en la zona  se produjeron encharcamientos en 11 colonias pertenecientes al municipio de Dolores Hidalgo, Guanajuato, afectando a 31 viviendas con un tirante de agua en su interior de 50cm, ademas de que se presentaron derrumbes en las paredes de una casa, estos sucesos dejaron a 24 personas damnificadas entre menores y adultos, tambien se vieron afectados 16 vehiculos, un transformador y cableado de energia electrica y de telefonia.</t>
  </si>
  <si>
    <t>Almoyola de Juarez</t>
  </si>
  <si>
    <t>La Unidad Estatal de Proteccion Civil informo que el dia 16 de mayo a las 15:45 horas se registro la explosion de un polvorin, afectando el taller de elaboracion e juegos pirotecnicos de aproximadamente 35 metros cuadrados, ubicado en la comunidad de San Mateo Tlalchichilpan, perteneciente al municipio de Almoloya de Juarez, dejando un saldo de 2 lesionados, la situacion se normalizo cerca de las 16:40 horas.</t>
  </si>
  <si>
    <t>Se registraron fuertes lluvias en el municipios, mismas que afectaron alrededor de 40 viviendas construidas de material endeble, sobretodo en techos. Se instalo un refugio temporal para atender a la poblacion afectada.</t>
  </si>
  <si>
    <t>Metepec</t>
  </si>
  <si>
    <t>La Unidad Estatal de Proteccion Civil informo que el dia 24 de mayo a las 13 horas, se registro un incendio en el area de cocina de un Restaurante con razonsocial “Texas Ribs”, ubicado en la plaza Galerias  Metepec, el incendio se origino por un corto circuito en la parte de la Chimenea, afectando un area de 16 metros cuadrados del restaurante, sin que se afectaran vidas humanas y a las 14:25 el incendio fue controlado</t>
  </si>
  <si>
    <t>Se registro el desplome de una avioneta en el poblado el Realito. Se reportan dos personas fallecidas.</t>
  </si>
  <si>
    <t>Ixhuatlan de los Reyes, Chocaman, Ixtacxoquitlan, Fortin, Cordoba, Coscomatepec, rio Blanco y Zongolica</t>
  </si>
  <si>
    <t>Debido a la fuerte granizada acompañada de lluvia se registraron daños de diversos tipos en 665 viviendas. Las familias afectadas recibieron apoyo.</t>
  </si>
  <si>
    <t>Monclova, San buena Aventura y Frontera</t>
  </si>
  <si>
    <t xml:space="preserve">Se registraron lluvias fuertes acompañada de granizo, lo que ocasiono encharcamientos en diversas colonias y vialidades de los municipios de Monclava, San Buena Aventura y frontera.           Monclava: Debido a las lluvias se presentaron encharcamientos en las principales vialidades y patios de diversas viviendas. El granizo alcanzo un espesor entre los 2 y los 3 cm, dejando un sin numero de carros y camionetas abollados o con los vidrios rotos, asicomo encharcamientos en avenidas, ademas de que se presentaron vientos los cuales derribaron arboles, espectaculares, lamparas de alumbrado publico y provocaron un  fuga de gas en algunas viviendas. San Buena Aventura: las lluvias registraron encharcamientos en principales vialidades afectando el flujo vehicular, provocando un congestionamiento vial y tres casas encharcadas.
</t>
  </si>
  <si>
    <t>Se registro la explosion de un contenedor de amoniaco. La explosion creo una nube de color amarillo, misma que intoxico a 10 personas.</t>
  </si>
  <si>
    <t>La Unidad Estatal de Proteccion Civil informo que el dia 26 de mayo a las 13:58 horas se registro la fuga en poca cantidad de insecticida agricola (Paratiol metilico) en la empresa llamada “Los Potosinos”, ubicada en calle Vito Alessio, Col. Nazario Ortiz, resultando 3 personas intoxicadas, que fueron trasladadas para su atencion a la clinica No. 2 del IMSS. La fuga fue controlada rapidamente por personal de la empresa y no se registraron mas afectaciones.</t>
  </si>
  <si>
    <t>La Unidad Estatal de Proteccion Civil informo que el dia 27 de mayo a las 17:45 horas se registro la volcadura de un tractocamion con doble semirremolque transportaba gas L.P. con capacidad de 44 litros cada uno, dicho semirremolque pertenecia a la empresa “Transportadora SILZA S.A. DE C.V.” con placas de circulacion 869 CW8. Dicho percance ocurrio en la carretera federal Reforma–Complejo Cactus a la altura del Km 17 en el crucero conocido como Boca Limon, reportandose una persona herida.</t>
  </si>
  <si>
    <t>Acajete, Tlapacoyan, Xico y Huatusco</t>
  </si>
  <si>
    <t xml:space="preserve">Se registraron fuertes lluvias acompañadas de granizo, provocando daños en 181 viviendas 4 centros de salud y fueron necesarias 32 acciones de reconstruccion en infraestructura carretera. El FONDEN apoyo con recursos para las acciones de reconstruccion. </t>
  </si>
  <si>
    <t>Se registraron fuertes lluvias mismas que provocaron la ciada de cables de alta tension, bardas y estructuras. Se reporto lesionado un menor.</t>
  </si>
  <si>
    <t>Calpulalpan y Nanacamilpa</t>
  </si>
  <si>
    <t>Se registraron severas lluvias acompañadas de fuertes vientos. Se reportan daños de diferentes magnitudes en 3600 viviendas. Se instalaron refugios temporales en los cuales se atendio al menos a 500 personas.</t>
  </si>
  <si>
    <t xml:space="preserve">La Unidad Estatal de Proteccion Civil, FERROMEX  y PROFEPA informaron que el dia 30 de mayo a las 04:54 horas, se registro el descarrilamiento de 10 furgones, que transportaban alcohol, con capacidad para 80 toneladas, del tren que se dirigia de Torreon a Guadalajara, a la altura del ejido Flor de Jimulco, en el tramo Juan Eugenio Garcia. Este suceso provoco que dos que dos furgones se perforaran e incendiaran, afectando a 6 casas aledañas a la zona del desastre, por lo que fueron evacuadas 250 personas. tambien se reporta que otro vagon tipo jaula que transportaba vehiculos se ladeo cayendo en la barda de una casa ubicada a la orilla de las vias, provocando el fallecimiento de tres menores y del guardia del tren. Por ultimo se reporta que el incendio se controlo a las 08:45 horas.  </t>
  </si>
  <si>
    <t>Comonfort</t>
  </si>
  <si>
    <t>La Unidad de Proteccion Civil del Estado y del Municipio, informaron que el dia 30 de mayo a las 15:55 horas, se registro un accidente entre dos autobuses uno de “Flecha Amarilla” y otro de turismo con razonsocial “Angels Tours” con placas de circulacion 815 RC6 del SPF  en la carretera San Miguel Allende-Celaya a la altura de la comunidad el Rinconcillo, perteneciente al municipio de Comonfort. Las personas del camion de turismo provenian de Zapopan Jalisco, resultando 41 lesionados y 2 fallecidos.</t>
  </si>
  <si>
    <t>Se reportan afectaciones en 294viviendas a consecuencia de las fuertes lluvias, mismas que ocasionaron el desbordamiento del Dren B. Se reportan 1670 personas afectadas.</t>
  </si>
  <si>
    <t>La Unidad Estatal de Proteccion Civil, reportoque el dia 30 de mayo a partir de las 18:00 se registraron fuertes lluvias y una granizada severa en la Comunidad de la “Estancia”  que pertenece al municipio de Victoria, esta granizadaza afectoel techo de 40 viviendas pero sin que se registraran daños mayores.</t>
  </si>
  <si>
    <t>La Secretaria de Proteccion Civil estatal reportoque el dia 30 de  mayo  a las 17:50 horas se registro una granizada que  afecto el techo de 35 viviendas en la comunidad de la Soledad, la cual pertenece a la comunidad de Atoyac de alvarez.</t>
  </si>
  <si>
    <t>La Unidad Estatal de Proteccion Civil informo que el dia 30 de mayo a las 20:25 en la autopista Guadalajara-Zapotlanejo en el Km.19+300 se registro la volcadura de una pipa que transportaba Gas LP, con placas 532CN6 con razonsocial “Transportes RAMMAR SA de CV” con capacidad para 45,000 kilos, iba cargado al 90% de gas, en el momento del percance la pipa sufrio un desperfecto en el gancho que la une al remolque quedando semi volcada sobre su costado izquierdo, el contenedor no presento fuga y en el percance no se presentaron perdidas humanas.</t>
  </si>
  <si>
    <t>Se registro una fuga de crudo en ducto de PEMEX. Se desconoce la cantidad derramada.</t>
  </si>
  <si>
    <t>Huatusco, Emiliano Zapata y Tamiahua</t>
  </si>
  <si>
    <t>Se registraron fuertes lluvias en los municipios mencionados, causando daños a 48 viviendas, asicomo caida de postes de energia electrica, afectando el suministro. Se reporta una persona fallecida.</t>
  </si>
  <si>
    <t>Guadalcazar.</t>
  </si>
  <si>
    <t>La sequia ocasiono daños en aproximadamente 6,843 hectareas. Se afectoa 2,737  productores. El Cultivo mas afectado fue maiz, Sorgo. El PACC apoyo con 6,405,048 pesos.</t>
  </si>
  <si>
    <t xml:space="preserve">Ocotepec, Santo Tomas Hueyotlipan, Tepeyahualco de Cuauhtemoc, Tlanepantla, Xochitlan Todos Santos, Acatlan, Ahuehuetitla, Chigmecatitlan, Chila, Chinantla, Coatzingo, Cohetzala, Cuapiaxtla de Madero, General Felipe Angeles, Guadalupe Victoria, Huixcolotla, Ixcamilpa de Guerrero, Jolalpan, Magdalena Tlatlauquitepec, Molcaxac, Ocoyucan, Palmar del Bravo, Petlalcingo, Puebla, Reyes de Juarez, Saltillo Lafragua, San Francisco Mixtla, San Gregorio Atzompa, San Geronimo Xayacatlan, San Miguel Ixitlan, San Nicolas Buenos Aires, San Pablo Anicano, San Pedro Yeloixtlahuaca, Santa Catarina Tlaltempan, Tecomatlan, Tehuitzingo, Tepeyahualco, Tlachichuca, Tlacotepec de Benito Juarez, Tlatlauquitepec, Totoltepec, Xayacatlan de Bravo y Zautla, </t>
  </si>
  <si>
    <t>La sequia ocasiono daños en aproximadamente 38,675.87 hectareas. Se afectoa 13,816  productores. El Cultivo mas afectado fue maiz. El PACC apoyo con 34,808,278.24 pesos.</t>
  </si>
  <si>
    <t>Churintzio, La piedad, Numaran, Penjamillo, Tanhuato, Vista Hermosa, Yurecuaro, Zinaparo y Susupuato.</t>
  </si>
  <si>
    <t>La sequia ocasiono daños en aproximadamente 17,149.01 hectareas. Se afectoa 4,695  productores. El Cultivo mas afectado fue maiz. El PACC apoyo con 15,434,104.5 pesos.</t>
  </si>
  <si>
    <t>Arroyo Seco, Colon, Corregidora, Ezequiel Montes, Huimilpan, Jalpan de Serra, Peñamiller, San Juan del Rio y Tequisquiapan.</t>
  </si>
  <si>
    <t>La sequia ocasiono daños en aproximadamente 17,529.88 hectareas. Se afectoa 6,168  productores. El Cultivo mas afectado fue maiz. El PACC apoyo con 16,407,967.68 pesos.</t>
  </si>
  <si>
    <t>Akil, Buctzotz, Calotmul, Cenotillo, Chankom, Chemax, Chikindzonot, Dzitas, Dzoncauich, Espita, Hoctun, Kaua, Oxkutzcab, Panaba, Quintana Roo, rio Lagartos, San Felipe, Sucula, Tahmek, Tekax, Temozon, Tinum, Tixcacalcupul, Tizimin, Uayma, Valladolid y Xocchel.</t>
  </si>
  <si>
    <t>La sequia acasiono daños en 8,730 unidades animales afectando a 539 productores. El ganado afectado fue el bovino. El PACC apoyo con 4,085,640.0 pesos.</t>
  </si>
  <si>
    <t>La Unidad Estatal de Proteccion Civil  informo que el dia 1 de junio a las 21:00 horas se registro un agrietamiento de suelo, en la colonia Villas San Martin, ubicado en el municipio de Chalco Edo. Mex, dicha grieta afecto a 40 domicilios, en los cuales se generaron agrietamientos interiores y fachadas.</t>
  </si>
  <si>
    <t>Se registro una explosion en la Cerveceria Cuahtemoc Moctezuma. Se registraron daños estructurales en instalaciones de la empresa. Desafortunadamente dos personas perdieron la vida y una mas resulto lesionada.</t>
  </si>
  <si>
    <t>Se reporta un accidente en el cual se vio involucrado un autobus de pasajeros. El percance sucedio en la carretera Hizache-Tula. 16 personas perdieron la vida y 4 mas resultaron lesionadas.</t>
  </si>
  <si>
    <t>Salvador Escalante</t>
  </si>
  <si>
    <t>Se registraron fuertes lluvias causando afectaciones en 60 viviendas construidas con material endeble.</t>
  </si>
  <si>
    <t>La Secretaria de Proteccion Civil del Gobierno del Distrito Federal, informo que el dia 3 de junio a las 6:10 horas  se registro un choque y volcadura de una pipa de gas LP con razonsocial “Gas Uribe” con placas KW37365, con capacidad para 12500 litros, que iba ocupada a un 80% de su capacidad, el percance ocurrio cuando la pipa fue impactada por un microbus de la ruta 1 con placas 0010957 y al volcar golpeo un vehiculo particular con placas 319RZR. Este accidente dejo 7 lesionados y no se registro fuga del combustible, a las 7:15 horas se restablecio la unidad en sus cuatro ruedas.</t>
  </si>
  <si>
    <t>Diversos medios electronicos de Comunicacion informaron que el dia 4 de junio a las 19:00 horas se registro un choque por alcance entre un camion de gas LP a un trailer, el cual afectoaun vehiculo particular, dicho percance se efectuo en el Km 50 de la carretera Mexico-Queretaro, resultando de este accidente una persona lesionada, una persona muerta, un vehiculo particular destruido y una posible fuga de gas LP.</t>
  </si>
  <si>
    <t>Se registraron fuertes lluvias causando afectaciones a 11 viviendas, 30 postes de luz y telefonia tirados, y una antena de comunicaciones.</t>
  </si>
  <si>
    <t>Se registro un incendio en una zona industrial de Hermosillo Sonora en donde se encontraba una guarderia denominada ABC. Desafortunadamente se registro el fallecimiento de al menos 49 menores de edad, asimismo se reportaron otras 84 lesionadas, 22 de ellas con quemaduras.</t>
  </si>
  <si>
    <t>La Unidad Estatal de Proteccion Civil, informo que el dia 6 de junio a las 6:00 horas se registro la volcadura de una pipa con doble remolque, con razonSocial “Transportes Especializados  Cantu”, la cual transportaba 30,000 litros de gasolina, no se reportan daños humanos. Se presento fuga total.</t>
  </si>
  <si>
    <t xml:space="preserve">La Unidad Estatal de Proteccion Civil, informo que el dia 6 de junio a las 10:30 horas se registro la volcadura de una pipa con doble remolque en la autopista siglo XXI en el Km 194, ubicado entre la comunidad de Cuatro Caminos y las Cañas, perteneciente al Municipio de Apatzingan. La pipa con placas del SPF VWW25 de la empresa “Ferrocarriel S.A. de C.V. de Cadereyta”, perdio uno de sus contenedores y cayo a un pozo, derramando 45,000 litros de combustoleo, quedando solo 14,000 en el contenedor, sin que se reportaron daños humanos y se indica que el conductor se fue a la fuga. </t>
  </si>
  <si>
    <t>Se registraron fuertes lluvias ocasionando la caida de 28 arboles, causando daños a 5 vehiculos, 7 transformadores y 3 postes.</t>
  </si>
  <si>
    <t>Mazaltitepec de Juarez, San Salvador el Seco y Quecholac</t>
  </si>
  <si>
    <t>La Unidad Estatal de Proteccion Civil informo que el dia 9 de junio por la tarde se registraron lluvias y vientos fuertes en los municipios de: Mazaltiltepec de Juarez, San Salvador el Seco y Quecholac. Por dicho suceso se registraron 76 viviendas afectadas en sus techos, debido a que fueron construidos con material endeble y no resistieron las lluvias ni los vientos debido a que en su mayoria eran techos construidos con laminas de carton.</t>
  </si>
  <si>
    <t xml:space="preserve">La unidad estatal de Proteccion civil informa a este centro que el dia 9 de junio a las 11:20 hora local, se registro la volcadura de un autotanque doble remolque, en la carretera de cuota Tijuana-Mexicali, a la altura del Km. 10018+700, dentro del municipio de Tecate. Derivado del accidente, el tracto camion doble remolque con razonsocial “IBCSA Transportistas Industriales de Baja California S.A.” con capacidad de 35,300 Lts. en cada uno de los contenedores y que transportaba gasolina Premium, se informa que la pipa se salio del camino, presentando volcadura la segunda cisterna, la cual presentofuga, ocasionando una explosion e incendio, consumiendose 27,000 Lts. de producto, a la vez se informa que este contenedor cayo dentro de una propiedad privada, incendiandose 4 vehiculos y una casa la cual se reportaron perdida total, sin reportarse afectaciones humanas. A las 16 horas se informa del termino de los trabajos de limpieza y trasvase del producto sobrante a otra pipa. </t>
  </si>
  <si>
    <t>La Unidad Estatal de Proteccion Civil informo que el dia 10 de junio a las 8:50 horas se presento un accidente ferroviario, el cual ocurrio en la estacion Ferroviaria Rinconada, ubicada en el municipio de Garcia. Como resultado del percance se descarrilaron 4 vagones, de los cuales uno llevaba acido fosforito, con una capacidad de 18,000 litros, presentandose un derrame de este producto, evacuando a 250 personas de una escuela y un kinder cercanos a la zona.</t>
  </si>
  <si>
    <t>Se registro un incendio en la zona hotelera de cancun, en el hotel casa maya. Se reportan 7 personas intoxicadas, asimismo fue necesario evacuar a 279 personas.</t>
  </si>
  <si>
    <t>Se registro una fuga de amoniaco en una pasteleria, intoxicando a 4 personas.</t>
  </si>
  <si>
    <t>Cadereyta</t>
  </si>
  <si>
    <t>La Unidad Estatal de Proteccion Civil informo que el dia 11 de junio a las 5:10 horas se registro una explosion e incendio de 2 contenedores de diesel, los hechos ocurrieron dentro de la empresa “Grupo Energeticos” ubicada en la colonia Bella Vista, perteneciente al municipio de Cadereyta.</t>
  </si>
  <si>
    <t>Garcia Nuevo Leon</t>
  </si>
  <si>
    <t xml:space="preserve">La Unidad Estatal de Proteccion Civil informo que el dia 13 de junio a las 13:53 horas se registro un incendio en la tejavana de 8 viviendas, en las cuales vivian cerca de 40 o personas, las cuales estan ubicadas en la colonia Avance Popular, el siniestro se genero por estar ubicadas en zonas marginadas </t>
  </si>
  <si>
    <t>La Unidad Estatal de Proteccion Civil, informo que el dia 13 de junio a las 12:47 horas se registro la volcadura de una pipa que transportaba 42, 600 litros de gasolina, con placas 353UG9 y razonsocial “MaderoTampico S.A. de C.V.”, dicho suceso se ubico en el libramiento Jose Lopez Portillo del Municipio de Arteaga, a la altura de las empresas DHL y LAZVOY. La pipa presento fuga sin determinar el total del producto derramado, posteriormente se controlo la fuga por HC de Bomberos.</t>
  </si>
  <si>
    <t>Nochistlan</t>
  </si>
  <si>
    <t>Se registro la explosion de un polvorin clandestino, resultando tres personas lesionadas.</t>
  </si>
  <si>
    <t>Se registro la explosion de una camioneta cargada de artefactos pirotecnicos lesionando a 8 personas y causando el fallecimiento de una mas.</t>
  </si>
  <si>
    <t>Se registraron fuertes lluvias acompañadas de viento. 35 viviendas resultaron afectadas, asi como 6 edificios publicos, 6 bardas, 15 vehiculos, 5 arboles y un poste de luz.</t>
  </si>
  <si>
    <t>Maravatio</t>
  </si>
  <si>
    <t>La Unidad Estatal de Proteccion Civil, reportoque el dia 17 de junio a las 19:00 horas se registro una fuerte lluvia en el Municipio de Maravatio, en el cual se registro el creciente del arroyo de nombre el Arenal, afectando 7 viviendas con penetracion de agua con un tirante de 80 cm, ubicadas en la colonia los Sabinos, sin que se registraran daños humanos. Si hubo daños en enseres.</t>
  </si>
  <si>
    <t>La Unidad Estatal de Proteccion Civil informo que el dia 18 de junio por la tarde por la tarde se registraron fuertes lluvias, ocasionando la creciente del rio Alseca, en el cual aparecio un cuerpo sin vida de un hombre de 40 años. Daños en 15 viviendas.</t>
  </si>
  <si>
    <t xml:space="preserve">La Unidad Estatal de Proteccion Civil informo que el dia 18 de junio a las 19:00 horas se registraron lluvias fuertes acompañadas de granizo en el municipio de Chalco, dejando a su paso encharcamientos en avenidas importantes con tirantes de 30  a 45 cm., inundando varias viviendas, sin que se registren daños humanos. </t>
  </si>
  <si>
    <t>Alvaro Obregon, Cuauhtemoc, Venustiano Carranza, Gustavo A. Madero, Tlalpan, Tlahuac, Magdalena Contreras y Xochimilco</t>
  </si>
  <si>
    <t>La Subsecretaria de Proteccion Civil del Distrito Federal, informo que debido a las lluvias y vientos registrados el dia 18 de junio a las 18:30 horas se generaron encharcamientos y la caida de 3 arboles, de los cuales uno cayo en la delegacion Gustavo A. Madero, cayo sobre las lineas de energia electrica, telefonia y  televison por cable.</t>
  </si>
  <si>
    <t>La Unidad Estatal de Proteccion Civil informo que el dia 19 de junio a las 10:17 horas se registro un incendio en un microbus, en la colonia Girasoles, perteneciente al municipio de Escobedo, derivado de esto se presento fuga de diesel, el cual se fue hacia alguna alcantarilla. se evacuo a un total de 1500 personas</t>
  </si>
  <si>
    <t>La subsecretaria de Proteccion civil reportoque las fueres lluvias ocurridas el dia 19 de junio por la tarde en el municipio de de Torreon, fueron de 35.7mm y en menos de una hora afecto con tirantes de 40cms. Las colonias, Lazaro Cardenas, Lauro Fernandez, residencial del Norte, Ejido San Luisito y colonia las Fuentes, dejando derribados a 25 arboles.</t>
  </si>
  <si>
    <t>La Unidad Estatal de Proteccion Civil informo que el dia 19 de junio a las 10:05 horas se registro un accidente entre dos unidades de transporte publico, pertenecientes a las lineas Cuautitlan-Mexico y Tultitlan-Mexico,  el percance se dio cuando las unidades circulaban en la colonia Barrientos, perteneciente al Municipio de Tlalnepantla. Por este accidente se reportaron 25 personas lesionadas.</t>
  </si>
  <si>
    <t>La Unidad Estatal de Proteccion Civil informo que el dia 19 de junio a las 9:15 horas se registro un incendio por fuga de gas de una pipa con razonsocial “Empresa Sony GAS”, con capacidad para 5,000 litros en el municipio de Oaxaca, el siniestro se genero cuando el camion repartia gas a una pasteleria, lo cual acasiono que personas que se encontraban en el interior de la pasteleria tuviera crisis nerviosas, sin embargo un bombero sufrio intoxicacion al momento de que inentaba apagar el fuego</t>
  </si>
  <si>
    <t>La Unidad Estatal de Proteccion Civil reportoque el dia 20 de junio a las 03:30 horas se registro un accidente por alcance entre un autobus de turismo de la linea  ”AEXA” contra un camion torton, dicho accidente ocurrio en la autopista Arriaga-Cintalapa, en el tramo Tiltepec-Arriaga Km. 9 Municipio de Arriaga, resultando 46 personas lesionadas.</t>
  </si>
  <si>
    <t>La Unidad Estatal de Proteccion Civil notifico que el dia 20 de junio a las 07:30 horas se registraron fuertes lluvias en todo el municipio de Irapuato, afectando 4 colonias, afectando 66 viviendas por penetracion de agua lo cual dejo un saldo de 264 personas damnificadas, sin que se registraran perdidas humanas.</t>
  </si>
  <si>
    <t xml:space="preserve">La Subsecretaria de Proteccion Civil del Distrito Federal informo que el dia 21 de junio a las 17:10 horas se desgajo parte de la marquesina del edificio de gobierno al ablandarse en su lado poniente, reportandose 6 personas lesionadas. </t>
  </si>
  <si>
    <t>La Unidad Estatal de Proteccion Civil informo que el dia 21 de junio a las 21:00 horas se registraron lluvias de hasta 74mm en 45 minutos, loo que provoco la creciente del arroyo el Muerto, donde una familia de 10 personas que iban en una camioneta suburban trataron de cruzarlo  sin poder hacerlo y como resultado la corriente arrastro el vehiculo, dejando un saldo de 9 muertos y una persona rescatada con vida. tambien se registraron afectaciones en 60 viviendas de las cuales 2 son con perdida total, 8 con daños parciales y 50 con penetracion de agua hasta 30 centimetros, todo esto registrado en 10 colonias.</t>
  </si>
  <si>
    <t>Se registro la volcadura de un autobus de pasajeros y su caida a un barranco de 30 metros. Se reportan 6 muertos y 30 lesionados.</t>
  </si>
  <si>
    <t>Acapulco, Marquelia, Petatlan, La Union y Tecpatan</t>
  </si>
  <si>
    <t>La Unidad Estatal de Proteccion Civil informo que debido al paso del huracan “Andres” el dia 22 de junio se generaron las siguientes afectaciones. En los municipios de Acapulco, Marquelia, Petatlan y Tecpan, registrandose un gran numero de personas y viviendas afectadas. Una persona fallecio al ser arrastrada por el oleaje y otra resulto lesionada al caerle una palapa encima.</t>
  </si>
  <si>
    <t>La Unidad Estatal de Proteccion Civil, reportoque el dia 22 de junio, se presentaron afectaciones por el paso del huracan Andres, registrandose la suspension del suministro de energia electrica en los tramos costeros de Playa Azul-Caleta y Caleta-Tumbo, registrandose la caida de arboles, y se vieron afectadas 110 propiedades, debido a anegaciones y daños en enseres, sin que se reportaran daños humanos.</t>
  </si>
  <si>
    <t xml:space="preserve">La Unidad Estatal de Proteccion Civil informo que el dia 24 de junio a las 16:00 horas se registro una precipitacion de 32mm. En 15 minutos, en el municipio de Cintalapa, como resultado de esto se generaron encharcamientos de 50 a 80cm. De altura, los cuales al secarse dejaron monticulos de lodo y basura en las calles, ademas de que colapsaron 8 bardas perimetrales, de las cuales una cayo sobre una persona adulta, y tambien se vieron afectadas 126 viviendas. </t>
  </si>
  <si>
    <t>Se registro el desplome de un helicoptero resultando dos personas lesionadas.</t>
  </si>
  <si>
    <t>La Unidad Estatal de Proteccion Civil, informo que el dia 24 de junio a las 2:00 horas  se registro el incendio de un comercio, con razon social “hermanos” ubicada en la colonia Centro, perteneciente al municipio de Uruapan, se indica que al zapateria sufrio perdida total, ademas de que dos locales que se encontraban al lado fueron afectados parcialmente.</t>
  </si>
  <si>
    <t>La Unidad Estatal de Proteccion civil informo que el dia 25 de junio a las 16:15 horas, se registro un flamazo que dejo a 6 personas con quemaduras de 2º y 3er grado, en una zapateria, ubicada en la colonia Santa Rita, perteneciente al municipio de San francisco del rincon, sin que se registraran muertos.</t>
  </si>
  <si>
    <t xml:space="preserve">Se registro la volcadura de una pipa que transportaba 42 mil litros de alcohol. Se presento derrame causando incendios en pastilzales. </t>
  </si>
  <si>
    <t>Uman</t>
  </si>
  <si>
    <t>Accidente en una industria denominada Petromayab. Se reportan 2 personas lesionadas.</t>
  </si>
  <si>
    <t>Se registro un accidente entre un autobus y un trailer. Una persona fallecio y 10 mas resultaron heridas.</t>
  </si>
  <si>
    <t>La Subsecretaria de Proteccion Civil informo que el dia 27 de junio a las 6:30 horas se registro un choque, por el alcance entre un trailer marca Kenworth con placas 482-DY4 de la empresa SOTOMEX de la Cd. De Torreon y un autobus de pasajeros, marca Dina con placas IZMC49, de Zacatecas, perteneciendo a la orquesta de “Beto diaz, el percance ocurrio en el Km. 162 Paila la Cuchilla, Carretera Saltillo-Torreon, a la altura del ejido San Rafael perteneciente al municipio de Parras, como producto del percance resultaron 5 muertos y 10 lesionados, todos mayores de edad.</t>
  </si>
  <si>
    <t>La Unidad Estatal de Proteccion Civil, informo que el dia 27 de junio a las 8:00 horas se registro un accidente entre un autobus de pasajeros con razonsocial “Empresa la LINEA” a la altura del Km 240 de la autopista Mexico-Guadalajara, en el tramo ubicado en el municipio de Cuitzeo. El percance se debio  al exceso de velocidad con el que viajaba el autobus, dejando un saldo de 14 lesionados y una persona muerta de sexo masculino y de 38 años de edad de procedencia extrajera.</t>
  </si>
  <si>
    <t>La Unidad Estatal de Proteccion Civil informo que el dia 28 de junio a las 19:29 horas se registraron fuertes lluvias en todo el municipio de Irapuato, afectando a 4 personas que fueron arrastradas por  la corriente de una bajada de agua proveniente del rio “Temascatio”, el cual pertenece a la comunidad del Teponal, dicha bajada los llevo aguas abajo hasta llegar a la presa “De Ortega”. Se encontraron los cuerpos de las 4 personas pero ya sin vida, uno de de los cuerpo se encontro el mismo dia del percance, mientras  q otros dos se encontraron el dia 4 de julio y el ultimo cuerpo hasta el dia 6 de julio con ayuda de buzos, de las personas fallecidas 3 eran mujeres dos de ellas con 17 años de edad y una con 18, el otro cuerpo encontrado pertenece a un joven de 18 años. Asi mismo se informo que dos de los busos involucrados en la busqueda terminaron con descompensacion por permanecer mucho tiempo dentro del agua.</t>
  </si>
  <si>
    <t>La Unidad Estatal de Proteccion Civil informo que el dia 28 de junio se registro una lluvia acompañada de una  tormenta electrica en el municipio de Magdalena, como producto de esta se produjo la caida de un rayo en la zona del basurero, matando a una pepenadora con una edad de 34 años.</t>
  </si>
  <si>
    <t>Santa Maria Camotlan, Asuncion, Cuyotepeji, Santiago Miltepec, San Juan Bautista Suchitepec</t>
  </si>
  <si>
    <t>Debido a las lluvias, se declaro en emergencia a cinco municipios del Estado de Oaxaca, activandose los recursos del fondo revolvente por $1,139,025 para atender a la poblacion.</t>
  </si>
  <si>
    <t>San Andres Ixtlahuaca</t>
  </si>
  <si>
    <t>La Unidad Estatal de Proteccion Civil informo que el dia 30 de junio a las 19:30 horas se presento el arrastre de un taxi por parte del cause del “rio Grande”, al momento en que el taxi intentaba cruzarlo pero no lo logro por producto de la fuerte corriente que se genero a causa de las fuertes lluvias que han caido sobre la region. tambien se informa que el taxi viajaba con 5 personas a bordo, las cuales en el momento en que  era arrastrado el vehiculo lograron salir, sin embargo una mujer que llevaba en brazos a un menor de 6 años no logro sostenerlo bien y cayo al agua, el cuerpo del menor fue encontrado dos dias despues ya sin vida.</t>
  </si>
  <si>
    <t>Ecatepec, Nezahualcoyotl y Los Reyes la Paz</t>
  </si>
  <si>
    <t>La Unidad Estatal de Proteccion Civil, informo que el dia 30 de junio a las 19:50 horas se registraron fuertes lluvias en los municipios de Ecatepec, Nezahualcoyotl y los Reyes la Paz, con tirantes de agua entre los 30 y los 50 cm, reportandose un mal sistema de alcantarillado.</t>
  </si>
  <si>
    <t>Tzompatepec, Tlaxco, Santa Cruz Tlaxcala y Tetla de la Solidaridad</t>
  </si>
  <si>
    <t>Se registraron lluvias intensas causando daños en 350 viviendas. Se registraron daños en menaje y se apoyo a las familias afectadas con cobertores, colchonetas y despensas. Se activaron los recursos del Fondo Revolvente del FONDEN.</t>
  </si>
  <si>
    <t>Fortin, Cordoba, Coscomatepec, Emiliano Zapata, Huatusco</t>
  </si>
  <si>
    <t>Se registraron fuertes lluvias en los municipios mencionados, se reportan 32 viviendas afectadas.</t>
  </si>
  <si>
    <t>Se registro una explosion en la colonia Centro en un local comercial. Una persona perdio la vida.</t>
  </si>
  <si>
    <t>Aguililla,Alvaro Obregon, Angamacutiro, Arteaga, Buena vista, Caracuaro, Coeneo, Contepec, Copandero, Chavinda, Chucandiro, Gabriel Zamora, La Huacana, Huandacareo, Huaniqueo, Huetamo, Ixtlan, Jacona, Maravatio, Morelia, Morelos, Nocupetaro, Paracuaro, Purepero, San Lucas, Senguio, Tancitaro, Tangancicuaro, Tarimbaro, Tiquicheo de Nicolas Romero, Tlazazalca, Tumbiscatio, Turicato, Tzitzio y Zacapu.</t>
  </si>
  <si>
    <t>La sequia ocasiono daños en aproximadamente 40,622.22 hectareas. Se afectoa 12,772  productores. El Cultivo mas afectado fue maiz, frijol, sorgo, ajonjoli. El PACC apoyo con 38,022,397.92 pesos.</t>
  </si>
  <si>
    <t>Abasolo, Manuel Doblado, Cortazar, Dolores Hidalgo, Huanimaro, Jaral del Progreso, Leon, MoroLeon, Penjamo, Romita, Salvatierra, San Diego de la Union, San Francisco del Rincon, San Luis de la Paz, Santiago Maravatio, Silao, Tarimaro, Uriangato, Valle de Santiago, Villagran, Xichu.</t>
  </si>
  <si>
    <t>La sequia ocasiono daños en aproximadamente 32,779.32 hectareas. Se afectoa 8,756  productores. El Cultivo mas afectado fue maiz, frijol, Sorgo, Avena, Cebada. El PACC apoyo con 30,681,443.52 pesos.</t>
  </si>
  <si>
    <t>Apulco, Concepcion del Oro, Genaro Codina, General Panfilo Natera, Jalpa, Juchipila, Mayohua de Estrada, Nochistlan de Mejia, Noria de Angeles, Ojocaliente, Panuco, Pinos, Santa Maria de la Paz, Tabasco, Trancoso, Villa Garcia, Villa Hidalgo, Villanueva y Zacatecas.</t>
  </si>
  <si>
    <t>La sequia acasiono daños en 43,545.36 hectareas y 28,746.43 unidades animales afectando a 11,603 productores. El cultivo afectado fue el maiz, avena, sorgo y frijol. El ganado afectado fue bovinos, ovinos y caprinos. El PACC apoyo con 48,771,755.76 pesos.</t>
  </si>
  <si>
    <t>106 municipios afectados</t>
  </si>
  <si>
    <t>La sequia acasiono daños en 62,745.5 hectareas afectando a 47,814  productores. El PACC apoyo con 58,729,788.0 pesos.</t>
  </si>
  <si>
    <t>Churintzio, Numeran, Penjamillo, La Piedad, Tanhuato, Vista Hermosa, Yurecuaro y Zinaparo</t>
  </si>
  <si>
    <t>La sequia acasiono daños en 17,149.01 hectareas afectando a 4,695 productores. El cultivo afectado fue el maiz, frijol y sorgo. El PACC apoyo con 16,051,473.36 pesos.</t>
  </si>
  <si>
    <t xml:space="preserve">Apozol, Atolinga, Benito Juarez, Calera, Canitas de Felipe Pescador, Cuauhtemoc, El salvador, Fresnillo, Guadalupe, Huanusco, Jimenez del Teul, Joaquin Amaro, Juchipila, Loreto, Luis Moya, Mezquital del Oro, Momax, Monte Escobedo, Morelos, Moyahua de Estrada, Nochistlan de Mejia, Panfilo Natera, Rio Grande, Santa Maria de la Paz, Susticacan, Tepechitlan, Tepetongo, Teul de Gonzalez Ortega, Tlaltenango de Sanchez Roman, Trinidad Garcia de la Cadena y Villa Gozalez Ortega. </t>
  </si>
  <si>
    <t>La sequia ocasiono daños a 23,522.43 unidades animales, afectando a 1629  productores. El ganado mas afectado fue bovino. El PACC apoyo con 10,585,095 pesos.</t>
  </si>
  <si>
    <t>Aquila, Coahuayana, Chinicuila y Jose Sixto Verduzco</t>
  </si>
  <si>
    <t>La sequia acasiono daños en 10,040.54 hectareas afectando a 2,906  productores. El cultivo mas afectado fue el maiz, frijol y sorgo. El PACC apoyo con 9,397,945.44 pesos.</t>
  </si>
  <si>
    <t>Del Nayar.</t>
  </si>
  <si>
    <t>La sequia ocasiono daños en aproximadamente 6,700.5 hectareas. Se afectoa 3642  productores. El Cultivo mas afectado fue maiz. El PACC apoyo con 6,271,668.0 pesos.</t>
  </si>
  <si>
    <t>Queretaro, El Marques y Cadereyta de Montes.</t>
  </si>
  <si>
    <t>La sequia ocasiono daños en aproximadamente 12,991.43 hectareas. Se afectoa 4,481  productores. El Cultivo mas afectado fue frijol y maiz. El PACC apoyo con 467,691.48 pesos.</t>
  </si>
  <si>
    <t>Canatlan, Gomez Palacio, Guadalupe Victoria y Poanas</t>
  </si>
  <si>
    <t>La sequia acasiono daños en 12,075 unidades animales afectando a 460 productores. El ganado afectado fue el bovino, caprino y ovino. El PACC apoyo con 5,651,100.0 pesos.</t>
  </si>
  <si>
    <t>Atarjea</t>
  </si>
  <si>
    <t>La sequia acasiono daños en 1,002.07 hectareas afectando a 529 productores. El cultivo afectado fue el maiz y frijol. El PACC apoyo con 937,937.52 pesos.</t>
  </si>
  <si>
    <t>Susupuato</t>
  </si>
  <si>
    <t>La sequia acasiono daños en 945.63 hectareas afectando a 321 productores. El cultivo afectado fue el maiz. El PACC apoyo con 885,109.68 pesos.</t>
  </si>
  <si>
    <t xml:space="preserve">La Unidad de Proteccion Civil Estatal informo que el dia 1 de julio se registro un derrame de gasolina en un ducto de 10 pulgadas, el cual fue fracturado  por una retroexcavadora, que se encontraba haciendo una zanja, los hechos se registraron en calle Republica, Colonia Sierrita, Personal de  PEMEX reportola perdida de 40mil litros de gasolina, con lo cual las autoridades se vieron en la necesidad de utilizar bombas de succion para recuperar la gasolina derramada en pipas, ademasde arreglar 5 alcantarillas, Proteccion civil estatal  realzo monitoreos de explosividad en el alcantarillado para verificar que no hubiera filtracion de producto al drenaje.  </t>
  </si>
  <si>
    <t>La Unidad Estatal de Proteccion Civil informo que el dia 1 de julio a las 16:30 horas se registraron lluvias fuertes acompañadas de tormentas electricas, lo cual genero problemas en las colonias: Lagos de Oriente y lomas de independencia, viendose afectadas 6 viviendas, 24 personas, 38 arboles caidos, 4 espectaculares y 21 vehiculos.</t>
  </si>
  <si>
    <t>La Secretaria de Proteccion Civil del Gobierno del Distrito Federal, informo que el dia 1 de julio a las 14:30, se registro una serie de cortos circuitos en las calles 5 de mayo y madera, lo que provoco este siniestro causo daños en un puesto de periodicos y en la cortina de un comercio fijo, ademas de que un apersona de la tercera edad fue atendida por crisis nerviosa.</t>
  </si>
  <si>
    <t>Ecatepec e Ixtapaluca</t>
  </si>
  <si>
    <t>La Unidad Estatal de Proteccion Civil informo que el dia 2 de julio a las 19:50 horas, se registraron fuertes lluvias en colonias y avenidas  de los municipios de  Ecatepec y de  Ixtapaluca, con unos tirantes de agua de entre 40 y 50 cm,de altitud, sin que se registraran perdidas humanas.</t>
  </si>
  <si>
    <t>Zapopan, Tlaquepaque, Guadalajara, Tlajomulco</t>
  </si>
  <si>
    <t>La Unidad Estatal de Proteccion Civil informo que debido a las fuertes Lluvias registradas durante la mañana del dia 3 de julio se presentaron inundaciones en calles y avenidas, ademas de que se presentaron algunos desbordamientos de rios y derrumbes en algunas en algunas zonas carreteras de los municipios de Zapopan, Tlaquepaque, Guadalajara y Tlajomulco.</t>
  </si>
  <si>
    <t>Islas Marias</t>
  </si>
  <si>
    <t>La Secretaria de Marina-Armada de Mexico, en conjunto con el diario “El Universal”, informo que el dia 3 de julio a las 5:50 horas fue necesario evacuar el buque “maya” debido a un incendio a bordo, cuando se encontraba navegando de Nayarit a la colonia penal de islas Marias, transportando 89 civiles que Irian a la visita semanal, por lo que se tuvo que desalojar el barco, sin que se registraran daños humanos.</t>
  </si>
  <si>
    <t>SEMAR</t>
  </si>
  <si>
    <t>La Unidad Estatal de Proteccion Civil informo que debido a las fuertes Lluvias registradas el dia 5 de julio en el municipio de Pto. Vallarta, perteneciente al estado de Jalisco, donde se registraron fuertes inundaciones y desbordamiento de rios que afectaron a 200 viviendas, por lo que las familias tendran que ser reubicadas a otros lados mas seguros o bien tendran que ir con familiares.</t>
  </si>
  <si>
    <t>La Unidad Estatal de Proteccion Civil informo que el dia 5 de julio a las 16:15 horas se registro la volcadura de un trailer con dos contenedores que transportaba cafe en polvo, en el Km. 18 de la autopista Manzanillo-Colima,  a la altura de la curva conocida como  “ la Salada”, como resultado del accidente se reporta una persona lesionada, ademas de que se presento un ligero derrame de diesel, proveniente del trailer, mismo que fue controlado por personal del HC de bomberos y Proteccion Civil.</t>
  </si>
  <si>
    <t>La Secretaria de Proteccion Civil del Gobierno del Distrito Federal, informo que el dia 5 de julio a las 12:58 y a las 13:15 horas se registraron una serie de cortos circuitos en 3 mufas subterraneas, lo que provoco dos explosiones en la calle de Francisco I. Madero y una mas en la calle Condesa, ambas calles ubicadas en la colonia Centro de la delegacion Cuauhtemoc, no se reportaron lesionados.</t>
  </si>
  <si>
    <t>La Unidad Estatal de Proteccion Civil informo que el dia 05 de julio a las 12:00 horas se registro la volcadura de una camioneta tipo pick-up, en el tramo San Isidro-Las Banderas, a la altura de la comunidad de Laguna Grande y chica, en el Municipio de Pantepec, Dicha Camioneta se precipito a un Barronco de 250 metros de altura, como resultado del accidente se reportaron 7 personas fallecidas y 20 lesionadas, esto se produjo por fallas mecanicas en la camioneta.</t>
  </si>
  <si>
    <t>Se registro un derrumbe en una mina de carbon. Desafortunadamente 2 personas perdieron la vida.</t>
  </si>
  <si>
    <t>La unidad estatal de Proteccion civil informo que el dia 6 de julio de 2009 a las 13:30 horas (hora local) se registro un conato de incendio en la clinica del ISSSTE, ubicada en calle Fray Junipero, colonia fraccionamiento las Palmas Municipio de Tijuana. Tomandose como medida preventiva la evacuacion de 9 pacientes, los cuales fueron llevados al hospital de la Cruz Roja y 5 mas fueron trasladados a la clinica ISSSTECALI, asicomo 40 personas que se encontraban en espera de consulta salieron de la clinica. A las 14:30 horas se reporta controlada la situacion, y se informa que el conato de incendio se registro en un tablero de las calderas, saliendo solo humo.</t>
  </si>
  <si>
    <t>Chiquihuitlan de Benito Juarez, Cuyamecalco Villa de Zaragoza, San Andres Teotilalpam, San Bartolome Ayutla, San Felipe Jalapa de Diaz, San Felipe Usila, San Juan Bautista Tlacoatzintepec, San Juan Coatzospam, San Lucas Ojitlan,               San Pedro Ixcatlan, San Pedro Teutila,             Santa Maria Tlalixtac, Teotitlan de Flores Magon</t>
  </si>
  <si>
    <t>A consecuencia de las lluvias se registraron daños en 675 viviendas dañadas, afectaciones en varias hectareas de agricultura, 8 escuelas con daños y 2 derrumbes carreteros. Se declaro en emergencia a varios municipios. Se recibieron apoyos del estado y la federacion. Debido a las lluvias, se declaro en emergencia a trece municipios del Estado de Oaxaca, activandose los recursos del fondo revolvente por $14,819,950 para atender a la poblacion .</t>
  </si>
  <si>
    <t>Se registro un fallecimiento por golpe de calor.</t>
  </si>
  <si>
    <t>Santa Maria Chilchotla</t>
  </si>
  <si>
    <t>Se registraron lluvias intensas afectando 60 viviendas, una de ellas con perdida total.</t>
  </si>
  <si>
    <t>Se registro un accidente de un autobus urbano. Se reportan 25 personas lesionadas.</t>
  </si>
  <si>
    <t>Se registro la volcadura de una pipa que transportaba 30 mil litros de Gasolina, derramandose la totalidad del producto.</t>
  </si>
  <si>
    <t>Se registraron fuertes lluvias ocasionando daños en los techos de 12 viviendas.</t>
  </si>
  <si>
    <t>Se reporto un accidente entre un autobus de pasajeros y un trailer. Se reportan 2 muertos y 25 lesionados.</t>
  </si>
  <si>
    <t>Se registro un percance entre dos autobuses de pasajeros, se reportan 20 personas lesionadas.</t>
  </si>
  <si>
    <t>Tochtepec</t>
  </si>
  <si>
    <t>Se registro la explosion de un polvorin ocasionando la muerte de 4 personas y lesiones a otras dos.</t>
  </si>
  <si>
    <t>La Unidad Estatal de Proteccion Civil informo que el dia 14 de julio a las 10:15 horas se registro la explosion de cohetones momentos antes de que iniciara la marcha de la APPO, los cohetones se encontraban en el interior de una camioneta, ubicada en la colonia Eucaliptos, dicho suceso inicio cuando la chispa de un cuete lanzado por un miembro de la APPO alcanzo la camioneta estacionada, la cual estallo y provoco la muerte de una persona y dejo a otras 8 con lesiones graves.</t>
  </si>
  <si>
    <t>Saric</t>
  </si>
  <si>
    <t>Se registro una explosion en un polvorin clandestino, se reportan daños en una vivienda y dos personas lesionadas.</t>
  </si>
  <si>
    <t>Se registro una explosion en un polvorin autorizado, se reportan daños en una vivienda y una persona lesionada.</t>
  </si>
  <si>
    <t>Tabasco y Veracruz</t>
  </si>
  <si>
    <t>Agua Dulce y Huimanguillo</t>
  </si>
  <si>
    <t>Se registro el colapso de un puente justo al momento en el que cruzaban varios vehiculos. Se reportan 7 personas fallecidas.</t>
  </si>
  <si>
    <t>Ciudad Guzma</t>
  </si>
  <si>
    <t>Se registro una explosion en un local comercial de abarrotes afectando a una tortileria. Se reportan 7 personas lesionadas.</t>
  </si>
  <si>
    <t>Tlacoapa</t>
  </si>
  <si>
    <t>Se registraron fuertes lluvias con algo de granizo. Se reportan 96 viviendas con daños en sus techos.</t>
  </si>
  <si>
    <t>Benito Juarez, Villa Juarez y Bacum</t>
  </si>
  <si>
    <t>Se registraron fuertes lluvias acompañadas de viento, se reportan daños en los techos de 8 viviendas, asicomo caida de arboles y postes de luz.</t>
  </si>
  <si>
    <t>Se volco una autobus de pasajeros en la Carretera Mexico Toluca, 10 personas resultaron lesionadas.</t>
  </si>
  <si>
    <t>Se reporta la volcadura de una autobus de pasajeros. 44 personas resultaron lesionadas.</t>
  </si>
  <si>
    <t>Se registro un accidente entre un autobus de pasajeros y un trailer. Se reportaron 10 personas lesionadas y una fallecida.</t>
  </si>
  <si>
    <t>Se registro un incendio en una bodega del DIF estatal. El incendio consumio la totalidad de la bodega y sus contenidos, asicomo una vivienda aledaña</t>
  </si>
  <si>
    <t>Coatepec</t>
  </si>
  <si>
    <t>Se registro un accidente carretero entre un trailer y un vehiculo. Dos personas resultaron lesionadas.</t>
  </si>
  <si>
    <t>Se registraron fuertes lluvias que ocasionadron la creciente de los arroyos Jesus Garcia y Tecnologico. Se reportan 3 viviendas afectadas y 11 vehiculos.</t>
  </si>
  <si>
    <t>Se registro la fractura de el rio Ameca, inundando de aguas negras 6 hectareas de cultivo.</t>
  </si>
  <si>
    <t>Se registro un accidente en el cual un autobus de pasajeros se volco en un barranco de 98 metros de profundidad. Se reporta una persona fallecida y 34 lesionados.</t>
  </si>
  <si>
    <t>Debido a las fuertes lluvias se presentaron daños minimos en 40 viviendas.</t>
  </si>
  <si>
    <t>Se registro un accidente entre un trailer y tres vehiculos particulares. Se reportan 5 personas lesionadas.</t>
  </si>
  <si>
    <t>Villa de Casas</t>
  </si>
  <si>
    <t>Se reporto la volcadura de una pipa que transportaba 43 mil litros de combustoleo, derramando 23 mil litros. Se reporta una persona lesionada.</t>
  </si>
  <si>
    <t>Se registro un accidente entre un camion que transportaba explosivos y una camioneta. Se reporta una persona fallecida.</t>
  </si>
  <si>
    <t>Accidente en la carretera Chapala-Guadalajara en el cual dos trailers, una camioneta y dos vehiculos se vieron afectados. Se reportan 7 personas lesionadas.</t>
  </si>
  <si>
    <t>Choque entre un autobus de pasajeros y un trailer doble remolque. Se reportan 17 personas lesionadas.</t>
  </si>
  <si>
    <t>Praxedis G. Guerrero</t>
  </si>
  <si>
    <t>Se presentaron fuertes vientos denominados Downburst o correintes descendentes. Se reportan daños en 80 viviendas. Se instalo un refugio temporal mismo que atendio a 25 personas.</t>
  </si>
  <si>
    <t>Santiago Miltepec, Asuncion Cuyotepeji, San Juan Bautista Cuchitepec, Santa Maria Comatlan</t>
  </si>
  <si>
    <t>Debido a las intensas lluvias se reportan 275 viviendas con diversas afectaciones. Se instalaron tres refugios temporales en los cuales se atiende a 325 personas.</t>
  </si>
  <si>
    <t>Cajeme</t>
  </si>
  <si>
    <t>Debido a los fuertes vientos un arbol cayo encima de un autobus, ocasionando la muerte de dos personas y lesiones a otras 4.</t>
  </si>
  <si>
    <t>Se registro un accidente en la carretera federal Mexico Toluca. Una camion cargado con 17 toneladas de maiz se volco. Una persona resulto lesionada. La carga se perdio.</t>
  </si>
  <si>
    <t>Guadalajara y Zapopan</t>
  </si>
  <si>
    <t>Las fuertes lluvias ocasionaron la caida de 55 arboles y tendido electrico. Se reportan daños en 31 viviendas, asicomo una persona lesionada.</t>
  </si>
  <si>
    <t>Ocotepec, Santo Tomas Hueyotlipan, Tepeyahualco de Cuauhtemoc, Tlanepantla y Xochitlan Todos Santos</t>
  </si>
  <si>
    <t>La sequia acasiono daños en 1,165.18 hectareas afectando a 526 productores. El cultivo afectado fue el maiz, frijol y cebada. El PACC apoyo con 1,090,604.57 pesos.</t>
  </si>
  <si>
    <t>Se registro una explosion por acumulacion de gases en  un departamento. Se reportaron 10 personas lesionadas.</t>
  </si>
  <si>
    <t>Se registro un choque de frente entre una camioneta y una automovil en la Carretera Hermosillo-Bahia de Kino. Se reporta el fallecimiento de 7 personas y tres lesionados.</t>
  </si>
  <si>
    <t>Se registro una fuga de gas cuando un trascavo averio un gasoducto. Como medida preventiva fue necesario evacuar a 600 personas.</t>
  </si>
  <si>
    <t>Se registro el impacto entre dos trenes del metro al realizar maniobras de remolque. Se reportan seis personas lesionadas.</t>
  </si>
  <si>
    <t>Se registraron fuertes lluvias ocasionando el desbordamiento del Canal Guadalupe Victoria. Se reportan daños en el menaje de 100 viviendas asi como daños minimos en las mismas.</t>
  </si>
  <si>
    <t>Jalacingo</t>
  </si>
  <si>
    <t>Se reportan 50 viviendas afectadas por las fuertes lluvias. Se apoyo con laminas de zinc, cobertores y colchonetas.</t>
  </si>
  <si>
    <t>Salinas</t>
  </si>
  <si>
    <t>Se registro la volcadura de una pipa que transportaba 20 mil litros de Diesel. Se presento derrame de 200 litros.</t>
  </si>
  <si>
    <t>Cuautitlan de Garcia Barragan</t>
  </si>
  <si>
    <t>Desplome de un helicoptero de la CFE. Se reportan dos fallecidos.</t>
  </si>
  <si>
    <t>Se registro el aterrizaje forzoso de un helicoptero resultando lesionado el piloto.</t>
  </si>
  <si>
    <t>Se registro la explosion de un domo de un autotanque que transportaba gasolina cuando se realizaban labores de limpieza. Una persona resulto lesionada.</t>
  </si>
  <si>
    <t>Tolocholco</t>
  </si>
  <si>
    <t>Se desprendio la gondola de un convoy ocasionando tres accidentes, causando la muerte de 2 personas y lesiones a 4 mas.</t>
  </si>
  <si>
    <t>Guadalajara, Tonala y Tlaquepaque</t>
  </si>
  <si>
    <t>Se registraron severas lluvias en los municipios mencionados. Se reportan daños minimos en 73 domicilios, asicomo en su menaje. Ademas un menor perdio la vida al ser arrastrado por la corriente de un canal.</t>
  </si>
  <si>
    <t>Salvador Escalante y Uruapan</t>
  </si>
  <si>
    <t>Se registraron fuertes lluvias acompañadas de viento y granizo. Se repotan daños en 35 viviendas.</t>
  </si>
  <si>
    <t>Se registro una accidente en la carretera Lagos de Moreno-Guadalajara km69+800. Se reportan 9 personas lesionadas. Se vio involucrada una pipa que transportaba tubosina y dos vehiculos.</t>
  </si>
  <si>
    <t>Se registro la explosion de varios cuetones en el atrio de una iglesia. Se reportan 5 personas lesionadas.</t>
  </si>
  <si>
    <t>Se registro un accidente en el cual se vio involucrado un autobus de pasajeros, 15 personas resultaron lesionadas.</t>
  </si>
  <si>
    <t>Se reporto el incendio de tres viviendas construidas con material endeble en la Colonia la Pradera. Se reportan 7 personas l3esionadas</t>
  </si>
  <si>
    <t>Ajalpan</t>
  </si>
  <si>
    <t>Se registro una explosion en la cual una persona resulto lesionada. Se reportan daños en una vivienda.</t>
  </si>
  <si>
    <t>Huitzilan de Serdan</t>
  </si>
  <si>
    <t>Se registro un hundimiento en una zona habitacional se reportan 2 viviendas con daños parciales y 17 mas con agrietamientos en pisos y muros. Se contempla reubicacion</t>
  </si>
  <si>
    <t xml:space="preserve">Se registro un accidente en la carretera federal Mexico-Tampico el cual una persona resulto lesionada. </t>
  </si>
  <si>
    <t>Derrame de 3,500 Lts. de crudo en el oleo de 24” que va de Nuevo Teapa – Venta de Carpio.</t>
  </si>
  <si>
    <t>Cenacom</t>
  </si>
  <si>
    <t>Se registro una accidente entre un autobus de pasajeros y una camioneta. Se reportan dos fallecimientos y 26 heridos.</t>
  </si>
  <si>
    <t>Tantoyucan</t>
  </si>
  <si>
    <t>Se presentaron fuertes vientos afectando los techos de 118 viviendas.</t>
  </si>
  <si>
    <t>Debido a las fuertes lluvias se registraron daños en 24 viviendas. Principalmente en sus techos.</t>
  </si>
  <si>
    <t>Se registro el desplome de un puente justo cuando un trailer circulaba por el mismo. El puente no resistio el peso de la unidad y colapso. El chofer del trailer perdio la vida.</t>
  </si>
  <si>
    <t>Se registro un accidente carretero en el cual se vio involucrado un vehiculo de la SEDENA y una pipa que transportaba 20 kilogramos de oxigeno. Se reportan 20 personas lesionadas.</t>
  </si>
  <si>
    <t>Debido a las intensas lluvias registradas en la madrugada se reportan daños en 25 viviendas. 60 vehiculos. Se reportan ademas 1 persona fallecida y 7 lesionados.</t>
  </si>
  <si>
    <t>Accidente entre dos autobuses urbanos. 27 personas resultaron lesionadas.</t>
  </si>
  <si>
    <t>Se presento una fuga de hipoclorito de sodio, que al entrar en contacto con un acido formo una nube toxica. Se reportan tres personas lesionadas.</t>
  </si>
  <si>
    <t>Se registraron fuertes lluvias. Se reporta la muerte de una persona al intentar cruzar el cauce de un arroyo denominado Los Jabalies.</t>
  </si>
  <si>
    <t>Debido a las fuertes lluvias se registraron anegaciones en 51 domicilios.</t>
  </si>
  <si>
    <t>Llamatlan</t>
  </si>
  <si>
    <t>Se registro la caida de un autobus de pasajeros a una barranca de 150 metros de profundidad. Se reportan 6 personas fallecidas y 23 heridos.</t>
  </si>
  <si>
    <t>Amatitlan</t>
  </si>
  <si>
    <t>Se registro un incendio en una industria tequilera. Dos personas resultaron lesionadas</t>
  </si>
  <si>
    <t>Se registro la explosion de un polvorin. Se reporta una persona fallecida y cuatro lesionados.</t>
  </si>
  <si>
    <t>Se registro un accidente entre un autobus urbano, mismo que volco lesionando a 11 personas.</t>
  </si>
  <si>
    <t>Coquimatlan</t>
  </si>
  <si>
    <t>Se reporto la muerte de una persona cuando los fuertes vientos ocasionaron que una palmera le cayera encima.</t>
  </si>
  <si>
    <t>Magdalena Contreras, Alvaro Obregon y Miguel Hidalgo</t>
  </si>
  <si>
    <t>Se registraron fuertes lluvias al poniente de la ciudad ocasionando daños en 10 viviendas y 4 negocios.</t>
  </si>
  <si>
    <t>Kinchil</t>
  </si>
  <si>
    <t>Se registro un accidente de un autobus de pasajeros en el cual perecieron 2 personas y 27 mas resultaron heridas.</t>
  </si>
  <si>
    <t>Se registro la fuga de gas natural, lo que ocasiono que se evacuara un kinder cercano y una primaria. 450 en total fueron evacuadas.</t>
  </si>
  <si>
    <t>Se registro un accidente en la carretera Mexico-Puebla km42 Se reportan 7 personas fallecidas.</t>
  </si>
  <si>
    <t>Se registro un choque multiple en el cual participaron 18 vehiculos y un autobus de pasajeros. Se reportan 4 personas lesionadas.</t>
  </si>
  <si>
    <t>Se registro el deplome de las gradas de un circo, ocasionando lesiones a 29 personas.</t>
  </si>
  <si>
    <t>Se registro un deslizamiento de suelos, sepultando una vivienda construida con material endeble. Se reportan 5 personas lesionadas y un muerto.</t>
  </si>
  <si>
    <t>Coatepec y Veracruz</t>
  </si>
  <si>
    <t>Devido a las fuertes lluvias se registraron daños en 22 viviendas.</t>
  </si>
  <si>
    <t>San Andres Tuxtla, Acayucan, Meacatlan</t>
  </si>
  <si>
    <t>Se registraron fuertes lluvias afectando a 50 viviendas en diferentes grados.</t>
  </si>
  <si>
    <t>Se registro una falla en el aerotren del AICM ocasionando lesiones a tres personas, ya que este se activo accidentalmente por una falla.</t>
  </si>
  <si>
    <t>La Paz, Loreto, Mulege y Comondu</t>
  </si>
  <si>
    <t>El ciclon tropical Jimena afecto severamente diversos sectores del estado. El CENAPRED organizo una mision de evaluacion con el fin de medir el impacto socioeconomico del fenomeno.</t>
  </si>
  <si>
    <t>Huehuetla</t>
  </si>
  <si>
    <t>Se registro el deslizamiento de una ladera en la comunidad 5 de mayo se reportan daños en una vivienda, asicomo 3 muertos y 2 lesionados.</t>
  </si>
  <si>
    <t>Manzanillo</t>
  </si>
  <si>
    <t>Se registro un accidente en el cual una pipa se volco derramando 10 mil litros de gasolina.</t>
  </si>
  <si>
    <t>Benito Juarez, Empalme, Etchojoa, Guaymas, Huatabampo, Navojoa y San Ignacio Rio Muerto</t>
  </si>
  <si>
    <t>A pesar de que el  ciclon tropical Jimena no toco tierra en el estado, sus remanentes ocasionaron severas lluvias en los municipios de Guaymas y Empalme, ocasionando daños en diferentes sectores de la poblacion. El CENAPRED realizo una mision de evaluacion .</t>
  </si>
  <si>
    <t>Caida de rayo en la posicion 54 de la terminal aerea, causo lesiones a 4 trabajadores del AICM.</t>
  </si>
  <si>
    <t>Se volco una pipa que transportaba 43 mil litros de gasolina, presentando derrame. Una persona lesionada.</t>
  </si>
  <si>
    <t>Se registraron fuertes lluvias en el norte de la ciudad, se reportan inundaciones en dos estaciones del metro, daños en varios comercios y viviendas.</t>
  </si>
  <si>
    <t>Atizapan de Zaragoza y Tlalnepantla de Baz</t>
  </si>
  <si>
    <t>Se registraron fuertes lluvias que afectaron ambos municipios, ademas se reporto la ruptura del emisor poniente, inundando la Colonia Valle Dorado, Se registraron daños en diferentes sectores. El CENAPRED realizo una mision de evaluacion. Se declaro como Zona de desastre a ambos municipios.</t>
  </si>
  <si>
    <t>Ixtaczoquitlan, Mecatlan y Tihuatlan</t>
  </si>
  <si>
    <t>Se registraron fuertes lluvias ocasionando daños en 171 viviendas.</t>
  </si>
  <si>
    <t>Se reporta la muerte de un menor al ser alcanzado por un rayo.</t>
  </si>
  <si>
    <t>Se registro una fuga de 110 mil litros de gas LP en la colonia las flores.</t>
  </si>
  <si>
    <t>Xalapa, La Perla, Mariano Escobedo, Orizaba, rio Blanco, Nogales, Camerino Z. Mendoza y Tierra Blanca</t>
  </si>
  <si>
    <t>Se registraron fuerte lluvias del 8 al 11 de septiembre causando afectaciones en diversos sectores. El FONDEN apoyo para resarcir los daños en 3477 viviendas, 5 acciones de rehabilitacion de infraestructura urbana, 57 acciones de reconstruccion de carreteras y puentes, 39 acciones de rehabilitacion y reconstruccion de infraestructura hidraulica y una accion de recuperacion de areas naturales protegidas. Se declaro emergencia por lo que se brindo apoyo a traves del Fondo Revolvente</t>
  </si>
  <si>
    <t>Se registro una explosion en el area de cocina de una panaderia. Una persona lesionada.</t>
  </si>
  <si>
    <t>Explosion de un transformador en la colonia Tabacalera. Se reporta una persona lesionada.</t>
  </si>
  <si>
    <t>cayo un rayo en un campo de futbol, se reporta la muerte  de un menor y un herido.</t>
  </si>
  <si>
    <t>Apazapan</t>
  </si>
  <si>
    <t>Debido a las intensas lluvias registradas entre el 9 y el 11 de septiembre se presentaron daños en infraestructura carretera. ElFONDEN apoyo las tareas de reconstruccion.</t>
  </si>
  <si>
    <t>Chignautla</t>
  </si>
  <si>
    <t>Se reporto el desplome de un helicoptero de la Armada de Mexico. Una persona perdio la vida y 4 mas resultaron lesionadas.</t>
  </si>
  <si>
    <t>Un transporte urbano cayo en una zanja de 5 metros de profundidad debido a obras del distribuidor vial. Se reportan 11 personas lesionadas.</t>
  </si>
  <si>
    <t>Se reportan 58 viviendas afectadas con tirantes de 50cm aprox. Debido a las fuertes lluvias.</t>
  </si>
  <si>
    <t>Zacatepec</t>
  </si>
  <si>
    <t>Se registraron fuertes lluvias en la localidad barranca poza honda, causando daños a 40 viviendas.</t>
  </si>
  <si>
    <t>Se reportan daños minimos en 30 viviendas a consecuencia de las intensas lluvias.</t>
  </si>
  <si>
    <t>Tepeji de Rodriguez</t>
  </si>
  <si>
    <t>Se registraron fuertes lluvias producto de la Onda Tropical 30. Se reportan seis personas fallecidas, mismas que intentaron cruzar el cauce de un arroyo cuando este estaba crecido.</t>
  </si>
  <si>
    <t>Se registro la explosion de un polvorin clandestino en la Col. Coculco. Se reportan daños en una vivienda y una persona lesionada.</t>
  </si>
  <si>
    <t>Se registro un incendio en el Teatro Aldama. Se evacuo a un total de 60 personas. Una persona resulto lesionada</t>
  </si>
  <si>
    <t>Se registraron fuertes lluvias en la zona metropolitana causando ligeras anegaciones en 150 viviendas.</t>
  </si>
  <si>
    <t>Tlaxcala y Huyotlipan</t>
  </si>
  <si>
    <t>Se registro penetracion de agua con tirantes de hasta 60 cm en 60 viviendas. Las intensas lluvias fueron producto de la Onda Tropical 30.</t>
  </si>
  <si>
    <t>Acapulco, Copala y Tlapehuala</t>
  </si>
  <si>
    <t>Las fuertes lluvias causaron daños a 43 viviendas. No se reportaron daños humanos.</t>
  </si>
  <si>
    <t>Cortazar, Salamanca y Abasolo</t>
  </si>
  <si>
    <t>Debido a las fuertes lluvias registradas se reportan daños en 27 viviendas y en una escuela primaria.</t>
  </si>
  <si>
    <t>Una persona fallecio ahogada derivado de las fuertes lluvias. Al parecer la persona fue arrastrada y cayo en una alcantarilla.</t>
  </si>
  <si>
    <t>Celaya, Tarimoro, Yuriria, San Luis de la Paz, Apaseo el Grande y Leon</t>
  </si>
  <si>
    <t>Debido a la Onda Tropical 30 se reportan afectaciones en 30 viviendas, asimismo se realizo la evacuacion de 21 personas que se encontraban asentadas en zonas de riesgo.</t>
  </si>
  <si>
    <t>Temixco, Xochitepec y Zacatepec</t>
  </si>
  <si>
    <t>Se registraron fuertes lluvias a consecuencia de la Onda Tropical 30. Se reportan 23 viviendas inundadas.</t>
  </si>
  <si>
    <t>Compostela</t>
  </si>
  <si>
    <t>Se registro la volcadura de una pipa que transportaba 60 mil litros de gasolina. Se presentoderrame de 18 mil litros del producto.</t>
  </si>
  <si>
    <t>Las fuertes lluvias ocasionaron un deslizamiento, mismo que sepulto una vivienda en la cual tres personas fallecieron y una mas resulto herida.</t>
  </si>
  <si>
    <t>Se registro una fuga de Gas cuando personal de CFE realizaba trabajos de excavacion. Se evacuo a 200 personas de manera preventiva.</t>
  </si>
  <si>
    <t>Se registraron fuertes lluvias ocasionando derrumbes en algunas carreteras, se reportan 62 viviendas afectadas, de las cuales 9 presentaron daño total.</t>
  </si>
  <si>
    <t>Se registro un incendio en una vivienda de la Col. Villa. Nueve personas fallecieron y una mas resulto herida. Entre las personas fallecidas, habia 7 menores y dos adultos</t>
  </si>
  <si>
    <t>Se volco un trailer que transportaba Nitrato de Amonio, en el siniestro se perdieron 2 toneladas del producto.</t>
  </si>
  <si>
    <t>Se registro un aterrizaje forzoso de una avioneta tipo CESSNA. Afortunadamente no se reportan daños humanos.</t>
  </si>
  <si>
    <t>Dos personas fueron arrastradas por el rio San Marcos debido a que con las fuertes lluvias aumento su caudal.</t>
  </si>
  <si>
    <t>Se registro un deslizamiento de un cerro, mismo que sepulto una vivienda ocasionando la muerte de 1 persona y dos heridos.</t>
  </si>
  <si>
    <t>Se registro un accidente entre 2 trailers y 2 autobuses de pasajeros. 10 personas lesionadas.</t>
  </si>
  <si>
    <t xml:space="preserve">Magdalena Contreras </t>
  </si>
  <si>
    <t>Se registro fuerte lluvia que ocasiono la crecida del rio Magdalen  Anzaldo, afectando dos agencias de vehiculos nuevos causando daños a 17 autos y una vivienda.</t>
  </si>
  <si>
    <t>Acula, Alvarado, Amatitlan, Chacaltianguis, Chontla, Chumatlan, Citlaltepetl, Coahuitlan, Coxquihui, Cyutla, Espinal, Filomeno Mata, Gutierrez Zamora, Ixcatepec, Ixmatlahuacan, Las Choapas, Mecatlan, Otatitlan, Papantla, Tancoco, Tecolutla y Zozocolco</t>
  </si>
  <si>
    <t>Las intensas precipitaciones provocadas por el Frente Frio 2 ocasionaron severas afectaciones en varios municipios del estado. Se reportan daños en 9635 viviendas aproximadamente. Se instalaron refugios temporales. Daños en una escuela. 25 tramos carreteros y 13 puentes. Cinco rios desbordados. Daños en energia electrica, caminos y telefonia. El FONDEN apoyo para la reconstruccion de 427 viviendas, 193 acciones de reconstruccion de caminos y puentes, 6 acciones para reconstruccion de infraestructura hidraulica y para la reconstruccion de infraestructura de residuos solidos. Asi mismo se activo el fondo revolvente para atender la emergencia.</t>
  </si>
  <si>
    <t>Ayotzintepec, San Jose Chiltepec, San Juan Bautista Valle Nacional, San Juan Comaltepec y Santa Maria Jacatepec</t>
  </si>
  <si>
    <t>Debido al frente frio 2 se registraron fuertes lluvias en los municipios mencionados. Se instalo un refugio temporal en el que se atendio a 660 personas. Se reportan daños minimos en 2550 viviendas, mismas que no fueron atendidas por FONDEN. El FONDEN apoyo para 4 obras de reconstruccion de carreteras y puentes y para 2 obras de infraestructura hidraulica. Se utilizo el fondo revolvente para atender la emergencia.</t>
  </si>
  <si>
    <t>Zacatlan y Nauzontla</t>
  </si>
  <si>
    <t>Se registraron fuertes lluvias ocasionando daños en 90 viviendas aproximadamente.</t>
  </si>
  <si>
    <t>Se registraron daños en 23 viviendas a consecuencia de las fuertes lluvias y el consecuente desbordamiento de arroyos.</t>
  </si>
  <si>
    <t>Huautla, Huazalingo, Jaltocan, La Mision, Nicolas Flores, Pacula, Pisaflores, San Felipe Orizatlan, Tlahuiltepa y Yahualica</t>
  </si>
  <si>
    <t>Se registraron lluvias los dias 26 y 27 de septiembre en el mencionado municipio. Varios tramos carreteros resultaron dañados, por lo que FONDEN apoyo para la realizacion de 96 acciones de reconstruccion.</t>
  </si>
  <si>
    <t>Atlapexco</t>
  </si>
  <si>
    <t>Se registraron lluvias en el mencionado municipio. Varios tramos carreteros resultaron dañados, por lo que FONDEN apoyo para la realizacion de 96 acciones de reconstruccion.</t>
  </si>
  <si>
    <t>Se registro una fuga de gas butano en una vivienda ocasionando la muerte de una persona, asi como tres intoxicados.</t>
  </si>
  <si>
    <t>Se registro una explosion en la termoelectrica "El Caracol" Una persona perdio la vida y cinco mas resultaron intoxicados.</t>
  </si>
  <si>
    <t>Sabinas Hidalgo</t>
  </si>
  <si>
    <t>Se registro un accidente carretero entre un autobus de pasajeros y un trailer. Una persona perdio la vida y 7 mas resultaron lesionadas.</t>
  </si>
  <si>
    <t>Querendaro</t>
  </si>
  <si>
    <t>Se registro un accidente aereo en el cual una avioneta tipo cessna se desplomo. Tres personas perdieron la vida.</t>
  </si>
  <si>
    <t>Varias Delegaciones</t>
  </si>
  <si>
    <t>Se registro una marcha en conmemoracion del movimiento estudiantil del 68. Se reportan 26 personas detenidas, asicomo tres lesionados.</t>
  </si>
  <si>
    <t>Se registro un accidente aereo en el cual una avioneta tipo CESSNA se desplomo. Se reportan 2 fallecidos y un lesionado.</t>
  </si>
  <si>
    <t>Se registro la volcadura de una pipa, misma que choco con una camioneta particular. Se reporta una persona muerta y dos lesionados.</t>
  </si>
  <si>
    <t>Debido a la caida de un rayo, una persona fallecio.</t>
  </si>
  <si>
    <t>Se registro una explosion en un edificio de 4 niveles. El motivo fue acumulacion de Gas LP. Se reportan 3 lesionados.</t>
  </si>
  <si>
    <t>Se registro un incednio en la zona industrial, especificamente en una empresa dedicada a la fabricacion de veladoras. Se reportan 32 personas intoxicadas y mil evacuados</t>
  </si>
  <si>
    <t>Se registro el aterrizaje forzoso de una avioneta tipo CESSNA. Una persona resulto lesionada.</t>
  </si>
  <si>
    <t>Se registro un accidente entre un autobus de pasajeros y un vehiculo particular. Se reportan 15 personas lesionadas y una fallecida.</t>
  </si>
  <si>
    <t>Se registro un incendio en una vivienda construida de material endeble en un asentamiento irregular, este se propago alcanzando a otras 35 viviendas del mismo material. Dos personas perdieron la vida</t>
  </si>
  <si>
    <t>Se registro la volcadura de un trailer que transportaba 13 contenedores con capacidad de 1,100 listros de sulfato de amonio. Se derramaron 11 contenedores 12100 litros.</t>
  </si>
  <si>
    <t>Se registro un accidente entre un autobus de pasajeros y un camion. Se reportan 2 fallecidos y 14 lesionados.</t>
  </si>
  <si>
    <t>Calera</t>
  </si>
  <si>
    <t>Se registro la volcadura de 4 vehiculos. Un trailer, un autobus de pasajeros, un camion y una camioneta. Una persona perdio la vida y 11 mas resultaron lesionadas.</t>
  </si>
  <si>
    <t>Debido a la Tormenta Tropical Patricia se registraron daños en 300 viviendas. Proteccion Civil estatal movilizo personal y coordino las acciones de evacuacion de mñas de 4160 personas. Ademas fue declarado en emergencia el municipio de Ahome, activando los recursos del FGondo revolvente.</t>
  </si>
  <si>
    <t>Alamos, Bacum, Cajeme, Quiriego, Rosario, Suaqui Grande, Yecora</t>
  </si>
  <si>
    <t>Debido a las lluvias provocadas por la cercania de la TT Patricia, se declaro en emergencia a siete municipios del Estado de Sonora, activandose los recursos del fondo revolvente por $2,242,205 para atender a la poblacion.</t>
  </si>
  <si>
    <t>Se registro un accidente entre un trailer y un autobus escolar. Una persona fallecio y seis mas resultaron heridos.</t>
  </si>
  <si>
    <t>Se registro un incendio comercial afectando a 250 locales del mercado municipal. Afortunadamente no se registraron daños humanos</t>
  </si>
  <si>
    <t>Se registro un incendio en el fraccionamiento Los Angeles. Se reportan tres personas lesionadas</t>
  </si>
  <si>
    <t>Coatzintla, Coyutla, Espinal, Martinez de la Torre, Nautla, Poza Rica de Hidalgo, San Rafael y Tlapacoyan</t>
  </si>
  <si>
    <t>Debido a las fuertes lluvias del frente frio 6 resultaron dañadas 205 viviendas, de las cuales 88 fueron atendidas por FONDEN. asimismo FONDEN aporto recursos para la realizacion de 73 acciones de reconstruccion de infraestructura carretera y para la rehabilitacion de infraestructura de residuos solidos. Se apoyo a la poblacion por medio de insumos adquiridos atraves del fondo revolvente.</t>
  </si>
  <si>
    <t>Se registro un incendio en una fabrica de plasticos resultando intoxicadas 2 personas</t>
  </si>
  <si>
    <t>Teziutlan</t>
  </si>
  <si>
    <t>Se registro un deslizamiento de suelos en la carretera, arrastrando a un autobus. Afortunadamente solo una persona resulto lesionada.</t>
  </si>
  <si>
    <t>Se registro un accidente de un autobus de pasajeros en el que 15 personas resultaron lesionadas.</t>
  </si>
  <si>
    <t>Jalostotitlan</t>
  </si>
  <si>
    <t>Se registro un accidente en el cual se vio involucrado un autobus de pasajeros. Una persona perdio la vida y cuatro mas resultaron lesionadas.</t>
  </si>
  <si>
    <t>Se registro una fuga de gas LP en una tortilleria se reportan 18 personas intoxicadas. Fue necesario evacuar a 200 menores de una escuela.</t>
  </si>
  <si>
    <t>San Jeronimo Zacualpan</t>
  </si>
  <si>
    <t>Se registro la explosion de un polvorin con permiso. Una persona perdio la vida.</t>
  </si>
  <si>
    <t>Culiacan y Mazatlan</t>
  </si>
  <si>
    <t xml:space="preserve">El huracan Rick ocasiono fuertes lluvias en los municipios mencionados. Se reportan daños en al menos 714 viviendas 5 caminos y 10 obras de infraestructura hidraulica. De igual forma el Fonden apoyo a traves del Fondo Revolvente con insumos para atender a la poblacion afectada. </t>
  </si>
  <si>
    <t>Debido al Ciclon Tropical Rick, se declaro en emergencia a un municipio del Estado de Baja California Sur, activandose los recursos del fondo revolvente por $470,000 para atender a la poblacion.</t>
  </si>
  <si>
    <t>Debido al Ciclon Tropical Rick, se declaro en emergencia a un municipio del Estado de Colima, Activandose los recursos del fondo revolvente por $14,048 para atender a la poblacion.</t>
  </si>
  <si>
    <t>Se volco un tracto camion que transportaba 14,400 litros de azufre liquido, se derramo todo el producto.</t>
  </si>
  <si>
    <t>Choque de un autobus de pasajeros contra un muro de contencion. Se reportan 15 personas lesionadas.</t>
  </si>
  <si>
    <t>Se encuentra desaparecida una embarcacion de pescadores, una persona fue rescatada con vida y 4 mas se encuentran desaparecidas.</t>
  </si>
  <si>
    <t>Comalcalco, Cunduacan, Paraiso, Cardenas y Huimanguillo</t>
  </si>
  <si>
    <t>Se registraron intensas lluvias a consecuencia del Frente Frio 9, mismas que causaron severas inundaciones en la Region de la Chontalpa en el estado de Tabasco. La SEGOB declaro en desastre a cinco municipios, por tal motivo, el CENAPRED realizo una mision de evaluacion con el fin de cuantificar el impacto social y economico que provoco el fenomeno. Desafortunadamente dos personas perdieron la vida y se registraron daños en 2369 viviendas, ademas otras 59,667 requirieron de acciones de limpieza al sufrir ligera penetracion de agua.</t>
  </si>
  <si>
    <t>Coacalco de Berriozabal, Ecatepec de Morelos y Tultitlan</t>
  </si>
  <si>
    <t>Se registraron severas lluvias en los municipios mencionados ocasionando daños en infraestructura y viviendas, ademas de 5 personas fallecidas en Ecatepec y 14 lesionadas. asimismo se reportan daños en al menos 520 viviendas con daños, 15 con daño total. La compañia ICA apoya con; 1 retroexcavadora, 3 retrocargadores, 1 barredora, 20 camiones de 14 metros cubicos, 3 bombas de gasolina, 1 ambulancia 60 ayudantes, 18 oficiales, 20 senaleros, 7 operadores, 3 oficiales de seguridad, 6 jefes de obra y 3 superintendentes. El FONDEN apoyo con recursos para obras de recosntruccion.</t>
  </si>
  <si>
    <t>Azcapotzalco y Gustavo A. Madero</t>
  </si>
  <si>
    <t>Las fuertes lluvias ocasionaron daños en 60 viviendas, 2 escuelas, 15 vehiculos y un hospital.</t>
  </si>
  <si>
    <t>Se desplomo un helicoptero causando lesiones a cuatro personas.</t>
  </si>
  <si>
    <t>Accidente del metrobus con un vehiculo particular. Se reportan 18 personas lesionadas.</t>
  </si>
  <si>
    <t>Se registro un incendio en la Colonia Lomas de Pitic, en el Hotel Fiesta Americana. Se reportaron unicamente dos personas intoxicadas</t>
  </si>
  <si>
    <t>Acayucan, Agua Dulce, Coatzacoalcos, Cosoleacaque, Ixhuatlan del Sureste, Las Choapas, Minatitlan, Moloacan, Nanchital de Lazaro Cardenas del Rio, Texistepec, Uxpanapa y Zaragoza</t>
  </si>
  <si>
    <t xml:space="preserve">Se registraron fuertes lluvias provocando el desbordamiento de rios y arroyos. Se declaro en emergencia a 12 municipios del Estado de Veracruz, con lo que se activaron los recursos del fondo revolvente por 47.7 millones de pesos aproximadamente para atender a la poblacion.  Se reportan afectaciones en 9,156 viviendas, 135 comunidades y 39 colonias. El FONDEN apoyo para acciones de reconstruccion de 243 viviendas, 20 de infraestructura urbana, 239 de caminos y puentes, 5 de infraestructura hidraulica y 19 para acciones de CONAFOR. 12 municipios fueron declarados en Desastre. </t>
  </si>
  <si>
    <t>Ostuacan, Pichucalco, Juarez y Francisco Leon</t>
  </si>
  <si>
    <t>Debido a la Onda Tropical 38 se registraron intensas lluvias, mismas que afectaron dos tramos carreteros y 54 viviendas.</t>
  </si>
  <si>
    <t>Se registro un hundimiento de suelo en un Boulevard de dicho municipio. Dos vehiculos cayeron en el hundimiento causando lesiones a cinco personas.</t>
  </si>
  <si>
    <t>Se volco una pipa  en la Col. Chimalcoyotl. Se presento derrame de 42 mil litros de gasolina.</t>
  </si>
  <si>
    <t>Incendio en una bodega que contenia Iztle, material para elaborar escobas. Se reportan dos personas intoxicadas</t>
  </si>
  <si>
    <t>Explosion de un tanque estacionario debido a acumulacion de gas. Se reportan daños en 5 locales con perdida total y 21 viviendas con daños menores. 4 lesionados.</t>
  </si>
  <si>
    <t>Tenabo</t>
  </si>
  <si>
    <t>Se registro un accidente de un tractocamion que transportaba 67 mil litros de gasolina Magna. Una persona resulto lesionada.</t>
  </si>
  <si>
    <t>Se reporto el incendio de una casa hogar para ancianos. Se reportan 4 personas lesionadas.</t>
  </si>
  <si>
    <t xml:space="preserve">Se registro un incendio en el mercado denominado Los Ancianos. Se reportan daños en 30 locales. </t>
  </si>
  <si>
    <t>Se registro el derrame de 30 mil litros de emulsion asfaltica al realizar maniobras de vaciado en un tanque que se encontraba en malas condiciones. Se perdio la totalidad del producto.</t>
  </si>
  <si>
    <t>Se registro un accidente entre un trailer y una camioneta. El accidente ocurrio en el km 31+500 de la carretera Irapuato - Abasolo. 5 personas perdieron la vida.</t>
  </si>
  <si>
    <t>Se registro un derrumbe en la mina Villalpando, sepultando a una persona, misma que perdio la vida.</t>
  </si>
  <si>
    <t>Se registro una explosion en una vivienda debido a la acumulacion de Gas LP. 4 personas lesionadas.</t>
  </si>
  <si>
    <t>Se registro la explosion de un polvorin fueron 4 toneladas de explosivos expansivos las que detonaron, causando daños en algunas viviendas. No se reportan daños humanos.</t>
  </si>
  <si>
    <t>Debido a trabajos de perforacion se registro el derrame de Bentonita, afectando a una vivienda.</t>
  </si>
  <si>
    <t>Silao y Acambaro</t>
  </si>
  <si>
    <t xml:space="preserve">Se reportaron dos accidentes carrteros mismos que causaron lesiones a 31 personas. </t>
  </si>
  <si>
    <t>Se registro la volcadura de un camion que transportaba tapas de refrescos en la zona conocida como tres marias. El conductor fallecio.</t>
  </si>
  <si>
    <t>Se registro la volcadura de una pipa doble remolque que transportaba 60 mil litros de turbosina. Uno de los contenedores derramo la totalidad de su contenido.</t>
  </si>
  <si>
    <t>Chilchotla</t>
  </si>
  <si>
    <t>Se reporta la explosion de una camioneta que transportaba artificios pirotecnicos. Misma que afectouna vivienda en la que se encontraba reunida una familia de 14 integrantes. Se reporta la muerte de 8 personas y 6 mas lesionados.</t>
  </si>
  <si>
    <t>ValParaiso</t>
  </si>
  <si>
    <t>Se presento una precipitacion pluvial de 49 mm y rafagas de viento de 80 km por hora. 8 comunidades quedaron incomunicadas por la creciente de los rios y arroyos. Daño a caminos y viviendas. El numero de damnificados asciende a 25,000 personas y 8 comunidades afectadas.</t>
  </si>
  <si>
    <t>Guadalupe, Sombrerete, Fresnillo, Ojo Caliente, Jerez, Vetagrande y Zacatecas</t>
  </si>
  <si>
    <t>Los fuertes vientos propiciaron caida de arboles, anuncios espectaculares, postes luz y telefonicos, fuga de gas domestico. Se reportan daños en 15 viviendas y 6 lesionados.</t>
  </si>
  <si>
    <t>Compostela, Ruiz, San Blas y Tuxpan</t>
  </si>
  <si>
    <t>Debido a las fuertes lluvias se registraron inundaciones en zonas de cultivo, afectando 5,182 hectareas de cultivos de frijol, sorgo, maiz, jicama, jitomate, sandia, tomatillo, etc. Se vieron afectados 1,658 productores. El PACC apoyo con cerca de 5 millones de pesos con el fin de reactivar las actividades para el siguiente ciclo. El monto real de los daños se estimo en 70.3 millones de pesos.</t>
  </si>
  <si>
    <t>Fresnillo, Genaro Codina,General Panfilo Natera, Pinos</t>
  </si>
  <si>
    <t>Debido a las heladas, se declaro en emergencia a cuatro municipios del Estado de Zacatecas, activandose los recursos del fondo revolvente por $5,458,560 para atender a la poblacion.</t>
  </si>
  <si>
    <t>Guanacevi y San Dimas</t>
  </si>
  <si>
    <t xml:space="preserve">Debido a las heladas, se declara en emergencia a dos municipios de Durango, activandose los recursos del fondo revolvente por $1,505,576 para atender a la poblacion. </t>
  </si>
  <si>
    <t>Alvarado, Angel R. Cabada, Tlacotalpan, San Andres Tuxtla, Lerdo de Tejada y Medellin</t>
  </si>
  <si>
    <t>El sismo provoco daños en 14 Viviendas, 7 escuelas, 2 templos con diferentes daños estructurales y 1 pozo de agua potable y tres caminos.</t>
  </si>
  <si>
    <t>Tamazula y Topias</t>
  </si>
  <si>
    <t xml:space="preserve">Se han sentido enjambres de pequeños sismos, se activo un refugio temporal el cual atendio a 80 personas. </t>
  </si>
  <si>
    <t>Acapulco de Juarez, Chilpancingo de los Bravo, San Marcos, Chilapa de Alvarez y Juan R. Escudero</t>
  </si>
  <si>
    <t>Se registro un sismo de 5.7 grados en la escala de Richter. Se reportan daños en 1611 viviendas y 13 escuelas. El FONDEN apoyo para las acciones de reconstruccion. Una persona de 67 años fallecio.</t>
  </si>
  <si>
    <t>A las 21:11 se registro un sismo de 6.4 a 300 km del Municipio de Zihuatlan.</t>
  </si>
  <si>
    <t>Sismo de 5.9 grados Richter. Se registra el colapso de estructuras, fugas de gas e incendios, crisis nerviosas y suspension de servicios.</t>
  </si>
  <si>
    <t>General Plutarco Elias Calles, Puerto Peñasco y San Luis Rio Colorado</t>
  </si>
  <si>
    <t>Derivado del sismo de 7.2 grados Richter con epicentro en Mexicali, se registraron afectaciones en los municipios colindantes del estado de Sonora, particularmente en viviendas, escuelas, infraestructura carretera e hidraulica. El FONDEN apoyo para la realizacion de 1,014 acciones de reconstruccion.</t>
  </si>
  <si>
    <t>Se registraron varios incendios forestales a lo largo del año, afectando diversos municipios de la entidad.</t>
  </si>
  <si>
    <t>Debido a las bajas temperaturas se registraron 26 muertes en el estado.</t>
  </si>
  <si>
    <t>Yauhqumehcan</t>
  </si>
  <si>
    <t>Incendio en el patio de la empresa Celulosa de Fibras Mexicanas (Celfimex) S.A. de C.V., ubicada en los limites  de los municipios de Apizaco y Yauhquemehcan. Personal de la factoria no permitio el apoyo de Proteccion Civil y Cuerpo de Bomberos que acudieron al lugar de los hechos para apoyar en las labores, por lo que el incendio fue controlado por los propios trabajadores luego de 10 horas de actividades.Se desconocen las causas que provocaron el siniestro y no se reportan daños humanos.</t>
  </si>
  <si>
    <t>Debido a las bajas temperaturas se registraron 3 muertes en el estado .</t>
  </si>
  <si>
    <t>Debido a las bajas temperaturas se registraron 2 muertes en el estado.</t>
  </si>
  <si>
    <t>Debido a las bajas temperaturas se registraron 2 muertes en el estado .</t>
  </si>
  <si>
    <t>Debido a las bajas temperaturas se registro 1 muerte en el estado .</t>
  </si>
  <si>
    <t>Debido a las bajas temperaturas se registro 1 muerte en el estado.</t>
  </si>
  <si>
    <t>El accidente automivilistico fue registrado a las 18:20 horas. Se reportaron 21 personas lesionadas. De la linea "Auto Transportes turisticos-Tierra del sol". Ocurrido en la autopista estatal km 44+300. Entre Tecate y Mexicali. Se registra su precipitacion a un barranco de 40 a 60 metros de profundidad.</t>
  </si>
  <si>
    <t>Fresnillo, General Codina, General Panfilo Natera y Pinos</t>
  </si>
  <si>
    <t>Se registraron bajas temperaturas y heladas en el estado. Fue necesario Declarar en emergencia a cuatro municipios con el fin de ditarlos de insumos para atender la emergencia.</t>
  </si>
  <si>
    <t>CENACOM-FONDEN</t>
  </si>
  <si>
    <t>Se registro la volcadura de una pipa con capacidad de 28 mil litros de gasolina derramandose 10 mil litros aproximadamente. El incidente se registro en el Tramo carretero La ribereña. kilometro 192+900.</t>
  </si>
  <si>
    <t>Acateno, Ahuacatlan, Amixtlan, Atlequizayan, Camocuautla, Caxhuacan, Cuetzalan del Progreso, Hermenegildo Galeana, Huehuetla, Hueyapan, Hueytlalpan, Huitzilan de Serdan, Jalpan, Jonotla, Jopala, Juan Galindo, Olintla, San Felipe Tepatlan, Tepango de Rodriguez, Tlacuilotepec, Tlaola, Tlaxco, Tuzamapan de Galeana, Xicotepec, Yaonahuac, Zihuateutla, Zongozotla, Zoquiapan</t>
  </si>
  <si>
    <t>Debido a la helada atipica 2,162 productores de cafe fueron afectados. El PACC apoyo con 912,417.48</t>
  </si>
  <si>
    <t>Altotonga y Atzalan</t>
  </si>
  <si>
    <t>Se registraron bajas temperaturas y heladas en el estado. Se declaro en emergencia a dos municipios con el fin de cubrir las necesidades de abrigo, techo y alimentacion. Debido a la helada atipica 1,381 productores cafe sufrieron afectaciones en sus cultivos. El PACC apoyo con 8,738,756.02</t>
  </si>
  <si>
    <t>SAGARPA-CENAPRED-CENACOM</t>
  </si>
  <si>
    <t>Santa Catarina, Xilitla y Villa de Arriaga</t>
  </si>
  <si>
    <t>Se registraron bajas temperaturas y heladas en los municipios mencionados, por lo que se declararon en emergencia con el fin de apoyarlos con insumos para la atencion de la emergencia. Debido a la helada atipica 2,723 productores de cafe fueron afectados. El PACC apoyo con 14,261,156.02</t>
  </si>
  <si>
    <t>FONDEN-SAGARPA-CENAPRED</t>
  </si>
  <si>
    <t>Calera, General Enrique Estrada, Panuco y Morelos</t>
  </si>
  <si>
    <t>Nevada. 58 municipios afectados, un RT en cada uno. Se registran 220  personas en albergues. Se registra una duracion del evento de 9 horas continuas en la mayoria de las localidades afectadas, alcanzando una altura de 20 cm. No se registran victimas fatales, solo un aumento en las enfermedades respiratorias y accidentes de transito menores. Se estima que 3,700 viviendas sufrieron daños minimos.</t>
  </si>
  <si>
    <t>Acatepec, Atoyac de Alvarez, Coyuca de Benitez</t>
  </si>
  <si>
    <t>Las lluvias afectaron a 2,368 productores de cafe en sus cultivos. El PACC apoyo con 4,757,513.2</t>
  </si>
  <si>
    <t>Destruccion de 35 puestos en mercado. Iniciado a las 4:00 horas. Se presume fue iniciado por un corto circuito.</t>
  </si>
  <si>
    <t>Tijuana, Mexicali, Rosarito</t>
  </si>
  <si>
    <t>Afectaciones por lluvias en diversas colonias y vialidades. En total 178 viviendas afectadas. Se reportan cables caidos de energia electrica, telefonica, TV, cable y transformadores, tres personas desaparecidas y una lesionada. En Tijuana: se reportaron 3 derrumbes en un cerro, que colinda con las colonias Sanchez Taboada, Flores Magon y Mexico Lindo. Se declaro en desastre a los municipios de Tijuana y Rosarito. Fuerton necesarias 21 acciones en vialidades principales, 101 acciones en infraestructura carretera, tanto estatal como federal y 10 en infraestructura hidraulica. Desafortunadamente, tres personas perdieron la vida.</t>
  </si>
  <si>
    <t>Derrame de diesel por ordeña de ducto. A las 14:00 horas, cerca de la comunidad de La Rumorosa (Asilo: hermano Pablo).</t>
  </si>
  <si>
    <t>Se reporta la caida de una aeronave CESSNA de la fuerza aerea, a las 9:00. Se reporta un lesionado.</t>
  </si>
  <si>
    <t>Aguililla, Angamacutiro, Angangueo, Apatzingan, Aquila, Arteaga, Briseñas, Buenavista, Coahuayana, Coalcoman de Vazquez Pallares, Coeneo, Chavinda, Chinicuila, Ecuandureo, Hidalgo, Huaniqueo, Huetamo, Ixtlan, Jacona, Jiquilpan, Jose Sixto Verduzco, Juarez, Jungapeo, Los Reyes, Maravatio, Morelia, Mugica, Ocampo, Pajacuaran, Panindicuaro, Paracuaro, Patzcuaro, Penjamillo, Puruandiro, Querendaro, San Lucas, Susupuato, Tangamandapio, Tangancicuaro, Tanhuato, Tepalcatepec, Tingüindin, Tiquicheo de Nicolas Romero, Tocumbo, Tuxpan, Tuzantla, Tzintzuntzan, Venustiano Carranza, Villamar, Vista Hermosa, Yurecuaro, Zamora, Zinapecuaro, Zitacuaro</t>
  </si>
  <si>
    <t>Las lluvias torrenciales afectaron a 3,658 productores en 7,947.34 hectareas de cultivos anuales y 120.22 de perennes, a 27 productores pecuarios  y a 29 productores acuicolas en una jaula y un estanque y 1.6 hectareas.</t>
  </si>
  <si>
    <t>Las lluvias afectaron a 144 productores de cafe el PACC apoyo con 2,118,667.2</t>
  </si>
  <si>
    <t>Se registraron lluvias intensas que afectaron ocasionando daños en vivienda, infraestructura carretera e hidraulica.</t>
  </si>
  <si>
    <t>16 municipios</t>
  </si>
  <si>
    <t>Armeria, Colima, Comala, Coquimatlan, Cuahutemoc, Ixtlahuacan, Manzanillo, Minatitlan, Tecoman y Villa de Alvarez</t>
  </si>
  <si>
    <t>Las lluvias afectaron a 859 productores de plantaciones de frutales perennes y cultivos de cafe y nopal.</t>
  </si>
  <si>
    <t>Acaponeta, Bahia de Banderas, Rosamorada, Ruiz, San Blas, Santiago Ixcuintla, Tecuala, Tuxpan</t>
  </si>
  <si>
    <t>Las lluvias torrenciales afectaron a 14,141 productores de Frijol, Sorgo, maiz, Chile, Jitomate, Melon, Sandia, Tomatillo, Tabaco, Calabaza, Pepino, Arroz, Mango, Guanabana, Papaya y Platano.</t>
  </si>
  <si>
    <t>Chalco y Valle de Chalco, Ecatepec y Nezahualcoyotl</t>
  </si>
  <si>
    <t>Derivado de las intensas lluvias en el Valle de Mexico se registraron afectaciones en algunos municipios de la zona conurbada. Afortunadamente no se registraron fallecimientos.</t>
  </si>
  <si>
    <t>Gustavo A. Madero, Venustiano Carranza, Iztacalco e Iztapalapa</t>
  </si>
  <si>
    <t>Derivado de las intensas lluvias en el Valle de Mexico se registraron afectaciones en delegaciones del Distrito Dederal. Afortunadamente no se registraron fallecimientos.</t>
  </si>
  <si>
    <t>Agangueo, Ocampo, Tiquicheo, Tuxpan, Tuzantla, Ciudad Hidalgo, Jungapeo y Zitacuaro</t>
  </si>
  <si>
    <t>Se registraron intensas lluvias en la zona oriente del estado, afectando severamente a varios municipios, especialmente a Angangueo, en donde un flojo de escombros acasiono la muerte de de 35 personas (16 de estas fueron producto de dos deslizamientos de laderas en Angangueo, estas se contabilizaron en el apartado de desastres geologicos). Los daños y perdidas superaron los 1,600 millones de pesos, convirtiendose en el desastre mas severo de los ultimos años en el estado.</t>
  </si>
  <si>
    <t>Choque  en la Carretera Federal Celaya-Queretaro km 33+500, a la altura de la comunidad San Jose Aguazul, entre un auto tanque del Servicio publico Federal, originaria de Queretaro y una camioneta que transportaba ladrillos y en su fuga atropello a una persona en bicicleta. El auto tanque se encontraba vacio, solo con remanente de anticongelante.</t>
  </si>
  <si>
    <t>Tancitaro, Uruapan</t>
  </si>
  <si>
    <t>Debido a la helada atipica 73 productores de aguacate sufrieron afectaciones en diversos porcentajes el PACC apoyo con 1,272,565.</t>
  </si>
  <si>
    <t>Villagran, Valle de Santiago, Ocampo, Dr Mora, Irapuato, San Luis de la Paz,Salamanca y Manuel Doblado</t>
  </si>
  <si>
    <t>Se reportan afectaciones por incremento de canales de riego.Como accion preventiva se desalojaron a 7 personas. El rio Laja, a la altura de la comunidad  Mexicanos, provoco inundaciones en los campos de cultivo. Se reporta el desbordamiento del arroyo Blanco y canal cañones. El arroyo Cachinches, provoco la evacuacion a un Refugio Temporal de 4 personas. tambien los rios Queretaro y Apaseo dañaron los cultivos de las comunidades Calera de Ameche, el Nacimiento, Cuachipili y Jaral. Se registran afectaciones en campos de cultivo. Se afectaron 40 hectareas del ejido Churubusco y 60 hectareas del ejido Panales Jamaica. Otas 250 hectareas afectadas en Manuel Dobaldo por la ruptura de un bordo de La Presa La Recibidora.</t>
  </si>
  <si>
    <t>evacuacion de 50 menores, por fuga de gas LP (mal cerrado), a las 11:00 horas.</t>
  </si>
  <si>
    <t>Muerte de 3 elementos de la SEDENA, por desplome de avioneta y destruccion de la misma. A las 10:53 horas. perdida total de una avioneta militar. La nave fue localizada a 25 millas nauticas del sureste de Ensenada. La falla fue localizada en el motor de la nave.</t>
  </si>
  <si>
    <t>Campeche, Cd del Carmen,Champoton</t>
  </si>
  <si>
    <t>Lluvias acompañadas de fuertes vientos (de 55 a 77 km/hr). caida de arboles, espectaculares, cortes de energia electrica, daño en techo de viviendas y evacuaciones preventivas en diversas colonias y comunidades. Cierre momentaneo de vialidades. Se registra una persona lesionada. Se registran 27 personas albergadas en el Refugio temporal Escuela Ramon G. Bonfil.</t>
  </si>
  <si>
    <t>Ocosocuatla</t>
  </si>
  <si>
    <t>Volcadura de un autobus de pasajeros. sucedio por la noche en el km 145 a la altura del peunte de Chiapas. Se reportaron 26 heridos y destruccion de un autobus de pasajeros.</t>
  </si>
  <si>
    <t>Buena Ventura</t>
  </si>
  <si>
    <t>Volcadura de autobus de la linea Chihuahuense, a las 5:30 horas. Se registran 20 lesionados. Y perdida de un autobus.</t>
  </si>
  <si>
    <t>Valles</t>
  </si>
  <si>
    <t>Ocurrido a las 8:25 horas en el area Carretera Estatal Valles - rio Verde. Se registra la volcadura de un auto tanque, cargado de 39 mil litros de Xilenos, que presenta una fuga en una de sus valvulas. Producto altamente inflamable donde se puede incendiar por calos, chispas, llamas. En el km 18 de la carretera, a la altura de la comunidad Otates que fue evacuada. Se reporta que la fuga, presentoderrame total del producto, siendo contenido con arena y tierra.</t>
  </si>
  <si>
    <t>Amenaza de bomba en la empresa maquiladora "Jabil". Registrado a las 10:42 horas. Se realizo la evacuacion de 2,500 personas.</t>
  </si>
  <si>
    <t>Sucedido a  las 14:45 horas. Al desplomarse la aeronave comercial, hubo movilizacion de equipos de busqueda y rescate. La avioneta peertenecia al servicio turistico tipo Cesna 185, com matricula HB-HNP, en la comunidad Santa Lucia. Elementos de la policia resguardaron los restos, para determinar las causas del percance.</t>
  </si>
  <si>
    <t>Se reportala volcadura de un autobus de pasajeros de la linea Chihuahense, en el km 165, a las 01:03 horas. Carretera Jimenez - Torreon. Con 2 muertos, 10 lesionados y movilizacion de cuerpos de emergencia.</t>
  </si>
  <si>
    <t xml:space="preserve">Sismo de 7.2 grados Richter. Con epicentro en la Falla de Cucapah (Ejido Durango). Registrado a las 15:40 (hora local). Resultaron afectados 13 ejidos. Afectaciones en energia electrica, de telefonia, agua potable y carreteras. tambien en edificios de gobierno, escuelas, hospitales y viviendas. Colapso de estructuras, fugas de gas e incendios. Crisis nerviosas. 35,233 fueron las personas afectadas  (entre lesionados, damnificados, etc.). evacuacion por anegaciones en el Valle. El total de lesionados asciende a 231. Se registraron 180 replicas, no mayores de 5 grados, ni menores de 2.5. Se registra daño en edificios de gobierno, escuelas, hospitales y viviendas.  De los 283 planteles educativos, se reporta: 132 sin daños, 75  con daños leves, 61 con daños moderados y 15 con severos. En terminos de Refugios Temporales, se registro: 1, comunidad El Faro (89 albergados). 1 Ejido de Oaxaca (105 albergados).  Gimnasio Juventud, con 20 albergados.  Ademas de contabilizarse Centros de Acopio en diferentes lugares de la zona urbana, como Ensenada, Mexicali y Tijuana y de ponerse en operacion 19 guarderias.  Se realizaron evaluaciones en 704 viviendas, de las cuales 416 presentan daños en diversos grados: 54  estan en peligro de colapso y 5 colapsadas, el resto presentan daños menores. La colonia Ampliacion Solidarida fue la colonia mas afectada con 300 viviendas dañadas. En el Ejido de Zacatecas, 17 viviendas en riesgo y 6 destruidas. En el Ejido de Agualeguas, 25 destruidas. En el Ejido Oaxaca 115 con daños severos. En rio Nuevo hay viviendas en peligro por el desgajamiento de taludes. </t>
  </si>
  <si>
    <t>Allende, Anahuac, Apodaca, Cadereyta, Jimenez, Cerralvo, Doctor Coss, General Teran, Guadalupe, Hualahuises, Juarez, Linares, Los Herreras, Montemorelos y Monterrey</t>
  </si>
  <si>
    <t>Se registraron afectaciones a consecuencioa de los intensas lluvias en carreteras, vivienda y urbano.</t>
  </si>
  <si>
    <t>Muzquiz, Piedras Negras y Zaragoza</t>
  </si>
  <si>
    <t>Se registraron lluvias intensas en tres municipios del estado, ocasionando severos daños en la infraestructura carretera e hidraulica del estado. Derivado de los anterior se emitieron las correspondientes declaratorias de emergencia y desastre</t>
  </si>
  <si>
    <t xml:space="preserve">Viviendas afectads y movilizacion de cuerpos de rescate. El Lunes a las 6:50 hrs., se registro el deslave, afectando a 20 viviendas, de las cuales 8 presentaron daños totales, 3 parciales, 2 menores y 7 en peligro. No se pidio ayuda por ser zona residencial. Debido al deslave de cerro, registrado en el Fraccionamiento privado Laderas de Monterrey, se vieron afectadas las calles de Gladiolas, Jazmin y Clavel. Ademas de haberse presentado un  agrietamiento de 9 cm, por lo que se realizo una evacuacion preventiva. </t>
  </si>
  <si>
    <t>Ocurrido en el Centro Cultural de Tijuana a las 19:30 horas, el teatro se encontraba a total capacidad, se realizaba un evento inter-escolar. Se reporta un conato de incendio, con 12 menores intoxicados y 3 con ataque de histreria.</t>
  </si>
  <si>
    <t>Huehuetoca</t>
  </si>
  <si>
    <t>La Unidad Estatal de Proteccion Civil informo que el dia 27 de enero a las 15:50 horas se registro  la caida de tierra sobre 5 trabajadores que abrian una zanja para elaborar un muro de contencion en la zona habitacional URBIS Villas del Rey, ubicado en el municipio de Huehuetoca el, esto se debio a que las lluvias del dia anterior reblandecieron la tierra, este suceso dejo como saldo a los 5 trabajadores muertos.</t>
  </si>
  <si>
    <t>rio Bravo</t>
  </si>
  <si>
    <t>movilizacion de cuerpos de rescate a las 03:00 horas. Incendio de 10 locales de tianguis de madera, a las 06:00 quedo sofocado, por los bomberos.</t>
  </si>
  <si>
    <t>Zona alta, Huixtla, Motozintla, Finca La Paz, Villacomaltitlan, Huehuetan, Escuintla, Acacoyagua, Mapastepec, Pijiapan, Jaltenango, Tuzantan, Sichiate, Bejucal de Ocampo, Mazapa de Madero, Tapachula, Union Juarez, Amatenango, Acapetahua, Ocosingo, Benemerito de las Americas</t>
  </si>
  <si>
    <t xml:space="preserve">Se registaron 86 viviendas con encharcamientos en los municipios de Suchiate, Tapachula, Mazatan y Mazapa de Madero. Se reportaron daños en infraestructura publica, 11 tramos de derrumbes en la zona alta de Tapachula. Ademas de la atencion integral de 17 tramos de carretera en los municipios Tapachula, Villacomaltitlan, Tuzantan, Siltepec, Mazatan, Mapastepec, Escuintla, Mazapa de Madero y Union Juarez.  Se observaron campo anegados de cultivos de platano y mango en zonas bajas de Huehuetan. Se reportan 4 lesionados y 3 fallecidos, la suspension momentanea de energia electrica. Deslizamiento del cerro en el Municipio de Escuintla, se presume sepulto a 3 personas. Se reporta la caida de arboles en Tapachula, Mazatan y Tuzantan. </t>
  </si>
  <si>
    <t>Paracho</t>
  </si>
  <si>
    <t xml:space="preserve">Debido a la helada atipica 247 productores de maiz sufrieron afectaciones. El PACC apoyo con 585,000 pesos. </t>
  </si>
  <si>
    <t>Cheran</t>
  </si>
  <si>
    <t>Debido a la helada atipica 139 productores de maiz sufrieron afectaciones e el PACC apoyo con 288,756.02</t>
  </si>
  <si>
    <t>Carmen</t>
  </si>
  <si>
    <t>movilizacion de cuerpos de emergencia a las 22:17, por el incendio en un transformador del modulo 3 de la Planta de Nitrogeno Cantarell, administrado por la compañia SONITSA. El incendio duro poco mas de 24 horas. La produccion quedo paralizada, del yacimiento petrolifero en el area de Plataformas Marinas de PEMEX. Evento derivado de una falla electrica en el transformador potencial de la bahia de 69 kv.</t>
  </si>
  <si>
    <t>Volcadura e incendio del equipo PR-1951 de la compañia tranposrtista "Transportes ROYAL SA de CV". Ocurrido a las 01:00 horas. area afectada: Autopista Manzanillo-Colima a la altura de la Colonia El Colomo. Entre la Infraestructura dañada, se encuentra un autotanque, 50 viviendas y  10 vehiculos (6 de ellos fueron perdida total). De un total de 50 viviendas afectadas, 10 fueron quemadas en su totalidad (asentamientos irregulares). El resto registro daños menores. Se realizo la evacuacion de 400 personas.</t>
  </si>
  <si>
    <t>Suchiate</t>
  </si>
  <si>
    <t xml:space="preserve">Derivado de las intensas lluvias se registraron daños en vivienda, infraestructura hidraulica, hidroagricola y carretera del estado. La SEGOB emitio la declaratoria de Emergencia y Desastre.. Se reportaron 2 albergues, el primero en el Auditorio Municipal Juan Gutierrez con 20 familias (54 personas), el segundo en el DIF Municipal con 45 familias (143 personas). </t>
  </si>
  <si>
    <t>Champoton,Calakmul,Carmen,Escarcega,Hopelchen,Candelaria</t>
  </si>
  <si>
    <t>Se registran lluvias fuertes. evacuacion, daños materiales y movilizacion de cuerpos de rescate, en diversas colonias y comunidades. Cortes parciales de energia electrica y cortes de tramos carreteros por anegaciones. Se reportaron 544 personas en los 11 Refugios Temporales instalados. 1043 viviendas dañadas. En Champoton: 9 Refugios Temporales con 538 personas. En Carmen: 2 Refugios Temporales, con 6 personas. Y alcantarillado insuficiente. Calakmul: 9 localidades con 25 viviendas afectadas. Champoton: 24 localidades con 793 viviendas con afectaciones parciales y 118 con afectaciones menores. Escarcega: 7 localidades con 30 viviendas con afectaciones. Candelaria: 35  viviendas afectadas, ademas de daños en el puente nuevo, asicomo deslave por escurrimientos y taludes (no se afectoel paso de vehiculos). Hopelchen: 42 viviendas afectadas.</t>
  </si>
  <si>
    <t xml:space="preserve">Varios Municipios (32) </t>
  </si>
  <si>
    <t>El huracan Alex acasiono severos daños en el estado de Coahuila, el monto de daños se estimo en 1,430 millones de pesos. Se reportaron seis muertos asociados directamente al fenomeno y ocho indirectos al realizar labores de evaluacion de daños.</t>
  </si>
  <si>
    <t>Varios municipios (30)</t>
  </si>
  <si>
    <t>El impacto del huracan Alex en el estado de Tamaulipas provoco severos daños en su infraestructura. Desafortunadamente, seis personas perdieron la vida, la mayoria por actos imprudenciales al intentar cruzar rios o arroyos crecidos. El sector agricola fue el mas afectado, ya que se perdieron miles de hectareas de diferentes cultivos.</t>
  </si>
  <si>
    <t>Varios municipios (49)</t>
  </si>
  <si>
    <t>El huracan Alex acasiono severas lluvias en el area metropolitana de Monterrey en el la mayor parte del estado. Las afectaciones fueron severas, sobretodo en infraestructura carretera y urbana. Desafortunadamente nueve personas perdieron la vida. Este desastre es el mas costoso de los ultimos 20 años en el estado de Nuevo Leon.</t>
  </si>
  <si>
    <t>Mier, Miguel Aleman, Camargo, Gustavo Diaz Ordaz, Reynosa, rio Bravo y Matamoros</t>
  </si>
  <si>
    <t xml:space="preserve">Se registraron severas inundaciones fluviales en varios municipios del estado. Por tal motivo el FONDEN apoyo para la realizacion de 1,184 acciones de reconstruccion. </t>
  </si>
  <si>
    <t>Catorce</t>
  </si>
  <si>
    <t>Afectaciones en viviendas y movilizacion de equipos de emergencia. Iniciado a las 02:00 horas, se reportan derrumbes en caminos, desabasto de agua potable, penetracion de agua en viviendas, inundaciones de hasta 1 metro de altura.  2 puentes fuertemenete colapsados en las comunidades Tohonitos, La Maroma, El Alamo. Las lluvias comenzaron el 1 de julio y terminaron hasta el dia 7.</t>
  </si>
  <si>
    <t>Las lluvias torrenciales afectaron a 355 productores de cebolla, chile jitomate, maiz, lechuga, nopal y sorgo. El PACC apoyo con 1,235,108.16</t>
  </si>
  <si>
    <t>Cotija</t>
  </si>
  <si>
    <t>Se registran evacuaciones preventivas, daños materiales y movilizacion de cuerpos de emergencia. En diversas colonias y comunidades. Se registran algunos cortes de carretera ocasionados por deslaves. En la Comunidad El Paraiso, se reportan 12 viviendas afectadas, por penetracion de agua. Hubo deslaves en la carretera Jiquilpan-Cotija. Comunidad de El Paso: se encuentra en las faldas de un cerro y por el deslave, provoco que cayera un alud de lodo y piedras sobre 8 viviendas. Comunidad de  Puerto: alojo a una planta tratadora de agua. Comunidad El Sauz, reporta penetracion de agua en viviendas.</t>
  </si>
  <si>
    <t>Laredo</t>
  </si>
  <si>
    <t>Se reporta la muerte de una persona por golpe de calor.</t>
  </si>
  <si>
    <t>Afectaciones por lluvia intensa, en colonias Valle Residencial, Vazquez Bomfil, Arboledas, rinconada de alamos, Girasoles 3a seccion, Colonia La Capilla. evacuacion de 2 familias.</t>
  </si>
  <si>
    <t>Mexicale</t>
  </si>
  <si>
    <t>Se reportaron dos decesos por golpe de calor.</t>
  </si>
  <si>
    <t>Frontera y Saltillo</t>
  </si>
  <si>
    <t>Se reportaron dos decesos de una adulto y un menos por golpe de calor.</t>
  </si>
  <si>
    <t>Fuertes lluvias que provocaron la crecida del arroyo El Toro. Incio a las 00:20 horas. Se reportan 3 lesionados y una persona fallecida, asicomo un vehiculo dañado. Algunas personas se encontraban festejando y al cruzar el rio para trasladarse, fueron arrastrados por la corriente.</t>
  </si>
  <si>
    <t>Indaparapeo,Charo</t>
  </si>
  <si>
    <t xml:space="preserve">Desbordamiento de rio, personas refugiadas y movilizacion de cuerpos de emergencia. 104 personas en Refugios Temporales. Las afectaciones mayores, se registraron en la colonia Miguel Hidalgo del Municipio de Indaparapeo, donde se reportoel desbordamiento del rio Cahuaro, asicomo afectaciones en 30 hectareas en diversos cultivos por penetracion de agua. El Refugio Temporal se habilito en la Casa de la Cultura. </t>
  </si>
  <si>
    <t>Santa Ana, Agua Prieta, Hermosillo</t>
  </si>
  <si>
    <t>Afectaciones a la poblacion, a viviendas, postes y vialidades. Santa Ana: reubicacion de familias, no fue necesaria la declaratoria de emergencia. Aguaprieta: se registra el fallecimiento de una persona cuando intento cruzar el arroyo. En Hermosillo, 46 colonias inundadas, las mas afectadas Tulipanes y vecinos del arroyo Las Viboras. Benjamin Hill, daño por vientos fuertes. Arispe: vientos fuertes causaron daños a viviendas.</t>
  </si>
  <si>
    <t>Vista Hermosa</t>
  </si>
  <si>
    <t>Las lluvias torrenciales afectaron a 245 productores en sus cultivos de maiz, sorgo y camote. El PACC apoyo con 931,544.64.</t>
  </si>
  <si>
    <t>Una persona fallecio en el hospital por golpe de calor.</t>
  </si>
  <si>
    <t>265 municipioS (4 declaratorias)</t>
  </si>
  <si>
    <t>Se registraron varios eventos entre julio y septiembre de 2010 afectanco a varios municipios, por lo que fue necesario emitir 9 declaratorias de emergencia para 219 municipio y 4 de desastre para 265 municipios. El CENAPRED realizo una mision de evaluacion para evaluar los daños y perdidas ocasionados por lo fenomenos. Dentro de esta cadena de eventos se registro un fuerte deslizamiento en el municipio de Santa Maria Tlahuitoltepec, en el cual perdieron la vida 11 personas, estas se contabilizaron en el apartado de desastres de origen geologico. Sin embargo el monto de daños y perdidas se considero en el apartado de lluvias e inundaciones, ya que no se conto con la informacion diferenciada.</t>
  </si>
  <si>
    <t>Santa Maria Tlahuitoltepec</t>
  </si>
  <si>
    <t>Se registraron varios eventos entre julio y septiembre de 2010 afectanco a varios municipios. Dentro de esta cadena de eventos se registro un fuerte deslizamiento en el municipio de Santa Maria Tlahuitoltepec, en el cual perdieron la vida 11 personas, estas se contabilizaron en el apartado de desastres de origen geologico. Sin embargo el monto de daños y perdidas se considero en el apartado de lluvias e inundaciones, ya que no se conto con la informacion diferenciada.</t>
  </si>
  <si>
    <t>Acapetahua, Ocosingo, Benemerito de las Americas, Escuintla</t>
  </si>
  <si>
    <t>Lesionados, fallecidos e inundacion, activacion de los cuerpos de emregencia. Afectadas diversas comunidades y diversos tramos carreteros. Municipio de Acapetahua: se presenta el desbordamiento del rio Cintalapa, con tirante de 30 a 50 cms. Municipio de Ocosingo: en el tramo Ocosingo-San Cristobal en el km 169, se desgaja un banco de arena, cayendo dos piedras en el camino. Con tirante de 30 a 40 cms. Municipio Benemerito de las Americas, evacuadas 24 familias, con un RT con 120. Municipio de Escuintla desgajamiento de cerro, que sepulto a 5 personas.</t>
  </si>
  <si>
    <t>Guadalcazar, Axtla de Terrazas, Ebano, San Martin Chalchicuautla, Tamazunchale, Tampacan y Tanquian de Escobedo</t>
  </si>
  <si>
    <t>Inundaciones con afectaciones en la poblacion, ocurrido a  diversas horas, en diversas colonias y comunidades. Las principales afectaciones se dieron en viviendas. Debido a las precipitaciones ocurridas del 21 al 30 de julio en la zona de la Huasteca, en el Municipio San Vicente, quedaron incomunicadas mas de 18 comunidades. El el Municipio de Tamuin, resultaron afectados alerdedor de 300 viviendas, con daños severos, asicomo afectaciones en caminos y el sistema de red de agua potable. De los 19 municipios afectados, solicitaron declaratoria de emergencia Axtla de Terrazas, Ebano, San Martin, Tamazunchale y Tanquian. En Ciudad Valles: registrados 2 Albergues Temporales con 15 y 56 personas respectivamente. El Naranjo: quedaron comunidades incomunicadas, por el daño en las carreteras. Tanquian de Escobedo: el rio Escobedo descendio rapidamente, se instalo un RT, que refugia a 50 personas. ebano: 102 personas albergadas en 3 Refugios Temporales. Tamazunchale: 2 Refugios Temporales con 28 y 63 personas respectivamente, por le deslizamiento de laderas se encuentran incomunicadas varias comunidades. . San Vicente Tancuayalab: niveles de agua obstaculizando caminos, 199 personas albergadas en un RT y otras 80 en otro. Tanlajas: 110 familias, albergadas en la galera de la comunidad. Tamuin: 2 albergues, con 200 personas. Tierra Nueva: La Presa La Muñeca vertiendo sus excedentes. Guadalcazar: evacuacion de comunidades.  Xilitla: incomunicadas 350 familias por la crecida de los arroyos. Huehuetlan: incomunicadas 50 familias. Lagunillas: Creciente de rios, mantiene incomunidacas comunidades. Santa Catarina: Comunides incomunicadas. Tierra Nueva: crecida de arroyos provoca incomunicacion de comunidades.</t>
  </si>
  <si>
    <t xml:space="preserve">Atzacan, Calcahualco, Camaron de Tejeda, Cerro Azul, Chiconamel, Coscomatepec, Gutierrez Zamora, Las Choapas, Naranjos Amatlan, Nautla, Panuco, Platon Sanchez, Tantoyuca, Tecolutla, Temapache, Tempoal, Tuxpam y Vega de Alatorre. </t>
  </si>
  <si>
    <t>Se registraron intensas lluvias entre el 22 y 25 de julio, afectando la infraestructura del estado, sobretodo la carretera. Los efectos se sintieron en 64 municipios, aunque unicamente 18 fueron declarados en emergencia y desastre. Colonias afectadas 165. Comunidades afectadas 468. Viviendas afectadas 10,591. rios desbordados 28. Arroyos desbordados 30. Albergues 55. Personas albergadas 4,962. Personas rescatadas 40. Puentes afectados 26. Escuelas afectadas 2. Lesionados 1. Cultivos afectados 200 hectareas de maiz y 65 de frijol. El FONDEN destino 1,377 millones de pesos para la reconstruccion de la zona afectada.</t>
  </si>
  <si>
    <t>CENACOM-FONDEN-CENAPRED</t>
  </si>
  <si>
    <t>Chontla, Tancoco, Tantima, Ozuluama, Tampico el Alto,  Pueblo Viejo y El Higo</t>
  </si>
  <si>
    <t>Se registraron intensas lluvias e inundaciones en los municipios mencionados. Por tal motivo se registraron daños en la infraestructura hidraulica y carretera, asicomo en el medio ambiente. El Fonden apoyo para la realizacion de 101 acciones de reconstruccion.</t>
  </si>
  <si>
    <t>Altamira, Gonzalez, Ciudad Madero y Tampico</t>
  </si>
  <si>
    <t>Se registraron intensas lluvias e inundaciones en los municipios mencionados, se reportaron daños en carretero, hidraulico, urbano y vivienda. El Fonden apoyo con 544 acciones de reconstruccion.</t>
  </si>
  <si>
    <t>Las lluvias torrenciales afectaron a 74 productores de maiz. El PACC apoyo con 208,409.78</t>
  </si>
  <si>
    <t>Calera, Cañitas de Felipe Pescador, Concepcion del Oro, Cuauhtemoc, El Salvador, Fresnillo, Genaro Codina, General Enrique Estrada, General Francisco R. Murguia, General Panfilo Natera, Guadalupe, Jerez, Jimenez del Teul, Loreto, Luis Moya, Mazapil, Melchor Ocampo, Monte Escobedo, Morelos, Noria de Angeles, Ojocaliente, Panuco, Pinos, rio Grande, Sain Alto, Santa Maria de la Paz, Trancoso, ValParaiso, Vetagrande, Villa de Cos, Villa Garcia, Villa Gonzalez Ortega, Villa Hidalgo, Villanueva, Zacatecas</t>
  </si>
  <si>
    <t>Debido a la sequia 40,366 productores de Avena, Cebada, Frijol, maiz, Sorgo y Trigo sufrieron la perdida total de sus cultivos, asicomo a 2,336 productores pecuarios ya que la sequia afecto agostaderos y pastizales en su totalidad, especies bovinas, ovinas, caprinas y abejas, sufrieron la falta de comida.</t>
  </si>
  <si>
    <t>Volcadura de un autobus de pasajeros. Registrado en el limite de Muzquiz y Sabinas, en la carretera estatal 20, 7+20,  a las 21:30 horas. Hubo un total de 25 lesionados.</t>
  </si>
  <si>
    <t>Santa Maria Rayon</t>
  </si>
  <si>
    <t>Se reporta que a las 21:30 horas ocurrieron fuertes lluvias. Las viviendas reportaron daño por penetracion de agua y lodo. De igual forma, la infraestructura urbana sufrio daños y por ende fue necesario emitir la declaratoria de desastre.</t>
  </si>
  <si>
    <t>Una persona fallecio por golpe de calor.</t>
  </si>
  <si>
    <t>64 municipios (8 declaratorias de desastre)</t>
  </si>
  <si>
    <t xml:space="preserve">Entre el 8 de agosto y el 29 de septiembre se registraron varios eventos en el estado de Chiapas, mismos que ocasionaron daños en varios municipios del estado, por lo que fue necesario emitir 8 declaratorias para un total de 64 municipios. Ademas como consecuencia de las lluvias se registraron dos deslizamientos de ladera en el municipio de Amatan y en Angel Albino Corzo, como resultado 19 personas perdieron la vida, 16 en Amatan y 3 en Angel Albino Corzo. Estas muertes se contabilizaron en el apartado de Desastres Geologicos, sin embargo el monto de daños y perdidas se considero en el apartado de lluvias e inundaciones. </t>
  </si>
  <si>
    <t>Se reporta a las 22:00 horas, en el km 108 de la carretera Guadalajara-Colima, a la altura del Puente Atenquique. A causa del impacto de 5 vehiculos compactos y 2 vehiculos pesados. Uno de los camiones pesados transportaba, 2 tolvas con 35 toneladas de arena silica.</t>
  </si>
  <si>
    <t>Tiquicheo</t>
  </si>
  <si>
    <t xml:space="preserve">Ocurrido a las 15:28, el desbordamiento del arroyo del Muncipio de Tiquicheo, donde el agua subio 2 metros en las colonias Deportiva, Ricardo Flores Magon y Bella Vista, el lodo afectoa enseres domesticos de las viviendas. </t>
  </si>
  <si>
    <t>Se reporta a las 20:00 horas, la ruptura de un carcamo en le rio chico de los Remedios, en la Colonia Izcalli. Afectando viviendas por la inundacion. El canal arrastro los costales con arena, que se habian asignado para detener la corriente. El agua alcanzo casi 2 metros.</t>
  </si>
  <si>
    <t>Amatan y Angel Albino Corzo</t>
  </si>
  <si>
    <t xml:space="preserve">Se registró un deslizamiento de ladera en el municipio de Amatan como consecuencia de las lluvias, como resultado, 16 personas perdieron la vida. Estas muertes se contabilizaron en el apartado de Desastres Geologicos, sin embargo el monto de daños y perdidas se considero en el apartado de lluvias e inundaciones. </t>
  </si>
  <si>
    <t xml:space="preserve">Como consecuencia de las lluvias, se registró un deslizamiento de ladera en el municipio de Angel Albino Corzo, 3 personas fallecieron. Estas muertes se contabilizaron en el apartado de Desastres Geologicos, sin embargo el monto de daños y perdidas se considero en el apartado de lluvias e inundaciones. </t>
  </si>
  <si>
    <t>Ocurrido  a las 05:00 horas, por el desprendimiento de un cerro, en la colonia El Carmen. Se registra un alud, con arrastre de rocas y lodo, en el cerro del chiquihuite, debido al escurrimiento de agua.</t>
  </si>
  <si>
    <t>Ocurrida en diversas colonias, a las 17:30 horas, afectando a Jacona, con el desbordamiento del rio Celio a la altura de la barranca, la altura del agua alcanzo los 1.50 metros, afectando los domicilios.</t>
  </si>
  <si>
    <t>Se registra la movilizacion de cuerpos de rescate, ante las lluvias acompañadas de fuertes vientos, que afectaron a 5 casas habitacion en sus techumbres y al suministro de agua potable y la corriente electrica.</t>
  </si>
  <si>
    <t>evacuacion de personas por la fuga de gas-aceite y movilizacion de equipos de emergencia de PEMEX. Descontrol de pozo UECH 32, en el area litoral. Reportado a las 18:30 horas. Se presentouna fuga de gas-aceite en una de las plataformas en la region maritima suroeste, cuando se reparaba  el pozo Uech 32. La plataforma semi-sumergible cuenta con propelas y dominio propio. 18 personas fueron evacuadas, se activo el CRAE nivel 3 de emergencia. No hubo lesionados. Se desconocen las causas que originaron el daño. La infraestructura dañada, fue una plataforma petrolera.</t>
  </si>
  <si>
    <t xml:space="preserve"> Venustiano Carranza</t>
  </si>
  <si>
    <t>Ocurrido a las 14:28 horas, por un corto circuito a un costado del restaurante WINGS.</t>
  </si>
  <si>
    <t>Vista Hermosa y Zinapecuaro</t>
  </si>
  <si>
    <t>Las lluvias torrenciales afectaron a 676 productores en sus cultivos de maiz, sorgo y camote. El PACC apoyo con 2,176,171.92.</t>
  </si>
  <si>
    <t>Chapala, Ixtlahuacan de los membrillos</t>
  </si>
  <si>
    <t>Inicio alrededor de las 03:00 horas. afectacion en viviendas y movilizacion de cuerpos de emergencia, en la region de Cienega. Durante la madrugada se registro el desbordamiento del Arroyo Grande, afectando a la comunidad Atotonilco (con 175 viviendas afectadas) que pertenece al Municipio de Chapala y a la comunidad de Atequiza (40 viviendas afectadas), que pertenece al Municipio de Ixtlahuacan de los Membrillos. El desbordamiento se debio a las lluvias. Las inundaciones llegaron hasta el metro y medio de altura.</t>
  </si>
  <si>
    <t>Iguala, de la Independencia, Pungarabato</t>
  </si>
  <si>
    <t>penetracion de agua en viviendas, en diversas horas y diversas colonias y comunidades. Municipio de Iguala de la Independencia: se reportan encharcamientos, alcanzo de 30 a 40 centimetros. Municipio de Pungarabato: afectacion de hasta 80 centimetros.</t>
  </si>
  <si>
    <t>Se reporta accidente aereo, ocurrido a las 10:20 aproximadamente. Una avioneta tipo CESSNA, modelo 172, matricula XB SIC de 2 plazas, que cubrua la ruta Uruapan - Apatzingan se desplomo en la comunidad Chimilpa.</t>
  </si>
  <si>
    <t>Acapulco, Igualapa, Ayutla de los libres, Marquelia, San Marcos, Atoyac de Alvarez, Chilpancingo, Iliatenco, Zirandaro de los Chavez</t>
  </si>
  <si>
    <t xml:space="preserve">Afectaciones por lluvias en Acapulco, hubo afectaciones, km 0, Colonia Vicente Guerrero, caidas de barda sobre vivienda, provocando la muerte de una persona, se evacuaron a 4 familias. En la Colonia Progreso se regitran caida de arboles. En las colonias Nueva Era, Radio Koko, Ciudad Renacimiento se registra la caida de arboles sobre cables de luz. se registra deslizamiento de tierra, en la Colonia San Agustin y la Colonia Sinai, caida de bardas. Afectaciones en carreteras, un arbol cayo sobre un vehiculo causando la muerte del conductor. Igualapa, 7 viviendas afectadas por inundacion. Ayutla de los libres 4 viviendas inundadadas. En Marquelia, se evacuaron a 2 familias debido al crecimiento del rio Marquelia. En Zihuatanejo 3 viviendas resultaron afectadas  por el deslizamiento de tierra, una vivienda por las lluvias y una por la crecida de un rio. Chilpancingo, en la Carretera libre Mexico-Acapulco y en Tierra Colorada, derrumbes de tierra que obstruyeron carriles.  En Iliatenco se regsitro un desgajamiento de un cerro sobre la carretera estatal Tlpa-Marquelia en el km 28+900 sepultando una pick up 93, perdiendo la vida 3 personas. </t>
  </si>
  <si>
    <t>Se registra la movilizacion de equipos de emergencia, por amenaza de bomba, a las 15:32 horas. El 066 recibio una llamada anonima. Indicaba que en la banqueta del acceso 3 del Centro Internacional de Acapulco, se encontraba un explosivo. Se localizo el ciclindro de carton de medio metro aproximadamente.</t>
  </si>
  <si>
    <t>Iniciado a las 10:40. perdida total de embarcacion y movilizacion de cuerpos de emergencia. Se informo de un incendio en una embarcacion recreativa atracada en el muelle de la Marina Blue Rey, ubicada en el km 13.5, boulevard Kukulcan, en el Municipio de Benito Juarez. Se desconoce la causa que origino el incendio. La embarcacion tenia una medida de 40 pies. No se reportan daños humanos.</t>
  </si>
  <si>
    <t>la precipitacion pluvial se registro en la tarde-noche. Hubo movilizacion de cuerpos de rescate y evacuacion de personas a las 19:00 horas, la zona afectado es la cercana al Puebo de rio Frio. Que se encuentra en el limite del Estado de Mexico y Puebla. Se registran fuertes lluvias y escurrimientos de las partes altas del volcan Iztaccihuatl. Se registra el desbordamiento de la represa rio Frio, con 34 afectados. En el Refugio Temporal, se alijaron 17 personas. La comunidad de rio Frio se encontro bloqueada por agua y lodo que provoco la engacion.</t>
  </si>
  <si>
    <t>evacuacion de personas y movilizacion de cuerpos de emergencia. Ocurrido a las 01:00 horas, en que en la madrugada se registro el desgajamiento de tierra y rocas en el cerro del Chiquihuite en la parte que colinda con la Colonia Ampliacion Castillo Grande. Como medida preventiva se desalojo a 50 personas, confirmando que ninguna  tuvo lesiones. Se instalo un Refugio Temporal, pero no se hizo uso de el, la gente quiso acudir con familiares.</t>
  </si>
  <si>
    <t>Ocurrido a las 10:46. Derrame de aceite crudo y movilizacion de personal PEMEX, en la Colonia Chimalpopoca, en el poblado de Salvasuchil, Municipio de Panuco, donde se realizaban trabajos de maquinaria pesada, provocando daños a un ducto de PEMEX y a una tuberia de agua potable. Al lugar acudio personal del Centro de Iniciativas de Cooperacion al Desarrollo-CICODE y Ecologia para el apoyo en la contencion del aceite, mediente la instalacion de barreras y aplicacion de polvo absorbente biodegradable, en el cauce del rio Panuco. El area de afectacion es un area despoblada, la Comision del Agua en el Estado de Veracruz comunica que suspendio el suministro de agua potable el Municipio por la deteccion de trazas de aceite en el equipo de bombeo.</t>
  </si>
  <si>
    <t xml:space="preserve">A las 20:01 horas se reporta la volcadura de trailer que transportaba contenedores y derrame de acido sulfurico. Activacion de equipos de emergencia. Se reporta como infraestructura dañada, una pipa que se incendio a la altura de la carretera Santa Ana-Benjamin Hill, km 140. Se desconoce la razonsocial.  </t>
  </si>
  <si>
    <t>Debido a la fuerte tormenta electrica registrada, se reportaron dos personas fallecidas y 3 lesionados al ser impactados por un rayo.</t>
  </si>
  <si>
    <t>Fallecimiento y movilizacion de cuerpos de emergencia, por la caida de un rayo. Hubo 2 menores afectados, uno de ellos se reporta fallecido. En el Rancho San Jorge, cuando el menor trataba de cubrirse  de la lluvia. Desbordamiento del  Canal Patria, ubicado entre los limites de Guadalajara y Zapopan, causando encharcamientos ligeros.</t>
  </si>
  <si>
    <t>Arrojan artefacto explosivo frente a TELEVISA Monterrey, poco despues de las 01:00, dañando vehiculo estacionado, pick up Toyota RB 58337. Los tecnicos de urgencias medicas atendieron a los empleados por crisis nerviosa.</t>
  </si>
  <si>
    <t>delegacion Benito Juarez</t>
  </si>
  <si>
    <t>Se reportan personas lesionadas a las 19:20 horas. explosion de un departamento por acumulacion de gas LP. Ubicado en Gabriel Mancera 838.</t>
  </si>
  <si>
    <t xml:space="preserve">Resultaron 2 personas intoxicadas  a las 13:42, por fuga de material peligroso (amoniaco) al interior de una empresa "Hielo La Polar", ubicada en Prolongacion Zaragoza, debido a falla en lineas de refrigeracion. </t>
  </si>
  <si>
    <t>Un rayo alcanzo a dos personas, causandoles serias lesiones.</t>
  </si>
  <si>
    <t>Reportan que a las 15:51 horas, un automovil y un camion de volteo, en la carretera federal Iguala - Chilpancingo, km 191+200, a la altura de la comunidad de Milpillas, se registra en choque de un vehiculo tsuru, placas 1735 FFN del estado de Guerrero del servicio publico, con un camion de volteo color blanco, placas 1H2C294 del Estado de Guerrero que transportaba material de construccion. El taxi que transportaba 6 personas, de las cuales 4 resultaron fallecidas y 2 lesionadas.</t>
  </si>
  <si>
    <t>Iliatenco, Chilapa</t>
  </si>
  <si>
    <t>Lluvia y viento fuerte activa los cuerpos de emergencia, con 2 vehiculos afectados a las 17:00 horas. Sobre la carretera estatal Tlapa-Marquelia a la altura de tierra colorada, de la region montaña, se sucito un derrumbe, sepultando a 2 vehiculos. Se registro un derrumbe en la carretera Chilapa-Tlapa a la altura de la comunidad Chiepepetepec, en el Municipio de Iliatenco en la zona alta d ela montaña, se registro la caida de una barda sobre 2 automoviles, uno de ellos con 2 personas en el interior que fallecieron aplastados.</t>
  </si>
  <si>
    <t>Resultan afectadas por inundacion de 20 a 30 centimetros, 41 viviendas en la localidad de Ejido Viejo y 23 de  Cerrito de Oro.</t>
  </si>
  <si>
    <t>Miguel Aleman</t>
  </si>
  <si>
    <t xml:space="preserve">Reportan 5 Refugios activados, 239  personas refugiadas. En el Municipio Miguel Aleman se recibio alimento 3 veces al dia. Municipio Gustavo diaz Ordaz, 2 colonias encharcadas y 28 viviendas con penetracion de agua, alcanzando 50 centimetros. En la colonia Nueva Esperanza penetracionde agua hasta de 60 cm. Municipio Reynosa, 10 colonias encharcadas: Los Longoria, El Banco, El Guerreño, Rancho Viejo, Los Patos, Los Corrales, El Porvenir, Los Cavazos. </t>
  </si>
  <si>
    <t>Se reporta el desbordamiento  del rio Chiquito, afectando a 15 viviendas.</t>
  </si>
  <si>
    <t xml:space="preserve">Reportan  caida de muros que obstruyeron vehicularmente avenidas, deslizamiento de rocas y derrumbe de tierra que obstruyeron un carril de la carretera Acapulco-Zihuatanejo, 15 viviendas de  la colonia Praderas de Costa Azul dañadas por introduccion de material solido arrastrado por la lluvia. Col Progreso y carretera federal Aacapulco-Pinotepa, resgistra caida de arboles. En la Colonia La Laja, hubo caida de arboles con afectacion a viviendas. </t>
  </si>
  <si>
    <t>Tlayacapan, Cuautla, Jiutepec, Cd Ayala, Yautepec,Tlaltizapan</t>
  </si>
  <si>
    <t>Registrado a  las 21:00 horas, tromba, emiten alerta de inunadacion en 5 Municipios que cruza el rio Yautepec, con evacuaciones preventivas, daños materiales y movilizacion de cuerpos de emergencia. Las zonas mas afcetadas son Barrio Rosario, Exaltacion y Nacapenco. Se observaron varios vehiculos ararstrados por la corriente. La Barranca Chiclutla se desbordo y acuso afectaciones, con provocacion de agua en 24 viviendas. Se realizo la evacuacion de familias, de las cuales 8 fueron a un RT, donde se les proporciono comida y abrigo. El RT de la Unidad Deportiva de Cuautla, registro 40 personas albergadas.</t>
  </si>
  <si>
    <t>Reporta que la Central Hidroelectrica La Villita, en Lazaro Cardenas desfogo con una alerta preventiva. En total 1,308 m3/seg, provocando un crecimiento de cauce en las comunidades Zacatula, San Francisco y Naranjito. Del Municipio de la Union Isidoro Montes de Oca, suman 300 familias en el margen del Bajo Balsas. Se desplazaron las comunidades, para abrir los Refugios Temporales.</t>
  </si>
  <si>
    <t>Gustavo A. Madero, Tlalpan, Coyoacan, Miguel Hidalgo</t>
  </si>
  <si>
    <t xml:space="preserve">Afectadas diversas colonias, con caida de arboles. Y desbordamiento de cauce en Av 5 de mayo, esq. rio Antiguo. Como consecuencia de la bajada de aguas, se produjo acumulacion de lodo y materiales de sedimento, de hasta 50 cm, afectando la vialidad y algunas viviendas, se alcanzo un tirante de 5 cms. Asimismo, enchracamientos afectaron Periferico Sur, Viaducto Tlalpan, se registro afectacion de 100 metros lineales, por 40 cms de tirante. </t>
  </si>
  <si>
    <t>Berriozabal, Tuxtla</t>
  </si>
  <si>
    <t>Activacion de los cuerpos de emergencia. Por penetracion de agua y deslizamiento de suelo. En Berriozabal hay un RT en la Cabecera Municipal con 6 familias, 15 personas, anegaciones en viviendas. En Tuxtla, desbordamiento de rio 1 RT con 6 familias y 6 personas. Y 200 persona afectadas de las colonias Teron, La Octava Norte, 3a Oriente, 1a Oriente,  con 4 muertos.</t>
  </si>
  <si>
    <t>La Union, Taxco, Pungarabato, Cutzamala, Tlapehuala, Zirandaro</t>
  </si>
  <si>
    <t>Se reporta el desfogue de la Presa La Villita, no se repostan afectacione en viviendas en las comunidades: Naranjo, Zacatula y San Francisco. En el Centro, se registra el crecimiento del rio Balsas en las comunidades de Mezcala. Tierra caliente, inundaciones en Querendas y Tlapeguala, Cutzamala, incremento del caudal del rio. Norte: en Taxco, 5 personas arrastradas por intentar cruzar el rio San Juan de Dios, vehiculo VW verde, quedando un desaparecido.  En la comunidad Querendas, se reportan afectadas 4 viviendas con penetracion de agua en un tirante de 80 cm, a consecuencia de la apertura de la Presa El  Gallo.</t>
  </si>
  <si>
    <t>Angostura, Mazatlan, Escuinapa, Ahome, Culiacan,Navolato</t>
  </si>
  <si>
    <t>Se evacuo a alrededor de 12 mil personas asentadas en zonas de riesgo. Se registra el cierre temporal de la carretera por acumulacion de agua. Se registran daños parciales en viviendas. Se reportoel descarrilamiento del tren a la altura de Tecualiya. Se dañaron 20 vagones que tranpsortaban granos, la maquina al volcarse, provoco un derrame de 9,000 litros de diesel, dos personas resultaron lesionadas. Inundaciones en el Centro que provocaron el arrastre de vehiculos y caida de bardas.  caida de arboles y evacuacion de 90 personas del asilo de ancianos, postes caidos.</t>
  </si>
  <si>
    <t>Tlaxiaco</t>
  </si>
  <si>
    <t>Desbordamiento del rio Benito Juarez, afectando a 25 casas, las familias se albergaron con familiares. Se habilito un RT en el Auditorio Municipal con 500 a 800 personas, con apoyo de colchonetas y cobijas.</t>
  </si>
  <si>
    <t>Alvaro Obregon, Coyoacan, Cuauhtemoc, Cuajimalpa,Gustavo A. Madero, Iztacalco, Magdalena Contreras, Tlalpan, Venustiano Carranza</t>
  </si>
  <si>
    <t xml:space="preserve">Ocurrido a las 19:30 horas. Encharcamientos viales, deslizamiento de tierra y caida de arboles.  Se registraron precipitaciones fuertes, lo que acasiono el encharcamientos viales y la caida de 8 arboles, principalmente en las Delegaciones Iztacalco y Venustiano Carranza. Derivado de  las lluvias, en la continuacion de la calle Acueducto 3, Calzada Desierto de los Leones, km 24.5 en la colonia Santa Rosa Xochiac, se registro el deslizamiento de tierra. La lluvia registro una intensidad de 16 a 32 mm, sobre metro cuadrado. </t>
  </si>
  <si>
    <t>movilizacion de cuerpos de emergencia en diferentes dias a diversas horas. La Presa Cointzio empezo a desfogar 2,000 metros cubicos por segundo. Al llegar al 90% de su capacidad. Se reporta que en la colonia El Ejidal Tres Puentes, en el 45 y una bodega con el 70 presentan penetracion de agua por el desbordamiento del Dren de Barajas. Se abrio la compuerta 2 a las 11, desfogando 8,196 metros cubicos. Se proyecta inundaciones en 52 colonias. La basura, principalmente plasticos, ademas de ramas y hojas ocasionaron la obstruccion de alcantarillas. Se llego a una acumulacion de agua de entre 70  a 150  mm de lluvia en diferentes zonas de la Ciudad.</t>
  </si>
  <si>
    <t>Se registra fuga de gas en la Colonia Cosntituyentes, en una toma domiciliaria. Algunos automovilistas se vieron en peligro cuando transitaban por Constituyentes de Nuevo Leon y Miguel Aleman. Acudio la empresa Gas Natural, quienes procedieron al control de la fuga, cerrando uno de los carriles de la avenida. La fuga se dio despues de que las tuberias resultaron dañadas por el paso del huracan Alex, la humedad daño las tuberias.</t>
  </si>
  <si>
    <t>Tepaltepetl</t>
  </si>
  <si>
    <t>Reportan lluvias fuertes iniciadas a la 01:00 horas con afectaciones a 61 viviendas y 370 personas aproximadamente, cerca de los pobaldos de Tepaltepetl y La Concordia, en viviendas con agua de hasta un metro en su interior, por lo que hubo labores de evacuacion. Se presentaron caidas de bardas, incluso del panteon Municipal.</t>
  </si>
  <si>
    <t>Afectaciones en 40 viviendas en el Muncipio de Tlaxiaco. Se otorgo apoyo de despensas, cobertores y colchonetas. No se activaron albergues.</t>
  </si>
  <si>
    <t>Ahome, Culiacan, Novolato, Angostura, Mazatlan</t>
  </si>
  <si>
    <t>Se reportan inundaciones por acumulacion de basura en el alcantarillado. Culiacan: afectacion en colonias Alto de Bachigualato, Infonavit Humaya, La Estancia III, Campo el Diez. Arrastre de vehiculos, inundaciones. arboles caidos. 90 evacuados. En Costa Rica 3 casas inundadas, 4 postes caidos. Novolato: Colonias Ejidal y Calderon reportan encharcamientos menores. Angostura: en la Colonia Miramar se desplomaron viviendas. Reportan afectaciones por arboles caidos y daños en el cableado electrico. Mazatlan: afectaciones menores en las colonias 13 de septiembre, 10 de mayo, Toledo Corro, Pueblo nuevo, Emiliano Zapata. Sin necesidad de activar albergues. En Ahome: inundaciones menores, provocadas  por acumulacion de basura en el alcantarillado.</t>
  </si>
  <si>
    <t>Zoquitlan</t>
  </si>
  <si>
    <t>Reportan una tromba en el Municipio de Zoquitlan, afectando a 10 viviendas. No fue necesario activar RT.</t>
  </si>
  <si>
    <t>Se reporta el desgajamiento de un cerro, por lo que se evacuo a 3 viviendas. No se reportan afectaciones a personas.</t>
  </si>
  <si>
    <t>Se reporta un accidente urbano, con 16 personas lesionadas y movilizacion de cuerpos de emergencia, a las 14:23 horas. Un autobus de la Red de Transportes publicos (RTP). Color verde, con matricula 5062X, No economico 5062 del modulo 23, choco contra los pilares que sostienen el 2o piso del Periferico a la altura de Las Flores, delegacion alvaro Obregon, circulaba sobre el carril lateral con direccion sur-norte.</t>
  </si>
  <si>
    <t>Ometepec, Zirandaro, San Luis de Acatlan,Atixtac</t>
  </si>
  <si>
    <t>penetracion de agua en viviendas, en diversas colonias y comunidades. Daños en un puente peatonal. Afectaciones en 51 viviendas, una escuela primaria, una escuela secundaria, devido al incremento del rio Santa Catarina, en el Municipio de Ometepec con inundaciones de 50 cm en la localidad de Las Iguanas, se instalaron 2 RT. En San Luis Acatlan se realizo la entrega de 200 colchonetas, 200 cobertores, 25 placas de lamina de carton y para 65 familias en la localidad de Buena Vista y 32 familias de  Pueblo Hidalgo. Se entregaron 99 colchonetas, 99 cobertores, 6 kits de limpieza, 4 placas de lamina en la comunidad de Cajiltepec, Municipio de Atlixtac. En Zirandaro 18 colchonetas, 18 cobertores, 6 kits de limpieza y placas de lamina de carton. En Coyuca de Catalan hubo un colapso de un puente peatonal, en la comunidad de Pandacuareo. En el limite con Veracruz, ciudad de Tuxtepec se incomunicaron 5,000 personas.</t>
  </si>
  <si>
    <t>Ometepec, Acapulco, Zirandaro, San Luis de Acatlan, Atixtac,Tlacochistlahuaca</t>
  </si>
  <si>
    <t>Lluvia fuerte el 20 y 21 de agosto. Se registra penetracion de agua en viviendas. En la comunidad Las Iguanas se reportan 51 viviendas afectadas por la creciente del cauce del rio Santa Catarina. En la comunidad Tamarindos 8 viviendas con inundaciones de 50 centimetros, a causa de la creciente del cauce del rio Santa Catarina, Municipio de Tlacochistlahuaca. Comunidad de las Minas, 15 viviendas, con inundaciones de hasta 13 centimetros a causa de la crecida del rio Las Minas. En Acapulco, Col jardin Azteca, reporta caida de arboles. El Fraccionamiento Hornos reporta la caida de espectaculares. La Comunidad Capricho refugia a 15 personas en la escuela primaria Margarita Maza de Juarez. La comunidad Cerro Prieto reporta derrumbes y cortes en la carretera. Entre Quemado y Plan de Molinos hubo derrumbes, y sin circulacion en ambos carriles de la carretera. En Arrayanes 3 derrumbes.</t>
  </si>
  <si>
    <t>Se reporto la caida de un rayo a un grupo de cuatro personas. Una perdio la vida y tres mas resultaron lesionadas.</t>
  </si>
  <si>
    <t>Xichu, Romita</t>
  </si>
  <si>
    <t>Xichu: se registra el derrumbe de piedras, en la carretera Xichu-Comunidad Agua Zarca, obstruyendo ambos carriles. Romita: se registra un choque en la carretera Romita-Cueramaro 10+800 a la altura de la comunidad Gavia de Rivas, en el que se vieron involucrados una camioneta Ford Ranger, contra una Nissan, resultando 5 lesionados.</t>
  </si>
  <si>
    <t>Zacatlan, Olintla, Quimixtlan</t>
  </si>
  <si>
    <t>Se registran vientos acompañados de fuertes lluvias en la entidad afectando techos de viviendas de material endeble. Zacatlan, 17 viviendas. Olintla, 12 viviendas. Quimixtlan, 8 viviendas.</t>
  </si>
  <si>
    <t>Acapulco, Ometepec, La Union</t>
  </si>
  <si>
    <t>Se reporta la instalacion de los Consejos Municipales y estatales de Proteccion Civil, activacion de Progarmas de Prevencion y auxilio a la poblacion y activacion de Refugios Temporales. Se habilitaron los RT en las comunidades del Naranjo, Zacatula y San Francisco en el Municipio de La Union. En Ometepec se habilitaron 2 RT. En la comunidad Tamarindos, se refugian 12 familias, con un total de 90 personas afectadas. En la Comunidad Capricho, 24 refugiados. Precaucion en la zona de la barrabca por posibles deslaves. derrumbes y rodamiento de peidras. La presencia de viento puede provocar marejadas en zonas de playa y oleaje. En Tlacoachistlahuaca, comunidad de Las Minas, se afectoa 15 viviendas, por inundaciones menores. Atoyac de alvarez, comunidad Cerro Prieto, derrumbes y cortes en la carretera en ambos carriles. Entre Quemado y Plan de Molinos derrumbes y no hay circulacion. 3 derrumbes entre las comunidades Arrayanes, Delicias,Piloncillos. A la altura del rio Atoyac, puente Ticui cerca del balenario Coyotomate se registra afectacion en 4 enramadas. caida de espectaculares en Acapulco y y un derrumbe-deslizamiento de rocas sobre la carrera Acapulco-Zihuatanejo, Col. Venustiano Carranza. Zirandaro de los Chavez: rocas en los km 25 y 26 en la carretera Zirandaro-Coyuca de Catalan.</t>
  </si>
  <si>
    <t>Debido a las fuertes lluvias que se presentarone n la entidad, a las 5:25 en la Comunidad Cuajinicuilapa se registro un derrumbe sobre el tramo carretero Petaquillas-Tepechicotlan a la altura de la cañada.</t>
  </si>
  <si>
    <t>3 derrumbes ocasionados por las lluvias, en los km 85 y 89,  en los tramos Ocosocuautla-Jiquipilas, a la altura del Cerro de Juarez, se reporta obstruccion parcial y el el km 99 obstruccion completa.</t>
  </si>
  <si>
    <t>En los limites de los municipios de Naucalpan y Tlalnepantla, ocurrido a las 15:54 horas. Volcadura de un trailer con placas 939-AL9 con razonsocial Servicios publicos "J Rojas" en el km 15+600 de la autopista Lecheria-Toluca, Col. Loma Linda, direccion Cuautitlan Izcali y 4 vehiculos. Toyota con placas XSP-5058, Ikon con placas MEH-1159, Ford FOCUS y un Chevy Blanco 201-VGW. Se reporta la muerte del chofer del trailer. Se desconocen las causas que provocaron el accidente. Con la volcadura los 4 cilindros del drenaje, de aproximadamente 2 metros de diametro se proyectaron sobre 4 vehiculos.</t>
  </si>
  <si>
    <t>4 personas lesionadas y movilizacion de cuerpos de emergencia, a las 11:00 horas. Se registro una explosion en el local del centro joyero en la Colonia Centro.  La causa del accidente, fue una fuga de gas LP, de un tanque se 30 kilos utilizado para la soldadura, el cual se localizaba en el interior de un local, que al acercar un cautin origino un chispazo y provoco la explosion.</t>
  </si>
  <si>
    <t>Tlayacapan, Tepoztlan, Tlanepantla, Totolapan, Atlatlahucan, Tetela, Yecapixtla, Ocuituco, Cuautla, Ayala, Yautepec, Jiutepec, Cuernavaca</t>
  </si>
  <si>
    <t>Aumento el nivel de los rios Yautepec y Nexpa, desbordandose a la altura de la Plaza del Arte, con un tirante de mas de un metro. Se activaron 3 RT. La CFE ha realizado cortes preventivos. Afectaciones en  los poblados Temilpa Viejo y Ticuman, principalmente en viviendas. Encharcamientos en  Lomas de Jiutepec, Los Tabiques y Chica. asicomo en la Col. Obrera del Municipio de Tepoztlan. En Tlaquiltenango se registran afectaciones en viviendas, con tirante de 50 a 100 metros.  2 puentes dañados, uno de uso vehicular y otro peatonal. Ademas de cortes en la energia electrica. 700 viviendas afectadas y 350 locales con daños. Fuertes lluvias con 137 mm, en el rio Yautepec, que presentouna crecida de 5 metros, presentando una venida que cruzo por la cabecera municipal. En Yautepec: se registran tirantes de hasta 2 metros, incluso en los mercados: Centenario y Huerta Cadenas, donde se perdieron 350 locales, 12 colonias afectadas con mas de 200 viviendas con daños, por penetracion de agua y lodo. Se instalaron 2 RT. Se cuenta con una potabilizadiora con pipa. En Tlalquitenango: 70 viviendas afectadas por penetracion de agua y lodo, 1 RT. Se solicita Declaratoria de Deasastre para Yautepec. En Tlaltizapan hay 80 viviendas afectadas, Temilpa Viejo 90, Tukuman 100 y en Tlalquitenango 130 viviendas.</t>
  </si>
  <si>
    <t>Se reportan 5 personas lesionadas y 20 golpeadas, movilizacion de cuerpos de emergencia, a las 11:00 horas. Se registro un choque de un Autobus urbano, 694, ruta 83, Alimentadora de la linea Bellavista, contra un autobus 1188 de la ruta A 28 Alimentadora Las Americas, contra el  poste de un Boulevard Delta del Municipio de Leon, Colonia Valle de Jerez. Derivado del accidente 5 personas lesionadas. Los daños en ambos urbanos fueron severos.</t>
  </si>
  <si>
    <t>Accidente e incendio de un A/T tipo full PR 2280 de la empresa Transportes Especializados Antonio Garza Ruiz SA de CV, Un auto tanque,  en la carretra Mexico-Oaxaca km 7+500, a la altura del municipio Cuautla. La unidad transportaba, px magna.Se reporta un incendio intenso en el tractor y primer tonel, quedando la carretera bloqueda en ambos sentidos. Se reportan daños a 20 viviendas y 15 locales comerciales El accidente ocurrio al km 5 de llegar a la terminal y al parecer se trata de un A/T PR que se volco e incendio de inmediato. No se reporta el material, ni la cantidad que transportaba.</t>
  </si>
  <si>
    <t>Yautepec, Tlaquiltenango y Tlaltizapan</t>
  </si>
  <si>
    <t>Se registro el desbordamiento de algunos rios como consecuencia de las intensas lluvias registradas en el estado. Desafortunadamente se reportaron daños en viviendas, escuelas, infraestructura carretera, urbana e hidraulica. Fue necesario emitir delcaratoria de emergencia y desastre.</t>
  </si>
  <si>
    <t>Balacan, Centro, Emiliano Zapata,Tenosique, Cunduacan, Cebtla, Jalapa, Jalpa de Mendez, Jonuta, Macuspana, Nacajuca, Tacotalpa y Teapa</t>
  </si>
  <si>
    <t>Ocurrido a diversas horas del 09 de agosto.  Balancan: reporta anegaciones de hasta 30 cm, en las comunidades Buenavista, Chacavita, Frente unico, Multe y en la Ciudad de Balancan, en la colonia Palenque. Afectando con agua al interior de las viviendas. El acceso al poblado Cuba, se encuentra interrumpido por un vado de 50 cm de profundidad con 70 metros de largo. Centro: reporta incremento del rio Viejo Mezcalapa, que afecta a 40 familias del Fraccionamiento Carlos A.  Madrazo, con anegaciones de hasta 10 cm. Emiliano Zapata: reporta que debido al incremento en el rio Usumacinta, continuan anegadas viviendas, afectando a 909 familias. Tenosique: reporta afectacion por el incremento en el rio Usumacinta de 177 familias. El rio Sierra tambien resulto de los mas afectados.</t>
  </si>
  <si>
    <t>Ocurrido por la mañana tarde, por las constantes lluvias que reblandecieron el cerro de nombre La Cuesta del Sirion, ubicado a la altura del km 85 de la carretera Tiquicheo-Tuzantla, del Municipio de Huetamo. 1 vehiculo Nissan dañado, que fue cubierto por un alud de piedras y lodo. Este fenomeno dejo incomunicada a la Cabecera Municipal.</t>
  </si>
  <si>
    <t>Afectaciones en 15 casas,  por penetracion de agua, alcanzando los 20 cm.</t>
  </si>
  <si>
    <t>Jaltipan, Cosoleacaque, Minatitlan, Texistepec</t>
  </si>
  <si>
    <t>La zona afectada en la cuenca del Papaloapan, a consecuencia de las precipitaciones, donde no hay daños humanos, con un RT que aloja a 100 personas. Se otorgo a los menores, paquetes escolares para el regreso a clases. Se registra el desbordamiento del rio Coatzacoalcos en las orillas del Malecon Minatitlan, a las 08:00, se realizan alertamientos a la poblacion. Fuga de agua por alcantarillados de laas avenidas, el Ejercito ayuda con el relleno de costales, provoca inundaciones en zonas urbanas.</t>
  </si>
  <si>
    <t>A las 12:02 horas se reporta una amenaza de bomba en los Juzgados Civiles, de Av Irapuato. Se realizo una evacuacion preventiva de 120 personas. Se declara falsa alarma.</t>
  </si>
  <si>
    <t>Coahuayana</t>
  </si>
  <si>
    <t>A las 05:00 se reporta accidente en la carretera S XX Morelia-Lazaro Cardenas, se desprende el remolque de un tractocamion, que impacto a un autobus, lesioanando a 8 personas.</t>
  </si>
  <si>
    <t>Ocurrido a las 13:59 horas, PEMEX reporta la volcadura de un trailer, Tipo Full sobre la carretera federal, Matamoros-Puerto Juarez en el km 180 a la altura de Cerro Grande Escolin en el Municipio de Papantla.  Se desconoce la causa que origino el desastre, el trailer de la compañia Jorge Santa Ana Vega, con placas 126DF6.</t>
  </si>
  <si>
    <t>En la Colonia del Valle, se registra una explosion en una tintoreria de la delegacion Benito Juarez, ocasionando lesiones  a 3 personas y la muerte de una mas.</t>
  </si>
  <si>
    <t xml:space="preserve">movilizacion de cuerpos de emergencia. En el cruce de Lopez Mateos y Niños Heroes, Col. Chapalita, donde se cosntruye un edificio de 20 pisos (Hotel RIU), se desploman estructuras  de madera, del piso 18, cayendo con ellas un trabajador, provocando su muerte y lesiones en 4 trabajadores mas. </t>
  </si>
  <si>
    <t>Ocurrido a las 00:00 del 26 de agosto. Con la activacion de cuerpos de emergencia. Ocurrido en un bar "Pinkcheladas". Se desconocen las causas. La explosion fue por una granada de  fragmentacion en el interior del Bar. Hubo 9 personas lesionadas.</t>
  </si>
  <si>
    <t>Ocurrido a las 19:49 horas, accidente que involucro a  8 personas. Y un camion urbano. Volcadura en un Paseo Elevado de la glorieta de Puerto Marquez, con direccion Escenica- Aeropuerto. Provocando que 8 personas resultaran lesionadas.</t>
  </si>
  <si>
    <t>A las 12:15  se reportan 6 personas intoxicadas por gas pimienta al interior del plantel VIBA, en la zona Centro. Se evacuaron a 230 personas entre alumnos y docentes. 2 alumnos son detenidos como presuntos responsables.</t>
  </si>
  <si>
    <t>Cd Victoria</t>
  </si>
  <si>
    <t>Se registra la explosion de un coche bomba a las 00:18 horas, en las puertas de la empresa Televisa, en Ciudad Victoria. No hay  lesionados, solo daños materiales.</t>
  </si>
  <si>
    <t>San Cristobal de las Casas, Frontera Comalapa</t>
  </si>
  <si>
    <t>movilizacion de cuerpos de emergencia. Frontera Comalapa: desbordamiento del arroyo "Xamaipac", afectando a 200 viviendas. San Cristobal de las Casas:  afectaciones debido al desbordamiento del rio amarillo, a la altura de la Colonia Peje de Oro, afectadas 150 viviendas.</t>
  </si>
  <si>
    <t>Chilpancingo, Benito Juarez, Atoyac de Alvarez, Marquelia, Ometepec, San Luis Acatlan e Iliatenco.</t>
  </si>
  <si>
    <t>Se registraron fuertes lluvias en el estado de Guerrerp ocasionando daños en infraestructura educativa, hidraulica, carretera y viviendas. Por tal motivo se emitio la correspondiente declaratoria de desastre y emergencia.</t>
  </si>
  <si>
    <t>Angel Alvino Corzo</t>
  </si>
  <si>
    <t>Deslizamiento de cerro, que impacto a 40 familias.</t>
  </si>
  <si>
    <t>Afectaciones por lluvias y movilizacion de cuerpos de emergencia. Tramos carreteros dañados. Acapulco: reporta caida de arboles. 222 personas refugiadas. En tierra colorada, se tiene habilitado 1 RT. En Zihuatanejo, se registra un derrumbe en Higueritas, que obstruye paso en carriles. En la region centro, 14 viviendas afectadas. 527 personas evacuadas en la emergencia.</t>
  </si>
  <si>
    <t>movilizacion de cuerpos de emergencia a las 12:53 horas. Se colapsan 3 vigas de un puente en construccion de la carretra federal 45, tramo Celaya-Salamanca km79, a la altura de la comunidad, los mexicanos. Cae sobre un autobus de pasajeros de la linea Chihuahuense, placas 449H58. 5 lesionados.</t>
  </si>
  <si>
    <t>San Cristobal de las Casas, Angel Albino Corzo</t>
  </si>
  <si>
    <t>Afectaciones y movilizaciones de cuerpos de rescate. 1:30 horas. 346 personas evacuadas. 1 menor muerto. 150 viviendas dañadas. San Cristobal de las Casas: desbordamiento del rio amarillo, 15 viviendas inundadadas, con tirante de 40 a 50 cm, en la Colonia Molino de los Arcos 50 viviendas, en 31 de marzo 25 viviendas, Colonia Revolucion 10 viviendas, Col 14 de Septiembre, 30 viviendas. Angel Albino Corzo: en Monte Cristo, deslizamiento de un cerro, se evacua a 346 personas, las comunidades Independencia y Ojo de agua quedaron incomunicadas. Villa Corzo: una familia trata de cruzar arroyo, un menor es arrastrado.</t>
  </si>
  <si>
    <t>Las lluvias torrenciales afectaron a 226 productores de maiz. El PACC apoyo con 340,432.56.</t>
  </si>
  <si>
    <t>Puerto Vallarta, Bahia de Banderas</t>
  </si>
  <si>
    <t>Sucedido en los limites de Jalisco y Nayarit, entre las 02:00 y las 03:00 horas. Se registra daño en un puente y 4 vehiculos. El Puente se localizaba en rio Ameca.</t>
  </si>
  <si>
    <t>Ocurrido a las 00:36 horas, colapso de puente sobre la carretera federal Mexico-Acapulco en el km 50. Debido al reblandeciemiento de los cimientos. La afectacion de la carretra es de 3 metros de largo por 2 de profundidad.</t>
  </si>
  <si>
    <t>Santa Rosa Jauregui</t>
  </si>
  <si>
    <t>Ocurrido a las 2:45, en el libramiento Queretaro-San Miguel de Allende km 24. 10 lesionados y un autobus afectado. Con placas 276RL6 de SPF. Que impacto a un trailer con placas 169DJ1 que transportaba rollos de lamina.</t>
  </si>
  <si>
    <t xml:space="preserve">Bahia de Banderas, Compostela, Rosamorada, Tuxpan. </t>
  </si>
  <si>
    <t xml:space="preserve">Las lluvias torrenciales afectaron 672 productores de diversos cultivos y a 48 productores de ganado. El PACC apoyo con 1,333,163. </t>
  </si>
  <si>
    <t>Bahia de Banderas, Compostela, Rosamorada, Tuxpan</t>
  </si>
  <si>
    <t>Las lluvias torrenciales afectaron a 722 productores de diversos cultivos a 53 productores de 104.25 unidades animanes de gando y 44 productores de 104.25 hectareas de produccion acuicola. El PACC apoyo con 2,521,051.</t>
  </si>
  <si>
    <t>Desgajamiento de Cerro, ocurrido a las 20:00 horas, con movilizacion de cuerpos de rescate. En la comunidad de La Paloma, colapsando un  muro de contencion. La avalancha de tierra y rocas provenia del cerro y provoco la caida de postes de luz y un choque automivilistico, con 4 personas lesionadas.</t>
  </si>
  <si>
    <t>Acapulco, Chilpancingo, Zihuatanejo</t>
  </si>
  <si>
    <t>En Acapulco 302 personas refugiadas, 15 refugios temporales, 527 refugiados, 450 raciones de comida. en Chilpancingo 100 viviendas afectadas, en Zihuatanejo 115 viviendas afectadas, 289 personas afectadas.</t>
  </si>
  <si>
    <t>Debido a la lluvia registrada y al desfogue de la presa  Cointzio, hay encharcamiento en 17 colonias del municipio de Morelia.</t>
  </si>
  <si>
    <t>evacuacion de 900 estudiantes. A  las 9:59, en la escuela preparatoria de la calle el Papillon con Paseo de Universidad. No hay lesionados.</t>
  </si>
  <si>
    <t>Tepatitlan</t>
  </si>
  <si>
    <t>Se reporta una explosion en el km 3+060 en el libramiento de periferico. A las 12:00 horas.Se reporta un muerto, un señor de 62 años de edad que transportaba polvora negra, utilizada para pirotecnia. Se desconoce la causa  que provoco la explosion.</t>
  </si>
  <si>
    <t>Ocurrido a las 11:30, afectando a 6 personas. Dañada una avioneta tipo CESSNA de la empresa agroquimicos, con numero de matricula XB AMG. Por desplome en una montaña a 1.5 kilometros del aeropuerto internacional de Bahias de Huatulco. Fallecieron los 6 tripulantes. Accidente debido a las condiciones climatologicas.</t>
  </si>
  <si>
    <t>Motozintla, Jiquipilas, Guaquitepec, Huehuetan, Reforma, Tapachula, Mazatan, Pijijiapan, Acapetahua, Palenque, Mapastepec</t>
  </si>
  <si>
    <t xml:space="preserve">Encharcamientos y derrumbes en diversos municipios. Viviandas encharcadas 137, con daño en enseres domesticos. 5 RT con 45 familias, en total 159 personas. Derrumbes en: Motozintla, Jiquipilas, Cuaquitepec, Huehuetan, Motozintla. Viviendas encharcadas: Huehuetan, Reforma, Tapachula, Suchiate, Mazatan. </t>
  </si>
  <si>
    <t>Zapotlan del Rey</t>
  </si>
  <si>
    <t>Lesionados, derrame y movilizacion de cuerpos de rescate. A las 03:15 horas. Se registra un choque sobre la autopista Mexico - Guadalajara km 4.47 entre un autobus de pasajeros de la empresa "La linea", contra la parte trasera de un tracto camion de la marca Keenwood, perteneciente a la empresa "Lerma", con capacidad para 42,000 litros. Se informa que la pipa tranportaba combustoleo e iba a 80% de su capacidad, derivado del accidente se registro, derrame total del producto sobre la cinta asfaltica, quedando  cerrada la circulacion vehicular por espacio de 3 horas. Se reportan 8 personas lesionadas.</t>
  </si>
  <si>
    <t>Daños materiales y movilizacion de cuerpos de emergencia. Cierre temporal de carretera. Una pipa dañada. A las 9:00 horas, se registra la volcadura de una pipa con capacidad para 31,500 litros de la empresa Autotanques Petroquimicos Nacionales SA de CV, con placas 541 DL9  y del autotanque 182 VW9, que transportaba diesel. El accidente se registra en la carretera Saltillo - Torreon, a la altura del km 11+100 en el municipio de Saltillo. No hay daños humanos o derrame del producto.</t>
  </si>
  <si>
    <t>Compostela, San Blas, Acaponeta, Tecuala, Santiago, Bahia de Banderas</t>
  </si>
  <si>
    <t>Afectaciones, evacuaciones y movilizaciones de cuerpos de emergencia, del 4 al 10 de septiembre. Colapso de 3 puentes vehiculares, por la madrugada, debido a las fuertes lluvias. Los puentes comunican a El Llano-San Blas, Zacualpan-Ixtapa en Compostela, San Pancho-Sayulita en Bahia de Banderas. Daños en diversas comunidades.  Por la humedad proveniente del Pacifico, incremento en los rios y arroyos. rio Viejo, que cruza el Llano, se colpasa un puente, dejando incomunicadas a diferentes  comunidades: El Llano, Jolotemba, El Espino, Otates y Cantarranas, Ixtapa de la concepcion, Platanitos, Coastecomatillo, El Paranal, entre otros.  Se origino un derrumbe por la carretera 200 Tepic- Puerto Vallarta, entre San Francisco y Lo de Marcos. Inundaciones en el poblado Higuera Blanca, dejando incomunicado este poblado. Por la carretera, a  la altura del km 133 se registro un deslave del cerro. En el municipio de San Blas por la margen izquierda del rio el Limon y el Ciruelo. Se confirman 2 puentes colapsados, uno a 1.5 km de San Pancho de esta carretera, hacia el poblado de Sayulita. Otro derrumbe en el km 119.  La carretera a Guayabitos, se cerro. Se habilito como RT el Salon Ejidal, para personas en riesgo.  13 comunidades de Compostela afectadas, con daño 5,197 viviendas. Las localidades incomunicadas por colapso de puente Zacualpan, Platanitos, san Isidro, Ixtapa,Otates, y Cantarranas. Parcialmente inundadadas Rincon de Guayabitos, Los Ayala. En Bahia de Banderas: 10 localidades afectadas, con 1,857 viviendas dañadas. Parcialmente inundadas Lo de Marcos, Santa Fe, Bucerias, Higuera Blanca y Sayulita. 2 RT. En San Blas 9 comunidades afectadas y 2,299 viviendas con daño. Parcialmente inundadadas Santa Cruz de Miramar, Aticama, El Limon y El Ciruelo.  Acaponeta: 1 comunidad y 215 viviendas. Tecuala: 4 comunidades y 1,449 viviendas. Santiago: 7 comunidades y 2,115 viviendas.  En total 3 RT con 115 personas. En Compostela: 18,775. Bahia de banderas: 6,977.  San Blas: 8,216. Acaponeta: 215. Tecuala: 5,328. Santiago: 7,888.</t>
  </si>
  <si>
    <t>Jose Azueta, la Union de Isidro, Montes de Oca, Atoyac de Alvarez, Ometepec</t>
  </si>
  <si>
    <t xml:space="preserve">Viviendas que resultaron afectadas por deslizamiento de tierras e inundaciones en colonias. 21 personas en RT. Locales comerciales afectados: 10 locales de ve nta de artesanias, 4 restaurantes, 2 miscelaneas, 15 de diferentes giros. </t>
  </si>
  <si>
    <t xml:space="preserve">Ocurrido a las 14:50, resultando afectada 1 persona y una pipa dañada. Se registra la volcadura de una pipa, en la carretera federal 45 Leon-Silao a la altura del Pilitecnico. Se vio involucrado un autotanque con capacidad de 23,000 litros en el cual se transportaba acido sulfurico, un tracto camion Kenworth, con razonsocial "Orion Productos Industriales SA de CV" con placas 481-DC5 del servicio publico federal, se origino derrame en el area del domo. Se desconocen las causas de la volcadura, no se reportan daños humanos. area afectada, debajo del puente de la Maxi pista Leon - Aguascalientes. Se reporta un conductor afectado. Pipa que transportaba 23 mil litros de acido sulfurico, se derramaron 1,000 litros, neutralizados con cal. </t>
  </si>
  <si>
    <t>Huixquilican</t>
  </si>
  <si>
    <t>Ocurrido a las 7:15 horas, en las carreteras Chamapa-Lecheria km 28+200. Choque entre vehiculo particular y autobus de pasajeros de la linea Naucalpan-Toluca, a la altura de Bosque Real, con 35 personas lesionadas y 2 fallecidas. Se bloqueron carriles, dejando la circulacion total en un solo carril.</t>
  </si>
  <si>
    <t>En la Comunidad El Centinela se reportan, 40 familias incomunicadas por 48 horas. Iniciado a las 19:00 horas. Daños en enseres domesticos y menage. Desbordamiento del rio Narasco, lo que provoco que la comunidad El Centinela, quedara incomunicada, por mas de 2 dias. Provocando inundacion en 40 domicilios. Se les ayudo con colchonetas, cobertores y despensas, asicomo la ayuda para las tareas de limpieza.</t>
  </si>
  <si>
    <t>San Blas</t>
  </si>
  <si>
    <t>Por las lluvias, cayeron 2 puentes vehiculares, en el poblado de Zacualpan en el municipio de Compostela y el segundo, en el poblado del Llano, en el municipio de San Blas. Ambos en la zona costera, por el reblandecimiento de los mismos se desplomaron. Sin daños humanos.</t>
  </si>
  <si>
    <t>Se registra un derrumbe y desgajamiento de una obra de drenaje con una sepa de 3 metros de altura, 15 cm de espesor y 3 mts de largo en la comunidad de San Jose Contadero. Se derivan 3 personas fallecidas en el lugar, sepultadas por piedras y lodo, que se encontraban realizando labores de limpieza del drenaje. Debido a las intensas lluvias ocurridas dias previos en el Valle de Toluca.</t>
  </si>
  <si>
    <t>A las 10:30 ocurrio la caida al mar un avion del ejercito, a la altura de pie de la cuesta, que era tripulado por miembros del ejercito.</t>
  </si>
  <si>
    <t>Ocurrido a las 10:00 horas. movilizacion de cuerpos de emergencia. Reporta 35 personas evacuadas. Se registra la fuga de material toxico en la empresa DHL, que se ubica en la Av. de las Industrias. Originado por un montacargas que golpeo la tarima donde se encontraban los cilindros con acido clorhidrico, derramandose 8 litros. No hubo intoxicados, el evento concluyo a las 17:50 horas.</t>
  </si>
  <si>
    <t>San Javier</t>
  </si>
  <si>
    <t>Ocurrido  a las 10:47, afectando a una persona. Se registra derrumbe ocurrido en una mina de grafito. Derivado de ello, hubo un fallecimiento, ademas de personas atrapadas. Se desconoce la causa del derrumbe.</t>
  </si>
  <si>
    <t>Ocurrido a las 9:20 horas, en la refineria Cadereyta y empresas aledañas. Resultaron lesionados 10. Se registro una explosion en la refineria ubicada en el municipio de Cadereyta. Originada por una fuga de hidrogeno en la linea de alimentacion de la Planta Hidrodesulfuradora de Gasoleo. El incendio fue controlado y sofocado por personal de la refineria. Se reportan 6 trabajadores lesionados y 3 de la empresa CICSA en el medico.</t>
  </si>
  <si>
    <t xml:space="preserve">Debido a las lluvias, se reporta que en Puerto Marquez, se inspeccionaron 2 rocas inestables. En Paseo de la Cañada, se registra derrumbe de tierra de aproximadamente, 2 metros cubicos. Barda derrumbada de 1 metro. En la colonia Simon Bolivar se colapsa un puente y caen 4 arboles en via publica. </t>
  </si>
  <si>
    <t>Volcadura, derrame, evacuados y movilizacion de cuerpos de rescate. Se evacuaron a 132 personas, daños en la cinta asfaltica. Se registra la volcadura de una pipa con placas 405CZ1 del tractor y 659UB9, con razonsocial "Auto transportes quimicos especializados", con capacidad de 41, 900 litros de acido sulfurico, que transpoartaba 98% del producto, con numero MAT 1830 correspondiente al material quimico. Registrado sobre la carretera federal 57 km, 96+800 en direccion San Luis Potosi-Queretaro a la altura de la comunidad Loma de San Juan. Debido a lluvias ligera en la zona del accidente, se realizo una evacuacion de 103 personas, 29 de ellas a un RT y el resto con familiares.</t>
  </si>
  <si>
    <t>A las 21:30 se resgistra un choque en la carretera federal Acambaro-Jerecuaro a la altura de la desviacion a la presa Solis, en el que se vio involucrado un autobus de la linea Herradura de placa H314, que impacto con una Voyaguer, gris con placas GMN 3307 de Guanajuato. Con un lesionado.</t>
  </si>
  <si>
    <t>Cierre parcial de vias de comunicacion. Cierre de 2 carriles. A las 23:54 se registra la volcadura de una pipa en el km 23 de la carretera San Miguel Xicalco, la pipa volco sobre su costado izquierdo. Transportaba 12,500 litros de gas LP, provocando el cierre parcial a la circulacion, el lugar fue acordonado por los bomberos. Al lugar llego un auto tanque para realizar tareas de trasvase del producto. No se registra derrame y no se reportan personas lesionadas.</t>
  </si>
  <si>
    <t>Cerca de las 16:00 horas, se presenta una explosion, en una subestacion (mufa). Propiedad de la CFE, en la colonia Acacias. Hubo 3 lesionados y 3 muertos.</t>
  </si>
  <si>
    <t>movilizacion de cuerpos de emergencia,  a las 15:30 horas, por el deceso de una persona, por ahogamiento. Un joven de 19 años, con 2 personas mas. Por problemas con una lancha, en actividades recreativas.</t>
  </si>
  <si>
    <t>Tlapa, Metlatonoc</t>
  </si>
  <si>
    <t>Afectaciones por lluvias y movilizacion de cuerpos de emeregencia. Los dias 9 y 10 de septiembre, a las 20 y 11:30 horas. 9 viviendas dañadas, una con daño total y 8 evacuadas. Metlatonoc: en la region montañosa, debido al reblandecimiento del suelo en terrenos y laderas inestables. Producto de las lluvias, se registra desgajamiento de un cerro en la localidad de Zapote Cabezon, sepultando una vivienda con un talud de tierra y rocas, en el interior 4 personas fallecidas. Tlapa de Comonfort, en la comunidad de Lindavista, rodamiento de rocas sobre 110 viviendas, se procedio a la evacuacion de 8 que eran las que corrian mayor riesgo.</t>
  </si>
  <si>
    <t>Derrumbe de una vivienda y movilizacion de cuerpos de emergencia. Se informa del derrumbe de una vivienda, construida provisionalmente con material endeble, en la Colonia Francisco I Madero, en el Municipio de Tlaquepaque. Debido a las fuertes lluvias registradas en la madrugada. Como consecuencia del derrumbe, se reportan 3 muertos y tres lesionados.</t>
  </si>
  <si>
    <t>Xalpatlahuac</t>
  </si>
  <si>
    <t xml:space="preserve">A  las 8:00 se reporta una vivienda colapsada, construida de adobe y techo de teja. 2 viviendas mas resultaron con daños estructurales. Al registrarse un deslizamiento de tierra y rodamiento de rocas, en Barrio Tlaseca, debido al reblandecimiento del suelo en terrenos y laderas inestables. No se reportan lesionados. </t>
  </si>
  <si>
    <t>A las 2:30 se registra accidente en la carretera federal 45, tramo Salamanca-Celaya, a la altura de la granja Churri. Entre un trailer y un auto compacto. Con 4 lesionados.</t>
  </si>
  <si>
    <t>Reportado a las 10:45, la caida de una  aeronave tipo CESSNA con numero de matricula XB-IAJ perteneciente a la escuela de aviacion de Mexico, desplomada en el bulevar de las Naciones, cerca del conjunto habitacional Marina Diamante, con 2 lesionados, con golpes. No se reportan las causas del desplome.</t>
  </si>
  <si>
    <t>Metlatonoc, Tecuanapa, San Miguel Totolapan</t>
  </si>
  <si>
    <t>Fallecimientos y movilizacion de cuerpos de emergencia. A diversas horas del 10, 11 y 19 de Septiembre. Debido a las lluvias, se registra el fallecimiento de 6 personas. Metlatonoc: 4 muertes a causa de desgajamiento de un cerro. Tecuanapa: 1 a consecuencia de ser arrastrado por la crecida de un rio en la localidad de Ocotitlan. San Miguel Totolapan: 1 por haber colapsado su vivienda.</t>
  </si>
  <si>
    <t>Ocurrido a las 14:40 horas. intoxicacion y movilizacion de cuerpos de emergencia. Por un derrame de una sustancia quimica conocida como formol en las instalaciones de la clinica del ISSSTE. Por descuido y mal manejo del personal de la clinica. 2 personas resultaron con intoxicacion, atendidas en la misma clinica. Se evacuaron a 20 personas mas.</t>
  </si>
  <si>
    <t>Ajuchitlan del Progreso</t>
  </si>
  <si>
    <t>afectacion a viviendas y movilizacion de cuerpos de emeregencia. Lluvias provocan incremento del nivel del arroyo "Padiche", afectando a 32 viviendas, de las margenes del arroyo. Con tirante de 50 cm, afectando muebles y enseres domesticos. No hubo daños humanos.</t>
  </si>
  <si>
    <t>Colonias al oriente de la ciudad de Saltillo. A las 20:30 se registro la precipitacion mas fuerte, afectando a 66 casas, con anegaciones de 20 y 30 centimetros. 19 arboles caidos, 36 bardas caidas, 32 automoviles con penetracion de agua, poste incendiado. No se reportan daños humanos.</t>
  </si>
  <si>
    <t>Ante los desprendimientos del cerro Colorado en la comunidad San Marcos, se inunda con agua y lodo. Colonias Rincon de Urias, Felipe Angeles y Ampliacion Felipe angeles.</t>
  </si>
  <si>
    <t>Se reporta la volcadura de una camioneta, NISSAN doble cabina, color gris, con placas HA 65 652, del estado de Guerrero. Ocurrido entre las comunidades Tlalistaquilla y Tlapa. Con una persona fallecida y 4 lesionadas. Parece que debido al exceso de velocidad.</t>
  </si>
  <si>
    <t>Amenaza de bomba, reportada en las oficinas de las oficinas centrales del Colegio de Bachilleres, a las 6:53 horas. Por lo que se evacuo a la plantilla de trabajadores del inmueble, que se ubica al lado de las oficinas de la PGR. No se encontro el artefacto.</t>
  </si>
  <si>
    <t>Ocurrido a las 11:00 horas. Evacuan a 2,500 empleados del Palacio Federal, calles Alcalde  y Juan alvarez, por amenaza de artefacto explosivo. Hubo impedimento de transito para peatones y autos por la zona.</t>
  </si>
  <si>
    <t>Aproximadamente  a las 13:10 horas, se reportoamenaza de bomba, en la calle Plan de Iguala, Colonia El Vergel, se encontraron 2 portafolios sobre la banqueta. Se evacuaron 11 domicilios aledaños. A las 18:30 se trasladan los portafolios para incinerarse, en el Eje Juan Pablo II.</t>
  </si>
  <si>
    <t>Ocurrido a las 11:30 horas, afectando a 2 personas.  En la calle Leona Vicario, en el cruce con San Antonio en la colonia La Haciendita, se registro un colapso de una obra de introduccion de tuberia por parte de la empresa SIAPA, al interior de la zanja se encontraban 4 trabajadores. De los cuales se salvaron 2, logrando ponerse a salvo. El colapso del material al interior de la zanja provoco la ruptura de una tuberia que inundo el lugar donde se encontraban atrapados 2. Lo que complico las tareas de rescate.</t>
  </si>
  <si>
    <t>Reportado a las 14:40 horas. Volcadura, fallecidos y movilizacion de cuerpos de rescate. 26  afectados en total, de los cuales 6 fallecieron y 20  resultaron heridos. Se volco un autobus de pasajeros de la linea "Triangulo rojo". Registrado en la carretera tramo federal Fortin-Ixtaczoquitlan. Se desconocen las causas del siniestro.</t>
  </si>
  <si>
    <t>Ocurrido a las 17:00 horas,  en una bodega de aparatos de linea blanca, donde almacenaban refrigeradores viejos. En la calle 16 de septiembre no, 20. Se desconocen las causas que originaron el incendio. No se reportan daños humanos. Fueron evacuados de manera preventiva los domicilios aledaños, mientras se consumia el fuego.</t>
  </si>
  <si>
    <t>Se registro un corto circuito a las 13:05 entre las calles de Corregidora y Alhondiga en la instalaciones de la CFE. Como parte de los monitoreos  del "operativo Bicentenario", no se reportan daños humanos.</t>
  </si>
  <si>
    <t>delegacion Gustavo A Madero</t>
  </si>
  <si>
    <t>Crisis nerviosa, movilizacion de cuerpos de emergencia. Iniciado a las 14:00 horas, se reportan 3 personas con crisis nerviosa. Dañado un inmueble de 4 niveles. En la calle poniente 116 y norte 3 en la colonia Panamericana. Provocado por un cohete aereo, cuya detonacion alcanzo un chispazo a las cortinas del primer departamento. 3 mujeres fueron rescatadas de las llamas y remitidas a atencion medica por la asfixia del humo del incendio.</t>
  </si>
  <si>
    <t>92 municipios por Karl y 48 por Matthew</t>
  </si>
  <si>
    <t>Los ciclones tropicales Karl y Matthew impactaron al estado de Veracruz en el mes de septiembre con apenas 10 dias de diferencia. Estos eventos en conjunto fueron los mas severos del año, causando daños y perdidas por 26,841 millones de pesos y 23 defunciones.</t>
  </si>
  <si>
    <t>32 municipios</t>
  </si>
  <si>
    <t>Derivado de las intensas lluvias provocadas por el ciclon tropical Karl, se registraron afectaciones en la infraestructura carretera del estado. El FONDEN apoyo para la realizacion de 16 acciones de reconstruccion.</t>
  </si>
  <si>
    <t>Huehuetlan el chico, Chietla</t>
  </si>
  <si>
    <t>Huehuetlan el Chico: En la comunidad El Terreno, RT con 40 personas. 25 viviendas afectadas por inundacion de hasta 80 cm. Chietla: 53 viviendas afectadas, por inundacion de hasta 80 cm, 45 en Atencingo y 8 en Zompahuacan.</t>
  </si>
  <si>
    <t>Inundaciones en la colonia San Carlos, con tirantes de 70 cm, afectando a 125 viviendas, 27 negocios y 44 vehiculos. En via publica, hasta 120 cm.</t>
  </si>
  <si>
    <t>Hopelchen, Calakmul, Champoton, Calkini, Hecelchakan, Campeche, Escarcega, Carmen, Palizada Tenabo</t>
  </si>
  <si>
    <t xml:space="preserve">penetracion de agua en viviendas. Se tiene un RT en el municipio del Carmen, comunidad Emiliano Zapata. Escurrimientos en Champoton. Calkini: habilito un RT, que no se ha ocupado. Hecelchakan: sin lluvias. Hopelchen: lluvias y vientos fuertes, que dejaron afectaciones en techos de 10 familias, 55 personas, que se trasladaron a RT. Se entregaron despensas. Tenabo: llovizna, sin novedad. Campeche: Lluvias ligeras. Champoton: por lluvias, afectadas las calles 15, 16 y 18 de la colonia Pozomonte. arboles y ramas caidas. En Villamar, casas afectadas, 1 RT.  Escarcega: lluvias fuertes, se registran cortes en la energia electrica. Calakmul: lluvias fuertes y vientos, que afectaron las comunidades Nueva Vida, 20 casas afectadas, 10 familias. Nuevo Becal: 3 familias afectadas, en 1 RT. mas 5 casas afectadas y 1 RT. Carmen: Lluvias intensas. Candelaria: lluvia moderada. Palizada: lluvias continuas, no afectaciones. Total de RT 20 de modo preventivo, solo 5 de ellos fueron abiertos, albergando a 132 personas. Entrega de insumos: 7 toneladas de alimentos, 1,150 cobertores, 1,200 colchonetas y 6 cocinas comunitarias. </t>
  </si>
  <si>
    <t>Zihuatanejo, Iguala</t>
  </si>
  <si>
    <t>Afectaciones en viviendas y evacuacion de familias. Ocurrido a las 17:00 horas. Zihuatanejo: se registra un deslave en San Jose Ixtapa, afectando un carril. Se registra la caida de un arbol sobre la carretera Ixtapa-Zihuatanejo. 2 autos varados por los niveles de agua estancada, en la autopista Iguala-Cuernavaca. Afectaciones en 80 casas, por lo que se abrio 1 RT en La feria, con capacidad para 250 personas, solo fue utilizado por 18, el resto acudio con familiares.</t>
  </si>
  <si>
    <t>San Bartolo Tutotepec</t>
  </si>
  <si>
    <t>Se desalojo a 58 personas asentadas en una zona inestable, llevadas a un RT en el auditorio de Tenango de Doria, comunidad Chalma.</t>
  </si>
  <si>
    <t>Se registraron fuertes lluvias en el municipio mencionado causando afectaciones en la infraestructura carretera e hidraulica, asicomo en 2 Centros de Salud.</t>
  </si>
  <si>
    <t>Incremento del nivel del arroyo. Ocurrido a las 19:30, en la colonia Nueva Jerusalen, una menor intento cruzar el arroyo, pero la corriente la arrastro.</t>
  </si>
  <si>
    <t xml:space="preserve">San Pablo Etla </t>
  </si>
  <si>
    <t>Lluvia fuerte que afectoa 600 casas, con penetracion de agua, hasta 1.20 metros, en los fraccionamientos La Cascada, Hacienda Blanca, Esmeralda.</t>
  </si>
  <si>
    <t>inundacion de 80 colonias. Las fuertes lluvias ocasionaron inundaciones en 80 colonias, se reporta un RT, con 128 personas.</t>
  </si>
  <si>
    <t>Se registro un deslizamiento de laderas en la carretera Villa Guerrero ocasionando la muerte de 10 personas en el km 8 de la carretera, varios vehiculos transitaban por ahi.</t>
  </si>
  <si>
    <t>Zacapoaxtla</t>
  </si>
  <si>
    <t>Como consecuencia del huracan Karl. En la comunidad de Nextilapan, se registro el reblandecimiento de el piso, por un talud, afectando a una vivienda, en el derrumbe 4 personas resultaron afectadas. 2 de ellas muertas.</t>
  </si>
  <si>
    <t>evacuacion de 200 familias, a las 21:00 horas. Con penetracion de agua en las viviendas, por elevamiento de niveles en los arroyos cercanos. Lo que provoco el desbordamiento. Se mantiene el albergue del Club de los Leones de cercado, con 115 personas.</t>
  </si>
  <si>
    <t>A  las 03:00 se reportan afectaciones en viviendas por penetracion de agua, en 11 colonias, siendo evacuadas 60 personas, a 1 RT. Se rgistra un deslave en la comunidad Lomo de Toro. El Hospital General, presenta penetracion de agua, por lo que se evacuaron 12 pacientes y 4 medicos.</t>
  </si>
  <si>
    <t>Acumulamiento de basura, que genero obstruccion de alcantarillas, con introduccion de agua en viviendas, con niveles de 20 a 30 cm. tambien provocado por el desbordamiento del arroyo Las Liebres, con niveles de 1 metro.</t>
  </si>
  <si>
    <t>Ocurrido a las 19:00 horas. A consecuencia de las lluvias que se han presentado en el estado, se regsitra el colapso de un puente vehicular, que comunica a Poza Rica y a Papantla. Lo que mantiene suspendido el transito local. No hay lesionados. Se dio una ruta alterna para circular entre ambos municipios.</t>
  </si>
  <si>
    <t>A las 23:00 horas se reporta la volcadura de un auto en la carretera Iguala-Cuernavaca, km 55 a la altura de la comunidad Platanito. Un trailer de doble remolque volcado, con placas 283 TE7, el primer remolque con placa 864 WH1, el segundo remolque con placa  914 WH1, con 63 toneladas de cemento. Se impacto en un muro de contencion y se volco sobre la cinta safaltica, resultando lesionadas 2 personas que caminaban por ahi, mas el chofer del trailer.</t>
  </si>
  <si>
    <t>Los Reyes, La Paz</t>
  </si>
  <si>
    <t>Ocurrido a las 4:20 horas. Resultando una persona lesionada a partir de un incendio en una fabrica de carton y galvanizado, ubicada en la Calle Champoton de la colonia El Salado, perteneciente al Municipio de Los Reyes. La posible causa fue un corto circuito. Un bombero resulto ligeramente intoxicado. area afectada de 600 metros cuadrados, dejando en perdida total la fabrica. Evacuan a los vecinos, pues los muros del predio y el techo colapsaron totalmente.</t>
  </si>
  <si>
    <t>Ocurrido a las 08:10 horas. En la carretera estatal Atoyac de Alvarez-El Paraiso. Deslizamiento de suelo de unos 300 metros, sobre la carretera estatal Atoyac de Alvarez, entre las comunidades rio Santiago y San Vicente de Benitez a la altura de arroyo seco. Obstruyendo la circulacion en su totalidad.</t>
  </si>
  <si>
    <t>A las  07:00 horas se registra el colapso del puente Puente Vehicular, debido a la crecida de 5 metros, el cual atraviesa el Arroyo Santa Rosa.</t>
  </si>
  <si>
    <t>Trinchera</t>
  </si>
  <si>
    <t>El dia de ayer  a las 18:20 horas, se registro el arrastre de un vehiculo pick up, en el arroyo denominado "El Puerto" a 20 km rumbo a la carretera internacional, con 2 pasajeros.</t>
  </si>
  <si>
    <t>Aproximadamente a las 18:56, 3 personas fueron arrastradas por la corriente de agua del Arroyo Los Rodriguez. Una de ellas fallecio.</t>
  </si>
  <si>
    <t>San Jose Iturbide, Irapuato, Guanajuato</t>
  </si>
  <si>
    <t>San Jose Iturbide: inundaciones de 40 cm al interior de 10 viviendas, ubicadas en La Venta, devido al escurrimiento del arroyo La Desgracia. Y en 8 viviendas de la colonia La Purisima, debido al taponamiento del drenaje. Irapuato: inundaciones de 30 cm, por escurrimientos del cerro, afectando a 2 viviendas en la Comunidad San Javier. Guanajuato: se registra deslave de piedras, salida del tunel, en la nueva carretera estatal. Deslave de piedras en el camino estatal MIna de Rayas- Cerro del cuarto a la altura de la mina San Vicente. Deslave en la carretera Guanajuato-Silao a la altura de las bodegas del IFE.</t>
  </si>
  <si>
    <t>Ocurrido a las 14:50 horas, en la carretera estatal Taxco de Alarcon-Ixcateopan. Se registra un derrumbe de tierra, sobre la carretera, obstruyendo un carril. No hay lesionados.</t>
  </si>
  <si>
    <t>Se registran inundaciones y encharcamientos a causa del desbordamiento del rio Bravo, por las lluvias registradas en el Puente Internacional Reynosa-Hidalgo, dañando colonias aledañas, como  Los Patos y 21 de marzo. Rebasando los 500 metros cubicos por segundo.</t>
  </si>
  <si>
    <t xml:space="preserve">Ocurrido a las 17:00 horas, realizando actividades de pesca a bordo de una embarcacion menor, tipo panga. </t>
  </si>
  <si>
    <t>Por la lluvia intensa, se registra la creciente del arroyo que provoco que el agua se introdujera a las viviendas de  las comunidades Rancho las animas, Palo Alto de Abajo y Mitad de Noria. Con niveles de 20 centimetros, hasta un metro. Afectando puentes vehiculares, peatonales y caminos de terraceria. 56 viviendas afectadas, de las que 29 se localizan en el rio Lerma y las restantes 14 cerca del rio Bravo.  Comunidad las animas: 1 escuela inundada, 3 viviendas con daños en mobiliario y enseres, 27 personas, 2 puentes. 1 tramo carretero. Palo Alto de Arriba: 11 viviendas, 3 viviendas con daños mayores. 56 personas afectadas, 2 puentes. Palo Alto de abajo: 24 viviendas, 105 personas, 1 tramo carretero y 1 puente peatonal. Mitad de Noria: 24 viviendas, 132 personas, 2 caminos. En total: 66 viviendas, 58 con daños parciales y 8 con daños mayores. 320 personas afectadas. 3 puentes vehiculares, 2 puentes peatonales, 1 escuela primaria y 3  caminos.</t>
  </si>
  <si>
    <t>Se reportan daños en un vehiculo, a las 7:30 horas en la carretera fedaral Tierra Colorada-Acapulco km 74. Por un derrumbe de tierra, obstruyendo el carril de circulacion de Norte a Sur. Provoca un accidente de un vehiculo. No se reportan lesionados.</t>
  </si>
  <si>
    <t>Ocurrido a las 17:35, en la Carretera Federal Chilpancingo-Acapulco. Hundimiento en la carpeta asfaltica, se cerro la vialidad como medida preventiva.</t>
  </si>
  <si>
    <t>Ocurrido a las 21:00 horas, la volcadura de una pipa, placas 310-DF-4, provenia de Salamanca, Guanajuato y se  dirigia a Baja California. Transportaba 38 mil litros de aceite. Accidente registrado sobre Av Periferico. Debido a la falta de precaucion del operador. Hubo escurrimiento de 100 litros de diesel. Se realizo transvase del aceite.</t>
  </si>
  <si>
    <t>Ocurrido a las 15:40 horas, afectadas 2 personas. Se informa que se registro una explosion pirotecnica en un cuarto de almacen en el Barrio San Pedro, resultando 2 personas fallecidas. Y 30 metros cuadrados afectados. Se desconoce la causa que origino el accidente.</t>
  </si>
  <si>
    <t>Santuro, Nanacamilpa</t>
  </si>
  <si>
    <t>Ocurrido a las 8:30, la volcadura de una pipa con doble remolque, que transportaba gasolina magna, con capacidad de 27,000 litros, con razonsocial "Auto Tanque Nieto", en la carretera estatal entre los municipios Santuro y Nanacamilpa km 121. La pipa se dirigia hacia Toluca, Estado de Mexico, pero se presentola volcadura de uno de los tanques. Provocando que el liquido se derramara en el asfalto.</t>
  </si>
  <si>
    <t>Chilon, Palenque, Comitan, La Concordia, La Trinitaria, Pichucalco, Ocozocuautla, Chalchihuitan, Sitala, Simojovel, Pueblo Nuevo</t>
  </si>
  <si>
    <t xml:space="preserve">6 RT con 254 familias albergadas, que hacen un total de 547 personas. 5 muertos. 1,016 viviendas afectadas. Derrumbes registrados en: Chilon, 3 tramos carreteros. Palenque 1 tramo carretero. Comitan 1 tramo carretero. La Concordia: 1 tramo. La Trinitaria 2 tramos. Pichucalco: 1 tramo. Ocozocuautla: 1. Chalchihuitan: 1. Sitala:1. Simojovel: 2. Pueblo Nuevo: 1. </t>
  </si>
  <si>
    <t>movilizacion de cuerpos de emergencia a las 11 :20 horas, por una volcadura de una camioneta de 3 y media toneladas dañada. Diez lesionados, resutaron del percance. Placas de circulacion HA16637 del Estado de Guerrero. Sobre la carretera de terraceria Tilixtlahuaca-Quechultenango a la altura de la comunidad Las Palmitas, a un barranco de aproximadamente 25 metros. Se desconocen las causas de la volcadura.</t>
  </si>
  <si>
    <t>Dr. Gonzalez, Allende</t>
  </si>
  <si>
    <t>Lluvias fuertes, que ocasionan que 3 personas sean arrastradas por el rio Pesqueira, otras 3 arrastradas en el Municipio General Allende.</t>
  </si>
  <si>
    <t>Xintalapa</t>
  </si>
  <si>
    <t>Ocurrido a las 12:00 horas. Arrastre de una camioneta Nissan, que intento cruzar el rio San Jacinto. Arrastrando a 7 personas, 4 de las cuales se salvaron.</t>
  </si>
  <si>
    <t>Reporta desplazamiento de tierra en el tramo carretero san Cristobal-Ocoxingo.</t>
  </si>
  <si>
    <t>Atlamajalcingo del Monte</t>
  </si>
  <si>
    <t>Ocurrido a las 11:30 horas, derrumbe de tierra por el reblendecimiento del suelo en terrenos y laderas inestables, producto de las lluvias. Sobre la carretera estatal Tlapa Comonfort-Atlamajalcingo del Monte, a la altura del poblado Tepecocatlan, afectando la cinta safaltica en ambos lados.</t>
  </si>
  <si>
    <t>Ocurrido a las 5:49 horas, en la carretera federal Acapulco-Zihuatanejo, km 50.  Afectados 50 personas, con 13 lesionados. Resultado de la volcadura de un autobus turistico, sobre la carretera. El autobus con la razonsocial "costa line" placas 746HS1 del servicio publico federal y numero economico 336. Con 50 pasajeros. Se desconocen las causas que originaron el accidente.</t>
  </si>
  <si>
    <t>San Jose del Cabo</t>
  </si>
  <si>
    <t>Reporta el desplome de un avioneta bimotor.</t>
  </si>
  <si>
    <t>Ocurrido a las 16:30, accidente ferroviario. FERROMEX de la empresa IQUISA, realizaron maniobras de encarrilamiento del furgon volcado con cloro liquido y sin fuga del producto. Como medida preventiva, fueron evacuadas 2,300  personas de las colonias aledañas al lugra del siniestro. 221 fueron trasladadas la Centro de Usos multiples de la Cd de Obregon, el resto fueron con familiares.</t>
  </si>
  <si>
    <t xml:space="preserve">A las 18:05 horas, se registra una explosion en un local del mercado de Tultepec, en el que se comercializan fuegos pirotecnicos. Se desconocen las causas que originaron el accidente. </t>
  </si>
  <si>
    <t>Encharcamientos en 24 viviendas, provocadas por la lluvia resgistrada en la localidad.</t>
  </si>
  <si>
    <t>Ocurrido a las 8:00 horas, afectando a 10 personas. Volacadura de microbus, de la ruta 17, que por exceso de velocidad en la Junta Auxiliar la Resurreccion Puebla, a la altura del cerro El Marquez, con 16 personas lesionadas.</t>
  </si>
  <si>
    <t>Chalchihuites, Juan Aldama, Miguel Auza, Sombrerete, Susticacan</t>
  </si>
  <si>
    <t>Debido a la sequia 1,690 productores de avena, cebada, frijol, maiz y trigo, asicomo 338 productores pecuarios ya que la sequia afectoaltamente pastizales y agostaderos donde se beneficiaban especies como bovinos, ovinos, caprinos y colmenas.</t>
  </si>
  <si>
    <t>Mezquitic</t>
  </si>
  <si>
    <t>Ocurrido a las 21:00 horas. Con 9 lesionados. Y una camioneta dañada. Varias personas con heridas graves. Ocurrido mientras 15 personas viajaban a bordo de una pick up, volcaron a un barranco de 25 metros de profundidad. 7 de ellos se trasladaron en helicoptero para ser atendidos en Guadalajara.</t>
  </si>
  <si>
    <t>Reportan un derrumbe en la mina de Dolores Villa de la Paz, a una profundidad de 350 metros. Donde se reporta a 2 personas atrapadas en un tunel a un aprofundidad de 350 metros. Por el desprendimiento de 2 bovedas.</t>
  </si>
  <si>
    <t>La Piedad de Cabada</t>
  </si>
  <si>
    <t>Accidente carretero, ocurrido a la 1:50, se vuelca trailer blanco, placas  406-DY-5 con tanque cisterna para almacenamiento de 21 mil litros, cargado al 98% con acido sulfurico. Perteneciente a  la empresa SETRAMEX, con domicilio en Torreon Coahuila. El conductor reporta lesiones. Volcado en la curva del libramiento Marti Mercado, a 600 metros del crucero de la carretera La Piedad-Zamora.</t>
  </si>
  <si>
    <t>Avioneta CESSNA modelo C - 501 con matricula XA-TKY con destino a la ciudad de Veracruz, que despego en Minatitlan y a los pocos minutos perdio contacto, cayo en la sierra de Santa Martha. Viajaban  6 personas de la empresa Coppel.</t>
  </si>
  <si>
    <t>El dia de ayer a las  12:23 horas, se registra un incendio en un local de un restaurante, el cual representoperdida total. Como medida preventiva se evacuo una cuadra, para realizar control y extincion del siniestro. El incendio quemo unos cables de alta tension, por lo que se realizo el corte al suministro electrico de la zona. El incendio quedo controlado a las 15:00 horas.</t>
  </si>
  <si>
    <t xml:space="preserve">Ocurrido por conduccion con exceso de velocidad, camioneta impactada contra un camion pesado con doble remolque. provoco 15 pasajeros lesionados. A las 7:00 horas en la avenida Lopez Portillo, frente al 64 Batallon de Infanteria. El conductor de la camioneta de la empresa Maya Caribe se dio a la fuga. Propiedad del Sindicato de taxistas Andres Quinatana Roo. </t>
  </si>
  <si>
    <t xml:space="preserve">Ocurrido a las 23:00 horas, con 5 lesionados. Choque entre 3 trailers  y 2 camionetas. En una viajaba una familia, el accidente ocurrio  en  el libramiento noroeste casi con Luis Donaldo Colosio. </t>
  </si>
  <si>
    <t xml:space="preserve">A las 17:30 horas en el Ejido  Ceiba Blanca, limites con Minatitlan, en los margenes del rio Uxpanapa, un helicoptero de la empresa Heliservicios Campeche PELL402,  con matricula XALUR que prestaba servicios a PEMEX, se estrello. Viajaban 8 personas, 2 pilotos y 6 mecanicos. Se desconocen las causas del accidente. </t>
  </si>
  <si>
    <t>Una avioneta que viajaba de California a San Quintin con un grupo de medicos humanitarios, para brindar servicio medico gratuito a las comunidades mas pobres. Accidente debido al mal clima, ocurrido al norte de Santo Tomas.</t>
  </si>
  <si>
    <t>A  las 21:00 horas 2 avionetas se dirigian de California a San Quintin, con un grupo de medicos americanos humanitarios, para brindarles servicios medicos gratuitos a comunidades mas pobres. solo una nave llego a su destino, la otra encontrada al noroeste de Santo Tomas, con la tripulacion fallecida. Se reporta que  la brisa y la neblina ocasionaron el accidente.</t>
  </si>
  <si>
    <t>La Union</t>
  </si>
  <si>
    <t>Ocurrido a las 18:30 afectando a 9 personas. Resulto dañada una camioneta Nissan, color blanco, placas de circulacion MZ-26620 del estado de Michoacan, por la volcadura de la misma. El accidente se registro en la carretera federal Zihuatanejo-Lazaro Cardenas,a  la altura del kilometro 53.</t>
  </si>
  <si>
    <t>A las 7:00 se registra una volcadura en la autopista Leon-Aguascalientes, km 45. En el que se vio involucrado un trailer, resultando 1 persona lesionada.</t>
  </si>
  <si>
    <t>Reportado a las 1:40 horas, resultando afectados la carretera federal, en el libramiento noroeste km 7, dañados un autobus y un trailer.  Choque entre un autobus de la empresa Omnibus de Mexico, placas de circulacion 810 HS1 de SPF y un trailer con tolva, placas 519KPQ del SPF, sobre la carretera federal, libramiento norponiente km5+500. Debido al exceso  de velocidad y/o la falta de visibilidad. Al momento del impacto del autobus, estrellado en la parte trasera del trailer que circulaba por la autopista. El autobus se incendio, alcanzando la tolva del trailer. Los tripulantes quedaron calcinados. Tenia como destino la ciudad de Fresnillo Zacatecas.</t>
  </si>
  <si>
    <t>Ocurrido en el interior del circo con razonsocial CIRCO NACIONAL DE aFRICA, instalado en la comunidad de Valtierra, en el que resultaron 35 lesionados. Por colapso en la gradas.</t>
  </si>
  <si>
    <t>Accidente carretero con derrame de producto diesel, ocurrido a las 17:00 horas, en la carretera federal Lazaro Cardenas-Acapulco, a la altura de las comunidades Juluchuca y las Salinas, se registra la volcadura de un trailer, de doble remolque que transportaba 35,500 litros de diesel cada remolque, como consecuencia del impacto se presentola fuga de producto, en cantidad no cuantificada. Se realizo trasvase del producto restante. No fallecidos, ni lesionados.</t>
  </si>
  <si>
    <t>Apaseo El Grande</t>
  </si>
  <si>
    <t xml:space="preserve">A las 13:50, se regsistro la volcadura en el km 15 de la autopista Queretaro-Celaya en donde se vio involucrada una Ford Explorer, color rojo, con placas de circulacion G880NP del Estado de Florida. En el que resultaron 3 personas lesionadas. </t>
  </si>
  <si>
    <t>Ixtacomitan</t>
  </si>
  <si>
    <t>Se registra un desalojo de 34 familias (156 personas), debido al riesgo que correon por deslizamiento de suelo. Se instalaron en el auditorio municipal de la cabecera del municipio.</t>
  </si>
  <si>
    <t>Techaluta de Montenegro</t>
  </si>
  <si>
    <t xml:space="preserve">Ocurrido a las 08:20 horas, en la carretera estatal Guadalajara-Cd Guzaman, km 38. Un camion tipo torton. Volcadura sobre la carretera, el camion transportaba, madera y contenerdores con 20 mil litros de DIESEL, en forma clandestina. Se presentoderrame del producto. Se desconocen las causas que lo originaron, no hay daños humanos. </t>
  </si>
  <si>
    <t>Juquila</t>
  </si>
  <si>
    <t xml:space="preserve">Deslave de cerro, en la madrugada y tarde-noche del 21, no hay victimas, dado que se desalojaron 24 horas antes del suceso. solo reportados daños materiales. Sepultando 5 casas, 30 mas estuvieron en riesgo, en la sierra Chatina. Esta poblacion, esta catalogada por el Programa para el Desarrollo de Zonas Prioritarias (PDZP), como de alta marginacion, con poco mas de 2,400 pobladores. </t>
  </si>
  <si>
    <t>Se registra un choque de varios vehiculos, ocasionando lesiones a 55 personas. En la carretera a Chapala, altura de la curva del Tapatio, hacia el ingreso a Guadalajara. Un fuerte choque se produjo por la mañana, un trailer impacto con una utobus foraneo, desplazandolo alrededor de 5 metros. El trailer con exceso de velocidad, impacto con le camion de la ruta El Salto, con placas de circulacion 712-346G y al mimos tiempo una carambola en la que se involucraron tres camiones de transporte publico y 15 vehiculos particulares. Se genero un fuerte congestionamiento vial.</t>
  </si>
  <si>
    <t>Villa Nueva</t>
  </si>
  <si>
    <t>Ocurrido   a las 22 horas, afectando 8 personas, impacto de una camioneta Ford, contra un  trailer, sobre la carretera federal 54 km 28+100, a la altura de la comunidad Felipe Angeles, debido al impacto de la camioneta, lesionando a 5 personas de una peregrinacion que se dirigia al templo de San Judas Tadeo.</t>
  </si>
  <si>
    <t>Tenango</t>
  </si>
  <si>
    <t>A las 4:15 se registro un desgajamiento de tierra sobre la autopista Tenango-Ixtapa de la Sal km 19, debido a las lluvias y el respectivo reblandecimiento de tierra, ocasionando el derrumbe de 2 mil metros cubicos sobre la cinta asfaltica. No se reportan lesionados.</t>
  </si>
  <si>
    <t>Personas fallecidas, lesioanadas y movilizacion de servicios de emergencia. A las 19:24 horas. Involucrados un camion y un vehiculo compacto, en la carretera federal Mexico-Acapulco, tramo Chilpancingo-Acapulco km 67+500 a escasos metros de Tierra Colorada, con un choque automivilistico, con personas fallecidas. El camion  marca Kodiak, color rojo, con placas 358-DJ-3 del DF. Se impacto contra un Wolkswagen, blanco con placas HER-24-43 de Guerrero.</t>
  </si>
  <si>
    <t>Derrame de gasolina y movilizacion de cuerpos de emergencia, a las 10:30. Volcadura de la Unidad PR-3412 de la compañia Transliquidos del Norte SA de CV, la cual habia cargado 64,620 litros de magna en la TAR Cd Juarez y tenia como destino la TAR Parral. El accidente se sucito en el km 70 de la carretera Ciudad Juarez-Chihuahua, en el Municipio de Juarez. Derivado del accidente se presentoun derrame menor. Se ejecuto el trasiego del producto a un auto-tanque.</t>
  </si>
  <si>
    <t>A las 11:25 se recibio un reporte de un incendio de lote baldio. En el poblado de Barra Vieja. Se consumieron 200 m de hierba seca. Ademas del icendio de 3 vehiculos, sobre la Costera Miguel Aleman, barrio de Manzanillo. El 1er vehiculo es un Jeep con placas EZB-3793 de Guerrero, el 2o un BMW con placas MEM 4643 y el 3er una Ford lobo, se desconoce el color de los autos y el nombre de los propietarios.</t>
  </si>
  <si>
    <t>Ocurrido a las 15:30 horas, tromba acompañada de fuertes vientos y tormenta electrica, causando daño en 67 viviendas, 42 fueron destechadas y con penetracion de agua, caida de arboles.</t>
  </si>
  <si>
    <t>Zongozontla, Tepexintla</t>
  </si>
  <si>
    <t>Se afectoa 10 familias y 10 viviendas. Reportan deslaves y cierres parciales de vialidades, daño en los techos de lamina, no se instalaron albergues, no hay lesionados.</t>
  </si>
  <si>
    <t>Hundimiento de suelo, afectando a varias viviendas, 22 daño total, 100 parcial y 93 aun en peritaje. Se dañaron 2 calles, arboles, faroles. Hubo 22 familias afectadas.</t>
  </si>
  <si>
    <t>A las 19:00 horas, se reporta la detonacion de una granada. Al circular una camioneta Van, sobre la calle Gomez farias ene l numero 341, a un costado de la catedral, ocasionando la volcadura de la camioneta y lesiones de los ocupantes.</t>
  </si>
  <si>
    <t>Ocurrido a las 00:15 horas, la volcadura de una pipa en la autopista Iguala - Cuernavaca, km 33. La pipa de gas butano, con razonsocial Sistema de Transposrte para la Industria Quimica, placas de circulacion 468-WH 1 del SPF, cubria la ruta Cuernavaca Morelos, con destino a la ciudad de Acapulco Guerrero. No se reportan lesionados. El auto transporte quedo recostado sobre su lado derecho, a la orilla de la cinta asfaltica.</t>
  </si>
  <si>
    <t xml:space="preserve">Resultaron 20 personas afectadas, 2 autobuses. En la carretera Chihuahua-Parral km 66, entre 2 autobuses de pasajeros.Un camion de la linea Durango Tours impacto en la parte trasera de un Chihuahense, ocasionando que este saliera de la cinta asfaltica. </t>
  </si>
  <si>
    <t>delegacion Iztacalco</t>
  </si>
  <si>
    <t xml:space="preserve">Ocurrido a las 17:56 horas, la explosion de material pirotecnico. Afectando a 16 personas, 11 heridos y 5 muertos. Se reporta la explosion de una vivienda, donde se almacenaba material pirotecnico, sobre calle sur 155 y oriente 120 de la colonia Ramos Millan. Es esa casa se desplomo el techo y las 6 casas aledañas con daños incuantificados. </t>
  </si>
  <si>
    <t>Ocurrido a las 23:30, se registra la fuga de gas cloro de un tanque de 5,000 litros, se desconoce la cantidad fugada, perteneciente a una planta de tratamietno de aguas negras, ubicada en la carretera Progreso- Chicxulub. Reportan que el siniestro fue debido a que intentaron robar una valvula de bronce, por lo que se solicito la ayuda de los bomberos. No se registran daños humanos. La ex planta se encuentra en el libramiento a Chicxulub Puerto.</t>
  </si>
  <si>
    <t>Se reportan 7 personas lesionadas. En la colonia Lomas del Rosario, al sur de la ciudad. Cuando recolectaban leña en un cerro que es area protegida por la SEMARNAT, al norte de la ciudad de Uruapan, registrandose una tormenta electrica, por la que cayo un rayo que causo una muerte.</t>
  </si>
  <si>
    <t>Ocurrido a las 07:00 horas, un choque entre un camion de transporte publico de la ruta 117 y un microbus de transporte personal, el percance registrado en avenida Diego diaz Berlanga y calle Cordillera de los Andes, en el municipio de San Nicolas, resultaron 10 lesionados por golpes leves. El exceso de velocidad fue la causa del accidente.</t>
  </si>
  <si>
    <t>delegacion Cuauhtemoc</t>
  </si>
  <si>
    <t>Ocurrido a las 11:57 horas, 2 cortos circuitos ene l cabelado subterraneo "mufas", calles Gonzalez Obregon, con un trabajador lesioando y la calle 5 de febrero en la delegacion Cuauhtemoc.</t>
  </si>
  <si>
    <t>A las 10:40 horas, se registro una fuga de acido sulfurico de un contenedor de la empresa de razonsocial ECOLAB, que esta cerrada y clausurada, ubicada en la calle San Miguel, Ciudad Industrial. Se informa que la fuga de material peligroso se localizo en un contenedor con capacidad para 10 mil litros, con un derrame de 8 mil litros de acido, contaminando 120 mts al exterior y 225 mts cuadrados en el interior del terreno, cercano a la plataforma de los contenedores. Se evacuo a 15 personas y contratistas, de la CFE. Despues a 100 trabajadores del almacen de granos La Vaca.</t>
  </si>
  <si>
    <t>Delegacion Venustiano Carranza</t>
  </si>
  <si>
    <t>Se reportan 2 locales comerciales afectados y 3 personas. Hubo un flamazo en el mercado de la merced, locales 599 y 600, ubicado en la colonia Centro, al estar calentando comida en una estufa de alcohol, se registro flamazo provocando lesiones con quemaduras de 1o y 2o.</t>
  </si>
  <si>
    <t>delegacion Azcapotzalco</t>
  </si>
  <si>
    <t>evacuacion de 3,100 personas por fuga de gas natural y activavcion de cuerpos de emergencia. A las 10:20 horas, una fuga de gas natural en una planta panificadora de Bimbo ubicada en San Pablo Xalpa, Colonia Reynosa, delegacion Azcapotzalco. Se menciona que una excavacion provoco el rompimiento de una tuberia de 16, lo que acasiono la fuga de combustible, se realizo una evacuacion de 3,100 personas (600 del personal de bimbo y 1,500 de escuelas y el resto vecinos del lugar).</t>
  </si>
  <si>
    <t>Totolapa</t>
  </si>
  <si>
    <t>Ocurrido a las 5:40 horas, con 2 camionetas URVAN y Redilas de 3 toneladas. Resultando 4 personas muertas y 9 lesionadas, con accidente entre 2 camionetas, una de la SPF placas 383284-B transporte local y una camioneta de redilas de 3 toneladas que tranposrtaba material de construccion de la comercializadora de Avicultores Unidos, el conductor se dio a la fuga, por exceso de velocidad, en el tramo Carranza a Totolapa.</t>
  </si>
  <si>
    <t>A las 6:45 horas, en Periferico a la altura de la colonia Tamulte, la volcadura de un trailer que colisiono con un remolque, pipa con razonsocial Tranportes Faldo, que transportaba material de asfalto (chapopote), 56 mil litros, que se derramo en la cinta safaltica, al dia de hoy continua cerrada la carretera en un solo sentido, el derrame afectoun tramo de 40 metros de largo, por 15 de ancho.</t>
  </si>
  <si>
    <t>En la Autopista Morelia-Salamanca, km 45, resultaron dañados un automovil y un trailer, a las 4:10 horas, con choque e frente, pasando la caseta de cobro en direccion Cuitzeo. El trailer con placas de circulacion placas 9888 FB8 del servicio publico con razonsocial Muebles y Mudanzas Amando SA de Cv y un vehiculo particular, aparentemente SENTRA o ALTIMA, calcinado en su totalidad, con placas GNW 3813 del estado de Guanajuato. El conductor del trailer se dio a la fuga.</t>
  </si>
  <si>
    <t>delegacion Iztapalapa</t>
  </si>
  <si>
    <t xml:space="preserve">A las 4:00 horas, se registro un incendio en una bodega en la que se almacenaban principalmete cajas de carton y huacales, que se ubica en la calle 14, colonia Leyes de Reforma 2a seccion. Se informa que el incendio se extendio de forma rapida por la bodega de mil 400 metros cuadrados, como medidas preventivas se evacuaron a 20 personas de casas aledañas. </t>
  </si>
  <si>
    <t>Deslizamiento de tierra/suelo, personas heridas, cierre de carretera. Ocurrido a las 12:00 horas, con 5 personas afectadas. 2 vehiculos y un local comercial. Cierre temporal de la carretera. El deslizamiento implico un cerro con 100 metros de ancho, 130 de largo y 3 metros de alto. Ubicado en el km 16 del tramo carretero Zacapoaxtla-Acuaco a la altura del Ejicayan. Se reportaron 5 lesionadas, 2 vehiculos dañados y afectaciones a un local comercial.</t>
  </si>
  <si>
    <t>A las 13:00 horas, se registra una falla mecanica, en un Boeing 737-200 de la aerolinea Global Air con ruta Mexico-Puerto Vallarta, por falla mecanica en tren de aterrizaje. A las 13:10 horas se realiza un aterrizaje forzoso con los trenes traseros. Llevaba 46 pasajeros y 5 tripulantes, 2 capitanes y 3 sobrecargos, que resultaron ilesos. El aeropuesrto de Puerto vallarta quedo cerrado a las operaciones aereas debido a los trabajos de remolque de la aeronave y del reencarpetamiento de la pista. Se suspendieron 16 salidas, 11 llegadas y 2 vuelos en acmini fueron desviados a Guadalajara.</t>
  </si>
  <si>
    <t>Choque por desprendimiento de segundo remolque de una pipa que transportaba gasolina, ocurrido a  las 23:30 horas, en la autopista Acaponeta Nayarit-Escuinapa Sinaloa en el km 149, se impacto de manera frontal contra una pipa de doble remolque.Y una autobus de la linea Seris de la empresa Estrella Blanca, placas 049HW-5, no eco. 4694. Se girigia a Guadalajara, con destino a Tijuana. registrandose en el km 148+200. Impacto de manera frontal, la pipa Especilizados Robles SA de CV, transportaba 68 mil litros de combustible gasolina. Salio desprendido el segundo remolque, registrandose la fisura sobre la costura de la tapa frontal de 3 cm, originando un derrame de 30 mil litros del producto, que fue absorbido por la tierra. Resulatron 21 fallecidos (8 mujeres, 9 hombres, 2 niños y 2 adultos.. 2 mas se desconoce el genero). Y 2 lesionados.</t>
  </si>
  <si>
    <t>Ocurrido a las 17:00 horas, un incendio en la fabrica de colchones de hule espuma (sin razonsocial), ubicados en la calle de oriente 37, mz 129, lt 24 de la colonia Guadalupana, 2a secc, en el  municipio de Valle de Chalco. La fabrica abarcaba un area de 300 metros cuadrados, no se registran personas fallecidas o lesionadas. Hubo una nota periodistica falsa, que reportaba 200 familias desalojadas, los vecinos colaboraron con los bomberos en la mitigacion del fuego. El motivo del fuego, es probablemente un corto circuito, las llamas consumieron unos 300 mestros  cuadrados de cosntruccion. Las llamas alcanzaron varios metros de altura.</t>
  </si>
  <si>
    <t>Debido a la helada atipica 4,426 productores de nopal sufrieron afectaciones. El PACC apoyo con 11,299,718.</t>
  </si>
  <si>
    <t>Alpatlahuac, Calcahualco, Comapa, Coscomatepec, Huatusco, Perote, Sochiapa, Tenampa, Tomatlan, Totutla</t>
  </si>
  <si>
    <t>Debido a la helada atipica 1,556 productores de chayote, alcatraz, tomate, frijol, papa y cafe sufrieron afectaciones. El PACC apoyo con 6,334,614.</t>
  </si>
  <si>
    <t>Puruandiro</t>
  </si>
  <si>
    <t>Debido a la helada atipica 368 porductores de maiz y sorgo sufrieron afectaciones. El PACC apoyo con 3,401,526.96</t>
  </si>
  <si>
    <t>Ocurrido a las 17:00 horas, un desplome de avioneta CESNA, matricula XB-1BF, que se trasladaba de norte a sur. Se desconoce la razonsocial o empresa a la que pertenecia. Se localizo atras del Frraccionamiento Pradera Dorada, en una zona despoblada, sin causar daños a la poblacion, no hubo lesionados.</t>
  </si>
  <si>
    <t xml:space="preserve">Ocurrido a las 6:30 horas,resultando  lesionada una persona. Volcadura y posteriormente incendio de trailer de doble remolque de la empresa Coppel, en la autopista Guagalajara-Tepic en el km 80, perteneciente al municipio de Tequila. Se desconocen las causas que originaron el accidente. </t>
  </si>
  <si>
    <t>Debido a la helada atipica 21 productores de nopal sufrieron afectaciones. El PACC apoyo con 73,872.92</t>
  </si>
  <si>
    <t>trailer derribo un poste con cables de 13 mil voltios, afectando gran parte de  la zona, quedando sin electricidad. Se registra caos vial, problemas en viviendas y negocios.</t>
  </si>
  <si>
    <t>Ocurrido a las 9:50 horas, con 17 afectados. Involucrados 3 autobuses de pasajeros. Registrando un choque en la carretera federla Celaya-Queretaro, km 41+900 de la carretera Panamericana, a la altura del trebol Apaseo, autobus con placas 541 RC 7, 100 RK 2 y otro 507 KL 7. Se desconocen las causas del siniestro.</t>
  </si>
  <si>
    <t>Ocurrido a las 15:00, con un area afectada de 1,000 metros cuadrados aproximadamanete. En un deshuesadero de vehiculos en la carretera Lecheria-Texcoco a la altura de la colonia Heroes de Ecatepec 3a seccion. Se desconoce la causa que origino el incendio, no se reportan daños humanos. Derivado del incendio, se tiene la perdida total de un area comprendida de 1,000 metros cuadrados, 93 vehiculos y 56 motocicletas. A las 17:00 horas, el incendio quedo controlado y extinguido. Bomberos de Tecamac combatieron las llamas desde 5 puntos. Las vias Lopez Portillo, el Circuito Mexiquense y la carretera Lecheria-Texcoco presentan graves problemas de circulacion vehicular.</t>
  </si>
  <si>
    <t xml:space="preserve">Fallecimientos, movilizacion de cuerpos de emergencia y daños materiales. Daños a un local comercial y 6 muertos. Aproximadamente a las 21:30 horas, se registro un incendio en una de las sucursales de Coppel, en Calle Miguel Hidalgo, centro. Murieron 2 cajeras calcinadas en la planta alta del inmueble. La causa del incendio fue un corto circuito en la primera planta del edificio. Las victimas se encontraban en el area de inventarios, como era costumbre los martes por la noche. </t>
  </si>
  <si>
    <t>Ocurrido a las 13:00 horas, afectando 2 personas y dañando una avioneta militar, se informa del extravio de una aeronave de la Fuerza aerea Mexicana, tipo SA 37, con matricula 5053, iniciando la busqueda. Una vez que reportaron la falla se perdio el contacto con la tripulacion, procediendo la Comandancia del Aeropuerto a llamar a las corporaciones de auxilio y de rescate que realizaron una extensa busqueda en la zona. La aeronave, pertenece a  la inteligencia militar. A las 17:00 horas, se localizo e el municipio de Frontera, entre los ejidos 8 de enero y Pozuelos.</t>
  </si>
  <si>
    <t>A las 17:13 horas, se registro un flamazo en las instalaciones de la Alberca Olimpica, en Av rio Churubusco, delegacion Benito Juarez. La causa que origino el flamazo, fue el trabajo de las personas lesionadas en la gasificacion, pintado y barnizado en la caldera de este inmueble, que indujo al movimiento de valvulas de humo. Uno resulto con quemaduras y el otro intoxicado.</t>
  </si>
  <si>
    <t>Valle de Chalco Solidaridad</t>
  </si>
  <si>
    <t>Ocurrido a las18:16 horas, en un area de  40 por 50 metros cuadrados. Incendio en una bodega, que almacenaba estopa y desperdicio industrial, se ubica en la colonia ampliacion santa catarina.</t>
  </si>
  <si>
    <t>A las 4:30 horas, se registro un accidente carretero en el km 201 de la autopista Morelia-Mexico a la altura de la caseta Zinapecuaro, involucrando un tracto camion del servicio publico que transportaba aserrin, contra un autobus de pasajeros  perteneciente a ls Empresa TiriStar, con 13 lesionados.</t>
  </si>
  <si>
    <t>Ocurrido a las 13:30 horas, el derrame de 10 litros de acido muriatico y 10 litros de acido nitrico en la maquiladora ASP Lighting Products Mexico, en cordillera de los andes 5443, colonia La Cuesta. Al realizar el proceso de limpieza de las lamparas, que se fabrican y al mezclar las porciones de los acidos en el contenedor, el acido nitrico origino que se perforara una valvula PVC, derramando el compuesto. Se uso agua para limpiar y un extintor de polvo quimico para eliminar la torre de gas. Hubo evacuacion de 100 personas y se suspendieron las labores.</t>
  </si>
  <si>
    <t>Inicia por la tarde, una explosion en un taller clandestino de fuegos pirotecnicos, ubicado en la calle de oriente 12, esq. Con Chiltepec, barrio de Guadalupe. Donde resultaron 3 muertos, que fueron trasladados al un hospital en la ciudad de Puebla.</t>
  </si>
  <si>
    <t>delegacion Cuahutemoc</t>
  </si>
  <si>
    <t xml:space="preserve">A las 5:50 horas se registra un corto circuito en mufas del cableado electrico de la CFE, afectando Mesones y Bolivar, frente al 47, se encuentra una Subestacion en el interior del ex convento de San Juan Neri, oficinas de la Secretaria de Relaciones Exteriores, donde se ubicaba la oficina de CFE. Se reportan 12 lesionados, en el 47 de Republica del Salvador,  En una subestacion registra una explosion en el cableado, 6 bomberos resultaron lesionados, en Republica del Salvador 47. En el interior de las oficinas de Relaciones Exteriores.  </t>
  </si>
  <si>
    <t>A las 16:25 se realiza una evacuacion de 80 personas que se encontraban en el interior del Palacio Municipal, en la calle de Zaragoza. Por una amenaza de granada. El inmueble quedo bajo resguardo de la misma Secretaria. Se puso en alerta a la preparatoria 23, donde se evacuaron a 700 alumnos.</t>
  </si>
  <si>
    <t>Cerca de las 16:15 horas, se reporta una amenaza de bomba, en el hospital general de la zona 194 del IMSS, en avenida Gustavo Baz 26. Se evacuaron a 200 personas, no se encontro artefacto explosivo.</t>
  </si>
  <si>
    <t>Ocurrido a las 2:30 horas, el incendio de un restaurante, ubicado sobre la carretera federal 90 Abasolo-Irapuato km 28, fraccionamiento Los Pinos, resultando solo daños materiales. Un corto circuito es la causa del  siniestro. El establecimiento fue consumido por el fuego y no se reportan daños humanos.</t>
  </si>
  <si>
    <t xml:space="preserve">Ocurrido a las 19:10 horas, se registro un accidente carretero, ubicado en la carretera Estatal Salamanca – a la Comunidad la Ordeña km 6, en el que se vio involucrado un autobus de pasajeros, el cual se impacto con una camioneta Pick-up con placas GL62306 del Estado de Guanajuato, resultando 7 personas lesionadas y 2 fallecidas.  los cuales fueron atendidos en el lugar y trasladados  posteriormente  al Hospital  General. </t>
  </si>
  <si>
    <t>Playa del Carmen</t>
  </si>
  <si>
    <t>Una explosion en el interior de un hotel, moviliza a los cuerpos de seguridad y de emergencia. El accidente ocurre a las 9 de la mañana y se desconocen mas datos. Se reportan varios muertos y heridos. De acuerdo con reportes, el incidente se registra a las 9:00 horas. Segun las primeras versiones estallo un gigantesco tanque estacionario y colapso una se las areas de la zona VIP, Se registran 6 lesionados y los muertos estan en proceso de cuantificacion.</t>
  </si>
  <si>
    <t>Solidaridad</t>
  </si>
  <si>
    <t xml:space="preserve">Ocurrido a las 10:30 horas, del 14 de Noviembre. Con 18 lesionados (Son 8 Canadienses, 2 Estadunidenses y 8 Mexicanos). En el peritaje realizado en la zona afectada, se informa de una explosion de gas natural del subsuelo, afectando a una superficie de 120 metros cuadrados. De los 6 fallecidos, 4 son canadienses, los otros 2 mexicanos (trabajadores del hotel).  </t>
  </si>
  <si>
    <t>Afectados: Un Microbus y un trailer. se registro un aparatoso accidente, en el que se vieron involucrados un microbus del transporte publico y un trailer, dejo como saldo 2 muertos y 7 lesionados, el incidente ocurrio en el bulevar Cadete Vicente Suarez de esta ciudad, justo frente al 70 batallon de la XXV Zona Militar, cuando el trailer -tipo tracto camion- que transportaba alimento para animales se impacto contra el microbus de la ruta 45 A unidad 13, La Procuraduria General de Justicia (PGJ) del estado informo que alrededor del mediodia se hizo el levantamiento de dos cuerpos, el primero de ellos sin identificar aun, de sexo femenino y de aproximadamente 30 a 35 años de edad. Ahi tambien se hallo el cadaver de un hombre de 29 años de edad; ambos murieron de manera inmediata tras el impacto. Presumiblemente el trailer se dirigia a exceso de velocidad y al dar la vuelta por una curva del bulevar perdio el control y origino que el microbus volcara volteandose completamente.</t>
  </si>
  <si>
    <t>Se reporta que el dia de hoy a las 05:45 hrs. se registro un accidente por alcance de un autobus de pasajeros  El cual se impacto con la segunda caja de un Trailer que transportaba rollos de papel, el accidente se registro en la carretera federal 57 Tramo San Luis Potosi – San Luis de La Paz km 119+300, en donde resultaron 13 personas lesionadas,  los cuales fueron atendidos  en el lugar  y posteriormente trasladados al Hospital General e IMSS San Luis de la Paz. Los lesionados, del estado de NL.</t>
  </si>
  <si>
    <t>Afectada una tienda de la cadena Wal Mart. En el monitoreo a las notas R.S.S. se denoto el incendio de una tienda de la Cadena comercial WAL-MART en la Ciudad de Tuxtla Gutierrez, Chiapas. Misma que la Unidad estatal de Proteccion Civil confirmo  e informando que la citada tienda se encuentra ubicada en calle 17 poniente sin numero de la colonia Penipak, dicho incendio inicio en una bodega y se extendio a la totalidad de la tienda, hasta el momento de emision de este reporte se encuentra controlado pero no extinguido en su totalidad ya que bomberos no han contado con el suficiente abastecimiento de agua para lograr su cometido, solamente se registro una persona (femenina) intoxicada por la inhalacion de humo que fue trasladada para su atencion al hospital regional de la secretaria de salud del cual salio poco tiempo despues por su propio pie ya dada de alta medica. Una presunta falla electrica provoco el accidente. El sistema contra incendios no pudo activarse.</t>
  </si>
  <si>
    <t>La Secretaria de Proteccion civil informo  a este centro que hoy a las 04:20 Horas , se registro un incendio en una bodega que almacenaba plasticos, en la calle circunvalacion N° 98 de la colonia Santa Maria Aztahuacan, delegacion Iztapalapa. En el lugar se encontraban  almacenadas botellas de plasticos, lo que genero la movilizacion de los cuerpos de emergencia para controlar el incendio, se dio por terminado a las 05:50 Horas   sin que se reporte personas lesionadas.</t>
  </si>
  <si>
    <t>Tepeji</t>
  </si>
  <si>
    <t>Ocurrido a las 07:00 horas, en la carretera estatal Cruza Azul-Tepeji, afectando a 40 personas, con 14  lesionadas. Cierre de la carretera durante las labores de rescate. Involucrados un trailer y un autobus.  La Unidad Estatal de Proteccion Civil informo, que hoy a las 07:00 horas se registro un accidente entre un autobus de la empresa “Autotrasportes Valle del Mezquital” y un trailer de la empresa “CEMENTO ATENCO” placas de circulacion RX98-462  y la plataforma placas 3HU9408. El autobus cubria la ruta Tepeji-Cruz Azul, con 40 pasajeros y al llegar a la altura del campo de golf Amanali, se impacto en la parte posterior de la plataforma. Se desconocen las causas que lo originaron.</t>
  </si>
  <si>
    <t>delegacion Tlalpan</t>
  </si>
  <si>
    <t>Inicia a las 05:00 horas, accidente de un autobus con un trailer, 4 lesioandos.  En relacion a la nota R-MX sobre accidente que resultaron 2 personas muertas, se llamo a la Subsecretaria de Proteccion Civil del Distrito Federal informan que el accidente se registro a las 05:00 hrs. de hoy entre un autobus de pasajeros y un Trailer, en el Km 18 de la carretera Cuernavaca – Mexico cerca de la incorporacion con avenida Insurgentes Sur de la Deleg. Tlalpan, el autobus de la linea Estrella Blanca con numero economico 11397 y placas 369HB1 del SPF. Se impacto con la parte trasera de un trailer que transportaba cerveza con razonsocial Grupo Modelo, resultaron 2 personas muertas quedando prensadas ya rescatas y trasladadas al SEMEFO  y 4 lesionados trasladados para su atencion medica a diversos hospitales de la zona, hasta el momento se desconocen los nombres de las personas muertas, asicomo de los lesionados ya que continuan laborando en el lugar.</t>
  </si>
  <si>
    <t>Iniciado a las 13:25 horas. Con 50 personas evacuadas. La Secretaria de Proteccion Civil del Gobierno del Distrito Federal, informa a este Centro de Comunicaciones que el dia de hoy aproximadamente a las 08:45 hrs., se registro una amenaza de bomba en el Kinder “Margarita Isas Perea”  ubicada en Calle Dr. Velazco No. 150 y Dr. Jimenez, Colonia Doctores. Como medida preventiva se evacuaron a 50 menores. Se realizan trabajos de busqueda del artefacto en las instalaciones por parte del agrupamiento Fuerza de Tarea.</t>
  </si>
  <si>
    <t>Se registra un choque entre un trailer de doble remolque contra un tren, destino Mexico-Irapuato, en el tramo carretero Tula-Tlahulilpan, ene l municipio de Tula. Transportaba 60 toneladas de cemento, de la "Cooperativa Cuauhtemoc", se incendio la cabina donde murio el chofer del trailer. El chofer se quedo dormido y no vio las señalizaciones del paso del tren. La circulacion se vio afectada por mas de 2 horas.</t>
  </si>
  <si>
    <t>Ocurrido a las 10:20 horas, personas afectadas 2. Ubicado en avenida Corralejos 545 mz. 4 lt. 58, Colonia Hacienda de Santa Barbara. En el momento que una pipa de 4 mil litros de gas LP, suministraba gas a un tanque estacionario de un domicilio de 2 pisos. Afectando el carrete de la pipa. Residentes fueron evacuados.</t>
  </si>
  <si>
    <t xml:space="preserve">Ocurrido a las 2:20 horas, se registra incendio en un tianguis navideño temporal, ubicado en la calle San Felipe y Reforma con cruce en 16 de septiembre, a 2 cuadras de la catedral, en la colonia centro. El fuego consumio la totalidad de los puestos, se desconocen las causas del suceso. No se reportan daños humanos. </t>
  </si>
  <si>
    <t>evacuacion y movilizacion de cuerpos de emergencia, por una fuga de amoniaco, en una bodega de pollos, con razonsocial "Vidanrri", en San Adolfo Ruiz Cortines, colonia Victoria, debido a la ruptura de un empaque de una valvula de presion, se formo una nube baja, por la que se dio una evacuacion preventiva de 150 personas (35 familias) aledañas a la zona.Se reportan 12 personas con molestias menores, siendo atendidas en el lugar por paramedicos. A las 22:18 hrs., se dan por terminados los trabajos de control de la fuga la cual fue minima, por personal de la empresa, de Proteccion Civil y Bomberos.</t>
  </si>
  <si>
    <t>Se reporta  a las 9:10, una fuga de gas. Se suscita un flamazo, en el CENDI de San Mateo, de la calle 16 de septiembre, en las estufas de gas LP en e interior del inmueble, no hay daños materiales, ni lesionados. Se procedio a evacuar a menores, dejandolos fuera de riesgo. Por una valvula que se encontraba floja.</t>
  </si>
  <si>
    <t>Ocurrido a las 7:54 horas, con un area afectada de 150 metros cuadrados. Se registra un incendio en una bodega de  juguetes y plasticos, ubicada en la calle de Torres Quintero no. 3, casi esquina con Peña y Peña, hasta el momento se desconocen las causas que no originaron, no hay daños humanos, solo 2 personas con crisis nerviosa.</t>
  </si>
  <si>
    <t xml:space="preserve">A las 8:45 horas, se registro un incendio de un comercio (Dulceria Tepetapa), resultando daños materiales y una persona lesionada por crisis nerviosa. </t>
  </si>
  <si>
    <t>movilizacion de cuerpos de emergencia. Tramo cactus-guadalajara, venta de carpio-jorobas. En un gasoducto de 20". Se informo a este Centro sobre un flamazo e incendio durante los trabajos de eliminacion y reparacion de la toma clandestina localizada el 23 de Noviembre de 2010 en el km 715+404 del LPGducto de 20” Cactus-Guadalajara tramo Venta de Carpio-Jorobas ubicado en el ejido Tenopalco Mpio. de Nextlalpan, Edo. de Mexico. Personal de SCADA LPG informo via telefonica a este Centro que el incendio se encuentra controlado y que se efectua la quema controlada del producto remanente en el ducto, observandose una flama de 3 m de altura. Ademas informa el Departamento de Fuerza de Reaccion que derivado del flamazo, el trabajador Sergio Martinez Gonzalez F.328786 de 51 años de edad, sufrio quemaduras leves en cara, brazos y piernas y que fue trasladado a bordo de una ambulancia del Pemex al Hospital Central Norte.</t>
  </si>
  <si>
    <t>Daños humanos, cierre temporal de aeropuerto, ocurrido a las 14:40 horas, afectando a 4 personas. Con el cierre parcial del aeropuerto. Se registra el desplome de una aeronave que se presume pertenece a la Fuerza aerea Mexicana. Las primeras investigaciones indican que la nave al despegar de la pista se desplomo debido a una explosion. Continuan los trabajos de emergencia por parte de la Fuerza aerea Mexicana, de la SEDENA y personal autorizado de Emergencias del aeropuerto, asimismo se indica que no hay acceso a ninguna otra dependencia. El Vocero del Gabinete de Seguridad  del Gobierno Mexicano Dr. Alejandro Poire Romero señalo que en el accidente fallecieron 5 elementos de la Fuerza aerea Mexicana la tarde de hoy en Monterrey.</t>
  </si>
  <si>
    <t xml:space="preserve">El dia de hoy aproximadamente a las 06:55 hrs., se registro un incendio en una bodega con razonsocial, “Telas Princes” de 20 x 20 , ubicada en calle El Salvador y Republica de Uruguay, Colonia Centro, reportando solo daños materiales. Aproximadamente a las 10:15 hrs., se reporta controlado y extinguido realizando solo trabajos de remocion de escombros. </t>
  </si>
  <si>
    <t>Iguala de la Independencia</t>
  </si>
  <si>
    <t xml:space="preserve">El dia de ayer aproximadamente a las 21:00 horas, se reportoun incendio en un lavado de autos  con razonsocial “Blanca Margarita”, ubicado en la calle Morelos y Altamirano a la altura del Centro Comercial Aurrera, donde se localizo un vehiculo Torton incendiandose en la parte trasera de la cabina, afectando una cabaña de palapa, 3 palmeras y un vehiculo marca Volkswagen, no se reportan personas afectadas. </t>
  </si>
  <si>
    <t>Juanacatlan</t>
  </si>
  <si>
    <t>Como seguimiento a la desaparicion de la avioneta, el C-4 de Mazatlan informo a este Centro de que la avioneta es una tipo CESSNA, con numero de matricula NGI39R, color gris con blanco de Aerogrupos, en la cual viajaban dos personas, el piloto de nombre Manuel Villalta Mejia y el pasajero Carlos David alvarez Orellana, esta avioneta salio de Mazatlan direccion a Zihuatanejo alrededor de las 15:30 horas. Por otro lado Proteccion Civil del estado de Michoacan indico que posiblemente la aeronave aterrizo en el municipio de Juanacatlan, Jal. Aunque esta version fue desmentida por parte del personal de Proteccion Civil Jalisco ya que en este municipio no hay aeropista y la torre de control de Guadalajara no tienen registro en sus radares.</t>
  </si>
  <si>
    <t>Se reporta un incendio a las 19:10 horas, un incendio en una vivienda en la poblacion del Conchero, el fuego afectoenseres y un tanque de gas, que no causo explosion. No se reportan lesionados. Se desconocen las causas que provocaron el incendio.</t>
  </si>
  <si>
    <t>Reoportado a las 14:00 horas. Fuga en la refineria Miguel Hidalgo, donde resultaron 6 lesionados, por un incendio a consecuencia de una fuga en uno de los quemadores del sector 6.</t>
  </si>
  <si>
    <t xml:space="preserve">A las 07:00  horas, se registro la volcadura de una camioneta Dodge Ram color blanco con placas de circulacion TN-43068 del Estado de San Luis Potosi, la cual cayo en un barranco sobre la carretera Estatal km 16+500 entre la comunidad Joya Frias y comunidad Puerto de Palmas, resultando fallecidas en el lugar 2 personas de nombres: Felipe de Jesus Mendez Lara de 21 años y 2) Reyes Octavio Gonzales Ramirez de 23 años. A las 13:44 horas se informa la recuperacion de ambos cuerpos del barranco. </t>
  </si>
  <si>
    <t>Ocotepec, Pantepec, Solochiapa, Yajalon Tapilula, Palenque, Salto del Agua, Trinitaria, Amatan, Pichucalco</t>
  </si>
  <si>
    <t>Afectando a diversas comunidades. Se afectaron diversos tramos carretreros. Ocotepec: se reportan 74 viviendas con afectaciones en sus techos (20 viviendas de la comunidad Santa Lucia, 15 viviendas de la comunidad San Jose Lomas Alta, 17 viviendas de la comunidad San Juan Bosco y 22 viviendas de la comunidad San Miguel Allende). En la comunidad de Esquipula se reporta la obstruccion de camino de un total de 180 metros3 en el tramo carretero Ocotepec-Tapalapa. En el tramo Playas de Catazaja-rancho nuevo en el kilometro 48+300, se colapso una obra de drenaje, por lo cual se tiene una interrupcion total, a lo cual se procedio a realizar los trabajos de sustitucion de la obra del drenaje.Por otro lado se informo que el deposito de captacion de agua fue destruido un tubo galvanizado de 3 pulgadas. Pantepec: 3 viviendas encharcadas con niveles de 20 a 30 centimetros en la cabecera municipal. Solosuchiapa: 20 viviendas encharcadas de la colonia la Deportiva por desbordamiento del rio. Las personas afectadas se trasladaron con familiares y amigos. Yahalon: 1 vivienda con penetracion de lodo. En el lugar ya trabaja Proteccion Civil municipal en las labores de limpieza. Tapilula: 35 viviendas afectadas, las 35 familias fueron trasladadas a un refugio temporal. Palenque: 20 viviendas afectadas de la colonia Poza Azul por el desbordamiento del arroyo Tajluntie; en la colonia Primavera se reportan 12 viviendas con encharcamientos de 40 centimetros de altura por el desbordamiento del rio Chivishibul. Las familias afectadas se trasladaron con familiares y amigos. Salto de Agua: Aproximadamente a las 18:30 hrs., se reportaron afectaciones en el Tramo Playas De Catazaja - Rancho Nuevo Km 48+300, asicomo el colapso de una obra de drenaje el cual ocurrio a las 08:30 hrs., del dia ayer, presentando interrupcion total. Procediendo  a la colocacion de señalamiento de Proteccion de obra, se realizaran trabajos de sustitucion de obra de drenaje a traves de la empresa constructora que tiene trabajos en el programa de conservacion rutinaria de este tramo. Municipio de Ocotepec; Informan que desde el dia 30 de noviembre de 2010, a las 13:00 hrs, inicio una lluvia con granizo la cual ocasiono daños a estas comunidades: San Pablo Guanacu: Se reportan 2300 mts lineales de tubo galvanizado de 3 pulgadas, en donde hay 3100 habitantes. Santa Lucia: Reportan 20 viviendas con destecho parcial. San Jose Lomas Alta: Informa de 15 viviendas con destecho parcial. Barrio Lomas Alegre: Se registro el deslizamiento de suelo con arrime de material en la escuela primaria francisco montes de oca. Barrio Plan De Ayala: Se reporta un asentamiento parcial de una calle. Cabecera Municipal; Informa de 5 postes de Luz socavados, quedando expuestos a caer debido a las fuertes corrientes por las lluvias. San Juan Bosco: Afectaciones en 17 viviendas con destecho parcial. San Miguel Allende: Reportan 22 viviendas con destecho parcial. En las Comunidades de Esquipula, San Sebastian y San Jose Plan: Hay obstruccion de camino por derrumbe. En el Tramo Carretero Coapilla-Ocotepec: Se reportan 6 derrumbes parciales. En el tramo Carretero Ocotepec-Tapalapa, hay obstruccion total de 180 metros cubicos de material. 60 familias de la comunidad Ruiz Cortinez  fueron evacuadas debido al desbordamiento del rio Tulija. Tramos carreteros afectados: Tramo Copainala-Coapilla.- diversos derrumbes, ya se realizan trabajos de limpieza y retiro de escombros. Hasta el momento no se ha interrumpido el paso. Tramo Coapilla-Ocotepec.- se reportan diversos derrumbes y caida de arboles en la desviacion de Tapala, en el lugar solo hay paso en un carril. Tramo Tecpatan-Francisco Leon.- diversos derrumbes cercad e la comunidad San Jose Maspaz. Solo hay paso en un carril. Trinitaria: Se realizaron recorridos de verificacion de daños, por las Comunidades de Francisco Villa (reportan daños en el camino rural, que comunica a las tres comunidades), Sabinalito (daños a mallas y bombas de agua que estaban a la orilla del Rio) y El Vergel Rio Azul (afectaciones en cultivos de maiz, y en mobiliario de unas palapas que se encuentran a la orilla del rio). Asimismo se informa que las principales afectaciones son en los caminos, en tramos de aproximadamente de unos 500 metros, donde se desbordo el rio y se registro un deslave a la altura de la comunidad Sabinalito, de aproximadamente 8 metro de largo y unos 3 metros de ancho por unos 2.5 metros de profundidad, se realizaron las reparaciones y rehabilitacion por personas de la comunidad con el apoyo de un camion de volteo del municipio de la trinitaria. Amatan: El dia de ayer a aproximadamente a las 19:33 hrs., se reportaron afectaciones debido a las lluvias registradas en la entidad, afectando a las comunidades de Reforma y Planada con 25 viviendas las cuales presentaron encharcamientos con un tirante de 80 cm., la escuela telesecundaria no 932, (tres aulas con afectacion no especificadas). Pichucalco: se informa que ayer se registraron afectaciones sobre la Carretera Teapa-Pichucalco, debido al incremento del agua sobre la carretera, a la altura de la gasolinera, por lo que fue suspendida la circulacion,  y la cual comunica a los municipios de Nicapa, El Zoque y Suspiro.</t>
  </si>
  <si>
    <t>Ocurrido en la mañana y tarde, lluvia y viento de 60 a 70 km por hora, provocando la caida de los arboles y espectaculares, en la comunidad El Pino, cayo sobre un profesor de educacion artistica, fallecido en el lugar, perteneciente a la localidad de Boticaria, el cuerpo fue trasladado al SEMEFO del Estado.</t>
  </si>
  <si>
    <t>A las 11:40 horas, afectando 20 metros cuadrados, de sembradio de caña de azucar. Se reporta daño a un ducto y un carcamo de 2 por 1.5 metros. Informa PEMEX un derrame de hidrocarburo al parecer derivado de un acto delincuencial en el DDV 086 Loma Bonita/Zapoapita, en las inmediaciones de la Col. Loma del Carmen en el Mpio. de Cuichapa, Ver. Personal de la GSSF Departamento Tierra Blanca informa que en el lugar del reporte se observa una mancha de hidrocarburo de forma irregular de aprox. 20 m de Ø, afectando un sembradio  de caña de azucar, asimismo se observo en el lugar rodadas de vehiculos pesados por lo que se presume se trate de una toma clandestina no controlada. PEMEX informa que la toma clandestina descontrolada se encuentra ubicada en el km 284+899 del Oleoducto de 30”Ø Nuevo Teapa/Venta de Carpio, ubicada en el municipio de Omealca, Veracruz. Se bloqueo la valvula de accion rapida de la toma clandestina evitando con esto que continuara derramandose el producto. Se retiraron los accesorios del artefacto ilicito y se coloco tapon macho (reparacion provisional). Se esta a la espera de las condiciones operativas adecuadas para la eliminacion de la toma clandestina en forma definitiva. El producto derramado escurrio hacia un carcamo (2 x 1.5 m) del cual fue recuperado por unidades de presion y vacio, siendo un total de 2000 Litros.</t>
  </si>
  <si>
    <t>Huehueteca</t>
  </si>
  <si>
    <t>Ocurrido a las 18:50 horas, al interior de un corralon, resultando 100 vehiculos afectados por el fuego en un area de 1000 metros cuadrados.</t>
  </si>
  <si>
    <t>delegacion Alvaro Obregon</t>
  </si>
  <si>
    <t>Ocurrido a las 15:50 horas, con 20 personas lesioandas, por la caida de un templete tubular y de triplay de 40 metros, donde se desarrollaba una boda, en la esquina de Altavista. Los lesionados reportaron quemaduras.</t>
  </si>
  <si>
    <t>Cruz Grande</t>
  </si>
  <si>
    <t>A las 4:30, se reporta una persona con crisis nerviosa, debido a  la volcadura de una pipa que trasportaba gasolina magna, con razonsocial “Trasporte Cantu”, placas de circulacion 730-NE-6, con capacidad de 21500 lts., ubicado sobre la carretera federal Acapulco - Pinotepa, a la altura del km 85+500. La pipa procedia de Acapulco con destino al municipio de Ometepec. En el accidente la unidad motriz quedo recostada a un costado de la cinta asfaltica, sobre su lado derecho derramando combustible, se espera el arribe de la unidad de “Pemex” para realizar las labores de trasvase del producto.</t>
  </si>
  <si>
    <t>Ocurrido a las 14:54 horas. Volcadura de una pipa con capacidad de 40,648 litros de gas LP, con razonsocial “Global Gas” con placas del tractor 546 DN6 del Servicio publico Federal y placas del tanque 803VX6. El accidente fue ubicado en la carretera Federal 90 km 28 a la altura del  puente de desviacion Abasolo, no presento fuga ni se registran personas lesionadas. A las 19:00 horas se da inicio al trasvase del producto, y a las 01:30 hrs., concluyen con las labores de trasiego.</t>
  </si>
  <si>
    <t>Cd Carmen</t>
  </si>
  <si>
    <t>Ocurrido a las 21:45 horas, En comunicacion con el Director de Proteccion Civil del Municipio de Cd. Del Carmen, Campeche, C. Victor Avila Granados, informo que alrededor de las 21:45 horas de ayer, se registro una serie de tres explosiones, en una casa habitacion de dos niveles, utilizada para la fabricacion y almacenamiento de fuegos pirotecnicos y polvora, la explosion acasiono el fallecimiento de 4 personas, de las cuales 1 de ellas se encuentra debajo de los escombros, asimismo se reporta 1 menor de aproximadamente 8 años como desaparecido.Al lugar del accidente se presentaron elementos de la Secretaria de la Defensa Nacional, de la Secretaria de Marina, asicomo Policia Municipal, Ministerio publico para el levantamiento de los fallecidos y Elementos de Proteccion Civil del Estado y del Municipio.Se presume que la explosion se registro debido al frixionamiento de unas mechas.</t>
  </si>
  <si>
    <t>El dia de hoy a las 08:00 Hrs. en la Autopista Tepic – Guadalajara en el Km. 10 se registro un choque por alcance, de un autobus de la linea TAP Confort que se estrello contra un trailer que transportaba laminas de asbesto, lo que origino que 18 personas resultaran lesionadas y a las cuales se les traslado al hospital Arboledas para su atencion. La autopista fue cerrada a la circulacion por 30 minutos tiempo en que se realizaron las maniobras de atencion de los lesionados. Se desconocen las causas que originaron el accidente.</t>
  </si>
  <si>
    <t>La unidad estatal de Proteccion civil informo que el dia de hoy a las 08:30 horas, se registro el choque entre dos trenes uno de la empresa ferrovalle y otro de kansas city lo que provoco la volcadura de un contenedor que transportaba acrilato de butilo y fenol fundido y una maquina. Como medida fue acordonado el lugar, asicomo la suspension del tren suburbano. Alrededor de las 10:00 horas, la agencia de seguridad estatal (ASE) y Proteccion civil del estado de Mexico procedieron a la evacuacion de unas 300 personas de las colonias la cuchilla y ferronales, como medida precautoria. El servicio de trasporte de ferrocarril suburbano, informa que el servicio esta confinado en una sola via y representa un retraso de 20 minutos para los usuarios. Proteccion civil informa que se localizo liquido derramado en la zona, se determino que es diesel de una de las locomotoras, por lo que no representa mayor riesgo y se encuentra controlado.</t>
  </si>
  <si>
    <t>Ocurrido a las 20:00 horas, se reportan 4 personas lesionadas y 2 desaparecidas, daños en una vivienda y en la iglesia de la comunidad. El dia de hoy a las 20:00 horas, este Centro Nacional de Comunicaciones recibio una llamada de la Unidad Estatal de Proteccion Civil del estado de Coahuila, donde informaron preliminarmente que a las 17:26 horas, en el municipio de Concepcion del Oro, Zacatecas, se presentouna explosion de polvora, lo que acasiono la muerte de 1 persona, 25 lesionados y varios desaparecidos, asicomo daños a varias viviendas. Personal de la Subsecretaria de Proteccion Civil de Coahuila, Proteccion Civil de los municipios de Saltillo y Arteaga, asicomo de elementos del H. C. de Bomberos se trasladaban al lugar para apoyar en los trabajos de la emergencia.</t>
  </si>
  <si>
    <t>Siendo las 8:57 horas, en la region montaña, se registra un lesionado y una persona fallecida, por un reblandecimiento, en el que perdio estabilidad una ladera, en la Cabecera Municipal.</t>
  </si>
  <si>
    <t>Perote</t>
  </si>
  <si>
    <t>A las 16:50 horas, con el esplome de 1 helicoptero. Propiedad de la PGR, con matricula HC-HFJ color azul con blanco. Salio del reclusorio de Villaldama, en la comunidad de Cerro de Leon, viajaban 6 personas, de las cuales 3 resultaron lesionadas y 3 fallecidas, se desconoce la identidad de las personas, asicomo las causas del accidente.</t>
  </si>
  <si>
    <t>Debido a la granizada 142 productores de maiz sufieron afectaciones en sus cultivos. El PACC apoyo con 345,852.</t>
  </si>
  <si>
    <t>A las 15:00 se registra una amenaza de bomba al interior de la empresa Grupo Industrial Mexicano de Aluminio sa de cv, se evacuaron 30 empleados.</t>
  </si>
  <si>
    <t>A las 14:33 horas un incendio en le cerro detras del Auditorio Municipal Deportivo, extinguio 2 hectareas de pastizal.</t>
  </si>
  <si>
    <t>Uriangato</t>
  </si>
  <si>
    <t>A las 16:45 Hrs. se registro una volcadura en el libramiento Federal Uriangato- Yuriria en el que se vio involucrada una camioneta pick-up Nissan color blanca sin placas de circulacion, en el que resultaron 2 personas lesionadas de nombre Candida Perez Ramirez de 71 años Xochilt Chavez Sanchez de 22 años, las cuales fueron atendidas  en el lugar y trasladadas  posteriormente al Hospital General, asicomo una persona fallecida en el lugar de nombre Maria Teresa Sanchez de 40 años. Proteccion Civil Municipal, Seguridad publica Municipal, Cuerpo de Bomberos policia Federal Preventiva y SEMEFO.</t>
  </si>
  <si>
    <t>A las 10:30 horas, se registro un incendio en el Hospital Santa Elena, colonia Roma, en un montacargas en desuso que contenia basura, se presupone que un corto circuito origino un conato de incendio produciendo humo excesivo, por lo que se evacuaron de manera preventiva a 170 personas, 20 de ellos pacientes. No se reportan daños humanos.</t>
  </si>
  <si>
    <t xml:space="preserve">Por conducir con exceso de velocidad, un conductor de un camion de pasajeros con placas de circulacion  611HR3 de la linea Mexico-Coyotepec, perdio el control de la unidad y se impacto contra un puente vehicular resultando una persona fallecida y 10 lesionadas (7 de ellas de gravedad) las cuales fueron trasladadas para su atencion al Hospital de traumatologia de Lomas Verdes. El siniestro ocurrio en el Km. 39 de la autopista Mexico-Queretaro. </t>
  </si>
  <si>
    <t>A las 10:50 horas, en la carretera Jorobas-Tula, volcadura con derrame del primer tonel del equipo tipo Full PR-2135 de la compañia transportista Santa Fe S.A. de C.V. el cual transportaba 66,000 L de producto Turbosina. El accidente se presentoen el km 00 de la carretera Jorobas-Tula, en la incorporacion a la autopista Mexico-Queretaro, a la altura del puente (caseta) Jorobas. Hasta el momento se desconocen las causas que lo originaron. Cabe mencionar que no se han presentado personas lesionadas, de manera preventiva se realizo la evacuacion de las personas que viven en las cercanias del accidente. Se tuvo contacto con personal de la empresa transportista quienes asisten al sitio, para realizar el trasiego del producto junto con personal de PEMEX. Informa SSP Municipal hasta el momento, se desconoce cuanta cantidad de producto se derramo y el numero de peronas evacuadas.</t>
  </si>
  <si>
    <t>MoroLeon</t>
  </si>
  <si>
    <t>A las 10:20 Hrs. se registro un choque en el libramiento sur entronque a la comunidad Tama siro, en el que se vio involucrada una pipa que trasporta gasolina con capacidad de 35,000 litros razonsocial “Gasolinera Puruandiro” con placas de circulacion 627EHS del servicio publico Federal, la cual se impacta con una camioneta  blazer color negra con placas de circulacion GPW7229 del Estado de Guanajuato, en el que resulto una persona lesionada de nombre 1)Rigoberto Carbajal Luna de 39 años, el cual fue atendido en el lugar y trasladado  posteriormente al Hospital Comunitario.</t>
  </si>
  <si>
    <t xml:space="preserve">El dia de hoy a las 04:15 hrs. se recibio un reporte de parte de la policia Municipal de Cihuatlan sobre un incendio en la comunidad de Jaluco, en la calle Palmiton, frente al numeral 13, se pudo constatar que desgraciadamente se trataba del cuerpo de una persona ya sin vida, que se quemaba debido al contacto con cables de mediana tension de la Comision Federal de Electricidad, se procedio a sofocar el incendio que afectaba al cuerpo y posteriormente se solicito la intervencion de personal de la CFE para cortar el suministro de energia y poder liberar los restos del infortunado, a un costado del primer cuerpo se encontro un segundo cadaver, tambien con huellas de afectacion por corriente electrica. </t>
  </si>
  <si>
    <t>Afectada la Colonia Chula Vista, a las 01:00 horas. se registro un incendio en una bodega de refacciones de electrodomesticos (sin razon social), ubicada en calle Serafin Peña y Juarez de la colonia Chula vista, Municipio de Guadalupe Nuevo Leon. Hasta el momento se desconocen las causas que lo originaron, se consumio carton, plasticos y refacciones. No se reportaron personas lesionadas, como medida preventiva se acordono la zona, no se reportan personas evacuadas. Informan que concluyo a las 03:00 horas. se continuo con la remocion de escombros.</t>
  </si>
  <si>
    <t>Ocurrido a las 9:45 horas, en la carretera Acapulco-Pinotepa km 146. Con 2 lesionados, se registro la volcadura de una pipa de gas, placas de circulacion RV1727, y con una capacidad de 30 000 litros, con razonsocial ”Gasera Servigas de Oaxaca”, sobre la carretera federal Acapulco – Pinotepa km 146, a la altura de la Comunidad de Agua Zarca, Municipio Juchitan, Saldo de 2 personas lesionadas: C. Felix Vazquez Herrera, de 28 años de edad, originario de la comunidad de Pinotepa Nacional, Oaxaca, con diagnostico policontundido y herida en region occipital y Gonzalo Rivera Cruz, de 21 años de edad, originario de la comunidad de Pinotepa Nacional, Oaxaca, con diagnostico policontundido y herida en hombro izquierdo y clavicula, fueron  trasladados a la clinica Privada de la Familia en Marquelia, Gro. Informan que la unidad quedo recostada a un costado de la cinta asfaltica, cabe mencionar que no se registro ninguna fuga por lo que solo se espera el arribo de otra unidad de la misma empresa para realizar el trasvaceo del combustible. Como medida preventiva fue cerrado el transito vehicular sobre la carretera.</t>
  </si>
  <si>
    <t>San Martin Texmelucan</t>
  </si>
  <si>
    <t>Inicio a las 5:50 horas, no se reportan desaparecidos. Lesionados: 52. Daño en viviendas: 48 con perdida total, 92 con daños parciales y 25 vehiculos con afectacion. explosion de oleoducto de PEMEX. Se tiene aproximadamente 8 colonias afectadas con 115 viviendas afectadas (32 en perdida total y 83 con daños parciales), siendo evacuadas 250 personas a albergues. No se cuenta con servicios de energia electrica, ni telefono en la zona afectada.  Se confirma que han concluido los trabajos de busqueda y rescate, teniendo hasta el momento un total de 29 personas fallecidas (12 menores y 16 adultos) y 52 heridos. Asimismo se registro un derrame del producto (crudo), que afecta al rio Atoyac que va 10 a 12 km, se han realizado recorridos para evaluar el porcentaje de contaminacion  y tomar las acciones necesarias para disminuir el riesgo de explosividad debido al  incremento del calor ya que el producto se volatiliza.  se tienen 4 refugios temporales habilitados: San Felipe Ixtacuixtla, en Tlaxcala. San Diego Socoyucan, San Martin Texmelucan, Puebla. Complejo Cultural de San Martin Texmelucan, Puebla. Unidad Deportiva angeles Blancos, San Martin Texmelucan, Puebla. El Refugio Temporal  que se encuentra activo es el del  Complejo Cultural San Martin Texmelucan con 210 personas albergadas Se encuentra contaminado el rio Atoyac por el derrame del producto.  Se encuentran recuperando el producto en un carcamo y que hasta el momento llevan un total recuperado de 50,000 L. El productor recuperado esta siendo enviado a las Estaciones de Rebombeo 6 y 7 de San Martin Texmelucan.</t>
  </si>
  <si>
    <t>CENACOM-PEMEX</t>
  </si>
  <si>
    <t>Ocurrido a las  6:30 horas. Con 17 lesionados y diversos daños en un autobus de pasajeros. se registro el impacto de un camion de pasajeros contra un trailer (mismo que se dio a la fuga), en el kilometro 198 de la carretera Guaymas-Hermosillo, en el municipio de Hermosillo. Debido a lo anterior se reportan 17 personas lesionadas, mismas que fueron trasladadas a hospitales cercanos para su atencion medica.</t>
  </si>
  <si>
    <t>Se reporta una explosion de 2 kilogramos de  polvora en un taller con permiso No. 950 de la Secretaria de la Defensa Nacional con ubicacion en la Comunidad Cerritos 3ra seccion perteneciente al municipio de Santiago de Anaya. Se desconocen las causas que originaron la explosion. Derivado del accidente se reporta una persona fallecida de nombre Juan Calvo Hernandez de 49 años de edad y un lesionado mas de nombre Andres Calvo quien fue trasladado al Hospital General de Ixmiquilpan. A las 14:00 horas concluyeron con los trabajos de limpieza y remocion de escombros.</t>
  </si>
  <si>
    <t xml:space="preserve">Ocurrido a la 1:54 horas. En la Autopista Mexico-Puebla Km. 33 (caseta de cobro San Marcos).  Con 13  lesionados y 12 muertos. Involucrados 1 trailer y 7 vehiculos. toneladas de varilla, contra siete vehiculos particulares en un punto de revision sobre la Autopista Mexico-Puebla Km. 33  a la altura de la caseta de cobro San Marcos en direccion a la Ciudad de Mexico. Se desconocen las causas que origino el accidente. El trailer (del que se deconoce la razon social) no respeto los señalamientos en el punto de revision implementado por personal de AFI, donde se encontraban detenidos 7 vehiculos particulares. Se reportan 13 personas lesionadas las cuales fueron trasladadas al Hospital de Polanco del D.F y la clinica SAME de Chalco. Asi mismo se informa del fallecimiento de 12 personas las cuales fueron trasladadas al SEMEFO de la localidad. Como medida preventiva fue cerrado el transito vehicular en direccion a la CD. dec Mexico, liberado a las 09:50 horas. </t>
  </si>
  <si>
    <t>Incendio ocurrido a las 13:26 horas, afectando a areas con asentamientos irregulares en la colonia Magdalena de las Salinas. Resultaron afectadas 60 familias. Se reportan 10 viviendas con perdida total. Como medida preventiva se evacuaron a 60 familias, las cuales se reubicaran con familiares y amigos. Asimismo fueron retirados del lugar 15 cilindros de Gas Lp. y  4 puestos ambulantes.</t>
  </si>
  <si>
    <t>A las 13:52 horas se registro un flamazo de una pipa que transportaba gas, al momento que estaba abasteciendo a una vivienda con domicilio ubicado en Calle Orquidea No. 423, Colonia Tres Caminos perteneciente al municipio de Guadalupe. Como consecuencia del accidente se reportan 3 personas lesionadas con quemaduras de 1er y 2do grado.</t>
  </si>
  <si>
    <t>A las 07:05 Horas, se registro la volcadura de un autobus de pasajeros sobre la Autopista  Mexico- Puebla, lo que origino el movimiento de los cuerpos de emergencia. En el accidente se reporta, la muerte de 1 pasajero y 15 personas lesionadas, realizandose el corte a la vialidad con direccion al D.F, se informo que al aparecer el autobus se quedo sin frenos y volco quedando en carriles centrales.</t>
  </si>
  <si>
    <t>La Unidad Estatal de Proteccion Civil, informa que el dia de ayer a aproximadamente a las  5:45 hrs., se registro un accidente entre un camion de carga contra un autobus perteneciente a la Empresa “Turi-Star”, a la altura de la autopista Arco Norte, cerca de la caseta de cobro de Atitalaquia, direccion Pachuca. Derivado del accidente se reportan 24 personas lesionadas, quienes fueron trasladadas al Hospital General y a la clinica Particular “Santa Monica” del Municipio y a la clinica del IMSS en Tula.</t>
  </si>
  <si>
    <t>A las 12:20 hrs. se registro un accidente en el kilometro 108 en la autopista Guadalajara-Colima de un vehiculo tipo Torton, el cual transportaba linaza, el cual perdio el control, a la altura del Puente Atenquique 1 y termino impactandose en un extremo de la via. Derivado del impacto fallecio una persona de nombre Raul Esparza Esparza, de 55 años, quien viajaba como acompañante en el camion; el conductor de nombre Raul Esparza Frias, de 32 años, hijo del ahora occiso, resulto unicamente con lesiones leves. La unidad invadio ambos sentidos de circulacion, lo que provoco el cierre total de la via durante 30 min. para realizar las labores de remocion del vehiculo y limpieza de la carpeta asfaltica, posteriormente la via fue reabierta parcialmente para el desahogo del trafico vehicular, mientras continua la remocion de los despojos.</t>
  </si>
  <si>
    <t>A las 19:05 horas, se registro el impacto de una pipa de gas Lp, contra un camion de volteo y tres vehiculos compactos mas, esto a la altura del fraccionamiento El Palomar, en el municipio de Guadalajara, las primeras investigaciones indican que la pipa se quedo sin frenos y se impacto contra los otros vehiculos. Derivado del accidente se reporta que los dos ocupantes de la pipa fallecieron calcinados y 4 personas mas con quemaduras de 2 y 3 grado, mismos que fueron trasladados a hospitales cercanos para su atencion medica.</t>
  </si>
  <si>
    <t xml:space="preserve">A las 09:20, se registro una evacuacion de 68 niños, en una guarderia infantil  llamada Guarderia Siglo  XXI Perteneciente al IMSS,  , ubicada en la Av. Marquez N° 40  COL, Parque Industrial,  la causa: un incendio en un cuarto de maquinas de la empresa ITW  Polimer, donde se realizan productos derivados del petroleo, lo que origino el movimiento del cuerpo de emergencias, relizanzdose las tareas de evacuacion y prevencion, de la guarderia asicomo tambien la evacuacion de 20 personas de la empresa, y dando terminacion a las 10:30 Horas sin reportar personas lesionas. </t>
  </si>
  <si>
    <t>Teconoapa</t>
  </si>
  <si>
    <t xml:space="preserve">A las 06:00 hrs., se registro un choque automivilistico, sobre la carretera Federal Tierra Colorada- Cruz Grande, entre el poblado de Buena Vista y Cruz quemada, entre un camion de volteo que trasportaba arena el cual se  impacto contra un autobus de la Empresa “Futura” con procedencia del Estado de Mexico, con destino a San Pedro Jicayan Oaxaca, con placas de circulacion 921RKM4 de Servicio publico Federal, donde viajaban 41 pasajeros, de los cuales se reportan 9 personas lesionadas, (4 menores y 5 adultos), quienes fueron trasladadas al Hospital Comunitario del Municipio de Ayutla de los Libres, para su atencion medica. </t>
  </si>
  <si>
    <t xml:space="preserve">Se registro un choque multiple entre 3 autobuses de pasajeros y un trailer en la carretera a Monclova a la altura del libramiento Cruz con Monclova, Colonia andres Caballero, perteneciente al municipio de Escobedo. Los vehiculos involucrados es un autobus de la empresa “Peñaloza” con con placas 212-972R, un autobus de la empresa “SIR” con placas 638-RJ7, un segundo transporte de la misma empresa con placas 212-239R y un trailer de “Transportes Remgra” con placas 725-V4. El trailer se impacto con la unidad de “Peñaloza” resultando de este percance 14 personas lesionadas, mismo que se impacto con el 1er vehiculo de la empresa “SIR”, el cual trasportaba empleados del “Grupo Senda”, derivando este un saldo de 5 personas lesionadas mas. </t>
  </si>
  <si>
    <t xml:space="preserve">Se registro una fuga de Gas en el Km. 91+500 de la Autopista Mexico-Queretaro, ubicada en el  Ejido Las Charcas, Poblado San Franciso de Soyaniquilpan, perteneciente al Municipio de Jilotepec, Estado de Mexico. En el lugar se observaba una nube de gas de entre 10 y 25 metros de altura, por lo que elementos de Proteccion Civil Municipal y la policia Federal procedieron a bloquear la vialidad en ambos sentidos. El ducto afectado fue el LPG ducto de 14”Ø Cactus – Guadalajara, confirmo que se trato de una toma clandestina descontrolada y se iniciaron los movimientos operativos para depresionar el ducto y se secciono el tramo de Santa Ana - Palmillas. Se envio al punto del evento, personal Contraincendio de Venta de Carpio. A las 04:03 horas quedo controlada la fuga de gas, debido al abatimiento de la presion en el ducto. </t>
  </si>
  <si>
    <t>La Unidad Municipal de Proteccion Civil informo a este Centro que el dia de hoy a las 05:45 horas, se registro una volcadura de un autobus de pasajeros en el Km. 34+700 de la carretera Mexico – Tulancingo, perteneciente al municipio de Axapusco. Derivado del accidente resultaron 17 personas lesionadas de las cuales 2 fueron trasladados al Hospital Magdalena de las Salinas y las 15 personas resultantes a la clinica Materno – Infantil Dr. Meraz, asimismo se informa sobre el deceso de 1 persona que era el operador del autobus.</t>
  </si>
  <si>
    <t>Cinco personas afectadas y una avioneta. Desplome de avioneta CESSNA en el aeropuerto "Ponciano Arriaga", viajaban 4 personas y un tripulante.</t>
  </si>
  <si>
    <t>Ayer a las 11:55 horas, se reporta una explosion por acumulacion de gas L.P. al interior de vivienda  resultando 1 persona fallecida en el lugar (femenina de 30 años aproximadamente)  asicomo 2 personas lesionadas  mismas que fueron trasladadas por vehiculos particulares al Hospital angeles y 10 personas atendidas en el lugar por crisis nerviosa. Nota: Se informa de 40 casas con daños en su estructura y herreria, asicomo 110 casas con daños menores en vidrios de puertas y ventanas tras evaluacion realizada por Cruz Roja y Proteccion Civil Municipal.</t>
  </si>
  <si>
    <t>22 municipios</t>
  </si>
  <si>
    <t>Se registro un sismo de 6.5° en la escala de Richter, causando afectaciones en la infraestructura social del estado principalmente.</t>
  </si>
  <si>
    <t>Comondu, La Paz y Loreto</t>
  </si>
  <si>
    <t>Se registro una prolongada sequia desde finales del 2010 y hasta el 28 de febrero de 2011 ocasionando escasez de alimento para el ganado. Derivado de lo anterior SAGARPA apoyo a los productores afectados a traves del programa CADENA.</t>
  </si>
  <si>
    <t>26 municipios</t>
  </si>
  <si>
    <t>Derivado de la sequia que azoto al estado entre el 1 de enero y el 31 de marzo la SAGARPA puso en marcha el Componente de atencion a Desastres Naturales (CADENA) para la reactivacion de la actividad pecuaria.</t>
  </si>
  <si>
    <t>35 municipios</t>
  </si>
  <si>
    <t>Derivado de la sequia que azoto al estado entre el 1 de enero y el 31 de marzo la SAGARPA puso en marcha el Componente de atencion a Desastres Naturales (CADENA) para la reactivacion de la actividad agricola y pecuaria.</t>
  </si>
  <si>
    <t>Incendios forestales que afectaron a varios municicipios del estado en el 2011</t>
  </si>
  <si>
    <t>CENAPRED-CONAFOR</t>
  </si>
  <si>
    <t>a causa de las bajas temperaturas una persona perdio la vida por intoxicacion ene le municipio de Tijuana.</t>
  </si>
  <si>
    <t>Saltillo, Ramos Arizpe</t>
  </si>
  <si>
    <t>En el 2011 a causa de las bajas temperaturas dos personas perdieron la vida por intoxicacion en los municipios de Saltillo y Ramos arizpe.</t>
  </si>
  <si>
    <t>Juarez, Ojinaga, Huachochi, Chihuahua, Camargo, Buenaventura, Urique, Guerrero, Delicias, Matachi</t>
  </si>
  <si>
    <t>En el 2011, a causa de las bajas temperaturas 20 personas perdieron la vida: 8 por hipotermia, 2 por quemaduras, y 10 por intoxicacion en varios municipios.</t>
  </si>
  <si>
    <t>El Salto, Durango, Nombre de Dios, Santiago Papasquiaro, Panuco de Coronado</t>
  </si>
  <si>
    <t>En el 2011 a causa de las bajas temperaturas 7 personas perdieron la vida: 1 por hipotermia y 6 por intoxicacion en varios municipios.</t>
  </si>
  <si>
    <t>Huejutla</t>
  </si>
  <si>
    <t>En el 2011, a causa de las bajas temperaturas una persona perdio la vida por hipotermia.</t>
  </si>
  <si>
    <t>San Antonio</t>
  </si>
  <si>
    <t>En el 2011, a causa de las bajas temperaturas una persona perdio la vida por intoxicacion.</t>
  </si>
  <si>
    <t>Nogales, Agua Prieta, San Luis, Coajeme, Bacum, Benjamin Hill</t>
  </si>
  <si>
    <t>En el 2011, a causa de las bajas temperaturas 12 personas perdieron la vida: 4 por hipotermia, 1 por quemaduras y 7 por intoxicacion en varios municipios.</t>
  </si>
  <si>
    <t xml:space="preserve">Se registraron 16 personas intoxicadas por un plaguicida denominado “Malation” por lo que de inmediato fueron atendidos en diferentes centros de salud , de la clinica 5 y 30 del IMSS. Los hechos se registraron en la empacadora de ajo ubicada en el ejido Chiapas del municipio de Mexicali, reportan que las causas se debieron al estar fumigando dentro de la empacadora para prevencion de insectos. 110 personas estuvieron expuestas al producto, sin embargo unicamente resultaron 16 personas con sintomas de intoxicacion.  </t>
  </si>
  <si>
    <t>Por taponamiento de puentes con troncos de arboles de gran tamaño, esto en dos puntos diferentes; el primero en la carretera costera en donde resulto afectada una ambulancia del IMSS la cual transitaba sobre esta carretera despues de haber dejado un paciente en el hospital del IMSS y al pasar por el puente fue arrastrada por una fuerte corriente dejandola en malas condiciones y los ocupantes lograron salir salvos de dicha unidad, de igual forma dicho rio afecto a una empresa llantera ya que este rio se desbordo por la parte trasera de dicho negocio, arrastrando la corriente con varias llantas de ese negocio. en el Ejido  viva Mexico se reportaron  38 viviendas, en la colonia de colon del porvenir 13 viviendas,  en la colonia campestre 26 viviendas, en la colonia 13 de febrero 9 viviendas  y en el ejido alvaro obregon 186 viviendas. Un alberge  en la Localidad de alvaro obregon en la casa ejidal del Municipio de Tapachula con 109  personas. Desgajamientos de 3 cerros en distintos puntos, estos en los tramos  Huixtla km 45,  en el km 63 y  km 89.</t>
  </si>
  <si>
    <t xml:space="preserve">Se registraron lluvias fuertes, en el municipio de Casas Grandes, provocando el desbordamiento del “Rio Verde”. Como medida preventiva se evacuaron a 12 personas que se ubicaban en las margenes del Rio, siendo llevadas a un Refugio Temporal,  habilitado en el auditorio Municipal.
</t>
  </si>
  <si>
    <t>La Unidad Municipal de Proteccion Civil informo quese registro un accidente de un autobus que transportaba a 45 personas de una maquiladora esto en el camino real, en el Fraccionamiento Los Ojitos perteneciente al municipio de Ciudad Juarez.Derivado del accidente resultaron 7 personas lesionadas, la causa que origino el accidente fue por que un neumatico se encontraba ponchado.</t>
  </si>
  <si>
    <t>Estallido de gas metano en una mina de carbon en el municipio de Musquiz tambien provoco a lesiones a cinco personas; brigadas de restace se encargan de atender la contingencia  Un minero muerto y cinco mas lesionados provoco una explosion de gas metano en una mina de carbon en el municipio de Musquiz, en la region carbonifera, a 300 kilometros de Saltillo.</t>
  </si>
  <si>
    <t>Sabinas</t>
  </si>
  <si>
    <t xml:space="preserve">Se registro una explosion por acumulacion de gas en un Pozo minero perteneciente a la empresa BINSa, ubicado a espaldas de la CFE de Sabinas Coahuila, asi mismo informa que en el lugar se encuentran tres pozos, dos de ellos se conectan y el tercero que es el afectado (Pozo “3”) quedo incomunicado, mismo que en su interior se encontraban los trabajadores atrapados. 14 personas atrapadas y una 1 persona lesionada. </t>
  </si>
  <si>
    <t>Delegacion Cuauhtemoc</t>
  </si>
  <si>
    <t>Se realiza la excavacion de los cimientos para la construccion de un edificio, que aunado a el reblandecimiento de suelo por efecto de las lluvias, se registro el deslizamiento de una de las paredes quedando una socavacion de 4 metros de ancho por 5 metros de largo y 30 metros de profundidad, por lo que se realizo la evacuacion preventiva de dos edificios adjuntos de tres niveles cada uno para realizar la inspeccion de rutina y determinar si son habitables.</t>
  </si>
  <si>
    <t>Delegacin Xochimilco</t>
  </si>
  <si>
    <t xml:space="preserve">Choque entre dos convoy del Tren Ligero en la av. 20 de Noviembre y Mexico Col. Huichapan, el accidente se debio por alcance entre dos convoy del tren ligero 100 metros antes de arribar a la estacion Huichapan, la unidad MI.027 se encontraba detenida, y debido a una falla en el sistema de frenado del tren MI.031 se impacto en la parte trasera. De forma preliminar se tiene registro de 15 personas lesionadas entre ellas el conductor del 2º tren. </t>
  </si>
  <si>
    <t>Se registro una fuga de gas natural. Debido a la ruptura de un tubo de suministro al estar realizando trabajos para cambio de cableado subterraneo una retroescabadora de la empresa (MIMOSa) concecionada por la CFE. Como medida preventiva fueron evacuados los comercios aledaños y personal de la Delegacion Cuauhtemoc, debido a que la fuga se presento en la parte posterior del edificio delegacional, personal que labora en la Delegacion (450 personas) fueron trasladados a la explanada. Cerrando la circulacion en la zona. Los cuerpos de emergencia procedieron al cierre de una valvula de seguridad junto con personal de la empresa gasera.</t>
  </si>
  <si>
    <t>Se registro una explosion en un polvorin en coheteriaubicada en el kilometro 6+200, carretera Lerdo-Nazareno, Municipio de Lerdo. Las causas se debieron a un incendio de maleza provocado por una chispa en el motor de un compresor, mismo que inicialmente trataron de sofocar con extintores. Produciendose una primera explosion seguida de otra, estas explosiones no alcanzaron a provocar una reaccion en cadena tanto del area de almacenamiento del producto terminado ni del polvorin. Se reportan 3 lesionados.</t>
  </si>
  <si>
    <t>Cosoleacaque, Hidalgotitlan, Jaltipan, Jesus Carranza, San Juan Evangelista, Sayula de aleman y Texistepec</t>
  </si>
  <si>
    <t>Derivado de las intensas lluvias se registraron afectaciones en la actividad agricola de los municipios mencionados. Los cultivos afectados fueron chile, frijol, arroz, sandia, melon y papaya.</t>
  </si>
  <si>
    <t>Se registro un Choque automovilistico en la Colonia Daniel Murayama Quezada sobre el periferico, un Camion Urbano de Pasajeros del servicio Publico Federal de la ruta Cocula – Iguala, del Estado de Guerrero, el cual se impacto por alcance con dos vehiculos particulares y dos motonetas marca italica que se encontraban estacionados sobre el periferico y dañando el porton de una vivienda, se reportan 12 personas lesionadas que viajaban en el autobus de Pasajeros.</t>
  </si>
  <si>
    <t>Se reporta la  volcadura de un autobus, hecho suscitado sobre la carretera Zihuatanejo – Lazaro Cardes a la altura de la comunidad de la piedra, un autobus de la marca Dina, Color Blanco, el cual transportaba estudiantes de la preparatoria numero 42, ubicado en el municipio de la Union. Resultaron lesionados 24 estudiantes lesionados.</t>
  </si>
  <si>
    <t>Tlapa de Comonfort</t>
  </si>
  <si>
    <t>Se reporto el derrumbe de una vivienda en la localidad de atlamajalcingo del Rio, donde resultaron lesionados cuatro menores de edad, lo anterior, se debio  al reblandecimiento de los muros de la vivienda, que a su vez, fue originado por la presencia de lluvia, en dias pasados; asimismo, las personas afectadas, decidieron acudir  con familiares, y les fueron entregados, siete cobertores y siete colchonetas.</t>
  </si>
  <si>
    <t>Acapulco, Buenavista de Cuellar, Chilpancingo de los Bravos, Juan R. Escobedo, Acapulco, Tlalixtaquilla de Maldonado, Tixtla de Guerrero</t>
  </si>
  <si>
    <t>Se reporto a una persona desaparecida en el Rio Papagayo que pasa en las inmediaciones del poblado de Cacahuatepec,  se procedio a realizar la busqueda de la persona desaparecida. Col.  ampliacion las Calaveras, Deslizamiento de tierra de un cerro, sobre una vivienda de construccion de madera y lamina de asbesto, siendo evacuado y  trasladando las pertenencias con familiares. Col. San Rafael Oriente, Deslizamiento de tierra e inundacion de una vivienda, se evacuo a la familia y pertenencias, trasladandose con familiares. Juan R. Escudero. Poblado de Papagayo, Deslizamiento de tierra e inundacion de 20 viviendas, se evacuaron a las familias,  utilizado como Refugio Temporal La Iglesia de la Localidad, sumando un Total de 109 Personas, 47 adultos Y 62 Niños. Chilpancingo: 50 personas afectadas, trasladadas a un RT, por 10 viviendas de material endeble.</t>
  </si>
  <si>
    <t xml:space="preserve">afectada la colonia Majahua. Se registro un incendio en una carpinteria sin razon social, en el Municipio de Zihuatanejo.Hasta el momento se desconocen las causas que lo originaron. La madereria estaba construida de madera y lamina de carton, la cual resulto con perdida total en un area de 225 metros cuadrados. </t>
  </si>
  <si>
    <t>Se reporto un incendio en la Comunidad de apipilulco, de una vivienda construida de mamposteria y teja, la cual era utilizada para la venta de gasolina. Se reporta perdida total del inmueble, dentro del cual se encontraban 8 garrafas de 20 litros y un tambo de 200 litros los cuales  almacenaban gasolina, se desconoce la posible causa que origino el incendio. Se reportan con quemaduras leves el propietario del inmueble y su esposa.</t>
  </si>
  <si>
    <t>Se registro la  volcadura de un trailer  y un remolque tipo gondola que transporta 30 toneladas  de fertilizante, del Distrito Federal, sobre la carretera federal Tierra Colorada – acapulco a la altura de la localidad el Salitre.La causa probable se debio a una falla mecanica, al volcar sobre la cinta asfaltica provoco que se incendiara la cabina y origino el cierre de la vialidad. Se reporta el conductor con lesiones menores.</t>
  </si>
  <si>
    <t>Se registro un accidente en Boulevard Felipe angeles km. 00+100 en el distribuidor vial las Torres. Entre un autobus suburbano que choco de frente en contra una pipa sin razon social que trasportaba 22 mil litros de aceite reciclado. Se desconocen las causas que lo originaron, reportan a 7 personas lesionadas (2 de gravedad), 4 personas fallecieron en el lugar. Como medida de seguridad se mantiene cerrado el distribuidor vial Las Torres.</t>
  </si>
  <si>
    <t>Se registro la volcadura de un autobus, a la entrada de la Ciudad de Morelia, resultando 10 personas lesionadas. Reportan que los hechos se originaron en el puente denominado “Sepamisa” a la entrada de la ciudad de Morelia, autopista Morelia - Patzcuaro y que al pasar por la cuneta, se volco deslizandose por uno de sus costados, el autobus provenia del municipio de Lazaro Cardenas con destino a Morelia.</t>
  </si>
  <si>
    <t>Acolman</t>
  </si>
  <si>
    <t>Un taller para la elaboracion de juegos artificiales exploto en las mediaciones del  ejido de San Jose, en el limite del municipio de Teotihuacan. al parecer la explosion se debio al mal manejo  de la polvora, la cual es materia prima para la  fabricacion de cohetes. El taller contaba con permiso y se encontraba en una zona donde operan otros talleres con el mismo fin, en una area exclusiva donde no se localizan viviendas cercanas.</t>
  </si>
  <si>
    <t xml:space="preserve">Se registro la explosion de un taller en donde elaboraban fuegos pirotecnicos, ubicado en la parte sur del cerro de San Joaquin Coapango, presuntamente por mal manejo de la polvora resultando una persona fallecida trasladada al SEMEFO (sin identificar) y 4 lesionados con quemaduras de primero y segundo grado hasta el momento se desconocen los nombres de las personas afectadas. </t>
  </si>
  <si>
    <t>Incendio que se extendio a varios locales en la Central de abastos de Ecatepec, la mas grande del Estado de Mexico y la segunda a nivel nacional. La conflagracion empezo en el local 20, ubicado en el Pasillo C, en el que se venden materias primas. Los primeros reportes establecen que el siniestro pudo originarse por un corto circuito o por la caida de una veladora que se encontraba en el interior del negocio.</t>
  </si>
  <si>
    <t>Derivado de las fuertes lluvias registradas el pasado 30 de agosto y de la acumulacion de basura y escombro, se presento la penetracion de agua en 17 viviendas, de las cuales solo 2 presentaron afectaciones, ya que las otras 15 solo presentaron ligeros encharcamientos. No fue necesario la activacion de algun refugio temporal. . Se entregaron 51 sobres de Vida Suero Oral, 20 tratamientos de Miconazol.</t>
  </si>
  <si>
    <t>Fuga de monoxico de carbono, de un boiler en un departamento de la Colonia Periodistas, como resultado un hombre murio por inhalacion del producto acumulado.</t>
  </si>
  <si>
    <t xml:space="preserve">Dos muertos y 20 lesionados dejo un accidente registrado en la autopista Siglo 21, al chocar un autobus de pasajeros y un trailer que se quedo sin frenos. Los hechos se registraron en el kilometro 115 de esa autopista, muy cerca de la caseta de peaje de Taretan, cuando se quedo sin frenos un trailer que circulaba de Lazaro Cardenas hacia Morelia.  El hecho ocasiono que la unidad, que transportaba chatarra, embistiera a por lo menos dos vehiculos, entre ellos un autobus. El reporte señala que dos ocupantes de una camioneta perdieron la vida, mientras que una veintena de pasajeros del autobus resultaron lesionados. </t>
  </si>
  <si>
    <t>Dañados de 50 a 60 vehiculos. Incendio registrado a las 15:48 horas  en un deshuesadero, ubicado en la avenida Morelos Norte, de la Colonia La Soledad. Calcinando un aproximado de 50 a 60 vehiculos.Cabe mencionar que el incendio inicio por la quema de pasto en los lotes baldios que se encuentran alrededor del inmueble, mismo que se propago al interior del deshuesadero.</t>
  </si>
  <si>
    <t>Arramberri</t>
  </si>
  <si>
    <t>Un trailer que transportaba cemento, se impacto en las instalaciones de una guarderia , ubicada en la carretera arramberi – Lampacitos en el lugar conocido como “El Piquete”, lo que origino que tres menores y tres adultos fallecieran en el lugar, se encuentran elementos de diversas dependencias realizando trabajos de remocion de escombros, ya que hay una persona desaparecida, asi mismo una persona lesionada.</t>
  </si>
  <si>
    <t>San andres Cholula</t>
  </si>
  <si>
    <t>Se registro la volcadura de una pipa, que trasportaba 32 mil litros de combustoleo sobre la autopista Mexico-Puebla Km. 121+500 (direccion a Mexico). Las causas del accidente, se debio a que se perdio el control de la unidad en una cuneta debido al exceso de velocidad y se fue a impactar con el patio de una casa habitacion. Se reportan 2 personas lesionadas y fallecido.</t>
  </si>
  <si>
    <t>Derivado de las fuertes lluvias presentadas desde ayer en el Valle de San Fernando, Municipio de Culiacan, se presento el incremento el nivel del rio local, mismo que arrastro a varias personas de una familia que intentaban cruzar; al lugar acudio un helicoptero propiedad de Seguridad Publica del Estado, mismo que se desplomo en el lugar cuando intentaban rescatar a las personas. En el accidente se reporta la muerte de Miguel Perez angulo, Coordinador de Emergencias de Proteccion Civil del municipio de Culiacan, ademas se reportan 5 personas mas con diversos tipos de lesiones. Hasta el momento se desconoce las causas que originaron el accidente.</t>
  </si>
  <si>
    <t>Mazatlan, Elota, San Ignacio, Rosario</t>
  </si>
  <si>
    <t xml:space="preserve">Se reportan 32 colonias afectadas por desbordamiento del arroyo Jabalies, llegando a alcanzar una altura de inundacion de 1.8 mts. Se realizo la evacuacion preventiva de 42 personas, trasladandolas a los refugios temporales habilitados. Se reporto un incendio en una casa habitacion, por efecto de un rayo, y el desgajamiento de un cerro.  Se reportaron 8 Escuelas con inundacion.  Durante la madrugada, 4 familias (12 personas) fueron evacuadas, siendo llevadas al albergue municipal. asimismo se reporta el derrumbe del Puente vehicular. “, el agua de la Presa Higueras comenzo a verter el agua, originando que el rio Roberto se desbordara afectando 9 comunidades con tirantes de los 35 a 80 cms. Como dato preliminar reportan de 700 a 900 viviendas afectadas, se evacuaron a varias familias, mismas que se trasladaron con familiares y amigos, por lo que no fue necesario abrir el Refugio Temporal que se tiene habilitado. </t>
  </si>
  <si>
    <t>Tancanhuitz, Ciudad Valles</t>
  </si>
  <si>
    <t>Dos personas fallecen por golpe de calor y una por agotamiento  por el calor.</t>
  </si>
  <si>
    <t>Se registro un incendio en una Bodegas de la empresa “Waldos”. Esta bodega se reporta como perdida total, ya que contenia material altamente flamable, como carton y plastico, por lo que las llamas alcanzaron no solo a este establecimiento, sino a un comercio  del ramo mueblero, ubicado a un lado con razon social “almacenes del Hogar, se reporta con daños parciales.</t>
  </si>
  <si>
    <t xml:space="preserve">Se registro el desplome de una avioneta tipo Cessna. En la aeronave se transportaban 2 personas, que realizaban un viaje de prueba, cuando se presento una falla mecanica en el motor de la nave, misma que origino el desplome de la misma. Como resultado del accidente se reporta un muerto y una persona lesionada. </t>
  </si>
  <si>
    <t>Salvador Alvarado</t>
  </si>
  <si>
    <t>Se registro una Explosion en  una toma clandestina.Se reporta una persona Fallecida, al parecer es el chofer del auto tanque, que se encontraba en el poliducto de 10”Ø Topolobampo-Culiacan de gasolina, donde se localiza la toma clandestina conectada a el  autotanque que se incendio. De forma extraoficial se informa que la toma clandestina se incendio al momento de que los presuntos delincuentes se encontraban ordeñando la linea. Como medida precautoria se realizo la evacuacion de 2 familias, cercanas al lugar del incendio y se bloqueo la valvula de seccionamiento.</t>
  </si>
  <si>
    <t>Incendio de basura dentro de una alcantarilla contigua a la guarderia del IMSS, “El Caminito Feliz”, en el municipio de Hermosillo. Debido a que el incendio se presento a un costado de la cocina (con dos cilindros de gas Lp) de dicha guarderia y al intenso humo que se presentaba se realizo la evacuacion preventiva de los 232 menores y personal docente de dicha estancia. Hasta el momento no se reportan daños humanos y se desconocen las causas que originaron el incendio, aunque se presume que fue iniciado por una colilla de cigarro arrojada a la alcantarilla.</t>
  </si>
  <si>
    <t>Se registro la volcadura de una camioneta al cruzar el arroyo en el Municipio Rosario. Se reportan 4 personas afectadas  2 adultos y 2 menores, en calidad de desaparecidos .  Se realizan trabajos de busqueda por parte de la Policia Municipal y de Cd. Obregon, 60 batallon de infanteria y apoyo de un helicoptero por parte del gobierno del Estado.</t>
  </si>
  <si>
    <t xml:space="preserve">Un total de 23 colonias inundadas, 42 personas rescatadas de vehiculos arrastrados, vialidades afectadas, cortes de energia electrica y suspension de agua potable es el saldo que dejo una tormenta que azoto esta tarde en Reynosa,  la corriente arrastro a 35 vehiculos y de donde se logro rescatar a un total de 42 personas. </t>
  </si>
  <si>
    <t>Se registro un accidente por contacto de dos pipas que transportaban producto quimico identificado con el Rombo 1268 (Producto de Petroleo). El incidente se registro en el Puente aduanal de Reynosa – Pharr, cuando ambas unidades esperaban cruzar y sobrevino el contacto, afectandose la linea de conduccion y llenado de una de las pipas, registrandose una pequeña fuga en un tramo lineal de 10 metros, misma que fue controlada con producto absorbente (americano). No se reportan personas lesionadas.</t>
  </si>
  <si>
    <t>Se registro la volcadura de una pipa  que tansportaba aceite-agua, en la esquina de Boulevard Lazaro Cardenas y la calle Central Norte en la colonia Obrera. Las causas se debio al exceso de velocidad que era conducida la unidad y al intentar ganarle a la luz roja del semaforo. Se reporta lesionado el conductor de la Unidad trasladado al hospital regional  y fallecio su acompañante.  Cabe mencionar que no se registro fuga del producto.</t>
  </si>
  <si>
    <t>Noria de angeles, Miguel auza, Pinos,Valparaiso</t>
  </si>
  <si>
    <t>Noria de angeles: Se reportan 75 viviendas inundadas con aproximadamente 1 metro de agua, afectando enseres domesticos. El Centro de Salud tambien se inundo, no reportaron daños a equipos, ni medicamentos. Como medida preventiva varias personas fueron evacuadas de sus domicilios. 
asimismo se reportan viviendas afectadas en; Cabecera Municipal de Rio Grande, 3 viviendas encharcadas; Cabecera municipal de Valparaiso 4 viviendas.
Miguel auza: Una persona del sexo masculino perdio la vida al tratar de cruzar un arroyo en su vehiculo.  Refugios activados: En el municipio de Noria de angeles se encuentra instalado un RT en el salon de la Ganadera, ninguna persona ha acudido, ya que los damnificados se albergaron con familiares y vecinos.</t>
  </si>
  <si>
    <t>Tekom</t>
  </si>
  <si>
    <t>Se registro la volcadura de un trailer con doble semirremolque tipo pipa que trasportaban 32 mil litros de turbosina, el cual se volco en la carretera estatal carretera  Merida – Tekom Km. 21. La causa del accidente, se debio a que el chofer se quedo dormido,  se reporta con lesiones.</t>
  </si>
  <si>
    <t>abasolo</t>
  </si>
  <si>
    <t>Se presento el impacto de una pipa que transportaba 38,000 litros de gas Lp, de la empresa SIMSa,  contra una camioneta pick-up. Debido al accidente se presento una persona lesionada de 60 años.  ademas, se registro la fuga del producto, esto ocasionado por que al momento del accidente se degollaron 3 valvulas de la pipa, por lo cual no fue posible realizar el trasvase del producto y se efectuo la liberacion del mismo al medio ambiente en un lugar despoblado.</t>
  </si>
  <si>
    <t>Acateno, Ayotoxco de Guerrero, Caxhuacan, Cuetzalan Del Progreso, Huehuetla, Hueytamalco, Jonotla, Olintla,Tenampulco, Tuzamapan de Galeana y Zoquiapan</t>
  </si>
  <si>
    <t>Se registraron severas afectaciones por la sequia en los municipios mencionados, el cultivo afectado fue principalmente Maiz. SAGARPA aplico el programa CADENA para reactivar la actividad de la zona afectada</t>
  </si>
  <si>
    <t>Sonora, Sinaloa, Chihuahua, Durango, Zacatecas, Veracruz</t>
  </si>
  <si>
    <t>Heladas severas provocadas por el Frente Frio numero 26 en el mes de febrero</t>
  </si>
  <si>
    <t>Debido a las fuertes lluvias registradas  en el municipio de Mapastepec, se registro un desgajamiento de cerro  en la comunidad de altamira primera seccion, el cual afecto una vivienda, resultando el fallecimiento de un menor de 4 años y medio, asi como 4 personas lesionadas.</t>
  </si>
  <si>
    <t>Villa Comaltitlan</t>
  </si>
  <si>
    <t>Se verifico en el Ejido Teziutlan, sobre el bordo camino, que conduce a la Comunidad Canton Sacualpa al Ejido Teziutlan. En la Colonia  Xochicalco fueron afectados 11 viviendas (11 familias) por la rotura de una ventana del Rio Despoblado que se apertura alrededor de 300 metros, registrando un tirante de 35 cm al interior de la viviendas, por lo que se realizo una evacuacion preventiva, siendo trasladados al Refugio Temporal ubicado en la Escuela Emiliano Zapata, el DIF Regional proporciono los apoyos consistentes en Kits de limpieza. Por parte de CONaGUa se apoyara con maquinaria excavadora.</t>
  </si>
  <si>
    <t xml:space="preserve">Se reporto que el Rio Huixtla en su margen izquierdo se desbordo a la altura de la Comunidad Lechugas 1, reportandose  afectaciones en 5 viviendas donde se alcanzo un tirante de 30cm a 40 cm,  derivado a 6 ventanas sobre el bordo camino que conduce de la cabecera hacia lechugas 1. Como medida preventiva se evacuaron a 24 personas (12 adultos y 12 menores), quienes fueron llevadas a una casa particular ubicada en una zona alta de la comunidad. </t>
  </si>
  <si>
    <t>Se realizo una verificacion en la Colonia Coquelexquitzan a 12 viviendas, debido a un deslizamiento, encontrando afectaciones parciales por fisuras en piso, deslizamiento en el terreno, a causa de una edificacion de una constructora y por el tipo de material arcilloso. Por lo que se realizo una evacuacion preventiva de 5 familias, de las cuales 2 familias (5 personas), se trasladaron al Refugio Temporal “Una Noche Digna”, las otras 3 (13 persona) se retiraron con familiares y amigos.</t>
  </si>
  <si>
    <t>Chamula</t>
  </si>
  <si>
    <t xml:space="preserve">En la comunidad de “La Venta”, se registro la caida de un rayo sobre 4 personas, una mujer adulta que sufrio pequeñas lesiones y 3 menores de 14, 6 y 3 años que fallecieron en el lugar. Estas 3 menores se encontraban jugando cerca de una cueva al momento de la caida del rayo. Debido a los usos y costumbres de la region, se rocio a los cuerpos de las fallecidas con aguardiente y se envolvieron en plastico durante 24 horas, para intentar revivirlas. </t>
  </si>
  <si>
    <t>Se registraron heladas severas en el municipio mencionado por lo que se declaro en emergencia para atender a la poblacion vulnerable.</t>
  </si>
  <si>
    <t>16 Municipios</t>
  </si>
  <si>
    <t>Personal de la Compañia (DOWN) realizaba  trabajos de limpieza en un pozo de  la Rancheria San Miguel Segunda Seccion, del Municipio de Reforma, el cual se encontraba realizando un traslado del producto a un contenedor, cuando por descuido  en el manejo del residuo, se registro un fuerte olor a hidrocarburo, lo que origino que 35 niños y 20 adultos, presentaran nauses y Dolores de Cabeza.</t>
  </si>
  <si>
    <t>Se registro una volcadura  de una pipa, la cual trasportaba  30 mil Litros de nitrato de amonio, resultando  el tanque con una Fisura en la parte trasera derramando producto sin cuantificar la cantidad, por lo que de inmediato se traslado el equipo de emergencia de la minera, quienes colocaron un tapon a la fisura, no se realizo trasvase y trasladaron el contenedor a la empresa, la  cual se encuentra cerca del lugar donde fue el percance. No se realizo evacuacion de las familias de la Comunidad Belem. Se reporto que el conductor de la pipa fallecio  y una persona mas resulto lesionada.</t>
  </si>
  <si>
    <t xml:space="preserve">Chihuahua </t>
  </si>
  <si>
    <t xml:space="preserve">Por acumulacion de gas se registro una Explosion de gas por acumulacion de gas butano , en el interior de un Domicilio, donde resultaron lesionadas 5 personas, 3 de gravedad, , las cuales fueron trasladadas de emergencia al hospital central para su atencion. </t>
  </si>
  <si>
    <t>Se accidento una avioneta que procedia de Sonora, la cual cayo en la comunidad el Palmarito. Se informa que debido al accidente la avioneta se incendio, explotando inmediatamente, falleciendo sus dos tripulantes, los cuales quedaron calcinados. Se desconocen los motivos del accidente, asi como los datos de la avioneta. Los cuerpos fueron trasladados al hospital mas cercano para su identificacion y entrega a familiares.</t>
  </si>
  <si>
    <t>Puerto Vallarta, Mascota, Cabo Corrientes, Tomatlan, La Huerta, Casimiro Castillo, Cuautitlan de los Garcia Barragan, Villa Purificacion, Cihuatlan, Toliman, autlan de Navarro, Talpa de allende y San Gabriel.</t>
  </si>
  <si>
    <t>Emision de  la declaratoria de emergencia y de desastre para 13 municipios de la Entidad a causa de Jova que afecto a varios sectores.</t>
  </si>
  <si>
    <t>Ciudad Acuña</t>
  </si>
  <si>
    <t>Se registro un accidente en el Puente ubicado en el Ejido el Morales, aproximadamente a 25 km de Piedras Negras a Cd. acuña, de 3 personas de sexo masculino cuando hacian labores de demolicion del puente al estar trabajando en el mismo una maquina de trascavo conocida como mano de chango, se volco afectando a los 3 trabajadores con lesiones no de gravedad.</t>
  </si>
  <si>
    <t xml:space="preserve"> 25 evacuados preventivamente. se registro el incendio de 4 viviendas construidas de madera y carton, ubicadas en la calle San Salvador, en la colonia Salvador allende, en el municipio de Torreon; al lugar acudio personal del H. C. de Bomberos, quienes procedieron a sofocar el incendio. Como medida preventiva evacuaron a 25 personas cercanas al lugar del incidente, mismas que fueron trasladadas al refugio temporal las alamedas, ubicado en el mismo municipio. Las primeras investigaciones indican que el incendio se debio a un corto circuito.</t>
  </si>
  <si>
    <t>Se registro el choque y volcadura de pipa de gas LP con 12, 000 litros aproximadamente sobre la Calzada Ignacio Zaragoza casi esquina con Ixtlaccihuatl en la colonia Balbuena de la Delegacion Venustiano Carranza. Las causas que lo originaron, se debio a la imprudencia del conductor de la pipa que se paso un semaforo y choco contra una combi de transporte publico y posteriormente con un taxi. Se reporta tres personas lesionadas (pasajeros del transporte publico).</t>
  </si>
  <si>
    <t>Debido a las fuertes lluvias registradas en la delegacion de Tlalpan, por acumulacion de agua provoco el Talud de la parte de un cerro, afectando un domicilio, ubicado en  la calle Yobain esquina con Ciclo Via en la Col. Cultura Maya. El deslave, colapso el techo de lamina de la vivienda, resultando una persona fallecida.</t>
  </si>
  <si>
    <t xml:space="preserve">Se registro un incendio en una agencia automotriz ubicada en el No. 4080 de Periferico Sur, Colonia jardines de Pedregal. Derivado del incendio se reportan daños al inmueble y 4 vehiculos. </t>
  </si>
  <si>
    <t>Volcadura de un autobus de pasajeros carretera Federal 45 tramo Silao - Leon km 148+200. Se desconocen las causas del accidente, el autobus cubria la ruta Toluca – Leon. Se reportan lesionadas 13 personas.</t>
  </si>
  <si>
    <t>Zitlala</t>
  </si>
  <si>
    <t xml:space="preserve">Se registro una lluvia fuerte, afectando a 9 viviendas y un jardin de niños, por penetracion de agua, en el poblado de Mazatepec, se informa que la inundacion solo se mantuvo el tiempo que tardo la lluvia, por lo que una vez finalizada la precipitacion, las familias realizaron labores de limpieza, reportando afectaciones en muebles y electrodomesticos. Siendo un total de 37 personas las afectadas. Se entregaron 11 despensas, 22 colchonetas, 11 kit de limpieza y 44 cobertores, a las personas afectadas. </t>
  </si>
  <si>
    <t>Marquelia</t>
  </si>
  <si>
    <t xml:space="preserve">La madruga se presentaron lluvias muy fuertes en el municipio de Marquelia, lo que provoco la crecida del rio Marquelia, afectando por inundacion a 2 viviendas de la colonia la Noria, 7 de la colonia Periferico Norte y 26 de la colonia Plan de ayala. Con beneficio de 35 cobertores, 35 colchonetas,70 placas de lamina. </t>
  </si>
  <si>
    <t>Ahuacotzingo</t>
  </si>
  <si>
    <t>a consecuencia de las lluvias registradas en la temporada,  se suscito un deslizamiento de tierra, causando daño estructural a 4 viviendas construidas de adobe y madera, en la localidad de Ostoyahualco. Personal del departamento de geologia se traslado al lugar para realizar los estudios  correspondientes, para posteriormente emitir un dictamen tecnico de la situacion. Fueron entregadas 12 pacas de lamina de carton, 16 cobertores, 12 colchonetas, 8 despensas y 4 kits de limpieza, a las 4 familias que se vieron afectadas en sus viviendas, quienes por medida preventiva fueron evacuadas, trasladandose con familiares.</t>
  </si>
  <si>
    <t>Tlalixtaquilla de Maldonado</t>
  </si>
  <si>
    <t>Ocurrido en la region de la montaña, fuerte lluvia acompañada de viento,  provocada por una tormenta local, registrada la tarde del dia de ayer y transcurso de la noche  en la region Montaña del Estado,  41 viviendas y una comisaria resultaron con daños en sus techos de lamina de carton, en la localidad de Canan Municipio de Tlalixtaquilla de Maldonado. apoyos destinados: 48 laminas de carton, 24 cobertores, 24 colchonetas. De las 42 viviendas dañadas: 37 con daño ligero y 5 con daño alto.</t>
  </si>
  <si>
    <t>Colapso del puente en proceso de construccion se debio que al estar haciendo el manejo de apuntalamiento, localizado a 1.5 km de la cabecera municipal, sobre la carretera que comunica al municipio de ahualulco de Mercado, en donde resultaron 9 personas lesionadas al caer de un aproximado de 2 metros de altura.</t>
  </si>
  <si>
    <t>Debido a las lluvias que se registraron en dias pasados en la entidad, se esta presentando el reblandecimiento de tierra, lo que provoco un deceso,  por un alud de tierra.</t>
  </si>
  <si>
    <t xml:space="preserve">Reportan la explosion y posteriormente incendio en la planta de reduccion de hidrocarburos en las instalaciones de la Refineria “Miguel Hidalgo”, ubicada en el municipio de Tula de allende. Se desconocen las causas que originaron la explosion, asimismo el numero de trabajadores lesionados. Hasta el momento de este reporte el incendio esta controlado pero no extinguido.
</t>
  </si>
  <si>
    <t>Incendio en el Mercado del Campesino, afectando 8 locales comerciales en su totalidad.</t>
  </si>
  <si>
    <t>Se registro un incendio en un predio de acentamiento irregular del municipio de Nezahualcoyotl, afectando 8 viviendas de material endeble ubicadas en un predio que se encuentra atras de la universidad Tecnologica y la unidad habitacional Rey Neza, frente a las vias del tren de la colonia Juarez, resultando 8 personas lesionadas 6 atendidas en el lugar por crisi nerviosa y 2 mas.</t>
  </si>
  <si>
    <t>Incendio dentro de las instalaciones de la Escuela Primaria mariano Escobedo, ubicada en Calle Mariano Escobedo, Colonia Esteban Bravo. Se informa que el incendio inicio en una bodega donde se almacena papeleria y un refrigerador, se desconocen las causas que originaron el incendio. Como medida preventiva se evacuaron a 470 personas entre alumnado y docentes.</t>
  </si>
  <si>
    <t>Ocuituco</t>
  </si>
  <si>
    <t>Se registro una explosion en un polvorin utilizado para la fabricacion de todo tipo de juegos pirotecnicos, en el municipio de Ocuituco, en el accidente se registro el fallecimiento de 2 personas.</t>
  </si>
  <si>
    <t>Se registro un incendio en la fabrica de cosmeticos con razon social “LIVCO” S.a. de C.V. Como medida preventiva se acordono la zona, cuando el fuego se extinguio,  se localizo un artefacto explosivo (tipo misil – una especie de mortero grande), por lo que SSP estatal acordono la zona.</t>
  </si>
  <si>
    <t>Putla de Villa Guerrero</t>
  </si>
  <si>
    <t>Derivado de las fuertes lluvias registradas en el estado de Oaxaca, el pasado 26 de agosto, se presento un deslizamiento de suelo en la comunidad La Joya-El Mamey, del municipio Putla de Villa de Guerrero, ocasionando el daño total en 4 viviendas y daños parciales en 4 viviendas mas. No se reportan daños humanos y las familias afectadas se trasladaron con familiares y amigos.</t>
  </si>
  <si>
    <t>Xoxocotlan, Soledad de Etla, Ixtlan de Juarez, San antonio de la Cal, Santa Lucia del Camino, Santo Domingo Tomaltepec, Santa Ines Yatzache y Animas Trujano</t>
  </si>
  <si>
    <t>Municipio de Xoxocotlan: Raya se presento el desbordamiento de Rio atoyac, dejando afectadas 25 casas que fueron desalojadas, los familias permanecieron en casas de parientes. Solo 3 personas fueron llevadas a un refguio temporal, instalado en San Juan Bautista de la Raya. Municipio de Santo Domingo Tomaltepec: 4 viviendas han sido afectadas con la entrada de agua de entre 40-70 centimetros. 70 familias fueron evacuadas para evitar algun riesgo. Solicitan apoyo con 50 colchonetas y 50 cobertores. Municipio de Santa Ines Yatzache: Se presenta 1 metro en nivel del agua dentro del inmueble, y en el centro de salud, lugar habilitado como albergue temporal, el nivel del agua es de 20 centimetros. Desalojo de los aproximadamente 700 habitantes a un lugar seguro, pero de acuerdo al reporte, los habitantes se niegan a trasladarse a los albergues en Zimatlan de alvarez. Municipio de animas Trujano: Se reportan 65 casas afectadas por la entrada de lluvia y otras 45 afectadas por la creciente del cauce del arroyo. Istmo de Tehuantepec:  El afluente de los pequeños arroyos que pasan por la poblacion subieron su nivel considerablemente, inundando las calles: Juan aldama, Nicolas Bravo, Miguel Hidalgo, Josefa Ortiz de Dominguez y avenida 5 de mayo, donde el nivel del agua alcanzo 8 centimetros en su punto mas alto. Informa ademas que la autoridad municipal ha dispuesto ya de 4 lugares para ser utilizados como albergues temporales: Escuela Primaria Revolucion, el Palacio Municipal, La Iglesia Santa Maria y la Escuela Primaria Jose Vasco, con una capacidad para atender a 600 personas, sin ser ocupados hasta el momento.</t>
  </si>
  <si>
    <t>China</t>
  </si>
  <si>
    <t>Proteccion Civil Estatal informa de la volcadura de una pipa de PEMEX en la autopista Reynosa-Monterrey km. 100, la pipa quedo recostada a un lado de la autopista, no se vio afectada la vialidad de la misma. Se desconoce la capacidad y la cantidad derramada de diesel.</t>
  </si>
  <si>
    <t xml:space="preserve">Se registro el choque de un camion de pasajeros, perteneciente a la Ruta “alamo”, el cual se encontraba fuera de control, impactandose contra un Poste , cayendo el trasformador sobre el camion.Derivado del accidente se reportan 25 personas lesionadas. asi como un negocio de “Sellos de Goma” resulto con daño total en su estructura.  
</t>
  </si>
  <si>
    <t>Nopalucan de la Granja</t>
  </si>
  <si>
    <t xml:space="preserve">Se registro lluvia fuerte a en el municipio de Nopalucan de La Granja.- En la comunidad de Rincon Zitlaltepetl se reportan afectadas 35 viviendas en sus techumbres y penetracion de agua, se activo un RT, en La Esc. Emiliano Zapata con 100 personas, se les proporciona el apoyo por parte del Estado y Municipio. </t>
  </si>
  <si>
    <t xml:space="preserve">Se registro una explosion en un taller donde fabricaban Juegos pirotecnicos.Reportan que en el lugar se encontraba  clorato de potasio, clorato de aluminio y 2 kilos de polvora, se desconocen las causas de la explosion. Los daños unicamente se registraron en domicilios aledaños con cristales rotos y en el taller que  hasta el momento estan sin cuantificar.  </t>
  </si>
  <si>
    <t>Huautepec</t>
  </si>
  <si>
    <t xml:space="preserve">Se registro un delizamiento del Cerro denominado Camarones en la agencia municipal del mismo nombre, perteneciente al municipio de Huautepec, sepultando una vivienda quedando una familia atrapada de 5 integrantes, de los cuale cuatro fueron rescatados con vida y trasladados al hopital del municipio. El accidente se origino debido a los efectos de la Onda Tropical No. 13 y las 48 hrs de lluvias continuas que se registran en la parte alta de la Sierra Mazateca. asi mismo informan que debido al deslizamiento del cerro quedaron incomunicadas 7 comunidades del mismo municipio con un aproximado de 200 personas, asi como otras 8 comunidades San Juan Papaloapan, arroyo Blanco, San Lucas, arroyo Paloma, arroyo Colorado, San Idsidro Laguna, Cerro Pite, San antonio Ocote y San antonio Texas, del municipio de Valle Nacional con un aproximado de 3000 mil personas. </t>
  </si>
  <si>
    <t>afectados 800 metros cudrados. afectados 120 locales semifijos. se incendiaron alrededor de 120 locales semifijos dedicados a la venta de ropa usada y nueva , muebles , electrodomesticos, calzado, herramientas , comida, etc., con perdidas en su totalidad fincados dentro del predio de 800 mts2.No se reportan victimas, durante el control del incendio,  4 elementos de bomberos tuvieron que ser atendidos.</t>
  </si>
  <si>
    <t>Desaparicion de una embarcacion  sardinera “King”, del puerto de Guaymas.Hasta el momento, se desconocen las causas del siniestro. El dia de ayer por la mañana, se encontro la embarcacion hundida a 50 millas al N-NW de Loreto BCS (85 Km. Frente a Loreto BCS).  Se tiene conocimiento que trasportaba a 10 personas, se localizo 2 personas fallecidas ayer, dando un total de 4 cuerpos encontrados hasta el momento. Con 6 desaparecidos.</t>
  </si>
  <si>
    <t>En “La isla”  de Ixtapa Zihuatanejo, fue localizado el cuerpo sin vida de un pescador,  quien fallecio a causa de asfixia por sumersion al volcar la lancha en la cual realizaban actividades de pesca. Reportan que 2 restaurantes y 3 enramadas de Barra de Potosi, se vieron afectados por el alto oleaje. Se entregaron 30 despensas, 60 cobertores y 60 colchonetas, a 30 familias de trabajadores de los 5 restaurantes, mismos que suspendieron labores, en espera de que dichas marejadas regresen a su normalidad.</t>
  </si>
  <si>
    <t>52 municipios</t>
  </si>
  <si>
    <t>Derivado de la falta de precipitacion en los municipios mencionados, se registraron afectaciones en el follaje para mantener al ganado, por lo que la SAGARPA activo el programa CADENA para reactivar la actividad en la zona afectada</t>
  </si>
  <si>
    <t>Se registro la volcadura de una pipa de PEMEX que transportaba 20 mil litros de Gasolina Magna, sobre la carretera Mexicali - San Felipe Km. 20. Se desconocen las causas que lo originaron, se reporta el conductor con lesiones. Como medida de seguridad fue cerrada la circulacion en ambos sentidos y se espera realizar el trasvase del producto a otra unidad. Cabe mencionar que no se registro fuga del producto.</t>
  </si>
  <si>
    <t>Se presento el colapso del techo de las puertas de la Garita de San Ysidro, entre el municipio de Tijuana y San Diego, misma que se encuentra en remodelacion. Como resultado del accidente se reportan entre 17 y 23 trabajadores lesionados.</t>
  </si>
  <si>
    <t>Tuzantan</t>
  </si>
  <si>
    <t>Debido a las lluvias registradas el dia 19 de septiembre,  resultaron afectadas 40 viviendas con encharcamientos de 10, 15 y 20 centimetros de altura en patios y dentro de las viviendas. DIF Estatal entregara 40 kits de limpieza a las familias afectadas de la colonia Islamapita.</t>
  </si>
  <si>
    <t xml:space="preserve">Motozintla, San Cristobal de las Casas; Chiapa de Corzo, Yajalon, Tuxtla Gutierrez </t>
  </si>
  <si>
    <t>Se registraron lluvias de moderadas a fuertes en la Cabecera Municipal, presentandose solo encharcamientos de entre 10 y 20 cm. en algunas viviendas las cuales se encuentran ubicadas a  un costado del cauce del Rio allende. San Cristobal de las Casas; lluvias fuertes, con encharcamientos, lluvias acompañadas de vientos, ocasionado afectaciones en techos de laminas de zinc de 8 viviendas, asi como una presento penetracion de agua. Yajalon;  lluvia intensa acompañada de fuertes rachas de vientos, se convirtio en tromba, por lo que se reportan daños en 8 viviendas,  por las rachas de viento, se presentaron afectaciones en techos  y desgarramiento de vigas y viguetas, las cuales se ubicada en la  cabecera municipal, asi como arboles derribados en caminos y viviendas. Perdida total en la Telesecundaria ubicada en el barrio Belen, todo esto desarrollandose en aproximadamente  de 25 a 30 minutos. De las 8 familias afectadas, solo 3 de ellas (siendo 15 personas en total) se encuentran albergadas temporalmente en la casa del pueblo, debido a que las casas de estas familias se encuentran completamente inhabitables y en riesgo de sufrir mas daño. Tuxtla Gutierrez;se registro una lluvia fuerte lo que ocasiono un derrumbe en el Rio Sabinal, (un talud de 20 metros lineales)  el cual cayo sobre una casa, quedando  atrapadas 3 personas, de las cuales dos fallecen y una resulta lesionada.</t>
  </si>
  <si>
    <t xml:space="preserve">Se registro una volcadura de costado de una pipa.  Trasportaba 22 mil litros de acido Sulfurico sobre la autopista Monterrey-Torreon Km.33. Municipio de Ramos arizpe. Se desconocen las causas que lo originaron, se presento derrame del producto (mas de la mitad) quedando en un dique de tierra. Se reporta el chofer con lesiones menores atendido en el lugar. </t>
  </si>
  <si>
    <t>Delegacion Coyoacan</t>
  </si>
  <si>
    <t>Se registro un flamazo. al estar abasteciendo un tanque estacionario para 1.000 Lts de gas L.P perteneciente a una rosticeria con razon social “Molino”, un auto tanque de la empresa “Gas Metropolitano Sa de CV” con capacidad para 8.000 Lts  presento fuga,  suscitandose un flamazo, resultando 4 personas lesionadas, siendo el conductor de la unidad, su ayudante y trabajadores de la rosticeria. Se suscito un incendio, quemando enseres menores del local (trastes manteles y servilletas), como medida de seguridad se acordono la zona y se cerro al transito vehicular.</t>
  </si>
  <si>
    <t>Como resultado 9 familias afectadas. Se registro un deslizamiento  de talud, ocurrido por las fuertes lluvias de la temporada ya que los drenajes de los domicilios cercanos vierten sus aguas residuales directamente sobre la pared de la barranca, lo anterior por no contar con la infraestructura hidraulica.</t>
  </si>
  <si>
    <t>Se presento un choque por alcance entre  un trailer, un microbus y 6 vehiculos particulares, dejando como consecuencia 8 personas lesionadas. El choque fue ocasionado por el Trailer el cual venia con carga y no fue posible que frenara de inmediato, ganandole el peso.</t>
  </si>
  <si>
    <t xml:space="preserve">Sin daños humanos. Daños materiales en un lote en obra negra (laminas de fibra de vidrio, madera y basura). a las 14:20 horas, se registro un incendio dentro de un lote en obra negra, ubicado en el numero 40 de la calle Sonora, en la colonia Roma, delegacion Cuauhtemoc. En el lugar se consumieron laminas de fibra de vidrio, madera y basura, lo que ocasiono una densa fumarola de humo, provocando la evacuacion de unas 2,000 personas, que se encontraban en viviendas y locales comerciales cercanos al lugar del incendio. </t>
  </si>
  <si>
    <t>Se registraron enfrentamientos entre cuerpos de granaderos  e integrantes del Sindicato Mexicano de Electricistas (SME) los cuales han dejado hasta el momento 4 vehiculos incendiados en el cruce Circuito Interior y Marina,  44 personas lesionadas, (42 civiles afectados y atendidos en las afueras del metro Zocalo) debido a que durante el enfrentamiento se arrojo gas lacrimogeno, y este  fue esparcido en las escaleras del sistema de trasporte metropolitano afectando a civiles que se encontraban saliendo de la estacion del metro Zocalo.</t>
  </si>
  <si>
    <t>Se registro la explosion de un polvorin en un inmueble. El material que exploto fueron 8.5 Kgs., de polvora  convertida en cohetes, lo que origino ruptura de vidrios y crisis nerviosa a las personas que se encontraban en el lugar. Se desconocen las causas que originaron la explosion.</t>
  </si>
  <si>
    <t>Delegacion Miguel Hidalgo</t>
  </si>
  <si>
    <t>Se registro el impacto de un camion tipo vactor de la empresa Servidren S. a. contra un microbus de la ruta 37, 2 taxis y 4 vehiculos particulares, ocasionando 12 personas lesionadas. Las primeras investigaciones indican que el camion tipo vactor se quedo sin frenos e impacto contra los otros vehiculos.</t>
  </si>
  <si>
    <t>Se registro una volcadura sobre la carretera Federal 90 Irapuato – abasolo a la altura del entronque a Pueblo Nuevo, en el que se vio involucrado un autobus de pasajeros, proveniente del Distrito Federal con destino a Guadalajara,  se reporta a una persona fallecida en el lugar, asi como 8 personas mas se resultaron lesionadas.</t>
  </si>
  <si>
    <t>Se registro una explosion de pirotecnia de la Zona Centro, resultando un lesionado, se reportan daños materiales por vidrios rotos en 1 vivienda y afectacion de una camioneta.</t>
  </si>
  <si>
    <t>Se registro el choque entre dos lanchas en las que viajaban paseantes, ubicado en el lago de Valle de Bravo, perteneciente al municipio del mismo nombre, resultando 7 personas fallecidas y 6 lesionados, indicaron que el accidente se origino al impactarse una lancha rapida que ofrecia recorridos por la costera de la laguna contra una embarcacion-lancha donde viajaban 12 personas</t>
  </si>
  <si>
    <t xml:space="preserve">Debido a las fuertes lluvias acompañadas de, granizo y fuertes vientos en la Capital: En la Colonia Constitucion, 120 viviendas, En la Colonia el Rosario, 80 viviendas.  ambas colonias, presentaron afectaciones en viviendas con techumbres de lamina. </t>
  </si>
  <si>
    <t>Una fuga de acido clorhidrico, dedicada a la fabricacion de frenos, se procedio a la evacuacion de personal de la empresa. El acido y el agua provocaron una nube toxica.</t>
  </si>
  <si>
    <t>Se registro la volcadura de un autobus de pasajeros, este accidente ocurrio a la altura del kilometro 28 de la autopista Toluca-Mexico, entre las colonias Las Maromas y la Pila, en la delegacion Cuajimalpa. Se reportan 17 personas lesionadas.</t>
  </si>
  <si>
    <t>Se registro la volcadura  de un autobus de turismo particular , que se dirigia de San Luis de La Paz a Leon, con razon social “aguilar”, el accidente fue ubicado en la carretera Dolores Hidalgo km 29+400, entronque con la comunidad Xoconostle, resultando 37 lesionados.</t>
  </si>
  <si>
    <t>Se registro un accidente entre una camioneta pick up color negro y  un trailer, en la carretera Federal 90 Penjamo – Santa ana Pacueco a la altura de la comunidad Churipitzeo. Derivado del accidente se reportan 13 personas lesionadas.</t>
  </si>
  <si>
    <t>Se registro un Choque en la autopista Federal Salamanca-Celaya km 62, en el que se involucran un camion de carga Kenworth, se informa un resultando de 8 personas lesionadas, (4 del autobus, 1 del camion de carga y 3 del vehiculo Ford Focus) quienes fueron atendidas en el lugar y posteriormente trasladadas al Centro Medico Quirurgico y al Hospital San Jose de Celaya. Cabe mencionar que hasta el momento se desconoce las causas que originaron el accidente.</t>
  </si>
  <si>
    <t>Desgajamiento de un cerro, en San Miguel Cuyutlan, afecto a 3 manzanas. avenida con material de arrastre de varias toneladas. Se reportan 13 casas con daño estructural, 8 atenciones medicas por golpes leves y crisis nerviosas, daño en 2 puentes vehiculares y uno peatonal causado por material de arrastre y 12 calles con residuos de material de arrastre.</t>
  </si>
  <si>
    <t>Cabo Corrientes, Tomatlan</t>
  </si>
  <si>
    <t>aterrizaje forzoso de un helicoptero, en las mediaciones de los municipios de Cabo Corrientes y Tomatlan. El accidente se debio a que una de las helices golpeo un cable de luz , provocando que el helicoptero realizara un aterrizaje forzoso de emergencia.  asi mismo se reportan 3 personas lesionadas.</t>
  </si>
  <si>
    <t>Cuautepec de Hinojosa</t>
  </si>
  <si>
    <t>Se registro una lluvia acompañada de granizo, en 8 comunidades, como son Hueyapan, Sta. Maria Nativitas, Texcaltepec, almoloya, Venturriones, San Jose Lula Hermosa y Francisco I. Madero, donde se presentaron afectaciones por encharcamientos, asi como en techos de laminas de asbesto y carton, siendo un total de 180 viviendas las afectadas. Debido a la granizada se reporta un menor de 11 años con lesiones en el craneo.  Se les proporciono apoyo a las personas afectadas, consistente en laminas.</t>
  </si>
  <si>
    <t>Se registro un accidente en el km 69 de la autopista Guadalajara – Tepic, en la caseta Plan de Barrancas, limites con Jalisco y Nayarit, el accidente se debio a que un trailer se quedo sin frenos e impacto a 10 vehiculos que acto seguido se incendiaron, como informacion preliminar se reportan 6 personas calcinadas (solo se han rescatado 2 cuerpos) y 7 personas con lesiones graves.</t>
  </si>
  <si>
    <t>Se reporto la desaparicion de 3 personas, despues de que volcara la embarcacion en la que navegaban dentro de la Laguna de Chapala, cerca de la comunidad de Cuitzeo, siendo confirmada la muerte de los mismos.</t>
  </si>
  <si>
    <t>Zacualco de Torres</t>
  </si>
  <si>
    <t>Se presentaron fuertes vientos ocasionando tolvaneras sobre la autopista Guadalajara – Colima en el Km. 24, lo que ocasiono el accidente por alcance entre varios vehiculos debido a la poca visibilidad que se registraba en esos momentos. Se reportan dos personas lesionadas y el fallecimiento de una persona cuando intento cruzar la carretera en esos momentos. No informan de la cuantificacion de daños materiales.</t>
  </si>
  <si>
    <t>Amatitan</t>
  </si>
  <si>
    <t xml:space="preserve">afectaciones en via ferrovoaria. descarrilamiento de un tren de carga, en el municipio de amatitan, cercano al municipio de Tequila.  Reportando una persona lesionada de gravedad. Se desconocen las causas que originaron el accidente y  lo que transportaban los vagones del tren,  descartando que se tratara de algun material peligroso.  </t>
  </si>
  <si>
    <t>Dañado Hotel Riu en construccion. La Unidad Estatal de Proteccion Civil informo que el dia de hoy a las 08:00 horas se registro un incendio  en el Hotel Riu en construccion,  en la Ciudad de Guadalajara. Hasta el momento se desconocen las causas que lo originaron (presumiblemente fue un corto circuito). Se reportan 26 personas afectadas (4 se reportan con quemaduras de 1° a 3er. grado) el resto los reportan con intoxicacion.Se reporta una persona fallecida en el lugar, por quemaduras en la mayor parte del cuerpo.</t>
  </si>
  <si>
    <t xml:space="preserve">Volcadura de una pipa que trasportaba Diesel, con una capacidad de 40.000 Litros, la volcadura se registro en el   acceso al Proyecto Urbano,(La YESCa),  se desconoce la Razon Social y la cantidad derramada, al momento se tiene conocimiento de afectaciones en las tierras de cultivo, el acceso al lugar ha sido dificil, hasta el momento no reportan personas lesionadas. </t>
  </si>
  <si>
    <t>atizapan de Zaragoza</t>
  </si>
  <si>
    <t xml:space="preserve">Se registro una explosion (carta bomba) dentro de las Instalaciones del  Tec de Monterrey Campus Estado de Mexico. Hasta el momento se desconocen los motivos que lo originaron. Se desconoce el tipo de explosivo y a quien era dirigido. Como medida de seguridad fue evacuado el Tec. de Monterrey, en su totalidad, para verificar si no hubiera otro artefacto explosivo, asi como para indagar que tipo de explosivo se registro. </t>
  </si>
  <si>
    <t>Teoloyucan</t>
  </si>
  <si>
    <t xml:space="preserve">Se registro una explosion de una bodega en donde elaboraban perfumes, misma con razon social “Global Fragancy”, S. a. de C. V., la cual se ubicaba en Rancho Las Brujas, Barrio Santiaguito, perteneciente al municipio de Teoloyucan. Derivado de la explosion se reportan 3 personas afectadas, una con crisis nerviosa que fue atendida en el lugar y 2 mas la cuales resultaron con quemaduras de 1er y 2do grado, quienes fueron trasladadas al Hospital de Traumatologia de Lomas Verdes. Se tiene un area afectada de 600 m², la bodega almacenaba productos como resina, hipoclorito y diferentes tipos de acetona, se desconocen las causas que originaron la explosion. </t>
  </si>
  <si>
    <t>Se registro un incendio en el interior de una bodega de alimentos (para animales) y una casa habitacion del mismo propietario, ubicado en la Carretera Federal Mexico – Cuautla Km. 64 a la altura de la colonia Santa Barbara, Municipio de Cuautla. Hasta el momento se desconocen las causas que lo originaron, area que afecto el incendio es de 156 m2. Como medida preventiva fue evacuadas las viviendas aledañas, sin reporte de  daños humanos, solo materiales sin cuantificar.</t>
  </si>
  <si>
    <t>Linares</t>
  </si>
  <si>
    <t>Volcadura con derrame de turbosina de un autotanque , en la carretera Linares – Monterrey en el Tramo Linares – Hualahuises. asi mismo se informa que el derrame alcanzo un terreno de cultivo, el operador de la unidad no resulto lesionado, (hasta el momento se desconoce la cantidad de producto derramado, en virtud que continuan las labores en el lugar del accidente).</t>
  </si>
  <si>
    <t>Daños totales de un restaurante y daños parciales en un lote de autos y local de polleria.Se registro un incendio en un predio baldio (pastizal y basura). Dicho incendio se propago hacia un restaurante de razon social “la Isla”, a un lote de autos y una polleria, los daños principalmente se presentaron en el restaurante donde el fuego consumio el local en su totalidad ya que estaba construido de madera y lamina de metal. No se reportan daños humanos y se desconoce las causas que originaron el incendio.</t>
  </si>
  <si>
    <t>amenaza de bomba colocada en las afueras del plantel escolar, Primaria Luis Donaldo Colosio. Se evacuo el plantel de modo preventivo.</t>
  </si>
  <si>
    <t>Se registro un choque por alcance en la carretera Mexico - Laredo entre  un autobus de la empresa Senda y uno de Trasportes del Norte, a la altura del Puente de San Ignacio, donde resultaron 8 personas con contusiones ligeras.</t>
  </si>
  <si>
    <t>Atlixco, Cholula</t>
  </si>
  <si>
    <t xml:space="preserve">El Rio Rabanillo presento desbordamiento ocasionando la penetracion de agua al interior de 28 viviendas a nivel patio. No fue necesario realizar evacuacion, ni habilitar RT. atlixco; Se informa que el dia domingo 10 del mes en curso, se registraron lluvias fuertes en la entidad, debido a ello el Rio Cantarranas presento una crecida, lo que ocasiono el arrastre de un vehiculo particular , en la Colonia Valle Sur, y en el que viajaban dos personas (un adulto y un menor). </t>
  </si>
  <si>
    <t>Santo Domingo Tomaltepec</t>
  </si>
  <si>
    <t>Se registro lluvia acompañada de tormenta electrica en el Paraje El Guamuchil, Municipio de Santo Domingo Tomaltepec.  Un campesino de 48 años aproximadamente, se resguardo de la lluvia bajo un arbol y al presentarse una descarga electrica el campesino la recibio, muriendo instantaneamente.</t>
  </si>
  <si>
    <t>Guevea de Humboldt</t>
  </si>
  <si>
    <t xml:space="preserve">alrededor de 12 mil indigenas de 30 comunidades de la sierra mixe zapoteca estuvieron incomunicados por los deslaves que ocasionaron las lluvias generadas por la onda tropical 4. Los caminos fueron afectados por las lluvias de tres dias. Derivado de las lluvias registradas en el Municipio de Guevea de Humboldt, se registro un derrumbe en el paraje denominado “La Cumbre” obstruyendo uno de los accesos al municipio.Personal de Caminos y aeropistas de Oaxaca utilizo maquinaria para realizar el retiro de material y limpieza de la carretera. </t>
  </si>
  <si>
    <t>San Juan Bautista, Valle Nacional</t>
  </si>
  <si>
    <t>Comunidad Cerro Marin 34 viviendas con 122 personas afectadas por desbordamiento del rio penetrando el agua a los domicilios. Comunidad Paso del Jobo viviendas incomunicadas por el desbordamiento del rio dañando el acceso a la poblacion  Desgajamiento de la Carretera de Terraceria Valle Nacional –arroyo Banco incomunicando las Comunidades de: arroyo Banco, San Juan Palantla, arroyo Paloma, San Isidro Laguna, Cerro de Pita, San antonio Ocote y San antonio Texas con un aproximado de 3,000 viviendas incomunicadas.  En la Comunidad La Finca se afectaron cultivos de maiz y ganado.</t>
  </si>
  <si>
    <t xml:space="preserve">Tlacotepec, Tlachixchuca, Xicotlan, La Fragua, Chichiquila, </t>
  </si>
  <si>
    <t>Se registraron vientos fuertes en el Municipio de Tlacotepec, resultando 60 Viviendas con techos afectados, 20 en el Municipio de Tlachichuca, 33 Viviendas en el Municipio de Xicotlan, en el Municipio de la fragua 12 viviendas, en el Municipio de  Chichiquila 21 viviendas, se informo que a estas Familias ya se les ha comenzado  a proporcionar los apoyo necesarios.</t>
  </si>
  <si>
    <t>Sanctorum de Lazaro Cardenas</t>
  </si>
  <si>
    <t>La explosion se registro en el almacen de juegos pirotecnicos, afectando por la onda expansiva algunos techos de lamina de otros talleres, se desconocen las causas que originaron el siniestro, por la lejania en que se encuentran estos polvorines, no se registraron daños a viviendas. 5 fallecidos y 2 lesionados mas.</t>
  </si>
  <si>
    <t>Se suscito una explosion al interior de una vivienda,se reporto el fallecimiento de un hombre de 42 años y de una mujer de 75 años (quien fallecio en el hospital), asi mismo resulto lesionado el menor de 1 y Ma. del una mujer de 37 años, siendo trasladados la Hospital Civil del municipio, para su atencion inmediata.Las posibles causas, se debieron a que el Sr. recolectaba cobre y fierro viejo, al estar en el patio de su casa limpiando las piezas recolectadas, entre  las que se encontraba algun artefacto explosivo (no identificado) que exploto cuando realizaba la limpieza de estos.</t>
  </si>
  <si>
    <t>Coatepec, Nautla, Tenochtitlan, Tlatetela, Angel R Cabada, Saltabarranca, Tlacotalpan, Carlos A. Carrillo, Acula, Otatitlan, Cosamaloapan de Carpio, Tuxtilla, Amatitlan, Vega de Alatorre y Ixmatlahuacan</t>
  </si>
  <si>
    <t>Tlacotalpan: Se trasladaron a las personas a lugares secos en las localidades y en la cabecera, se procedio a realizar los desazolves de caños y rellenos de espacios bajos y de respuesta rapida. Carlos a Carrillo:  Como consecuencia de las lluvias, 5 municipios del Centro: Coatepec, Nautla, Tenochtitlan, Tlatetela, Ángel R. Cabada, Saltabarranca, obtuvieron 334 viviendas dañadas, 4 deslaves, 1 tramo carretero afectado, 3 personas lesioandas, 30 personas en 1 RT en Tenochtitlan. Cosamaloapan de Carpio: Se monitorea cada 2 horas el Rio Papaloapan, mantener informada a la poblacion mediante la radiodifusora local e indicar la ubicacion de los RT. amatitlan: Medicamento, alimentacion, Vestimenta, Laminas de Zinc y Despensas, articulos De Higiene Personal, Ropa, Botas de Hule, Unidades de Rescate Via Terrestre, comida para bebe, Palas, Carretillas, etc.  Ixmatlauacan: Debido a la falta de empleo, por las condiciones con las que se encuentran los cultivos y el campo en general las familias del municipio tienen muchos problemas para conseguir alimentos. En Ángel R. Cabada se presentaron las siguientes afectaciones: socavacion de los diferentes caminos vecinales por la fuerte corriente. Servicios estrategicos afectados: en primera instancia la energia electrica, los caminos vecinales por socavacion, el sistema de alcantarillado de la cabecera municipal se saturo. Cultivos afectados: caña de azucar (por las fuertes rachas de viento), maiz y yuca. Personas rescatadas: 5 Personas lesionadas: 4 (tres por la caida de rayo en su vivienda) Necesidades: carretillas, palas, picos, costales, kits de limpieza, despensas, botiquines, laminas, botas de hule y ropa diversas.</t>
  </si>
  <si>
    <t>Banderilla, Ciudad Mendoza, Coatepec, Huiloapan, La Perla, Mariano Escobedo, Nogales, San Andres Tenejapan, Rio Blanco, Zongolica, Acayucan.</t>
  </si>
  <si>
    <t>Afectadas 80 viviendas, 6 comunidades y 15 Colonias afectadas en total, asimismo se informa que 4 rios se desbordaros (Rio Chiquito, Carbonera, Metlac, El Bordo); Se tienen activados 11 Refugios temporales con 537 personas.</t>
  </si>
  <si>
    <t>Misantla</t>
  </si>
  <si>
    <t>Se colapso el puente –vado Santa Cruz, a consecuencia de las lluvias que ha dejado el frente frio 33 y de  la fuerte corriente de agua, ubicado en la carretera de Martinez de la Torres  que va hacia puente Vado, comunidad de Santa Clara Misantla y Martinez de la Torre.Cabe mencionar que este puente estaba construido con tubos y se utilizaba de manera provisional.</t>
  </si>
  <si>
    <t>Tlilapan</t>
  </si>
  <si>
    <t>Se registran 600 evacuados, 10 desaparecidos y 10 muertos. Explosion  en la Fabrica alcoholera con razon social “Monterrosa”,  km 271. asimismo las personas que fueron evacuadas, 300 personas se alojaron en el refugio temporal “Fernando Gutierrez Barrios”, las otras 300 personas se fueron con familiares y amigos ubicados en los municipios de Hixhuatlancillo, Iztazoquitlan y Orizaba.</t>
  </si>
  <si>
    <t>Teocelo</t>
  </si>
  <si>
    <t xml:space="preserve">Personas afectadas: 12 familias. Se registraron  lluvias acompañadas de vientos fuertes,  en la mayor parte del estado, provocando la caida de  arboles y afectaciones  en las vialidades. Municipio Teocelo,  Comunidad “El Sumidero”, se presentaron fuertes vientos, reportandose 12 viviendas afectadas en sus techos de material endeble, siendo evacuadas con familiares, no se reportan personas lesionadas.  El municipio entrego los apoyos consistentes en laminas, asi  mismo se realizan recorridos de valoracion de daños.   </t>
  </si>
  <si>
    <t>Quinchi</t>
  </si>
  <si>
    <t>al dirigirse a controlar un incendio forestal en el Municipio de Chungchungmil, el conductor de la pipa, al maniobrar para evitar un choque  de frente contra un vehiculo particular que venia rebasando  en una calle de doble sentido, perdio el control de la misma y se volco en el tramo carretero Quinchi-Celestum, causando la muerte a 2 personas de proteccion civil y un bombero, ademas de 4 bomberos lesionados.</t>
  </si>
  <si>
    <t>Se registro un volcamiento  en el km. 85 en la carretera Hermosillo-Moctezuma, de una pipa que, se volco cayendo 15 metros hacia abajo del lado izquierdo hacia la vertiente del “Rio Sonora”, por  lo que ocasiono que  todo el contenido se derramara hacia el rio. Sse desconoce la  cantidad transportada, pero la capacidad del tanque es de 42,700 Lts.</t>
  </si>
  <si>
    <t>Autlan de Navarro, Puerto Vallarta</t>
  </si>
  <si>
    <t>autlan: Se evacuaron a 1000 personas aproximadamente, de las cuales 600 se encuentran albergadas en 4 Refugios Temporales, ubicados en las Instalaciones del DIF, Cruz Roja, Casa Ejidal y Salon Mutualista. El resto de las personas se trasladaron con familiares. Se reportan fallas en el suministro de energia electrica y en  los pozos de abastecimiento de agua potable, por lo que esta se encuentra escasa, CFE trabaja en las reparaciones de la red de electricidad.   Los arroyos se encuentran al 100% de su capacidad, algunos presentan desbordamiento. Puerto Vallarta: Hay 7 RT, 120 evacuados.</t>
  </si>
  <si>
    <t xml:space="preserve">Se registro una  explosion e incendio en un transformador en las instalaciones de la planta de gas 3 y 4 de Chile Frio, ubicada en el Municipio de Tuxpan. El siniestro se debio  a un acto imprudencial de uno de los trabajadores  ya que al  ingresar sin equipo de seguridad  a una de las plantas generadoras de electricidad, fue jalado por la corriente, cayendo sobre un transformador generando la explosion, resultando un fallecido, 6 lesionados uno de ellos de gravedad, mismos que fueron trasladados al centro medico de Tuxpan. </t>
  </si>
  <si>
    <t>Huhuetlan</t>
  </si>
  <si>
    <t>Se registraron altas temperaturas y falta de precipitacion, lo que provoco que el cultivo de Litchie se viera afectado considerablemente.</t>
  </si>
  <si>
    <t>Atlequizayan, Tlacuilotepec y Xicotepec</t>
  </si>
  <si>
    <t>Como producto de la intensa sequia registrada el mes de abril se registraron afectaciones en cultivos y ganado, por lo que SAGARPA apoyo a los productores afectados mediante el programa CADENA.</t>
  </si>
  <si>
    <t>Aquila, Chumatlan, Espinal, Puente Nacional, Tantima y Tuxpam</t>
  </si>
  <si>
    <t>La sequia registrada ocasiono afectaciones en cultivos de maiz, papaya y mango, por lo que SAGARPA apoyo a los productores afectados a traves del programa CADENA.</t>
  </si>
  <si>
    <t>Calakmul</t>
  </si>
  <si>
    <t>Se reporta el desplome de un helicoptero en el municipio de Calakmul,  de Secretaria de la Defensa Nacional en el poblado de Xpujil (Cabecera Municipal de Calakmul), lo que provoco que los 3 tripulantes resultaran con lesiones menores. La aeronave al momento de caer con su helice ocasiono daños en la viga de una vivienda y afectaciones a unos tinacos que se encontraban en el lugar del accidente.</t>
  </si>
  <si>
    <t>Se presento un incendio dentro de una vivienda construida de material endeble, ubicada en la comunidad de Betania, en el municipio de San Cristobal de las Casas, misma que funcionaba como expendio clandestino de gasolina. El incendio se presento cuando una menor se disponia a preparar los alimentos de la familia y accidentalmente acerco un anafre a uno de los contenedores de gasolina.</t>
  </si>
  <si>
    <t>Se reportan 52 viviendas, ubicadas en diferentes colonias y fraccionamientos de la cabecera municipal, donde se registraron encharcamientos que alcanzaron un nivel de entre los 15cm y 50 cm, no se reportan afectaciones mayores.</t>
  </si>
  <si>
    <t xml:space="preserve">En relacion al deslizamiento de suelo sobre el margen del Rio Sabinal, ocurrido a las 15:55 hrs. Fueron aproximadamente cerca de 60 metros lineales de tierra los que se derrumbaron dejando a los tres trabajadores bajo el alud. </t>
  </si>
  <si>
    <t>Ocozocoautla, Cintalapa, Socoltenango, Frontera Comalapa, Pichucalco, Copainala, Montecristo de Guerrero</t>
  </si>
  <si>
    <t xml:space="preserve">En el Municipio de Ocozocoautla, se origino un derrumbe en la carretera Xiquipila en el Municipio de Cintalapa, en el Ejido de Lazaro Cardenas, 14 viviendas resultaron afectadas presentando desprendimiento en sus laminas, a consecuencia de las lluvias y los fuertes vientos. En el Municipio de Socoltenango, a consecuencia  de las lluvias y los fuertes vientos, 4 viviendas resultaron con afectaciones presentado desprendimiento en sus  laminas de carton, por lo que autoridades del municipio realiza el apoyo, de entrega de laminas nuevas  a las viviendas afectadas, no se reportan personas lesionadas. En el Municipio de Frontera Comalapa, a consecuencia de las fuertes lluvias  acompañadas de fuertes vientos, 3 ejidos resultaron afectados con desprendimiento de laminas: En el Ejido de Sinaloa: 43 viviendas. En el Ejido de Laureles: 39 viviendas. En el Ejido de Linda vista: 15 viviendas. </t>
  </si>
  <si>
    <t>Suchiapa, Yajalon</t>
  </si>
  <si>
    <t xml:space="preserve">Suchiapa; se reportaron once viviendas afectadas por encharcamiento, debido a una barda que se construyo a lado de una casa obstruyendo el cauce de un arroyo el cual con las lluvias se formo como una represa. </t>
  </si>
  <si>
    <t xml:space="preserve">Se registro un choque entre camion de pasajeros y una camioneta tipo Van, entre las colonias Centro y Santa Rosa, pertenecientes al municipio de Chihuahua, la causa del accidente fue por exceso de velocidad que llevaba el camion, mismo que se impacto contra una camioneta, que salia de una calle, lo que hizo se desviaran los dos autos, introduciendose el camion a un comercio. En el accidente resultaron 27 personas lesionadas, que fueron trasladadas a diferentes nosocomios de la ciudad. </t>
  </si>
  <si>
    <t xml:space="preserve">Se registro un incendio en una madereria con razon social “INFOSPa”. Como medida preventiva, se evacuaron viviendas aledañas. </t>
  </si>
  <si>
    <t>El incendio estaba proximo a 3 viviendas ubicadas a un lado de dicho terreno y estas estuvieron a punto de ser Incendiadas. asi mismo, comento que la gente se pudo evacuar con tiempo para evitar algun otro percance. No se reportaron lesionados ni personas intoxicadas.</t>
  </si>
  <si>
    <t xml:space="preserve">Se registro la caida de la carpa del circo, en plena funcion,  afectando de entre 60 a 70 personas, de los cuales 20 personas aproximadamente resultaron lesionadas,  localizado en  la plaza del centro comercial Sendero, las causas que originaron el siniestro se debieron a las fuertes rafagas de viento (tipo remolino). </t>
  </si>
  <si>
    <t>Se registro una explosion por acumulacion de gas en un cilindro con capacidad de 20 Kilos, del Municipio de Frontera, donde se reportaron 2 personas lesionadas, de las cuales una presenta quemaduras de 2° grado.</t>
  </si>
  <si>
    <t xml:space="preserve">Fuga de Gas Natural de un tubo de 1 pulgada en calle Michoacana esquina ayuntamiento edificio 14 de la Unidad Habitacional Fuentes Brotantes, en la Delegacion Tlalpan. La causa probable, robo de tuberia de gas (COBRE), en la toma domiciliaria.  Como medida preventiva fue acordonada la zona, no se reportan personas afectadas y no hubo la necesidad de evacuar a los habitantes de la unidad. </t>
  </si>
  <si>
    <t>Se reportan 7 viviendas como perdida total. Se registro un incendio en un predio irregular,  Colonia Santa Maria La Rivera. Este predio irregular de 200 mts. cuadrados, se encuentra ubicado sobre las via del antiguo ferrocarril, resultando afectadas 7 viviendas construidas de material endeble, con perdida total. Se reporta el fallecimiento de una persona de 45 años, asi como 26 personas fueron atendidas en el lugar por  intoxicacion y crisis nerviosas, ninguna amerito traslado. aproximadamente 50 familias habitan ese predio irregular.</t>
  </si>
  <si>
    <t>Delegacion Milpa Alta</t>
  </si>
  <si>
    <t>Se registro una fuga de gas, cuando una pipa cisterna que abastecia de combustible a un cilindro de 20 kg., perteneciente a la Recauderia “Frutas y Legumbres Cristal”. Debido a esta fuga se produjo un incendio, alcanzando las llamas a 7 adultos y 3 menores (de 3, 10 y 12 años), siendo todos trasladados al Hospital regional .</t>
  </si>
  <si>
    <t>Se registro un choque en Calle albino Garcia e Hidalgo, en el que se vio involucrado un camion urbano de la Linea Salmantino, el cual se impacto contra el local comercial “Tienda Elektra”. Se reportan 8 personas lesionadas.</t>
  </si>
  <si>
    <t>Tlapa de Comonfort, Acapulco, Alcozauca, Tlapehuala, Ajuchitlan del Progreso, Tlalchapa y Apaxtla de Castrejon</t>
  </si>
  <si>
    <t>Se reporta un desaparecido en el municipio de Tlapa de Comonfort. Municipio de alcozauca, se reportna 2 viviendas por arrastre de material solido, debido a la crecida d e un rio. Municipio de Tlapehuala.En la localidad de San Jose Poliutla; 118 viviendas resultaron afectadas por inundacion de aproximadamente 1.5 metros de altura, con afectacion en muebles y enseres domesticos, mientras que 4 viviendas colapsaron en su totalidad.  Municipio de ajuchitlan del Progreso.- Santana del aguila: 38 viviendas inundadas, con daños en enseres domesticos, 5 viviendas y 2 templos de construccion de adobe colapsados en su totalidad. Municipio de Tlalchapa.- San Miguel Tecomatlan: 20 viviendas resultaron afectadas por inundacion de aproximadamente un metro de altura, con afectacion a enseres domesticos, mientras que 2 viviendas de construccion de adobe,  colapsaron en su totalidad.
Acapulco: Debido a las lluvias registradas en las ultimas horas, ocurrio el desgajamiento de un cerro que sepult a dos personas quienes fallecieron, los hechos se registraron en Calle Pedro Saenz Baranda del Fraccionamiento Costa azul donde las precipitaciones provocaron el reblandecimiento del terreno y el deslave del cerro. Quedaron sepultados bajo cuatro toneladas de tierra.  Por lo que inmediatamente se realizaron labores de rescate que duraron mas de tres horas.  Las lluvias tambien provocaron encharcamientos y socavamientos en diversas calles del puerto, entre ellas la avenida Costera, donde un camion urbano se hundio aproximadamente un metro de profundidad a la altura del Centro Internacional acapulco. El plantel de bachilleres 29, se afecto en patios y salones.</t>
  </si>
  <si>
    <t xml:space="preserve">Volcadura en el Libramiento Sur Celaya – Salamanca Km. 50+100 de un autotanque con capacidad de 42,300 litros, el cual transportaba aceite de Petroleo, derivado del accidente se derramo la mayoria del producto, por lo que personal de la empresa transportista “Royal Transport”, realizo los trabajos de absorcion del material sobre la cinta asfaltica, el conductor del tracto camion fue trasladado a revision medica. </t>
  </si>
  <si>
    <t>Igualapa</t>
  </si>
  <si>
    <t xml:space="preserve">Se registro una lluvia fuerte acompañada de vientos en el Municipio, lo que ocasion que en la cabecera municipal se afectara el techo de laminas de carton de 20 viviendas de las colonias colonias 13 de Septiembre, San antonio y Ojo de agua. No se reportan daños humanos, solo materiales en techos de 20 viviendas. </t>
  </si>
  <si>
    <t>Se registro un incendio en un asentamiento irregular de 10 viviendas de material endeble. Se reportan 8 casas con perdida total, 1 con perdida parcial y 1 mas se reporta sin daños. La causa probable del incendio se debio a un corto circuito.</t>
  </si>
  <si>
    <t xml:space="preserve">Se reportaron 2 cañonistas expertos fueron victimas de una creciente en el Rio Mismaloya, en el municipio de Puerto Vallarta y se convirtieron en las primeras victimas del temporal de lluvias 2011 en Jalisco, iniciaron una ruta de escalada siguiendo la linea del Rio Mismaloya, misma que dominaban plenamente puesto que se trataba de 2 espeleologos certificados que habian recorrido la ruta con anterioridad y que contaban con el equipo para hacerlo. </t>
  </si>
  <si>
    <t xml:space="preserve">En el municipio de Pachuca, se registro una fuga de gas natural en un ducto, esto debido a que accidentalmente una retroexcavadora particular golpeo dicha linea de conduccion. Como medida preventiva se evacuaron aproximadamente 6,000 personas, entre las cuales se incluyen a 100 alumnos de primaria y secundaria , esto debido a que se registra un 100% de explosividad en la zona.Se habilito un refugio temporal en el municipio Mineral de la Reforma. </t>
  </si>
  <si>
    <t xml:space="preserve">Se registro el arrastre de una Señora de 70 años de edad, misma que intento cruzar el rio Santa Catarina, a la altura de la comunidad “El Chote”, mismo que presentaba una fuerte corriente. </t>
  </si>
  <si>
    <t>Tula de allende</t>
  </si>
  <si>
    <t>En el incendio se presento en una zona reducida muy localizada, los procesos de produccion de la refineria no resultaron afectados, por lo que la operacion continuo desarrollandose sin ningun contratiempo. Derivado del incidente se reportan fallecidos los trabajadores . De acuerdo a los procesos operativos establecidos por la paraestatal, se realizara un analisis de las causas que originaron el accidente.</t>
  </si>
  <si>
    <t>accidente en la Carretera Federal 80, a la altura del libramiento sur en el municipio de Lagos de Moreno. al arribar al lugar, se encontro con la volcadura de una pipa, misma que transportaba 45,000 litros de alquibenceno, sustancia quimica sulfatante utilizada para la fabricacion de detergentes. El automotor, un trailer originario del estado de Nuevo Leon, volco sobre la citada via, y a causa del impacto comenzo un derrame de la sustancia.</t>
  </si>
  <si>
    <t>Atotonilco el alto</t>
  </si>
  <si>
    <t>Explosion de una planta electrica portatil de motor de gasolina, perteneciente al Municipio de atotonilco el alto. Derivado de la explosion resultaron 5 personas lesionadas con quemaduras al 100% de su cuerpo reportadas como graves.</t>
  </si>
  <si>
    <t>Ecatepec de Morelos y Nezahulacoyotl</t>
  </si>
  <si>
    <t xml:space="preserve">Se registro una fuerte lluvia, misma que esta afectando principalmente a las Colonias de Valle de aragon de la 1ra, 2da y 3ra Seccion asi como a la Colonia del Sol, presentando encharcamientos a nivel de banqueta, principales vialidades como el Circuito Mexiquense y Calle 40. Por las fuertes lluvias se registraron afectaciones en vialidades y anegamientos en algunos domicilios ubicados en: Colonias ampliacion Valle de aragon 3ra Seccion, Calle de atenas esquina con Calle de Guadiana, Fuentes de aragon, arboledas de aragon y Los alamos. Reportan tirantes de agua de hasta 60 cm dentro de los domicilios.  </t>
  </si>
  <si>
    <t>Tepotzotlán</t>
  </si>
  <si>
    <t>Se registro un accidente automovilistico en la autopista Mexico- Queretaro a la altura del Km 451 con direccion al Df, debido a un alcance entre un autobus de pasajeros de la Linea autotransportes de Mexico y un Tracto camion el cual trasportaba varilla ( sin Razon Social) , resultando 10 personas lesionadas , las cuales fueron trasladadas al Hospital de Lomas Verdes.</t>
  </si>
  <si>
    <t>Explosion de un polvorin. Resultando una persona fallecida, asi como 6 lesionados.</t>
  </si>
  <si>
    <t>Atlacomulco</t>
  </si>
  <si>
    <t xml:space="preserve">Se presento la volcadura de una pipa, que transportaba formol, esto en el kilometro 115 de la carretera atlacomulco-acambay. Derivado del accidente se presento un pequeño derrame del producto, mismo que ya fue controlado. asimismo, se reportan 2 personas ligeramente intoxicadas, mismas que fueron atendidas en el lugar por personal de la Cruz Roja. </t>
  </si>
  <si>
    <t>Volcadura de pipa que transportaba gas LP volco sobre la carretera Ecatepec-Texcoco, dejando como saldo dos personas lesionadas.</t>
  </si>
  <si>
    <t>Tenancingo</t>
  </si>
  <si>
    <t xml:space="preserve"> Debido a las fuertes lluvias que se registraron se incremento el nivel del rio atotonilco, lo que provoco que este desbordara sobre las colonias San Mateo, Cienega, Valle de Guadalupe, San Pedro Ejido de Tecoman, El Salitre y los Chiperes (o Chifon), esto ocasiono anegaciones. asimismo, se presento un deslave ocasionando la caida de cerca de 6,000 metros2 de tierra y lodo, sobre 3 viviendas de la colonia La Pedrera que se reportan afectadas en su totalidad. Por otro lado, como medida preventiva fueron evacuadas 12 familias (48 personas), mismas que fueron trasladadas con familiares y amigos. La Unidad Estatal de Proteccion Civil envio 300 cobijas, 300 colchonetas y 300 despensas para ser entregadas entre las familias afectadas.</t>
  </si>
  <si>
    <t>Cuautitlan Izcalli, Tepoztlan</t>
  </si>
  <si>
    <t>Municipio de Cuautitlan Izcalli. Debido a las fuertes lluvias, se registraron escurrimientos del rio Hondo en la comunidad de axolotlan, lo que provoco que se anegaran cerca 60 metros de cultivos y la penetracion de agua principalmente en los patios de 60 viviendas. Tepozotlan.- a consecuencia de las lluvias fuertes que se presentaron en el municipio, resultaron afectadas un aproximado de 20 viviendas, estas de los margenes del rio Hondo. asimismo, alrededor de 50 personas afectadas. Cabe mencionar que el tirante alcanzo un aproximado de  metro y medio. Estas zonas son federales y no cuentan con servicios de drenaje y de desazolve, por tal motivo se tuvo que trabajar con una bomba de achique para desazolvar la zona.</t>
  </si>
  <si>
    <t>Infraestructura Dañada:  57 viviendas afectadas,se registro una fuerte lluvia en el Mpio de Ocampo afectando las Comunidad las Trojes y Ejido asoleadero, 7 casas de madera con daño total y 50 con daños parciales, por desborde del Rio Rosario, provocado por obstruccion de ramas y follaje de arboles caidos originando el taponamiento del cauce de Rio El Rosario.  Se evacuaron 100 personas por penetracion de agua en sus domicilios con tirantes de hasta un metro. Las personas evacuadas fueron trasladados un dos RT, a cargo de Seguridad Publica Municipal y DIF, uno en la Presidencia Municipal con 50 personas y el otro RT, en el auditorio Municipal con 40 personas. Se tiene reporte de una persona muerta encontrada entre el lodo de nombre Gumaro Sanchez Ramirez de 35 años, originario del mismo municipio de la comunidad La Troje. Se brindo el apoyo de 120 cobertores y 20 colchonetas, se trabaja en el lugar por parte del municipio con 3 excavadoras y 3 retro de CONaGUa al momento el cauce del rio ya corre normal.</t>
  </si>
  <si>
    <t>Un predio de 1,200 metros cuadrados, se consumio un aproximado de 500 vehiculos y mil 200 metros cuadrados de predio donde se ubica el corralon de Transito Municipal. Como medida preventiva se evacuo a 300 personas de unas 60 viviendas que se localizan en las inmediaciones del deposito de vehicular.  Se desconocen las causas que originaron el incendio.</t>
  </si>
  <si>
    <t>Se registro la volcadura de una pipa con un remolque que trasportaba 16,000 litros de gasolina. Sobre la autopista Toluca-Zitacuaro o Bicentenario Km. 7, del Municipio almoloya de Juarez.  asimismo, en el siniestro se derramaron 12,000 litros de gasolina sin poder recuperarlos, mismos que cayeron al drenaje. La gasolina restante fue llevada a la gasolinera mas cercana.</t>
  </si>
  <si>
    <t>axochiapan</t>
  </si>
  <si>
    <t>El area afectada es de 300 metros a la redonda, explosion en una vivienda que era utilizada como taller clandestino de pirotecnia. Derivado de la explosion, se reportan 3 personas lesionadas con quemaduras. asimismo, resultaron afectadas la Cabecera Municipal, un banco y varias viviendas con daños parciales. Se desconoce la causa que origino la explosion.</t>
  </si>
  <si>
    <t>Debido a las fuertes lluvias registradas por la  madrugada se generaron escurrimientos, azolve de drenaje y alcantarillado, resultando 49 casas dañadas con un tirante de 60 cm de agua en el interior de cada inmueble.</t>
  </si>
  <si>
    <t>Choque en Michoacan deja 2 muertos y 20 heridos Dos muertos y 20 lesionados dejo un accidente registrado en la autopista Siglo 21, al chocar un autobus de pasajeros y un trailer que se quedo sin frenos.  La Unidad Estatal de Proteccion Civil dio a conocer que los hechos se registraron en el kilometro 115 de esa autopista, muy cerca de la caseta de peaje de Taretan, cuando se quedo sin frenos un trailer que circulaba de Lazaro Cardenas hacia Morelia. El hecho ocasiono que la unidad, que transportaba chatarra, embistiera a por lo menos dos vehiculos, entre ellos un autobus. El reporte señala que dos ocupantes de una camioneta perdieron la vida, mientras que una veintena de pasajeros del autobus resultaron lesionados.</t>
  </si>
  <si>
    <t>Explosion de dos pipas en la carretera a Reynosa en el municipio de Benito Juarez que transportaban combustoleo, las cuales se calcinaron en su totalidad, se desconoce la razon social  y la cantidad transportada, asi como la causa que origino el accidente.</t>
  </si>
  <si>
    <t>Se registro la evacuacion total del inmueble  llamado la lonja, donde 700 personas tuvieron que ser evacuadas por un incendio que se registro en un Cafe Sushi, ubicado en el 3er piso. 5 personas las cuales fueron atendidas por crisis nerviosa.</t>
  </si>
  <si>
    <t>Cruz de Elota</t>
  </si>
  <si>
    <t>La Unidad Estatal de Proteccion Civil, reporto que se registro un accidente carretero en el que un autobus de pasajeros  se salio de la pista impactandose en la malla de contencion y a varios arboles, km 105 de la Maxipista  Culiacan – Mazatlan, de sur a norte. Se desconocen las causas que origino el siniestro. En el percance fallecieron dos personas el chofer del autobus  y un pasajero, asi como 9 lesionados (5 de ellos graves), que fueron trasladados al Hospital General del municipio de Elota.</t>
  </si>
  <si>
    <t>Daños al subsuelo en un area de 2X7 metros. Fueron notificados de una toma clandestina de combustoleo en un ducto de 20”, ubicado en el kilometro 7+500 del DDV, Muelle Mazatlan-CFE Mazatlan. al lugar acudieron personal de PEMEX, Proteccion Civil Municipal y H. C. de Bomberos, donde encontraron un trailer con dos cisternas con capacidad de 31,000 litros de las cuales una al estar siendo cargada de forma ilicita, derramo 20,000 litros de combustible, afectando un area de 2 X 7 metros en el interior de un predio baldio. Personal de PEMEX y H. C. de Bomberos cerro la valvula principal, realizo trabajos de clausura de la toma clandestina e inicio los trabajos de recuperacion del producto derramado. No se reportan daños humanos, ya que la toma se encuentra en un area despoblada.</t>
  </si>
  <si>
    <t>“Explosion de toma clandestina deja un muerto en Mazatlan”, en un ducto propiedad de PEMEX. Dicha explosion se presento debio al mal manejo en una toma clandestina. Derivado de la explosion se reporta una persona muerta.</t>
  </si>
  <si>
    <t>Novolato</t>
  </si>
  <si>
    <t>Fallecimiento por la caida de un rayo, en la comunidad de El Castillo perteneciente al municipio de Navolato.</t>
  </si>
  <si>
    <t>Se registro un incendio en la planta de Bimbo, en el area de Barcel, ubicada en la carretera Sahuaripa y de la Plata en el parque industrial del municipio de Hermosillo Sonora. Se desconocen las causas que provocaron el siniestro. El area afectada se estima en un tercio de la planta de Bimbo, aproximadamente 7 mil metros cuadrados  de los 20 mil que tiene el inmueble. Un bombero resulto lesionado.</t>
  </si>
  <si>
    <t>La explosion se registro en una bodega vacia, que pertenece a la empresa Congeladora Meraz, S. a. de C. V. La causa que origino la explosion fue que al realizar actividades de desmantelamiento de tuberias y equipos de los cuartos frios, utilizaban equipo de corte y soldadura, provocando que una chispa incendiara rapidamente y de gran magnitud el material aislante de las instalaciones, alcanzando tambien a un vehiculo  tipo pick-up, donde cargaban dos pequeños tanques de acetileno y oxigeno, utilizados para las actividades de corte y soldadura, dichas sustancias tambien se incendiaron.</t>
  </si>
  <si>
    <t>Tampico, Ciudad Madero, altamira, Gonzalez y aldama</t>
  </si>
  <si>
    <t xml:space="preserve">Ciclon tropical “arlene”, se registro la muerte de una persona en la colonia Morelos, del municipio de Tampico. Debido a los fuertes vientos se cayo un cable de alta tension sobre un charco, lo que ocasiono que esta persona se electrocutara. De los 6 RT, 2 en Tampico, 1 en Cd Madero, 2 en altamira y 1 en aldama. Personas afectadas: 44,500 personas (en riesgo). Se presento un incendio en casa habitacion en el fraccionamiento Petroleros, solo se reportan daños materiales. Municipio de Hidalgo.- Colapso de puente, por lo cual todos los ejidos incomunicados. </t>
  </si>
  <si>
    <t>Comalcalco</t>
  </si>
  <si>
    <t>Volcadura deja 2 marinos muertos y 19 lesionados,  indicaron que el camion se impacto en el muro de contencion provocando la volcadura, en el que resultaron 2 fallecidos y 14 lesionados.  Se desconocen las causas del siniestro, al lugar acudieron diversos cuerpos de emergencia y rescate.</t>
  </si>
  <si>
    <t>Chiautempan, Panotla, San Damian Texoloc, Santa Isabel Xiloxoxtla, Tlaxcala, Totolac</t>
  </si>
  <si>
    <t>Debido a la granizada atipica que azoto al estado, emitio declaratoria de Emergencia debido a las afectaciones que sufrieron viviendas en 33 Municipios de la Entidad, los mas afectados son: Chiautempan, Panotla, San Damian Texoloc, Santa Isabel Xiloxoxtla, Tlaxcala, Totolac. asimismo el director del  Instituto Estatal de Proteccion Civil, Mateo Morales Baez, menciono que hasta el momento se han registrado 10,150 viviendas afectadas en sus techos de lamina de carton  o asbesto que fueron dañadas por el granizo. asi mismo afirmo que se presentaron afectaciones a mas de 850 domos en viviendas de interes social, debido al granizo que presento un diametro de 4 cm. Refirio que el dia de la emergencia, se instalaron 3 refugios temporales en el municipio de Tlaxcala. En el cual permanecieron 41 personas . Se reportan 11 personas lesionadas.</t>
  </si>
  <si>
    <t xml:space="preserve">Se registro una explosion dentro de las instalaciones del bar “Kukiaio”, ubicado en el callejon de Gonzalez aparicio, en la colonia Centro del municipio de Xalapa. La onda expansiva provoco que se rompieran los cristales del bar, ocasionando cortaduras en cara y cuello de una persona de 40 años de edad que transitaba frente al comercio al momento de la explosion, misma que fue atendido por personal de la Cruz Roja en el lugar. </t>
  </si>
  <si>
    <t>Tempoal</t>
  </si>
  <si>
    <t>Una tienda de abarrotes dañada en su totalidad,  del municipio de Tempoal. Se desconocen las causas que origino el siniestro. al lugar acudio personal del H. C. de Bomberos y voluntarios. sin reporte de daños.humanos.</t>
  </si>
  <si>
    <t>Rafael Lucio</t>
  </si>
  <si>
    <t>Se registro un accidente Carretero, debido a una imprudencia de Trailer, el cual trasportaba embutidos y al rebasar en zona de curvas. Se impacto de frente con  un VW Sedan  en el cual viajaban 3 personas,  una de ellas Fallecio en el lugar, y las otras dos resultaron lesionadas. asimismo 2 pasajeros  de un autobus de la linea aU que fue alcanzado por el impacto resultaron con lesiones leves.</t>
  </si>
  <si>
    <t>Banderillas</t>
  </si>
  <si>
    <t>Se informo que se registro la volcadura de un autobus, se dirigia de Xalapa a Teziutlan Puebla. En el siniestro de los 30 pasajeros que iban a bordo unicamente resultaron 15 lesionados, los cuales fueron atendidos en el lugar por los cuerpos de emergencia. Informaron que el accidente  se debio a que el conductor al quedarse dormido se subio a la banqueta provocando la volcadura, el cual se dio a la fuga.</t>
  </si>
  <si>
    <t>Bochil</t>
  </si>
  <si>
    <t>Se registro el  desbordamiento del rio Santo domingo, perteneciente al municipio de Bochil, afectando107 viviendas, por lo que se realizo una evacuacion preventiva de 75 personas, la cuales fueron trasladadas a dos Refugios Temporal, ubicados en La Escuela Primaria avila Camacho y La Secundaria Tecnica N° 27, no se reportan personas lesionadas.</t>
  </si>
  <si>
    <t>Aguascalientes, Calvillo, Cosio, Jesus Maria, El Llano, Pabellon de arteaga, Rincon de Romos, San Francisco de los Romo, San Jose de Gracia y Tepezala</t>
  </si>
  <si>
    <t>Derivado de la intensa sequia registrada entre el 1 de mayo y el 30 de noviembre, se declaro en desastre a 10 municipios del estado con el fin de garantizar el abasto de agua potable en la zona.</t>
  </si>
  <si>
    <t>37 municipios</t>
  </si>
  <si>
    <t>Derivado de la intensa sequia registrada entre el 1 de mayo y el 30 de noviembre, se declaro en desastre a 37 municipios del estado con el fin de garantizar el abasto de agua potable en la zona.</t>
  </si>
  <si>
    <t>29 Municipios</t>
  </si>
  <si>
    <t>Derivado de la intensa sequia registrada entre el 1 de mayo y el 30 de noviembre, se declaro en desastre a 29 municipios del estado con el fin de garantizar el abasto de agua potable en la zona.</t>
  </si>
  <si>
    <t>34 municipios</t>
  </si>
  <si>
    <t>Derivado de la intensa sequia registrada entre el 1 de mayo y el 30 de noviembre, se declaro en desastre a 34 municipios del estado con el fin de garantizar el abasto de agua potable en la zona.</t>
  </si>
  <si>
    <t>Derivado de la intensa sequia registrada entre el 1 de mayo y el 30 de noviembre, se declaro en desastre a 26 municipios del estado con el fin de garantizar el abasto de agua potable en la zona.</t>
  </si>
  <si>
    <t>Arizpe, Bacoachi, Caborca, Cananes, Imuris, Magdalena, Nogales, Pitiquito y Santa Cruz</t>
  </si>
  <si>
    <t>Derivado de la intensa sequia registrada entre el 1 de mayo y el 30 de noviembre, se declaro en desastre a 9 municipios del estado con el fin de garantizar el abasto de agua potable en la zona.</t>
  </si>
  <si>
    <t>42 municipios</t>
  </si>
  <si>
    <t>Derivado de la intensa sequia registrada entre el 1 de mayo y el 30 de noviembre, se declaro en desastre a 42municipios del estado con el fin de garantizar el abasto de agua potable en la zona.</t>
  </si>
  <si>
    <t>Santa ana y Cucurpe</t>
  </si>
  <si>
    <t>Derivado de la intensa sequia registrada entre el 1 de mayo y el 30 de noviembre, se declaro en desastre a 2 municipios del estado con el fin de garantizar el abasto de agua potable en la zona.</t>
  </si>
  <si>
    <t>Pantepec y Venustiano Carranza</t>
  </si>
  <si>
    <t>14 municipios</t>
  </si>
  <si>
    <t>Actopan, Banderilla, Coahuitlan, Filomeno Mata, Lerdo de Tejada, Otatiltan, Panuco, Paso de Ovejas. Playa Vicente y Zongolica</t>
  </si>
  <si>
    <t>Como consecuencia de la intensa sequia sufrida durante el mes de mayo se registraron afectaciones en cultivos de maiz, caña, sorgo, cafe, chile y papaya, asi como afectaciones en ganado por falta de forraje. SAGARPA apoyo a los productores afectados a traves del programa CADENA</t>
  </si>
  <si>
    <t>Temapache</t>
  </si>
  <si>
    <t>Derivado de la sequia se registraron afectaciones en cultivos de naranja, limon y mandarina, por lo que SAGARPA apoyo a los productores afectados a traves del programa CADENA</t>
  </si>
  <si>
    <t>Encarnacion de Diaz, Lagos de Moreno, Ojuelos de Jalisco y Teocaltiche</t>
  </si>
  <si>
    <t>Derivado de la intensa sequia se registraron afectaciones en el forraje por lo que SAGARPA apoyo a traves del programa CADENA con suplementacion alimenticia a los productores afectados. 19,990 fueron afectadas</t>
  </si>
  <si>
    <t>Arteaga, Contepec, Lazaro Cardenas, Tumbiscatio y Zinapecuaro</t>
  </si>
  <si>
    <t>Derivado de la prolonga sequia se registro mortandad de ganado bovino y daños en cultivos. SAGARPA apoyo a los rpoductores afectados mediante el programa CADENA</t>
  </si>
  <si>
    <t>Mexticacan, Union de San antonio y Villa Hidalgo</t>
  </si>
  <si>
    <t>Derivado de la sequia se registraron daños en pastizales por lo que SAGARPA apoyo a tra ves del programa CADENA con suplementacion alimentaria</t>
  </si>
  <si>
    <t>66 municipios</t>
  </si>
  <si>
    <t>Jalostotitlan y San Juan de los Lagos</t>
  </si>
  <si>
    <t>Sonda Campeche</t>
  </si>
  <si>
    <t>Debilitamiento de la plataforma Trinity, Personal del Centro de Coordinacion y apoyo a Emergencias de Petroleos Mexicanos informo de los daños humanos ocasionados por este evento: 6 personas rescatadas con vida.</t>
  </si>
  <si>
    <t>Delegacion Los Barriles</t>
  </si>
  <si>
    <t xml:space="preserve">En comunicacion con el C-4 Los Cabos informo sobre el desplome de una aeronave tipo Cesna, de la comunidad El Cardenal a las 8:53 horas, desplomandose a una altura de 600 metros aproximadamente cayendo sobre el mar. En la avioneta viajaban 2 personas originarias del estado de Sinaloa,  los cuales perdieron la vida en el accidente. Se desconocen las causas que originaron el siniestro. </t>
  </si>
  <si>
    <t xml:space="preserve">Derivado de las fuertes lluvias registradas el dia de hoy,  se presentaron escurrimientos del “arroyo Seco”, que baja del cerro de la parte alta de San Cristobal y pasa por debajo de la cinta asfaltica del tramo carretero Chiapas de Corzo a Villa de alcala, ocasionando encharcamientos en  la carretera y en varios domicilios del poblado la Esperanza. De manera precautoria se habilito un refugio temporal en la Escuela Primaria Federal 21 de Octubre de 1863, donde fueron trasladadas 16 familias (57 personas, de las cuales son 36 adultos, 18 mujeres y 18 hombres y 21 menores de edad, 12 niñas y 9 niños), a quienes el DIF Municipal y Proteccion Civil del municipio proporcionaron colchonetas, cobertores, bebidas y kits de limpieza.
</t>
  </si>
  <si>
    <t xml:space="preserve">Debido a las lluvias registradas, se reporto el desbordamiento del arroyo Potinaspak, afectando un total de 277 viviendas por penetracion de agua, alcanzando un tirante de entre los 30 cm y el metro y medio.  Siendo el Fraccionamiento Madero, Santos y Sector Centro los mas afectados, por lo que se activo un Refugio Temporal en “Casa Digna” del ayuntamiento ubicada en Colonia Centro, con 15 personas (10 menores y 5 adultos), retornando a sus domicilios en el trascurso del dia domingo.  </t>
  </si>
  <si>
    <t>Se reporto el colapso de una  barda de aproximadamente 3 metros de altura y 6 metros de largo, la cual al caer arrastro una barda de una casa aledaña,  fallecen dos personas del sexo femenino.</t>
  </si>
  <si>
    <t>Se registro una volcadura de un camion de pasajeros el cual salio de palenque  con  destino hacia Tuxtla Gutierrez, el percance ocurrio en la zona conocida como Chamil, perteneciente al Municipio de Salto del agua y  reportando a 19 personas lesionadas .</t>
  </si>
  <si>
    <t>Cd del Carmen</t>
  </si>
  <si>
    <t>Fueron evacuados 638 trabajadores de la Plataforma Habitacional Semi sumergible (PSS) Flotel Jupiter, misma que registro una  inclinacion por la entrada de agua al ponton de babor a popa.Buzos especializados efectuaron el sellado y achique del ponton, en tanto se estan normalizando los niveles de agua en ambos lados de la plataforma a fin de estabilizarla, lo que se estima suceda hoy mismo por la tarde.</t>
  </si>
  <si>
    <t xml:space="preserve">Se presento la fuga de gas metano, cuando personal del SIMaS (Sistema Municipal de aguas y Saneamiento) realizaban trabajos de reparacion del drenaje, accidentalmente perforaron una tuberia con dicho gas. Como resultado de lo anterior se reportan 3 personas fallecidas, 2 en el lugar por intoxicacion. </t>
  </si>
  <si>
    <t>Villa de alvarez</t>
  </si>
  <si>
    <t>Se registraron lluvias fuertes lo que ocasionaron un incremento en el nivel de arroyo Seco el cual se ubica en la Comunidad El Chical, en el que  se registro el arrastre de una camioneta, quien fue localizado el dia domingo a 5 km. del arroyo hacia el Sur, del lugar del incidente.</t>
  </si>
  <si>
    <t>Iguala, Coyuca de Benitez</t>
  </si>
  <si>
    <t>Debido a las lluvias que se han estado registrando en la Entidad, se registraron  2 fallecimientos, en los siguientes municipios. En la Colonia El Tomatal se reporto un deceso. Quien fue alcanzado por un rayo, falleciendo al instante. Coyuca de Benitez. En la poblacion de Tepetixtla se reporto la desaparicion de otra persona que fue arrastrada por la corriente del rio cuando intentaba cruzarlo.</t>
  </si>
  <si>
    <t>accidente de un autobus  en la Carretera Federal acapulco – Zihuatanejo, a la altura de la Curva del Calvario perteneciente al municipio de Petatlan. Informando que el autobus por causas desconocidas salio de la cinta asfaltica, precipitandose a un barranco de 30 metros de profundidad, resultando 21 personas lesionadas (2 con lesiones graves trasladadas al puerto de Zihuatanejo, 4 trasladadas al Hospital Basico de Petatlan y 1 requirio collarin) y 1 persona fallecida.</t>
  </si>
  <si>
    <t>atotonilco el Grande</t>
  </si>
  <si>
    <t xml:space="preserve">Se registro la volcadura de una pipa de una empresa particular que trasportaba 20 mil litros de DIESEL, sobre la carretera  Mexico- Tampico a la altura del Libramiento atotonilco- Zacualtipan, Municipio de atotonilco El Grande.  Se presento derrame de producto en su totalidad sobre un terreno baldio. No genero riesgo en la zona debido al estar en zona despoblada. El conductor, se dio a la fuga  por lo que se desconoce a que empresa pertenece el producto y el vehiculo. Hasta el momento se desconocen las causas que originaron el accidente. Como medida preventiva se formo un dique,  acordonando la zona y se espera se realice una extraccion del producto derramado. </t>
  </si>
  <si>
    <t>Chiautempan, Panotla, San Damian Texoloc, Santa Isabel Xiloxoxtla, Tlaxcala y Totolac</t>
  </si>
  <si>
    <t>Se registro una granizada intensa en el estado de Tlaxcala por lo que se declaro en emergencia a los municipios mencionados con el fin de atender a la poblacion afectada</t>
  </si>
  <si>
    <t>Atizapan de Zaragoza, Cuautitlan Izcalli, Cuautitlan Mexico y Teoloyucan</t>
  </si>
  <si>
    <t xml:space="preserve">Se confirma la muerte de tres personas: 1.-Una persona de 19 años, al intentar cruzar el rio en la zona Esmeralda del municipio de Villa Nicolas Romero   2.- Una persona de 60 años, al encontrarse en el interior de su vehiculo el cual fue arrastrado por la corriente del rio, en el municipio de Villa Nicolas Romero.Una persona de 17 años, al intentar cruzar un canal de aguas negras fue arrastrado por la corriente.  lineales. Dicho boquete se genero 1.2 kms antes de la union del rio Cuautitlan (Emisor Poniente) y el Interceptor Poniente, punto en el cual se forma el Gran Canal. actualmente la Presa Guadalupe registra un almacenamiento del 95% y le esta vertiendo al rio Cuautitlan 60m. En Cuautitlan Izcali se instalo un RT y se afectaron 200 viviendas (Fraccionamiento Fresnos, Los Olivos, Valle de Loto, Colonia San Jose Puente Grande). En Teoloyucan por el desbordamiento del Rio Cuautitlan, 50 personas fueron albergadas en 1 RT. Tambien por el desbordamiento del mismo rio con tirantes de hasta 1.20 metros, 40 personas se refugiaron en un RT del DIF y 25 en 1 RT del gimnansio municipal. . En atizapan de Zaragoza, 50 personas en un RT.  Se cuantificaron 100 viviendas, 600 costales.  TLaLNEPaNTLa: Debido a la falta de capacidad hidraulica que presentaba el interceptor poniente, el rio San Javier tambien se desbordo a la altura de la colonia Valle Dorado, perteneciente al municipio de Tlalnepantla, afectando un aproximado de 40 viviendas con tirantes de 20 – 30 cms en jardines y calles. CUaUTITLaN IZCaLLI: Por saturacion del sistema no permitio el desagüe, viendose afectada por inundacion la Colonia Ejidal San Isidro (junto a Perinorte), se maneja un dato preliminar de 60 viviendas afectadas por penetracion de agua y lodo, con tirantes de 60 – 80 cms. actualmente hay un Rt en operacion con 40 personas albergadas en un jardin de niños de la colonia Niños Heroes. </t>
  </si>
  <si>
    <t>Se registro la explosion de un polvorin con permiso, para la elaboracion de juegos pirotecnicos, ubicado en Paraje la Saucera. Se reporta una persona quien presento quemaduras de primer y segundo grado en diversas partes de su cuerpo.</t>
  </si>
  <si>
    <t>Se registro la explosion de un cuarto de aproximadamente 16 metros2, mismo que funcionaba como taller de artificios pirotecnicos. Como resultado de lo anterior se reportan 2 personas muertas en el lugar debido a la explosion. Cabe señalar que hasta el momento se desconocen las causas que originaron la explosion.</t>
  </si>
  <si>
    <t xml:space="preserve">El robo de combustible a dos tomas clandestinas, una de gasolina y otra de gas natural, de un poliducto de 14 pulgadas de Petroleos Mexicanos, proveniente de Tuxpan-azcapotzalco, en el tramo ubicado en la colonia Valle de Ecatepec, provoco la fuga y derrame de gas, por lo que mas de 100 familias de la zona fueron evacuadas. Se reporto que en el rio presenta una fuerte concentracion de vapores, por lo que presume se trata de un derrame de gasolina. Dos tomas clandestinas con fugas en abrazaderas, una en el Poliducto de 14” Tuxpan – azcapotzalco y la otra en una linea de gas de 14” de particulares. </t>
  </si>
  <si>
    <t>Ixtapaluca, Chalco, Valle de Chalco, Nezahualcoyotl y Ecatepec</t>
  </si>
  <si>
    <t>Se registro la salida de cause de un rio, que ocasiono que se desbordara y afectara a 4 viviendas de la calle rio Panuco,  Municipio de Ixtapaluca. El agua penetro en las viviendas hasta 70 cm de altura, afectando los enseres domestico. Las 15 personas (4 familias) que resultaron afectadas, se trasladaron con familiares y vecinos. Se realizan trabajos desazolve de alcantarillas y limpieza de la zona y viviendas. En el municipio de Ixtapaluca, principalmente en la zona del fraccionamiento Jose de la Mora se registro salida de aguas negras del Canal el Capulin, afectando vialidades , patios y 4 domicilios con un tirante  de 15 a 20 cm de altura, sin afectaciones de consideracion. asimismo en la Colonia de Santa Barbara de igual forma debido a la salida de aguas del canal Lerma afecto algunos domicilios, asi como el descenso de tierra con lodo que revento una barda perimetral, afectando por las aguas  negras  varias calles: Otumba, Texcoco, El Oro, Jilotepec,  Tenango del Valle y Boulevard Cuauhtemoc (carretera federal Mexico- Puebla) en total resultaron 45 viviendas afectadas 42 en patios y 3 con daños severos, como medida preventiva se implemento un refugio temporal en la cabecera municipal.  En Chalco, resultaron afectadas un aproximado de 200 viviendas, con un tirantes de 70 a 80 cm de agua con lodo en el interior y patios de los domicilios.</t>
  </si>
  <si>
    <t xml:space="preserve">Se registro la volcadura de un autobus militar en la carretera atlacomulco -  Queretaro en el km. 101, cerca del entronque a Morelia. Derivado de este accidente se reportan 5 personas fallecidas y 22 mas lesionadas aun por confirmar. Se presume que la causa que origino la volcadura fue por fallas mecanicas del autobus. La informacion de las personas fallecidas y de los lesionados es muy reservada puesto que la maneja SEDENa. </t>
  </si>
  <si>
    <t>Incendio en 2 locales, uno de ellos era una tienda de abarrotes y el otro era una tienda de veladoras.  Derivado del incidente se declaro que los locales son perdida total, como medida preventiva se acordono el area y se presume que la causa que origino el siniestro fue por un corto circuito.</t>
  </si>
  <si>
    <t>Se registro un accidente de una pipa con tres mil litros  de gas LP perteneciente a la empresa “PLUS GaS” el cual se impacto contra el muro de contencion del paso a desnivel, sobre el libramiento Poniente a la altura de la Colonia 23 de Marzo, en la Ciudad de Morelia. Informan que dos transeuntes fueron lesionados. Hasta el momento se desconocen las causas que lo originaron, se reporta que la pipa quedo en la parte arriba del muro de contencion, no se presento fuga.</t>
  </si>
  <si>
    <t>Se registro el desplome de una avioneta tipo Piper, ccuando realizaba un sobre vuelo de prueba. La avioneta cayo dentro de las instalaciones del aeropuerto Mariano Escobedo (aeropuerto del Norte), sin afectar a las pistas aereas, esto debido a una falla mecanica. Como resultado del accidente se reportan 2 personas fallecidas (calcinadas).</t>
  </si>
  <si>
    <t xml:space="preserve">Infraestructura Dañada: 50 Viviendas, Escuelas, Comercios y  Casas de Salud . Debido a las fuertes lluvias y al esbordamiento del Rio Sapo, del cual toma su nombre la comunidad afecto 50 viviendas con aproximadamente 150 personas  las cuales perdieron todo. En la comunidad de Cuauhtemoc se desgajo parte del cerro afectando la estructura de la escuela de educacion Preescolar de nombre “ Luz y Saber”  En la poblacion de rio sapo, en la Escuela Primaria Benito Juarez afecto 3 aulas en su totalidad asi como muebles y libros de las diferentes aulas. En el Paraje Loma Mango afecto la barda de la escuela asi como muebles y libros. Caminos afectados:   Se encuentra  en malas condiciones la carretera para llegar a  la poblacion de Rio Sapo, del municipio de Santa Maria Chilchotla, ya que presenta cuatro partes con deslaves. asimismo, reportan que existe una tienda de LICONSa y que debido a las condiciones del camino de acceso a la comunidad y en virtud de la posibilidad  de que continuen las lluvias, hace dificil el acceso. La casa de Salud del Barrio Loma se vio afectada por lo que todos los medicamentos estan inservibles. </t>
  </si>
  <si>
    <t>Se reporta una persona lesionada por volcadura de una pipa de gas, en la carretera Chichimequilla y el  Libramiento Junipero cerra, dentro del perimetro del Municipio de Queretaro, la pipa perteneciente a   la empresa Ciba gas, con  capacidad de 5,000 litros, y la cual trasportaba solo 2,000m litros, y que al volcar origino  una fisura , por lo que se presento una fuga de un 5% del producto, la cual fue controlada por personal de Bomberos.</t>
  </si>
  <si>
    <t>amenaza de bomba dentro de las instalaciones del Hospital General del municipio de Mazatlan. Como medida preventiva se realizo una evacuacion de  100 personas (8 personas del area de urgencias, mismas que estaban en camillas) y trasladas a un lugar seguro a una calle del nosocomio. al lugar acudieron varios elementos de diversas dependencias de atencion de emergencias, para realizar las labores de busqueda de algun artefacto explosivo, siendo el director del sanatorio quien localizo en el area de urgencias una posible bomba, en el interior de una mochila.</t>
  </si>
  <si>
    <t>Reportan que se registro la volcadura de una pipa en la carretera 80 kilometro 27+200, transportaba 41.750 kilos de acido sulfurico. Salio  con destino a la Ciudad de Leon Guanajuato. Perdiendo el control del vehiculo e impactandose con el cerro quedando recostada sobre su lado izquierdo derramando todo el material.</t>
  </si>
  <si>
    <t>Huehuetlan</t>
  </si>
  <si>
    <t>Las lluvias en la zona Huasteca, asi mismo se reporta en Cd Valles 1 albergue con 137 personas, en la preparatoria Ortiz 20 personas, en el Naranjo 2 albergues, DIF municipal y primaria Carlos Ozuna (se desconoce el numero de personas albergadas),el  rio Curtillo a punto de desbordarse, se evacuaron a familias cercanas al rio, en la calle Morelos, en el municipio de Huhuetlan 4 barrios incomunicados, Francisco Villa, Yoloczin, El Nacimiento y ampliacion Huchihuayan, en San Martin Sanchicuahutla se reportan 25 personas albergadas en la comunidad la Meza del Toro, en Ebano 57 personas albergadas en la escuela primaria 123 y 11 personas en la Escuela Primaria Benito Juarez, Tanquian 1 albergue en la escuela primaria Escobedo con 15 personas en Tamazunchale en el Hospital Civil, 23 personas albergadas, 12 personas en el callejon Tatiano y 53 personas en un domicilio particular. Se reportan 3 personas fallecidas, 2 por tratar de cruzar un rio y una mas no identificada.</t>
  </si>
  <si>
    <t>Un derrame de diesel, en una toma clandestina, la pipa involucrada registro una averia, por atorarse con un contenedor.</t>
  </si>
  <si>
    <t>15 personas trasladadas a un Refugio Temporal.Se presento una fuerte lluvia acompañada de vientos en el municipio de Mazatlan, lo que provoco que el arroyo Jabalies se desbordara y ocasionara inundaciones en 54 colonias de la zona urbana y 1 colonia mas de la zona rural. Se presento el colapso de un muro de contencion lo que ocasiono la muerte de 2 menores y lesiones en 5 personas.</t>
  </si>
  <si>
    <t xml:space="preserve">Se registro una fuga de gas Lp en el area de la cocina de la Guarderia Centro de Desarrollo Infantil No. 5,Hasta el momento, se desconocen las causas que lo originaron. Se reporta una persona lesionada con quemaduras de primer grado, en brazos y cara,   trasladada para su atencion medica al ISSSTE Federal. asi mismo  se fueron evacuados 103 menores de edad y 38 adultos, trasladados a una zona de seguridad. </t>
  </si>
  <si>
    <t>Ureque</t>
  </si>
  <si>
    <t xml:space="preserve">Se registro una volcadura en la carretera Hermosillo , Urique en el Km. 51+ 200, de un carro tanque, con capacidad de 40,000 litros de Diesel,  se volco hacia su lado derecho, derramando una cantidad de 5000 Litros, como medida precautoria se realizo cierre a la circulacion.  </t>
  </si>
  <si>
    <t xml:space="preserve">Se registro un derrumbe en una mina falleciendo una persona en donde extraian oro, con razon social Peñales La Herradura, ubicada al norte de Sonora en el Ejido Juan alvarez del Municipio de Caborca, la persona fallecida era el operador de la mina. </t>
  </si>
  <si>
    <t>Se registro una volcadura de una pipa de gas (LP) en el municipio de Santa ana, perteneciente a la compañia de Trasportes Presurizados Grupo Simsa, con una capacidad de 36,000 Litros de (gas LP).  no  se registra fuga.</t>
  </si>
  <si>
    <t>Se presento la fuga de gas Lp, de un tanque, que se encontraba dentro de la vivienda ubicada, en la calle de Obreros Textiles, No. 23, en la zona del parque Miguel Hidalgo, el accidente ocurrio cuando dicho tanque se ladeo y empezo a fugar el energetico. Como medida preventivamente a cerca de 500 personas, entre alumnos y personal docente de la escuela Morelos.</t>
  </si>
  <si>
    <t xml:space="preserve">En el municipio de Rafael Lucio a la altura de la carretera Xalapa - Perote en el km 140 carretera federal, se registro un accidente de un camion de pasajeros , contra un camion torton de marca kenworth cargado con varias toneladas de maiz se quedo sin frenos, resultando 1 muerto  y 20 lesionados los cuales fueron trasladados al hospital general de Xalapa y Perote para su atencion medica. </t>
  </si>
  <si>
    <t>Volcadura y posterior derrame de combustible de una pipa en la carretera a Villahermosa, por el choque con un vehiculo que trajo la muerte del conductor del auto y un peaton.</t>
  </si>
  <si>
    <t>Guadalupe, Apodaca</t>
  </si>
  <si>
    <t xml:space="preserve">Se registraron lluvias fuertes en la mayor parte del estado, lo que origino afectaciones en vialidades por encharcamientos e inundacion en los desniveles de las principales avenidas, asi mismo el arroyo Talaverna (que atraviesa por los municipios mencionados) al incrementar su nivel, arrastro dos vehiculos en los cuales se transportaban seis personas. </t>
  </si>
  <si>
    <t xml:space="preserve">Personas lesionadas debido a una intoxicacion, cuando se encontraban realizando trabajos de mantenimiento en el interior de un tanque elevado de SMaPaM (Sistema Municipal de agua Potable y alcantarillado de Moroleon), resultando lesionadas 3 personas de la empresa “Marai Construcciones”, los cuales tenian intoxicacion leve a moderada presentando mareo. </t>
  </si>
  <si>
    <t>Se registro el impacto de 2 avionetas que realizaban labores de fumigacion, en el poblado Pujal-Coy, en el municipio de ebano. Como resultado del accidente se reportan a los dos pilotos lesionados, mismos que fueron trasladados al hospital General de Ciudad Valles, para su atencion medica. al momento se tienen dos versiones del accidente, la primera que los fuertes vientos que se presentaban ocasionaron la colision y la segunda que la falta de pericia de ambos pilotos. al lugar acudio personal de la SEDENa, quienes acordonaron la zona y se hicieron cargo del evento.</t>
  </si>
  <si>
    <t xml:space="preserve">Lluvias fuertes en algunos municipios del estado, dichas lluvias ocasionaron inundaciones a 45 viviendas en la comunidad de Teapan perteneciente al municipio de Escuinapa, en donde autoridades municipales acordaron realizar una evacuacion de 120 personas como medida preventiva, las cuales pasaron la noche en el Refugio Temporal ubicado en la cabecera municipal.  Se realiza la entrega de despensas y kit de limpieza no se reportan daños humanos. </t>
  </si>
  <si>
    <t>Bolaños, Chimaltitlan, Huejucar, Huejuquilla el alto, Mexquitic, San Martin de Bolaños y Villa Guerrero</t>
  </si>
  <si>
    <t>Aguascalientes, Calvillo, El Llano, Pabellon de arteaga, San Francisco de los Romo, San Jose de Gracia y Tepezala</t>
  </si>
  <si>
    <t>La prolongada sequia ocasiono daños en cultivos, principalmente de maiz y frijol, asi como afectaciones en pastizales, por lo que SAGARPA apoy+o a los productores afectados mediante el programa CADENA</t>
  </si>
  <si>
    <t>Como producto de la intensa sequia registrada los meses de junio, julio y agosto se registraron afectaciones en cultivos y ganado, por lo que SAGARPA apoyo a los productores afectados mediante el programa CADENA.</t>
  </si>
  <si>
    <t>31 municipios</t>
  </si>
  <si>
    <t>Del Nayar</t>
  </si>
  <si>
    <t>La prolongada sequia ha provocado serios daños en la actividad agricola del municipio mencionado, por lo que SAGARPA apoyo a los productores afectados a traves del programa CADENA</t>
  </si>
  <si>
    <t>Aljojuca y San Juan Atenco</t>
  </si>
  <si>
    <t>Se registraron daños en el cultivo de maiz a consecuencia de la helada severa registrada el 2 de junio. La SAGARPA apoy+o a los productores afectados a traves del programa CADENA</t>
  </si>
  <si>
    <t>Se registraron daños en el cultivo de maiz y durazno a consecuencia de las heladas severas registradas el 2 y 4 de junio. La SAGARPA apoyo a los productores afectados a traves del programa CADENA</t>
  </si>
  <si>
    <t>Chignahuapan e Ixtacamaxtitlan</t>
  </si>
  <si>
    <t>Se registro una intensa helada en los municipios mencionados afectando principalmente cultivos de maiz. SAGARPA apoyo a traves del programa CADENA</t>
  </si>
  <si>
    <t>Tuxtla Gutierrez, Ocozocoautla de Espinoza, Cintalapa, Chiapa de Corzo, Villa Comaltitlan, Huitiupan</t>
  </si>
  <si>
    <t>Tuxtla Gutierrez; se reporto  el arrastre por agua de un arroyo que se encontraba crecido, de un vehiculo  en el que viajaba una familia integrada por  4 personas. asimismo ayer por la noche, y debido a las lluvias fuertes acompañadas de actividad electrica, se registraron afectaciones en 2 casas por taponamiento en el drenaje, 3 viviendas por escurrimiento, con un tirante de 15 a 30 cm de agua. asi como la caida de un arbol sobre una camioneta. ademas  la presencia de lluvias afectandose 5 viviendas por encharcamientos en patios con un tirante de 15 a 20 cms.; asi como 3 casas en Barrio asuncion, presentaron  en sus patios un nivel de agua de 15 cms., y 2 viviendas mas presentaron penetracion de agua. Cintalapa; un vehiculo Escort, fue arrastrado por la corriente del canal a cielo abierto, dejando atrapados a su tripulantes., Chiapa de Corzo;  se registraron lluvias acompañadas de fuertes vientos,9 viviendas con daño parcial en techado, debido a rachas fuertes de vientos; 9 viviendas con encharcamientos de alrededor de 20 y 40 centimetros, debido a la insuficiencia de desfogue de un dren pluvial, provocando saturacion o cuello de botella; 05 arboles derribados. Villa Comaltitlan;  Barrio San Isidro, 17 casas afectas (encharcadas 30 cm ), por mal desfogue de las alcantarillas, debido a la mala construccion de las mismas. Barrio Santa Lucia, 15 casas afectadas (encharcadas 35 cm) por el mal funcionamiento del alcantarillado. Barrio San Bartolo, 10 casas encharcadas por las lluvias, alcanzando un nivel de 40 cm. Esto por el taponamiento de una ventana del rio: "Chalacas". Ninguna vivienda presento daños en su interior. No se requirio evacuacion alguna.  Huitiupan; Reporta que el dia sabado por la tarde, se informo que una persona, al intentar cruzar el rio en el tramo de la comunidad ramos cubilete, el cual se le conoce como arroyo ramos, fue arrastrado sin que hasta el momento sea localizado, este arroyo es afluente del Rio Catarina.</t>
  </si>
  <si>
    <t xml:space="preserve">Debido a las lluvias moderadas a fuertes por la tarde y acompañadas de tormentas electricas. Se registro una muerte. Luego de que le cayo un rayo cuando realizaba un recorrido a caballo en el Centro turistico "Grutas de Rancho Nuevo", a unos ocho kilometros al oriente de la ciudad. Municipio de San Cristobal. asi mismo, reportan con lesiones las hermanas  que se encontraban cerca del lugar. </t>
  </si>
  <si>
    <t>Perote y Villa aldama</t>
  </si>
  <si>
    <t>Se registraron daños severos en los cultivos de maiz, frijol. Haba y papa derivado d la intensa helada que afecto a los municipios mencionados</t>
  </si>
  <si>
    <t xml:space="preserve">Se registro un deslave,  en un area aproximada de 6 mts. de ancho por 15 mts, de largo, lo que provoco el arrastre de un arbol y dejo uno mas de 15 mts de alto en riesgo de caer, asimismo se reporta afectado un domicilio particular. Se informa que al romperse el techo de lamina de asbesto de la vivienda, penetro el agua pluvial y material de arrastre, se alcanzo un nivel de 10 cm al interior. La familia afectada, fue evacuada siendo traslada con familiares. </t>
  </si>
  <si>
    <t>Personas afectadas: 3,000 personas aproximadamente evacuadas. Lesionados: 7 personas intoxicadas.  El trascurso de la madrugada concluyeron los trabajos de remocion de escombros. En estos momentos se encuentran haciendo el peritaje las autoridades correspondientes para saber las causas del incendio. Las siete personas intoxicadas fueron atendidas en lugar de los hechos.</t>
  </si>
  <si>
    <t>Se registra un alcance entre un microbus, pipa de gas  y un vehiculo particular, los hechos se registraron en el km. 17 de la autopista Mexico-Puebla a la altura del puente “La Concordia” direccion del Distrito Federal a Puebla. No se presento fuga de gas lp que trasportaba la pipa. Las Personas lesionadas 7 de ellas del micro y 1 del carro particular.</t>
  </si>
  <si>
    <t>La Secretaria de Proteccion Civil del DF informo que se registro un incendio en una bodega de desperdicios sin razon social. Se desconocen las causas que originaron el incendio, se reportan 2 personas atendidas en el lugar por crisis nerviosas, asi como a 30 personas evacuadas como medida de seguridad de las viviendas aledañas. Reportan 4 vehiculos dañados y material de reciclaje. Y 2 lesionados.</t>
  </si>
  <si>
    <t>Delegacion Benito Juarez</t>
  </si>
  <si>
    <t>acumulacion de gas provoca fuerte explosion en negocio en Mixcoac, se registro la explosion en el interior de un restaurante, por acumulacion de gas. Resultando 2 personas con crisis nerviosa,  20 casas  y un Banco BaNaMEX con afectacion parcial, como medida preventiva fue acordonada la zona afectada y  evacuadas las personas de las viviendas aledañas, se desconocen las causas que provoco el siniestro y el total de daños al inmueble, al momento continuan en el lugar realizando remocion de escombros.</t>
  </si>
  <si>
    <t>Se reporto el fallecimiento de 3 mineros que perdieron la vida por inhalacion de gases,  quienes trabajaban en la mina de nombre “Santa Rita de Otaez” ubicada en la comunidad de Velardenia, perteneciente al Municipio de Otaez.</t>
  </si>
  <si>
    <t>Un menor y sus padres, intentaron cruzar a bordo de una cuatrimoto, la crecida del rio Platanillo, para llegar a su domicilio, en la localidad de la Lajita, ubicada en la parte alta del municipio, cuando dichas personas fueron arrastradas por la fuerte corriente del rio, quedando como desaparecido el menor. Elementos de diversas dependencias de emergencias iniciaron la busqueda del menor.</t>
  </si>
  <si>
    <t>Acapulco, Zihuatanejo, Cruz Grande</t>
  </si>
  <si>
    <t>Tormenta Tropical Beatriz. En el municipio de acapulco,  Se reportan 217 viviendas afectadas; 12 bardas caidas; 21 derrumbes y deslizamientos de rocas; 32 arboles caidos; 4 vehiculos arrastrados; 5 daños en carretera dentro de la zona urbana y 1 daño en carretera federal. En la Costa Grande.-  se reporta un arbol caido. En la Costa Chica.- 1 arbol caido en la via publica. En la Region Centro.- 1 derrumbe en la carretera y 1 arbol caido sobre la carretera, mismo que afecto un solo carril.</t>
  </si>
  <si>
    <t>Se reporto el fallecimiento de una persona, por caida de rayo.</t>
  </si>
  <si>
    <t>Se ha presentado el incremento en el nivel de la laguna “Tres Palos”, misma que esta afectando a la colonia “Las Delicias”, provocando inundaciones de hasta un metro de altura en algunas viviendas (se estima que cerca de 200 viviendas se encuentren afectadas). ante esta situacion se tuvieron que evacuar y llevar a 154 personas aun refugio temporal instalado en la misma colonia.</t>
  </si>
  <si>
    <t>Incendio en el mercado principal de Marquelia, quemandose en su totalidad un aproximado de 13 locales comerciales que se encontraban en el interior del inmueble en mencion, se desconoce la causa que origino el incendio, cabe mencionar que el mercado contaba con un aproximado de 50 locales comerciales.</t>
  </si>
  <si>
    <t>afectando principalmente al Municipio de Zapopan, donde se registro el desbordamiento de un canal, provocando la afectacion en 55 viviendas,  reporta que los niveles del agua fueron de 80 a 2.30 metros, en el que se informa que el nivel del agua ha descendido. Reportaron 11 casas con daños  parcial y 44 con daño total por penetracion de agua del canal de aguas negras, entre ellas  3 con daño estructural,  tambien se vieron afectados 2 comercios de abarrotes y 10 vehiculos. Se evacuaron 380 personas, las cuales se refugiaron con familiares, se instalo un albergue.</t>
  </si>
  <si>
    <t>Se registro el accidente de una avioneta , perteneciente a la “Escuela de aviacion con Practicas de Vuelo en la Ciudad, dentro del aeropuerto Guillermo Villasana de Pachuca. La posible causa del accidente se debio que al tratar de aterrizar una de las alas pego en el piso, lo que ocasiono que se estrellara contra una bodega de la 18° Zona Militar (donde se guardan los perros que son adiestrados por esta corporacion) sucintandose inmediatamente la explosion del aparato. Se reporta el fallecimiento de sus dos tripulantes.</t>
  </si>
  <si>
    <t>San Felipe Orizatlan</t>
  </si>
  <si>
    <t>Desbordamiento de los rios Tultitlan y El Llano, a la altura de la cabecera municipal de Orizatlan.  Las colonias afectadas fueron: Hidalgo Unido, La Peña, El Llano, La Ribera, Las Pilas, Totonicapa, Bella vista, Zacayahual, El Limonar, La vega y Campanas; reportandose un total de 450 casas afectadas, en el momento sus habitantes fueron evacuados, pero como son rios de respuesta rapida (el nivel sube y baja varios metros en pocas horas), ya el nivel esta de nuevo abajo de la escala de desbordamiento y se encuentran en sus viviendas realizando labores de limpieza.</t>
  </si>
  <si>
    <t>Ameca</t>
  </si>
  <si>
    <t>Se registro una explosion en un taller donde se trabaja  con polvora,  ubicado en el Municipio de ameca, en el poblado San antonio de Matute, reportando 2 personas fallecidas  y 3 personas mas, lesionadas y con pronostico reservado (2 de ellas con quemaduras en el 100% del cuerpo y otra con estallamiento de viseras) , las cuales fueron trasladadas al hospital  regional de ameca   para su atencion, se desconocen las causas que originaron esta explosion.</t>
  </si>
  <si>
    <t>Tlajomulco</t>
  </si>
  <si>
    <t>Se registro un incendio en una empresa con Razon Social “Metal Mecanica”  en el poblado de Santa anita,  en la cual fue necesario como medida precautoria  la evacuacion de 12 trabajadores,  para la realizacion de los trabajos de sofocacion, autoridades Municipales, señalaron que el incendio se debio a un corto en una de las maquinas, maquinaria que se encuentran en area libre.</t>
  </si>
  <si>
    <t>Choque de frente entre un autobus de pasajeros de la linea flecha amarilla y una camioneta en el kilometro 71 de la carretera Lagos de Moreno-Encarnacion de Diaz; resultando 3 personas fallecidas (tripulantes de la camioneta) y 22 lesionadas, 11 atendidas en el lugar y los demas trasladados al hospital regional e Lagos de moreno, hasta el momento no se tiene conocimiento del origen del percance.</t>
  </si>
  <si>
    <t xml:space="preserve">Se reporta 36 casas (33 en cristales y 3 en estructura), asi como cables caidos. Se registro una explosion en una vivienda, debido a la acumulacion de gas de un laboratorio. Se reporta tres personas que pasaban a bordo de una combi del transporte publico resultaron afectadas. Se informo de 36 casas afectadas (33 en cristales y 3 en estructura). Como medida preventiva fue cerrada la circulacion en calle afectadas, se reportaron fallas de energia electrica en la zona. </t>
  </si>
  <si>
    <t>Aquila</t>
  </si>
  <si>
    <t>Debido al paso de la TT arlene, se registraron las siguientes afectaciones en el municipio de aquila.  El 1 de julio se registraron 3 deslaves en dos carriles de las Carreteras que comunican a aquila, Tecoman, y la Virgencita. Quedando varados 3 Trailers que trasportaban Nitrato de amonio, en el tramo aquila – El Duin. . El Puente Mojahuita presento la caida de un carril de aproximadamente 10 cm. asimismo 3 Km. adelante de “Colola”, direccion Maruata, la carretera fue cerrada a la circulacion debido a que aproximadamente 20 mts. de la carretera se daño por un deslave. La comunidad de San Juan de alima a aquila a la altura de Las Brisas se registro otro deslave. Tambien confirmaron 3 cortes importantes a la circulacion, en tres tramos carreteros de la via costera. El fin de semana, se proporcion el apoyo consistente en viveres, colchonetas, laminas de carton, cobijas, despensas, material de aseo y limpieza, enseres domesticos basicos, etc.</t>
  </si>
  <si>
    <t xml:space="preserve">Se registro la volcadura de una pipa, que trasportaba 10,000 litros de Diessel en secciones, al registrar la volcadura se presnto la fuga del producto de una de las secciones y se vertieron 2,000 litros a la via publica personal de H. Cuerpos de Bomberos  procedio a bloquer alcantarillados y formar un dique para contener el producto. </t>
  </si>
  <si>
    <t>Amatlan de Cañas</t>
  </si>
  <si>
    <t>Se registro la volcadura de un autobus turistico que se dirigia de Guadalajara con destino a balnearios  del municipio de amatlan  en la carretera Estatal amatlan –San Marcos Jalisco, en el que resultaron 7 personas lesionadas y un fallecido (mujer embarazada), se desconocen las causas del siniestro.</t>
  </si>
  <si>
    <t xml:space="preserve">Se registro un derrumbe  afectando 2 Casas, sin embargo 11 casas mas y un y total de 45 personas se encuentran en riesgo ante la inestabilidad del suelo en el que se encuentran ubicadas las viviendas, razon por la cual tuvieron que ser evacuadas. No se registraron lesionados ni defunciones. </t>
  </si>
  <si>
    <t>Yautepec,Tepoztlan</t>
  </si>
  <si>
    <t>Constantes lluvias que se han registrado en el Municipio de Yautepec se registraron escurrimientos en una zona de barrancas, afectando 5 colonias, 62 viviendas registraron penetracion de agua y lodo alcanzando un tirante entre 50 cm y 1 mt., daños en enseres domesticos, se realizan los trabajos de limpieza y desazolve dela zona afectada por parte de las autoridades Estatales y Municipales. Se activo un refugio temporal en las instalaciones del IMSS, ubicado en el centro del Municipio al cual llegaron 10 familias. asimismo, en el Municipio de Tepoztlan reportan 2 colonias con encharcamientos.</t>
  </si>
  <si>
    <t>aquila</t>
  </si>
  <si>
    <t>Se registraron afectaciones en cultivos de papaya, tamarindo, Platano, naranja, mango, limon, coco, cacahuate y maiz a consecuencia de la lluvia torrencial registrada el 21 de junio en el municipio mencionado. ademas se registro la muerte de ganado y daños en 4 embarcaciones SAGARPA apoyo a los productores afectados a traves del programa CADENA</t>
  </si>
  <si>
    <t>Zihuateutla</t>
  </si>
  <si>
    <t>Debido a las lluvias registradas en la Sierra de Puebla, el dia 1 de julio en el municipio de Zihuateutla, se reporto el deceso de una persona al caer un arbol sobre su vivienda.</t>
  </si>
  <si>
    <t>San Juan Copala Ixtlahuaca</t>
  </si>
  <si>
    <t>Debido a las lluvias que se registran, el dia 1 junio en la entidad, se reportan 2 fallecimientos en la comunidad de Yodoyuxi, debido a un deslizamiento de tierra el cual cayo sobre un taxi en el que viajaban 7 personas, falleciendo una de ellas. asimismo se informa que el dia de ayer fue rescatado el cuerpo de quien fallecio al tratar de cruzar un Puente ubicado sobre el Rio “Paso de Piedra”,   cuando se suscito el deslave el mismo dia viernes. Siendo localizado a 5 km del puente.</t>
  </si>
  <si>
    <t>Zaachila, San Francisco</t>
  </si>
  <si>
    <t xml:space="preserve"> Se registraron fuertes lluvias en gran parte del estado, provocando afectaciones en 2 Municipios. Municipio de Zaachila, reportan 40 viviendas por penetracion de agua en su interior con un tirante de 10 cm, informando que debido a las circunstancias de las viviendas se instalo 2 albergues temporales, ubicados en la Colonia Bicentenario y Renacimiento, ubicados , uno en el Templo Cristiano, y el otro en una sala de usos multiples. Señalando que hasta el momento elementos del cuerpo de Bomberos, Personal de Proteccion Civil Estatal y Municipal,  trabajan en las labores de limpieza, en calles y viviendas, incluso personal de la CFE,  realiza trabajos de restablecimiento de energia electrica, las cuales tambien presentaron afectaciones en su cableado. Se notifica que el numero de personas albergadas son de 60 a 80 personas aproximadamente en cada alberge. No se reportan personas lesionadas. Municipio San Francisco, reporta 5 viviendas las cuales  presentaron  afectaciones  minimas, estas por penetracion de agua con un tirante de 5 cm. De acuerdo con informacion señalada, el dia de hoy las viviendas se encuentran en situacion normal. No se reportan personas lesionadas.               </t>
  </si>
  <si>
    <t>San Lucas Zoquiapam</t>
  </si>
  <si>
    <t>Informa que debido a las lluvias fuertes registradas en la Region de la Cañada, en la Comunidad de los Frailes municipio de San Lucas Zoquiapam, se registro el desgajamiento de un cerro sobre sobre una vivienda, reportandose 3 fallecimientos, asi como resultaron lesionados 2 personas mas.</t>
  </si>
  <si>
    <t>Queretaro, El Marquez, Corregidora</t>
  </si>
  <si>
    <t>Viviendas afectadas por penetracion de agua.   Las Colonias mas afectadas en el Municipio de Corregidora son: Residencial San Mateo, Pocitos y Villas Campestre. En Residencial San Mateo se encuentran tres calles con tirantes de agua de 80 cms a 1 mt., asi mismo se evacuo a una familia integrada por cuatro personas, ya que su domicilio resulto afectado por la caida de una barda al desbordarse el dren.  Tambien se vieron afectadas por inundaciones las autopistas de cuota y libre en la entrada a Queretaro.</t>
  </si>
  <si>
    <t>Ciudad Puebla</t>
  </si>
  <si>
    <t>Se registro un choque entre un camion torton y dos autobuses urbanos de la empresa Mayorasco, sobre la lateral de Periferico Ecologico al atravesar la avenida 11 Sur. La imprudencia de camion torton, quien al circular sobre la lateral del Periferico Ecologico y atravesar la avenida 11 Sur, ocasiono que dos urbanos se impactaran. Lo que ocasion que 11 personas resultaran lesionadas.</t>
  </si>
  <si>
    <t xml:space="preserve">Atlixco y Huejotzingo </t>
  </si>
  <si>
    <t>Se reporto granizada en los municipios de atlixco y Huejotzingo donde resultaron dañadas 2 viviendas en sus techos de laminas de carton, hasta el momento no se reportan daños humanos, un taller mecanico fue afectado, donde 11 autos que se encontraban en reparacion.</t>
  </si>
  <si>
    <t>Chilchota</t>
  </si>
  <si>
    <t>Daño en viviendas ocasionado por lluvias, apoyo a las personas afectadas con laminas de carton, despensas y ropa para bebe.</t>
  </si>
  <si>
    <t>Derrame de acido muriatico. se registro un derrame de acido Muriatico, en la Fabrica con Razon Social “Distribuidora de quimicos Poblanos”  Ubicada en la avenida 10 Norte y 16 Oriente, en la Colonia Cristobal Colon, debido a una fisura de 6 centimetros en un contenedor de 20 Mil Litros, en el cual se reporta que se derramo un aproximado de 500 a 600 Litros, se informa que la mayor parte del producto cayo a una cisterna conocida como ( Trampa) la cual no permite que llegue al drenaje, se evacuaron a 20 familias. Se acordono la zona 500 metros a la redonda.</t>
  </si>
  <si>
    <t>Se desarrollo un sistema de tormenta local entre las sindicaturas de Higueras y RosarioSe presentaron inundaciones en las zonas bajas del municipio, mientras que el arroyo de los jabalines se desbordo en la mayor parte de su canal. Se contabilizaron un aproximado de 3,004 viviendas afectadas.</t>
  </si>
  <si>
    <t>Tampacam, Xilitla,  Cd. Valles, San Vicente Tancuayalab, Tamazunchale, Rioverde, Rayon, Ebano, Tamasopo, Tanlajas,  Tanquian de Escobedo, El Naranjo</t>
  </si>
  <si>
    <t xml:space="preserve">Se reportanron 538 albergados, Ciudad Valles: 79, San Vicente Tancualab: 155, Tamazunchale: 65, Ebano: 153, Xilitla: 71, Tanquian de Escobedo: 15. aunque los niveles de agua han bajado, continua cerrado el paso a la comunidad Cañon del Gato y El Higo, Veracruz.  Rioverde; Debido a que el nivel del rio que pasa por la comunidad de San Sebastian continua con un nivel importante de agua, seran llevadas despensas para la poblacion de esta comunidad.  Rayon; La comunidad de El Carnero continua incomunicada y presenta una lamina de agua de aprox. 100 cm. de profundidad. </t>
  </si>
  <si>
    <t>Se presento el desplome de un helicoptero tipo S-44 con numero matricula Xa-DFE, en la laguna “Nichutee”, ubicada en el mismo municipio. Como resultado del accidente se reportan 3 personas lesionadas. Se desconocen las causas del accidente.</t>
  </si>
  <si>
    <t>Se registro una fuerte lluvia en el municipio ocasionando daños en la infraestructura urbana e hidraulica</t>
  </si>
  <si>
    <t xml:space="preserve">Volcadura de una pipa de doble remolque  que transportaba acido sulfurico, perteneciente a la empresa Milak. Esta se volco a la altura del kilometro 85 de la carretera federal Ures-Nacozari, en el municipio de Ures. Presentando derrame en uno de los remolques en un 95 % de su capacidad. Se neutralizo el producto derramado con cal. Se presume que el accidente fue generado por el exceso de velocidad, resulto con lesiones, por lo cual fue trasladado al hospital General del municipio de Ures. </t>
  </si>
  <si>
    <t>Se registro una volcadura de un autobus de pasajeros en la carretera Internacional Mexico 15, entre los poblados Sexto y Septimo pertenecientes al municipio de ahome. Resultaron 22 personas lesionadas.</t>
  </si>
  <si>
    <t>XPL</t>
  </si>
  <si>
    <t>Se registro una explosion en el Chedraui de Plaza Cristal en Cardenas, debido a la explosion una señora resulto herida con esquirlas, ademas un vehiculo que estaba estacionado sufrio daños. La mujer con lesiones leves en el brazo por las esquirlas, es empleada de dicho centro comercial. El artefacto explosivo fue lanzado por unos sujetos a bordo de un vehiculo en movimiento. Debido a la hora, ya se encontraba cerrada y no hubo mas personas afectadas.</t>
  </si>
  <si>
    <t xml:space="preserve">Se reporto como desaparecida una persona de 37 años de edad, misma que fue arrastrada por la corriente del rio Puxcatan (esto por las fuertes lluvias), a la altura de la Rancheria allende alto 2ª Seccion Paredon. </t>
  </si>
  <si>
    <t xml:space="preserve">Volcadura de un camion tipo torton  , registrandose el accidente en el kilometro 176 de la carretera federal no. 15, en el tramo de Guaymas-Hermosillo, muy cercano al entronque  de la via de San Carlos. Dicho transporte salio de la Ciudad de Mexico, con destino a la Ciudad de Hermosillo, Sonora. El camion transportaba diversos materiales peligrosos, entre ellos acido acetico glacial, citrato de sodio, glicerina deodorizante, acido clorhidrico, acido nitrico, hidroxido de amonio, sosa ash ligera, sulfato de sodio anhidrido, y al volcarse se presento el derrame del producto liquido identificado como Nitrogeno Liquido,  el cual  era transportado en contenedores pequeños, algunos de ellos se dañaron al momento de caer y produjeron dicho derrame, mismo que fue neutralizado de inmediato con arena. </t>
  </si>
  <si>
    <t>Volcadura de un torton que transportaba materiales peligrosos. fueron 2 productos los que presentaron fuga; un bidon de acido clorhidrico y otro de acetona,  Con una cantidad de 60 Lts. cada uno.</t>
  </si>
  <si>
    <t xml:space="preserve">Un incendio en el techo de una nave vacia de la empresa Telas y Mezclillas S. a. de C.V., el incendio inicio despues de que se presentara un corto circuito en dicho lugar. La empresa se ubica en el kilometro 105.5 de la carretera Tlaxcala-San Martin Texmelucan, en el municipio de Ixtacuixtla. Como medida preventiva fueron evacuados 25 empleados de una nave aledaña de la misma empresa. </t>
  </si>
  <si>
    <t>54 municipios</t>
  </si>
  <si>
    <t>arlene se ha convertido en el desastre mas costoso en la historia de la entidad, provoco la muerte de 5 personas. El sector que resintio el mayor impacto fue la infraestructura economica principalmente las carreteras.</t>
  </si>
  <si>
    <t>62 Muncipios</t>
  </si>
  <si>
    <t>Hacia finales del mes de junio y principios de julio, se registraron intensas lluvias provocadas por los efectos de la entrada en la zona norte de la entidad de la tormenta tropical “arlene”, que impacto en diversos sectores.</t>
  </si>
  <si>
    <t>Se registro un accidente multiple (carambola), ubicado en la autopista Mexico - Veracruz km 262, en el que se vieron involucrados 8 vehiculos y 2 traileres, resultando 4 fallecidos de una camioneta Voyager, se desconocen los nombres  y 3 lesionados  que fueron trasladados al hospital de Orizaba. Cabe mencionar que el accidente fue debido a un deslave de tierra que se registro en la madrugada del dia 26 del mes en curso y a falta del abanderamiento o señalizacion  del tramo afectado, ocurrio  el siniestro.</t>
  </si>
  <si>
    <t>Nezahualcoyotl y Ecatepec</t>
  </si>
  <si>
    <t xml:space="preserve"> al menos 30 calles de la colonia El Sol, asi como vialidades importantes en Nezahualcoyotl, estado de Mexico, se encuentran inundadas por el desbordamiento del Bordo de Xochiaca a causa de las fuertes lluvias que se registraron el domingo. algunos habitantes de esa colonia abandonan sus domicilios, en tanto que otros se resguardan en sus azoteas para evitar riesgos por la presencia de aguas negras, que comienzan a inundar sus hogares. En la colonia Prizo I, el Rio de los Remedios a la altura del dren General del Valle se registro un desbordamiento afectando 7 calles de la Colonia del Prisco I.Se activo 1 RT. Ubicado en el Centro Civico de Santa Clara mismo que no fue ocupado. La Colonia del Sol se han registrado afectaciones en varias viviendas sin cuantificar con penetracion de agua de hasta 50 cm de altura y continua lloviendo en la zona se habilitaron 2 RT.  de los cuales solo uno se encuentra activo sin cuantificar el numero de personas.</t>
  </si>
  <si>
    <t>Tampico alto</t>
  </si>
  <si>
    <t>Se registro una lluvia torrencial en el municipio mencionado ocasionando daños en cultivos de maiz y sorgo asi como en pastizales, por lo que SAGARPA apoyo a los productores afectados para reacti9var la actividad agricola y pecuaria</t>
  </si>
  <si>
    <t>Tlaltetela, Coscomatepec, Ixtaczoquitlan, Totutla, Zongolica, Fortin de las Flores, Ixhuatlancillo</t>
  </si>
  <si>
    <t>Se registro una granizada en los municipios de Tlaltetela, Coscomatepec, Ixtaczoquitlan, Totutla, Zongolica, Fortin de las Flores, Ixhuatlancillo, atzacan. Los municipios que se tienen contabilizados con daños en techumbres con un total de 2,048 techumbres. No hubo necesidad de implementar refugios temporales.</t>
  </si>
  <si>
    <t>Altamira, Ciudad Madero, Gonzalez, Tampico y El Mante</t>
  </si>
  <si>
    <t>Derivado de las intensas lluvias se reportaron daños en 5 municipios del estado, sobretodo en el sector carretero e hidraulico, asi mismo se registraron daños de diferente magnitud en 259 viviendas</t>
  </si>
  <si>
    <t>Ciudad Valles, El Naranjo, Tamasopo y Tanlajas</t>
  </si>
  <si>
    <t>Se registro una lluvia torrencial en los municipios mencionados ocasionado daños en la actividad agricola, sobretodo en el cultivo de la caña. SAGARPA apoyo a traves del programa CADENA.</t>
  </si>
  <si>
    <t>36 municipios</t>
  </si>
  <si>
    <t>La prolongada sequia ha tenido efectos devastadores en el la actividad agropecuaria del estado, por lo que la SAGARPA a traves del programa CADENA ha apoyado a los productores afectados con el fin de reactivar su economia</t>
  </si>
  <si>
    <t>Aldama, Antiguo Morelos, Burgos, Bustamante, Camargo, Casas, Cruillas, El Mante, Gomez Farias, Gonzalez, Güemez, Gustavo Diaz Ordaz, Hidalgo, Jimenez, Llera, Mainero, Matamoros, Mendez, Mier, Miguel Aleman, Miquihuana, Nuevo Laredo, Nuevo Morelos, Ocampo, Padilla, Palmillas, Reynosa, Rio Bravo, San Carlos, San Fernando, San Nicolas, Soto la Marina, Tula, Valle Hermoso, Victoria</t>
  </si>
  <si>
    <t>Se registraron serias afectaciones en los cultivos de Sorgo, maiz, frijol, trigo, cebada, avena y soya a consecuencia de la prolongada sequia que ha afectado al estado. ademas las afectaciones tambien se presentaron en la actividad pecuaria por falta de forraje para alimentar a las cabezas de ganado. SAGARPA apoyo a los productores afectados mediante el programa CADENA</t>
  </si>
  <si>
    <t>Se registro un accidente  en el tramo carretero Nogales  Imuris-Magdalena km  202 del municipio de Magdalena, entre un autobus de pasajeros  la cual trasportaba 8 pasajeros, un tracto camion de doble remolque  el cual transportaba 80.000 litros de gas L.P procedente de Cd.. Juarez Chihuahua con destino a la Cd. de Hermosillo, Sonora, y un  automovil particular de la marca Nissan Tsuru, señalando que el producto que transportaba la pipa se incendio, hasta el momento se encuentra controlado el incendio y esperan que se consuma en su totalidad el producto. No hubo victimas fatales pero si (5) personas lesionadas.</t>
  </si>
  <si>
    <t>Inundaciones momentaneas de hasta 1 metro en zonas bajas de la zona sureste de Mexicali, donde se presento penetracion de agua en aproximadamente 30 viviendas, donde el agua alcanzo hasta 30 centimetros. asimismo, se presento la caida de un anuncio espectacular sobre 2 vehiculos particulares y un taller mecanico, ocasionando daños parciales en este local. Por otro lado se reporta la caida de algunos arboles y postes de energia electrica, ocasionando cortes de energia electrica.</t>
  </si>
  <si>
    <t>Tenosique</t>
  </si>
  <si>
    <t>Se registro una fuga en una Pipa que transportaba 1000 lts. de Gas Butano, perteneciente a la Empresa Ramagas.  Se informa que la unidad presento la ruptura de una de las valvulas, al percatarse el chofer de ello, se dirigio a un taller mecanico, donde al tratar de reparar la valvula ocasionaron la ruptura de un tornillo lo que provoco que la fuga fuera mayor. Personal de Proteccion Civil y Seguridad Publica lograr controlar la fuga. Como medida de seguridad se acordono un kilometro a la redonda, evacuandose aproximadamente 300 casas ubicadas en la Colonia Luis Donaldo Colosio.</t>
  </si>
  <si>
    <t xml:space="preserve">Se registro el estallido en una caldera de la Clinica 20 del IMSS, ubicada en el Cruce 5 y 10, de Colonia La Mesa. La posible causa de la explosion se debio a la presion de vapor que se origino en una valvula, la que a su vez ocasiono la ruptura de la tuberia. Como medida preventiva se evacuaron aproximadamente a  150 personas entre pacientes, personal medico y administrativo. </t>
  </si>
  <si>
    <t>19 municipios</t>
  </si>
  <si>
    <t>Se registraron intensas lluvias entre el 3 y 7 de julio en 19 municipios del estado, ocasionando severos daños en la infraestructura carretera de la Region Huasteca. Dos personas perdieron la vida por arrastre. La inundacion fue pluvial y fluvial</t>
  </si>
  <si>
    <t>Se reportan dañadas 77 viviendas y 2 bardas. En 11 colonias. Desbordamiento de rios: Texcuyapan, Pumpuapa. Se habilito 1 RT.</t>
  </si>
  <si>
    <t xml:space="preserve">Se registro la volcadura de un autobus de pasajeros a un barranco en las inmediaciones de la zona selva, municipio de Tila, resultando 3 fallecidos y 30 lesionados. El autobus siniestrado provenia del estado de tabasco y realizaban un viaje turistico hacia el estado de Chiapas. </t>
  </si>
  <si>
    <t>Nuevo Casas Grandes</t>
  </si>
  <si>
    <t xml:space="preserve"> Volcadura de un autobus de pasajeros,  Debido al accidente fallecieron dos personas, 13 personas resultaron lesionadas. El resto de los pasajeros (27 personas) fueron llevadas a un albergue del  DIF Municipal.</t>
  </si>
  <si>
    <t>Escuintla</t>
  </si>
  <si>
    <t>Por una tormenta electrica que se registro el dia 29 de junio en el municipio de Escuintla, en “La Finca La Permuta” un fallecimiento, por haber sido alcanzado por un rayo.</t>
  </si>
  <si>
    <t xml:space="preserve">Se registro una precipitacion de granizo sobre la parte de la Zona altos del Estado, afectando los techos de laminas de carton de las comunidades Taza de agua y Yaljof del municipio de San Cristobal de Las Casas y de la comunidad de Chimojoltik del municipio de San Juan Chamula. De forma preliminar se reportan 100 viviendas afectadas y cultivos de maiz. Por lo que se proporciono la ayuda necesaria a las familias que resultaron afectadas por la presencia de este fenomeno perturbador, las cual consiste en mil laminas de asbesto, 100 despensas, 100 kits de limpieza y 400 cobertores. Cabe destacar que hasta el momento no se abrieron albergues, debido a que las familias afectadas decidieron trasladarse a casa de familiares y amigos por mayor comodidad. </t>
  </si>
  <si>
    <t>Juarez, Pichucalco, Bella Vista, Tila</t>
  </si>
  <si>
    <t xml:space="preserve">Se registraron afectaciones diversas en varias comunidades debido a las lluvia acompañadas de vientos fuertes. La mayor parte fue  las viviendas sufrieron afectaciones en sus techos de lamina de zinc, por lo que las personas tuvieron que ser apoyadas,  para albergarse con familiares.Las comunidades de, Juarez Galeana 2da. Seccion; Huapaque 1ra. Seccion y Ejido La arena, reportan afectaciones  en 8 viviendas en sus techos de las laminas de material endeble, siendo evacuadas las personas con familiares. (En total 46 personas). Pichucalco;  varios vehiculos quedaron varados, arboles y ramas que cayeron sobre el tramo Federal. Bella Vista; (Zona baja del municipio) C. Tila; Informan de 25 casas afectadas por destechamiento de laminas de zinc, se reportan 3 personas lesionadas por cortadura de lamina, de las cuales a una se le enterro una varilla, siendo traslada al Hospital municipal, asi como en la comunidad de Petalzingo se reportan afectadas 4 viviendas en sus techos de lamina de zinc, (una con afectacion total y tres con afectacion parcial). </t>
  </si>
  <si>
    <t>Ixhuatan, Ostuacan</t>
  </si>
  <si>
    <t>Debido al paso del frente Frio No. 32, el dia de ayer se registraron lluvias de ligeras a moderadas en la Region Norte y Selva, provocando las siguientes afectaciones. Mpio. Ixhuatan; Por la mañana del dia de ayer, se registro un derrumbe sobre la carretera Federal Km. 122,  quedando obstaculizada, la cual permanecio  cerrada mientras se realizaron trabajo de limpieza y remocion de material rocoso. No se reportan daños humanos ni materiales. Mpio. Ostuacan; Debido a las lluvias se registro una bajada de agua penetrando esta a 11 viviendas,  se reportan afectaciones leves, por lo que no fue necesario realizar evacuacion, se realizaron trabajos de limpieza. No se reportan daños humanos ni materiales.</t>
  </si>
  <si>
    <t>Se registro una fuga de amoniaco en Hielera, se informa que dicha fuga se debio a la corrosion en la tuberia galvanizada de 2”,  debido a ello se produjo una nube de aproximadamente 30 metro de radio. En el lugar se encontraban trabajando 7 personas. Como medida preventiva se evacuaron 100 metros a la redonda. Se reporta un menor  con intoxicacion leve.</t>
  </si>
  <si>
    <t>Se presento la fuga de gas Lp, de un ducto que abastecia a un tanque estacionario de 1,000 kilos. Dicho ducto se ubica en la plaza comercial Super Centro. Como medida preventiva fue cerrado y evacuadas las personas a 50 metros a la redonda. No se reportan daños humanos o afectaciones mayores.</t>
  </si>
  <si>
    <t>Explosion por deflagracion por acumulacion de gas LP al interior de un domicilio ubicado en la calle arteaga #304 zona centro, Municipio de Salvatierra, Guanajuato. El incidente ocurrio por concentracion de gas derivada de una fuga al interior, resultando 5 personas lesionadas con quemaduras de 1°, 2° y hasta 3°.</t>
  </si>
  <si>
    <t xml:space="preserve">Daños en 1 cisterna con capacidad de 40,000 mil lts, 1 tanque de 1,000 mil lts y el recubrimiento de un tanque de 100,000 mil lts  Se registro incendio al interior de la empresa “Petrodiesel del Centro”, ubicada en la carretera Estatal San Francisco-Leon km. 7. En la cual se consumio 1 cisterna con capacidad de 40,000 mil litros de combustoleo, 1 tanque de gas LP con capacidad de 1,000 mil litros y el recubrimiento de un tanque de 100,000 mil litros de combustoleo, se desconocen las causas que ocasionaron el incendio.  Sin daños humanos.   </t>
  </si>
  <si>
    <t>Dañado Taller de juegos pirotecnicos.Se registro una explosion dentro de un taller de polvora (polvorin), resultando lesionadoun hombre de 70 años (propietario), con quemaduras de 3er grado, atendido en el lugar y posteriormente trasladado al Hospital Comunitario.</t>
  </si>
  <si>
    <t>Se reporto que en la comunidad Crucero de Jaguey cerca de la comunidad de atzacualoya, cayo un rayo provocando el fallecimiento dos personas, las cuales se encontraban cultivando su parcela.</t>
  </si>
  <si>
    <t>San Miguel Totolapan</t>
  </si>
  <si>
    <t xml:space="preserve">areas afectadas: Localidad de Ventanas y Patlacala.  Personas afectadas: 24 familias. Lluvia acompañada de granizo, que se presento el dia 12 del mes en curso en el municipio de San Miguel Totolapan, en la localidad de Ventanas se registraron 16 viviendas afectadas en sus techos de laminas de carton y en la localidad de Patlacala 8 viviendas mas resultaron con daños parciales. </t>
  </si>
  <si>
    <t>Salina Cruz, San Blas atempa, San Pedro Huamelula, San Pedro Huilotepec, Santiago astata y Santo Domingo Tehuantepec</t>
  </si>
  <si>
    <t xml:space="preserve">Se registraron intensas lluvias el 14 y 15 de julio en los municipios afectados, causando daños en la infraestructura carretera e hidraulica, asi como en 73 viviendas. </t>
  </si>
  <si>
    <t>En el acatianguis acapulco,  se cuantificaron un aproximado de 110 locales de los cuales fue perdida total, quemandose diferente mercancia, los locales estaban construidos de techo de lamina galvanizada. En la Tienda Comercial Mexicana, se cuantifica una perdida del 100% en la mercancia que se encontraba en el interior, asi como daños considerables en la estructura del inmueble, otros locales contiguos que se localizan en el interior de la tienda como son  “Radio Shack” , “Pizza Hut, resultaron con daños parciales en un 50 por ciento.</t>
  </si>
  <si>
    <t>Cazones Herrera, Poza Rica de Hidalgo y Tihuatlan</t>
  </si>
  <si>
    <t>Se registro el desbordamiento del Rio Cazones ocasionando daños en 101 viviendas y en la infraestructura hidraulica, carretera y urbana de los municipios afectados. Se evacuo a 1,600 personas de zonas de riesgo</t>
  </si>
  <si>
    <t>Se registro una lluvia severa que afectao a dos centros de salud y la infraestructura carretera del estado. Se evacuo a 200 personas de zonas de riesgo</t>
  </si>
  <si>
    <t>Tlahuelilpan</t>
  </si>
  <si>
    <t>Debido a las lluvias en la Zona Sur del Estado, se reportaron afectaciones en los municipios de Tlahuelilpan; Desbordamiento del Rio Salado, afectando 50 viviendas por penetracion de agua a su interior alcanzando un tirante de 30cm a 1mt.</t>
  </si>
  <si>
    <t>Santa Maria Mixtequilla</t>
  </si>
  <si>
    <t>Se declaro en emergencia al municipio por la presencia de intensas lluvias el dia mencionado.</t>
  </si>
  <si>
    <t>Eloxochitlan de Flores Magon, Huautla de Jimenez, San Jose Tenango, Santa Cruz acatepec y Santa Maria Chichotla</t>
  </si>
  <si>
    <t>Se declaro en emergencia al municipio por la presencia de intensas lluvias con elv fin de atender a la poblacion afectada</t>
  </si>
  <si>
    <t>Ecatepec de Morelos</t>
  </si>
  <si>
    <t xml:space="preserve">Se reportan 50 Personas (Evacuadas). a las 9:34 hrs., se registro el derrame de gasolina en un ducto de 14” Ø Tuxpan-azcapotzalco a la altura del km 221+890,  ubicado entre las Colonias Jardines de Xalostoc y Villas de Guadalupe a la orilla de un canal. Debido a ello, se evacuaron a 50 personas, ya que se reportan varias viviendas afectadas, las cuales estan construidas de material endeble, se informa que una de ellas se dedica al reciclaje y en la cual se realizo la excavacion de un pozo de 3mts de profundidad, a esta altura se rompio la broca que se utilizaba produciendose inmediatamente el derrame. El ducto se encuentra en una zona de asentamientos humanos irregular. </t>
  </si>
  <si>
    <t>Colapso de un puente peatonal en el municipio de Tlalnepantla. Dicho puente cayo sobre una patrulla y un vehiculo particular, provocando la muerte de 2 personas y lesiones de 3 mas, estas fueron trasladadas por helicoptero al hospital de Traumatologia de Lomas Verdes. Las primeras investigaciones señalan que las probables causas que provocaron la caida del puente son la antigüedad y el mal estado del mismo.</t>
  </si>
  <si>
    <t xml:space="preserve">Debido a las lluvias registradas en el municipio de Ecatepec, el dia 1 de julio se reporto el deceso de una persona. La causa de la muerte fue electrocucion, ya que mientras intentaba cruzar una anegacion en compañia de su abuelo , accidentalmente se sostuvieron de una reja metalica que se encontraba en contacto con un cable de alta tension desprendido de la red de distribucion; estos hechos ocurrieron en la colonia Croc de aragon. </t>
  </si>
  <si>
    <t>Se registro una explosion por acumulacion de gas LP en la vivienda que se localiza en amanecer Ranchero esquina calle abandonado, en la colonia Benito Juarez, Municipio de Nezahualcoyotl. La causa se debio a una fuga de gas interna, se reportan tres personas lesionadas (habitantes de la vivienda) trasladadas a la Clinica 25 de IMSS. Se registra daños en la vivienda, asi como daños de vidrios de viviendas aledañas, como medida se realizo el cierre de vialidades.</t>
  </si>
  <si>
    <t>Tlatlautepec, Ayatosco de Guerrero</t>
  </si>
  <si>
    <t>En la comunidad de Yolocsin se desgajo un cerro sepultando una vivienda en la cual se encontraba habitada por una persona de sexo masculino quedando sepultada falleciendo en el lugar, en el Municipio de ayatosco de Guerrero.- a causa de las lluviasen la comunidad de Gachupiñete, se evuacuaro a 7 familias conformadas por 19 niños y 5 adultos de sus viviendas por penetracion de agua con tirantes de 50 cm de altura, las cuales fueron trasladadas al RT. Casa del Maestro en donde se brinda el apoyo correspondiente ubicado en la misma comunidad, asi mismo se evacuaro a 4 personas, 2 menores y 2 adultos.</t>
  </si>
  <si>
    <t>Nopalucan</t>
  </si>
  <si>
    <t>Debido a la lluvia fuerte en la comunidad de Rincon Zitlaltepetl, Municipio de Nopalucan. afectado a 70 viviendas en sus techumbres y penetracion de agua, se activo un RT, en La Biblioteca de la Junta auxiliar. Con 125 personas, se les proporciona el apoyo por parte del Estado y Municipio. 30 catres 40 cobertores 40 impermeables 5 paquetes de agua 15 galones de cloro 15 Kit de limpieza 40 kit de aseo personal.</t>
  </si>
  <si>
    <t>Cuetzalan</t>
  </si>
  <si>
    <t>Reportan el accidente de una pipa que trasportaba 20,000 lts de diesel de la empresa “Enardiesel Puebla”, se fue a una barranca. Los hechos se presentaron en la carretera Cuetzalan-Zacapoaxtla paraje La aurora.</t>
  </si>
  <si>
    <t>Se registro el impacto de una pipa de gas Lp, de la empresa Gas Imperial, misma que transportaba 8,000 litros de producto, contra un trailer de refrescos de la empresa Coca-Cola, el accidente se presento en las inmediaciones del periferico poniente en la capital del estado de San Luis Potosi.  El conductor de la pipa fallecio en al lugar debido al accidente.</t>
  </si>
  <si>
    <t>Mazatlan, Rosario, Escuinapa</t>
  </si>
  <si>
    <t xml:space="preserve">Se afectaron 15 colonias  por anegamientos, debido a ellos se evacuaron a 14 personas (7 adultos y 7 niños) se encuentran con familiares y amigos.  Rosario: desbordamiento de arroyos, anegamientos en poblados de Potrerillos, agua Verde y Zona Urbana de Rosario.  Escuinapa: 175 personas evacuadas de las cuales 45 estan albergadas en un Refugio Temporal de la Parroquia Francisco de asis, el resto se encuentra con familiares y amigos. 300 casas afectadas de las colonias Pueblo Nuevo, Insurgentes, azteca, INFONaVIT arroyo, INFONaVIT arroyo Seco, Malecon Siglo XXI, Calle Occidental y parte de la Colonia Centro. En las comunidades del Valle de Escuinapa:  Celaya, Isla del Bosque, Palmito del Verde, Cristo Rey y Teacapan, por reblandecimiento de tierra, se registro el desgajamiento de cerro  de la Maxi Pista Mazatlan  Tepic, en el lugar personal de obras publicas trabajan con maquinaria, no hubo la necesidad de cerrar la carretera.        </t>
  </si>
  <si>
    <t>Con afectacion de 50 personas aproximadamente por las fuertes lluvias registradas en esa localidad y como consecuencia la inundacion de sus viviendas, ubicadas en un asentamiento irregular en la av. Rotarismo del  municipio de Rosario, este asentamiento se ubica en una zona baja, por lo que es mas susceptible de inundacion. No hubo necesidad de habilitar albergues ya que las personas se trasladaron a casas de  familiares y amigos.</t>
  </si>
  <si>
    <t>agua Prieta</t>
  </si>
  <si>
    <t>Se registro la volcadura una pipa de doble remolque que trasportaba diesel, sobre la Carretera estatal agua-Prieta Jano, las causas se debieron a que  el segundo tanque se desprendio debido a la quebradura del gancho de agarre, sobreviniendo asi la volcadura del tanque trasero derramando casi la totalidad de este de 17,000 litros.</t>
  </si>
  <si>
    <t>Isla</t>
  </si>
  <si>
    <t xml:space="preserve">Se registro una explosion de jugos pirotecnicos, los cuales eran trasportados en una Camioneta Estaquita,  la cual circulaba sobre el Km. 155 de la Carretera Villahermosa – Cardenas, cuando sobrevino la explosion, desconociendose las causas de esta. Se reporta el fallecimiento de las dos personas que viajaban en la camioneta la cual quedo con perdida total. </t>
  </si>
  <si>
    <t>Tlaxcala, Totolac, Xaltocan, Panotla, Hueyotlipan, San Lucas Tecopilco, Atlangatepec, Tlaxco, Muñoz De Domingo Arenas</t>
  </si>
  <si>
    <t>Debido a las lluvias acompañadas de granizo, se reportaron en Tlaxcala 9 municipios con afectaciones principalmente en sus techos de laminas de carton y de asbesto, haciendo un total de 815 viviendas. Siendo un total de 680 viviendas con daños en techos de asbesto y carton. Viviendas con registro de daños por encharcamiento: 135. Siendo un total de 11 personas hospitalizadas por heridas craneoencefalicas.</t>
  </si>
  <si>
    <t>San andres Tlalnehuayocan, Banderilla</t>
  </si>
  <si>
    <t>Debido a las lluvias registradas en las ultimas 48 horas en la zona centro del estado provocaron que un alud de tierra sepultara 2 viviendas en el municipio de San andres Tlalnehuayocanantes los hechos ocurrieron la madrugada, cuando las precipitaciones reblandecieron la tierra de un cerro, registrando un deceso de sexo femenino. En Banderilla, se registro el desgajamiento del cerro conocido como La Martinica, a causa de la Tormenta Tropical arlene ubicado en Circuto Roble 32 tramo estatal de la cabecera municipal del mismo municipio, provocando daños a 6 vehiculos y 1 vivienda sin que se tenga reporte de personas lesionadas.</t>
  </si>
  <si>
    <t>Se reporto la volcadura de una Pipa con capacidad de 31,000 lts. La cual  trasportaba Hipoclorito de Sodio, con razon social “Itasa”, del Servicio Publico Federal (se informa que le trasportaba a la Empresa “Erazo”), asimismo se informa que la pipa iba a su capacidad maxima. El accidente se registro en la Carretera federal Cuautempan, Puebla Km. 7+500 a la altura del Barrio de San Cosme.</t>
  </si>
  <si>
    <t>Se tuvo conocimiento de un accidente de una ambulacia de Proteccion Civil del Estado de Michoacan , en la carretera Cordoba – Veracruz en el km 30 + 200, resultando un paramedico muerto y el otro resulto lesionado.Se registro por volcadura de la ambulancia la cual se dirijia al Estado de Veracruz para el traslado de una persona para su atencion medica en el estado de Michoacan.</t>
  </si>
  <si>
    <t>San Juan Evangelista</t>
  </si>
  <si>
    <t>Se registro un choque por alcance, entre un autobus de pasajeros de la Linea Sur contra una camioneta marca Nissan, tipo pick up, el accidente se registro en la carretera Transismica, a la altura del poblado Quetzalapa, en el municipio de San Juan Evangelista, en el accidente resultaron 11 personas lesionadas.</t>
  </si>
  <si>
    <t>Volcadura de un trailer que transportaba 15 toneladas de acero en diferentes modalidades.  Dicho trailer venia conducido a exceso de velocidad, mismo que no alcanzo a frenar debido a lo pesado de la carga, impactandose contra un monticulo de arena, asimismo el conductor perdio el control provocando su volcadura.Debido al accidente los dos tripulantes perdieron la vida en el lugar.</t>
  </si>
  <si>
    <t>Se registro un incendio en la Plaza Comercial “Las americas”. El incendio inicio en uno de los locales donde se vende comida rapida, originado por la acumulacion de grasa en el establecimiento y que en el segundo nivel se encontraba un negocio donde se comercializaban plasticos y unicel, por lo que el incendio se propago con mayor rapidez, de manera preventiva se evacuaron a los comensales y publico en general que se encontraba en el area, dos personas fueron atendidas en el lugar por intoxicacion, mismas que no ameritaron traslado para su atencion.  Con 2 lesionados.</t>
  </si>
  <si>
    <t>Durante la calenda que hacia su paso en el centro, y donde se encontraba la mayor cantidad de personas una de las carretas que trasladaba cohetones, fue alcanzada por una chispa de un torito de luces, generando una fuerte explosion, ocasionando 18 personas, lesionadas  con quemaduras de primer grado, cortadas y golpes  ninguno de gravedad,. asimismo resultaron daños  a las viviendas (vidrios rotos).</t>
  </si>
  <si>
    <t>Colotlan y  Totatiche</t>
  </si>
  <si>
    <t>La prolongada sequia sigue afectando al estado en esta ocasion se requirio apoyo alimentario para 2,829 unidades animal, mismo que se proporciono a traves del programa CADENA de SAGARPA</t>
  </si>
  <si>
    <t>Canelas, Otaez, Santiago Papasquiaro, Tamazula, Topia</t>
  </si>
  <si>
    <t>La produccion de cultivos como frijol, maiz y avena fueron casi nulas en los municipios mencionados a consecuencia de la prolongada sequia, asi mismo la actividad pecuaria tambien resintio los efectos del fenomeno. SAGARPA apoyo a traves del programa CADENA</t>
  </si>
  <si>
    <t>Alvaro Obregon, Arteaga, Cojumatlan de Regules, Contepec, Cuitzeo, Chilchota, Chucandiro, Churumuco, Epitacio Huerta, Huandacareo, Huaniqueo, Morelia, Numaran, Penjamillo, Puruandiro, Santa Ana Maya, Tangancicuaro, Tanhuato, Tarimbaro, Tlazazalca, Yurecuaro, Zinaparo, Zinapecuaro</t>
  </si>
  <si>
    <t>El cultivo del maiz y sorgo han resultado seriamente afectados a consecuencia de la intensa sequia. SAGARPA apoyo a los productores afectados mediante el programa CADENA</t>
  </si>
  <si>
    <t>Angamacutiro, Charapan, Ixtlan, Jacona, La Piedad, Maravatio, Senguio, Tiquicheo de Nicolas Romero, Turicato, Zacapu</t>
  </si>
  <si>
    <t>Se registraron afectaciones en la actividad agricola a consecuencia de la sequia prolongada en los municipios mencionados. SAGARPA apoyo a traves del programa CADENA</t>
  </si>
  <si>
    <t>Valle de allende</t>
  </si>
  <si>
    <t xml:space="preserve">Desplome de una avioneta tipo cessna matricula XBTaP, la cual era tripulada por estudiantes del Centro Cultural Universitario, la aeronave no logro tomar altura, enredandose con cables de alta tension, dando un giro de 360° y cayendo de punta, en el accidente fallecieron cuatro personas. </t>
  </si>
  <si>
    <t>Se presento un flamazo en una casa habitacion ubicada en la calle acambaro. a consecuencia del incidente se reporta una persona  con quemaduras de primer grado. Hasta el momento se desconocen las causas que originaron el incidente.</t>
  </si>
  <si>
    <t>Explosion en una mufa,  entre las calles Revillagigedo e Independencia, Col Centro delegacion  Cuauhtemoc, señalando que 5 personas fueron atendidas en el lugar por crisis nerviosas,  por el momento se desconocen las causa que lo  originaron.</t>
  </si>
  <si>
    <t>Delegacion Gustavo a Madero</t>
  </si>
  <si>
    <t>Dañada la barda de una vivienda por el accidente vehicular entre un trailer (sin caja), el cual impacto a dos vehiculos particulares y a una camineta de 3/2 toneladas y termino inpactandose con una barda de una vivienda. En av. Cien Metros al cruce con calle 21 de la colonia Guadalupe proletaria, Delegacion Gustavo a. Madero. Hasta el momento se desconocen las causas que lo originaron. Se reportan tres conductores lesionados y fueron trasladados al Hospital Magdalena de las Salinas. El conductor del trailer fue trasladado al ministerio publico para deterinar las causas del accidente.</t>
  </si>
  <si>
    <t>Se registro una explosion dentro de las instalaciones de SEDENA, en la fabrica de armas ubicada en Industria Militar y Periferico. La explosion se registro en el area de cocina, debido a la acumulacion de Gas LP, cuando se preparaban los alimentos. Derivado de este incidente se reporta una persona lesionada la cual fue trasladada al Hospital Militar para su atencion inmediata.</t>
  </si>
  <si>
    <t>Se registro  un accidente entre un camion torton y un camion escolar, en Calle abedules y Chopo, Colonia Santa Maria la Ribera. Se informa que el autobus transportaba 38 alumnos del Colegio Justo Sierra, se reportan 25 alumnos con lesiones menores.</t>
  </si>
  <si>
    <t>Delegacion Iztacalco</t>
  </si>
  <si>
    <t>Se produjo un corto circuito entre las estaciones del metro la Santa Anita y La Viga de la linea 8, que corre de Garibaldi a Constitucion de 1917,  provocando la ponchadora de una de las llantas de uno de los vagones del convoy. Como medida preventiva se evacuo un aproximado de 839 personas mismas que se trasladaron por las vias del tren. 32 personas presentaron crisis nerviosa, mismas que fueron atendidas en el lugar y 7 presentaron intoxicacion por inhalacion de humo, siendo trasladadas  al hospital de Durango en la colonia Roma.</t>
  </si>
  <si>
    <t>Derivado de la intensa lluvia registrada en la fecha señalada, se presentaron daños en 2 centros de salud, infraestructura carretera y urbana. Desafortunadamente dos menores perdieron la vida</t>
  </si>
  <si>
    <t>Se registro un accidente en la carretera Federal Gomez Palacio-Bermejillo a la altura del km 30 a la altura del Ejido 6 de Octubre, en donde fueron involucrados un taxi sentra color blanco del area local, contra un autobus de pasajeros de la linea Transportes Comarca, resultando 1 persona muerta y 40 personas lesionadas.</t>
  </si>
  <si>
    <t>Se registro una volcadura de un Microbus de la Ruta 17, en la calzada Ermita – Iztapalapa en la Col. La Hera; Debido a un alcance contra otro vehiculo, resultando con lesiones 19 personas, las cuales fueron trasladadas a diversos hospitales para su valoracion.</t>
  </si>
  <si>
    <t>Se registro el incendio de 4 contenedores con capacidad de 45, 000 litros, asi como 20 barriles con capacidad de 200 litros con combustoleo, los hechos se registraron al interior de un predio ubicado en el Libramiento Sur Valle de Santiago – Celaya, donde de manera ilicita se vendia el combustoleo. En este incidente un masculino de 18 años resulto  lesionado por quemaduras, siendo atendido en el lugar y posteriormente trasladado al Hospital de Emergencias Respiratorias.</t>
  </si>
  <si>
    <t>Tlacotepec, San Miguel Totoloapan, atoyac.</t>
  </si>
  <si>
    <t>Se registraron afectaciones en los techos  de carton de 145 viviendas,   debido a la fuerte lluvia que acompañada de granizo cayo por espacio de una hora en las Localidades de  El frio 70 viviendas, Margarita 10 viviendas, Primavera 30 Viviendas y Capulines 35 viviendas;  en la brecha de terraceria de Chilpancinguito-Durazno De san Valentin se registraron algunos derrumbes afectando el paso vehicular,  todas en el municipio de Tlacotepec. En San Miguel Totolapan en la poblacion de Campamento de Vaca. Una persona  de 23 años resulto lesionada por la caida de un rayo sobre su vivienda.</t>
  </si>
  <si>
    <t>Se registro una volcadura sobre el kilometro 23 de la Carretera a Nogales, de una Pipa cargada con 10,000 Lts., de Gas LP., la cual iba al 50% de su capacidad.  Derivado de este accidente se presento una fuga minima, siendo controlada por los especialistas en materiales peligrosos de la dependencia y evitar algun riesgo de mayores consecuencia, se procedio al trasvase del gas hacia otro contenedo.</t>
  </si>
  <si>
    <t>Se registro una explosion en una Bodega  de un  polvorin, el que contaba con los permisos correspondientes, ubicado en la calle abasolo del Municipio de Zacoalco,  en el almacen se encontraba un recipiente con capacidad de 520 kilos el cual contenia polvora, se desconoce la cantidad contenida en el recipiente, asi como las causas que originaron la explosion. En el lugar se reporto una persona lesionada con quemaduras en un 45% de su cuerpo.</t>
  </si>
  <si>
    <t>Se registro un accidente la volcadura de un autobus de la linea autobuses Toluca – Zinacantepec, en dode resultaro 24 personas lesionadas. Testigos del lugar indicaron que la imprudencia, falta de pericia y el exeso de velocidad con la que se conducia el autobus, al impactarse con otro vehiculo particular para que el autobus terminara volcandoce en una zanja.</t>
  </si>
  <si>
    <t>En el kilometro 42 de la carretera Lecheria –Texcoco con direccion al Distrito Federal. se registro  la volcadura de una pipa que trasportaba gas LP. Esto se origino por un percance con dos vehiculos.</t>
  </si>
  <si>
    <t>La explosion de un polvorin en 36 metros cuadrados de un taller de pirotecnia, debida al mal manejo de la polvora utilizada para la elaboracion de juegos pirotecnicos.</t>
  </si>
  <si>
    <t>Huautepec, Huautla de Jimenez, San Lucas Zoquiapam y Santa Maria Tepoxco</t>
  </si>
  <si>
    <t>Derivado de las intensas lluvias registradas en los municipios mencionados se reportaron daños en la infraestructura hidraulica y carretera, asi como en 46 viviendas. Desafortunadamente 4 personas perdieron la vida, una mujer de 74 años y tres niños, dos de nueve y uno de seis años</t>
  </si>
  <si>
    <t>Mazatlan Villa de Flores</t>
  </si>
  <si>
    <t>Las intesas lluvias provocaron afectaciones en la infraestructura carretera, de salud y 11 viviendas.</t>
  </si>
  <si>
    <t>angel R Cabada, Lerdo de Tejada y Saltabarranca fueron los unicos declarados en desastre, el resto fueron declarados en emergencia. Los daños se presentaron en Infraestructura hidraulica, urbana, educativa y en 57 viviendas</t>
  </si>
  <si>
    <t>Se registro un accidente en el que participaron un autobus de pasajeros de la linea Estrella Blanca, una pipa y un automovil particular, en el accidente resultaron 16 personas lesionadas.</t>
  </si>
  <si>
    <t>Volcadura del autobus de pasajeros, sobre el periferico ecologico, municipio de Puebla, resultando una persona fallecida  de sexo femenino  y 19 lesionados, reportaron que el autobus es de la  linea local ruta 67 y sin mas datos. hasta el momento se desconocen las causas que originaron el siniestro.</t>
  </si>
  <si>
    <t>Atempan</t>
  </si>
  <si>
    <t>Tormenta tropical arlene,  se reportaron al menos dos deslaves, la obstruccin parcial de carreteras, afectaciones a viviendas y la saturacion de presas. Una vivienda se colapso en la comunidad de Tacopan, del municipio de atempan, como consecuencia del reblandecimiento de la tierra. ante la destruccion del inmueble, los habitantes fueron trasladados a un albergue regional. Otras tres casas tambien sufrieron afectaciones por el reblandecimiento de la tierra en el municipio de Eloxochitlan. asimismo, en la jurisdiccion de Zacatlan se informo de otro deslave de la carretera que conduce al municipio de Tetela de Ocampo. Fallece una mujer, por caida de arbol en vivienda.</t>
  </si>
  <si>
    <t>Tlatlautepec, Tlachichuca y Ayatosco de Guerrero</t>
  </si>
  <si>
    <t xml:space="preserve">Debido al incremento del agua y como medida preventiva fueron evacuadas 27 familias, de las cuales solo 19 familias se encuentran albergadas en la casa del Director de los Derechos Indigenas, en el resto de las familias se trasladaron con amigos y/o parientes. En el municipio de Tlachichuca, se reporto un deslave en el kilometro 2+200 del tramo carretero Timiztlan-analco, mismo que obstruyo en su totalidad la circulacion. </t>
  </si>
  <si>
    <t>Derivado de las intensas lluvias se reporto el deceso de un joven de 17 años, asi como daños en 19 viviendas y en la infraestructura carretera de 29 municipios</t>
  </si>
  <si>
    <t>Coyomeapan y San Gabriel Chilac</t>
  </si>
  <si>
    <t xml:space="preserve"> El pasado domingo por la tarde, se registraron vientos fuertes ocasionando que en los municipios Coyomeapan resultaran afectadas 61 casas en sus techos y San Gabriel Chilac 41 casas en sus techos (material endeble). No reportan personas lesionadas, personal de proteccion civil estatal y municipal acudieron a la zona y despues de contabilizar, se entregaron apoyos consistentes de laminas de carton a las familias afectadas. Cabe mencionar No se implementaron refugios temporales.  </t>
  </si>
  <si>
    <t xml:space="preserve">Se registro un  accidente  carretero por alcance entre un trailer y un camion Torton que transportaba peregrinos procedentes de Tepeaca, Puebla cuando se dirigian a la ciudad de Mexico, a visitar la Villa de la Virgen de Guadalupe. El  siniestro fue ubicado sobre la autopista Puebla-Orizaba en el kilometro 121 en el que un Trailer Kenworth viajaba a exceso de velocidad y se les impacto por la parte trasera, resultando 8 lesionados. </t>
  </si>
  <si>
    <t>Quecholac</t>
  </si>
  <si>
    <t xml:space="preserve">Se registro un un choque por alcance entre una pipa que trasportaba 25,000 litros de acido sulfurico y fue impactada por un camion de Mudanzas en la autopista Puebla- orizaba KM. 180. En informacion por parte de Policia Federal, la pipa se encontraba estacionada en el acotamiento y el caimon tipo mudanza lo impacto por la parte posterior. Originando que la pipa derramara 23,000 litros del producto. No represento riesgo debido a que el area fue acordonada y no hay poblacion cercana. Se utilizo tierra y arena para formar diques y asi mismo se trabajo con cal y agua para neutralizar los vapores del producto. </t>
  </si>
  <si>
    <t xml:space="preserve">Se registro un choque por alcance. Entre un autobus y un camion Tipo Torton. Sobre la autopista Puebla - Orizaba Km. 181+900. Se desconocen las causas que lo originaron, la posible causa se debio a la poca visibilidad en la zona y la falta de precaucion.  Resultaron nueve personas lesionadas. Tres de gravedad y seis con lesiones leves.  </t>
  </si>
  <si>
    <t>ayer se registro la caida de una estructura de un puente, ubicado en  poblado de El Batel, perteneciente a la sindicatura El Palmito perteneciente al Municipio de Mazatlan, reportando el fallecimiento de 2 personas, asi mismo se reporta a 6 personas mas que resultaron lesionadas 4 trabajadores y 2 civiles, los cuales fueron trasladados al Hospital Central de Mazatlan, cuerpos de emergencia con elementos de la empresa retiraron parte de la estructura y asi poder rescatar los cuerpos de los trabajadores.</t>
  </si>
  <si>
    <t>Escuinapa y Rosario</t>
  </si>
  <si>
    <t xml:space="preserve">Se registraron intensas lluvias en los municipios mencionados ocasionando daños en infraestructura hidraulica, carretera y educativa. </t>
  </si>
  <si>
    <t xml:space="preserve">Se registro la volcadura de una pipa con una capacidad de 20,000 litros, que transportaba 12,000 litros de diesel. El accidente se presento en la colonia Bachihualato, en el municipio de Culiacan. Derivado del accidente se registro una fisura en la pipa provocando un derrame del producto, mismo que alcanzo a llegar a un canal de riego. </t>
  </si>
  <si>
    <t>El dia domingo 10 por la noche, debido a las lluvias fuertes que se presentaron en la region, una camioneta fue arrastrada cuando intentaba cruzar el arroyo conocido como Sabino Walano, ubicado en la sindicatura de San Benito, el cual habia incrementado su nivel. En el vehiculo viajaba un adulto y tres menores (dos niñas y un niño), se informa que el señor logro poner a salvo a  dos menores, se reporta una desaparecida.</t>
  </si>
  <si>
    <t>accidente de un autobus de pasajeros, en la Carretera a Nogales km. 4, el cual se impacto contra un contenedor. Las aparentes causas se debieron a que el conductor se quedo dormido, quien quedo prensado dentro de la unidad y sin signos vitales, se reportan 11 personas lesionadas.</t>
  </si>
  <si>
    <t>Una muerte por caida de rayo. En la atencion participo  Proteccion Civil Municipal y elementos de SSP Municipal.</t>
  </si>
  <si>
    <t>En una fabrica de hielo y agua registro una fuga de amoniaco, dentro de la planta al estar purgando una valvula de desfogue de la maquina que hace hielo la cual estaba cargada con amoniaco,  no resistio y se produjo la fuga. Se desconoce la cantidad de producto fugada. Como medida de seguridad se evacuaron a 38 trabajadores de la planta, aunque el quimico se diluye de inmediato.</t>
  </si>
  <si>
    <t>Putla Villa de Guerrero, Heroica Ciudad de Tlaxiaco, San Juan Diuxi y asuncion Nochixtan</t>
  </si>
  <si>
    <t>Se registraron deslizamiento de laderas en los municipios mencionados, mismos que afectaron 303 viviendas e infraestructura carretera e hidraulica</t>
  </si>
  <si>
    <t xml:space="preserve">Explosion en una bodega (clandestina) donde se almacenaba polvora. Debido a  explosion se registra un fallecimiento. Se desconocen las causas de dicha explosion. </t>
  </si>
  <si>
    <t>atizapan de Zaragoza, Tlalnepantla de Baz, Tultitlan y Cuautitlan Izcalli</t>
  </si>
  <si>
    <t>Se registro una intensa lluvia en los municipios mencionados, ocasionando daños en la infraestructura hidraulica y urbana de los mismos. Los daños en vivienda no se captaron ya que fueron atendidos por otro programa distinto al FONDEN</t>
  </si>
  <si>
    <t>Juan Rodriguez Clara</t>
  </si>
  <si>
    <t>Se presento un derrame de combustoleo, debido a una toma clandestina, de un ducto de 12”, controlado mediante el cierre de la valvula esferica de 2” y se coloco un tapon metalico en el lugar del derrame.</t>
  </si>
  <si>
    <t>Se registro un choque entre un autobus de turismo de la “Linea Transportes Tlaxcala Huamantla” y un Torton que transportaba Ladrillos. Se informa que en el autobus viajaban 40 alumnos de la Escuela Secundaria “Coatextan”, procedentes de Puebla, quienes se dirigian a Veracruz. El accidente se registro sobre la carretera Xalapa Tamarindo a la altura de Cerro Gordo. Se reporta un fallecimiento  y 15 lesionados.</t>
  </si>
  <si>
    <t xml:space="preserve">Minatitlan </t>
  </si>
  <si>
    <t>Infraestructura Dañada: 3 autobuses (1 de Linea y 2 turisticos). Se registro un un choque por alcance entre dos autobuses turisticos y un autobus de linea aDO, en la carretera Veracruz – Tabasco Tramo la Veronica-Otepan a la altura de Lazaro Cardenas.  Se reportan 16 personas lesionadas.</t>
  </si>
  <si>
    <t>Yutanduchi de Guerrero, San Juan Bautista Cuicatlan, Santa Ines Yatzeche, San Andres Zabache y San Martin Lachila</t>
  </si>
  <si>
    <t>Se registraron lluvias intensas el 31 de agosto y el 1 de septiembre en los municipios afectados, se reportan afectaciones en la infraestructura carretera e hidraulica, asi como en 12 viviendas</t>
  </si>
  <si>
    <t>acapulco</t>
  </si>
  <si>
    <t>Un incendio en una de las aulas del tercer piso del interior del jardin de niños “amado Nervo” ubicada en Carretera Nacional a acapulco- Mexico S/N Colonia las Cruces. Los daños fueron en mobiliario escolar, se cree que incendio se provoco a causa de un corto circuito en el cuarto de instalacion de enfriamiento, se realizo la evacuacion de 180 personas entre niños y  personal del mismo jardin de niños.</t>
  </si>
  <si>
    <t>Se reportaron lluvias severas en 32 municipios del estado, por lo que se delcaro en desastre la zona. Los daños se concentraron en la infraestructura hidraulica y carretera</t>
  </si>
  <si>
    <t>17 Municipios</t>
  </si>
  <si>
    <t>Se registraron intensas lluvias por lo que se declaro a 15 municipios en desastre por este concepto, y otros dos por deslizamiento de laderas. Desafortunadamente no se obtuvo la suficiente informacion para desagregar el impacto del deslizamiento por lo que se conjuntaron los efectos. Se reportaron 427 viviendas afectadas, asi como daños en infraestructura carretera, hidraulica  y urbana</t>
  </si>
  <si>
    <t>Tanlajas</t>
  </si>
  <si>
    <t>Se registraron afectaciones en la actividad agricola a consecuencia de la sequia prolongada en el municipio mencionado. SAGARPA apoyo a traves del programa CADENA</t>
  </si>
  <si>
    <t>Se registro la explosion de un restaurante de comida china denominado “Palacio Canton”, ubicado en la avenida Principal Esquina con Calle Olmo y Laurel. La explosion sobrevino despues de una fuga de gas que presentaba un tanque estacionario del restaurante afectando tambien a negocios aledaños y a un mercado sobre ruedas.  23 personas lesionadas, entre ellas 5 de gravedad.</t>
  </si>
  <si>
    <t>Se presento la fuga de gas Lp en una pipa de la empresa Transportadora de Gas Silza, S. a. de C. V., con capacidad de 12,000 Lts., misma que se encontraba al 50% de su capacidad y que al momento de estar abasteciendo a un domicilio particular, se presento una falla en la llave de paso. En la colonia Industrial, municipio de Mexicali. Se evacuaron 4 cuadras a la redonda (20 viviendas) y se les invito a los habitantes de 4 cuadras mas que evacuaran si asi lo consideraban pertinente.</t>
  </si>
  <si>
    <t>19 rescatados, 7 desaparecidos, 1 muerto. rescate de los pasajeros del buque turistico “Erick”, el cual se hundio en inmediaciones de la isla San Luis, Baja California. El apoyo fue posible gracias al alertamiento que dio el cocinero de citado buque, quien tras ser rescatado por pescadores en compañia de dos de los pasajeros, se presento a la base de operaciones movil ubicada en el muelle del Sector Naval de San Felipe, reportando que el buque turistico “Erick”, tentativamente con 17 tripulantes y 27 turistas a bordo se habia hundido aproximadamente a 60 millas nauticas (108 km) al Sur de San Felipe.</t>
  </si>
  <si>
    <t>Fallecimiento de un menor de 4 años de edad y 3 lesionados, por la madrugada del dia sabado 23 del presente, en la comunidad altamirano, del Municipio de Mapastepec.  El accidente se produjo por el deslizamiento de un cerro reblandecido por las lluvias y llevandose entre los monticulos de tierra la vivienda de dichas personas.</t>
  </si>
  <si>
    <t>Cuautitlan y Teoloyucan</t>
  </si>
  <si>
    <t>Debido a las fuertes lluvias registradas en ambos municipios el gobierno del estado solicito las declaratorias de emergencia y desastre para atender a la poblacion afectada y realizar las labores de reconstruccion.</t>
  </si>
  <si>
    <t>Pantelho, Chalchihuitan, Tuxtla Gutierrez, Jiquipilas, Tila</t>
  </si>
  <si>
    <t xml:space="preserve">Las lluvias , han generado afectaciones en los municipios como en Chiapa de Corzo, Huixtla, Union Juarez, Frontera Comalapa e Ixtapa, en donde se han presentado diversos problemas, como arboles caidos, daños a techos de vivienda, deslaves y encharcamientos menores. Pantelho; se registro una  lluvia fuerte acompañada de viento, durando aproximadamente una hora, afectando parcialmente los techos de 26 viviendas ubicadas en cabecera municipal. Chalchihuitan;  se reportaron afectaciones parciales en techos de 25 viviendas, ubicadas en la Comunidad Chiquinshulum, por lo que algunas personas se albergaron con familiares. Tuxtla Gutierrez; se registro una lluvia ocasionando encharcamientos en el Libramiento Norte y en 4 viviendas de la Colonia Plan de ayala, asi como dos arboles fueron derribados por el viento. Jiquipilas; se reportan 6 viviendas con encharcamientos de 5 a 10 cm en sus patios, Tila; se registraron fuertes lluvias,  afectando 39 viviendas en sus techos de material endeble, asi mismo se suspendio el suministro de energia electrica. </t>
  </si>
  <si>
    <t>Se registraron intensas lluvias en el estado de Chiapas resultando afectado el municipio de Tuxtla Gutierrez en su infraestructura carretera, hidraulica, educativa, urbana y en algunas viviendas</t>
  </si>
  <si>
    <t>Fuga de gas natural  en el area de la Unidad Deportiva de dicho municipio. Como medida preventiva fueron evacuadas 1,500 personas del TEC de San Pedro, CONaLEP, de las empresas Wrangler, La Tijera y del Centro Caprino y acordonaron 500 metros a la redonda. PEMEX informo que la fuga se presento en un gaseoducto de 16”, que se ubica en el kilometro 283+750, en el tramo Santa Catarina-Estacion Chavez.</t>
  </si>
  <si>
    <t>Se registro un accidente Ferroviario, siendo un total de 6 vagones descarrilados de los cuales trasportaban ceramica, viveres y vehiculos, el cual se dirigia de san Luis Potosi a Nuevo Laredo, perteneciente a la empresa KCSIM, como resultado a este accidente 2 personas  resultaron lesionadas, se trata de 2 indocumentados provenientes de Guatemala.</t>
  </si>
  <si>
    <t>Se registro un choque por alcance entre una maquina con 4 furgones golpeando a otra maquina con 8 furgones y que se encontraba detenida en la via ferrea Saltillo –Torreon Km. 134, en el ejido TIzoc, Municipio de Parras. Informan que los furgones se encontraban vacios al momento del accidente, cabe mencionar que los furgones no se voltearon, solo se salieron de las vias. Se desconocen las causas que originaron este incidente, se reportan tres lesionados maquinistas y conductor de la empresa ferroviaria FERROMEX.</t>
  </si>
  <si>
    <t>Delegaciones, Gustavo A. Madero, Venustiano Carranza</t>
  </si>
  <si>
    <t>Se registraron fuertes lluvias ocasionando afectaciones a 867 viviendas de varias delegaciones con tirantes desde 30 cm. Hasta 80cm. al interior de las viviendas, ademas se registraron afectaciones en la Tienda Departamental Chedraui y en diversas vialidades. ademas se reporta la muerte de dos personas</t>
  </si>
  <si>
    <t>Se presento el deslizamiento de tierra dentro de una zanja, cuando realizaban trabajos de cimentacion para la Cooperativa Pascual Boing. Derivado de lo anterior se reporta la muerte de una persona, asimismo, otra persona resulto con diversas lesiones.</t>
  </si>
  <si>
    <t>Delegacion Beinito Juarez</t>
  </si>
  <si>
    <t>En Colonia San Pedro de los Pinos, se presento una grieta de aproximadamente 12 metros de profundidad y 8 metros de ancho, afectando 2 edificios con dañados en su estructura, personal de proteccion civil se trasladaron para brindar apoyo, 49 personas habitantes del lugar fueron evacuados para evitar riesgos y se les ha ofrecido alojarse en un hotel. Se clausura la obra y se  llevan a cabo los peritajes.</t>
  </si>
  <si>
    <t>Se registraron lluvias torrenciales puntuales, ocasionando una avenida de agua y el deslave de un Cerro en la Localidad Urbana de Santiago, debido a ello una de las viviendas fue arrastrada, reportandose un falleciemiento.   El segundo deceso, fue de una persona victima de que un arroyo socavo la carretera provocando un hundimiento al cual cayo el vehiculo que conducia, murio de un infarto por la impresion.</t>
  </si>
  <si>
    <t>Se registro una severa el 7 y 9 deseptiembre afectando la actividad agricola del estado significativamente la formacion de cristales de hielo intracelulares provoco la ruptura de la pared celular, deshidratacion, clorosis, desvanecimiento del porte normal y muerte de las plantas, toda vez que las etapas fenologicas fueron las mas suceptibles. ademas se registraron severos daños en mas de 18 mil colmenas. Por tal motivo SAGARPA apoyo a los productores afectados a traves del programa CADENA</t>
  </si>
  <si>
    <t>Delegacion Alvaro Obregon, Benito Juarez, Coayoacan, Cuauhtemoc, Gustavo a. Madero, Iztacalco, Iztapalapa, Miguel Hidalgo, Tlahuac, Tlalpan y Venustiano Carranza.</t>
  </si>
  <si>
    <t>Se presentaron fuertes vientos en las delegaciones alvaro Obregon, Benito Juarez, Coayoacan, Cuauhtemoc, Gustavo a. Madero, Iztacalco, Iztapalapa, Miguel Hidalgo, Tlahuac, Tlalpan y Venustiano Carranza, lo que provoco la caida de 37 arboles (dos de ellos cayeron sobre varios vehiculos) y 8 anuncios espectaculares.</t>
  </si>
  <si>
    <t>Jalacingo, Perote y Villa Aldama</t>
  </si>
  <si>
    <t>Se registraron dos eventos significativos el dia 8 y 9 de septiembre, ocasionando daños severos en el cultivo del maiz. SAGARPA apoyo a los productores afectados a traves de CADENA</t>
  </si>
  <si>
    <t>El 9 de septiembre se registro una intensa helada, ocasionando daños severos en el cultivo del maiz. SAGARPA apoyo a los productores afectados a traves de CADENA</t>
  </si>
  <si>
    <t>Se registraron afectaciones a consecuencia de la intensa helada en diferentes cultivos. SAGARPA apoyo a los productores afectados a traves del programa CADENA</t>
  </si>
  <si>
    <t>Almoloya, Apan, Emiliano Zapata, Huasca de Ocampo, Mineral de la Reforma, Nopala de Villagran, Tepeapulco, Tepeji del Rio de Ocampo, Tlanalapa, Tolcayuca, Villa de Tezontepec, Zapotlan de Juarez</t>
  </si>
  <si>
    <t>Como consecuencia de la intensa helada que afecto a los municipios mencionados, se registraron severos daños en la actividad agricola, principalmente el cultivo del maiz resulto perjudicado. SAGARPA apoyo a los productores a traves del programa CADENA</t>
  </si>
  <si>
    <t>Nahuatzen y Paracho</t>
  </si>
  <si>
    <t>El 10 de septiembre se registro una intensa helada, ocasionando daños severos en el cultivo del maiz. SAGARPA apoyo a los productores afectados a traves de CADENA</t>
  </si>
  <si>
    <t>Ixcatepec, Nautla, Panuco, Papantla, Tecolutla, Vega de alatorre;  Colipa, actopan, Las Minas, Las Vigas, Martinez de la Torre.</t>
  </si>
  <si>
    <t>Tormenta Tropical Nate. Con 5 deslaves (1 en Colipa, en la Comunidad Teodoro a. Dehesa; 1 en Ixcatepec, en el tramo hacia Sacamango; 2 en Las Minas, en el tramo Los Molinillos – Landaco – Pimiento; 1 en Las Vigas, en el camino rural Las Vigas – ursulo Galvan).</t>
  </si>
  <si>
    <t>San Marcos</t>
  </si>
  <si>
    <t>Se desbordo un arroyo superficial, mismo que a su vez, ocasiono inundaciones que afectaron a 15 viviendas que se encuentran asentadas en los margenes de dicho arroyo ubicado en las colonias Zapata y El Jardin, las dos se encuentran en la cabecera municipal. Cabe señalar que no fue necesario trasladar a la poblacion a un refugio temporal, dado que en cuanto dejo de llover, el nivel del arroyo bajo, y tambien porque las afectaciones ocurridas en las mencionadas viviendas, solo fueron menores.</t>
  </si>
  <si>
    <t>Atoyac de alvarez</t>
  </si>
  <si>
    <t>Derivado de las fuertes lluvias registradas en las ultimas horas, el dia de hoy a las 6:00 horas, se presento un derrumbe de cerro en la comunidad del Paraiso, del municipio de atoyac de alvarez, sobre una vivienda, donde dormian 5 personas, mismas que fallecieron en el lugar.  Las constantes lluvias provocaron el reblandecimiento de tierra y cayo sobre cinco viviendas de madera y lamina de carton, en la localidad de El Paraiso, en el citado municipio.</t>
  </si>
  <si>
    <t>Jaltipan, Mecayapan, Minatitlan, Pajapan y Zaragoza</t>
  </si>
  <si>
    <t xml:space="preserve">Se registraron intensas lluvias en los municipios mencionados , se reportaron daños en la infraestructura hidraulica, carretera, urbana educativa y 48 viviendas. </t>
  </si>
  <si>
    <t>Choque de un trailer con doble semirremolque que trasportaban 20 mil litros de acido muriatico  en cada uno de los contenedores. Con razon social (industria minera s.a. de c.v.), el cual se impacto con otro trailer con doble remolque y con razon social (BaNCE) encargada de transporte de mensajeria en la carretera estatal 180 Lagos de Moreno- Ojuelos km. 134 a la altura del poblado 18 de Marzo.  Uno de los contenedores, presenta fuga.</t>
  </si>
  <si>
    <t>De la Barca</t>
  </si>
  <si>
    <t>Caida de una avioneta tipo Cesna, en el Municipio de la Barca, en un Poblado  llamado El Carrasqueño; se desconoce por el momento la Matricula y el destino de la aeronave, se confirma 4 personas Lesionadas y 2 Fallecidos.</t>
  </si>
  <si>
    <t>Un accidente multiple en el que se vieron involucrados  9 vehiculos, ubicado en el km 102 de la autopista Guadalajara- Colima, el siniestro fue debido a un incendio de pastizal que provoco una  fuerte humareda que bloqueo la visibilidad de la autopista, resultando 3 personas fallecidas y 3 lesionados, mismos que fueron trasladados al hospital regional de Cd. Guzman. La vuelta a la normalidad se dio a las 16:30 horas.</t>
  </si>
  <si>
    <t>Santa Maria Tataltepec, Santa Maria Yucuhiti y Magdalena Jaltepec</t>
  </si>
  <si>
    <t>Se registraron movimientos de laderas entre el 17 y el 22 de septiembre, por lo que fueron declarados en desastre tres municipios. Se reportan afectaciones en vivienda e infraestructura carretera</t>
  </si>
  <si>
    <t>Chalco, Valle de Chalco</t>
  </si>
  <si>
    <t>Se registro la ruptura de una de las paredes del canal de la “Compañia”, Chalco.- Se realizan trabajos de limpieza de las zonas afectadas y de algunas viviendas en las cuales se registro penetracion de aguas negras y basura, personal del H. ayuntamiento envia pipas con agua y cloro, para apoyar en los trabajos de limpieza. Se menciona que ya finalizaron los trabajos de reparacion en el boquete del canal. Valle de Chalco Solidaridad.- Se reportan 250 viviendas afectadas con encharcamientos de diversos niveles, provocadas por el desbordamiento del canal. Durante las primeras horas de la contingencia, se evacuaron preventivamente a las familias de dichas viviendas, trasladandolas a un lugar seguro del mismo municipio</t>
  </si>
  <si>
    <t>Fuertes lluvias ocasionaron daños en Tapachula afectando 5 viviendas y la infraestructura hidraulica y carretera del municipio.</t>
  </si>
  <si>
    <t>Se registro la volcadura e incendio de una pipa de doble remolque en la autopista Miguel aleman Km 000+200 La Pera – Cuautla, un kilometro antes de la caseta. Los remolques transportaban 34,000 Lts. de gasolina cada uno. Uno de ellos volco y se incendio al igual que la cabina.</t>
  </si>
  <si>
    <t xml:space="preserve">Volcadura, del autobus de la empresa Primera Plus en la autopista Pazcuaro-Morelia. informando, que se trato de una falla en uno de los neumaticos, el cual provoco que saliera del acotamiento, una persona resulto lesionada, la cual fue trasladada a la clinica del  ISSSTE de Patzcuaro,  para su valoracion. No  fue afectada la vialidad y La Unidad fue arrastrada por una grua de la misma empresa, trasladando a  los pasajeros  hacia su destino en otra unidad. </t>
  </si>
  <si>
    <t>Se reporta autobus de pasajeros sobre la autopista Guadalajara-Mexico, en el poblado el Porvenir, perteneciente al municipio de Cuitzeo, se desconocen las causas que originaron el accidente. El autobus pertenecia a la empresa “La Linea” y cubria la ruta de Manzanillo-Morelia. Como resultado del accidente se reportan 15 personas lesionadas y dos mas fallecidas.</t>
  </si>
  <si>
    <t xml:space="preserve">Se registraron lluvias intensas en el municipio de arriaga, en donde 21 viviendas sufrieron afectaciones, asi como la infraestructura carretera e hidraulica. </t>
  </si>
  <si>
    <t>Santa Catarina, Garcia</t>
  </si>
  <si>
    <t>El dia de ayer, entre los limites de los municipios de Santa Catarina y Garcia, se registro un accidente automovilistico en  Libramiento  Km. 22, en el que se vieron involucrados 3 trailers  y 4 vehiculos particulares. Derivado del accidente los vehiculos se incendiaron, informandose que 3 personas fallecieron calcinadas, asi como 5 personas mas resultaron lesionadas.</t>
  </si>
  <si>
    <t>Un grupo de personas del  crimen organizado prendio fuego a las instalaciones del Casino Royale. Se registraron afectaciones en el inmueble asi como la muerte de al menos 53 personas asi como varios lesionados. Los responsables de provocar el incendio estan relacionados con el crimen organizado.</t>
  </si>
  <si>
    <t>Se registro un incendio en edificio de venta de telas, se desconocen las causas que lo originaron, reportan a cinco personas con intoxicacion y crisis nerviosa atendidas en el lugar por paramedicos de Cruz Roja. Se consumio el edificio de 2 niveles, materias primas y un bar que se localizaba en la planta baja.</t>
  </si>
  <si>
    <t>Tehuantepec</t>
  </si>
  <si>
    <t>Una muerte, por la caida de un rayo a consecuencia de las lluvias registradas durante la semana pasada.</t>
  </si>
  <si>
    <t>a las 20:42 horas, se registro el derrumbe de una tienda COPEL, ubicada en av. Oaxaca, S/N, resultando 2 personas fallecidas y 1 lesionada. Las investigaciones realizadas indican que las causas se debieron a la saturacion del suelo por las lluvias registradas en dias pasados.</t>
  </si>
  <si>
    <t>San Miguel Huautepec</t>
  </si>
  <si>
    <t>Debido a las lluvias que se presentaron en el poblado el Camaron Huautepec, se registro la bajada de agua de un arroyo hacia la carretera lo que ocasiono el deslave del Cerro Yano de Ornicas, llevandose a su paso una vivienda de 3 x 5 mts construida de material endeble, encontrandose dentro de ella una familia integrada por 7 personas (dos adultos y 5 menores) , siendo arrastrados entre el agua y lodo, sobreviviendo sus padres y 4 hermanos.</t>
  </si>
  <si>
    <t>Se registro un accidente carretero de una Pipa que trasportaba Diesel, con capacidad de 20,000 litros y la cual iba a un 85% de su capacidad. El accidente se registro a la altura de la comunidad Maxtaco, perteneciente al Barrio de Chingaulingo, se informa que el chofer al parecer perdio el control de la unidad en una pendiente cayendo a un barranco donde se ubicaba una construccion en obra negra, derivado del percance se produjo un derrame del producto lo que ocasiono explosion e incendio quedando la cabina fundida, falleciendo el chofer.</t>
  </si>
  <si>
    <t>Muerte por la caida de un rayo,  al momento del hecho se encontraba en un campo de futbol.</t>
  </si>
  <si>
    <t>Se registro la caida de una avioneta tipo Cessna matricula XB-DKF,  en un lote baldio, a espaldas del “aurrera Quiroga”. Informo la torre de control del aeropuerto que esta avioneta despego de Campo La Fortuna y se dirigian al aeropuerto Internacional General Ignacio Pesqueira, la cual era tripulada por  Gilberto Muñoz Molina  y Miguel Platt, quienes resultaron lesionados, siendo trasladados al Hospital San Jose y a la Clinica del IMSS para su atencion inmediata. Las primeras investigaciones indican que una falla mecanica fue la causa que origino el accidente.</t>
  </si>
  <si>
    <t>Se registro un accidente aereo de una avioneta sesna con matricula XB-CXT cargada de fumigante, misma que al tratar de despegar de la pista de aterrizaje se volco.</t>
  </si>
  <si>
    <t>El desplome del puente vehicular debido al peso de un trailer que transportaba maquinaria pesada, ubicado en el municipio de Huimanguillo. Este puente atravesaba el rio Blasillo y comunicaba de Huimanguillo a la Comunidad Villa la Venta. No se reportaron daños humanos.</t>
  </si>
  <si>
    <t>Parte del edificio de la compañia Halliburton en Tabasco 2000 se desplomo sobre unos vehiculos estacionados en la zona. Los trabajadores de la empresa que se hallaban dentro del edificio fueron evacuados al exterior. al menos uno de los vehiculos afectados, una camioneta de modelo reciente, se reporta hecha pedazos. Se reportaron 6 lesionados.</t>
  </si>
  <si>
    <t>17 municipios</t>
  </si>
  <si>
    <t>5o año consecutivo de inundaciones. En este caso se consideraron desde noviembre a septiembre. Es el segundo año mas costos despues de 2007. El sector de carreteras  fue el mas afectado.</t>
  </si>
  <si>
    <t>angel R Cabada</t>
  </si>
  <si>
    <t>a las 7:40 hrs., se registro la volcadura de una Pipa doble remolque, que transportaba 32,000 lts., de Crudo, sobre la carretera de terraceria entre al Tramo Brazo de La Palma - al Tropico. La Pipa con razon social “Logistica y Liquidos S.a. de C.V.”, presento derrame de aproximadamente 20,000 litros de producto.</t>
  </si>
  <si>
    <t>Se registro una inundacion fluvial entre el 1 y el 21 de octubre a consecuencia de las intensas lluvias registradas en la region, que provocaron que el Rio Palizada se saliera de su cauce provocando daños en la infraestructura carretera e hidraulica principalemnte. Se declaro en desastre y emergencia al municipio. Tambien la infraestructura de residuos solidos registro daños, asi como algunas unidades de salud. ademas se reportaron 794 viviendas inundadas, auqnue estas no fueron atendidas via FONDEN</t>
  </si>
  <si>
    <t xml:space="preserve">Incendio en una bodega donde se almacenan quimicos y fertilizantes para arboles y siembra. Debido a los gases que se pudieran haber generado, fue acordonada la zona y como medida preventiva se evacuaron dos cuadras aledañas a la zona afectada (aproximadamente 240 personas), para evitar algun tipo de intoxicacion. </t>
  </si>
  <si>
    <t>Se registro la caida de una avioneta Tipo CESSNa. La nave se desplomo momentos  antes de aterrizar, cayendo en un terreno aledaño, cercano al panteon municipal. En el accidente resultaron 3 personas  fallecidas, asi como un lesionado reportado como grave. Se desconocen las causas del siniestro, no se registraron daños a la poblacion.</t>
  </si>
  <si>
    <t>10 municipios</t>
  </si>
  <si>
    <t xml:space="preserve">El ciclon tropical Jova  donde llego en las primeras horas del dia 12 de octubre,  tocando tierra a las 01:00 horas a 8 km al Sur de la poblacion de La Fortuna, Jalisco como huracan de categoria II.Debido a la magnitud del fenomeno y a sus efectos sobre la poblacion y sus bienes, asi como en la infraestructura publica y los sectores productivos, se declararon en desastre  a los 10  municipios del estado de Colima. </t>
  </si>
  <si>
    <t>Delegacion Gustavo A Madero</t>
  </si>
  <si>
    <t>Una colonia afectada, en 10 viviendas y varias fabricas. Por el desbordamiento del rio de los Remedios, debido a la caida de un arbol que abrio un agujero. 10 calles presentaran inundaciones con diversos tirantes de agua (al momento los niveles alcanzan los 10 a 20 centimetros). a esta hora se trabaja en la colocacion de costaleras en el lugar del boquete para controlar la fuga, la cual esta disminuyendo considerablemente.</t>
  </si>
  <si>
    <t>Irapuato, Abasolo, Salvatierra</t>
  </si>
  <si>
    <t>Se presentaron lluvias registrando las siguientes afectaciones. Irapuato; afectaciones por una lluvia Intensa e insuficiencia del drenaje, provocando  encharcamientos  a nivel de banqueta  en varias vialidades, asi como penetracion de agua con  niveles de  hasta 40 cm., en las colonias, Plan Guanajuato - Calle Celaya con 12  viviendas, La Colonia los Hoyos con 12 viviendas, en la Colonia Prolongacion la Moderna - Calle  Juan de Urbina con 3 viviendas y el Fraccionamiento  los Cobos sin datos de viviendas, alcanzando un tirante de 10  a 30 cm., se reporta la caida de 11 arboles en diferentes puntos de la ciudad. abasolo. Se presentaron afectaciones por lluvias  fuertes e insuficiencia del drenaje en la calle Guanajuato, Colonia Guadalupe, con introduccion de agua de niveles de 40 a 50 cm, se desconoce el numero de viviendas afectadas. Salvatierra, se registraron encharcamientos por acumulacion de agua en patios de la colonia Santa anita</t>
  </si>
  <si>
    <t>Apaseo el grande</t>
  </si>
  <si>
    <t>Se registro el choque  entre un autobus de pasajeros de la linea Primera Plus procedente de la Ciudad de Queretaro, contra camion Kenwworth, provocando la volcadura del camion de pasajeros, el siniestro fue ubicado en la carretera Queretaro - Irapuato km 23, resultaron 25 personas lesionados, mismas  que fueron trasladados al Hospital Particular San Jose Imac de Celaya.</t>
  </si>
  <si>
    <t>Catazaja</t>
  </si>
  <si>
    <t>Se registraron intensas lluvias en el municipio ocasionando daños severos en 7 viviendas asi como en la infraestructura hidraulica y carretera. ademas 1,600 viviendas sufrieron inundaciones.</t>
  </si>
  <si>
    <t>Se registro un accidente automovilistico sobre la carretera federal acapulco – Pinotepa, en  el  kilometro 40, municipio de San Marcos, un choque con 3 vehiculos en los que se vieron involucrados, un trailer, una camioneta  y un taxi , reportando 4 personas fallecidas las cuales viajaban en el Taxi quienes quedaron prensados y 5 personas mas que resultaron  lesionadas.</t>
  </si>
  <si>
    <t>Se registro la caida de un autobus  a un barranco de 20 metros de profundidad, ubicado en la carretera  federal acapulco – Chilpancingo, a la altura del poblado Palo Blanco en el municipio de Chilpancingo.  2 personas fallecidas y 11 lesionados.</t>
  </si>
  <si>
    <t>Amatan</t>
  </si>
  <si>
    <t>Derivado de los deslizamientos de laderas registrados el 13 y 14 de octubre en el municipio mencionado se registraron afectaciones en 9 viviendas, infraestructura carretera e hidrualica.</t>
  </si>
  <si>
    <t>Se declaro en emergencia al municipio por la presencia de lluvias intensas con el fin de atender a la poblacion afectada</t>
  </si>
  <si>
    <t>Debido a la fuerte lluvia registrada durante la madrugada, acompañada de granizo de tamaño de entre uno y 2 centimetros de diametros, con una duracion de tres horas se reporto un derrumbe en la Carretera Federal Tlapa-Chilpancingo km 162, obstruyendo un carril con direccion a Chilpancingo. Se registro una inundacion por acumulamiento de agua alcanzando un nivel de medio metro en las instalaciones de la feria, donde se encontraban instalados 30 puestos semifijos, se reportan solo daños  materiales, se realizan trabajos de desazolve, utilizando bombas de achique. Informan de un derrumbe en el tramo Carretero Tlapa-Puebla en el punto conocido como La Nopalera, obstruyendo un solo carril el material solido fue retirado, resultaron 3 viviendas con afectaciones menores las cuales se ubican en la Colonia Sinai del Municipio de Tlapa de Comonfort.</t>
  </si>
  <si>
    <t>Tehuacan de Guerrero</t>
  </si>
  <si>
    <t>La comunidad de Texcapa del municipio de Tepehuacan de Guerrero, al estar comiendo carne se intoxicaron 28 mujeres y 18 hombres de los cuales fallecio 1.</t>
  </si>
  <si>
    <t>Se registro la volcadura de un trailer que transportaba tierra. El accidente se presento en el kilometro 108 de la autopista Guadalajara-Colima, en el municipio de Tuxpan. Derivado de la volcadura el vehiculo se desplomo unos 100 metros a una barranca que se encontraba a un costado de la carretera. El conductor del trailer  fallecio dentro de la unidad.</t>
  </si>
  <si>
    <t>Agua Dulce, Chinameca, Cosoleacaque, Ixhuatlan del Sureste, Las Choapas, Moloacan, Nanchital de Lazaro Cardenas del Rio y Uxpanapa</t>
  </si>
  <si>
    <t>Se registraron intensas lluvias que ocasionaron afectaciones en 101 viviendas y en infraestructura carretera e hidrualica.</t>
  </si>
  <si>
    <t>Arteaga, Candela, Escobedo, General Cepeda, Parras, Saltillo, Sierra Mojada</t>
  </si>
  <si>
    <t>Castaños, Francisco I. Madero, General Cepeda, Ocampo, Ramos Arizpe, San Pedro, Sierra Mojada, Torreon</t>
  </si>
  <si>
    <t>La severa sequia que ha golpeado fuertemente al estado ocasiono perdidas economicas importantes en cultivos de maiz, frijol, avena, sorgo forrajero, areas de cultivo que se reconvirtieron a plantaciones de nopal y maguey. En todos los cultivos se reportan perdidas del 100%, en algunos casos se sembro y la planta alcanzo a germinar y en la mayoria de las hectreas afectadas no se presento germinacion o fue imposible realizar la siembra pese a que se realizaron las labores culturales, la totalidad de la superficie es considerada de autoconsumo humano para los casos de maiz y frijol, en los cultivos de sorgo, avena, nopal y maguey forman parte de la alimentacion que se les proporciona al ganado que poseen estos productores.</t>
  </si>
  <si>
    <t xml:space="preserve">12 municipios </t>
  </si>
  <si>
    <t>Un sismo de magnitud 6.1 en la escala de Richter afecto 10 escuelas, 1 Centro de Salud, 50 viviendas dañadas, 1 iglesia y 1 oficina de Gobierno, asi como 2 personas lesionadas en el municipios de Ciudad Altamirano (1 del sexo femenino 56 años y otro del sexo masculino de 47 años). Los municipios de Ajuchitlan del Progreso y Tlalchapa fueron declarados en emergencia con el fin de acceder a recursos para proporcionar los insumos necesarios a la población.</t>
  </si>
  <si>
    <t>28 municipios por el sismo y 48 mas por replicas</t>
  </si>
  <si>
    <t xml:space="preserve">El sismo del 20 de marzo, ha sido uno de los fenomenos mas importantes que han ocurrido en la entidad, por los perjuicios que acasiono principalmente en el de la vivienda que significo el 57.6% de los daños y perdidas totales . </t>
  </si>
  <si>
    <t>29 municipios por el sismo y 9 mas por las replicas</t>
  </si>
  <si>
    <t>En el estado de Guerrero, el sismo se presentaron afectaciones principalmente en los sectores sociales, de los que las viviendas sufrieron los mayores efectos, presentando fisuras menores.</t>
  </si>
  <si>
    <t>Se registraron 53 incendios forestales en la entidad, mismos que afectaron una superficie de 75,202 hectareas de pastizales, renuevo, arbolado adulto, arbustos y matorrales.</t>
  </si>
  <si>
    <t>Se reportaron 1479 incendios forestales en la entidad, mismos que consumieron 51,902.6 hectareas de pastizales, renuevo, arbolado adulto, arbustos y matorrales.</t>
  </si>
  <si>
    <t>Se registraron 270 incendios forestales, mismos que consumieron un total de 51,626.4 hectareas de pastizales, renuevo, arbolado adulto, matorrales y arbustos.</t>
  </si>
  <si>
    <t>Se registraron 90 incendios forestales en la entidad, mismos que afectaron 32,182 hectareas de pastizales, renuevo, arbolado adulto, arbustos y matorrales.</t>
  </si>
  <si>
    <t>Se registraropn 230 en la entidad, mismos que afectaron 27,222.3 hectareas de pastizales, renuevo, arbolado adulto, arbustos y matorrales.</t>
  </si>
  <si>
    <t>Se reportaron 610 incendios forestales en la entidad, mismos que consumieron 24,397 hectareas de pastizales, renuevo, arbolado adulto arbustos y matorrales.</t>
  </si>
  <si>
    <t>Se reportaron 195 incendios forestales en la entidad, mismos que afectaron un total de 15,237.4 hectareas de pastizales, renuevo, arbolado adulto, arbustos y matorrales.</t>
  </si>
  <si>
    <t>Se reportaron 162 incendios forestales mismos que consumieron 15,177.1 hectareas de pastizales, renuevo, arbolado adulto, arbustos y matorrales.</t>
  </si>
  <si>
    <t>Derivado de las bajas temperaturas se registraron 30 muertes en el estado, 16 por intoxicacion, 9 por hipotermia y 5 por quemaduras</t>
  </si>
  <si>
    <t>Se reportaron 885 incendios forestales, mismos que consumieron un total de 13,854.3 hectareas de pastizales, renuevo, arbolado adulto, arbustos y matorrales.</t>
  </si>
  <si>
    <t>Se registraron 250 incendios forestales en la entidad, mismos que afectaron 8,968.8 hectareas de pastizales, arbolado adulto, renuevo, arbustos y matorrales.</t>
  </si>
  <si>
    <t>Se registraron 90 incendios forestales en la entidad, mismos que afectaron 5,624.9 hectareas de pastizales, renuevo, arbolado adulto, arbustos y matorrales.</t>
  </si>
  <si>
    <t>Se reportan 143 incendios forestales en la entidad, mismos que afectaron un total de 1,391.8 hectareas de pastizales, renuevo, arbolado adulto, arbustos y matorrales.</t>
  </si>
  <si>
    <t>Se registraron 58 incendios forestales, mismos que afectaron un total de 4,516 hectareas de pastizales, arbolado adulto, renuevo, arbustos y matorrales.</t>
  </si>
  <si>
    <t>Se registraron 390 incendios forestales en la entidad, mismos que afectaron un total de 3,459.8 hectareas de pastizales, renuevo, arbolado adulto, arbustos y matorrales.</t>
  </si>
  <si>
    <t>Se reportaron 992 incendios forestales en la entidad, mismos que consumieron un total de 2,633 hectareas de pastizales, renuevo, arbolado adulto, arbustos y matorrales.</t>
  </si>
  <si>
    <t>Se reportaron 5 incendios forestales, mismos que afectaron una superficie de 1,524.5 hectareas de pastizales, arbolado adulto, renuevo, arbustos y matorrales.</t>
  </si>
  <si>
    <t>Se reportaron 148 incendios forestales en la entidad, mismos que afectaron un total de 1,391.8 hectareas de pastizales, renuevo, arbolado adulto, arbustos y matorrales.</t>
  </si>
  <si>
    <t>Se reportaron 56 incendios forestales, mismos que afectaron un total de 1015.2 hectareas de pastizales, arbolado adulto, renuevo, matorrales y arbustos.</t>
  </si>
  <si>
    <t>Se reportaron 129 incendios forestales, mismos que afectaron una superficie de 916.3 hectareas de pastizales, renuevo, arbolado adulto, arbustos y matorrales.</t>
  </si>
  <si>
    <t>Se registraron 208 incendios forestales que afectaron un total de 815.5 hectareas de arbolado adulto, pastizales, renuevo, matorrales y arbustos.</t>
  </si>
  <si>
    <t>Se reportaron 34 incendios forestales, mismos que afectaron 779.9 hectareas de pastizales, arbolado adulto, renuevo, matorrales y arbustos.</t>
  </si>
  <si>
    <t>Se registraron 34 incendios forestales en la entidad, mismos que consumieron 611 hectareas de pastizales, renuevo, arbolado adulto, arbustos y matorrales.</t>
  </si>
  <si>
    <t>Se reportaron 145 incendios forestales, mismos que consumieron 492.3 hectareas de pastizales, renuevo, arbolado adulto, arbustos y matorrales.</t>
  </si>
  <si>
    <t>Se registraron 14 incendios forestales, mismos que afectaron una superficie de 461.3 hectareas de pastizales, renuevo, arbolado adulto, arbustos y matorrales</t>
  </si>
  <si>
    <t>Se reportaron 18 incendios forestales, mismos que consumieron un total de 429.2 hectareas de pastizales, renuevo, arbolado adulto, arbustos y matorrales</t>
  </si>
  <si>
    <t>Se registraron 33 incendios forestales en la entidad, mismos que afectaron un total de 427.1 hectareas de pastizales, renuevo, arbolado adulto arbustos y matorrales.</t>
  </si>
  <si>
    <t>Se registraron 6 incendios forestales en la entidad, mismos que consumieron 407.7 hectareas de pastizales, renuevo, arbolado adulto, arbustos y matorrales.</t>
  </si>
  <si>
    <t>Se registraron 357 incendios forestales en la entidad, mismos que afectaron una superficie de 359.9 hectareas de pastizales, arbolado adulto, renuevo, matorrales y arbustos.</t>
  </si>
  <si>
    <t>Se reportaron 52 incendios forestales en la entidad, mismos que afectaron un total de 280.4 hectareas de pastizales, renuevo, arbolado adulto, arbustos y matorrales.</t>
  </si>
  <si>
    <t>Se registraron 14 incendios forestales en la entidad, mismos que consumieron 266 hectareas de pastizales, renuevo, arbolado adulto, arbustos y matorrales.</t>
  </si>
  <si>
    <t>Se reportaron 12 incendios forestales en la entidad, mismos que afectaron un total de 205 hectareas de pastizales, arbolado adulto, renuevo, arbustos y matorrales.</t>
  </si>
  <si>
    <t>Derivado de las bajas temperaturas se registraron 5 muertes en el estado, 4 por intoxicacion y una por hipotermia</t>
  </si>
  <si>
    <t>Se registraron 8 incendios en la entidad mismos que consumieron 73 hectareas de pastizales, renuevo, arbolado adulto, arbustos y matorrales.</t>
  </si>
  <si>
    <t>Derivado de las bajas temperaturas se registraron 3 muertes en el estado, 2 por intoxicacion y una por hipotermia</t>
  </si>
  <si>
    <t>Como consecuencia de las altas temperaturas se reportaron tres muertes por golpe de calor</t>
  </si>
  <si>
    <t>Derivado de las bajas temperaturas se registraron 2 muertes en el estado, una por intoxicacion y una por hipotermia</t>
  </si>
  <si>
    <t>Derivado de las bajas temperaturas se registro una muerte en el estado por hipotermia</t>
  </si>
  <si>
    <t>Como consecuencia de las altas temperaturas se reporto una muerte por golpe de calor</t>
  </si>
  <si>
    <t>Como consecuencia de las altas temperaturas se reporto una muerte por Agotamiento y 9 por golpe de calor.</t>
  </si>
  <si>
    <t>Derivado de las bajas temperaturas se registraron 7 muertes en el estado, 6 por intoxicacion y una por hipotermia</t>
  </si>
  <si>
    <t>San Juan Bautista Tuxtepec</t>
  </si>
  <si>
    <t>Derivado de las intensas lluvias se reportaron afectaciones en 325 hectareas de diferentes cultivos. SAGARPA apoyo a los 325 productores con 618 mil pesos.</t>
  </si>
  <si>
    <t>San Felipe Jalapa de Diaz, San Felipe Usila, San Jose Chiltepec, San Juan Bautista Valle Nacional y Santa Maria Jacatepec</t>
  </si>
  <si>
    <t>A consecuencias de las intensas lluvias se registraron afectaciones en 438 hectareas de maiz pertenecientes a 449 productores. CADENA apoyo a los productores con 585 mil pesos aproximadamente.</t>
  </si>
  <si>
    <t>Candela, Muzquiz, Progreso, Ramos Arizpe y Sierra Mojada</t>
  </si>
  <si>
    <t xml:space="preserve">Derivado de la sequia registrada durante el mes de enero se reportaron afectaciones en 804.72 hectareas de diversos cultibvos, asicomo escasez de alimento para 18,036 cabezas de ganado bovino y 9,324 de caprino, por los que la SAGARPA apoyo con el programa CADENA a los productores con un monto de 13.3 millones de pesos. </t>
  </si>
  <si>
    <t>11 municipios</t>
  </si>
  <si>
    <t>Debido a la fuerte lluvia, fue necesario dotar de insumos a 11 municipios del estado de Veracruz.</t>
  </si>
  <si>
    <t>Se registraron lluvias de moderadas a fuertes, afectando a 9 municipios, hasta el momento se reportan 399 viviendas esto por el desbordamiento del rio Bobos, se informa que se mantienen 2 refugios temporales, uno en el municipio de Amatitlan con 15 personas y en Carlos A. Carrillo con 26 personas</t>
  </si>
  <si>
    <t xml:space="preserve">Se registro un incendio en una bodega de la empresa de Famsa, en el centro de la ciudad, como dato preliminar se informa de 5 personas  fallecidas, 35 personas fueron atendidas en el lugar por intoxicacion, y por lesiones leves . Como medida preventiva se evacuaron 400 personas aproximadamente.    </t>
  </si>
  <si>
    <t>Incendio en las instalaciones de la empresa LALA en un area aproximada de 50 metros cuadrados, un contenedor de amoniaco presentpi fuga en poca cantidad. Un bombero sufrio quemaduras leves. Se evacuo momentaneamente a la poblacion y de locales contiguos.</t>
  </si>
  <si>
    <t>Se registro una fuga de amoniaco debido a una congeladora, ubicada en el Poblado Los Ojitos, perteneciente al municipio de Rosario. Como medida preventiva se realizo la evacuacion total del poblado siendo aproximadamente entre 200 y 250 personas, de los cuales resultaron 5 personas (3 adultos y 2 menores) por una intoxicacion.</t>
  </si>
  <si>
    <t>San Rafael</t>
  </si>
  <si>
    <t>Volcadura de 1 pida de “Auto transportes Manterola S. A. de C.V.” de Martinez de la Torre, por impacto de con camioneta, que transportaba 22,600 l de gasolina magna, en el km 88 de la Carr. Amozoc- Cuautla, derramandose ¾ del producto sobre un sembradio de platano. Preventivamente se desalojaron 3 viviendas.</t>
  </si>
  <si>
    <t xml:space="preserve">Incendio en una fabrica recicladora de plasticos en la Col. Cruz de Barreno sobre la calle Juana de la Parra # 90 esq. con Jose Silverio Nuñez, quemandose materia prima,  maquinaria, 1 camioneta Chevrolet y el colapso de 1 estructura metalica. De acuerdo, lo que reporta la persona dueña (sexo masculino de 62),el costo asciende a 2 mll de pesos. </t>
  </si>
  <si>
    <t xml:space="preserve">Incendio en la bodega de juguetes de plastico "importadora el oso”, en Av. Revolucion num. 21 entre suarez y enriquez zona centro de la Cd. de jalapa, presentando perdida total del local comercial (25 m2). </t>
  </si>
  <si>
    <t>Se registro el desplome de una avioneta tipo Cessna con capacidad para cinco personas, con destino al Valle, Parral, Chihuahua con tres pasajeros. El accidente se registro cerca de la pista de Camaguey, en el municipio de Guasave, Sinaloa, dejando un saldo de dos muertos y un herido con quemaduras de tercer grado y diversas fracturas.</t>
  </si>
  <si>
    <t xml:space="preserve">Derrame de combustible en un oleoducto de 30", por extraccion clandestina, afectando un espacio de 100m2 de sembradio de naranja, en la comunidad de El idolo. Preventivamente se evacuaron a los habitantes de 6 localidades aledañas y la suspension de clases este martes. </t>
  </si>
  <si>
    <t>Yahualica de Gonzalez Gallo</t>
  </si>
  <si>
    <t xml:space="preserve">Se presentouna detonacion  en un taller de articulos pirotecnicos, instalada en un predio conocido como El Tulillo, en la periferia de la cabecera municipal, a un costado de dos bodegas con polvora y materias primas.En el lugar fallecio un joven de 22 años y un hombre de 58 años perdio la vida cuando era atendido por paramedicos.
Uno de los heridos de 35 años, con quemaduras de segundo y tercer grado en al menos 30 por ciento de su cuerpo, fue trasladado en el helicoptero de Proteccion civil del estado a un hospital de Guadalajara. 
</t>
  </si>
  <si>
    <t>Volcamiento en el km 262 de la Carr. a Mazatlan, en el tramo carretero Yecora-San Nicolas, de una pipa la cual pertenece a la Cia. Grupo Piazza Roma, que transporta diesel, presentandose un derrame de 31,500 l. aprox., cerrandose la circulacion.</t>
  </si>
  <si>
    <t>Se presentoun choque entre una pipa que trasportaba azufre liquido y un trailes en la carretera Salamanca - Villagran a la altura de la granja Chury. Se incendiaron ambos vehiculos sin que se registrara la fuga de azufre. El conductor del trailer fallecio.</t>
  </si>
  <si>
    <t>La Embotelladora Lagunera S.A de C.V. (Coca Cola), ubicada en Boulevard Revolucion entre las calles sicomoros y calle Villanueva (29), colonia Torreon jardin, se suscito una fuerte explosion, en el area de cisternas de agua tratada, ya que en el lugar por informacion de personal de la misma empresa, se encontraban 4 trabajadores de una empresa externa realizando trabajos de mantenimiento y recubrimiento de una de las cisternas al momento de la explosion.</t>
  </si>
  <si>
    <t>A las 10:20 horas, se registro un flamazo por gas LP, entre  las calles Flamencos y Lienzo, en el Residencial “El Cortijo”, resultando una persona lesionada con quemaduras de primer grado y daños parciales en 8 viviendas y  2 vehiculos, la persona lesionada fue trasladada al hospital de la localidad. El incidente se debio al estar realizando maniobras de abastecimiento de gas LP en un tanque estacionario.</t>
  </si>
  <si>
    <t>Santa Cruz Quilehtla</t>
  </si>
  <si>
    <t>Explosion de un contenedor cargado con combustoleo, dentro de una fabrica de telas, en calle ferrocarril s/n en la Col. Santa Cruz quiletla, resultando lesionada la persona que vigilaba, el incendio fue un corto circuito.</t>
  </si>
  <si>
    <t>PEMEX a traves de un comunicado de prensa, informo que a las 18:15 horas se registro un incendio en un turbocompresor, en el tercer nivel de la plataforma KU-S del Centro de Proceso KU en el campo Ku Maloob Zaap. De manera inmediata, se activaron los sistemas de paro por emergencia en la plataforma, cerrandose los pozos de produccion conectados a la misma. Fueron eveacuados 213 trabajadores, y trasladados a la plataforma habitacional anexa, asicomo otros 69 empleados de la plataforma aledaña de perforacion Mase 803, quienes fueron conducidos a la embarcacion Key Lobos.</t>
  </si>
  <si>
    <t>El 16 de enero a las 14:00 horas, se registro el aterrizaje forzoso de una avioneta, utilizada para la practica aerea, propiedad de la Escuela de Aviacion de la Fuerza aerea Mexicana, misma que aterrizo en las instalaciones del aeropuerto internacional Manuel Marquez de Leon (de la Paz). Como consecuencia del aterrizaje los 2 elementos de la Fuerza aerea, que tripulaban la nave resultaron con lesiones menores. Despues del aterrizaje se presentoun incendio en la aeronave, mismo que fue extinguido por personal de Bomberos del aeropuerto.</t>
  </si>
  <si>
    <t xml:space="preserve">Se registro una volcadura en la Carretera Internacional 15 Mexico-Nogales, debio a un alcance por un trailer, el cual impacto al camion de Pasajeros, se informa que trasportaba a un maximo de 50 personas, la mayoria estudiantes cuyas edades van de los 16 a los 21 años de edad, al momento reportan 43 personas lesionadas, tres de ellas en estado grave, asimismo se reporta  una persona  fallecida del sexo Femenino  de 60 años, originaria de la Comunidad Agua Blanca. </t>
  </si>
  <si>
    <t>Janos</t>
  </si>
  <si>
    <t>A las 03:30 horas, se registro la volcadura de un tracto camion  que transportaba aproximadamente 27 toneladas de acido sulfurico, mismo que se derramo en su totalidad. El accidente ocurrio en el kilometro 73 de la carretera Interestatal Janos-Agua Prieta, a altura del ejido San Francisco, Municipio de Janos. Al conductor del vehiculo presentodiferentes lesiones menores, por lo cual fue atendido en el lugar, por personal de la Cruz Roja Mexicana.</t>
  </si>
  <si>
    <t>Se reportoel choque de un camion de pasajeros, perteneciente a la empresa Flecha Amarilla, que cubria la ruta Leon–Lagos de Moreno, el cual se impacto contra un muro y un poste en el kilometro 27, del poblado “El Jaramillo” de la carretera Lagos de Moreno-Leon Guanajuato, resultando 11 personas lesionadas, 3 de las cuales fueron trasladadas a la clinica Poniente de Leon, 8 mas fueron atendidas en el lugar. Ademas de la muerte de un hombre de entre 55 y 60 años de edad (chofer del camion).</t>
  </si>
  <si>
    <t>Atzacan</t>
  </si>
  <si>
    <t>Se detecto una fuga, ubicada en la localidad de Santa Ana Atzacan, municipio de Atzacan, por lo cual se procedio a la suspension de Oleoductos de 30 y 24 pulgadas, Nuevo Teapa-Tula-Salamanca. La fuga se debio a una nueva violacion a la reparacion de una toma clandestina reparada en el oleoducto de 24” Nuevo Teapa-Venta de Carpio, en el kilometro 334+335, en el ejido Santa Ana Atzacan, municipio de Atzacan. El volumen aproximado del derrame de hidrocarburo son 300 litros en un area de 500 metros2 (1 metro de ancho por 500 metros de largo en un terreno agricola).</t>
  </si>
  <si>
    <t>Tlalnepantla de Baz</t>
  </si>
  <si>
    <t>Se registro el derrumbe de una mina de donde se extrae piedra para mamposteria, denominada “El Tenayo”, ubicada en la calle Puente de Leon, Ejido La Cantera, municipio de Tlalnepantla. Al momento del incidente se encontraban cargando 2 camiones de volteo, lo cual provoco la muerte de 2 personas las cuales se encontraban dentro de uno de los vehiculos, dos hombres unode  50 años y otro de 35 años. Asimismo, fueron lesionadas dos personas, que se encontraban en el otro camion de volteo, estas personas fueron trasladadas a hospitales cercanos, para su atencion medica. Se desconocen las causas que originaron el accidente.</t>
  </si>
  <si>
    <t>Nochistlan de Mejia</t>
  </si>
  <si>
    <t>Se registro la explosion de una camioneta particular. Se informa que el vehiculo trasportaba juegos  pirotecnicos, hacia el Templo de San Sebastian, derivado de la explosion se reportan 5 menores y 10 adultos lesionados</t>
  </si>
  <si>
    <t>Se registro el descarrilamiento de dos furgones de los cuales uno transportaba granos y el segundo transportaba  liquidos inflamables, no se reporta fuga o incendio. El accidente se registro en la estacion Cañedo, ubicada entre las comunidades de Jahuara del municipio del Fuerte y el Carrizo del municipio de Ahome. Derivado del accidente se reportaron 4 trabajadores lesionados.</t>
  </si>
  <si>
    <t>Se registro la explosion de un polvorin con permiso No. 1545 de SEDENA, en la Colonia La Saucera, se informo que se presentaron tres explosiones simultaneas. Debido a ello se reportoel fallecimiento de un hombre de 48 años, asicomo resultaron lesionados,  tres hombres de 38 años,  25 años y 21 años respectivamente.</t>
  </si>
  <si>
    <t xml:space="preserve">Medellin </t>
  </si>
  <si>
    <t>Se registro la volcadura de un autobus urbano, el cual cayo en el fondo del rio Jampa, el siniestro se registro en el puente Jamapa, ubicado en el municipio de Medellin. Resultando 2 fallecidos</t>
  </si>
  <si>
    <t>Se registro el desplome de una avioneta  tipo Cessna de cuatro plazas, se desplomo cuando iniciaba el ascenso de la nave para efectuar un vuelo de reconocimiento, presumiblemente a causa de una falla en el motor de la aeronave, resultando como saldo tres personas lesionadas de gravedad;  un hombre de 32 años, un hombre de 58 añosy un hombre de 71 años.</t>
  </si>
  <si>
    <t>Angel R. Cabada, Catemaco, Minatitlan, 
Saltabarranca, San Andres Tuxtla y Santiago Tuxtla</t>
  </si>
  <si>
    <t>Debido a la lluvia ocurrida el 29 de enero fue necesario apoyar a 6 municipios con diversos insumos.</t>
  </si>
  <si>
    <t>Se reportoun incendio, aparentemente fue ocasionado por un corto circuito en la Iglesia de San Cristobal, ubicada entre las calles 69 y 71 de la Colonia Centro, perteneciente al  Municipio de Merida, en el cual resulto una persona intoxicada</t>
  </si>
  <si>
    <t>Un hombre de 27 años de edad perdio la vida cuando cayo de una lancha en las aguas gelidas de la presa Madin.</t>
  </si>
  <si>
    <t xml:space="preserve">Se registro una fuerte granizada en la comunidad de Taxhima y del municipio de Villa del Carbon, resultando 25 viviendas afectadas en sus techos por acumulacion de granizo y desplome parcial de algunos. 170 personas fueron alojadas en el auditorio municipal a quienes se lesa poyo con alimentos y cobijas. </t>
  </si>
  <si>
    <t>Pachuca de Soto y Mineral de la Reforma</t>
  </si>
  <si>
    <t>Alas 18:00 hrs se registro una fuerte lluvia acompañada con granizo en el municipio de Mineral de la Reforma, en el poblado de Calera se reportan afectaciones a 3 viviendas por desplome de sus techos por acumulamiento y peso del granizo, asi como el techo de una bodega ubicada en el poblado de Palma Gorda a la altura del Km. 8, se brindo el apoyo por parte del municipio.</t>
  </si>
  <si>
    <t>Panopla</t>
  </si>
  <si>
    <t>Se registro una explosion de pirotecnia en una fiesta, en el Municipio San Francisco Temezontla. Se reporta una persona lesionada.</t>
  </si>
  <si>
    <t>Cosolapa</t>
  </si>
  <si>
    <t>La ruptura del ducto de Pemex, de Gas LP,  ubicado en el Paraje El Canutillo, se informa que sucedio mientras una retro excavadora realizaba trabajos en la zona, en un predio particular, desconociendo los dueños que en ese lugar se localizaba un ducto de Pemex. Como medida preventiva se evacuaron a 300 personas de las Colonias El Canutillo, Chema Martinez, La Coyotera y Almolongas (siendo un 1Km. a la redonda de la zona afectada), las personas fueron llevadas a una zona segura.</t>
  </si>
  <si>
    <t>Tlaltetela</t>
  </si>
  <si>
    <t>Se registro una explosion por juegos pirotecnicos, lesionando a 5 personas, De 16, 14 , 13, 24 Y 45 años, cuatro mujeres y un hombre, las cuales fueron trasladadas al Hospital Centro Medico.</t>
  </si>
  <si>
    <t>Incendio en una bodega de plasticos, en la Col. San Isidro, consumiendose 50 ton. de carton.</t>
  </si>
  <si>
    <t xml:space="preserve">Cuautitlan </t>
  </si>
  <si>
    <t>En un departamento en la colonia Niños Heroes una familia sufripo intoxiacion por acumulacion de gas Lp. Un menor de  15 años de edad y un hombre de 42años perdieron la vida. Y otras 6 personas resultaron intoxicadas cuatro de sexo femenino y dos de sexo masculino.</t>
  </si>
  <si>
    <t>Se registro una explosion por acumulamiento de gas Lp. de un tanque de 30kg, en una vivienda de dos niveles en el municipio del mismo nombre,  de la Col. Benito Juarez,  en donde resultaron 3 personas con quemaduras de 1 y 2° de nombres, una mujer de 38 años, una menor de 8 años y otra de de 13 años. Asimismo una menor de 13 años fue atendida en el lugar por crisis nerviosa La vivienda en donde se registro la explosion resulto con perdida total y otras 3 con daños parciales asi como dos vehiculos particulares.</t>
  </si>
  <si>
    <t>Por acumulacion de gas LP, se registro 1 explosion en la casa num. 5, del num. 69, Calle algodonales, Col. Residencial miramontes, la onda expansiva afecto la vidrieria de otras ocho casas aledañas, resultando 1 persona lesionada (sexo desconocido), atendida en el lugar.</t>
  </si>
  <si>
    <t xml:space="preserve">Se registro un incendio dentro de la fabrica con razonsocial “CCR Mexicana”, en la Colonia Tijerina. Debido a que se registro una nube color naranja, como medida preventiva, se evacuaron a 50 familias de las viviendas aledañas a la zona. Al parecer los hechos se suscitaron cuando se genero una reaccion quimica, al realizaba una prueba para productos de ceramica, se reportan dos personas lesionadas, siendo trasladas a l Hospital de Zona para su atencion inmediata.
</t>
  </si>
  <si>
    <t>Se informo de personas intoxicadas que habian asistido a un evento proselitista, donde se distribuyeron los alimentos contaminados, por lo que se trasladaron  paramedicos y personal de Proteccion Civil Estatal en coordinacion con Proteccion Civil, Transito, policia Preventiva Municipal y Cruz Roja Mexicana para atender a personas por intoxicacion por alimentos. Por ser un gran numero, habilitaron el Auditorio Municipal para brindarles atencion medica, siendo aproximadamente 880 personas, las cuales provenian de las  comunidades de Amate Amarillo, Amates, Zizicazapa, Los Tepetates, Teomatatlan, Coetzingo, Atzacoaloya, Colonia Nuevo Amanecer de Chilapa de alvarez. Se proporcionaron los siguientes apoyos: 152 cobertores y 100 colchonetas.</t>
  </si>
  <si>
    <t>Se reportola volcadura de un autobus de pasajeros en la carretera Queretaro-Mexico, a la altura del puente de Santa Cecilia, en la Av. San Rafael, en el municipio de Tlalnepantla. El accidente se debio a que un trailer de doble remolque se le cerro al autobus y este cayera del puente en el que circulaba, originando que 20 personas salieran lesionadas, de las cuales 8 fueron atendidas en el lugar y 12 mas fueron trasladas a la Cruz Roja de Lomas Verdes, Polanco y Tlalnepantla.</t>
  </si>
  <si>
    <t>Como resultado de las intensas lluvias se reportaron afectaciones en 16 hectareas de mango pertenecientes a 12 productores.</t>
  </si>
  <si>
    <t>Lazaro Cardenas y Ziracuaretiro</t>
  </si>
  <si>
    <t>Derivado de las intensas lluvias registradas en los municipios mencionados se presentaron afectaciones en 436.6 hectareas de aguacate, mango y zarzamora, siendo este ultimo el mas afectado. Sagarpa apoyo a traves de CADENA a 208 productores afectados con un monto de 987 mil pesos aproximadamente.</t>
  </si>
  <si>
    <t>Se registro un accidente multiple entre 1 autobus de Pasajeros de una empresa particular Aguileras, 2 autos compactos y 1 camion repartidor de gas lp, en la Carretera Federal 45 Salamanca – Celaya en el entronque de la comunidad de Val tierrilla, en donde resultaron 30 personas lesionadas trasladadas para su atencion medica al hospital general de Salamanca y 2 personas muertas.</t>
  </si>
  <si>
    <t>La empresa Quimica Pimia, en calle del Cobre num. 20 entre del Yeso y Nogales, registro un accidente en 1 cisterna de 40 mil l de amoniaco, al estar haciendo maniobras de carga un tracto camion golpeo un soporte de apoyo de esta, volcando y derramando el total del quimico sobre el suelo asfaltico, al momento se hizo una evacuacion de 350 personas, resultando afectadas solo 23 personas, trasladadas para su atencion. Se calcula una perdida de 200 mil pesos aprox.</t>
  </si>
  <si>
    <t>Chalchihuites</t>
  </si>
  <si>
    <t>Se registro un accidente de un autobus de pasajeros del servicio publico en el tramo carretero de Sombrerete - Chalchihuites, el cual volco sobre su costado derecho saliendo del asfalto, dicho autobus trasportaba a 40 pasajeros, 20 de ellos se reportaron en estado grave  fueron trasladados a diferentes centros hospitalarios de los municipios  de Vicente Guerrero perteneciente al estado de Durango, 10 mas con lesiones leves fueron trasladados a hospitales de Sombrerete.</t>
  </si>
  <si>
    <t>Se registro la explosion de un local destinado para la elaboracion de artificios pirotecnicos (polvorin), con numero de permiso de la SEDENA 1748. Derivado de la explosion se reportola muerte de un hombre de 48 años de edad. asicomo un hombre lesionado de 23 años de edad.</t>
  </si>
  <si>
    <t xml:space="preserve">Se registro una volcadura de  un camion de personal, perteneciente a la empresa Senda,  sobre el Km. 7.8 de la carretera Monterrey-Garcia, Municipio de Garcia.
La causa se debio a que el operador del camion, dormito y perdio el control de la unidad. De acuerdo con informacion del propio chofer de 26 años que tambien resulto lesionado y trasladado al hospital. Resultaron 16 personas mas lesionadas, trabajadores de la Empresa Johnson Controls, donde iniciarian sus actividades. </t>
  </si>
  <si>
    <t>En el municipio de Apaseo el Grande, se registro una volcadura de un autobus de la linea Turipaquetes, que viajaba del Distrito Federal a Aguascalientes  a la altura de la carretera Queretaro – Irapuato en el km 39, en donde resultaron 8 personas afectadas 4 muertos (una mujer de 29 años, un hombre de 41 años, un hombre de 29 años  y un hombre de 22 años) y 4 lesionados los cuales fueron trasladados para su atencion medica a la clinica Mac y Hospital de San Jose de Celaya.</t>
  </si>
  <si>
    <t>Colula</t>
  </si>
  <si>
    <t>Se registro el choque de un autobus local contra una parte del cerro, sobre la carretera  Barra de Navidad-Guadalajara, a la altura del kilometro 48. Registrando 9 personas lesionadas y un hombre fallecido de 32 años  conductor de la unidad.</t>
  </si>
  <si>
    <t>Se presentoel impacto entre un trailer con un remolque del Servicio publico Federal y un autobus de pasajeros de la linea Autotransportes Unidos del Servicio publico Federal, en el cual eran transportadas 18 personas, mismas que pudieron salir a tiempo del vehiculo ya que presentoincendio, calcinandose en su totalidad. El accidente se presentoen la carretera federal Perote-Teziutlan, en el municipio de Perote. Como resultado del accidente se reportan 6 personas lesionadas, mimas que fueron trasladadas a hospitales cercanos, para su atencion medica.</t>
  </si>
  <si>
    <t>Acajete, Banderilla, Jilotepec, Rafael Lucio y 
Tlacolulan</t>
  </si>
  <si>
    <t>Se presentouna lluvia severa que afectoa la poblacion de cinco municipios.</t>
  </si>
  <si>
    <t>Bocoyna, Maguarichi, Moris y Ocampo</t>
  </si>
  <si>
    <t>Se presentoneveada que afectoa cuatro municipios del estado, por lo que se doto de insumos a la poblacion afectadas.</t>
  </si>
  <si>
    <t>Se registro un incendio en una pipa que transportaba Disel con capacidad de 30 mil litros al ir circulando a la altura del Eje 120 de la Av. Promocion en zona industrial se notifica que el incendio se registro debido a que se tuvo calentamiento del eje trasero produciendo el derrame del material e incendiandoce al momento afectando una area de pasto de un terreno valdio. Se reportan tres bomberos lesionados.</t>
  </si>
  <si>
    <t xml:space="preserve">Se presentoel impacto de una camioneta tipo Pick-up y un autobus de pasajeros de la linea Flecha Amarilla, esto en el kilometro 177 de la carretera Zapotlanejo-La Piedad, a la altura del poblado conocido como San Antonio de Fernandez, en el municipio de Atotonilco. Como resultado del accidente se reportan 2 personas muertas y 31 lesionadas, de las cuales 25 fueron atendidas en el lugar y despues fueron llevadas al IMSS de Ocotlan, las otras 6 personas resultaron con lesiones importantes, por lo cual fueron trasladadas al Centro de Salud de Atotonilco.
</t>
  </si>
  <si>
    <t>Acatic</t>
  </si>
  <si>
    <t>Se registro el desplome de una avioneta tipo Rockwell 695 bimotor,  propiedad de la policia Federal Preventiva, el accidente se registro a la altura de la delegacion de El Refugio en el municipio de Acatic, en la calle de Prolongacion Morelos a un costado de la calle San Francisco como a 100 o 200 metros de la ultima linea de viviendas. Dos personas perdieron la vida.</t>
  </si>
  <si>
    <t>Se registro un accidente carretero en el km 16 de la carretera Silao - Sn. Felipe al desprenderse el segundo remolque cargado con 33 mil litros de gasolina de un tractocamion, al quedar a la deriva, un camion de transporte de personal (vacio) y un automovil particular, se impactaron contra el remolque  produciendo la muerte de ambos conductores. El remolque presentofuga del producto.</t>
  </si>
  <si>
    <t>Caida de una barda de 10x 7 m,  cuando 3 trabajadores realizaban una zanja para mamposteria de un Centro Comercial, en la Col. Hacienda El Rosario, que al no estar apuntalada la pared se vencio cayendo cerca de 60 ton. sobre los trabajadores, resultando 1 persona fallecida, 1 lesionada (sexo masculino), asi como otra desaparecida.</t>
  </si>
  <si>
    <t xml:space="preserve">Caida de 1 avioneta tipo Cessna C206, en la Czda. Ramon Mendez esq. con Av. de la Paz, Col. Francisco Villa, que al desplmarse provoco un incendio, resultando fallecida la presona que piloteaba (sexo masculino, de aprox. 35 años de edad), y 2 vehiculos dañados (se encontraban estacionados).
</t>
  </si>
  <si>
    <t>Delegacion Tlahuac</t>
  </si>
  <si>
    <t>Se registro la caida de un brazo  de una grua que realizaba obras en la linea 12 del metro que cayo sobre un microbus en el que se realizaban brigadas de vacunacion de Poliomelitis perteneciente a la Secretaria de Salud. Tres personas resultaron lesionadas (un hombre y dos mujeres).</t>
  </si>
  <si>
    <t>Volcadura de 1a pipa que transportaba 44,400 l de diesel industrial, de la Cia. “Super Transporte Rebeil, S.A. de C.V, procedente de PEMEX Hermosillo con destino a Nacozari de Garcia, registrandose un derrame total del producto.</t>
  </si>
  <si>
    <t>Incendio en 1 fabrica donde se elaboran productos de limpieza, de la Cia. Productos Quimicos Mardupol, S. A. de C. V., en calle de la Esperanza Num. 2151, Col. Ejido de SENECU, preventivamente fueron evacuadas 3 mil personas aprox. (personal de la empresa y de las otras cercanas). Ademas, resultaron 3 personas del cuerpo de bomberos con una ligera intoxicacion. En incendio se debio a una reaccion quimica en uno de los contenedores, en donde se involucraron diversos productos quimicos.</t>
  </si>
  <si>
    <t>Francisco I Madero, Parras y San Pedro</t>
  </si>
  <si>
    <t>La Ganaderia del Estado de Coahuila es principalmente bovina y caprina, tras 15 meses de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apoyo a los productores a traves del programa de suplemento alimenticio.</t>
  </si>
  <si>
    <t>Se registro el accidente carretero por alcance y posteriormente la volcadura del autobus de pasajeros, arrojando 4 personas fallecidas y 20 lesionados, el siniestro fue localizado en la carretera 57 en el tramo San Luis Potosi – Queretaro. La unidades involucradas fueron un autobus de la linea futura que se dirigia de Queretaro hacia la ciudad de San Luis Potosi, el cual por alcance choco contra un trailer detenido que estaba esperando pasar un reten militar, ubicado cerca del entronque hacia Villa de Reyes</t>
  </si>
  <si>
    <t>Se registro un derrumbe de tierra, ubicado cerca del fraccionamiento las palmas atras del COBACHI no.13, donde realizaban trabajos de drenaje, resultando 5 personas afectadas, las cuales fueron rescatadas 2 fallecidos y 3 lesionados.</t>
  </si>
  <si>
    <t>Explosion en la empresa “Tractebel”, en el km 9.5 de la Carr. Garcia, en una de las tuberias del area de vapores, resultando 1 persona fallecida y otra lesionada, preventivamente se acordono la zona.</t>
  </si>
  <si>
    <t>Cutzamala de Pinzon</t>
  </si>
  <si>
    <t>Se reportouna volcadura de un autobus de la linea empresas “Zinacantepec” con ruta Mexico-Toluca-Zinacantepec,  de la ruta Ciudad Altamirano – Mexico, con 23 pasajeros a bordo aproximadamente, resultando 8 lesionados, mismos que fueron trasladados a la clinica de urgencias y fracturas del Dr. Millan, en Ciudad Altamirano, para su atencion medicaLos hechos se suscitaron sobre la carretera federal Altamirano – Toluca, en el km 169, a la altura de la comunidad de Zacapuato, municipio de Cutzamala de Pinzon.</t>
  </si>
  <si>
    <t>Se registro un incendio en la fabrica de calcetines con razonsocial “AMORE S.A.de.C.V.” en el municipio de Valle de Santiago. Se desconoce las causas que lo originaron, se reporta con perdida total, debido al colapso de toda la barda perimetral asicomo de toda la estructura del techo, 1 camioneta, 1 tolva y 2 vehiculos.Como medida de seguridad se evacuaron, aproximadamente a 150 personas de casas y comercios circundantes a la zona. Asimismo resultaron lesionados 2 Bomberos atendidos por deshidratacion y desvanecimiento por fatiga</t>
  </si>
  <si>
    <t>Volcadura de un autobus de pasajeros de la linea Ramal-Pantitlan-Puente Rojo Edo. de Mexico, en Calz. I. Zaragoza a la altura del puente La Concordia, originado por el impacto de una gondola de tractocamion, cerrandose la vialidad por 30 min. y resultando 3 personas lesionadas (sexo desconocido), que fueron trasladadas para su atencion a la Cruz Roja de Polanco y al Hospital General de la Villa.</t>
  </si>
  <si>
    <t>Volcadura en la Carr. Hermosillo-Yecora km 153 de 1 contenedor tipo tolva de la  Cia. “Transporte Loustanaou”, que transportaba 22 ton. de nitrato de amoniaco, resultando 2 personas lesionadas (sexo masculino).</t>
  </si>
  <si>
    <t>Intoxicacion de 9 personas (sexo masculino de: 7 (2), 34, 13, 15, 12, 11 y 38 años; y 1 mas que se desconoce su edad), en el plantel que ocupa el Centro CLOTE ubicado en la Calle Heriberto Frias num. 711 y Torres Adalid, debido al aroma de mercaptano (agregado al gas LP), generado al cambio de valvulas en una instalacion que realizo 1 persona en el predio que se encontraba en la parte trasera de dicho plantel.</t>
  </si>
  <si>
    <t>Volcadura de 1 pipa con 32 mil lt de aceite de petroleo en el km 2+200 de la Carr. 57, a la altura del puente num. 2, que se impacto contra 1 poste de energia y origino un incendio forestal (60 ha de matorral afectadas) y derrame del liquido sobre un cauce de agua, incendiandose el vehiculo y escapando la persona que conducia (sexo desconocido).</t>
  </si>
  <si>
    <t>Copandaro</t>
  </si>
  <si>
    <t>Se registro una granizada que afectocerca de 250 hectareas de diversos cultivos pertenencientes a 103 productores. CADENA apoyo con 563 mil pesos aproximadamente con el fin de reactivar la economia en el sector.</t>
  </si>
  <si>
    <t>Xiutetelco</t>
  </si>
  <si>
    <t xml:space="preserve">Se registro la explosion de un polvorin, ubicado en la calle de Javier Mina no. 301 del municipio San juan Xyutetelco, Sierra Norte de Puebla,  en el lugar fallecio la señora Juana del Carmen Aburto de 30 años de edad y resulto herido el señor Jesus Martinez Bruno quien fue trasladado al Hospital regional de Teziutlan, Pue. La explosion se debio al mal manejo de sustancias quimicas que se trabajaban en donde se almacenaba la polvora. </t>
  </si>
  <si>
    <t>Se registro a las 16:30 hrs., una granizada, debido a ello se realizo una evaluacion de daños, informando que en la cabecera municipal, se registraron 18 viviendas y en la comunidad de Santa Barbara, se registraron 22 viviendas, con afectaciones parciales.Asimismo se informa que se tiene un aproximado de 130 personas damnificadas.En la cabecera municipal,fueron albergadas a 4 personas integrantes de una familia, en un refugio temporal, ubicado en el Salon Parroquial.</t>
  </si>
  <si>
    <t>Descarrilamiento de 17 vagones de tren (vacios) de Ferrocarriles Mexicanos, Comunidad de Calderas en el municipio de Tecoman, resultando 1 vivienda afectada que alcanzo ser tocada por uno de los vagones. Debido a las malas condiciones de las vias y la tardanza de las reparaciones.</t>
  </si>
  <si>
    <t>Explosion por acumulacion de gas en 1 vivienda ubicada en la Av. Frontera norte num. 2,893 entre las Calles 7 y 8 de la Col. Frontera, al dejar de escapar 1  cilindro de 45 kg de gas al intentar suicidarse 1 persona (misma que fue detenida y de sexo desconocido). Preventivamente se evacuo la guarderia "Comunicadoras de Baja California" (aprox. 50 personas).</t>
  </si>
  <si>
    <t>Oluta</t>
  </si>
  <si>
    <t>Accidente en la Carr. libre Xalapa-Veracruz a la altura de la entrada del municipio al impactarse 1 trailer contra 1 autobus de pasajeros de la linea Tierra Colorada, resultando 34 personas lesionadas que viajaban en el autobus (16 del sexo femenino con una edad promedio de 31 años y 18 del sexo masculino con una edad promedio de 42 años), trasladados por unidades de Cruz Roja a las Clinicas 14 y 54 del IMSS y al Hospital Regional 20 de Noviembre.</t>
  </si>
  <si>
    <t>Explosion de 1 vivienda en la Col. San Juan Iztacala, Plano Norte, num. 115, utilizada como bodega de material pirotecnico, resultando 1 persona muerta y 3 lesionadas de sexo desconocido (2 trasladados al hospital General de Atizapan y 1 al hospital de Lomas Verdes), dañando 2 viviendas en su estructura y vidrios y 6 mas en vidrios.</t>
  </si>
  <si>
    <t>Fuga de gas natural por ruptura en tuberia de 8" en la Calle San Miguel de Allende esq. con Av. Salamanca de la Cd. Industrial, originada por una maquina (mano de chango) que realizaba trabajos de reparacion en calles, evacuandose por seguridad a 8 empresas (210 personas de sexo desconocido), asicomo el paro de labores por la suspension en el suministro de gas.</t>
  </si>
  <si>
    <t>Se registro una explosion cuando realizaban trabajos de soldadura en un contenedor de aceite quemado y con capacidad de 34 mil litros, afuera de un taller dedicado a la soldadura. Se reportan 3 personas lesionadas, daños en dos viviendas y un motel.</t>
  </si>
  <si>
    <t>Acapulco de Juarez</t>
  </si>
  <si>
    <t>Incendio en instalaciones de la Pepsi en la Carr. Cayaco Puerto Marques, originado en una de las calderas ubicada en la parte exterior (causando solo daños en 1 caldera con capacidad de 5 mil lt. de diesel (consumidos). Preventivamente se evacuaron 200 personas que laboraban (sexo desconocido).</t>
  </si>
  <si>
    <t xml:space="preserve">Incendio en la ferreteria "Ace Home Center" en Av. 20 de noviembre, entre las Av. Cuauhtemoc y Blas Corral, zona Centro, resultando 4 personas fallecidas (sexo femenino) y 2 lesionadas graves (sexo desconocido). Preventivamente se evacuo a las personas que se encontraban en la tienda y una papeleria cercana, acordonandose 2 calles a la redonda. </t>
  </si>
  <si>
    <t>Incendio urbano en 1 fabrica  recicladora de Plasticos de la Cia. “Eduardo Garcia”  en Av. Camino a Mazatlan, frente al Fracc. Urdiquinta, resultando a 3  personas de Proteccion Civil Estatal al caerles una barda durante la sofocacion (sexo desconocido).</t>
  </si>
  <si>
    <t xml:space="preserve">Se volcaron 14 lanchas con 3 personas a bordo cada una , al estar realizando las labores de pesca de la “Curvina”. En un primer informe reportaron que 12 personas fueron rescatadas por personal de la Naval de San Felipe y 3 llegaron por su cuenta, posteriormente, indicaron que 21 pescadores mas fueron rescatados con vida en un lugar fangoso entre los limites de Sonora y BC por la compañia pesquera “Kukapac”, faltando unicamente 3 personas </t>
  </si>
  <si>
    <t>Ahumada</t>
  </si>
  <si>
    <t>Tolvanera que afecto la visibilidad en la Carr. Villa ahumada-Cd. Juarez km 260, ocasionando 1 choque multiple entre 1 trailer, 1 camion de pasajeros y 6 vehiculos particulares,  resultando 1 persona fallecida (sexo femenino de 30 años) y 12 mas lesionadas (sexo desconocido),  trasladadas a diversos hospitales de la zona.</t>
  </si>
  <si>
    <t>Playas de Rosarito</t>
  </si>
  <si>
    <t>Incendio que termino con 1 bodega de la fabrica de muebles Baja Wood en la Col. Benito Juarez, resultando 47 personas lesionadas y rescatadas (sexo desconocido).</t>
  </si>
  <si>
    <t>Se presentouna nevada que afectoal municipio de Madera, por lo que se activaron recursos del FONDEN para proporcionar insumos a la poblacion.</t>
  </si>
  <si>
    <t>Pachuca de Soto</t>
  </si>
  <si>
    <t>Volcadura de 1 autobus de la linea “Futura” con direccion a la Cd. de Mexico sobre la Carr. Mexico-Pachuca, Comunidad “Matilde” impactandose contra 1 vehiculo particular Chevrolet-Chevy, resultando 8 personas lesionadas (sexo desconocido), trasladadas a diferentes hospitales de la zona.</t>
  </si>
  <si>
    <t>Derrame de petroleo crudo de 1 ducto de 20” km 174 Carr. Mexico-Qro, Comunidad “Las Palomas”, debido a 1 toma clandestina, afectando a 400 ha. de cultivo (trigo, sorgo, alfalfa y rosales). Personal de PEMEX cerro las valvulas de alimentacion para iniciar la reparacion del ducto dañado, labores de recuperacion del petroleo y limpieza de los terrenos de siembra.</t>
  </si>
  <si>
    <t>Volcadura de 1 autobus de pasajeros Carretera Santa Ana-Hermosillo km 57 perteneciente a  la linea Turistica Driver Tours, proveniente de Tijuana con destino al Sur de la Republica, resultando 1 persona fallecida (sexo masculino de 27 años) y 30 lesionadas (sexo desconocido): 10 menores y 20 adultas, trastalados para su atencion medica.</t>
  </si>
  <si>
    <t>Incendio en 1 bodega de (20x40m) que almacenaba y fabricaba tarimas de madera, en la cabecera municipal. Preventivamente se evacuaron cerca de 15 personas que se encontraban laborando en dicha bodega (sexo desconocido).</t>
  </si>
  <si>
    <t>Casas Grandes y Nuevo Casas Grandes</t>
  </si>
  <si>
    <t>Como resultado de las heladas registradas en los municipios mencionados se reportaron afectaciones en cultivos de cereza, durazno y manzana. Pertenecientes a 38 productores. CADENA apoyo con 487 mil pesos aproximadamente</t>
  </si>
  <si>
    <t xml:space="preserve">Se presentola explosion de juegos pirotecnicos en via publica, cuando se realizaban las festividades patronales, en la zona centro, de la localidad de Tres Marias. Por falta de precaucion al realizar la quema de los castillos cayo un disparador en una caja que contenia juegos pirotecnicos los cuales se prendieron ocasionando lesiones por quemaduras a tres personas que se encontraban resguardando el lugar. Los 3 lesionados, presentaron quemaduras de primero, segundo y tercer grado, trasladados al Hospital General, por ambulancias del ERUM.
</t>
  </si>
  <si>
    <t>Explosion en 1 horno por acumulamiento de gas lp, de la Cia. Shinwoo de Mexico, en el parque industrial Bernardo Quintana, resultando 5 personas lesionadas (2 del sexo femenino de 22 años prom. Y 3 del sexo masculino de 24 años prom.), trasladas para su atencion.</t>
  </si>
  <si>
    <t>Explosion en un taller clandestino de artificios pirotecnicos ubicado en 4ª Av. en el Barrio Tricotenco, resultando 3 personas lesionadas (sexo masculino).</t>
  </si>
  <si>
    <t>Derrumbe de tierra 200m3 aprox. en Calz. las Aguilas esq. Halcones Col. Lomas de Guadalupe, resultando 1 persona sepultada (sexo masculino de 61 años), que trabajaba en obras de la autopista urbana poniente de la Supervia.</t>
  </si>
  <si>
    <t>Chilpancingo de los Bravo</t>
  </si>
  <si>
    <t xml:space="preserve">En el libramiento Chilpancingo-Tixtla, se registro la volcadura de 1 camion tipo torton, de la Cia “Frayland”, que transportaba varios bultos de harina, resultando 1 persona lesionada (sexo masculino de 45 años), trasladada para su atencion, preventivamente se cerro la circulacion. </t>
  </si>
  <si>
    <t>Se reportouna explosion en una bodega clandestina, ubicada en la colonia Estela Ortiz, autoridades Estatales detallaron que al llegar al lugar, se encontro con un flamazo en un auto tanque con capacidad de 50.000 Litros, el cual fue ocasionado al realizar cortes en la estructura del vehiculo para otros fines, cabe señalar que el auto tanque se encontraba Totalmente vacio, en el lugar fallecio una persona el cual se mantiene como  desconocido.</t>
  </si>
  <si>
    <t xml:space="preserve">Derrame de gasolina por toma clandestina, en un ducto de 16" que va de “Tula- Toluca”, en el Ejido de Calixtlahuaca, afectando 4m2 (donde se percibe la fuga), preventivamente se evacuaron 12 personas (sexo desconocido) de las viviendas cercanas al incidente.
</t>
  </si>
  <si>
    <t>Incendio en 1 bodega “Centro Comercial Textil”, en Plaza San Ciprian, entre las Calles de Corregidora y San Lazaro Col. Centro, resultando 4 personas lesionadas (sexo desconocido): 1 persona que vigilaba y 3 del personal de bomberos, trasladados al Hospital Mocel, afectando 2 mil m2 y evacuadas aprox. 700 personas de la Col. Candelaria de los Patos y de la Unidad Habitacional Emiliano Zapata.</t>
  </si>
  <si>
    <t xml:space="preserve">Fuertes lluvias acompañadas de granizo provocaron en 17 colonias encharcamientos que alcanzaron un tirante de 70 cm, desplome de 9 techos de lamina y 1 barda. Solo 8 familias fueron apoyadas con laminas, madera, cobertores, colchonetas y despensas. </t>
  </si>
  <si>
    <t xml:space="preserve">Flamazo en las Calles de Mariano Hidalgo esq. con Tacuba, Col. San Luis en la Cd. de Aguascalientes, cuando 1 pipa de gas LP descargaba en 1 panaderia, resultando lesionada la persona que conducia la pipa, 3 adultas y 3 menores de edad (sexo desconocido). </t>
  </si>
  <si>
    <t>Explosion de 1 registro subterraneo de alta tension, propiedad de CFE en la Calle Ernesto Dominguez, esq. Vasco de Quiroga Col. Pueblo de Santa Fe, resultado 1 persona policia bancaria industrial lesionada (sexo masculino), trasladada a  a un hospital privado.</t>
  </si>
  <si>
    <t>Cosamaloapan de Carpio</t>
  </si>
  <si>
    <t>Un tracto camion de doble semirremolque que transportaba 33 mil litros de amoniaco (en cada contenedor),  perteneciente a la compañia SLENZA con razonSocial en Villagran, Guanajuato, sufrio un accidente en este tramo carretero. En la unidad se encontraba un hombre del cual se desconoce su origen y una persona del Sexo Femenino sin conocimiento de sus generales, los cuales murieron calcinados dentro de la unidad tras haber sufrido dicho accidente. Se realizo el trasvase de amoniaco.</t>
  </si>
  <si>
    <t>Se registro el accidente de un vehiculo blindado tipo Rino, donde viajaban elementos de la policia Federal Preventiva, la unidad de aproximadamente 12 toneladas, transitaba por el Boulevard Ejercito Mexicano, a la altura del Puente Jabonoso, el vehiculo se trasladaba de Torreon a Gomez Palacios. Se informo que cuando dio la vuelta en U sobre las vias, paso el ferrocarril envistiendolo por la lateral izquierda, lo que provoco que diera varias vueltas, abriendose con el impacto la puerta trasera, debido a ello uno de los elementos del sexo masculino de aproximadamente 32 años perdio la vida siendo expulsado de la unidad y arrastrado 20 metros, asicomo 7 elementos (6 hombres y 1 mujer) resultaron lesionados</t>
  </si>
  <si>
    <t>xalapa</t>
  </si>
  <si>
    <t xml:space="preserve">Lluvia atipica acompañada de tormenta electrica, resultando 1 persona fallecida al instante (sexo masculino de 28 años) que se encontraba en un partido de futbol y fue alcanzado por 1 rayo, originario de la comunidad Acahuatal del municipio de Amatlan de los Reyes. </t>
  </si>
  <si>
    <t>Tehuacan y Zoquitlan</t>
  </si>
  <si>
    <t>Lluvias de moderadas a fuerte afectando a los municipios Tehuacan: 28 viviendas con techos de material endeble en la Col. San Miguel, activacion de 1 RT Comunidad de San Diego Chalma con 24 personas del sexo femenino y 4 menores (sexo desconocido), los cuales solo pasaron la noche y despues regresaron a sus domicilio. Axalpan: Sierra Negra 37 viviendas en sus techos y 200 ha de papalo Santa Maria Nativas. Se les brindo apoyo con laminas galvanizadas, despensas, colchonetas y cobertores.</t>
  </si>
  <si>
    <t>Ixtaczoquitlan, Orizaba y Rafael Delgado</t>
  </si>
  <si>
    <t>Se registro una granizada que afectoalrededor de 541 hectareas de diferentes cultivos pertenecientes a 405 productores. CADENA apoyo con 830 mil pesos aproximadamente.</t>
  </si>
  <si>
    <t>Acajete y Nogales</t>
  </si>
  <si>
    <t>La granizada severa el dia 30 de marzo afectoa dos municipios, por lo que fue necesario apoyar a la poblacion con diversos insumos.</t>
  </si>
  <si>
    <t>18 municipio</t>
  </si>
  <si>
    <t>Poblacion afectada por granizada y lluvia, en diversas Col. de varios municipios principalmente en cultivos y algunas viviendas en la zona rural, sobre todo en las casas con techo de lamina. Asi como, anegamientos arriba de las banquetas, en las principales vialidades, automoviles varados y Centros Comerciales. Resultando 17,900 personas afectadas, 2,112 viviendas, 45 colonias afectadas, 62 comunidades, 1 deslave, 1 escuela, 7 cultivos (de pastizal, maiz, frijol, papa, platano, arroz, caña de azucar) y 3 RT activados que refugio a 232 personas.</t>
  </si>
  <si>
    <t>Tormenta electrica y de granizo acompañada de lluvias en la Region Mixe, resultando 6 personas fallecidas: 3 del sexo femenino (7, 15 y 46 años) y 3 del sexo masculino (11, 20 y 27 años); 2 personas lesionadas (del sexo femenino de 6 años y del sexo masculino de 3 años) al caerles un rayo en su domicilio, Comunidad de la “Escobilla” y trasladadas al hospital de Tanazulapam del Progreso.</t>
  </si>
  <si>
    <t>Cocotitlan y Temamatla</t>
  </si>
  <si>
    <t xml:space="preserve">Se registro un accidente carretero entre los Municipios de Cocotitlan y Temamatla, en la carretera 115 km 4, hacia Juchitepec, en el que se vieron involucrados una Combi del Servicio publico y un vehiculo militar de la 37ª zona. En el choque de frente, resultaron: 13 lesionados y 4 personas fallecidas (3 civiles y un militar). </t>
  </si>
  <si>
    <t>Se registraron intensas lluvias en varios municipios del estado ocasionando daños en 466 hectareas de maiz. CADENA apoyo a los afectados con 622 mil pesos aproximadamente</t>
  </si>
  <si>
    <t>Derivado de las intensas lluvias se registraron afectaciones en 915 hectareas de diversos cultivos pertenecientes a 334 productores. CADENA apoyo con 1.4 millones de pesos aproximadamente.</t>
  </si>
  <si>
    <t>Emiliano Zapata, Banderilla y Xalapa</t>
  </si>
  <si>
    <t>Debido a la lluvia y granizo en tres municipios se proporciono apoyo a la poblacion.</t>
  </si>
  <si>
    <t>Lluvia con fuerte granizada, afectando 2 colonias, siendo la Col. Barrio de Pajaritos la mas afectada: 42 familias (210 personas) en sus techos de lamina de carton y galvanizada,  cristales rotos y abolladuras en automoviles; apoyadas con alimentos y laminas.</t>
  </si>
  <si>
    <t>Contepec e Irimbo</t>
  </si>
  <si>
    <t>Se registro sequia durante los meses de abril y mayo, misma que afecto154.55 hectareas de maizs, pertenencientes a 55 productores. CADENA apoyo con 206 mil pesos aproximadamente.</t>
  </si>
  <si>
    <t>Choque involucrado 1 vehiculo particular del Edo. de Florida impactado de frente con 1 camion de pasajeros local de la Cia. Avalos, sobre la Carr. Panoramica tramo Cata–Mineral de Rayas, resultando 8 personas lesionadas: 4 del sexo femenino (3, 19, 26 y 29 años) y 4 del sexo masculino (10 meses, 17, 18 y 21 años), atendidos en el lugar y trasladados al IMSS y Hospital General de Guanajuato.</t>
  </si>
  <si>
    <t>Villa de Coss</t>
  </si>
  <si>
    <t xml:space="preserve">Accidente en la Carr. Federal 54 km 70 involucrado 1 camion de pasajeros del Servicio Publico Federal (marca Dina, modelo 85) impactado con 1 camioneta Ford, resultando 18 personas (sexo desconocido) lesionadas (de las 27 a bordo), trasladadas a los hospitales Regionales de Fresnillo y Zacatecas. De las 3 personas que viajaban en el vehiculo particular: 2 personas del sexo femenino fueron calcinadas) y lesionada la persona que conducia de 57 años aprox. (sexo desconocido). </t>
  </si>
  <si>
    <t>En la planta de la Cia. Rivera Gas en la Calle Dr. Norman Borlaug y 700, se registro una explosion de 1 tambo de gas al llenar 1 tanque de 30 kg, resultando 8 personas lesionadas:  7 del sexo masculino (21, 30, 32 (2), 42, 44 y 48 años) y 1 del sexo femenimo (34 años), que en su mayoria presentaron quemaduras de 2do. grado y  trasladadas para su atencion.</t>
  </si>
  <si>
    <t>Fuertes vientos de 119 km/h en varios puntos del municipio, provocaron 120 arboles caidos (algunos sobre edificios publicos, vehiculos  y/o viviendas), caida de cables de energia electrica y telefonia (provocando suspension temporal de servicios), daños en los techos de varias viviendas de material endeble, 12 personas atendidas por crisis nerviosa y ligeras cortaduras por la caida de cristales (sexo desconocido) y afectaciones en las Colonias: Centro, Moitzai, Juan Pablo II y Garcia Jimenez.</t>
  </si>
  <si>
    <t>Volcadura de 1 pipa de la Cia. GAS IMPERIAL en la Carr. “Los arquitos” km 3.4, que transportaba gas LP (capacidad de 10 mil Kg, encontrandose al 50% de su capacidad, no presentandose fuga), resultando 1 persona lesionada (sexo desconocido).</t>
  </si>
  <si>
    <t xml:space="preserve">Incendio en 1 bodega que almacenaba 80 ton de carton, en Clzda de la Naranja entre Armas e Ignacio Comonfort, Col. San Pedro Xalpa. 1 personal de bomberos (sexo desconocido) resulto con quemaduras en las manos (atendido en el lugar). Preventivamente se evacuaron 150 personas (20 viviendas). </t>
  </si>
  <si>
    <t>Bachiniva y Namiquipa</t>
  </si>
  <si>
    <t>Como consecuencia de la intensa helada registrada se presentaron afectaciones en 4,649.74 hectareas de manzana pertenecientes a 926 productores. CADENA apoyo con 10.5 millones de pesos.</t>
  </si>
  <si>
    <t xml:space="preserve">Debido a la lluvia y fuerte granizada en la poblacion de California, el granizo que cayo fue del tamaño de una pelota de “Ping Pon”, resultando afectados los techos de carton y lamina de zinc de diversas viviendas, rotura de parabrisas de los automoviles, ganado ovino (muertos), y resultaron 2 personas lesionadas (1 con crisis nerviosa y otra lesiones leves). Preventivamente se instalo un RT en el que el DIF apoyo con cobertores. </t>
  </si>
  <si>
    <t>Explosion en 1 vivienda por la acumulacion de gas, de un tanque de 30 kg en Calle Enrique Martinez y Martinez Col. Guadalupe Victoria, resultando 6 personas con quemaduras (sexo desconocido), trasladados al Hospital General, IMSS y al Hospital Universitario de la Cd.; y daños materiales de 1 casa.</t>
  </si>
  <si>
    <t>Caida de una techumbre de metal y teja de 1 Quinta (32 m2 aprox.) utilizada en una reunion en Calle Contadores esq. Arquitectos Col. Profesionistas, resultando 16 personas lesionadas (sexo desconocido) trasladadas a hospitales del IMSS, Universitario y Particulares.</t>
  </si>
  <si>
    <t>Accidente de un microbus R-45 (contratado para ir a Chalma), que en su regreso con destino a la Col. El Cedro sufrio el percance en el km 18+ 500 Carr. al Ajusco, cuando la persona que conducia perdio el control y se impacto de frente contra arboles, resultando 1 persona fallecida de 42 años  y 18 lesionadas (sexo desconocido), trasladados a los hospitales Ajusco Medica y Cruz Roja Mexicana de Polanco.</t>
  </si>
  <si>
    <t xml:space="preserve">Ahualulco de Mercado </t>
  </si>
  <si>
    <t>Incendio en 1 vivienda en Calle Loma Verde num. 43, Col. Lomas de Ahualulco, 5 personas fallecieron: 4 del sexo femenino (5, 14, 19 y 81 años) y 1 del sexo masculino (12 años), debido a 1 corto circuito por la mala instalacion electrica, aunado que las habitaciones estaban construida de laminas de carton que propago el incendio, las defunciones fueron por ser calcidas (1) y asficia (4), trasladadas al SEMEFO del municipio de Magdalena.</t>
  </si>
  <si>
    <t>Fuertes lluvias en  varios municipios. En Martinez de la Torre: desbordamientos de arroyos, afectaciones a 320 viviendas con penetracion de lodo, en lineas vitales, se implemento 3 refugios temporales (650 personas),  son apoyadas por el DIF municipal y el Ayuntamiento con cobertores, colchonetas y alimentos, daños en enseres. En Tlapacoyan: 4 personas cayeron al rio San Bartolo y se encuentran desaparecidas, y se tiene un RT. Por parte de SEDENA se implementa el Plan DN-III.</t>
  </si>
  <si>
    <t xml:space="preserve">Las lluvias presentadas ocasionaron una subita crecida del afluente del Rio San Bartolo, provocando el arrastre de 4 personas cuando intentaban cruzarlo: 3 del sexo femenino (14, 38 y 62 años) y 1 del sexo masculino (39 años). </t>
  </si>
  <si>
    <t>Martinez de la Torre y Tlapacoyan</t>
  </si>
  <si>
    <t xml:space="preserve">Las lluvias ocasionaron inundacion en el municipio que afectoa varios sectores. </t>
  </si>
  <si>
    <t>En el cruce de la Carr. de cuota con la libre entronque el Tacicuri, choco 1 autobus de pasajeros de la linea TAP y 1 automovil (stratus, 2001), falleciendo la persona que conducia el stratus (sexo masculino de 49) y 7 personas lesionadas: 3 del sexo femenino (47, 55 y 56 años) y 4 del sexo masculino (5, 34, 62 y 66 años).</t>
  </si>
  <si>
    <t>volcadura de 1 autobus de pasajeros de la linea Mayitos, en el tramo Mexico 15 Hermosillo-Navojoa km. 163, resultando 45 personas lesionadas (16 de sexo femenino y 29 de sexo masculino), trasladadas para su atencion y 2 personas fallecidas (1 del sexo femenino de 3 años y otra del sexo masculino de 7 años).</t>
  </si>
  <si>
    <t>Volcadura de 1 camion toron 5 km. antes de llegar al municipio de Yecora que trasnportaba material explosivo (ANFO de uso minero, perteneciente a la Cia. EYENESA, S.A. de C.V. que provenia de Hermosillo con destino a la Mina de Ocampo en Chihuahua); cabe señalar que le falta un reactivo para ser explosivo. Resultando lesionada la persona que conducia (sexo desconocido), trasladada al Hospital.</t>
  </si>
  <si>
    <t>Volcadura de 1 autobus de pasajeros de la linea “Futura”, que cubria la ruta de la Ciudad de Veracruz-Tantoyuca-Monterrey, NL., en el tramo carretero Tempoal-Panuco, a la altura de la comunidad Calentadores, resultando 8 personas fallecidas (1 del sexo masculino de 59 años) y 22 lesionadas, trasladadas para su atencion.</t>
  </si>
  <si>
    <t>Explosion dentro del  Depto. num. 101, en Calle Pensilvania num. 68 esq. Calle Texas Col. Napoles, por acumulacion de gas Lp, resultando dañados los vidrios de varios deptos. y afectaciones a 5 vehiculos  estacionados debajo del inmueble.</t>
  </si>
  <si>
    <t>Volcadura de 1 pipa que transportaba diesel (tracto camion Kenwood 2010) en la Carr. San Juanito-La Junta, a la altura del puente “Basishil”, resultando 1 persona fallecida (conductor del sexo masculino de 74 años) y derrame del producto</t>
  </si>
  <si>
    <t>Volcadura de 1 pipa en el tramo carretero “El Chote Espinal” entre las Comunidades Taso de la Valencia San Lorenzo y Anexos que transportaba Acido Clorhidrico (HCl) provocando 1 fuga y derrame del contenido en un arroyo cercano a la Carr. falleciendo la persona que operaba (del sexo masculino).</t>
  </si>
  <si>
    <t xml:space="preserve">Incendio en el basureo municipal que ocasiono contaminacion ambiental, evacuandose viviendas cercanas y 12 personas (sexo desconocido) fueron trasladadas a un refugio temporal habilitado en la Localidad “Indi ll”. </t>
  </si>
  <si>
    <t>Accidente en el Km. 41 Carr. Federal Mexico Toluca, entre 1 trailer con 2 semi remolques, de los cuales 1 se safo e impacto contra 1 autobus particular en el que se trasportaban 38  estudiantes de la Facultad de Economia de la UNAM, que se dirigian a la practica de campo al estado de Michoacan. El trailer choco 3 km adelante,  con 5 vehiculos particulares, resultando 6 personas fallecidas  y lesionadas, trasladadas para su atencion.</t>
  </si>
  <si>
    <t>Temapache, Las Choapas y Tlaltetela</t>
  </si>
  <si>
    <t>La lluvia afectoa tres municipios por lo que se doto de recursos para atender las necesidades alimenticias, de abrigo y de salud de la poblacion afectada</t>
  </si>
  <si>
    <t xml:space="preserve">Incendio en una fabrica de veladoras, en las calles de Castelar y General Cepeda, Col. Centro, misma q fue consumida en su totalidad, preventicamente se cerro acordono el lugar. </t>
  </si>
  <si>
    <t>Accidente de 1 autobus de pasajeros de la linea ETN, por alcance contra un camion que transportaba toronjas en la autopista Occidente a la altura del km 191, que viajaba de Guadalajara–Morelia, resultando 1 persona muerta (Chofer) y 20 lesionados, de los cuales fueron trasladada para su atencion medica.</t>
  </si>
  <si>
    <t xml:space="preserve">Explosion por acumulacion de gas, (derivada de una fuga de un cilindro), dentro de una panaderia, en calle Moreno cruce con  Allende, Col. Centro del municipio, resultaron 5 personas lesionadas, trasladadas para su atencion. Preventivamente, se acordono la zona. </t>
  </si>
  <si>
    <t>Matachi y Temosachi</t>
  </si>
  <si>
    <t>Derivado de las intensas heladas se registraron daños en el cultivo de la manzana, por lo que CADENA apoyo con 584 mil pesos aproximadamente.</t>
  </si>
  <si>
    <t>Se registraron intensas lluvias en el municipio mencionado que afectaron 546 hectareas de maiz. Estas pertenecian a 387 productores.</t>
  </si>
  <si>
    <t>Colipa, Juchique de Ferrer, Misantla, Tenochtitlan, 
Tonayan y Yecuatla</t>
  </si>
  <si>
    <t>Las lluvias ocasionaron afectaciones en viviendas, residuos solidos  y el sector hidraulico.</t>
  </si>
  <si>
    <t>Lluvias fuertes en la region de la Huasteca Hidalguense, que provoco la presencia de escurrimientos en los rios San Felipe y Tultitlan, ocasionando acumulacion de agua en 60 viviendas (principalmente daños en enseres), las familias fueron apoyadas con electrodomesticos y muebles.</t>
  </si>
  <si>
    <t xml:space="preserve">Granizada en la comunidad de Pie de Gallo, Del. Santa Jauregui, ocasionando daños en los techos de 25 viviendas y la perdida total de una vivienda, todas construidas con material endeble. Registrandose una persona lesionada al caerle una lamina en la cabeza, traslada para su atencion medica. Las familias afectadas se trasladaron con familiares y amigos. </t>
  </si>
  <si>
    <t xml:space="preserve"> Martinez de la Torre, Texistepec y Tlapacoyan</t>
  </si>
  <si>
    <t>Las afectaciones que se registraron a causa de las lluvias fuertes registradas por la tarde noche, fueron en 7 municipios, 1,122 viviendas afectadas, 45 colonias afectadas, 75 comunidades afectadas, 3 comunidades incomunicadas, 3 corrientes desbordadas, 8 puentes afectados, 1 establecimientos afectado, 26 vias de comunicacion afectadas, 4 deslaves, 1 servicio estrategico afectado, 3 cultivos dañados.</t>
  </si>
  <si>
    <t xml:space="preserve">Volcadura en el entronque de la Sindicatura Costa Rica, en la Maxi Pista Culiacan-Mazatlan, de un tracto camion que transportaba 8 contenedores de acero inoxidable, con capacidad de 2 mil lt cada uno de thinner reciclado (derramandose 16 mil lt), sobre la cinta asfaltica, por lo cual fue cerrado solo un tramo de la Maxi Pista (aprox. 400 m lineales), como medida correctiva con la ayuda de una retroexcavadora se realizo un pozo de 2 m de ancho por 5 de largo y 3 de profundidad, con el fin de contener y confinar el producto. Reportandose el conductor lesionado. </t>
  </si>
  <si>
    <t>En la linea de Px Magna de 16”Ø se descubre una toma clandestina manipulada, dado que fue sustraida la valvula de globo, encontrandose unicamente la abrazadera atornillable con un niple soldado, la cual presentaba fuga al no contar con dispositivo de apertura y cierre. El derrame de producto Pemex Diesel abarc0 aproximadamente 20 cuadras. Preventivamente se evacuo a 4 familias, mismas que fueron apoyadas
con vehiculos y trasladadas con familiares y amigos, se tiene un estimado de 40,000 l de diesel derramados.</t>
  </si>
  <si>
    <t xml:space="preserve">Fuga de gas LP en las cercanias del Hospital Covadonga (antes Orizaba) ubicado en la calle Sur 5 entre Oriente 6 y 8  en la Zona Centro de la Cd. de Orizaba, como medida preventiva se evacuaron entre 30 a 50 personas (pacientes, personal medico y administrativo), entre ellos 1 persona intoxicada. Para la deteccion de la fuga se acordono y cerro la zona, misma que se localizo fuera de las instalaciones del nosocomio, fue controlada y las personas evacuadas regresaron a la Clinica. </t>
  </si>
  <si>
    <t xml:space="preserve">Explosion de 1 polvorin en Barrio Tezcal, Comunidad de Nejapa, resultando 4 personas lesionadas (sexo masculino de 20, 26, 33 y 55 años) originarios de Chilapa y Zitlala,  trasladadas al hospital central. </t>
  </si>
  <si>
    <t xml:space="preserve">Volcadura de 1 Pipa de la Cia. TICARSA (Transportadora Integral de Carga, S.A.) , que transportaba Diesel, en el tramo Imuris-Cananea km. 100, al safarse 1 de llos 2 remolques, derramandose de entre 32,000 a 34,000 l aprox. , en un arroyo y en la carpeta asfaltica.  </t>
  </si>
  <si>
    <t xml:space="preserve">En la Carr. Federal Alamo-El Potrero Km. 43+500, un trailer que trasportaba 40 ton. de sorgo, se le desprendio la caja y se impacto contra 1 camion de pasajeros de la linea "Butron" que viajaba de Coatzacoalcos al estado de Coahuila contratados para la recoleccion de cultivos, resultando 43 personas fallecidas (niños y adultos) y 6 lesionadas, trasladadas para su atencion. </t>
  </si>
  <si>
    <t xml:space="preserve">Accidente automovilistico en la autopista Guadalajara-Morelia en el km 450,  entre un autobus de pasajeros de la empresa Transportes Costa de Oro que cubria la ruta Oaxaca-Tijuana, el cual se impacto en la parte posterior de un trailer  doble remolque con razon social Grupo FF transportacion S.A DE C.V, resultando 39 personas lesionadas (mismos que fueron trasladados Hospital Regional  de San Vicente Ocotlan para su atencion) y 1 persona fallecida (sexo masculino de 36 años). </t>
  </si>
  <si>
    <t>Incendio ubicado en Av. Industrial 1025 y 1027 de la col. Puente de Viga, en una nave industrial y se propago a otras 2 naves industriales con diferentes razones sociales, afectando 4 mil m2 aprox. Se evacuaron 85 personas que laboraban.</t>
  </si>
  <si>
    <t>Descarrilamiento de 1 tren en km A-1936+800 de la Cia. Cementos de Chihuahua, entre Samalayuca y Desierto, resultando 4 personas lesionadas (sexo masculino): conductor, maquinista y 2 garroteros; otras 3 personas ajenas a la tripulacion (sexo desconocido), de las cuales 1 fallecio, 1 lesionada y la ultima desaparecio, trasladadas a la clinica del IMSS, se obstruyo la via principal desde las 21:10 hr y se estimo abrirse el 23 de abril a las 10:00 hr. Se dañaron: 350 m de via principal y 350 del ladero particular, 12 furgones decarrilados y 1 tanque que transportaba combustoleo (derramandose el contenido).</t>
  </si>
  <si>
    <t>Accidente frontal entre 2 vehiculos particulares, a la altura del Boulevard Acaponeta km200, resultando 2 personas calcinadas (sexo masculino de 17 y 21 años) y 2 del sexo masculino (15 y 16 años), quienes lograron salir del vehiculo incendiado, trasladados para su atencion al Hospital Generl de Tepic.</t>
  </si>
  <si>
    <t>Villa de Zaachila</t>
  </si>
  <si>
    <t>Volcadura de un Camion tipo Torton, el cual transitaba por un brecha perteneciente a la Comunidad El Infiernillo, viajando en la Caja 32 personas, de las cuales una fallecio y 5 resultaron con lesiones de gravedad, siendo trasladados via aerea a la Cd. de Oaxaca y posteriormente por ambulancia a diferentes hospitales de la Ciudad.</t>
  </si>
  <si>
    <t>Villa Aldama</t>
  </si>
  <si>
    <t>Se registro una helada severa que afecto263.5 hectareas pertenecientes a 110 productores. Cadena apoyo con 352 mil pesos aproximadamente.</t>
  </si>
  <si>
    <t>Ayahualulco y Perote</t>
  </si>
  <si>
    <t>Se registro una intensa helada en la cual se vieron afectadas 7,437 hectareas de maiz, frjol, haba y papa. Estas pertenecian a 2,139 productores, mismos que fueron apoyados a traves de CADENA con 9.9 millones de pesos.</t>
  </si>
  <si>
    <t xml:space="preserve">Derrame de combustoleo en la red principal de la Termoelectrica, en Av. Acapulco Col. Maria Elena de la Cd. de Mazatlan, el cual se encuentro en un asentamiento irregular “El Basuron”, de donde se evacuaron a 60 personas de 8 viviendas. </t>
  </si>
  <si>
    <t>Accidente cen la Carr. Guaymas- Obregon, pasando la caseta “La Esperanza, de 1 autobus de pasajeros de la linea “Tufesa”, con destino Navojoa- Agua Prieta, que se impacto contra 1 camioneta Pick Up Nissan, falleciendo 4 personas 2 del sexo femenino y 2 del sexo masculino), 14 lesionadas (5 del sexo femenino de 50 años prom. y 9 del sexo masculino de 47 años prom.).</t>
  </si>
  <si>
    <t>Pinos</t>
  </si>
  <si>
    <t>Explosion en un taller de elaboracion de artefactos pirotecnicos, ubicado en Calle Jesus Gonzalez Ortega, falleciendo una persona del sexo masculino de 52 años, que presento desprendimiento de extremidades.</t>
  </si>
  <si>
    <t>Gomez Palacio, Lerdo, San Juan Guadalupe y Tlahualilo</t>
  </si>
  <si>
    <t>Derivado de la intensa sequia hay una falta de capacidad de produccion por la poca disponibilidad de agua en el ciclo vegetativo. Por tal motivo se registraron afectaciones en 6,010 hectareas y falta de alimento para 15,796.95 Unidades animales entre Bovinos, Equinos, Ovinos, Caprinos, Porcinos y Aves. CADENA apoyo con 19.4 millones de pesos.</t>
  </si>
  <si>
    <t>Explosion por acumulacion de gas en una tortilleria ubicada en Calle Benito Quintana, entre Blvd. Morelos y Gomez Farias, la posible causa de la explosion, un tanque de 500 kg, presentaba fuga del producto, causando con la explosion el derrumbe del comercio y de una vivienda contigua, se reporta a 1 persona lesionada (del sexo masculino de 56 años), siendo trasladado al Hospital para su atencion medica.</t>
  </si>
  <si>
    <t>En el vivero ubicado en la Carr. Federal 45, Comunidad de Santa Monica, se encontraban 4 personas pintando en el interior de un tanque para agua originando la intoxicacion de 4 personas: 3 de ellas atendidas en el lugar (sexo masculino y edad promedio de 27 años),  y otra mas (sexo masculino de 27 años), trasladada al Hospital General del Seguro Social, falleciendo en el trayecto.
Al llegar al lugar y entrar al tanque sin equipo un elemento de Proteccion Civil Municipal y otro de la Policia Preventiva Municipal resultaron intoxicados (sexo desconocido), atendidos en el lugar por personal paramedico de la Unidad Estatal de Proteccion Civil (sexo indistinto).</t>
  </si>
  <si>
    <t>Derrame de gasolina en el sector Rosarito-Mexicali km 9+941, por 1 toma clandestina  en ducto de PEMEX de 8", afectando 12m2 por el escurrimiento del combustible.</t>
  </si>
  <si>
    <t>Volcadura de 1 camion de pasajeros en km 200 de la Carr. Chihuahua-Cd. Juarez, Comunidad Villa Ahumada, resultando 18 personas lesionadas (sexo desconocido): 8 trasladadas a hospitales de Ahumada y las otras 10 a hospitales de Cd. Juarez.</t>
  </si>
  <si>
    <t xml:space="preserve">Volcadura sobre la Carr. Estatal, Comunidad de Piedras Azules involucrada una Patrulla de la Policia Estatal y resultando 3 personas de la corporacion fallecidas (sexo desconocido).
</t>
  </si>
  <si>
    <t>Explosion de un polvorin donde se fabricaban artificios pirotecnicos en la Calle de Mariano Arista Num. 116, comunidad de Ojo Caliente, resultando 2 personas muertas (sexo masculino y femenino) y 4 personas (sexo desconocido) con quemaduras de 2do y 3er grado, trasladadas a un hospital de la capital.</t>
  </si>
  <si>
    <t xml:space="preserve">Producto de los trabajos que se realizan  en el Tunel Sumergido de Coatzacoalcos,  se registro una ruptura  que provoco una filtracion de agua, evacuando a 95 trabajadores y acordonando el lugar por personal de la Marina, Personal de la Region Militar de Coatzacoalcos, Elementos de la Cruz Roja, Personal de Proteccion Civil Municipal de Coatzacoalcos y personal de Buzos pertenecientes a la Secretaria de Comunicaciones, quienes trabajan en la reparacion de este, informando que en 2 dias  podria quedar totalmente reparado. </t>
  </si>
  <si>
    <t>Incendio en Adolfo Gurria num. 71 entre Cabañas y Av. Rosario en la merced, en 1 edificio de 3 niveles con una area de 10x18m, que servia como bodega de merceria, jarceria y plastico daños totales.</t>
  </si>
  <si>
    <t>Desplome de 1 avioneta CESSNA en una zona de barrancas cerca del aeropuerto Buenavista por fallas mecanicas, falleciendo 3 personas (sexo desconocido): la persona que piloteaba, dueña de la aeronave y acompañante.</t>
  </si>
  <si>
    <t>1 camioneta de 3.5 ton. incendiada a 150 m de la Carr. Federal 43 Morelia-Salamanca km 37+000, que se calncino y se encontro a cuerpo sin vida. Preventivamente se cerro la V.S. Cuitzeo I km 71+476 y el TRED Uriangato, debido a la toma clandestina descontrolada.</t>
  </si>
  <si>
    <t>Derivado de las intensas lluvias se registraron daños en 30 hectareas de Mango pertenecientes a 8 productores. CADENA apoyo con 67 mil pesos aproximadamente.</t>
  </si>
  <si>
    <t xml:space="preserve">Desplome de 1 helicoptero modelo Bel 206, propiedad de Seguridad Publica del estado, en el cual se trasladaban el Secretario de Seguridad Publica, Director de la Policia Estatal Preventiva y el piloto, mismos que fueron lesionados y trasladados para su atencion.
</t>
  </si>
  <si>
    <t xml:space="preserve">Explosion en un polvorin clandestino dentro de 1 vivienda, en la comunidad de San Idelfonso Tultepec, Carr. 330, km 21, resultando 1 persona fallecida (sexo masculino de 19 años) y 2 lesionadas (sexo masculino).  </t>
  </si>
  <si>
    <t>Fuga en la recicladora MET PLAS, en las calles Reforma Agraria entre 24 y 25, al quebrarse una valvula de un cilindro de gas cloro se genero la fuga, resultando 7 Personas intoxicadas (3 del sexo femenino de 40 años prom. y 4 del sexo masculino de 49 años prom.)</t>
  </si>
  <si>
    <t>Explosion en las instalaciones de la planta Vimifos, (Industria dedicada a la elaboracion de nutricion animal), ubicada en la Carr. Internacional No. 209, resultando 3 personas lesionadas (del sexo masculino), trasladadas para su atencion, debido a que una chispa alcanzo el rescoldo o residuos de polvo de semilla organico que se encontraba dentro de unas tolvas.</t>
  </si>
  <si>
    <t>Jungapeo</t>
  </si>
  <si>
    <t xml:space="preserve">Volcadura de 1 camioneta que transportaba 18 personas, al perder el control a la altura del Rancho Viejo, y su posterior caida a un barranco de aprox. 10 m, resultando 5 personas fallecidas (3 del sexo femenino de 26 años prom. y 2 del sexo masculino de 5 años prom.) y 13 lesionadas (sexo desconocido), trasladadas via aerea. </t>
  </si>
  <si>
    <t>En la Fabrica de Hielos "Hielos Arcoiris", en calle Salvador Lopez Chavez, Col. San Carlos, al momento que se realizaba mantenimiento a los equipos de purificacion, se origino en una de las valvulas la fuga de amoniaco, preventivamente se evacuo a 60 empleados  (sexo desconocido).</t>
  </si>
  <si>
    <t xml:space="preserve">Volcadura de un autobus de pasajeros de la linea “primera plus” en la Carr. Federal 57, R-San Luis-DF, resultando 15 personas lesionadas (sexo desconocido), trasladadas al hospital general de san luis de la paz y dolores hidalgo. </t>
  </si>
  <si>
    <t>La Magdalena Tlaltelulco</t>
  </si>
  <si>
    <t>En la Carr. Santa Ana-Puebla (via corta), a la altura de las vias del tren, choque entre el ferrocarril y 1 pipa que transportaba 30,500 l de hipoclorito de sodio, al intentar ganarle el paso al tren, siendo arrastrada 150 m., fugandose 1/4 del producto. Cerrandose la circulacion.</t>
  </si>
  <si>
    <t>Volcadura de 1 pipa de gas LP de la Cia. “Rivera Gas”de doble semirremolque y 2 vehiculos (caravan y Blazer), en la Carr. Imuris-Cananea, empresa “Rivera Gas”, resultando 9 personas lesionadas (1 del sexo femenino de 20 años y 8 del sexo masculino de 19 años prom.).</t>
  </si>
  <si>
    <t xml:space="preserve">Fuga de oxido de azufre de un tanque de 400 l, en dentro de las instalaciones “Complex Quimica”, S. A. de C. V., en Humberto Lobo No. Parque Industrial Mitras. Preventivamente, se evacuo a trabajadores de la empresa. </t>
  </si>
  <si>
    <t xml:space="preserve"> Se registro un accidente carretero por alcance de un autobus de pasajeros en la parte trasera de un camion de carga a la altura de la carretera San Luis rio Colorado a Sonoyta en el km 106 a 108, reportan hasta el momento 2 personas muertas prensadas en el autobus, 3 mas inconscientes y 15 lesionados en el autobus.</t>
  </si>
  <si>
    <t>Allende</t>
  </si>
  <si>
    <t>Como consecuencia de una intensa granizada se reportaron afectaciones en 1520 hectareas de nogal, pertenecientes a 387 productores. CADENA apoyo con 3.4 millones de pesos aproximadamente.</t>
  </si>
  <si>
    <t>Matamoros y Viesca</t>
  </si>
  <si>
    <t>Como consecuencia de la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apoyo con el programa de suplemento con 8.8 millones de pesos.</t>
  </si>
  <si>
    <t>Debido a los vientos caracteristicos de tormenta tropical el municipio de Allende sufrio afectaciones.</t>
  </si>
  <si>
    <t>Delegaciones Gustavo A. Madero, Benito Juarez, Venustiano Carranza, Cuauhtemoc y Miguel Hidalgo</t>
  </si>
  <si>
    <t>Lluvias y fuertes vientos, generaron las siguientes afectaciones: 68 arboles caidos, 8 espectaculares caidos, 6 fugas de gas Lp, 20 vehiculos daños, 6 derrumbes, cortes de energia electrica por caida de cableado, 26 personas lesionadas del CNTE, en la plancha del Zocalo, debido a que estaban mal colocadas sus carpas y esto ocasiono que les cayeran encima (de estas solo 1 fue trasladada para su atencion) y 7 personas mas por caida de ramas, (1 de ellas necesito traslado a un hospital), evacuacion preventiva de la Catedral Metropolitana y del Sagrario Metropolitano.</t>
  </si>
  <si>
    <t>Accidente en la Carr. Nacional del sector la Estanzuela, entre un autobus de pasajeros de la linea  tamaulipas Sentur, que se desplazaba de Linares hacia monterrey, siendo impactado por un Trailer de doble remolque, que transportaba producto mineral, resultando 21 personas lesionadas (sexo desconocido), trasladadas para sua tencion, afectando por 2 horas la circulacion.</t>
  </si>
  <si>
    <t>Volcadura de 1 autobus "Turismos Gran Vision”, km 40 Carr. Creel-Guachochi, por falla mecanica, exceso de velocidad y falta de pericia de la persona que conducia, provocando que cayera a una ladera de 200 m aprox., resultando 11 personas fallecidas (8 del sexo masculino, 2 del sexo femenino y 1 menor de sexo desconocido) y 13 lesionadas (Tarahumaras contratadas para la pizca de manzana en Cuauhtemoc) y trasladas al hospital de Chamachique, Bocoyna y Parral.</t>
  </si>
  <si>
    <t>Cadereyta de Montes</t>
  </si>
  <si>
    <t>Debido a la fuerte lluvia registrada acompañada de granizo en el municipio de Cadereyta, afecto las comunidades de Bollesito, resultaron 60 viviendas afectadas y del municipio de Chilar 2 viviendas en sus techos de material endeble y penetracion de agua resultando un total de 100 familias afectadas.</t>
  </si>
  <si>
    <t xml:space="preserve">Desplome de 1 avioneta tipo Cessna propiedad de la “Escuela de Aviacion Jalisco”, en el poblado  de San Juan Evangelista en  la Laguna de Cajititlan, resultando 2 eprsonas fallecidas (sexo masculino). </t>
  </si>
  <si>
    <t>Chignahuapan</t>
  </si>
  <si>
    <t xml:space="preserve">Fuerte lluvia afectaron 90 viviendas en sus techos de material endeble y penetracion de agua, en las comunidades de Tenancingo y San Jose Corral Blanco, y en cultivos. Las familias afectadas se fueron con familiares y amigos.El estado y municipio brindaron el apoyo a las familias afectadas: mil despensas, 440 cobijas y 180 colchonetas, y laminas. </t>
  </si>
  <si>
    <t>soto la Marina</t>
  </si>
  <si>
    <t xml:space="preserve">A consecuencia de una tromba se efectaron 240 viviendas en techos de material endeble y con anegamientos de agua en las mismas y corte de energia electrica.  </t>
  </si>
  <si>
    <t>Volcadura de 1 camion de la Preparatoria num.1 de Tapachula, en el tramo Tonala-Pijijiapan Comunidad Rio Bravo, resultando 23 personas lesionadas, de las cuales 3 heridas gravemente (1 del sexo masculino de 21 años y 2 del sexo femenino de 18 y 19 años), trasladados via aerea a la Clinica del IMSS de Tapachula.</t>
  </si>
  <si>
    <t>Accidente entre 1 camion de pasajeros de la linea Flecha Amarilla y una camioneta en la Carr. Federal 90, tramo Abasolo-Cueramaro, Comunidad La Trinidad, resultando 9 personas lesionadas y 4 personas muertas (sexo desconocido), trasladadas a al Hospital Comunitario de Abasolo y Hospital General de Irapuato.</t>
  </si>
  <si>
    <t xml:space="preserve">En  el Km. 111, de la Carr. Imuris- Nogales, volco 1 pipa que transportaba  11000 l de  gas LP,  de la Cia. “Sonora Gas”, presentando fuga y falleciendo la persona que conducia (sexo masculino). Preventivamente se cerro la circulacion. </t>
  </si>
  <si>
    <t xml:space="preserve">Colapso 1 puente peatonal, en calle Hortensia 10, Col. Salud, resultando afectadas 3 casas, originado  por una obra hidraulica sin concluir, la cual socavo parte de la estructura del puente y una barda. Preventivamente se les invito a desalojar y acudir a un RT, por el riesgo que prevalece en los domicilios por las lluvias proximas. </t>
  </si>
  <si>
    <t>Se registro un choque frontal entre un trailer y una Camioneta. Los hechos se registraron a la altura de los Ejidos el Carrizo y Ejido 5 de Mayo, por la Carretera Mexico 15 – Los Mochis. Derivado del accidente se reportoel fallecimiento de 6 personas  y 3 mas resultaron lesionadas, siendo trasladadas al Hospital General de los Mochis</t>
  </si>
  <si>
    <t>Se registro una fuga de acido muriatico en una empresa. Por tal motivo se evacuo a los 26 trabajadores de la misma y se realizaron los trabajos de neutralizacion. La cantidad derramada fue de 3 mil litros y se afectoun area de 200 metros cuadrados.</t>
  </si>
  <si>
    <t xml:space="preserve">Productos quimicos en los que se encuentran 50 bidones entre 20 y 50 l y 60 tambos de 200 l cada uno (contenian amoniaco), cajas con frascos de 60 ml y bolsas con polvo con acetato de sodio, oxilato de potasio, trisodio de hidrato y sulfato de zinc, que al presentarse lluvias en la zona y tener contacto con estos, generaron gases toxico, intoxicando a 58 personas (8 traladadas para sua tencion). </t>
  </si>
  <si>
    <t>Volcadura de 1 microbus de transporte publico, que trasladaba alumnos del “Jardin de niños Juan Escutia” y de la Escuela Primaria “Lazaro Cardenas”, en el camino que lleva a “El Sabino”, impactando 1 vivienda, resultando 11 personas fallecidas (8 del sexo femenino de 33 años prom. y 3 del sexo masculino de 20 años prom.) y 34 lesionadas (23 del sexo femenino de 20 años prom. y 11 del sexo femenino de 6 años prom), trasladadas para su atencion.</t>
  </si>
  <si>
    <t>Moloacan</t>
  </si>
  <si>
    <t xml:space="preserve">Volcadura de una pipa que transportaba 45 mil lts de gasolina Premium en la autopista Villahermosa-Cosoleacaque a la altura del poblado Nuevo Teapa en el Municipio de Moloacan. Resultando fallecido el conductor y derrame del producto. </t>
  </si>
  <si>
    <t>Derivado de las lluvias fuertes se afectaron 9 viviendas y se afectaron a 52 personas (27 adultos y 25
menores), 12 de ellos se trasladaron al RT del Centro Gerontologico. Se proporciono a las familias afectadas, 30 Colchones, 106 Cobertores y 9 Parrillas.</t>
  </si>
  <si>
    <t>103 municipios</t>
  </si>
  <si>
    <t>El huracan Carlotta provoco severos daños en varios sectores del estado, por lo que el cenapred organizo una mision de evaluacion para estimar el impacto socioeconomico que provoco el fenomeno.</t>
  </si>
  <si>
    <t xml:space="preserve">Volcadura en la Carr. Federal 90 tramo Penjamo-Abasolo km 38 altura entronque comunidad San Gabriel, entre 1 camioneta Nissan tipo Urban y 1 camion tipo tolva Cheyenne, resultando 3 personas fallecidas (sexo femenino de 50 años prom.) y 4 personas lesionadas (5 del sexo femenino de 42 años). </t>
  </si>
  <si>
    <t>15 municipios</t>
  </si>
  <si>
    <t>Como resultado de las intensas lluvias se registraron daños en 4,627 hectareas de diversos cultivos siendo el platano el mas afectado, asimismo se reportaron 379 Unidades animal afectadas, entre equinos, ovinos, caprinos, bovinos, porcinos, aves y colmenas y 12 embarcaciones. CADENA apoyo con 10 millones de pesos aproximadamente.</t>
  </si>
  <si>
    <t>Acapulco de Juarez, Atoyac de Alvarez, 
Coyuca de Benitez, Ometepec y Tecpan de Galeana</t>
  </si>
  <si>
    <t>El huracan Carlotta acasiono lluvias que afectaron a cinco municipios. Afectaciones por lluvias y vientos fuertes, provoco 2 personas fallecidas, 18 en un refugio temporal (en Zihuatanejo), 81 viviendas dañadas, 53 arboles caidos, 2 deslaves, 3 espectaculares, 2 postes caidos, colapso de 2 bardas y 2 vehiculos dañados. Se apoyo a las familias con 24 pacas de lamina, 11 despensas, 20 cobertores y 20 colchonetas. huracan “Carlotta”.</t>
  </si>
  <si>
    <t>Jose Azueta, Playa Vicente, Santiago Sochiapan y Tlacojalpan</t>
  </si>
  <si>
    <t xml:space="preserve">Como consecuencia de las intensas lluvias se registraron daños en 948 hectareas de maiz, hule y caña de azucar pertenecientes a 303 productores. CADENA apoyo con 1.3 millones de pesos aproximadamente. </t>
  </si>
  <si>
    <t>Volcadura de 1 autobus de la Policia Federal, Carr. Federal num.1 km 27 +7498.6, con direccion a Cabo San Lucas-San Jose del Cabo, en “El Mirador de Costa Azul”,  conducido a exceso de velocidad que al llegar a la curva le gano el peso. Transportaba a 38 personas asignadas a tareas de seguridad del G-20, resultando 15 personas lesionadas (5 del sexo masculino de 22, 26, 28, 33 y 35 años, entre otras que se desconece su sexo y edad), trasladadas  al Hospital General, Clinica Particular Amerimed e IMSS.</t>
  </si>
  <si>
    <t>Playa Vicente</t>
  </si>
  <si>
    <t>La lluvia afectoal sector hidraulico.</t>
  </si>
  <si>
    <t>Eduardo Neri</t>
  </si>
  <si>
    <t xml:space="preserve">En la localidad de Huitziltepec se colapso una barda de aprox. 2 m. de altura, cayendo sobre 2 personas (sexo masculino): 1 de 7 años y otro de 8 años, mismas que fallecieron </t>
  </si>
  <si>
    <t>Las lluvias fuertes que se registraron ocasionaron que 20 viviendas fueran afectadas con penetracion de agua y lodo. asicomo una caida de barda de 10 metros de largo y dos de altura  a un costado de la Escuela Primaria Leonardo Da Vinci. Debido a esta situacion las personas afectadas 49 (adultos y menores) fueron evacuados y trasladados a un Refugio Temporal. El Gobierno Estatal ha proporcionado alimentos, cobijas cobertores, catres y agua, a las personas afectadas.</t>
  </si>
  <si>
    <t>San Martin Texmelucan y Acatzingo</t>
  </si>
  <si>
    <t xml:space="preserve">Debido a las constantes lluvias en el municipio de San Martin Texmelucan se presento el desbordamiento del rio Atoyac, afectando 30 viviendas con penetracion de agua y lodo, asimismo en el municipio de Acatzingo reportan 20 viviendas con penetracion de agua. Cabe mencionar que en los dos casos solamente se presentaron afectaciones en enseres domesticos y no se implementaron refugios temporales. Las autoridades locales apoyaron a las familias afectadas. </t>
  </si>
  <si>
    <t>Delegacion Magdalena Contreras</t>
  </si>
  <si>
    <t>Deslave en un cerro en la Col. Tierra Colorada en Andador Chabacano y Mirador, resultando 17 viviendas dañadas (12 con daños parciales y 5 perdida total), 17 familias afectadas (2 menores: sexo masculino de 2 y 5 años; y  2 de sexo femenino: una de 65 años y otra se desconoce la edad, trasladadas  para su atencion) y 7 personas atendidas en el lugar por crisis nerviosas (sexo desconocido).  Las Familias afectadas fueron evacuadas a un RT (La Iglesia Tierra Colorada), entre ellos 31 personas adultas y 15 menores, que se les apoyo con 50 cobertores, cobijas, agua, cafe y pan.</t>
  </si>
  <si>
    <t xml:space="preserve">Impacto de 1 trailer contra 8 vehiculos particulares, 2 trailers (1 con doble remolque), 1 autobus de pasajeros y 2 camionetas, en el km 44, de la autopista Mexico-Toluca, resultando 2 personas calcinadas y 14 lesionadas (5 de ellas trasladas para su atencion por helicoptero. Se cerro la circulacion para el retiro de vehiculos y limpieza del derrame de aceite y diesel. </t>
  </si>
  <si>
    <t>Santiago Choapam</t>
  </si>
  <si>
    <t>El 22 de junio  ocurrio  un movimiento de ladera ocasionado por lluvias severa, en el municipio de Santiago Choapam que afectoviviendas e infraestructura hidraulica.</t>
  </si>
  <si>
    <t>Se registro un deslizamiento de tierra, en la poblacion de “San Juan del rio Choapam”, perteneciente a la region de la Cuenca de Papaloapan, debido a las intensas lluvias que se presentaron desde el dia de ayer.Se estima que genero daños a 5 viviendas, dejando a 3 personas lesionadas, dos mujeres de nombre Julia Sandoval Pacheco y Gorgonia Yescas Cruz, ambas de 45 años de edad y un menor de nombre Eduardo Yescas, de 12 años.</t>
  </si>
  <si>
    <t>Desgajamiento de cerro, debido a las constantes lluvias y a la saturacion de agua en el suelo,en la Col. Los Colorines, provocando que lodo y escombros afectaran a 3 viviendas, se evacuaron 10 personas al DIF de los Colorines (habilitado como refugio temporal).</t>
  </si>
  <si>
    <t>Ixtacuitla de Mariano Matamoros</t>
  </si>
  <si>
    <t>Debido a la lluvia severa sufrio afectacion el municipio de Ixtacuixtla de Mariano Matamoros.</t>
  </si>
  <si>
    <t xml:space="preserve">Calpulalpan, Tepetitla de Lardizabal, Nativitas, Nanacamilpa de Mariano Arista </t>
  </si>
  <si>
    <t>Fuertes lluvias incremento el nivel del rio Atotonilco, ocasionando desbordamiento del mismo, resultando daños en 200 viviendas (techos y estructuras), asi como afectaciones en tuberias y vialidades, encharcamientos en zonas bajas. Se tiene 2 refugio temporal, y fueron apoyadas por parte del gobierno.</t>
  </si>
  <si>
    <t>Buenavista de Cuellar</t>
  </si>
  <si>
    <t>Volcadura de un microbus de la R-Postatan-Buenavista, en el tramo de la comunidad Buenavista de Cuellar hacia Juliantla, cerca del poblado Venta Vieja, en un barranco de mas de 200m. de profundidad, resultando 48 personas afectadas (26 fallecidas en su mayoria menores de edad: 12 el sexo masculino y 14 del sexo femenino, y 32 personas lesionadas: 15 del sexo femenino y 17 del sexo masculino), debido al exceso de velocidad y a las malas condiciones climatologicas.</t>
  </si>
  <si>
    <t>Santo Domingo Tonala</t>
  </si>
  <si>
    <t xml:space="preserve">Se reportouna persona fallecida de sexo femenino de 42 años ( por el momento se desconoce el nombre) en donde Autoridades Estatales informaron que se encontraba realizando labores de terreno, cuando fue impactada por el rayo. </t>
  </si>
  <si>
    <t>Fuertes lluvias provocaron el desbordamiento del rio Atoyac, a la altura de la Col. San Isidro, Solidaridad, San Lucas Atoyactenco y Domingo Arenas y la Junta Auxiliar San Cristobal Tepatlaxo, resultando 160 viviendas con penetracion de agua. Preventivamente se evacuaron 80 personasfectaciones en 160 viviendas, por penetracion de agua.</t>
  </si>
  <si>
    <t>Tizapan el Alto</t>
  </si>
  <si>
    <t>Fuertes lluvias provocaron el desbordamiento de 1 arroyo (afluente del rio Tizapan), provocando penetracion de agua en 74 viviendas del ejido Emiliano Zapata, de las cuales 20 presentaron daños en sus enseres. Preventivamente, se evacuaron 80 personas, mismas que fueron llevadas a un RT.</t>
  </si>
  <si>
    <t xml:space="preserve">Explosion en 1 vivienda ubicada en la esq. de Taria y San Pedro Fracc. Ojo Caliente, por acumulacion de gas LP debido a una fuga de 1 tanque de 30 kg, dañando gravemente la estructura de la vivienda y daños parciales en otras, resultando 2 personas lesionadas (adultas mayores, sexo desconocido), trasladados al Hospital general zona 2. </t>
  </si>
  <si>
    <t>Peñamiller</t>
  </si>
  <si>
    <t xml:space="preserve">Derrumbe de mina de Mercurio, en la comunidad de Plazuela, falelciendo 3 personas (sexo masculino). </t>
  </si>
  <si>
    <t xml:space="preserve">Desprendimiento de una roca que golpeo 1 barda cayendo sobre 1 vivienda, en la Comunidad de Tomatlan, por el reblandecimiento de tierra por las lluvias registradas en la entidad, resultando 2 personas fallecidas (sexo masculino de 6 y 11 años) y 1 persona elsionada (sexo masculino de 5 años), trasladado para su atencion. </t>
  </si>
  <si>
    <t xml:space="preserve">Las lluvias ocasionaron inundacion en el municipio que afectoa los sectores educativo e hidraulico. </t>
  </si>
  <si>
    <t>En la Carr. Saltillo-Torreon km 17, se registro la volcadura de 1 pipa de la Cia. “Sanchez Valdez”, que transportaba gasolina al 100% de su capacidad (20 mil lt), incendiandose en su totalidad, resltando facelida la persona que conducia (sexo desconocido), se cerro la circulacion mas de 2 h.</t>
  </si>
  <si>
    <t>Volcadura de un Camion de Trabajadores de Campo, en un barranco, resultando 8 personas fallecidas 5 adultos (3 hombres y 2 mujeres) y 3 menores (2 hombres y 1 mujer) y 25 personas lesionadas.</t>
  </si>
  <si>
    <t>Desplome de 1 helicoptero en mar abierto en la Comunidad de San Quintin), propiedad de la Cia. “Baja Aqua Front” (dedicada a la pesca de atun), debido a una falla mecanica, resultando 2 personas fallecidas de sexo masculino (el piloto y el de mantenimiento).</t>
  </si>
  <si>
    <t>Zapotlan de Juarez</t>
  </si>
  <si>
    <t>Debido a picaduras de abejas, fallecieron 2 personas (1 del sexo masculino de 36 años y otra de 70 años), 2 personas lesionadas (sexo masculino de 15 y 18 años), trasladadas para su atencion.</t>
  </si>
  <si>
    <t>Romita</t>
  </si>
  <si>
    <t xml:space="preserve">Debido la caida de 1 rayo en el Rancho Los Barroso, resulto lesionado 1 persona (sexo masculino de 14 años), trasladado para su atencion. </t>
  </si>
  <si>
    <t>Zacatelco y Cuapiaxtla</t>
  </si>
  <si>
    <t>Derivado de las intensas lluvias se reportan daños en 35 viviendas con daño menor. asimismo se instalo un refugio temporal, mismo que tuvo una afluencia de 7 personas.</t>
  </si>
  <si>
    <t>Se registro la volcadura de un autobus en el km. 139.0 de la carretera Hermosillo – Santa Ana, al parecer el accidente ocurrio por exceso de velocidad. Los lesionados fueron trasladados a diversos Hospitales del Municipio de Santa Ana.</t>
  </si>
  <si>
    <t>Derrame de 1,500 l de acido fosforico, debido que un camion de 3 ton. circulaba por el Blv. Gonzalez y calle Piedras Negras, en el parque Industrial Lagunero, al momento que el conductor del vehiculo perdio el control y el camion se fue de lado y cayeron 2 contenedores con 2 mil litros de producto.</t>
  </si>
  <si>
    <t>Fuerte lluvia registrada genero afectaciones en la Col. Loma Bonita: en la calle de Churubusco, resultaron 10 casas con penetracion de agua. En el Fracc. Begoña: 12 casas. En la Comunidad San Jose: 1 casa.</t>
  </si>
  <si>
    <t>Se registro el desplome de un helicoptero de la empresa ACSESA, con 3 personas (2 tripulantes y 1 pasajero), los cuales fueron rescatados con vida, por una embarcacion civil que se encontraba en la zona.</t>
  </si>
  <si>
    <t>Desplome de 1 avioneta Ultraligera que provenia del aeropuerto del Norte de la Cd. de Monterrey, al volar a baja altura y se enredo con los cables de luz y se desplomo en el area de la Huasteca, Ejido Los Nogales, resultando 2 personas fallecidas ( sexo masculino).</t>
  </si>
  <si>
    <t>Luvias fuertes con granizo, tormenta electrica y fuertes vientos, causando la creciente del  Arroyo “Los sietes” ocasionando daños en 60 viviendas (principalmente en sus techos), en las comunidades: km 5, los Hoyos y Cumpas (2 familias se trasladaron al Salon Ejidal y a la Escuela Primaria de la localidad). El DIF municipal apoyo a las familias afectadas con plastico negro, para cubrir las viviendas, caida de 12 postes de energia electrica, arboles, cableado y varias mufas dañadas (suspension de luz).</t>
  </si>
  <si>
    <t>San Juan de Sabinas</t>
  </si>
  <si>
    <t>Accidente en la mina La Esmeralda num. 5, Cia. Minera del Norte num. 5 en la Carr. estatal num. 20 km 16 Villa de San Juan. Debido a que 1 carro Skip (para traslado de personal) se precipito al romperse el cable de su asenso y descenso, resultando 16 personas lesionadas (sexo desconocido), trasladados a diversos hospitales.</t>
  </si>
  <si>
    <t>Volcadura de 1 camion del transporte publico de la linea Santa Maria Aztahuacan km  23 autopista Mexico-Puebla por exceso de velocidad precipitandose de un puente, resultando 1 facellida la persona que conducia y 15 personas lesionadas (sexo desconocido), trasladadas al hospital Polanco de Ixtapaluca y a otros de la zona.</t>
  </si>
  <si>
    <t>Debido a las lluvias fuertes registradas en el municipio de Culiacan, se presento anegacion en las siguientes colonias: Gabriel Leyva, Los malacates, Salamita, Lomas de Viqueras, Las cuacas, Los lirios y Mirador; debido a que se encuentran al margen de un arroyo y en zona baja. 18 casas reportan afectacion debido a que el tirante de agua alcanzo hasta un metro de altura.</t>
  </si>
  <si>
    <t xml:space="preserve">Debido a las lluvias fuertes se presento anegacion y flujos de lodo en las Colonias Rio Grande, Malacates e nstituto Mexicano de Salud, afectando 15 viviendas con penetracion de agua y lodo (resultaron afectados en enseres domesticos), asi como encharcamientos en vialidades y en la Carr. Federal Tuxpan. Las familias se trasladaron a 1 refugio temporal en el Auditorio Municipal y se entregaron apoyos de alimentos y cobijas. </t>
  </si>
  <si>
    <t>Las lluvias de 51 mm, acompañadas de fuertes vientos en el pasado afecto 12 viviendas: 5 fueron por inundacioon y las otras por daños en los techos,
debido a los fuertes vientos. Ademas, de quedar sin energia electrica. 8 arboles caidos. 4 transformadores de energia electrica. 3 postes de energia electrica. 2 anuncios luminosos derribados.</t>
  </si>
  <si>
    <t>Se registro el impacto de un camion de pasajeros contra un camion de carga tipo torton. El accidente ocurrio en la carretera Libre, a la altura de la salida al Norte de Mazatlan, en la comunidad el “Chilillo”, perteneciente al municipio de Mazatlan.Como resultado del accidente se reporta una persona muerta y 4 lesionados, de los cuales  fue trasladado a la clinica del Seguro Social, en Culiacan; los otros 3 a una clinica privada de nombre “Del Mar”, en el municipio de Mazatlan.</t>
  </si>
  <si>
    <t>Explosion en 1 departamento en la Col. Polanco Calle Horacio num. 219, por acumulamiento de gas LP, resultando 3 personas lesionadas (sexo desconocido): 2 adultas y 1 menor, con quemaduras en un 80% de su cuerpo, trasladadas al hospital Español.</t>
  </si>
  <si>
    <t>Ecatepec de Moreslos</t>
  </si>
  <si>
    <t xml:space="preserve">Incendio en un inmueble habilitado de manera clandestina como fabrica para elaborar perfumes, en Av. Tlaxcala, esq. con Morelos, resultando 1 persona lesionada del cuerpo de bomberos por cortaduras provocadas al caerle una venta encima, preventivamente se evacuaron 80 personas (sexo desconocido). </t>
  </si>
  <si>
    <t xml:space="preserve">Choque en la Carr. Federal Celaya-Salvatierra altura Santa Maria del Refugio, involucrados 1 trailer de la Cia. “Transportes Julio Garcia Sanchez”, que se impacto contra 1 camioneta Chevrolet Astro, resultando 11 personas lesionadas: 10 del sexo masculino (promedio de 42 años) y 1 del sexo femenino de 24 años  </t>
  </si>
  <si>
    <t>Lagos de Moreno, Guanajuato y Encarnacion de Diaz</t>
  </si>
  <si>
    <t xml:space="preserve">Choque por alcance entre 1 autobus de la linea  Anahuac y 1 trailer, que transportaba pollos, en el  tramo carretero Lagos de moreno-Leon en el km 50, resultando 11 personas lesionadas (sexo desconocido), trasladados para su atencion. </t>
  </si>
  <si>
    <t>Choque en la Carr. Estatal Celaya-Sn. Miguel de Allende a la altura del puente Tren Neutla, involucrada camioneta Chrysler Caravan y 1 camioneta Dodge RAM, resultando 9 personas lesionadas: 6 personas del sexo femenino (promedio de 24 años) y 3 del sexo masculino (promedio 17 años)</t>
  </si>
  <si>
    <t>Explosion por acumulacion de gas lp, en el hotel “Secret”, que se encontraba en construccion, en boulevard Cuculcan km. 14.5, al abrir una llave de paso a una caldera, resultando 11 personas lesionadas (7 fueron trasladadas para su atencion)</t>
  </si>
  <si>
    <t>Mexicaltzingo</t>
  </si>
  <si>
    <t xml:space="preserve">Explosion e incendio de 1 Pipa repartidora de gas Lp de la Cia. Gas Cimmsa S.A. de C. V. , al estar descargando el combustible en 1 domicilio, en Jose M. Morelos esq. estacion zona Centro y afectando 2 vehiculos. Preventivamente se evacuaron 8 viviendas. </t>
  </si>
  <si>
    <t xml:space="preserve">Explosion en 1 departamento de un edificio de 4 pisos, en las calles de Encino y Duranguito, por acumulacion de gas Lp, resultando 13 personas lesionadas (7 del sexo femenino de 24 años prom. y 6 del sexo masculino de 32 años prom.), trasladadas para su atencion. Preventivamente se evacuo 100 m a la redonda, por la onda expansiva se registraron daños en vidrios, muebles, techos de lamina, afectaciones en 7 vehiculos y 1 motoneta. </t>
  </si>
  <si>
    <t>Chinipas</t>
  </si>
  <si>
    <t>Lluvia acompañada de una tormenta electrica en la Comunidad La Reforma, provocando la caida de 1 rayo a unos 6 m del domicilio de 1 persona (sexo femenino de 24 años), que fallecio instantaneamente al ser alcanzada por el este.</t>
  </si>
  <si>
    <t xml:space="preserve">Choque entre 1 autobus de pasajeros de la linea Zima Real y 1 trailer, en el km 89 de la autopista Saltillo-Monterrey, resultando 1 persona fallecida y 10 lesionadas, trasladadas para su atencion. </t>
  </si>
  <si>
    <t>Cuencame</t>
  </si>
  <si>
    <t xml:space="preserve">Accidente entre 1 autobus que transportaba trabajadores de la maquila Kentucky Lajat y 1 camion repartidor de la empresa Coca-Cola, Av. Gral. Severino Ceniceros, debido a que este ultimo se quedo sin frenos y se fue de reversa e impacto al autobus de pasajeros, resultando 1 persona fallecida (sexo masculino de 33 años) y 30 personas lesionadas, trasladadas para su atencion. </t>
  </si>
  <si>
    <t>Volcadura de 1 autotanque de la linea “Petrocarrier” S. A. de C. V. con capacidad de 62 mil lt de diesel, en la Carr. Monterrey-Saltillo en el tramo Ramos Arizpe a los Pinos, derramandose el producto, resultando fallecida la persona que conducia (sexo masculino de 49 años). Preventinamente se acordono la zona y se formaron diques para contener el producto, reabriendose la circulacion a las 11:30 hr.</t>
  </si>
  <si>
    <t>Se registro un incendio en una bodega perteneciente a la comercializadora de productos agroquimicos, AGRI STAR DE MEXICO, S. DE R.L. DE C.V., ubicada en Olivo #204 en la Zona Centro de la ciudad de Papantla. Por seguridad, se evacuaron a 150 personas de sus viviendas y comercios de varias calles aledañas</t>
  </si>
  <si>
    <t>Fallecieron 6 personas a causa de envenenamiento por gases de acido sulfhidrico, debido a que no se les otorgo el equipo adecuado para lavar una fosa que contenia residuos de dicha sustancia quimica</t>
  </si>
  <si>
    <t>Accidente de 1 autobus de pasajeros, de la Linea AVC en la Carr. Panamericana Tuxtla Gutierrez-Ocozocoautla km 130, resultando 2 personas fallecidas (sexo femenino de 20 años y sexo femenino de 21 años) y 34 personas lesionadas (sexo desconocido), trasladadas al Hospital Regional, Santa Rosa, Santa Rojas y Viva Mejor. Siendo 17 de Guatemala con permiso para trabajar en una finca de la entidad.</t>
  </si>
  <si>
    <t>Tumbala</t>
  </si>
  <si>
    <t>Lluvias acompañadas de fuertes vientos en la Comunidad “Cascadas de Agua Azul”, provocaron la caida de 1 arbol sobre 1 palapa de un restaurante, resultando 2 personas fallecidas (sexo femenino de 38 años y masculino de 15 años) y 3 personas lesionadas (sexo masculino: 2 de 49 años y 1 de 39 años), trasladadas al hospital.</t>
  </si>
  <si>
    <t>Villa Etla</t>
  </si>
  <si>
    <t>Se registraron lluvias moderadas acompañadas de una tormenta electrica, asimismo, se informa del fallecimiento del C. Marcelino Ramirez Garcia de 38 años por caida de rayo ademas provocando lesiones a Victoria Ramirez Garcia de 36 años y Rosalia Rojas Chavez de 38 años, las cuales fueron trasladadas al Hospital Civil de la Ciudad de Oaxaca para su valoracion y atencion medica.</t>
  </si>
  <si>
    <t>Santa Cruz de Juventino Rosas y Celaya</t>
  </si>
  <si>
    <t>Fuertes lluvias provocaron en el municipio de Juventino Rosas: penetracion de agua en 2 viviendas, en la calle Manuel Doblado de la Comunidad Pozos. En Celaya: arbol caido en la calle de Ignacio de Borunda, Col. Fovissste, derrumbe de 1 barda en la calle de Poniente 4 #118 en la empresa Monroe (50 m aprox. de la barda perimetral), desprendimiento de 1 lona afectando 3 vehiculos. Poste de TELMEX caido en las calles de Salvador Ortega esq. Av. Tecnologico. Derrumbe de techo de 1 vivienda en Calle de Aurelio Bonilla #159, Col. Ampliacion Emiliano Zapata, resultando 1 persona lesionada (sexo masculino de 6 años) al caerle una viga en la cabeza, trasladado para su atencion y la familia integrada por 4 personas evacuaron la vivienda. Inundacion menor de aprox. de 2 viviendas en la calle de Jazmin con el numero #547 y #549 y  de 15 viviendas en calles Presa Juriquilla, Presa de la Angostura, Presa de la Amistad y Presa de Mal Paso de la col. Alfredo Vazquez Bonfil.</t>
  </si>
  <si>
    <t xml:space="preserve">Las lluvias registradas ocasionaron anegaciones con un tirante de hasta 50 cm, Col. la Virgen, provocando penetracion de agua a 25 viviendas, preventivamente se evacuo a las personas de dichas viviendas y se les proporciono despensas y cobijas. La avenida de agua arrastro a 2 menores de edad (Sexo desconocido) que jugaban en la calle y 1 taxi. </t>
  </si>
  <si>
    <t>Nicolas Romero</t>
  </si>
  <si>
    <t>Impacto de 1 camion International, contra 1 camioneta de pasajeros Toyota de la linea ANASA que se precipito a un barranco, en la Carr. Nicolas Romero-Villa del Carbon, a la altura de San Juan Diego, resultando 2 personas fallecidas y 14 lesionadas (4 trasladadas por helicoptero y el resto via terrestre).</t>
  </si>
  <si>
    <t>Huachinango</t>
  </si>
  <si>
    <t>Se registro un deslizamiento en un camino rural de la comunidad de Coacuila, mismo que ocasiono la muerte de un hombre de 55 años de edad.</t>
  </si>
  <si>
    <t xml:space="preserve">Sinaloa </t>
  </si>
  <si>
    <t>Derivado de las lluvias que se registraron en el poblado de Curimi de Portales perteneciente al municipio de Sinaloa de Leyva, resultaron afectadas entre 70 a 80 viviendas por inundacion, con un tirante de entre 60 y 70 cm, resultando solo con daños materiales</t>
  </si>
  <si>
    <t>Tepatitlan de Morelos</t>
  </si>
  <si>
    <t>Impacto de un camion de la empresa Linea Mezcala contra 1 autobus de transporte, en el km 102 de la Carr. Tepatitlan a Valle de Guadalupe, resultando 51 personas lesionadas, trasladados para su atencion. Cabe mencionar, que una ambulancia que acudio a prestar el auxilio, sufrio una volcadura cuando acudian a prestar auxilio, resultando 2 personas (sexo desconocido) con lesiones de leves a regulares.</t>
  </si>
  <si>
    <t>Lluvias que presentaron afectaciones en 40 carros arrastrados por el agua, 35 casas y 40 negocios con penetracion de agua y lodo. Apoyados por gobiernos estatales y municipales.</t>
  </si>
  <si>
    <t>Ocoyucan</t>
  </si>
  <si>
    <t xml:space="preserve">Se registro una volcadura de una pipa que transportaba 21,000 litros de gasolina, en el kilometro 18 de la Carretera Estatal Santa Clara-Molcaxac, ubicado en el municipio de Santa Clara. Derivado del accidente, murio el chofer de la unidad y se desconocen sus datos. No se reporta derrame del producto. </t>
  </si>
  <si>
    <t>Se registro el impacto de una camioneta contra un autobus de pasajeros, esto en el kilometro 162+500, de la carretera Panamericana, en el tramo Zacatecas-Durango. Derivado del accidente, se reportan 3 personas muertas y 19 lesionados</t>
  </si>
  <si>
    <t xml:space="preserve">Se registro una explosion de un cilindro de gas Lp. de 20 kg, en una vivienda de la Col. Oriente, Resultando una persona lesionada de 62 años de edad, con quemaduras de 2 y 3° y un  6% de quemaduras del lado izquierdo de su cuerpo. </t>
  </si>
  <si>
    <t>Cuautlancingo</t>
  </si>
  <si>
    <t xml:space="preserve">Se registro la Volcadura de una Pipa con razonsocial “Trans Delta”  que trasportaba Tolueno, con capacidad de 25,000 Lts, sobre la autopista Mexico – Puebla, Km. 119 .Derivado del accidente se registro derrame de producto </t>
  </si>
  <si>
    <t xml:space="preserve">Incendio por corto circuito en las instalaciones de la empacadora “Grupo Coliman”, en la Tenencia Zirahuen, resultando afectadas las areas de empaque, lavado de frutas y centro de computo y 14 vehiculos con diversos tipos de daños que se encontraban estacionados cerca del lugar. Preventivamente se evacuaron 380 personas de tres colonias aledañas. </t>
  </si>
  <si>
    <t>Se registro un choque en el que se vieron involucrados, un autobus de Pasajeros de Turismo y una Unidad de los denominados “Nodriza”. Derivado del accidente, el autobus de pasajeros volco, reportandose 6 personas lesionadas, las cuales fueron trasladadas a la clinica Liver de San Martin Texmelucan, para su atencion inmediata. </t>
  </si>
  <si>
    <t xml:space="preserve">Fuertes lluvias incremento el arroyo Jalpilla, saliendose de su cause a la altura del puente CECYTEG, provocando en la Comunidad de Jalpilla la evacuacion de 11 personas de 3 viviendas, trasladads con sus familiares. </t>
  </si>
  <si>
    <t>Muerte de 3 personas (2 del sexo femenino de 9 años en prom. y 1 del sexo masculino de 60 años), por la caida de rayo y 6 personas lesionadas (4 del sexo femenino de 42 años prom. y 2 del sexo masculino de 8 años prom., trasladadas para su atencion), en la localidad de Hierba Santa, al encontrase trabajando en el campo, cuando los sorprendio la lluvia y se resguardaron debajo de un arbol.  Los familiares fueron apoyados con 15 cobertores, 15 Colchonetas y 9 Kits de limpieza.</t>
  </si>
  <si>
    <t>Abasolo, Irapuato, Penjamo, Dolores Hidalgo y San Francisco del Rincon.</t>
  </si>
  <si>
    <t>Las lluvias registradas afectaron a los muncipios de Abasolo: 2 vivivendas con penetracion de agua y 1 persona lesionada. Irapuato: 17 viviendas con penetracion de agua. En Penjamo: 1 Centro de Salud y el Jardin de Niños de la Col. Morelos, 1 vivienda y 1 tienda en la comunidad Churincillo. En Dolores Hidalgo: Derrumbe de rocas en la Carr. Estatal Dolores- Guanajuato altura comunidad Peña Colorada y Ojo de Agua de Calvillo. En San Francisco del Rincon: 3 bordos con ruptura en el Rancho San Cristobal, afectando 2 viviendas con inundacion.</t>
  </si>
  <si>
    <t>Tlacoapa, Ometepec</t>
  </si>
  <si>
    <t>Fuertes lluvias ocurridas el dia 17 y 18 afectaron a los municipios de: Tlacoapa, techos de lamina de carton de 5 viviendas en la cabecera municipal, brindandose apoyo a familias afectadas y entrega de 8 pacas de laminas, 8 cobertores, 8 colchonetas, 8 Kits de Limpieza, 8 Kits de aseo personal y 2 despensas. Ometepec, techos de lamina de carton de 11 viviendas y 1 iglesia de nombre Virgen de Guadalupe en la localidad el Mango Norte, brindandose apoyo a familias afectadas y entrega de 26 pacas de laminas, 11 cobertores, 11 colchonetas, 11 Kits de Limpieza y 11 despensas.</t>
  </si>
  <si>
    <t>Hidalgo del Parral</t>
  </si>
  <si>
    <t>Las fuertes lluvias ocasionaron el desbordamiento del arroyo Las Adelitas en la Col. Heroes de la Revolucion, penetrando el agua a 12 viviendas (tirante 80 cm de altura), no fue necesario la evacuacion de 60 personas (sexo desconocido) que habitaban las viviendas ya que el Cuerpo de Bomberos coloco bombas de achique, para sacar el agua de los domicilios afectados.</t>
  </si>
  <si>
    <t>Se presentouna fuerte lluvia, provocando tirantes de 30 a 40 cm, en diversas zonas de la colonia Fuentesuelas, ademas de penetracion de agua en 3 domicilios, ubicados entre las calles Josefa Ortiz de Dominguez, Melchor Ocampo e Hidalgo en el municipio de Tequisquiapan. El H. Ayuntamiento a poyo a las personas afectadas con kits de limpieza, colchonetas y cobertores</t>
  </si>
  <si>
    <t xml:space="preserve">Lluvias provocaron que debido al cause de Av. Drim al cruce con Av. Federalismo, fuera 1 persona arrastrada (sexo masculino). En la Col. Mesa Colorada del Municipio de Zapopan, se presentaron 12 viviendas con penetracion de agua, asi como fallas del servicio de energia electrica y telefonia. </t>
  </si>
  <si>
    <t>Metlatonoc</t>
  </si>
  <si>
    <t xml:space="preserve">Tormenta electrica en la comunidad de Sn. Juan Puerto Montaña, ocasionando que 3 elementos (sexo masculino) del 93° Batallon de Infanteria resultaran lesionados al caer un  rayo cerca de su base de operaciones: 2 de 25 años y 1 de 28 años. </t>
  </si>
  <si>
    <t xml:space="preserve">Explosion  de 1 polvorin en el Barrio de San Pedro, resultando 1 persona lesionada (sexo masculino de 18 años), trasladada al Hospital de especialidades del municipio. </t>
  </si>
  <si>
    <t>Fuertes lluvias con vientos fuertes provocaron acumulamiento de agua del arroyo Tecolotero, al tratar de cruzar 1 persona (sexo femenino), fue arrastrada y se ahogo, ademas de resultar 18 arboles caidos.</t>
  </si>
  <si>
    <t>Se registro una lluvia acompañada de actividad electrica, derivado de ello se registro el fallecimiento de una mujer de 69 años por caida de rayo,</t>
  </si>
  <si>
    <t>Luis Moya, General Panfilo Natera, Luis Moya, Tlaltenango de Sanchez Roman, Calera, Guadalupe, Panuco, Vetagrande y Villa Gonzalez Ortega</t>
  </si>
  <si>
    <t>Debido a las fuertes lluvias se registro un acumulamiento de agua en varios causes de arroyos, el arroyo de nombre El Coecillo, rebaso su nivel critico provocando que en la parte alta se desbordara afectando vivendas con daños menores, resultando afectadas 13, 510 personas y 2702 viviendas.</t>
  </si>
  <si>
    <t xml:space="preserve">Lerdo </t>
  </si>
  <si>
    <t>Debido a las fuertes lluvias y a las bajadas de agua de las partes altas de la sierra Las Lajas, afectaron a 30 familias (30 domicilios construidos, de material endeble, adobe, carrizo y madera), por el anegamiento en su interior y daños en sus enseres, colapso de algunos techos y bardas de adobe. Preventivamente, se habilitaron refugios temporales en la oficina ejidal de la localidad y en la oficina de la junta de municipal, asistiendo de 10 a 12 personas momentaneamente, se les proporciono colchonetas, cobertores y despensas.</t>
  </si>
  <si>
    <t>Ajuchitlan del Progreso y Coyuca de Catalan</t>
  </si>
  <si>
    <t>Fuertes lluvias acompañadas de vientos provoco en Ajuchitlan del Progreso afectaciones en 3 viviendas (apoyadas con 20 colchonetas, 6 cobertores, 2 despensas, kits de limpieza y 4 pacas de lamina de carton); y afecto en Coyuca de Catalan los techos de laminas (carton) de 3 viviendas (apoyadas con 40 pacas de lamina de carton, 20 cobertores y 20 kits de limpieza). A traves, del Fondo Solidario de Contingencias del estado.</t>
  </si>
  <si>
    <t>Santa Maria del Oro</t>
  </si>
  <si>
    <t xml:space="preserve">Caida a un barranco de 1 Autobus Turistico de la Linea “Expres Oro Tours” en la Comunidad Tequepespan km. 8+400, procedente de Chihuahua y alquilado por excursionistas que se dirigian a la Playa de Rincon de Gayabitos, falleciendo 21 personas (7 del sexo masculino y 14 del sexo femenino) y 29 lesionadas (13 del sexo masculino una edad promedio de 30 años y 16 del sexo femenino con una edad promedio de 22 años), trasladadas al hospital del IMSS Clinica 1, General y del ISSSTE en Tepic. </t>
  </si>
  <si>
    <t>Derrumbe en el tramo de la Carr. libre Durango-Mazatlan. Km 194 que provoco el cierre de la circulacion vehicular en ambos sentidos, provocando 230 vehiculos a quienes se les proporciono cobijas, agua potable y liquidos calientes, asicomo 1 persona fallecida al caer el material desprendido en el trailer que conducia.</t>
  </si>
  <si>
    <t>Se registro la volcadura de un camion de la Secretaria de la Defensa Nacional, esto en el kilometro 75 de la carretera 45, en el tramo Fresnillo-Durango, a la altura de la comunidad Sainaldo, municipio de Fresnillo. Derivado del accidente se reporta 1 soldado muerto y 24 lesionados.</t>
  </si>
  <si>
    <t>Tormenta electrica con fuertes lluvias, reportandose apagones de luz en las colonias: Fracc. Chuchululuya, Col. El Tanque, Col. San Jose y Valle Esmeralda, asi como caida de 1 arbol sobre 1 camioneta ford en la Col. Tatagildo, penetracion de agua en 1 vivienda del  Fracc. Chuchululuya y el fallecimiento de 1 persona (sexo femenino de 18 años), a causa de una sobrecarga electrica al salir de su habitacion cerro la puerta con una varilla, alcanzando a tocar con esta los cables de alta tencion que pasan por el lugar.</t>
  </si>
  <si>
    <t xml:space="preserve">Choque frontal sobre la  Carr. Villagran Celaya km. 5.8, entre 1 tracto camion y 1 camion de pasajeros, perteneciente a la Cia. Saeta, resultando 12 personas lesionadas, trasladadas para su atencion. </t>
  </si>
  <si>
    <t xml:space="preserve">Volcadura de 1 pipa de doble remolque que transportaba 29 mil l de combustoleo cada uno, en el entronque de la autopista Arco Norte San Martin Texmelucan-Calpulalpan, un contenedor resulto con derrame total. Preventivamente se cerro la vialidad. </t>
  </si>
  <si>
    <t>General Panfilo Natera, Luis Moya, Panuco y Vetagrande</t>
  </si>
  <si>
    <t>LA lluvia del 20 de julio a fecto a los municipios de General Panfilo Natera y Luis moya y la lluvia del 26 de julio a ñps de Panuco y Vetagrande.</t>
  </si>
  <si>
    <t>Se registro una fuerte lluvia acompañada de vientos fuertes y tormenta electrica. Un rayo derribo el tendido electrico (trozando el cableado), ademas ocasionando daño en 3 mufas y provocando el colapso total de un techo de una casa habitacion.</t>
  </si>
  <si>
    <t>Yahualica</t>
  </si>
  <si>
    <t>Deslave de tierra, registrado en la Comunidad de Santa
Teresa, afectando 42 viviendas, y 360 personas afectadas y 1 persona fallecida (sexo femenino de 74 años), debido a las lluvias y reblandecimiento de suelo, 150 de ellas han logrado regresar a sus viviendas las cuales sufrieron daños minimos. Se habilito 1 RT en la Escuela Primaria Bilingue Nazahualcoyotl. Se implemento el Plam DNIII</t>
  </si>
  <si>
    <t xml:space="preserve">Debido a las fuertes lluvias en la Zona Urbana Ejidal de Santa Marta, se registraron en la calle Jose Peñon del Valle 27 domicilios afectados, por penetracion e agua, asi como en 13 vehiculos.  </t>
  </si>
  <si>
    <t xml:space="preserve">Choque por alcance entre 1 autobus de turismo de la Cia ALMAR CO y 1 vehiculo  Jetta, en la  autopista del Sol Mexico-Acapulco a 2 km aprox. de la caseta de peaje Palo Blanco, km 288+850 direccion Sur-Norte, resultando 3 personas fallecidas: 2 del sexo masculino  (uno de ellos de 21 años) y 1 del sexo femenino, asicomo 1 persona lesionada (sexo desconocido), trasladada para su atencion. </t>
  </si>
  <si>
    <t>Fuertes lluvias con presencia de granizo registradas en la comunidad de Aldama, provocaron el desbordamiento del arroyo el panteon, inundando 17 viviendas por encontrarse en zonas en declive: 9 en el Camino Real, 2 en calle San Martin, 2 en calle San Francisco, 2 en calle San Cleriano,  2 en calle Vallarta y daño estructural de 1 barda perimetral y penetracion de agua a 1 vehiculo Grand Marquis. Preventivamente se evacuo a 50 personas, se habilito 1 RT en la iglesia de Santiago Apostol.</t>
  </si>
  <si>
    <t>Explosion en una mina de carbon Cia. Proensa en la localidad de Barroteran, resultando 5 personas atrapadas (sexo desconocido).</t>
  </si>
  <si>
    <t>Acambaro, Dolores Hidalgo, San Diego de la Union, Irapuato y Cueramaro</t>
  </si>
  <si>
    <t>Las lluvias registradas afectaron a los municipios de Irapuato: penetracion de agua en 1 vivienda en la Col. Plan Gto. y 2 viviendas en la Col. Los Hoyos. En Cueramaro: 9 viviendas con penetracion de agua. En Acambaro: se registro la caida de un rayo en la comunidad Pila de los Árboles falleciendo 1 persona (sexo masculino de 60 años) y 1 lesionada (sexo femenino de 58 años), trasladada para su atencion y afecto cultivo. En Dolores Hidalgo: 23 casas por acumulacion de agua (6 con daños estructurales, 4 de techos y 2 en barda perimetral), 133 damnificados y se activo 1 RT en el Auditorio Municipal “Mariano Abasolo” con 4 personas. En San Diego de la Union: 84 casas por acumulacion de agua (2 colapsadas, 9 con daño en paredes), 2 pozos de agua contaminados y 420 personas damnificadas.</t>
  </si>
  <si>
    <t>La precipitacion registrada el dia de ayer, misma que fue de 46 mm. en Hermosillo, acasiono que el cauce del arroyo de las viboras se incrementara y con ello el arrastre de tres menores, dos de ellos fallecieron y uno mas resulto lesionado. asimismo se reportan 14 viviendas con daño menor.</t>
  </si>
  <si>
    <t xml:space="preserve">Las fuertes  lluvias ocasionaron la crecida del rio Potrero de los Lopez en la Comunidad de Paredes, resultando 1 persona fallecida (sexo masculino de 15 años), arrastrada por la corriente cuando intentaba cruzar al otro lado del rio. </t>
  </si>
  <si>
    <t>Tlaquepaque, Tlajomulco de Zuñiga y Atotonilco el Alto</t>
  </si>
  <si>
    <t>Las lluvias registradas en la entidad, provocaron afectaciones en el municipio de Tlaquepaque: en la zona industrial y Cerro de Cuatro se presento una descarga de agua ocasionando que los carros que circulaban en la Av. Principal quedaran varados. En la Col. El Vergel 35 viviendas, con penetracion de agua y el desbordamiento del Arroyo Grande, afectando las Col. Artesanos, afectando 20 viviendas por penetracion de agua, Mira Valles afectaciones en via publica provocando en las Colonias Quinta Velarde,  Las Conchas, La Nogalera, El Dean, problemas en la circulacion vial, quedando varados algunos vehiculos. Asi como 25 arboles caidos. En Tlajomulco de Zuñiga:  Col. la Gigantera 4 viviendas presentaron penetracion de agua y Atotonilco el Alto en su Zona Centro se reportan inundaciones, en 40 locales ubicados en Calle Independencia y en 2 viviendas.</t>
  </si>
  <si>
    <t>Explosion en 1 recinto Cultural “Casa Teran” ubicado en el Centro historico, atribuible a la concentracion de gas LP, resultando lesionada la persona que velaba el lugar (sexo masculino) y trasladada a la clinica 1 del IMSS, asicomo afectaciones en negocios aledaños.</t>
  </si>
  <si>
    <t>Volcadura de 1 autobus de pasajeros linea local al impactarse con 1 camioneta particular, a la altura del camino de la comunidad Corral de Piedra, resultando 35 personas lesionadas (5 trasladas para su atencion),</t>
  </si>
  <si>
    <t>Fuertes lluvias provocaron el crecimiento del Rio Jaral, al abrir la compuerta en la Col. El Jaral provoco su desbordamiento, afectando 22 viviendas en la Col. Jaral, y la Col. Villas de la Hacienda.</t>
  </si>
  <si>
    <t xml:space="preserve">Accidente en la Carr. Tehuantepec-Jalapa del Marquez km. 230, involucrados 1 Pipa doble remolque, que transportaba 65 mil l de Gasolina Magna, 1 camion Turistico de la Linea Galgos de Oro, 1 camion tipo Torton y 2 vehiculos particulares, resultando 8 personas calcinadas y 1 persona lesionada. </t>
  </si>
  <si>
    <t>Jiquipilco</t>
  </si>
  <si>
    <t>Caida de 1 helicoptero marca Angusta-109, en el Cerro de la Bola, detras del Centro Ceremonial Otomi, Paraje de Villa Alpina, resultando 3 personas fallecidas (2 del sexo masculino).</t>
  </si>
  <si>
    <t xml:space="preserve">Volcadura de 1 autobus particular que regresaban de una excursion, en la Carr. Morelia-Cuitzeo km 32, al impactarse contra una camioneta particular, resultando 2 personas fallecidas (sexo masculino) y 10 menores lesionados, trasladados para su atencion. </t>
  </si>
  <si>
    <t>Se registro el Choque entre un auto particular de marca Chevrolet Aveo y un tren de carga, en el cual perdieron la vida dos personas de 23 años y 21 años) una persona mas resulto lesionada de 22 años y fue trasladada al Hospital del IMSS en Culiacan.</t>
  </si>
  <si>
    <t>Se registro la volcadura de un autotanque en el km 181 de la Autopista Arco Norte (1 km antes de la Caseta de Calpulalpan). Mismo que transportaba 51,610 litros de combustoleo, se presento derrame de uno de los toneles con aprox 25,000 litros.</t>
  </si>
  <si>
    <t xml:space="preserve">Choque entre 2 vehiculos, 1 camioneta marca Ford tipo Ranger y otra camioneta Ford Explorer modelo sport, en la Carr. Federal Acapulco-Zihuatanejo a la altura del puente del poblado de Aguas Blancas, resultando 1 persona fallecida (sexo masculino de 6 años) y 4 personas lesionadas (2 del sexo femenino de 33 años en prom. y 2 del sexo masculino de 5 años en prom.), trasladadas para su atencion.  </t>
  </si>
  <si>
    <t>Accidente entre 1 autobus de pasajeros de la linea ETN, impactandose en la parte trasera del trailer, a la altura de la autopista Queretaro-Celaya km. 19,  resultando 22 personas lesionadas (sexo desconocido), trasladadas para su atencion. .</t>
  </si>
  <si>
    <t>Cojumatlan de Regules, Churumuco, Jiquilpan, La Huacana, La Piedad, Morelia, Sahuayo, Tlazazalca y Zinapecuaro</t>
  </si>
  <si>
    <t>Derivado de la prolongada sequia se registraron afectaciones en 7,209.03 hectareas de maiz, sorgo, frijol y cebada. Por tal motivo CADENA apoyo a los 2,526 productores afectados con 9.6 millones de pesos.</t>
  </si>
  <si>
    <t>Lluvias fuertes con actividad electrica registradas a causa de la onda tropical Num. 8, afectaron a la Col. Fidel Velazquez con 3 viviendas (daño parcial) integradas por 3 familias (19 personas), se les brindo apoyo con 6 pacas de laminas, 6 colchonetas, 6 cobertores, 3 despensas y 3 kits de limpieza. Tambien, al Fracc. Sn. Agustin con 5 viviendas (daño parcial) integradas por 5 familias (25 personas), se les brindo apoyo con 12 pacas de laminas, 10 colchonetas, 10 cobertores, 5 despensas y 5 kits de limpieza.</t>
  </si>
  <si>
    <t>Coyuya de Benitez</t>
  </si>
  <si>
    <t>Fuertes lluvias acompañadas de fuertes vientos, causados por la Onda Tropical Num. 08 se reportan 601 viviendas de las comunidades de Espinalillo, San Nicolas, Tixtlancingo, Aguas Blancas, El Papayo, Bajos del Ejido, El aguacate, Luces en El Mar, El Zapote, San Juan del Rio, Ocotillo, Platanillo y El Embarcadero. Se proporciono laminas de carton, Kit´s de limpieza, colchonetas, despensas, cobertores, costales e impermeables.</t>
  </si>
  <si>
    <t>Derrumbe en la mina 7 Minerales Monclova S. A., en el Km. 036+500 de la Carr. Estatal 22 Tramo Palau-El Sauz, Minas de Barroteran, al encontrase los mineros una bolsa de gas lo que provoco la explosion y el derrumbe, reportandoase 6 personas fallecidas y 1 persona lesionada (todas del sexo masculino).</t>
  </si>
  <si>
    <t xml:space="preserve">Fuertes lluvias provocaron la creciente del Rio Chalma, en la Col. Providencia resultando 40 viviendas afectadas, se activo 1 Refugio temporal en la Escuela "Icatmor", albergando a 200 personas (sexo desconocido). Se les proporciono por parte del Estado y el Municipio comida, colchonetas, cobertores y material de limpieza.
</t>
  </si>
  <si>
    <t>Accidente de 1 autobus de pasajeros de la linea teotihuacanos, a la altura del km 219 de la Carr. Chilpancingo-Cuernavaca de la autopista del Sol, resultando 1 persona fallecida y 29 lesionadas (sexo desconocido), trasladadas para su atencion.</t>
  </si>
  <si>
    <t>Se registro un incendio por corte circuito en una tienda de pinturas ubicada en la cabecera municipal resultando una persona lesionada con quemaduras de 1 grado el cual fue trasladado para su atencion medica al hospital de la Cruz Roja Mexicana</t>
  </si>
  <si>
    <t>Se registro un accidente carretero al impactarse un autobus turistico proveniente de la Ciudad de Mexico –Villahermosa, contra un camion carguero tipo gondola que transportaba el producto denominado “Lodo maravilloso”, que a su vez se impacto en contra de un autobus de la linea ADO, en el siniestro los mas afectados fueron los del autobus turistico, resultaron 4 muertos y 16 lesionados</t>
  </si>
  <si>
    <t xml:space="preserve">Choque entre un trailer y una camioneta, dejando a  16 personas muertas y cuatro mas lesionados, esto en la carretera federal Caborca-Sonoyta, en el kilometro 173+950 en la autopista numero 2. </t>
  </si>
  <si>
    <t>Debido a la fuerte lluvia registradas el dia lunes 6 de agosto Una señora de 35 años sus dos hijos de 17 y 6 años, quienes al intentar cruzar por la Avenida Orizaba y Calle 5 de mayo, fueron arrastrados por la corriente  hacia un canal de aguas negras que desemboca en la Barranca San Isidro y la cual tiene una caida de 70 mts. aproximadamente en el Rio Orizaba, los cuerpos de los menores fueron encontrados sobre el rio Orizaba.</t>
  </si>
  <si>
    <t>En el Poblado El Ocotito debido a las lluvias fuertes acompañada de tormenta electrica, fallecio el cabo de infanteria perteneciente a la 25 ZM (sexo masculino de 21 años), al momento de resguardarse cuando un rayo cayo.</t>
  </si>
  <si>
    <t>Calakmul, Champoton, Escarcega, Candelaria, Carmen, Palizada y Campeche</t>
  </si>
  <si>
    <t>A causa del huracan Ernesto en el estado fueron afectados los sectores educativo, hidraulico y carretero.</t>
  </si>
  <si>
    <t>Cuencame y Poanas</t>
  </si>
  <si>
    <t xml:space="preserve">Lluvias fuertes presentadas el 7 y 8 de agosto, ocasionaron penetracion de agua, en 300 viviendas aprox. de los poblados de La Joya y Cuauhtemoc, mismas que se les distribuyo cobijas, colchonetas, agua embotellada y despensas. </t>
  </si>
  <si>
    <t>Ocotepec, Pichucalco, Reforma y San Cristobal de las Casas</t>
  </si>
  <si>
    <t>A causa del huracan Ernesto en el estado fueron aefctados los sectores vivienda, hidraulico y carretero.</t>
  </si>
  <si>
    <t>Felipe Carrillo Puerto y Othon P. Blanco</t>
  </si>
  <si>
    <t xml:space="preserve">El huracan Ernesto afectoa los sectores hidraulico y naval. </t>
  </si>
  <si>
    <t>71 municipios</t>
  </si>
  <si>
    <t>Ciclon tropical Ernesto</t>
  </si>
  <si>
    <t>47 municipios</t>
  </si>
  <si>
    <t>Derivado de las intensas lluvias se registraron afectaciones en diferentes cultivos de varios municipios, asicomo en la actividad ganadera y acuicola. En total se reportaron 2406 productores afectados, 5517 hectareas, 118 unidades animales y 12 unidades acuicolas.</t>
  </si>
  <si>
    <t>Cardenas y Huimanguillo</t>
  </si>
  <si>
    <t>La lluvia afectoa dos municipios del estado por lo que se apoyo con insumos.</t>
  </si>
  <si>
    <t xml:space="preserve">134 municipios </t>
  </si>
  <si>
    <t>Las afectaciones de la tormenta tropical Ernesto provoco el desbordamiento de los rios Valle nacional, rio chiquito y el sabin, asi como colapso de puentes, y desgajamiento de un cerro sobre 2 viviendas, de la comunidad de Santiago Tecaltzingo, falleciendo 3 personas (2 del sexo masculino de 6 y 12 años, y 1 del sexo femenino de 8 años), que se encontraban en una de las viviendas
afectadas.</t>
  </si>
  <si>
    <t xml:space="preserve">Azoyu, Marquelia,  San Luis Acatlan, Copala, Cuajinicuilapa, Igualapa y Ometepec </t>
  </si>
  <si>
    <t>En el estado de Guerrero el ciclon tropical Ernesto afectoa viviendas, escuelas, centros de salud y carreteras del estado.</t>
  </si>
  <si>
    <t xml:space="preserve">Se registro un accidente ferroviario el dia de ayer,en el cruce de las vias del ferrocarril y la carretera estatal Escuinapa–Teacapan. En el que un tren carguero que se dirigia de Tepic a Culiacan, impacto a una camioneta tipo Ford Lobo, resultando 10 personas afectadas: 5 fallecidas (2 en el lugar al impactarse el tren contra la camioneta, 1 en el H. General de Escuinapa y 2 mas en el Hospital Charp de Mazatlan), asicomo 5 personas lesionadas, que fueron trasladadas a los hospitales de Escuinapa y Mazatlan. </t>
  </si>
  <si>
    <t>Naucalpan de Juarez</t>
  </si>
  <si>
    <t>Volcadura e incendio de 1 pipa de gas de aprox. 5 mil l de capacidad, de la Cia. Regio Gas SA de CV, en calle Juan Escutia y Niños Heroes, Col. Hidalgo, resultando 1 persona lesionada, trasladada para su atencion. Preventivamente se evacuo a 240 personas.</t>
  </si>
  <si>
    <t xml:space="preserve">Jaltipan </t>
  </si>
  <si>
    <t>Se registro el desbordamiento de un dique que almacenaba agua para lavado de arena silica (para fabricacion de vidrios y lijas), las causa del desbordamiento fue el reblandecimiento de una pared del dique, los hechos se presentaron en la Colonia Rafael Murillo Vidal, afectando 32 viviendas con penetracion de agua con arena alcanzando un tirante de 1.20 metros (daño menor y enseres).</t>
  </si>
  <si>
    <t>Se registro una volcadura de un autobus de pasajeros, en la Carretera Federal Escarrega-Macuspana en el km. 52, ubicada en el municipio de Macuspana. El autobus iba a exceso de velocidad, por lo que salio de la cinta asfaltica, originandose asila volcadura. Como resultado del accidente se registraron 2 personas fallecidas, mismas que eran madre e hija, de 25 y 2 años respectivamente. asimismo se reportan dos personas lesionadas.</t>
  </si>
  <si>
    <t>Arrastre de 2 personas, derivado de un deslave de un cerro y el desbordamiento de una corriente, que se localiza en la comunidad Coetzapotitla, en el municipio de Coetzala; 65 años 15 años, perdieron la vida al intentar cruzar la corriente, ellos fueron arrastrados por la corriente, muriendo ahogados.</t>
  </si>
  <si>
    <t>Tenancingo y Tenango</t>
  </si>
  <si>
    <t>Las fuertes lluvias ocasionaron petracion de agua en 200 viviendas del municipio de Tenancingo y 30 del municipio de Tenango, preventivamente 200 familias se evacuaron, trasladadas con sus familiares y amigos. Deichas familias fueron apoyadas por el municipio y el estado con colchonetas, cobertores y despensas.</t>
  </si>
  <si>
    <t>Accidente en la Autopista Mexico-Puebla, a la altura de la Caseta de cobro (San Marcos Km. 33+200), debido a un choque por alcance y volcadura de 1 camion tipo Torton que trasportaba 30 ton. de piña, resultando 9 personas lesionadas (trasladadas para su atencion) y 1 fallecida  fallecido (conductor de la unidad volcada). Se cerro la caseta por 20 min.</t>
  </si>
  <si>
    <t>San Luis de La Paz</t>
  </si>
  <si>
    <t xml:space="preserve">Tormenta electrica que provoco la caida de 2 rayos en la Comunidad Pozo-Blanco a la altura del puente de ferrocarril provocando el fallecimiento de 1 persona (sexo masculino de 18 años) y otra leionada en la Comunidad Pringon (sexo masculino de 15 años), trasladada para su atencion. </t>
  </si>
  <si>
    <t xml:space="preserve">Incremento del Rio Chalma, debido a las fuertes lluvias que se registraron en el Edo. de Mexico, reportandose 21 viviendas con penetracion de agua. </t>
  </si>
  <si>
    <t xml:space="preserve">Se registro la explosion de una caldera, dentro de las instalaciones de una fabrica de yeso,La explosion se origino debido a la presion con que se operaba la caldera, aunado al mal estado de la valvula, esta situacion acasiono la expulsion de la tapa de la caldera, misma que causo daños a una vivienda aledaña. </t>
  </si>
  <si>
    <t>Se registro la muerte de 1 menor de edad de 8 años, mismo que fue atacado por abejas, falleciendo por las picaduras. asimismo, otras tres menores de 14, 6 y 3 años resultaron lesionadas, asicomo  un señor de 24 años.</t>
  </si>
  <si>
    <t>Lluvias fuertes provocaron el desbordamiento del arroyo  Buñiga y de la presa Peñon, siendo necesario habilitar 2 RT (Palacio Municipal y la Iglesia), administrados por el DIF y en los que se trasladaron 40 familias de las Col. Juana Gomez, Infonavit Buenos Aires y el Malecon, resultaron 150 viviendas afectadas por penetracion de agua.</t>
  </si>
  <si>
    <t xml:space="preserve">Volcadura de 1 autobus turistico “Anahuac”, en la Carr. Durango-Mazatlan, km. 176+400 a la altura del Espinazo del Diablo, mismo que cayo a un barranco de 50m de profundidad, resultando 12 personas fallecidas y 22 lesionadas, trasladadas para su atencion. Preventivamente se acordono la zona. </t>
  </si>
  <si>
    <t>Derivado de una intensa granizada se presentaron daños en 416.52 hectareas de cultivos de avena, maiz y zarzamora pertenecientes a 111 productores. CADENA apoyo con 558 mil pesos aproxomadamente.</t>
  </si>
  <si>
    <t>Los Cabos, Comondu y Loreto</t>
  </si>
  <si>
    <t>Debido a la ocurrencia de lluvia los dias 16 y 17 de agosto fueron afectados tres municipios.</t>
  </si>
  <si>
    <t xml:space="preserve">11 personas lesionadas por picadura de abeja en la Col. la Gloria (4 del sexo femenino de 30 años prom. y 7 del sexo masculino 26 años prom. traslados para su atencion. </t>
  </si>
  <si>
    <t xml:space="preserve">Volcadura de 1 autobus turistico de la Cia. “VIVAR”, en la salida de la autopista Guadalajara-Tepic, tramo Tequepexpan-Chapalilla, que cayo a 17 m de profundidad,  que trasladaba a 45 personas: 1 fallecida (sexo femenino de 27 años) y el resto de lesionados trasladados para su atencion. Preventivamente se acordono la zona. </t>
  </si>
  <si>
    <t xml:space="preserve">1 autobus de pasajeros de la linea ETN en la autopista de occidente Mexico-Guadalajara,  km 202, se impacto en una de las columnas del puente ubicado despues de la caseta de cobro de Zinapecuaro, resultando 5 personas lesionadas, trasladadas para su atencion y falleciendo la persona que conducia. </t>
  </si>
  <si>
    <t>San Miguel de Horcasitas y Hermosillo</t>
  </si>
  <si>
    <t xml:space="preserve">Se reportan 2 viviendas afectadas, dejando a 7 personas atrapadas en un arbol, bajando ellas por su propio pie, en cuanto bajo el nivel del rio, las personas quedaron a salvo, sin alguna otra complicacion. En Hermosillo se evacuaron a 4 familias cercanas el arroyo Pesqueira, debido a que la crecida de estos ponia en peligro a esas familias, las cuales se negaron a ir a un alberge. </t>
  </si>
  <si>
    <t>Guasave, Angostura, Sinaloa  y Mazatlan</t>
  </si>
  <si>
    <t>Derivado de las intensas lluvias se presentaron encharcamientos en diversas zonas de los municipios mencionados. Fue necesaria la evacuacion preventiva de 1,150 personas, asimismo se intalaron dos refugios temporales en los que se albergaron 250 personas.</t>
  </si>
  <si>
    <t>Cerro Azul, Chinampa de Gorostiza y Naranjos Amatlan</t>
  </si>
  <si>
    <t>La lluvia afecto a la poblacion de tres municipios.</t>
  </si>
  <si>
    <t>Volcadura de una pipa de la Cia. Fletes “OSCAR”, en la Carr. Patzcuaro-Santa Clara, en la comunidad Ocopeo, que transportaba 12,500 litros de gasolina, derramandose un 80% sobre un terreno de aprox. 20x 80 m.</t>
  </si>
  <si>
    <t>La lluvia del 21 de agosto afectoa la poblacion del municipio de La Paz.</t>
  </si>
  <si>
    <t>Santiago Astata</t>
  </si>
  <si>
    <t>Volcadura de 1 pipa de la empresa “Especial Liquida S. A. de C. V., que transportaba 44 mil litros de turbosina, en el km 338+200 de la Carr. Federal 200, tramo Salina Cruz-Huatulco, a la altura de la comunidad Las Cotorras. Se reporta derrame de producto en un  cuerpo de agua, donde los pobladores crian camaron y pescado.</t>
  </si>
  <si>
    <t>Camerino Z. Mendoza</t>
  </si>
  <si>
    <t>Se registro la volcadura de un trailer de doble semirremolque que transportaba 20 mil litros de Aceite de petroleo, se reporta derrame total del producto.</t>
  </si>
  <si>
    <t>Arrastre de 1 camioneta tipo pickup Toyota, por creciente de un arroyo, por las fuertes lluvias registradas, en el punto conocido la “Piedra Parada”, localidad de Sto. Domingo, resultando 1 persona fallecida (sexo masculino de 3 años) al ser arrastrada por la corriente.</t>
  </si>
  <si>
    <t>Se registro un accidente carretero, a la altura del Km. 19 Autopista Cd. Victoria – San Luis Potosi, donde se vieron involucrados una pipa doble remolque que transportaba 43,000 Lts. de Diesel y un trailer que trasportaba vigas de acero. Se reporta derrame total y dos personas lesionadas.</t>
  </si>
  <si>
    <t>Alcance entre un trailer y un camion torton, los cuales al colisionar entre si arroyaron a un ciclista que pasaba por el lugar quien perdio la vida en este accidente, para posteriormente chocar con el ferrocarril que pasaba por el lugar y que descarrilo en 2 vagones ante el impacto con los vehiculos.</t>
  </si>
  <si>
    <t xml:space="preserve">Volcadura de una pipa que transportaba 33 mil litros de Gasolina Magna, sobre la Carr. 15 Nacional Libre, derramandose el producto (se desconoce la cantidad), resultando la persona que conducia lesionada (sexo desconocido). </t>
  </si>
  <si>
    <t>Se registro un accidente ferroviario, impactandose dos trenes de frente. El accidente se registro en la zona montañosa central de Veracruz, a la altura de la comunidad de Vaqueria, los cuales transportaban diversos productos. Se reportan  3 personas lesionadas, siendo trasladadas al Hospital de Orizaba, para  su atencion inmediata.</t>
  </si>
  <si>
    <t>Cuernavaca, Yautepec, Emiliano Zapata y Jiutepec</t>
  </si>
  <si>
    <t>Las fuertes lluvias registradas genero daños en el municipio de Cuernavaca: afectaciones en las colonias Flores Magon, Tulipanes y Santa Martha, resultando calles anegadas, 10 locales comerciales y 10 casas con encharcamientos. En Yautepec: Col. Centro con 4 casas encharcadas. En Zapata: Col. Centro y Capiri de 7 a 8 casas resultaron encharcadas. En Jiutepec: desbordo de la Barranca “La Gachupina” afectando de 20 a 30 viviendas en sus enseres domesticos.</t>
  </si>
  <si>
    <t>Oaxaca de Juarez, Santa Cruz Amilpas y Santa Lucia del Camino</t>
  </si>
  <si>
    <t>La lluvia severa y los fuertes vientos remanentes del ciclon tropical Isaac ocasionaron afectaciones en el sector hidraulico.</t>
  </si>
  <si>
    <t>Volcadura de una pipa que transportaba 20 mil litros de Gasolina Magna de la Cia.  “Lorenzo Araiza”, resultando 1 persona lesionada (sexo desconocido).</t>
  </si>
  <si>
    <t xml:space="preserve">Debido a las lluvias y desbordamiento de un arroyo, en la Comunidad de Cuamio, resultaron 200 viviendas afectadas, por penetracion de agua y lodo. Preventivamente se habilitaron 2 refugios temporales (sin necesidad de ocuparlos). </t>
  </si>
  <si>
    <t>Volcadura de una pipa de la empresa “ENERGEX”, que transportaba 20 mil l de diesel, en el km 60, de la Carr. Durango-Mezquital, lelsionando a la persona que conducia (sexo masculino), y se presento un pequeño derrame.</t>
  </si>
  <si>
    <t>Comundu</t>
  </si>
  <si>
    <t>Lluvia acompañada de actividad electrica en la Comunidad de Cd. Insurgentes, ocaionando eñ fallecimiento de 2 personas (sexo masculino de 28 y 34 años) por caida de 1 rayo y 1 persona lesionada (sexo masculino) de 27 años, mismas que viajaban en un vehiculo que quedo atascado y al intenar seguir su marcha fueron alzados por el rayo.</t>
  </si>
  <si>
    <t>Chinicuila</t>
  </si>
  <si>
    <t>Debido a las lluvias registradas, desbordandose el Rio que atraviesa el pueblo, resultando 1 persona arrastrada (sexo masculino de 13 años), cuando caminaba con su padre; ademas de 10 casas afectadas y la caida de 1 puente.</t>
  </si>
  <si>
    <t>Se registro una fuga de Gas cloro de un tampo de 68 kilos. Como medida preventiva se evacuo a 300 personas. El tanque se encontraba en una planta purificadora.</t>
  </si>
  <si>
    <t>Se registro un accidente en el tramo Carretero Piedras Negras – Ignacio de Las Llaves, a la altura del lugar conocido como El Remolino, donde se vieron involucrados un camion torton y un vehiculo particular. Se reportan 33 personas lesionadas y una fallecida.</t>
  </si>
  <si>
    <t>Explosion de 1 tanque con 65 kg de acetileno, en el rancho “Ferrazin”, en la parcela num 27, Col. Colorado 1, ejido Choropo, cuando se realizaban trabajos de soldadura y una chispa cayo sobre el tanque, provocando la explosion, resultando 3 trabajadores fallecidos (sexo desconcodio).</t>
  </si>
  <si>
    <t>Se registro un ataque de abejas a seis personas, mismas que fueron trasladadas al Hospital Infantil y al Hospital General del Estado  para su atencion. Los hechos ocurrieron en la poblacion de El Tronconal, seccion Los alamos, sobre la carretera Hermosillo – Ures del municipio de Hermosillo.</t>
  </si>
  <si>
    <t>Guadalajara, Tlajomulco de Zuñiga y Zapopan</t>
  </si>
  <si>
    <t xml:space="preserve">Las lluvias fuertes registradas en la entidad provocaron afectaciones en el municipio de 
Tlajomulco: Fracc. Valle del Eucalipto, con 9 viviendas con penetracion de agua, Zapopan: Col. La Primavera, con 33 viviendas con penetracion de agua, Col. Carlos Rivera Aceves, con 174 viviendas con penetracion de agua; y Guadalajara: con encharcamientos en calles y vialidades principales. </t>
  </si>
  <si>
    <t>Fuertes lluvias afectaron a la Comunidad de Tehuixtla con un ligero deslave de tierra y lodo, afectando a 15 viviendas de material endeble que presentaron daños parciales, asicomo en una secundaria, primaria y kinder con penetracion de agua (suspendiendo las clases), y 5 viviendas mas presentaron inundaciones.</t>
  </si>
  <si>
    <t>Derivado de la prolongada sequia se registraron afectaciones en 12,601 hectareas de maiz, ajonjoli y sorgo. Por tal motivo CADENA apoyo a los 4133 productores afectados con 16.8 millones de pesos.</t>
  </si>
  <si>
    <t>A la altura de la autopista Mexico-Veracruz, se reporto una volcadura de 1 trailer doble remolque, Kenworth a la altura de la laguna de Nogales, al tratar de rebasar al vehiculo Golf en donde viajaba una familia, resultando 4 personas lesionadas, trasladadas para sua atencion. Preventivamente se cerro la circulacion.</t>
  </si>
  <si>
    <t>A la altura de la autopista Leon-Aguascalientes km 19, se volco 1 autotanque de la Cia. GUINNES, que transportaba acido Clorhidrico, registrandose una fuga, preventivamente se evacuo 40 personas aprox. de 17 domicilios de las orillas del municipio.</t>
  </si>
  <si>
    <t>Incendio en la linea de desfogue de la refineria Francisco I. Madero en Tamaulipas, en el limite de Bateria de la planta Hidrodeslfuradira (HDI) a Cabezal General de desfogue, al estarse instalando una junta ciega, resultando 4 personas lesionadas (sexo masculino de 42 años prom.), trasladadas para su atencion.</t>
  </si>
  <si>
    <t xml:space="preserve">Choque en la Carr. Federal 90 tramo Irapuato- La Piedad km 25,  involucrados 1 trailer Kenwood que se impacto por alcance contra 1 auto tanque Kenwood de la Cia. "Transporte Gohmer” que transportaba combustoleo (derrame de 30 mil litros), resultando 1 persona lesionada (sexo desconocido), se cerro temporalmente la vialidad. </t>
  </si>
  <si>
    <t>Casimiro Castillo</t>
  </si>
  <si>
    <t>Desplome de 1 aeronave tipo  Cessna, que se dedicaba a labores de fumigacion, a 200 m. de la pista de aterrizaje a 5 km de la cabecera municipal, resultando 2 personas fallecidas (sexo masculino de 44 años prom.)</t>
  </si>
  <si>
    <t xml:space="preserve"> Se registro una explosion por acumulamiento de gas Lp. en un restaurant con razonsocial El gallo Grill Argentino, ubicados en La Plaza Comercial City a la altura del Km 20+50 del anillo periferico de la Ciudad, afectando 3 locales mas aledaños, resultando una persona con quemaduras de 1 y 2 grado la cual fue trasladada para su atencion medica al hospital Ignacio Garcia Tellez.</t>
  </si>
  <si>
    <t>Volcadura de 1 autobus, en el km 219 de la Carr. Nacional a la altura del “Blanquillo”, de la Cia. "Tamaulipas Sentur”, que se dirigia de Monterrey a Matehuala, con 39 personas lesionadas, trasladadas para su atencion.</t>
  </si>
  <si>
    <t>Candelaria de los Loxicha</t>
  </si>
  <si>
    <t>Una vivienda quedo sepultada debido a un derrumbe del talud. Falleciendo una familia la cual quedo bajo los escombros, integrada por Silvia Juarez de 40 años, Gonzalo Martinez de 20 años, Ailin N de 6 meses y Francisco NN de 5 años. asicomo se reportan lesionados a Domingo Martinez, Adaneli  y Domingo Martinez Juarez de 15 y 14 años respectivamente.</t>
  </si>
  <si>
    <t>Se registro un volcadura de un autotanque con 30,880 litros de metanol, a la altura del km. 9 de la carretera Altamira-Victoria en el municipio de Tampico, Tamaulipas. Se reportoderrame del producto.</t>
  </si>
  <si>
    <t xml:space="preserve">Derrumbe de  tierra, a la altura de la comunidad Barreto, al realizar  trabajos de excavacion en una fosa de 5x5 m. de longitud para la instalacion de 1 planta tratadora de agua, resultando fallecidas 2 personas (sexo masculino de 17 y 60 años). </t>
  </si>
  <si>
    <t>San Ignacio</t>
  </si>
  <si>
    <t xml:space="preserve"> Se registro el accidente de una avioneta tipo Cessna Debido a las lluvias de los ultimos dias y al mal estado de la pista, al tratar de aterrizar la aeronave sufrio un accidente. Resultando lesionadas 5 personas. El piloto en estadio de gravedad. </t>
  </si>
  <si>
    <t>Se registro un incendio en una base de autobuses. El incendio  afecto8 camiones de transporte urbano, 1 Pick Up de un particular (mecanico de la empresa),  1 Cisterna abastecedora de combustible (Diesel) con una capacidad de  1,000 Lts</t>
  </si>
  <si>
    <t>Coahuitlan</t>
  </si>
  <si>
    <t>Un cerro se desgajo afectando una vivienda resultando sepultadas dos menores de 8 Y 6 años, las cuales sus cuerpos ya fueron recuperados</t>
  </si>
  <si>
    <t>Derivado de la caida de 1 bardas en una construccion en la tienda departamental COPPEL , en Alvaro Obregon se registra 1 persona fallecida (sexo masculino de 38 años) y otra lesionada (sexo masculino de 33 años)-</t>
  </si>
  <si>
    <t>El Fuerte y Guasave</t>
  </si>
  <si>
    <t>se registro la muerte de 2 personas por caida de rayo, una en el municipio de El Fuerte y otra en Guasave. Los dos fallecidos eran de sexo masculino de 77 y 54 años.</t>
  </si>
  <si>
    <t>Cuernavaca y Huitzilac</t>
  </si>
  <si>
    <t>Las fuertes lluvias en el municipio de Cuernavaca y zona metropolitana generaron un incremento de los causes de barrancas. En Cuernavaca 40 viviendas de las colonias Buenavista, Ocotepec y Bellavista, presentaran penetracion de agua; y en Huitzilac en el Paraje Columpios la crecida de una barranca, provoco el arrastre de 1 camioneta en la que viajaban 2 personas, de las cuales 1 salio del vehiculo (sexo femenino) y otra fallecio al ser arrastrada (Sexo masculino de 18 años).</t>
  </si>
  <si>
    <t xml:space="preserve">Derivado de las lluvias registradas del pasado domingo, se presentoun desgajamiento de cerro en el municipio Candelaria de los Loxicha, el cual afecto 10 viviendas con perdida total, asimismo se reporta una persona fallecida de nombre Noe Garcia Hernandez de 24 años, autoridades Estatales y Municipales realizan diversos recorridos en las zonas afectadas,  las familias damnificadas se refugiaron, algunas con familiares otras en el Palacio Municipal. </t>
  </si>
  <si>
    <t xml:space="preserve">Explosion de 1 pipa de la Cia. “Z” Gas, al estar surtiendo al tanque estacionario de 1 vivienda, en Coto Sol, Num. 1932 Av. San Mateo, Fracc. Parques de Tesistan, al registrarse una fuga en la manguera afectando la casa (perdida total) y 46 aledañas (daños parciales) por la honda explosiva, resaltando 4 personas lesionadas (1 del sexo femenino y 3 del sexo masculino), trasladadas para su atencion. </t>
  </si>
  <si>
    <t>Antiguo Morelos</t>
  </si>
  <si>
    <t>Se registraron lluvias de moderadas a fuertes acompañadas de tormentas electricas, lo que acasiono la caida de un rayo en un domicilio causando la muerte de 2 hombres que tomaban cafe en el interior de su vivienda construida de palma.</t>
  </si>
  <si>
    <t>Lerdo y Gomez Palacio</t>
  </si>
  <si>
    <t>El 13 de septiembre ocurrio una inundacion que afectoa dos municipios del estado.</t>
  </si>
  <si>
    <t>Volcadura de un camion de pasajeros al quedarse sin frenos, de la Cia. AMSA, S. A. de C. V., en km 113 de la Carr. J. Guadalupe Aguilera, a la altura del poblado Cuevecillas, resultando 21 personas lesionadas (sexo desconocido), dos de ellas trasladadas para su atencion, asicomo 1 vehiculo dañado.</t>
  </si>
  <si>
    <t xml:space="preserve">Accidente carretero, a la altura de la Autopista Federal Salamanca-Morelia km 58, involucrada una Pipa doble tanque de la Cia. “Petro Bajio”, que transportaba 60 mil litros de combustoleo que se derramo. </t>
  </si>
  <si>
    <t xml:space="preserve">En la Autopista Leon-Aguascalientes a la altura del km 20, se registro un choque y posterior volcadura de un auto tanque de la Cia. “Especializada Transportes Combustibles del Bajio”,  que transportaba 27,500 l de combustoleo, derramandose el producto en su totalidad. Preventivamente se cerro la circulacion. </t>
  </si>
  <si>
    <t>Mina</t>
  </si>
  <si>
    <t xml:space="preserve">Volcadura e incendio de una pipa que transportaba gasolina, en la Carr. Monclova km 30, derramandose el producto y provocando un incendia de gran magnitud, abarcando 2 domicilios, en las calles aledañas a la carretera, con perdida total. Preventivamente se cerro la vialidad. </t>
  </si>
  <si>
    <t>Acajete, Angel R. Cabada, Atzalan, Banderilla, Jilotepec, Naranjal, San andres Tuxtla, Tlalnehuayocan, Rafael lucio, Xalapa y Zongolica.</t>
  </si>
  <si>
    <t>Fuertes lluvias afectando 895 viviendas, 11 municipios, 34 colonias, 24 comunidades, 2 deslaves, 2 escuelas, 3 bardas caidas, 31 vias de comunicacion, 2 servicios estrategicos y 2 corrientes desbordadas . Se activaron 4 RT (en Banderilla, El Naranjal, San Andres y Xalapa).</t>
  </si>
  <si>
    <t>Acajete, Banderilla, Tlalnehuayocan y Rafael Lucio.</t>
  </si>
  <si>
    <t>La lluvia acasiono afectaciones sobre el sector hidraulico. Y fue necesario solicitar recursos para atender a la poblacion de 4 municipios mas.</t>
  </si>
  <si>
    <t xml:space="preserve">Desplome de 1 helicoptero  modelo BELL407,  el cual se atoro con el cable de una tirolesa sobre el Lago Zirahuen, resultando 4 personas lesionadas (sexo masculino, trasladadas para su atencion y 1 persona fallecida (sexo masculino). </t>
  </si>
  <si>
    <t>Incendio y explosion en el area de separacion de condensados del Centro Receptor de Gas y Condensados de Pemex Exploracion y Produccion, km 19 de la Carr. Reynosa-Monterrey, resultando 26 personas fallecidas: 25 de diversas compañias y 4 de la paraestatal (sexo masculino de 35 años en prom.), asicomo 47 lesionadas: 22 trabajadadores de pemex y 25 de otras compañias: como Quimica Apolo e INCORSA, cerrandose la circulacion. El accidente ocasiono daños al patin de medicion, 1 ducto y algunas valvulas de control. Preventivamente se cerro la circulacion.</t>
  </si>
  <si>
    <t>Incendio en una fabrica y bodega de solventes (Bellavista), en calle sabadel esq. Av. 11, Col. San juan Xalpa, resultando 15 personas lesionadas (sexo desconocido): 10 por intoxicacion y 5 trasladadas al hospital debido a las quemaduras de hasta 2do. grado, se evacuaron vecinos en un radio de 500 m</t>
  </si>
  <si>
    <t>Volcadura en la Carr. Federal Irapuato-Abasolo, km 28+500, involucrada 1 pipa de gas LP, de la Cia. Transportes de Liquidos y Combustibles S.A. de C.V., resultando 1 persona fallecida (conductor de sexo masculino de 45 años).</t>
  </si>
  <si>
    <t xml:space="preserve">Choque en el km 246, de la Carr. Federal 15 de Sonoyta-Caborca, entre 1 autobus de pasajero de la linea Elite y 1 trailer de marca Kenworth al quedar este utlimo mal estacionado, resultando 3 personas fallecidas (2 del sexo masculino) y 12 mas lesionadas, trasladadas para su atencion. </t>
  </si>
  <si>
    <t>Se registro un accidente de carretero en la carretera federal Mexico-Tuxpan a la altura de la comunidad La Morena, entre un autobus de pasajeros, un carro particular y un camion torton, resultando 15 lesionados del autobus y resultando dos personas muertas de nombre Fernando Sanchez Villegas de 25 años y Maximiliano Castillo Morales de 50 años de edad.</t>
  </si>
  <si>
    <t xml:space="preserve">Incendio en 1 bodega de espumas, de la Cia. "Industrializados Monterrey”, en calle Martin Carrera, entre Av. Universidad y Guerrero, Col. Regina, al norte de la Cd., consumiento 100 ton. de materias primas y producto terminado de hule espuma. Preventivamente se evacuaron 300 personas de bodegas y talleres cercanos. </t>
  </si>
  <si>
    <t>Las lluvias registradas afectaron a la comunidad  “El Limonar”, provocando que el Rio el Sabinal subiera su nivel, colapsando el puente vehicular en el km 25 del tramo Carretero Chicomuselo-Union Buena Vista, presentandose un deslizamientos de tierra en los Km. 43, 45 y 46 , interrumpiendose el paso vehicular. En la Comunidad Sn. Fco. Las Palmas, el Rio Sabinal incremento su nivel, desbordando e inundando 9 viviendas alcanzando un tirante entre  20 y 50 cm y afectaciones al puente de Hamaca de aprox. 30 m de largo. En la Comunidad Rosario Buenavista se registro el incremento del nivel del Rio el Sabinal que provoco su desbordamiento y con el daño que sufrio el Puente Hamaca,aproximadamente se afectaron 500 personas.</t>
  </si>
  <si>
    <t xml:space="preserve">Lluvia fuerte acompañada de viento, provocado por la onda tropical No. 14, afecto los fraccs. Alamos, Vergel, Arboledas y Cedros, localizados detras de la subestacion electrica Kala. Debido a los encharcamientos en la zona entre 20-30 cm y 50 (en la zona mas baja), se evacuaron 20 familias de sus viviendas. Asimismo, en la comunidad de Xictu, se reporaron 20 viviendas con penetracion de agua y en tramos carreteros con encharcamientos. </t>
  </si>
  <si>
    <t>Se registro la volcadura de una pipa que transportaba 20 mil litros de  mil litros de acido sulfurico en el km.150 de la carretera federal 17 tramo moctezuma-mazocahui. Como resultado del impacto se derramo en su totalidad el producto transportado y el conductor fallecio.</t>
  </si>
  <si>
    <t>Volcadura de pipa la cual transporta diesel y  presenta fuga en los dos tanques. El chofer resulto lesionado y fue trasladado al nosocomio para su atencion.</t>
  </si>
  <si>
    <t>Debido a las fuertes lluvias  registradas ayer se reportaron encharcamientos y en zonas bajas penetracion de agua en 51 viviendas en la comunidad Xicotencatl, mismas que se cuantificaron como daño menor y en enseres domesticos.</t>
  </si>
  <si>
    <t>Se registro el desplome de una Avioneta tipo CESSNA. se presume una falla mecanica o condiciones climaticas. La avioneta se desplomo en 2 viviendas las cuales se incendiaron debido al tipo de materia de construccion  (lamina de carton) en un asentamiento irregular. Los dos tripulantes de sexo masculino perdieron la vida.</t>
  </si>
  <si>
    <t>La Paz y Comondu</t>
  </si>
  <si>
    <t>El huracan Miriam acasiono afectaciones sobre dos municipios del estado.</t>
  </si>
  <si>
    <t>Incendio en la Fabrica de Chocolates “Ibarra”, en Mariano Otero # 1420, entre Topacio y Las Rosas, Col. Verde Valle, en una maquina tostadora de cacao, resultando 10 personas intoxicadas (sexo desconocido),</t>
  </si>
  <si>
    <t>Se registro fuga de amoniaco, en una planta Congeladora  denominada “las Brisas”, ubicada en Ejido El Venadillo, Municipio de Mazatlan. 4 personas intoxicadas y un aproximado de 500 personas del ejido antes mencionado y de la colonia Prado Bonito quienes fueron evacuadas y retiradas a un lugar lejos de la empresa, mientras se disipaba la nube toxica.</t>
  </si>
  <si>
    <t xml:space="preserve">Lluvias fuertes en la zona sur de la capital, afectando 80 viviendas con penetracion de agua, arboles caidos y anuncios espectaculares, en la Col. Leonardo Coca, resultando 1 persona fallecida por un infarto (sexo masculino de 80 años). </t>
  </si>
  <si>
    <t>explosion de una pipa de dos toneladas que trasportaba Amoniaco, los hechos se registraron al estar haciendo maniobras en una planta de fertilizantes ubicada en la comunidad Potrero de Los Sanchez, Municipio de Mocorito. Resultando 3 personas de sexo masculino muertas de 17, 25 y 45 años, asimismo dos lesionados de los cuales se desconoce su nombre</t>
  </si>
  <si>
    <t xml:space="preserve">1 camioneta de Transporte Publico Mexiquense, de la marca Transport Renault  en la Autopista Mexico-Pachuca Km. 30 +500 a la altura de  la Col. Lomas de Tecamac, que se dirigia a la Cd. de Mexico, choco contra el muro de contencion volcando a 13 m de profundidad, resultando 5 personas fallecidas y 9 lesionadas, trasladadas para su atencion. </t>
  </si>
  <si>
    <t xml:space="preserve">Ataque de abejas en la explanada del mercado municipal, en calle Colegio Militar, esqu. con Lerdo de Tejada,  donde se establece un tianguis y se venden productos de miel, en el lugar se encontraba un panal de abejas, resultando 7 personas con picaduras: 5 atendidas en el lugar y 2 con shock anafilactico, trasladadas para su atencion. </t>
  </si>
  <si>
    <t xml:space="preserve">Impacto de frente de 2 traileres (1 de ellos transportaba desechos de papel y carton), en el km 96 de la Carr. Guadalajara-Colima, resultando 3 personas lesionadas (sexo desconocido), trasladadas para su atencion, preventivamente fue cerrada la circulacion. </t>
  </si>
  <si>
    <t xml:space="preserve">Choque contra un arbol 1 autobus de pasajeros Mercedes Benz de turismo, “Starbus 2012”, en la autopista Mazatlan- Culiacan, km 156, que provenia del Festival Internacional Cervantino, en Guanajuato, al atravesar la autopista se le  atraveso un caballo, resultando 5 personas fallecidas y 21 lesionadas, trasladaas para sua tencion. </t>
  </si>
  <si>
    <t xml:space="preserve">San Pedro Mixtepec Dto. 22 </t>
  </si>
  <si>
    <t>Volcadura de 1 Autobus de pasajeros de la Cia. Turismo Cultural de Puebla Coba Travel S.A. de C.V., marca Volvo, en el paraje de Las Hamacas en el km. 239 de la Carr. federal Pinotepa Nacional-Acapulco, callendo al barranco a 40 m de profundidad, resltando fallecida 1 personas (sexo masculino de 17 años) y 16 lesionadas (12 del sexo femenino de 34 años prom. y 4 del sexo masculino de 9 años prom.), trasladadas para su atencion.</t>
  </si>
  <si>
    <t>Se registro la volcadura de una pipa con capacidad de  31.000 litros, misma que al volcarse derramo 20,000 litros de DIESEL. El producto se esparcio sobre el asfalto y las coladeras, como medida preventiva se evacuo una Escuela Primaria, una preparatoria con un total de 250 personas y 25 familias de las casas aledañas a la zona afectada</t>
  </si>
  <si>
    <t>Explosion en 1 fabrica de polietileno “AQUIMEX”, en Alfonso Volta No. 2, Col. Cuamatla, posterior a la explosion, se presento el incendio, resultando 8 personas lesionadas, trasladadas para su atencion y se evacuaron a mas de 300 personas de fabricas y viviendas cercanas, se acordono la zona y por la onda expansiva rompio los cristales de 10 fabricas cercanas y el incendio se propago a 4 fabricas aledañas.</t>
  </si>
  <si>
    <t>Comondu, La Paz, Loreto, Los Cabos y Mulege</t>
  </si>
  <si>
    <t>A causa del huracan Paul fueron afectados varios sectores de la poblacion entre los que destacan Vivienda, sector hidraulico, Urbano, Carreteras, Deportivo, Cultural, Turismo y agropecuario.</t>
  </si>
  <si>
    <t>Coacalco de Berriozabal</t>
  </si>
  <si>
    <t xml:space="preserve">Fuga de gas natural en un gasoducto de 8” perteneciente a la Cia. MAXIGAS, en la Av. Lopez Portillo Col. Saotimpan, debido a que la Empresa del Circo Atayde coloco su carpa y perforo el gasoducto, evacuando a 4 mil personas de Centros Comerciales, edificios escolares y  el 60% de la Clinica 91 del IMSS, asicomo el cierre de la circulacion en un radio de 2 Km. </t>
  </si>
  <si>
    <t>En la autopista de occidente en el km 357 a la altura de la caseta de Ecuandureo que va hacia la salida de Churintzio, volco una pipa que transportaba 40 mil l de acido sulfurico, el cual se derramo en una parcela.</t>
  </si>
  <si>
    <t>Se reportouna fuga de amoniaco, en una planta congeladora de productos pesqueros, con razonsocial “Ignacio Comonfort”, ubicada en avenida Parque Industrial Alfredo V. Bonfil, de la colonia Parque Industrial, municipio de Mazatlan. Personal del H. Cuerpo de Bomberos se encargo del control de la fuga, misma que fue originada por el mal manejo de una  valvula de compresion ubicada en el cuarto de maquinas, como medida preventiva se evacuo a 20 personas de la misma empresa.</t>
  </si>
  <si>
    <t xml:space="preserve">Flamazo por acumulacion de gas e incendio en la Planta Catalitica I de la refineria de PEMEX de Salina Cruz, resultando 6 personas lesionadas (sexo masculino), de la Cia. Procesos Industriales de Coatzacoalcos S.A., trasladas para su atencion. </t>
  </si>
  <si>
    <t>En el km 4 de la Carr. federal 180, tramo del poblado Lerma-Campeche en el libramiento antiguo hacia la playa, se registro un accidente de 1 trailer marca Kenworth, Kenmex, que transportaba 2 tanques con 57 mil l. de combustoleo, al tratar  de enganchar el segundo tanque, con golpeteos se volco a un costado, el cual derivo en derrame del producto (entre 15 y 17 mil l), dentro del patio del estacionamiento de la ex maquiladora "Cao”.</t>
  </si>
  <si>
    <t>Juan Aldama</t>
  </si>
  <si>
    <t>Fuga de amoniaco, en la empresa “Fabrica de Hielo IGLU”, en la calle Villareal, Col. Centro, cuando realizaban trabajos de mantenimiento (purga), en un ducto de los refrigeradores, resultando 2 personas intoxicadas (sexo femenino de 18 y 21 años), atendidas en el lugar. Preventivamente se acordono la zona y se evacuo a 70 personas.</t>
  </si>
  <si>
    <t>Ixhuacan de los Reyes</t>
  </si>
  <si>
    <t xml:space="preserve">Volcadura de 1 autobus de pasajeros de la linea Loma de Oro, en la Carr. Teocello-Ixhuacan  a la altura del puente de la cascada El Chorrito, debido a que el chofer de la unidad perdio el control, resultando 2 personas fallecidas y 7 lesionadas, trasladadas para su atencion. </t>
  </si>
  <si>
    <t xml:space="preserve">Se registro un accidente en la autopista Puebla- Orizaba en el Km 168  a la altura del  municipio Acatzingo, en donde se informo la volcadura de un tracto camion  de gas L P con capacidad de 44 mil litros, dicha unidad circulaba con el contenedor vacio. En el accidente resultaron 2 personas lesionados, que debido a su gravedad fueron trasladados al Hospital La Paz. </t>
  </si>
  <si>
    <t>Se registro el incendio de un camion Kenwood, placas 935 EF2, del servicio publico Federal, a la altura del Km. 156 de la Carretera Mexico – Queretaro, a las altura de la Cd. de San Juan del rio. Se informa que la unidad transportaba abarrotes y papeleria, la cual se reporta como perdida total.</t>
  </si>
  <si>
    <t xml:space="preserve">Explosion de polvorin, en calle 16 de Septiembre Num. 1, poblado de Santa Maria, resultando 2 personas fallecidas y 5 lesionadas, trasladadas para su atencion. </t>
  </si>
  <si>
    <t xml:space="preserve">Incendio en 1 vivienda utilizada  como polvorin clandestino, en la calle 10 Col. Cuauhtemoc, resultando 3 personas fallecidas (2 del sexo masculino de 21 y 4 años, y 1 del sexo femenino de 38 años), </t>
  </si>
  <si>
    <t xml:space="preserve">Flamazo en el interior del mercado principal “Pedro Sainz de Baranda”, en la Av. Circuito Baluarte, s/n Col. Centro, por acumulacion de gas en la manguera de un tanque estacionario de gas Lp, resultando 2 personas con diversas quemaduras (sexo desconocido), trasladadas para su atencion. Preventivamente se acordono el area afectada y el cierre local. </t>
  </si>
  <si>
    <t xml:space="preserve">Se registro un choque frontal entre una camioneta Chevrolet Blazer y  un autobus de pasajeros de la linea Transporte Unidos de Sinaloa. Los hechos ocurrieron en la Maxi pista de Culiacan-Las Brisas en el Kilometro 42 a la altura del poblado Taimanero. Derivado del accidente se reportoel fallecimiento de 4 personas y 19 mas resultaron lesionadas, siendo trasladadas al Hospital General de Mocorito y al Hospital Civil.    </t>
  </si>
  <si>
    <t xml:space="preserve">Explosion y posteriormente incendio, dentro de una fabrica recicladora, en Camino a las Americas Num. 747, esq. Eje Oriente-Poniente, Col. Quinta Libertad. Preventicamente se evacuo a 60 personas de las Colonias Quinta Libertad, Praderas del Palmar y Bosques de la Pradera.
</t>
  </si>
  <si>
    <t>Se registro la volcadura de un autobus de pasajeros con razonsocial “Estrellas de California”, resultando 16 personas lesionadas, los hechos se presentaron en la Maxi pista Culiacan-Mazatlan Km.20,</t>
  </si>
  <si>
    <t>Fuga de gas LP de 1 pipa de la empresa Biogas, con capacidad de 5 mil l, misma que transportaba el 60%. En Av. Tecnologico y Ramon Rivera Lara, fracc. Rincon del Valle, al momento de desprenderse la manguera de despacho y atorarse con una de las llantas traseras, despues el piton (punta de la manguera) al rosarse con la cinta asfaltica genero chispas ocasionado una explosion y posteriormente un incendio en la pipa, provocando daño en 3 vehiculos que se encontraban cercanos y daños parciales (principalmente en vidrios) en 4 viviendas, asimismo, se atendieron 3 personas (sexo femenino), por crisis nerviosa.</t>
  </si>
  <si>
    <t>Derrame de acido muriatico, sobre la Carr. a Sahuaripa y Calle de la Plata, en la Col. Parque Industrial, cuando el vehiculo de la Cia. Sonora Dalease en una pendiente, la carga Interior golpeo la puerta ocasionando la caida de los tibones (cada tibon de aproximado de mil l), saliendo el liquido a traves de los tapones de ambos recipientes, derramandose aprox. 200 l.</t>
  </si>
  <si>
    <t>Malango de Escamilla</t>
  </si>
  <si>
    <t xml:space="preserve">Accidente en el km 115 de la Carr. Mexico-Huejutla a la altura de la comunidad de Malila, volcando 1 autobus de pasajeros de la linea Estrella Blanca, resultando 4 personas fallecidas y 20 lesionadas (sexo desconocido), trasladadas para su atencion. </t>
  </si>
  <si>
    <t>La Huacana</t>
  </si>
  <si>
    <t>Como consecuencia de las lluvias se registraron daños en cultivos de jamaica y ajonjoli pertenecientes a 125 productores. CADENA apoyo con 528 mil pesos.</t>
  </si>
  <si>
    <t xml:space="preserve"> Se registro un accidente carretero por alcance, entre un trailer y un autobus de pasajeros. En el  siniestro, resultaron 30 personas lesionadas, de las cuales 9 fueron trasladadas al Hospital del IMSS y 21 al Hospital de San Jose, quienes solo tuvieron lesiones leves y requirieron ser llevadas para  su revision medica.</t>
  </si>
  <si>
    <t>Se registro una fuga de amoniaco en la empresa hielera con razonsocial “La Cuenca”, ubicada en la Avenida Juarez y Francisco Pavon Amador, en la Cabecera Municipal. Derivado del siniestro se registraron 4 personas intoxicadas ligeramente con vomito y mareo siendo atendidas en el lugar, asimismo, fueron evacuados los habitantes de 3 manzanas a la redonda.</t>
  </si>
  <si>
    <t>Se presento una explosion en la mina el “Chanate”, ubicada en el municipio de Altar, ocasionando la muerte de dos personas y lesiones a dos mas, las cuales fueron rescatadas y trasladadas para su atencion medica</t>
  </si>
  <si>
    <t xml:space="preserve">En la Carr. Federal 57 km 166 a la altura del Ejido la Paz volco 1 camion con caja cerrada, de la Cia FEMA-Laredo, que transportaba 15 mil contenedores de mil l y garrafas de 5 l de liquido corrosivo toxico venenoso, derramandose mil l sobre el pasto, resultando 1 persona lesionada (sexo masculino).  </t>
  </si>
  <si>
    <t>Coyomeapan</t>
  </si>
  <si>
    <t xml:space="preserve">Volcadura de 1 camion del Transporte Publico, en la Comunidad San Juan Cuautla, a la altura de la Rancheria “Pala”, a un evento deportivo, resultando 1 persona fallecida (sexo femenino de 16 años) y 18 personas lesionadas, trasladadas para su atencion. Se cerro la circulacion. </t>
  </si>
  <si>
    <t xml:space="preserve">En la Secundaria “Antonio Caso”, en la Carr. Cuautla-Cuernavaca s/n, Col. Revolucion,  se registro la fuga de un producto quimico. Preventivamente, se evacuaron aprox. 900 personas entre alumnos y docentes, asi como 80 menores intoxicados, trasladadas para su atencion. Se acordono la zona. </t>
  </si>
  <si>
    <t>Debido a las condiciones climaticas (densa neblina y lluvia), causo choques multiples entre 20 y 30 vehiculos y 1 trailer se impacto, resultando 1 persona fallecida y 30 lesionadas, trasladadas para su atencion, en la Carr. libre a la altura del Km 47 y la autopista Saltillo-Monterrey.</t>
  </si>
  <si>
    <t>Accidente multiple, debido a la presencia de neblina, involucrados 7 vehiculos en una carambola, en el km 55+400 de la autopista, Mexico-Puebla, resultando 1 persona fallecida y 10 lesionadas, trasladadas para su atencion.</t>
  </si>
  <si>
    <t>La Antigua</t>
  </si>
  <si>
    <t>Se registro un accidente en la Carretera Veracruz – Jalapa a la altura de la Comunidad de Chichicaxtle, entre un autobus de pasajeros que transportaba a  20 personas incluyendo al chofer, el cual se impacto por la parte trasera de una tolva de un trailer que se encontraba abandonada en el acotamiento de la carretera sin alguna señalizacion, no hubo cierre a la circulacion. Se reportan dos personas fallecidas y seis lesionadas. </t>
  </si>
  <si>
    <t>Desplome de 1 avioneta en la Carr. San Mateo y Valle de las Monjas, Col. Santa Rosa Xochiac, resultando 2 personas lesionadas (sexo masculino), trasladados por helicoptero para su atencion.</t>
  </si>
  <si>
    <t>Volcadura de 1 pipa que transportaba formol, en la Carr. Internacional 15 Mexico-Tijuana, al norte de Mazatlan, registrando un ligero derrame, resultando la persona que conducia lesionada, trasladada para su atencion.</t>
  </si>
  <si>
    <t>Fallecimiento de 4 personas y 1 persona intoxicada (sexo femenino), en 1 vivienda de la comunidad de Cacalomacan, a causa de la inhalacion de monoxido de carbono, al introducir 1 planta de luz (que funciona con gasolina), escapando y concentrarse el gas.</t>
  </si>
  <si>
    <t xml:space="preserve">Incendio en la fabrica "Planta Magna" (Maquiladora de Planta Ford), en parque industrial de la Carr. Sahuaripa en km 3 de la capital, en el area del departamento de Produccion, la cual inicio en los filtros de las soldadoras.Preventivamente se aveacuo a 300 empleados. </t>
  </si>
  <si>
    <t>Incendio en la Fabrica"SAGO” S.A. DE C.V, en Calle Licenciado Braulio Maldonado, Col. Congreso Agrarista Mexicano, iniciado en area de 10x7 m. que almacenaba desechos de papeleria.</t>
  </si>
  <si>
    <t xml:space="preserve">Explosion en la mina “TIZAPA, en la Carr. Zacazonapan-Temascaltepec, resultando 3 personas lesionadas (sexo masculino), trasladadas via aerea y 3 personas fallecidas (sexo masculino). 
</t>
  </si>
  <si>
    <t>explosion de un polvorin, en la comunidad de Jauregui, resultando 13 lesionadas (sexo desconocido) con quemaduras de 2do. y 3er grado, trasladados para su atencion, preventivamente se acordono la zona.</t>
  </si>
  <si>
    <t xml:space="preserve">Explosion en 1 vivienda, en la calle de Gloria, Esq. Emiliano Zapata S/N en la  Col.  La Candelaria, debido que almacenaba  pirotecnia, resultando 1 persona lesionada (sexo masculino de 44 años) y 4 viviendas mas sufrieron daños en cristaleria y herreria.   </t>
  </si>
  <si>
    <t xml:space="preserve">Caida de una avioneta tipo Cesna, propiedad de la Secretaria de Marina, a 38 Km al norte del Ejido de Conquista Agraria, falleciendo 2 personas. </t>
  </si>
  <si>
    <t>Se registro un accidente aereo en el Ejido Florida, municipio de Ahome, se reporta una persona lesionada y una avioneta calcinada.</t>
  </si>
  <si>
    <t>Se registro un accidente automivilistico, entre una pipa de doble semirremolque que trasportaba diesel (se desconoce la cantidad), un trailer de la empresa  “leche Lala”, una camioneta  pick up, un vehiculo marca gol y una camioneta casa rodante, en donde viajaban 12 personas, de las cuales 5 perdieron la vida y 7 resultaron lesionados</t>
  </si>
  <si>
    <t>Iturbide</t>
  </si>
  <si>
    <t>Aeronave Lear-Jet 25 de la Cia "Starwood Management", en el Ejido El Tejocote Paraje La Colorada, a 15 km. hacia el norte del municipio en un estado irreconocible, resultando 7 personas fallecidas (6 del sexo masculino y 1 del sexo femenino).</t>
  </si>
  <si>
    <t>Una persona fallecida y 5 lesionadas con quemaduras de  diversos grados fue el resultado de una electrocucion en una feria (juegos mecanicos) instalados en via publica en el municipio de cocula</t>
  </si>
  <si>
    <t xml:space="preserve">Explosion en el callejon Lopez Velarde-Esq. Rio Santa Fe, Col. La Mexicana, cuando un grupo de jovenes se encontraban en  el interior de una cancha de futbol rapido, manejando pirotecnia y elaborando 3 bazucas, 1 de las cuales estallo y provoco el fallecimiento de 1 persona (sexo masculino de 22 años) y 6 lesionadas, trasladadas para su atencion. </t>
  </si>
  <si>
    <t>Chiautempan</t>
  </si>
  <si>
    <t xml:space="preserve">Incendio en la fabrica de textiles  "Manofil" (compra-venta de textiles y elaboracion de hilos), en la calle Diaz Varela s/n Col. Centro, debido a que una de las maquinas se quedo prendida lo que provoco que se sobrecalentara y genero un corto circuito en  una de  las turbinas. </t>
  </si>
  <si>
    <t>Incendio en la planta baja de 1 vivienda que se utilizaba para la elabracion de piñatas, en calle Puente Metlac esq. Czda. de las Aguilas, Col. Puente Colorado, resultando 3 personas intoxicadas por monoxido de carbono al tratar de apagar el incendio (sexo desconocido), preventivamente se evacuaron las personas de viviendas aledañas (sexo desconocido).</t>
  </si>
  <si>
    <t>Incendio en 1 clinica del IMSS, en Boulevard Benito Juarez esq. Reforma, debido a un corto circuito en un cuarto abandonado dentro de sus instalaciones. Preventivamente se evacuaron 57 personas (pacientes, trabajadores y visitantes).</t>
  </si>
  <si>
    <t>Se registro un incidente de una avioneta particular. Al parecer, el suceso ocurrio al momento de aterrizar en la pista Juan Salgado Roldan, la cual sufrio una averia en el tren de aterrizaje, derivando que se desplazara sobre su fuselaje. Se reportan 3 personas lesionadas.</t>
  </si>
  <si>
    <t>Valladolid</t>
  </si>
  <si>
    <t>Volcadura de 1 pipa con dos remolques, de la Cia "CAREL” que trasportaba Turbosina, en la Carr. Valladolid-Cancun  km.192, los 2 contenedores presentaron fuga (9 mil l).</t>
  </si>
  <si>
    <t>Volcadura de una pipa con 2 remolques de la Cia. “SIMSA” que trasportaba 44 mil l de gas cada uno, en la Carr. Agua Prieta-Janos km.152+500, resultando 1 persona falelcida (sexo desconocido). Preventivamente se cerro la circulacion.</t>
  </si>
  <si>
    <t xml:space="preserve">Volcadura de 1 autobus de la linea Transportes Regionales de Veracruz, que cubria la ruta de Cosamaloapan-Tuxtepec Oaxaca, en la Carr. Federal 175 a la altura de Paraiso Novillero y Saladero, felleciendo 1 persona (sexo masculino de 82 años) y 40 lesionadas, trasladadas para su atencion. </t>
  </si>
  <si>
    <t>Tepeji del Rio de Ocampo</t>
  </si>
  <si>
    <t>Impacto multiple de 18 vehiculos, en el km 80 de la Carr. Mexico-Queretaro, resultando 3 personas fallecidas (2 del sexo femenino y 1 del semo masculino) y 14 personas lesionadas (10 del sexo femenino y 4 del sexo masculino), trasladadas para su atencion.</t>
  </si>
  <si>
    <t xml:space="preserve">Incendio en la Col. 23 de Marzo, afcetando de 50 a 60 viviendas, resultando 2 personas elsionadas (1 del sexo femenino y otra del sexo masculino), originado a que un grupo de menores jugaba con artificios pirotecnicos y por descuido una de estos cayo en 1 vivienda.
</t>
  </si>
  <si>
    <t xml:space="preserve">Explosion en 1 vivienda en la cabecera municipal, utilizada como almacen de artificios pirotecnicos, resultando 1 persona fallecida de sexo femenino de 40 años de edad y 7 mas lesionadas (sexo desconocido), que fueron trasladadas para su atencion. </t>
  </si>
  <si>
    <t>Volcadura de 1 autobus de pasajeros de la linea Autotransportes de Guasave SA  de CV de Sinaloa, en el km 49+600 en la bajada de la Rumorosa a Mexicali, en la curva denominada la “Herradura”, resultando 1 persona fallecida y 19 lesionadas (sexo desconocido), trasladadas para su atencion, preventivamente se acordono la zona.</t>
  </si>
  <si>
    <t>Se registro una explosion que se presentoen una vivienda. La explosion ocasionada por acumulacion de gas LP,  se presentocuando prendieron una estufa de leña y en ese momento, se presentoel flamazo, ocasionando rotura de ventanas, techos, cuarteadura de paredes y destrozo total de recamara y comedor con los muebles incluidos. Dos personas resultaron lesionadas.</t>
  </si>
  <si>
    <t>Temascalcingo</t>
  </si>
  <si>
    <t xml:space="preserve">Explosion de 1 camioneta que transportaba juegos pirotecnicos en el poblado de San Juan, resultaron 2 personas fallecidas (1 del sexo masculino de 64 años y otra del sexo femenino de 3 años). </t>
  </si>
  <si>
    <t>Se registro en la Unidad Habitacional Patria Nueva Num..2, Edificio: “F” Depto. 202, en la Av. Fco. del Paso y Troncoso Nunm. 620, casi esq. Viaducto Miguel Aleman Col. Magdalena  Mixhuca, el fallecimiento de 2 personas menores de edad y 4 personas intoxicadas (2 adultas y 2 menores) por monoxido de carbono, debido a la mala combustion del boiler.</t>
  </si>
  <si>
    <t xml:space="preserve">Choque de 2 camionetas de transporte publico en la Carr. que comunica de San Jose Chiltepec a la Cd. de Tuxtepec km 12, resultando 1 persona fallecida (sexo masculino) y 5 lesionadas (3 del sexo femenino y 2 del sexo masculino), trasladadas para su atencion. </t>
  </si>
  <si>
    <t xml:space="preserve">Registro de la falla de una pluma de una grua en una construccion, en Calle Manuel Sandoval y Av. Vasco de Quiroga, Santa Fe, resultando 1 persona fallecida y 3 lesionadas (sexo desconocido), trasladadas para su atencion. </t>
  </si>
  <si>
    <t xml:space="preserve">Acapulco de Juarez, Atoyac de Alvarez, Azoyu, Benito Juarez, Chilapa de Alvarez, Chilpancingo de los Bravo, Copala, Coyuca de Benitez, Cuautepec, Eduardo Neri, Igualapa, Juan R. Escudero, Malinaltepec, Marquelia, Ometepec, Petatlan, San Luis Acatlan, San Marcos y Tecoanapa </t>
  </si>
  <si>
    <t>sismo de 6.0° en escala de Richter, a 18 Km. al Oeste de San Marcos, a las 7:38 A.M. con una profundidad de 6 Km., con las coordenadas: Latitud 16.79 Longitud -99.56. Se registro una replica de 5.6° de magnitud en escala de Richter, a 14 Km. al Noroeste de Acapulco a las 8:02 A.M. con una profundidad de 10 Km., con las coordenadas: Latitud 16.92 y Longitud 99.78, el dia 21 de agosto de 2013 en los municipios de Acapulco de Juarez, Atoyac de alvarez, Azoyu, Benito Juarez, Chilapa de alvarez, Chilpancingo de los Bravo, Copala, Coyuca de Benitez, Cuautepec, Eduardo Neri, Igualapa, Juan R. Escudero, Malinaltepec, Marquelia, Ometepec, Petatlan, San Luis Acatlan, San Marcos y Tecoanapa del Estado de Guerrero.Sismo registrado a las 7:38 de M 6.0, resultando afectadas 78 viviendas, 9 edificios, 18 escuelas, 11 hospitales, 1 vehiculo y 16 bardas colapsadas; asi como 8 personas lesionadas.</t>
  </si>
  <si>
    <t>Iguala de Independencia, Tetipac, Taxco de Alarcon, Huitzuco de los Figueroa y Chilpancingo.</t>
  </si>
  <si>
    <t>De acuerdo al  sismo de 5.8 grados a 30 Km al Sureste de Cd  de Huitzuco, Gro., se reportan afectaciones en los municipios, Iguala de Independencia: 2 viviendas afectadas (deslizamientos  de tejas de sus techos), caida de rocas sobre la autopista de Iguala-Cuernavaca km 50, derrumbe sobre la Carr. libre Chilpancingo-Iguala. Tetipac: derrumbe sobre la Carr. Estatal Taxco-Tetipac en el paraje conocido como la maquina obstruyendo ambos carriles. Taxco de Alarcon: fachada de la Iglesia de santa Prisca y el desprendimiento de la corona de una imagen. Huitzuco de los Figueroa: fisuras en el hospital general y 2  enfermeras lesionadas, 5 viviendas (2 con daños estructurales y 3 por  deslizamientos de tejas de sus  techos).  Chilpancingo: 1 vivienda con cuarteadura.</t>
  </si>
  <si>
    <t>Presentando un daño de superfiecie de hectareas afectadas en el sector  herbaceo de 58993.08 has y en el arbustivo de 5206.47 has.</t>
  </si>
  <si>
    <t>Presentando un daño de superfiecie de hectareas afectadas en el sector  herbaceo de 17014.11 has y en el arbustivo de 2212.70 has.</t>
  </si>
  <si>
    <t>Presentando un daño de superfiecie de hectareas afectadas en el sector  herbaceo de 1021.75 has y en el arbustivo de 3580 has.</t>
  </si>
  <si>
    <t>Presentando un daño de superfiecie de hectareas afectadas en el sector  herbaceo de 7766.05 has y en el arbustivo de 5843.02 has.</t>
  </si>
  <si>
    <t>Presentando un daño de superfiecie de hectareas afectadas en el sector  herbaceo de  720 has y en el arbustivo de 460.23 has.</t>
  </si>
  <si>
    <t>Presentando un daño de superfiecie de hectareas afectadas en el sector  herbaceo de 4931.22 has y en el arbustivo de 3813.35 has.</t>
  </si>
  <si>
    <t>Presentando un daño de superfiecie de hectareas afectadas en el sector  herbaceo de 5477.52 has y en el arbustivo 12936.15 has.</t>
  </si>
  <si>
    <t>Presentando un daño de superfiecie de hectareas afectadas en el sector  herbaceo de 12361.04  has y en el arbustivo de 6345.70 has.</t>
  </si>
  <si>
    <t>Presentando un daño de superfiecie de hectareas afectadas en el sector  herbaceo de 115.50 has y en el arbustivo de 732.50  has.</t>
  </si>
  <si>
    <t>Presentando un daño de superfiecie de hectareas afectadas en el sector  herbaceo de 110.10  has y en el arbustivo de 50.70  has.</t>
  </si>
  <si>
    <t>Presentando un daño de superfiecie de hectareas afectadas en el sector  herbaceo de 1884.61 has y en el arbustivo de 498.16 has.</t>
  </si>
  <si>
    <t>Presentando un daño de superfiecie de hectareas afectadas en el sector  herbaceo de 22010.15 has y en el arbustivo de 6061.53 has.</t>
  </si>
  <si>
    <t>Presentando un daño de superfiecie de hectareas afectadas en el sector  herbaceo de 2193.82 has y en el arbustivo de 435.48 has.</t>
  </si>
  <si>
    <t>Presentando un daño de superfiecie de hectareas afectadas en el sector  herbaceo de 12359.30  has y en el arbustivo de 6366.33 has.</t>
  </si>
  <si>
    <t>Presentando un daño de superfiecie de hectareas afectadas en el sector  herbaceo de 2826.02  has y en el arbustivo de 77.29 has.</t>
  </si>
  <si>
    <t>Presentando un daño de superfiecie de hectareas afectadas en el sector  herbaceo de 19355.92 has y en el arbustivo de 6657.19. has.</t>
  </si>
  <si>
    <t>Presentando un daño de superfiecie de hectareas afectadas en el sector  herbaceo de 32718 has y en el arbustivo de 12377.50  has.</t>
  </si>
  <si>
    <t>Presentando un daño de superfiecie de hectareas afectadas en el sector  herbaceo de 3234.89 has y en el arbustivo de 5409.01 has.</t>
  </si>
  <si>
    <t>Presentando un daño de superfiecie de hectareas afectadas en el sector  herbaceo de  1648.50 has y en el arbustivo de 2140.98  has.</t>
  </si>
  <si>
    <t>Presentando un daño de superfiecie de hectareas afectadas en el sector  herbaceo de 2878 has y en el arbustivo de 252.50  has.</t>
  </si>
  <si>
    <t>Presentando un daño de superfiecie de hectareas afectadas en el sector  herbaceo de 358.28 has y en el arbustivo de 213.80has.</t>
  </si>
  <si>
    <t>Presentando un daño de superfiecie de hectareas afectadas en el sector  herbaceo de 16484.74 has y en el arbustivo de 9916.78 has.</t>
  </si>
  <si>
    <t>Presentando un daño de superfiecie de hectareas afectadas en el sector  herbaceo de 0 has y en el arbustivo de 26645.82 has.</t>
  </si>
  <si>
    <t>Presentando un daño de superfiecie de hectareas afectadas en el sector  herbaceo de 2872 has y en el arbustivo de 1073 has.</t>
  </si>
  <si>
    <t>Presentando un daño de superfiecie de hectareas afectadas en el sector  herbaceo de  66461.80 has y en el arbustivo de 1000 has.</t>
  </si>
  <si>
    <t>Presentando un daño de superfiecie de hectareas afectadas en el sector  herbaceo de 45.20 has y en el arbustivo de 4287.60 has.</t>
  </si>
  <si>
    <t>Presentando un daño de superfiecie de hectareas afectadas en el sector  herbaceo de 1538 has y en el arbustivo de 823 has.</t>
  </si>
  <si>
    <t>Presentando un daño de superfiecie de hectareas afectadas en el sector  herbaceo de 688 has y en el arbustivo de  has.</t>
  </si>
  <si>
    <t>Presentando un daño de superfiecie de hectareas afectadas en el sector  herbaceo de 953.53 has y en el arbustivo de 174.25 has.</t>
  </si>
  <si>
    <t>Presentando un daño de superfiecie de hectareas afectadas en el sector  herbaceo de 818.50  has y en el arbustivo de 5616.75 has.</t>
  </si>
  <si>
    <t>Presentando un daño de superfiecie de hectareas afectadas en el sector  herbaceo de 1250 has y en el arbustivo de 663.30 has.</t>
  </si>
  <si>
    <t>39</t>
  </si>
  <si>
    <t>Los cultivos que fueron afectados y los daños que sufrieron, debido a la severa sequia que ha golpeao fuertemente al Estado acasiono perdidas  economicas importantes en el cultivo de trigo del ciclo O-I  y, en las plantaciones de pastos perennes, nopal y maguey. En el caso del trigo se reportan perdidas del 100% ya que en algunos casos se sembro la planta y no alcanzo a germinar o fue imposible realizar la siembra pese a que se realizaron los laboresculturales.</t>
  </si>
  <si>
    <t>41</t>
  </si>
  <si>
    <t>Los cultivos que fueron afectados son: sorgo,cartamo,maiz,pepino,cacahute y soya. Estos fueron los principales cultivos que fueron afectados por la sequia que se presento en el estado de Tamaulipas.</t>
  </si>
  <si>
    <t>En este estado fue afectado el sector del ganado debido a las escasas precipitaciones que se presentaron en las zonas del Antiplano, central y Media del Estado, durante el 2013, la situacion en el campo potosino es alarmante por el escaso recurso de los pastos nativos en los agostaderos provocando una alimentacion deficiente de las diferentes especies tales como: bovinos,caprinos,ovinos y equinos. Provocando que no puedan desarrollar su ciclo reproductivo en detrimento de una baja produccion primaria con la consecuente perdida de ingreso para los sectores productores agropecuarios del  Estado.</t>
  </si>
  <si>
    <t>Hasta la semana 01 del 2013 se han notificado 2 defuciones asociadas a la hiipotermia presentada por las bajas temperaturas del estado. Hasta la semana  03 Y 06 del 2013 se han notificado 4 defuciones  por intoxicacion CO y/u otros gases.</t>
  </si>
  <si>
    <t>Se  reporto una defucion asociada al golpe de calor dentro de este estado.</t>
  </si>
  <si>
    <t xml:space="preserve">Incendio en 1 fabrica de textiles y blancos “Man”, en Calle San Lorenzo # 279 esq. Sabadell, Col. San Nicolas Tolentino, consumiendose materia prima, producto terminado (colchas, sabanas, etc.). Preventicamente se acordono la zona. </t>
  </si>
  <si>
    <t xml:space="preserve">Incendio en 1 fabrica clandestina (80 m2) de colchones, en la Calle de Narvarte # 328, Av. Pantitlan y Glorieta de Petroleos, Col. Vicente Villada, l. Consumiendose por el fuero tela, borra, material sintetico y colchones. Preventivamente se evacuaron personas aledañas al inmueble. </t>
  </si>
  <si>
    <t>Presentando un daño de superfiecie de hectareas afectadas en el sector  herbaceo de 688 has y en el arbustivo de 214 has.</t>
  </si>
  <si>
    <t>Incidente por reaccion quimica de fosfuro de aluminio al entrar en contacto con agua, producto que se encontraba almacenado en la bodega de granos “El Alazan” en la Central de Abastos, resultando 11 personas intoxicadas (trasladadas para su atencion) y 320 evacuadas preventivamente (de un radio de 500 m a la redonda),   No. 30 del Instituto Mexicano del Seguro Social.</t>
  </si>
  <si>
    <t>Hasta la semana 01 hasta la semana 06 del 2013 se han notificado 14 defuciones asociada a la hipotermia presentada por las bajas temperaturas del estado, 12 por intoxicacion por CO y/ y otros gases y 3 por quemaduras.</t>
  </si>
  <si>
    <t>Hasta la semana 01 del 2013 se han notificado 1 por causa de intoxicacion por CO y/u otro gas.</t>
  </si>
  <si>
    <t>Se  reportaron 3 defuciones asociadas al golpe de calor dentro de este estado.</t>
  </si>
  <si>
    <t>Tekax</t>
  </si>
  <si>
    <t>Intoxicacion de 345 personas por ingerir alimentos en mal estado (torta de carne) en la empresa Valle del Sur dedicada a la recoleccion de hortalizas, trasladadas para su atencion.</t>
  </si>
  <si>
    <t>Hasta la semana 02 del 2013 se han notificado 1 muerte asociada a la hiipotermiapresentada por las bajas temperaturas del estado y 1 por quemadura.</t>
  </si>
  <si>
    <t>Se  reportaron 2 defuciones asociadas al golpe de calor dentro de este estado.</t>
  </si>
  <si>
    <t xml:space="preserve">Incendio en 1 bodega de Papaya (area afectada 12x20m), de la Central de Abastos, en el pasillo 5, letra F, # 225, consumida por el fuego (periodoco y papaya en maduracion). </t>
  </si>
  <si>
    <t>Explosion dentro de la Sacristia de la Iglesia del Barrio de los Reyes, donde se encontraban almacenadas 1½ gruesa de cohetes y 2 bombas que serian utilizadas para los festejos de las fiestas patronales, el momento que 1 torito desprendio uno de los cohetes llamados chifladores y entro por una de las ventanas ocasionando que el material resguardado explotara, destrozando puertas y ventanas de madera, las cuales al fragmentarse se convirtieron en esquirlas que lesionaron a 40 personas y ocasionaron la muerte de un menor de edad. Los mayordomos no tenian permiso para el manejo de los fuegos pirotecnicos.</t>
  </si>
  <si>
    <t xml:space="preserve">Hasta la semana 02 del 2013 se han notificado 1 muerte asociada a la hiipotermiapresentada por las bajas temperaturas del estado. </t>
  </si>
  <si>
    <t>Hasta la semana 02 y 06  del 2013 se han notificado 10 defuciones por intoxicacion CO y/u otro gas 4 por hipotermia y una por quemadura.</t>
  </si>
  <si>
    <t>34</t>
  </si>
  <si>
    <t>Debido la nevada se registran 14 carreteras cerradas, 41 municipios nevados, 4 municipios con afectaciones en suministro de electricidad y 1 accidente carretero en la Carr. Matachi-Guerrero (derrape de pipa de combustible, obstruccion del tramo “curva de la masaca”).</t>
  </si>
  <si>
    <t>Hasta la semana 02 del 2013 se han notificado 1 defucion  por intoxicacion CO y/u otro gas y 5 por hipotermia.</t>
  </si>
  <si>
    <t>Jiquipilas</t>
  </si>
  <si>
    <t xml:space="preserve">Choque frontal entre 1 camion de pasajeros y 1 camion torton, en  el tramo Cintalapa-Puente Las Flores km 85+500, falleciendo la persona que conducia el torton, y 25 lesionadas, trasladadas para su atencion. </t>
  </si>
  <si>
    <t>Incendio en 1 tintoreria “Electrolimpia”, (afectado el 50 % del negocio), en Calle Playa Regata # 527 esq. Playa Encantada, Col. Reforma Iztaccihuatl, resultando 4 personas lesionadas (3 del sexo masculino y 1 del sexo femenino), de las cuales 2 fueron trasladadas para su atencion.</t>
  </si>
  <si>
    <t>San Pedro Garza Garcia</t>
  </si>
  <si>
    <t>Caida de 1 avioneta tipo Coyote de 2 plazas, en Av. Alfonso Reyes y Padre Mier, en La Quinta “La Escondida” (cañada), resultando 1 persona lesionada (sexo masculino de 70 años), trasladado via aerea para su atencion.</t>
  </si>
  <si>
    <t>Desplome de 1 avioneta acrobatica de 2 plazas, en el aerodromo particular “Capitan Eduardo Toledo”, al sur de la Isla de Cozumel, cuando intentaba aterrizar la nave, resultando 2 personas fallecidas (2 del sexo masculino). Dedido a fallas mecanicas.</t>
  </si>
  <si>
    <t xml:space="preserve">Hasta la semana 04 del 2013 se han notificado 2 defuciones  por por hipotermia </t>
  </si>
  <si>
    <t>Desplome de 1 avioneta tipo Cessna Pipper Navajo, con destino a Oaxaca, resultando 8 personas fallecidas, debido a que en el momento del despegue, se presento una rafaga de aire y ocasiono el desplome de la nave, cerca del hangar Gubernamental, en el aeropuerto Internacional de Chiapa de Corzo. Al momento de la caida ocurrio un incendio.</t>
  </si>
  <si>
    <t>Hasta la semana 05 del 2013 se han notificado 1 defucion por hipotermia.</t>
  </si>
  <si>
    <t>Desplome de 1 avioneta fumigadora, en el rancho bananero “Las Flores”, Ejido Rayon, debido a falla mecanica, resultando la persona que piloteaba lesionada (sexo masculino).</t>
  </si>
  <si>
    <t xml:space="preserve">En la Carr. 15 Mexico-Nogales, tramo Hermosillo-Los Pocitos km. 231+900, se registro 1 accidente carretero por alcance entre 1 trailer volco de empresa REASA LOGIST (la persona que conducia se quedo dormida) que se impacto contra 1 autobus de pasajeros TUFESA (Culiacan-Nogales), mismo que se proyecto contra el trailer que iba adelante del autobus, resultando 1 persona fallecida (sexo masculino de 44 años) y 3 lesionadas (1 del sexo femenino de 63 años y 2 del sexo masculino de 48 y 56 años), trasladadas para su atencion. </t>
  </si>
  <si>
    <t>Desgajamiento de un cerro, ocasionando que la presa de Hales de la Mina de Basis, en la Comunidad San Juan de Basasis, se desbordara arrastrando a su paso basura y lodo, asi como 1 vivienda, en la cual se encontraba 1 familia integrada por 5 personas, misma que para su rescate intervinieron 8 oficiales del Grupo USAR-Jalisco Mexico (Urban Search and Rescue), 1 can de busqueda y equipo especializado, 2 elementos de Cruz Roja Mexicana a bordo de 2 helicopteros del Grupo Fenix de Jalisco, y 1 helicoptero y 1 avioneta del Gobierno de Durango, resultando 3 personas fallecidas (2 del sexo femenino y 1 del sexo masculino), 1 lesionada (sexo masculino)  y 1 desaparecida (sexo femenino).</t>
  </si>
  <si>
    <t>En la Subestacion de la CFE, en Av. Lincoln y Estornino, Col. Valle Verde, se registro 1 explosion y posterior incendio, originado en 1 trasformador. Preventivamente se evacuo 500 personas de la Clinica de Medicina Familiar del IMSS # 39, ubicada cerca a la zona afectada.</t>
  </si>
  <si>
    <t>Volcadura e incendio de 1 pipa cargada con 33 mil l. de diesel, en el km 11+10 de la Carr. Puente Ixtla a Iguala a la altura de la gasolinera de Amacuzac, resultando 1 persona fallecida (calcinada) y otra lesionada.</t>
  </si>
  <si>
    <t>Hasta la semana 10 del 2013 se han notificado 1 defuciones por intoxicacion CO y/u otro gas.</t>
  </si>
  <si>
    <t>Nombre de Dios</t>
  </si>
  <si>
    <t>Derrumbe repentino en la mina San Marcos, perteneciente a la empresa Sir Thmajetic, en el poblado San Jose de la Parrilla, resultando 1 persona fallecida (sexo masculino de 29 años) y otra lesionada (sexo masculino), trasladada para su atencion.</t>
  </si>
  <si>
    <t xml:space="preserve">Incendio en el hotel “Mi Hotelito”, en el Blvd. de Ensueño, Col. Lomas de Fatima, afectados parcialmente por el fuego 9 cuartos, sin reportes de lesionados. Debido al calentamiento del techo por calefaccion. Preventivamente se acordono la zona. </t>
  </si>
  <si>
    <t>Incendio en 1 mercado popular, en calle Dr. Galvez y Av. Revolucion, Col. San Angelin, causando el incendio de 43 locales semifijos y 1 bodega (area de 70 m2), que se dedicaban a la venta de diversos productos, resultando 2 personas fallecidas. Preventivamente se acordono la zona.</t>
  </si>
  <si>
    <t>Quiroga</t>
  </si>
  <si>
    <t xml:space="preserve">Explosion de 1 taller de elaboracion de juegos pirotecnicos, a un costado del panteon municipal del poblado de San Jeronimo Purechecuaro, resultando 4 personas lesionadas (sexo masculino), trasladadas para su atencion y 2 fallecidas (sexo masculino de 15 años). Debido a reaccion quimica derivada de la mala combinacion de los componentes para elaborar luces de colores. </t>
  </si>
  <si>
    <t>Coalcoman de Vazquez Pallares</t>
  </si>
  <si>
    <t xml:space="preserve">En el Km 8.2 de la Carr. Libre a Coalcoman-Tepalcatepec, volco 1 autobus de pasajeros de la linea Parikuni, resultando 6 personas fallecidas y 26 lesionadas, trasladadas para su atencion. </t>
  </si>
  <si>
    <t xml:space="preserve">8 trabajadores realizaban trabajos de albañileria, (cimentacion de una casa habitacion) cerca de un cerro, en la comunidad de Vaquerito, cuando parte de este cayo encima, resultando que 3 (2 de ellos lesionados y otro fallecio), de los 8 trabajadores quedaran atrapados. </t>
  </si>
  <si>
    <t>Volcadura de 1 tracto camion de la empresa “Explo Cuencas”, que transportaba 27 ton. de sacos de explosivos (entre ellos nitrato de amonio), en el km 193 de la Carr. Nogales-Hermosillo, resultando la persona que conducia (sexo masculino de 46 años) lesionada, atendida en el lugar. Debido al exceso de velocidad.</t>
  </si>
  <si>
    <t xml:space="preserve">Explosion en 1 cuarto de una vivienda de 10x10 m, donde se almacenaban productos pirotecnicos terminados, en calle Adolfo Lopez mateos s/n, del Barrio Constitucion Totoltepec, resultando 27 personas lesionadas, trasladadas para su atencion. Preventivamente se acordono la zona. </t>
  </si>
  <si>
    <t xml:space="preserve">Choque de frente entre 1 vehiculo particular y 1 autobus de la linea Norte de Sinaloa y que posteriormente cayo de un puente. En la Carr. 15 Mexico-Nogales, a la altura de la comunidad de Pericos, resultando 18 personas lesionadas (8 trasladadas para su atencion y 10 atendidas en el lugar).  </t>
  </si>
  <si>
    <t>Accidente automovilistico en el km 137, de la Carr. libre, en San Juan de Lagos-Lagos de Moreno. Entre 
1 camion de la empresa Primera Plus, mismo que se impacto con la parte trasera de 1 trailer de doble semi remolque, resultando 2 personas fallecidas (sexo femenino de entre 70 y 72 años), que viajaban en el autobus.</t>
  </si>
  <si>
    <t>Santiago Tianguistenco</t>
  </si>
  <si>
    <t xml:space="preserve">Explosion de material pirotecnico en 1 vivienda en Cda. 2 de marzo s/n, del Barrio Rojastitla, de la Comunidad de Guadalupe Yancuitlalpan, donde al estar manipulando material para la elaboracion de mechas, 5 Kg de polvora explotaron, ocasionando la muerte de 1 persona (sexo masculino de 17 años) y 3 lesionadas: 1 del sexo femenino de 35 años fue trasladada para su atencion y otras 2 fueron atendidas en el lugar por crisis nerviosa (1 del sexo femenino y otra del sexo masculino). </t>
  </si>
  <si>
    <t>Incendio en 1 recicladora de madera "Recicle S.A de C. V.", en Calle Tren Bala, Comunidad Los Arellanos, consumiendose 50 ton. de madera y 50 ton de plastico.</t>
  </si>
  <si>
    <t>Fuga de amoniaco, dentro de la empresa Hielera Sonora, en prolongacion Av. Obregon, km 6+500, Col. Villa Sonora, cuando realizaban trabajos de mantenimiento en 1 contenedor con residuos de amoniaco, al quitar la valvula del contenedor se presento la salida intempestiva del producto, resultando 2 personas lesionadas (1 con quemaduras de 1er grado en las manos y otra intoxicada). Preventivamente, se evacuaron a 40 empleados.</t>
  </si>
  <si>
    <t xml:space="preserve">Volcadura de 1 Pipa de marca Kenworth-Kenmex de la empresa ETE (Expres y Tanques Especializados) con placas 264-VN3 del SPF, que transportaba 64 mil l de Gasolina Magna en 2 contenedores, en la altura de la Carr. 81 Tampico-Victoria en el km 11 con direccion al municipio de Cd. Victoria. Registrandose fuga en las tapas de seguridad, en un 50% de cada contenedor. </t>
  </si>
  <si>
    <t xml:space="preserve">Incendio en vehiculos y 1 vivienda en calle del Pozo y Prof. Pedro Vega Ibarra, Col. Rancho Grande, resultando 5 personas trapadas en el interior de la casa, por lo que se tuvo que derrumbar una pared para auxiliarlos, localizando  a 1 persona fallecida (sexo masculino de 14 años) y 4 personas lesionadas que fueron traladadas para su atencion (3 del sexo masculino: (2) de 12 años y (1) de 32 años, y 1 del sexo femenino de 32 años). </t>
  </si>
  <si>
    <t xml:space="preserve">Choque entre 1 autobus de pasajeros de la linea Autobuses Coahuilenses y el Ferrocarril, en la comunidad de Barroteran, el autobus se trasladaba de Barroteran a Muzquiz, resultando 2 personas fallecidas y 10 lesionadas, trasladadas para su atencion. </t>
  </si>
  <si>
    <t>Choque y posteriormente volcadura un autobus de la empresa “GERTHURS” de turismo del SPF que cubria Ruta Guadalajara-Mexico, sobre la Autopista de Occidente en el km 371. Resultando 52 personas lesionadas, trasladadas para su atencion. El chofer de la unidad resulto prensado (sexo masculino de 53 años).</t>
  </si>
  <si>
    <t xml:space="preserve">Incendio registrado en 1 Hospital de Pemex, en el area de cuidados intensivos al parecer causado por una falla electrica, preventivamente se evacuo a 120 personas (entre pacientes y personal), los pacientes fueron trasladados a 2 hospitales privados de la zona en Nuevo Leon. </t>
  </si>
  <si>
    <t>Incendio en el Depto. 506 en el 4to  piso de 1 edificio, ubicado en Calle Iturbide No. 23, entre la Av. Bucareli y Reforma, Col. Centro. Preventivamente se evacuo a 120 personas del inmueble, asi como del edificio “El Palacio Chino”.</t>
  </si>
  <si>
    <t xml:space="preserve">Incendio, resultando con perdida total de 7 viviendas de madera y lamina de carton, en predios irregulares en proceso de litigio, ubicadas a un costado del Blv. Juan alvarez, cerca de la Col. la Morena y la Preparatoria Num. 22. Por lo que se afectaron a 7 personas (3 del sexo femenino de 41 años prom. y 4 del sexo masculino de 44 años prom.), mismas que seran apoyadas por Proteccion Civil y Autoridades a nivel municipal. </t>
  </si>
  <si>
    <t xml:space="preserve">Choque en la Carr. Federal Mexico-Acapulco, Km. 84+500 a la altura del paraje la zorra, en el poblado de Xaltianguis. Involucrados 1 vehiculo marca Volkswagen tipo pointer, el cual choco de frente contra una camioneta Pick Up del INEGI, resultando 3 personas fallecidas y 4 personas mas lesionadas, trasladadas para su atencion. Tras el fuerte impacto ambas unidades se incendiaron.
</t>
  </si>
  <si>
    <t xml:space="preserve">Volcadura de 1 pipa que transportaba combustoleo, misma que despues del accidente exploto e incendio. En la Comunidad Santa Ana Aztacan. Preventivamente, se evacuo a 70 personas aprox. </t>
  </si>
  <si>
    <t>Explosion e incendio dentro de las instalaciones de la Planta de Asfalto “Tayca”, en el Km 69 de la Carr. Panamericana, resultando 1 persona fallecida (sexo masculino de 29 años).</t>
  </si>
  <si>
    <t>Caida de 1 vehiculo (pick-up, Nissan 1987) en el canal del Siviral, en el puente de la comunidad del Siviral, en Sn Ignacio Cohurimpio, rescatandose portandose 3 personas (2 del sexo femenino de 17 y 19 años, y 1 del sexo masculino de 25 años) trasladadas para su atencion, y 2 personas que no fueron localizados (del sexo femenino de 11 años y 3 meses de edad).</t>
  </si>
  <si>
    <t>Ascension</t>
  </si>
  <si>
    <t>Volcadura de 2 autotanques marca Tatsa con capacidad para 44,000 l de gas LP (cada uno), perteneciente a la empresa “Rivera Gas Transportadora S.A. de C.V.”, en el km 186+800 de la Carr. num. 2 en el tramo Janos-Ascension, sufriendo uno de los tanques fuga de 38,126 l.</t>
  </si>
  <si>
    <t>Desplome de 1 avioneta Tipo Piper, en el Aerodromo "Capitan Eduardo Toledo", despues de salir del Aeropuerto Internacional de Cozumel, al desprendersele de forma subitamente un ala, resultando 4 personas lesionadas (la persona que piloteaba y 3 turistaas), 2 de ellas trasladadas para su atencion.</t>
  </si>
  <si>
    <t>Accidente entre 1 autobus de turismo "Tours" Mercedes Benz Marco Polo con destino a la Comunidad de Araro Michoacan y 1 tren, en la Carr. Acambaro-Salvatierra km 1.5, al tratar de ganarle el paso al tren, quien lo impacto y partio a la mitad, resultando 2 personas fallecidas (del sexo femenino de 14 y 60 años), asi como 38 personas lesionadas, trasladadas para su atencion.</t>
  </si>
  <si>
    <t>Chapantongo</t>
  </si>
  <si>
    <t xml:space="preserve">Descarrilamiento de 20 vagones, de 1 tren que transportaba maiz y varillas, en Sn Bartolo Ozocalpan, en los que viajaban varias personas indocumentadas, resultando 1 de ellas lesionada (sexo masculino de 30 años), trasladado para su atencion y amputacion de una pierna, y otra que fallecio en medio de las varillas de 1 de los vagones. Ademas se detuvieron 2 personas hondureñas (sexo femenino de 26 años y sexo masculino de 15 años). </t>
  </si>
  <si>
    <t xml:space="preserve">Incendio en 1 fabrica de carton “ Cartonera Coatepec”, en la Carr. Coatepec km 7.5, afectando 20 m2 aprox.  </t>
  </si>
  <si>
    <t>Incendio en 1 furgon de tren, en calle Tampico y Boulevard de la Col. Las Insurgentes, que contenia 65 ton de papel aprox.</t>
  </si>
  <si>
    <t xml:space="preserve">Incendio en el mercado de la merced en Av. Circunvalacion entre calles de Carretones y Adriano Olvera de la Col. Merced, en el area de comidas y dulces de las naves mayor y menor, afectando una superficie de 8 mil m2 afectados, area que abarcan los pasillos del 1 al 18 (locales de verduras, legumbres y comida), evacuandose 600 personas de las viviendas aledañas, resultando 2 bomberos intoxicados por inhalacion de humo, atendidos en el lugar. Preventivamente se acordono un perimetro de 300 m a la redonda. </t>
  </si>
  <si>
    <t>Incendio en la Cañada del Diablo afectando a 7 viviendas con perdida total y 25 con daños parciales, se avacuo aprox. 300 personas de Todos los Santos. Se habilito un albergue en el CECYT ocupado por 35 personas. Resultando 1 persona intoxicada.</t>
  </si>
  <si>
    <t xml:space="preserve">Incendio en predio utilizado como tiradero clandestinode de desperdicios industriales de Pet, en la Carr. Tlalnepantla-Cuautitlan, Col. Bellavista. Preventivamente, se evacuaron 300 personas de viviendas y locales cercanos al lugar, ademas de la Escuela Primaria Juan Rulfo. Afectandose 400 m2. </t>
  </si>
  <si>
    <t>Culiacan, Guasave y San Ignacio</t>
  </si>
  <si>
    <t>3 accidentes carreteros. En Culiacan: se impacto 1 trailer contra 1 camion de pasajeros de “Linea Unida de Sinaloa”, en la Carr. Culiacan-El Dorado, a la altura de la Sindicatura El Dorado, resultando 13 personas lesionadas. En Guasave se impacto 1 autobus de pasajeros de la linea Directos de Guasave, contra 1 vagon de 1 tren de carga, en la estacon Naranjo, resultando 1 persona fallecida (sexo femenino de 32 años) y otra lesionada. En San Ignacio se impacto por alcance de 1 trailer que transportaba varias ton. de papas, contra 1 autobus de la linea “Guasavense”, en el km 72 de la Maxi-pista Mazatlan-Culiacan.</t>
  </si>
  <si>
    <t>51</t>
  </si>
  <si>
    <t>Los cultivos que fueron afectados  y los daños que sufreron son: trigo,lenteja,cartamo,garbanzo,ebo,avena,ciruea,cebada,frijol,fresa,jitomate,durazno,maiz,ejote,haba,sandia,aguacate,camote,calabacita,alfalfa,tomate,pepino,zanahoria,pastos perennes,chile,chicharo,jicama,cilantro,guayaba,brocoli,cebolla,coliflor,pera,tamarindo,nopal,coliflor,lechuga,esparrago y manzana, los daños al cultivo de trigo por estas bajas temperaturas consisten en los siguientes daños en la planta: perdida de la actividad fotosintetica y area foliar por clorosis y muertes de sectores de la lamina de la hoja, tambien perdida de la espiga.</t>
  </si>
  <si>
    <t>Debido a las bajas temperaturas del estado de San Luis Potosi, durante el mes de marzo se afectaron de forma importante la supervivencia de los pastos nativos, el potencial forrajero y la flotacion de varias especies.</t>
  </si>
  <si>
    <t>Incendio en el 3er piso de 1 edificio de 4 niveles, en Santa Maria la Ribera no. 59 interior 29, esq. Amado Nervo y Ramon Lopez Velarde, Col. Santa Maria la Ribera, resultando 1 persona fallecida (sexo masculino de 62 años) y 2 lesionadas, afectando 1 cuarto de 3x3 de una area de 55 m2. Preventivamente se cerraron las valvulas de gas de la azotea y 80 personas evacuadas.</t>
  </si>
  <si>
    <t>38</t>
  </si>
  <si>
    <t>Los cultivos gravemente afectados debido al las bajas temperaturas de -9 °C y -1  °C, son los siguientes: alcatraz, calabaza, chile, frijol, haba, maiz, papa y tomate y asicomo los cultivos perennes de aguacate, cafe, caña, chayote y platano dañados irreversiblemente.</t>
  </si>
  <si>
    <t>Los cultivos que principalmente fueron dañados debido al fenomeno meteorologico son: la cebada, el trigo y la lenteja. En el cultivo de cebada y trigo la afectacion ocurrio en la etapa de floracion y llenado de grano. En el cultivo de lenteja, el daño ocurrio en la etapa de llenado de grano dejando asia los 39 municipios afectados.</t>
  </si>
  <si>
    <t>Los cultivos que fueron afectados y los daños que sufrieron durante los dias 2,3 y 4 de marzo registrados por la severa helada, en la region productora de nopal, verdura, tuna y xoconostle, afectando la perdida total , en los 11 municipios afectados.</t>
  </si>
  <si>
    <t>Los cultivos afectados por el fenomeno meteorologico presentado de bajas temperaturas en  los municipios de Cadereyta de Montes, Colon, Corregidora, El Marques, Ezequiel Montes,Humilpan,Pedro Escobedo,Queretaro,San Juan del rio y Tequisquiapan, debido a las bajas temperaturas sufrio daños severos en sur cultivos, presentando quemaduras totales en las plantas con daños irreparables en los cultivos.</t>
  </si>
  <si>
    <t>Milpa Alta, Tlahuac y Xochimilco</t>
  </si>
  <si>
    <t>Los cultivos que fueron dañados debido a las bajas temperaturas presentadas en el Distrito Federal tuvo como consecuencias las quemaduras en los apices(puntas) y bordes de los nopales y asitambien presentando un daño moderado en la planta madre con coloracion amarillenta y perdida de turgencia.</t>
  </si>
  <si>
    <t>Tetela del Volcan y Totolapan</t>
  </si>
  <si>
    <t>Los cultivos que fueron afectados  y los daños que sufreron son: aguacate,durazno,granada,ciruela,chilacayota,cafe y nopal debido a las bajas temperaturas presentadas en el estado de Morelos.</t>
  </si>
  <si>
    <t>40</t>
  </si>
  <si>
    <t>Los cultivos afectados por las bajas temperaturas son: maiz,frijol,haba,calabaza,chicharo,pap,alberjon,chile,manzana,durazno,aguacate,nopal,nopal  verdura, pera, ciruela, etc.</t>
  </si>
  <si>
    <t xml:space="preserve">Conato de incendio en 1 fabrica de productos de limpieza °PROCESA°, en el complejo Industrial EXPORTEC 2, afectando aprox. 5 m2 y quemandose material de plastico y carton. </t>
  </si>
  <si>
    <t xml:space="preserve">Explosion de 1 tanque de gas LP en 1 vivienda en obra negra (20x20 m), en la comunidad de San Joaquin del Zorrillo. Resultando 7 personas lesionadas, trasladadas para su atencion. </t>
  </si>
  <si>
    <t>En la Autopista del Sol, Cuernavaca-Acapulco Km. 326+500Km cerca del puente Papagayo, volco 1 pipa con 20 mil l de chapopote, derramandose y ocasionando en ambos costados  que se incendiaran los cerros afectando matorrales  y pastizal seco. Cerrandose la circulacion en ambos sentidos.</t>
  </si>
  <si>
    <t xml:space="preserve">Volcadura de 1 pipa marca Kenwood 2002 en el Km 326 de la autopista del Sol cerca del crucero de Tierra Colorada, de la empresa “tralusa S.A.”, que transportaba 25 litros de aceite quemado, derramandose el producto e incendiandose el vehiculo, mismo que alcanzo 2 ha de zona forestal. Resultando 2 personas lesionadas (sexo masculino de 42 y 21 años), atendidos en el lugar. Se cerro temporalmente la circulacion. </t>
  </si>
  <si>
    <t>Volcadura de 1 pipa de la Empresa Auto Transportes Especializados “Gama”, en el Km 14 de la Carr. Coatzacoalcos-Villahermosa, con capacidad de 35, 000 lts de Etileno a Granel, presentado derrame de producto de aprox. 15 mil l. Se cerro la circulacion.</t>
  </si>
  <si>
    <t xml:space="preserve">Accidente en el Km 69 de la Carr. Guaymas-Obregon, entre 1 autobus de pasajeros de la linea Guasave, con destino a Tijuana Baja California que se impacto por falta de visibilidad con  1 trailer Keenworth que transportaba pepino. Resultando 2 personas fallecidas (sexo femenino de 20 años y sexo masculino de 2 años) y 24 lesionadas, trasladadas para su atencion. </t>
  </si>
  <si>
    <t xml:space="preserve">En la mina de carbon ubicada en el Predio Santa Rosa, en el mineral “La Florida”, debido a la ruptura del malacate que jala  los carritos de transporte para ingresar y salir de la mina, que al caerse e impactarse con el suelo provoco un caido, resultando 1 persona fallecida (sexo masculino) y 2 lesionadas (sexo masculino), trasladadas para su atencion. </t>
  </si>
  <si>
    <t>Amenaza  de Bomba en la Biblioteca central de la Universidad de Sonora, ubicada en Luis Donaldo Colosio esq. Galeana y Rosales, Col. Centro, evacuandose 526 personas (226 alumnos del area de la Biblioteca y 300 personas del segundo piso). Realizando la inspeccion quedando sin novedad.</t>
  </si>
  <si>
    <t>Accidente carretero por alcance entre un autobus de pasajeros “Autovia” que transporaba 13 personas del 81 batallon de infanteria y 4 civiles con destino a la Cd. de Mexico, y 1 trailer de doble plataforma en el km 89 de la Autopista Siglo XXI, resultando 17 personas lesionadas, trasladadas para su atencion. Preventivamente se cerro la circulacion.</t>
  </si>
  <si>
    <t>El Rosario</t>
  </si>
  <si>
    <t xml:space="preserve">Derrumbe de mina Zafiro (dedicada a la extraccion de plata y oro) que estaba abandonada, en la comunidad las Habitas. Resultando 1 persona fallecida (sexo masculino de 28 años) y 1 lesionada (sexo desconocido). </t>
  </si>
  <si>
    <t xml:space="preserve">Debido a toma clandestina en el km 45+445 del Poliducto 24”Ø Barra Norte Tuxpan-Poza Rica-Azcapotzalco, se pesento un fuerte olor a gasolina en la Comunidad La Concha. Preventivamente se suspendio el bombeo de los Poliductos Barra Norte Tuxpan-TAR Azcapotzalco y Barra Norte Tuxpan-Refineria Tula. Preventivamente se evacuo a 180 alumnos de 3 escuelas (2 de nivel basico y una del nivel medio superior). Asimismo se evacuaron 336 personas (150 de la Comunidad Mesa Cerrada y 186 de la Comunidad Acotitlan), que fueron albergadas en el auditorio municipal de La Comunidad La Concha. </t>
  </si>
  <si>
    <t>Incendio industrial en la empresa “Exhibidores Universales, S.A de C.V.”,  en Blvd Industrial Alberto Limon. Resultando 8 personas intoxicadas y se evacuaron varias personas.</t>
  </si>
  <si>
    <t>Explosion seguida de 1 incendio por acumulacion de gas, en un jardin de niños y escuela primaria “Little Genius”, en calle Lago Yuriria No. 620, Col. Valle Alto, resultando 2 personas lesionadas. Preventivamente, se evacuo a 60 personas aprox. (personal docente, administrativo y alumnos).</t>
  </si>
  <si>
    <t>Caida de estructura metalica de 1 puente en construccion en la Av. Boulevard 5 de mayo y Av. Valsequillo, resultando lesionadas 4 personas del gobierno estatal que laboraban (sexo masculino de 30 años prom.), trasladadas para su atencion.</t>
  </si>
  <si>
    <t xml:space="preserve">Incendio en la discoteca “La Cabaña” de 3 niveles, en Av. San Francisco, Col. Los Reyes, resultando 4 personas lesionadas (del sexo masculino de 39 años prom.), trasladadas para su atencion, asimismo, consumio locales aledaños. Preventivamente, se evacuo a personas. </t>
  </si>
  <si>
    <t>Incendio al exterior de una factoria “Sombreros Coopers San“, en Calle Ignacio Zaragoza No. 1205, Col. Cuauhtemoc. Preventivamente se evacuo 4 factorias cercanas, se cerro la circulacion. Resultando lesionadas 2 personas (sexo masculino de 22 años prom.), trasladadas para su atencion y otras 4 atendidas en el lugar por crisis nerviosas (sexo femenino de 43 años prom.)</t>
  </si>
  <si>
    <t xml:space="preserve">Incendio de 1 vivienda de ladrillo y lamina de carton, en la calle Privada de Matamoros, Col. Centrode, encontrandose al interior 2 menores (1 del sexo femenino y otro de sexo masculino de 3 y 6 años respectivamente). La made de los menores los dejaba solor para salir a trabajar.  </t>
  </si>
  <si>
    <t xml:space="preserve">Volcadura en el km. 119 de la autopista Guadalajara-Colima de 1 pipa de doble remolque, de la empresa EPSA que transportaba cada remolque 64 mil l de gasolina, presentandose un derrame del producto, ocasionandose un incendio que calcino la unidad. </t>
  </si>
  <si>
    <t xml:space="preserve">Incendio en la fabrica de cartan “Smurfit-Papel y Carton de Mexico”, en la Calle Emiliano Zapata s/n, Col. Miguel Hidalgo, resultando afectados mil m2 aprox. quemandose unicamente el carton. Preventivamente se acordono la zona.  </t>
  </si>
  <si>
    <t xml:space="preserve">Incendio en un predio irregular de 50m² de fondo por 20m2 de frente, en Av. Eulalia Guzman y la Calle de Cedros, Col. Santa Maria Insurgentes, afectando perdida total de 10 viviendas de material endeble. Preventivamente se evacuaron a 150 personas. </t>
  </si>
  <si>
    <t>Pedro escobedo</t>
  </si>
  <si>
    <t xml:space="preserve">Fuga de gas, provocada accidentalmente por una maquina de la Cia. que trabajaba sobre el DDV que perforo un ducto de PEMEX en el ejido Las Postas, se evacuaron 430 personas (de la comunidad Las Postas y otras aledañas), de las cuales 180 fueron albergadas en la presidencia municipal y 4 se trasladaron para su atencion. </t>
  </si>
  <si>
    <t xml:space="preserve">Fuga de Gas LP en un tanque de 5 mil l aprox. en la empresa “Sonora Gas”, en el km 2 de la Carr. Magdalena-Cucurpe. Debido a la falla en una de las valvulas del tanque, preventivamente se evacuaron 15 personas de 4 viviendas. </t>
  </si>
  <si>
    <t xml:space="preserve">Volcadura de 1 autobus de pasajeros de la Linea Omnibus de Mexico, procedente de la Cd. Juarez, en el Km. 165 de la Carr. Via Corta de Chihuahua hacia Hidalgo del Parral. Resultando fallecidas 3 personas (2 del sexo femenino de 57 años y 1 del sexo masculino de 70 años) y 12 mas lesionadas (sexo desconocido), trasladadas para su atencion. </t>
  </si>
  <si>
    <t xml:space="preserve">Volcadura de autobus en el Km. 220 de la Carr. Acapulco-Zihuatanejo, resultando 11 personas lesionadas (5 del sexo femenino, 2 del sexo masculino y 4 de sexo desconocido), trasladadas para su atencion. </t>
  </si>
  <si>
    <t>Volcadura de 1 pipa de doble semirremolque de la empresa “Z Gas”, que transportaba 45 mil litros de gas LP, en la Carr. Mexico-Guadalajara km 200. Debido que a la pipa se quedo sin frenos y se impacto con otro tractocamion que estaba estacionado en la rampa, provocando la fuga del 30 % del product0 de 1 autotanque y el cierre temporal de la vialidad en ambos sentidos.</t>
  </si>
  <si>
    <t xml:space="preserve">Volcadura e incendio de un Autotanque Full PR-0240 de la linea Transportes Especializados IVANCAR S.A. de C.V., al circular con 60 m3 de Px Magna en el cruce de la Carr. Federal Juchitan/Tehuantepec/Oaxaca. Preventivamente se cerro la circulacion. Se presento perdida total del equipo y del producto, afectacion de 3 negocios provisionales, letreros y 1 bomba de Px Diesel de la estacion de Servicio 0901, asi como algunos domicilios.  </t>
  </si>
  <si>
    <t>Tlahuiltepa</t>
  </si>
  <si>
    <t>Accidente carretero de 1 Camioneta particular Astro Van que cayo al barranco, en la Carr. Cardonal-Tlahuiltepa, a la altura de la Comunidad de Cieneguillas, resultando 8 personas lesionadas, trasladadas para su atencion (sexo desconocido) y 2 fallecidas (sexo masculino de 18 y 98 años).</t>
  </si>
  <si>
    <t>Tonayan</t>
  </si>
  <si>
    <t>1 autobus de la Linea Autotransportes Banderilla ATB cayo a un barranco de aprox. 150 m de profundidad, en la Carr. Estatal Xalapa-Naolinco, provocado por un choque con 1 camioneta Nissan color azul. Resultando 20 personas lesionadas, trasladadas para su atencion y 12 fallecidas (4 del sexo femenino y 8 del sexo masculino).</t>
  </si>
  <si>
    <t>Volcadura sobre la Carr. Angostura km 9, a la altura de la Empresa de Pepsi cola, resultando 8 lesionados, trasladas para su atencion, mismas que se trasladaban en un camion de 3 ton. que utilizaban para transporte de ganado.</t>
  </si>
  <si>
    <t xml:space="preserve">Volcadura de 1 autobus de pasajeros "Autobuses Ortega", en la comunidad La Huertas de San Pedro, en donde viajaban 35 personas que se dirigian a Zacatepec y provenientes de una peregrinacion. El autobus golpeo por la parte trasera a 1 camioneta tipo Explorer (con 5 ocupantes). Las 40 personas fueron lesionadas, trasladadas para su atencion. </t>
  </si>
  <si>
    <t>Incendio en una fabrica de calzado “ARA SPORT”, (con perdida total), en la calle Ing. Alvarado # 103. Preventivamente, se evacuo a 20 personas de 6 casas aledañas y un local comercial.</t>
  </si>
  <si>
    <t>Choque en la Carr. Federal Salvatierra-Yuriria, entronque a la Comunidad San Tomas Huachindeo, involucrados 1 camioneta Chevrolet que se impacto contra 1 camioneta Chevrolet F-10. Resultando lesionadas 8 personas (3 del sexo femenino de 47 años prom. y 5 del sexo masculino de 24 años aprom)</t>
  </si>
  <si>
    <t>Los cultivos que fueron afectados y los daños que sufrieron debido a la sequia son: cartamo de otoño-invierno de temporal, sufriendo muerte el tejido vegetal por lo que la sequia impidio el desarrollo del cultivo.</t>
  </si>
  <si>
    <t>En este estado fue afectado el sector del ganado debido a las escasas precipitaciones que se presentaron en las zonas del Antiplano, central y Media del Estado, durante el 2013, la situacion en Durango, es alarmante las especies que fueron afectadas son: los hatos de ganado bovino y lafectacion se deriva en los animales debido a la falta de alimentos.</t>
  </si>
  <si>
    <t>Reinosa y San Fernando</t>
  </si>
  <si>
    <t>Los cultivos que fueron afectados y los daños que sufrieron debido a la sequia se afecto al cultivo de sorgo temporal .</t>
  </si>
  <si>
    <t>Volcadura de 1 camioneta vans, que trasportaba trabajadores agricolas, en la calle 12 norte en el crucero de la Carr. a bahia de Kin, debido a que esta se golpeo contra un neon verde. Resultando 7 del sexo femenino de 24 años prom y 9 del sexo masculino de 30 años prom personas lesionadas.</t>
  </si>
  <si>
    <t xml:space="preserve">Desplome de 1 avioneta fumigadora, modelo 68, al momento de que el piloto realizo el aterrizaje forzoso a causa del clima (mucho viento), fue embolsado por el mismo a la orilla del Canal Porfirio Diaz, en Cocorit, frente a la Tinajera. No resultando ninguan presona lesionada. </t>
  </si>
  <si>
    <t xml:space="preserve">Aterrizaje forzoso cerca del aeropuerto internacional de morelia de 1 avioneta tipo CESNA 421 que realizaba un recorrido en vuelo comercial familiar de Cuernavaca-Guadalajara, debido a 1 falla del motor de la avioneta, resultando 6 personas lesionadas (3 del sexo femenino de 19 años y 3 del sexo maculino de 41 años), trasladadas para su atencion por helicopero. </t>
  </si>
  <si>
    <t>Incendio en 1 planta de fabricacion de productos quimicos, pesticidas y plaguicidas “ATC, S. A. de C. V.”, en la zona industrial de Atitalaquia. Afectandose 3 naves (3,750 m2), registrandose una nube toxica. Preventivamente se evacuo a mil  personas (trasladadas con familiares y amigos), 300 mas de las Colonias 18 de marzo y Bojay trasladadas al albergue de la Comunidad El Tablon, y otras 56 personas se albergaron en la iglesia de la cabecera municipal de Progreso de Obregon. Resultando 2 personas con intoxicacion leve y 1 bombero lcon quemaduras de 1er grado.</t>
  </si>
  <si>
    <t xml:space="preserve">Explosion e incendio en 1 gasoducto cuando una retroexcavadora  golpeo el gasoducto  de 10-08” que corre  del campo 5 Presidentes al Complejo Procesador de Gas (CPG) La Venta, localizado  en el rancho “Aquiles Serdan de Villa La Venta”, Huimanguillo, a 200 km al norte de la capital del estado. Provocando fuga e incendio, causando lesiones  al operador de la maquinaria y 2 personas mas, asi como a 1 vehiculo particular y  1 motocicleta (quedaron calcinados), y cerca de 250 m2 afectados. </t>
  </si>
  <si>
    <t xml:space="preserve">Incendio en unas bodegas que resguardaba pacas de algodon,  en calle Gasoducto No. 21, Parque Industrial 2000. Reportandose daños estructurales en la nave principal y en los tragaluces y 4 mil pacas de algodon afectadas. </t>
  </si>
  <si>
    <t xml:space="preserve">Volcadura de 1 pipa perteneciente a PEMEX, que transportaba 20 mil l de gasolina Magna, en el retorno a la salida de autopista Peñon-Texcoco. Resultando lesionada la persona que conducia trasladada para su atencion. Preventivamente se acordono el tramo carretero. </t>
  </si>
  <si>
    <t xml:space="preserve">Volcadura e incendio de 1 pipa de la Cia. Especial-Liquidos S.A. de C.V. que trasportaba 60 mil l de gasolina en el km. 10 de la autopista La Pera-Cuautla a Tepoztlon. Derramandose el producto, y el derribo postes de energia electrica (se suspendio el servicio de tepoztlan). Resultando la persona que conducia calcinada y se cerro la circulacion. </t>
  </si>
  <si>
    <t xml:space="preserve">Vientos fuertes provocaron la caida de 1 arbol (18 m. aprox.), en la Calle Hamburgo y Buerdeos, Col. Juarez. Resultando 5 personas afectadas: 2 del sexo femenino de 45 años prom. que se encontraban vendiendo de bajo del arbol, trasladadas para su atencion, y otras 3 fueron atendidas en el lugar. Asi como afectados 4 vehiculos cercanos al lugar. </t>
  </si>
  <si>
    <t xml:space="preserve">Fuga de amoniaco en la empresa “EMPAQUES SONORA PRAIME”, en el Ejido Pozas de Arvizu,  en la Carr. San Luis-Riito.  Cuando se abrio una valvula de alivio reventandose 2 mangueras. Resultando 5 personas intoxicadas, trasladadas para su atencion. </t>
  </si>
  <si>
    <t xml:space="preserve">Desplome de una avioneta tipo Vipper de 4 plazas, al momento que realizaba maniobras de exhibicion, misma que cayo sobre el techo de unas bodegas del autodromo de Apodaca, en la Carr. Colombia. Resultando 4 tripulantes lesionadoa (2 del sexo femenino y 2 del sexo masculino), traslaladas para su atencion. </t>
  </si>
  <si>
    <t xml:space="preserve">Ataque de abejas a 13 trabajadores de un programa de limpieza, en la calle de Amapa y Cipres, Col. Vesalle, cuando realizaban sus labores en un terreno baldio a espaldas de la Primaria Liceo del Valle, trasladados para su atencion.  Personal de la escuela resguardo a los alumnos y posteriormente realizo su evacuacion. </t>
  </si>
  <si>
    <t>Nube toxica de thinner y silicon en la empresa Kinoguagua (dedicada a la elaboracion de bandas, molduras y empaques vehiculares), ubicada en el parque Industrial Castrol del Rio en la Carr. Federal Irapuato-Silao, debido a su acumulacion en el depto. de empaque que no contaba con extintores de aire. Resultando 25 personas intoxicadas (sexo desconocido).</t>
  </si>
  <si>
    <t>Sain Alto</t>
  </si>
  <si>
    <t>Lluvias fuertes acompañadas de tormentas electricas registraron 1 fallecimiento (1 se sexo masculino de 64 años) en el Cerro San Jose, debido a una descarga electrica al caer 1 rayo, cuando pastaba su ganado.</t>
  </si>
  <si>
    <t>En la Carr. Estatal entronque Bajio de Bonilla Romita-Silao y Puerto Interior, se impacto 1 camion de pasajeros de la empresa Transjen, contra 1 camion de volteo de la empresa Acarreo de Materiales para construccion Tepatitlan de Moreno Jalisco. Resultando 21 personas lesionadas (10 del sexo femenino de 25 años prom. y 11 del sexo masculino de 21 años prom.) trasladadas para su atencion y 1 fallecida (sexo femenino de 26 años), todas originarias de la Comunidad Bajio de Bonilla y ejido de Franco.</t>
  </si>
  <si>
    <t>Acambay</t>
  </si>
  <si>
    <t xml:space="preserve">Accidente Carr. en el Km. 12+500, entre 1 tracto camion con 2 contenedores (vacios), 1 pipa que transportaba aceite y 1 vehiculo particular. Resultando 2 personas lesionadas, trasladadas para su atencion. </t>
  </si>
  <si>
    <t>Derrame de gasolina, en una gasolinera ubicada en Av. Juarez esq. con Carmen Ochoa de Merino, Col. Centro, originado despues de la ruptura de 1 tubo. Preventivamente se evacuo las personas que se encontraban varias cuadras a la redonda (Palacio Municipal, Centros Comerciales, viviendas, etc.) con un aprox. de 4,500 personas.</t>
  </si>
  <si>
    <t>Atenco</t>
  </si>
  <si>
    <t>Debido a las lluvias registradas 1 camioneta Ford Lobo de doble cabina fue arrastrada por la corriente del rio Macuchi, afectando 2 personas que viajaban en el interior del vehiculo, de las cuales 1 del sexo masculino de 58 años logro salir del vehiculo y la otra fue arrastrada por la corriente misma que fallecio (1 de sexo masculino de 27 años).</t>
  </si>
  <si>
    <t>Volcadura de 1 autobus de la empresa Transportes Universitarios Exclusivos en la Carr. Federal 182, a la altura del paraje Agua Jarana,en donde viajaban 40 personas (38 estudiantes de la Facultad de Filosofia y Letras de la UNAM que se dirigian a Tuxtepec), debido a la falla en los frenos del autobus. Resultando 6 personas lesionadas (1 del sexo femenino de 20 años prom. y 5 del sexo masculino de 19 años prom.)</t>
  </si>
  <si>
    <t>Las Vigas</t>
  </si>
  <si>
    <t>Vuelca de 1 autobus en Veracruz a la altura del lugar conocido como Manzanillo que se dirigia a la Basilica de Guadalupe en la Cd. de Mexico. Resultando 31 personas lesionadas (16 del sexo femenino y 15 del sexo masculino, ambos de 26 años prom.) y 3 fallecidas (2 del sexo femenino y 1 del sexo masculino).</t>
  </si>
  <si>
    <t xml:space="preserve">Incendio en la Maquiladora “Banamox”, ubicada en Fracc. Villa Florida, Carr. Ribereña, dedicada a la fabricacion de cajas de carton para aparatos electricos. Evacuandose 70 personas (de la empresa y de la maquiladora “Uti”).  </t>
  </si>
  <si>
    <t>Oaxaca de Juarez, Santa Cruz Xoxocotlan, Santa Lucia del Camino, Santa Cruz Amilpas, San Jacinto Amilpas, Cienegas de Zimatlan y Ocotlan de Morelos.</t>
  </si>
  <si>
    <t>Lluvias fuertes acompañada de vientos y granizadas afectando la Carr. Mexico-Oaxaca por deslaves de lodo y rocas. En Oaxaca de Juarez: 95 viviendas afectadas (penetracion de agua), arboles caidos y daños en infraestructura, 1 RT el gimnacio el mpio que no se ocupo, apoyo a la poblacion con cobijas, 2 hospitales con ligera penetracion de agua, 2 personas arrastradas en sus vehiculos al arroyo San Felipe: 1 lesionada trasladada para su atencion y otra desaparecida. En  San Jacinto Amilpa: caida de 1 barda de una vivienda y 1 persona fallecida (sexo femenino de 50 años). Santa Cruz Xoxocotlan: encharcamientos en vialidades y viviendas. Santa Lucia del Camino: se habilito 1 RT que no se ocupo, 4 viviendas afectadas (2 techos y 2 penetracion de agua).</t>
  </si>
  <si>
    <t>Cuilapam de Guerrero</t>
  </si>
  <si>
    <t xml:space="preserve">Desplome de 1 helicoptero ambulancia, propiedad del Gobierno del Estado, en Paraje Arroyo Seco, en el que se transportaban 4 personas (piloto, paramedico, menor y familiar del menor). Las primeras investigaciones indican que se debio al mal tiempo. </t>
  </si>
  <si>
    <t>Derrame de acido nitrico en la empresa “Camara Suarez”,  de productos quimicos, en la calle Julio Diaz No. 1169 de Ciudad Industrial de Aguascalientes. Debido a una falla en el contenedor de 3 mil l, el cual se revento (tipo Rotoplas) provocando una fisura en uno de sus puntos diluyendose con otro producto aledaño (hipoclorito de Sodio), generando una nube toxica. Preventivamente se evacuaron trabajadores de las empresas de la ciudad Industrial (aprox. 500 personas). Parte del producto se vertio en el drenaje, por lo que se utilizaron 60 mil l de agua para el saneamiento de la red de drenaje.</t>
  </si>
  <si>
    <t xml:space="preserve">Accidente de 1 camioneta tipo Van en el que viajaban 15 integrantes de la banda musical ”La Reyna de Monterrey”, al impactarse de frente contra un trailer en la autopista Laredo-Monterrey km 107, resultando 10 personas fallecidas y 5 personas lesionadas, trasladadas para su atencion. Preventivamente se cerro la circulacion. </t>
  </si>
  <si>
    <t>Volcadura de 1 autobus escolar de la Universidad Autonoma de Cd. Juarez Chihuahua con 32 pasajeros a bordo, Integrantes del equipo de handbol y de basquetbol de la Universidad, en la Carr. Agua Prieta-Naco, en el km. 17.8. Resultando 15 personas lesionadas (8 del sexo femenino de 21 años prom. y 7 del sexo masculino de 28 años), trasladadas para su atencion.</t>
  </si>
  <si>
    <t>Caida y posterior incendio de 1 avioneta King-Air en zona agricola de la comunidad de Noria de Gringos, derivado del accidente se reportan 6 personas fallecidas (3 del sexo masculino).</t>
  </si>
  <si>
    <t xml:space="preserve">En la Autopista Mexico/Pachuca con direccion a Mexico, a la altura del Blvd. Las Torres, Col. San Antonio, se registro una volcadura de 1 pipa que transportaba 32,500 l de diesel de la Cia. Trasportes  C. Morales  C. SA  (derramandose el 90 %). Resultando lesionada la persona que conducia (sexo masculino de 28 años) y trasladada para su atencion. </t>
  </si>
  <si>
    <t>Fuertes lluvias acompañadas con tormentas electricas, provocando el fallecimiento de 2 personas (sexo menino de 15 y 7 años) por alcance de un rayo al momento que se encontraban preparando alimentos.</t>
  </si>
  <si>
    <t>Volcadura de 1 Pipa con doble remolque de 35 mil l cada uno con acido sulfurico en la Carr. Federal Leon-Silao, uno de ellos se impacto contra la barra de contencion provocando el derrame del producto. Asimismo, en esta misma ubicacion con direccion Carr Silao-Leon un tracto camion con un remolque  que contenia producto Lacteo se impacto contra una unidad de transito del Estado. Resultando 2 personas lesionadas (2 del sexo masculino). Preventivamente se evacuo el Hotel San Javier y casas aledañas y se cerro la circulacion.</t>
  </si>
  <si>
    <t xml:space="preserve">Choque frontal sobre la Carr. Estatal Comonfort-San Miguel de Allende a la altura de la comunidad de la Laja, involucrados 2 vehiculos (camioneta Chevrolet Blazer y camioneta RAM Charger). Resultando 1 persona fallecida (sexo masculino de 2 años) y 15 personas lesionadas (12 del sexo femenino de 29 años prom., 2 del sexo masculino de 39 años prom. y 1 persona del sexo desconocido), trasladadas para su atencion. </t>
  </si>
  <si>
    <t>Evacuacion de aprox. 200 personas de la clinica 11 del IMSS (del area del sotano, urgencias y administrativas), en el Blvd. Eliseo Mendoza Berrueto, Col. Delicias. Debido a la combinacion de acido muriatico y cloro en el satano provocando una nube toxica.</t>
  </si>
  <si>
    <t>Volcadura de 1 trailer de la empresa “Termo Gas” con 2 contenedores tipo salchicha que trasportaban 48,900 mil l de Gas LP (cada una), sobre la autopista Mexico-Pachuca km. 14.  Explotando 1 de ellos y resultando 27 personas fallecidas (10 del sexo femenino de 27 años prom., 12 del sexo masculino de 21 años prom. y otra del sexo desconocido) y 32 lesionadas (15 del sexo femenino de 29 años prom. Y 17 del sexo masculino de 35 años en prom.), tralsladadas para su atencion. Asi como 45 viviendas (varias de material endeble), 1 jardin de niños, 23 vehiculos (particulares y publico). Se cerro la circulacion y se habilito 1 refugio temporal en la Escuela Primaria Adolfo Lopez Mateos en Santa Clara.</t>
  </si>
  <si>
    <t>Fuertes lluvias provocaron encharcamientos en distintas parte de la ciudad, afectando las Colonias Fco. Villa (el agua se introdujo en 20 viviendas), Benito Juarez, Volundad y Trabajo 4, Las Torres, Fracc. Benito Juarez, Fracc. Campanario (en 15 casas), Lomas del Rio y una parte de la zona del Sector Centro, se a evacuaron a 18 personas (8 menores y 10 adultos), trasladados al Albergue Municipal. Asimismo, en la Col. Villas de San Miguel se registraron 3 personas fallecidas al intentar pasar un arroyo en la camioneta en la que se encontraban abordo, mismo que la corriente arrastro.</t>
  </si>
  <si>
    <t>Los cultivos gravemente afectados a los cultivos por etapa fenologica en que se encontraban se mermo la produccion, debido a las fuerte granizada.</t>
  </si>
  <si>
    <t>Francisco I. Madero, San Pedro y Viesca</t>
  </si>
  <si>
    <t>Los cultivos que fueron afectados por dicho fenomeno que se presento de manera extraordinaria en los municipios de Francisco I. Madero, San Pedro y Viesca, ocasionaron diversas actividades agricolas, principalmente en el algodon, nogal,forrajes,melon y otras hortalizas</t>
  </si>
  <si>
    <t>Ciudad Valles-Ciudad Mante</t>
  </si>
  <si>
    <t>Volcadura de 1 autobus de pasajeros marca Dina de la Cia  “Autobuses Estrella Blanca, S. A. de C.V”, en un desnivel de 20 m debido al exceso de velocidad y al pavimento mojado a la altura de una curva “El Japones”, en la Carr. 85 Monterrey-Ahuejutla en el km. 20, tramo Cd. Valles-Salvador. Resultando 10 personas fallecidas y 19 lesionadas, trasladadas para su atencion.</t>
  </si>
  <si>
    <t>Lopez y Rosales</t>
  </si>
  <si>
    <t>Los cultivos afectados debida a la fuerte granizada son de hortalizas, trigo y alfalfa con afectaciones de un 90% en su cosecha.</t>
  </si>
  <si>
    <t>Explosion de un ducto de gas natural, originada por un trascabo que realizaba trabajos de mantenimiento en Paseo Toscana, del Fracc. Toscana, Carr. San Jose de Guanajuato, a la altura de la Cocina Economica local No. 2. Resultando 2 personas lesionadas (sexo femenino de 35 años prom.), trasladadas para su atencion. Evacuandose a 85 persona.</t>
  </si>
  <si>
    <t xml:space="preserve">Derrame de gasolina por toma clandestina descontrolada de un ducto de PEMEX de 18", del ramal Coatzacoalcos- Venta de Carpio, en la Carr. Otumba-Axapusco, Col. El Ranchito, Municipio de Axapusco.  se derramaron 100 m lineales por 10 de ancho, en terreno de cultivo. Peventivamente se evacuaron a 50 familias de la Col. Ranchito (200 personas apro.), quienes las alejaron a una distancia de mil m de la zona afectada. </t>
  </si>
  <si>
    <t xml:space="preserve">Incendio y posteriormente una explosion de un trasformador en la planta baja de la plaza comercial “CAPITAL” (area afectada 3*4 m), en la calle 20 de Nov. No. 146 en la Col. Centro. Preventivamente se evacuo la plaza y fue acordonada la zona afectada. Resultando 2 personas lesionadas, trasladadas para su atencion.  </t>
  </si>
  <si>
    <t>Los cultivos que fueron afectados afectados y daños que sufrieron, el evento de granizada que se presentoel 24  de mayo del presente, debido a su  intensidad y duracion acasiono daños en una gran superfiecie de la region, afectando principalmente a productores de manzano. Se registraron daños en fruto, arboles e infraestructura, ya que el fenomeno fue acompañado de fuertes vientos.</t>
  </si>
  <si>
    <t>Monclova y Piedras Negras</t>
  </si>
  <si>
    <t xml:space="preserve">Fuertes lluvias registradas en el estado, afectaron los municipios de Monclova: encharcamientos principalmente en zonas bajas, 10 viviendas con penetracion de agua y 1 vivienda colapsada (de material endeble). Piedras Negras: encharcamientos en varios sectores, asi como en vialidades provocando que varios vehiculos quedaran varados, debido a que el sistema electrico se averio por la penetracion de agua; en la Col. la Luna se presentaron encharcamientos de 20 cm (solo en calles), por lo cual se tuvo que utilizar una bomba para desalojar el agua de dicha colonia. </t>
  </si>
  <si>
    <t>Nanchital de Lazaro Cardenas del Rio</t>
  </si>
  <si>
    <t>En el tramo Carretero Nahualapa- Pollo de Oro, un autobus de pasajeros "Transportes del Istmo", al tratar de esquivar al camion de volteo se impacto de frente en la defensa de la pesada unidad, provocando que el autobus girara hasta volcarse. Resultando 12 personas lesionadas, trasladadas para su atencion. Preventivamente se cerro la circulacion.</t>
  </si>
  <si>
    <t>Volcadura de un autobus turistico con placas del Distrito Federal, en el km 6 del corredor de la montaña, a la altura del poblado de San Guillermo, resultando 16 personas fallecidas y 12 lesionadas (sexo desconocido).</t>
  </si>
  <si>
    <t>Tepeji del Rio</t>
  </si>
  <si>
    <t>Lluvias fuertes acompañadas de granizo en la zona centro del municipio, asimismo, se presento un deslave en las colonias San Mateo Primera y 2da. Seccion, diversas vialidades fueron cubiertas por tierra, lodo, escombros y basura. Aprox. 300 viviendas presentaron penetracion de agua y 15 vehiculos fueron arrastrados.</t>
  </si>
  <si>
    <t>En el Km 70+000 cuerpo “B” Autopista Mexico-Queretaro. Se cerro el sector por derrumbe de talud que abarco los 3 carriles del cuerpo “B” debido a la tormenta en esa zona. Se rescataron 3 vehiculos sepultados y 2 mas siniestrados, con un saldo de 7 decesos (3 del sexo femenino de 35 años prom. y 4 del sexo masculino de 37 años prom.) y 4 lesionadas (3 del sexo femenino de 28 años prom. y 1 del sexo masculino de 7 años), que fueron trasladados para su atencion, que viajaban a bordo de dos vehiculos.</t>
  </si>
  <si>
    <t>San Pedro Tapanatepec, San Francisco Ixhuatan, San Dionisio del Mar, San Francisco del Mar y Chahuites</t>
  </si>
  <si>
    <t xml:space="preserve">
Debido a la presencia del huracan "Barbara" el 29 de mayo de 2013, en los municipios de San Pedro Tapanatepec, San Francisco Ixhuatan, San Dionisio del Mar, San Francisco del Mar y Chahuites del Estado de Oaxaca, se presentaron diversos daños y afectaciones a la poblacion, 1 persona fallecida de sexo masculino de 26 años (arrastrada al intentar cruzar un rio). Santa Cruz Zenzontepec: 1 persona fallecida de sexo masculino de 60 años que intento cruzar el rio el Chapulin. Salina Cruz: 1 persona fallecida de sexo masculino de 51 años (extranjera que hizo caso omiso de las señalizaciones). Se presentaron daños en vivienda y la parte de carreteras.</t>
  </si>
  <si>
    <t xml:space="preserve">Incendio en el Mercado “Nuevo Horizonte”, en la Col. Aviacion, a la entrada de la Cd. Tlapa de Comonfort. Resultando 10 locales semifijos quemados donde se vendia ropa, telas, pescado, frutas y verduras, asicomo abarrotes no comestibles. </t>
  </si>
  <si>
    <t>Ocosocuanutla de Espinosa, Cintalapa, Jiquipilas, Arriaga, Tonala, Villa Flores, Villa Corzo, Pijijiapan, La Concordia y Mapastepec.</t>
  </si>
  <si>
    <t>En Tonala: 24 comunidades y 8 barrios con 725 familias (3, 625 personas afectadas), se repartieron 2 mil cobertores, 2 mil colchonetas, 2 mil despensas, 45 mil litros de agua para consumo humano, ropa, calzado, pañales desechables, leche, toallas sanitarias y brigadas medicas. En Arriaga: se evacuo a 750 personas de la comunidad de Punta Flor, 10 viviendas afectadas (techos con material endeble), diversas rancherias. Se habilitaron 18 RT en 5 municipios con 2,044 personas albergadas.</t>
  </si>
  <si>
    <t xml:space="preserve">Fuga de amoniaco en la empresa de Empaque "Nueva Estrella", en el poblado Alfredo B. Bonfil. Al momento que el gas escapo por una valvula de un cilindro con una capacidad de 5 mil l (se desconoce la cantidad). Preventivamente, se evacuo a 200 trabajadores y 35 vecinos aledaños al lugar. Ademas, 4 personas presentaron ligeros sintomas de intoxicacion. </t>
  </si>
  <si>
    <t>Benito Juarez, Cozumel, Isla Mujeres, Lazaro Cardenas y Solidaridad</t>
  </si>
  <si>
    <t>Daños por fenomeno de lluvia severa del 1 al 5 de junio de 2013, en los municipios de Benito Juarez, Cozumel, Isla Mujeres, Lazaro Cardenas y Solidaridad del Estado de Quintana Roo.</t>
  </si>
  <si>
    <t xml:space="preserve">Volcadura de 1 pipa doble remolque de la empresa Silza, que transportaba 40 mil l de gas butano (no se presento fuga), en el Km 85 de la Carr. Panamericana. El chofer lesionada de la unidad (sexo masculino de 34 años), trasladadas para su atencion. </t>
  </si>
  <si>
    <t>San Luis potosi</t>
  </si>
  <si>
    <t>Desplome de 1 helicoptero en el deportivo (Club de Golf “La Loma”) en la periferia de la capital del Estado, en la zona poniente cerca de la presa San Jose, resultando 4 personas fallecidas (sexo masculino) y 1 lesionada (sexo masculino).</t>
  </si>
  <si>
    <t xml:space="preserve">Desplome de 1 avioneta tipo Cessna en el poblado El Sauce, de la Sindicatura de la Llamo, Predio La Higuerita. Falleciendo 5 personas: 3 del sexo femenino de 30 años prom. , 1 del sexo masculino de 3 años y otra de sexo desconocido. </t>
  </si>
  <si>
    <t>Xico</t>
  </si>
  <si>
    <t>Caida de 1 avioneta Cessna proveniente de Guanajuato con destino a la poblacion  Lencero Xalapa, en la comunidad de Mixtla, resultando 2 personas fallecidas (1 del sexo masculino de 28 años y otra del sexo femenino de 25 años), asi como 1 menor lesionado (sexo femenino de 8 meses).</t>
  </si>
  <si>
    <t>Fuertes lluvias, granizada intensa y rachas de vientos. De las partes altas (Cerro) se registro arrastre de solidos y lodo, asi como el desbordamiento del rio Teuchitlan, afectando a 90 viviendas (con tirantes entre 30 y 150 cms de agua). Se realizoel saneamiento en las vias publicas y desasolve del Rio Teuchitlan, 75 personas fueron rescatadas por embarcaciones en sus viviendas y azoteas. Se evacuaron 200 personas (13 trasladadas a 1 RT en el DIF Municipal y el resto con familiares y amigos).</t>
  </si>
  <si>
    <t>San Juan del Rio y Tequisquiapan</t>
  </si>
  <si>
    <t xml:space="preserve">Las lluvias de fuertes a intensas presentaron en los municipios Tequisquiapan afectaciones en: 46 viviendas (por penetracion de agua) de la localidad Bordo Blanco, 3 viviendas de la localidad Adolfo Lopez Mateos, 7 viviendas de la localidad San Nicolas, se apoyo a la poblacion con 74 kits de limpieza, colchonetas. En San Juan del Rio: 37 viviendas afectadas de la comunidad El Paraiso, 24 de la comunidad Hacienda Santa Maria, 24 de la comunidad Hacienda Xajai, 19 viviendas de la comunidad La Pradera, 1 Escuela Secundaria Rafael Olvera (10 cm de encharcamientos y lodo). </t>
  </si>
  <si>
    <t xml:space="preserve">Descarrilamiento de 17 vagones de ferrocarril que trasportaban cerveza y trigo. En la estacion de ferrocarril Esperanza, en los limites con la Carr. Cd. Obregon- Guaymas Km. 12 en el entronque con la Carr. a Yecora y a la Presa Alvaro Obregon. Resultando 3 personas lesionadas (del sexo masculino de 34 años prom.) </t>
  </si>
  <si>
    <t>Las lluvias fuertes registradas por la noche y madrugada ocasionaron que 1 vehiculo particular fuera arrastrado por una corriente subita de agua en un paso cercano a la Carr. 57 km. 177 de la comunidad La Luz. Resultando 2 personas fallecidas (sexo femenino) y 2 mas lesionadas (sexo masculino), atendidas en el lugar.</t>
  </si>
  <si>
    <t xml:space="preserve">Putla de Guerrero, Santa Catarina Juquila, Santa Cruz Itundujia, San Andres Cabecera Nueva,
Santa Lucia Monteverde y Santiago Juxtlahuaca
</t>
  </si>
  <si>
    <t xml:space="preserve">Debido a las lluvias registradas se reportan afectaciones en Huajuapan de Leon y Santiago Juxtlahuaca:  el tramo carretero de la desviacion a Carrizal-Putla de Guerrero  sufrio  derrumbes  de aprox. 40 m, cayendo el puente ubicado en la curva del pajaro. Santa Catarina Juquila: desbordamiento del Rio Humo. Putla Villa De Guerrero: se presentaron derrumbes. Asimismo, varias viviendas se inundaron en el Fracc. las Garzas Putla de Guerrero y Union Zafra. </t>
  </si>
  <si>
    <t>Debido a las lluvias fuertes en las colonias la Constancia y Division del Norte, en la calle de Negrete se revento el drenaje por la presion del agua. Preventivamente, se evacuaron a 4 personas que viven en esta calle las cuales se refugiaron con familiares.</t>
  </si>
  <si>
    <t>Volcadura en la Carr. Siglo XXI Km 88 en la Caseta San Angel, de 1 pipa doble remolque de la Cia. Transportes y Servicios STN al servicio de PEMEX refinacion, que cargo 54,844 l de combustoleo pesado en la terminal de Abasto y Reparto (TAR) Tula con destino a la TAR Lazaro Cardenas, mismo que se derramo en la cinta asfaltica. Al momento del accidente se encontraban maestros de la secc. 18 del CNTE, resultando 7 personas fallecidas (5 del sexo masculino, 1 del sexo femenino y 1 desaparecida) y 6 personas lesionada (3 del sexo masculino de 48 años prom. y 3 del sexo femenino de 35 años prom.), trasladadas para su atencion. Asimismo, resultaron 30 vehiculos afectados.</t>
  </si>
  <si>
    <t>Candelaria</t>
  </si>
  <si>
    <t>Debido a la caida de 1 rayo se registro el fallecimiento de 1 personas (sexo masculino de 17 años), en el rancho Los Gavilanes del Ejido Tulipan, cuando este iba a caballo.</t>
  </si>
  <si>
    <t>Villa de Ramos y Tamasopo</t>
  </si>
  <si>
    <t xml:space="preserve">Lluvias fuertes que ocasionaron en los municipios Villa de Ramos:  comunidad Pozo Blanco afectaciones en 5 viviendas por penetracion de agua, evacuandose 5 familias (12 personas), trasladadas a un hotel cercano. En Tamasopo: comunidad Tambaca se reportan 15 viviendas con penetracion de agua. Ademas varias bardas de adobe colapsadas. </t>
  </si>
  <si>
    <t>Morelos, Nava, Piedras Negras, Sabinas y Zaragoza</t>
  </si>
  <si>
    <t>Las fuertes lluvias causaron las siguientes afectaciones en varios muncipios como Monclova: caida de cables y postes de energia en la Col. Flores Oriente y Fracc. Rivera. Morelos: encharcamientos en varias zonas bajas, afectacion en la Col. Ampliacion Santa Rita, Los Perales, Ejido Morelos y Abelardo Galindo; arboles caidos y activacion de 2 RT (Mutualista y  Auditorio) y cierre en la Carr. Estatal No. 29 Morelos-Acuña. Nava: afectaciones en la Col. Zaragoza y evacuacion de personas (trasladadas al RT Santiago V. Gonzalez y familiares). Zaragoza: encharcamientos y 25 personas refugiadas (en el Auditorio Municipal).Piedras Negras:  10, 183 viviendas afectadas en 42 colonias (El Eden, SUTERM, Las Maravillas, Zapata, Las Argentinas, Haciendas de la Luna, Santa Rita, Los Montes, Vista Hermosa, Villa fuente, Buenavista, entre otras), 40, 329 poblacion afectada, 6 RT habilitados: Casa del Peregrino, Ejercito de Salvacion, Iglesia Anglicana El Buen Pastor, Club de Leones, Auditorio Santiago V. Gonzalez y Parque Industrial, daños en la planta tratadora de aguas residuales (ptra) con un costo estimado de 3.5 MDP, daños a  sistema de agua potable y drenaje, escuelas (bardas y mobiliario) y 1 clinica del ISSSTE y el Hospital General de Piedras Negras, vialidades afectadas y cortes de energia, en la Col. Buenavista se cayo 1 barda provocando el fallecimiento de 1 persona (sexo masculino de 34 años) y 3 mas lesionadas.</t>
  </si>
  <si>
    <t>San Francisco de los Romo</t>
  </si>
  <si>
    <t>Las lluvias fuertes generaron afectaciones en 450 familias afectadas en sus bienes muebles (por penetracion de agua) de varias localidades, mismas que les entregaron apoyos (despensas, colchones, catres con colchon, cobijas, agua ambotellada, cal y cemento). Se albergo a 39 personas en el DIF Municipal.</t>
  </si>
  <si>
    <t xml:space="preserve">Choque entre las calles Yucatan y Colombia en la Col Bellavista, involucrado 1 camion de pasajeros urbano de la linea Bellavista Ruta 16, el cual se impacto con 1 vehiculo Pontiac Matiz. Resultando 9 personas lesionadas (7 del sexo femenino de 23 años prom. y 2 del sexo masculino de 42 años prom.), trasladadas para su atencion. </t>
  </si>
  <si>
    <t>Putla Villa de Guerrero</t>
  </si>
  <si>
    <t xml:space="preserve">Debido a las fuertes lluvias se registro el fallecimiento de 2 personas (2 de sexo masculino de 55 y 18 años) que fueron arrastrados por la corriente del arroyo cuando intentaron  cruzarlo a bordo de una camioneta. </t>
  </si>
  <si>
    <t xml:space="preserve">Incendio dentro de las instalaciones de la empresa Servicios Ecologicos de Saneamiento Industrial S. A. de C. V., en el ejido Ampliacion las Rusias, provocando daños en vehiculos, montacargas, prensas y material almacenado: pacas de carton, vidrio y plastico. </t>
  </si>
  <si>
    <t>Maxcanu</t>
  </si>
  <si>
    <t>Volcadura de la pipa PMX-10215 con  20 m3 de gasolina Magna sobre la Carr. Merida-Campeche, debido a que 1 trailer doble caja le cerro la circulacion y para evitar chocarlo se salio de la carretera, resultando lesionada la persona que operaba la pipa, trasladada para su atencion.</t>
  </si>
  <si>
    <t>Volcadura de 1 pipa que transportaba 29 mil l litros de diesel, en el Km 147+950 de la Carr. Federal PGLV Tijuana 02, presentandose el derrame del producto, afectando  2,592 m2.</t>
  </si>
  <si>
    <t>Gomez palacio</t>
  </si>
  <si>
    <t>Una lluvia fuerte acompañada de viento y granizo, reporto afectaciones en la comunidad de San Felipe y el ejido El Compas, asi como 6 viviendas y 1 Iglesia que presentaron penetracion de agua, la caida de 1 poste de CFE (reportandose fallas en el suministro de energia electrica por algunas horas).</t>
  </si>
  <si>
    <t>Debido al paso de la depresion tropical 2 del Mar Caribe, se presentaron lluvias fuertes, reportandose 85 viviendas con penetracion de agua: 60 en la cabecera municipal, 10 en la comunidad El Porvenir (cercanas al margen rio de la localidad), 15 en la comunidad Venustiano Carranza. Preventivamente 18 personas fueron trasladadas al RT que se habilita en el Instituto de Capacitacion para el Trabajo, en la cabecera municipal.</t>
  </si>
  <si>
    <t>76 municipios</t>
  </si>
  <si>
    <t xml:space="preserve">Lluvias ligeras a moderadas en el centro y norte del estado por la tormenta tropical Barry, genero afectaciones en 31 municipios: 1, 116 viviendas afectadas, 90 colonias, 86 comunidades, 16 comunidades incomunicadas, 12 vias de comunicaciin, 21 corrientes desbordadas, 41  deslaves, 4 arboles caidos, 1 barda afectada, 1 escuela, 2 socavamientos, 12 puentes, 2 cultivos afectados, 2 RT activados, 2, 367 personas refugiadas, 10 personas rescatadas,  quienes preventivamente se evacuaron de las cuencas de los rios Misantla, Nautla, Tecolutla y Cazones. Particularmente en la Comunidad Chapultepec (mpio. de Cocoatzintla), fallecio 1 persona de sexo masculino de 48 años  al ser arrastrado por la corriente del rio La Mole al internar cruzar a caballo. </t>
  </si>
  <si>
    <t>Explosion en los laboratorios de la Universidad Autonoma de Oaxaca, en Av. Universidad S/N. Col. Cinco Señores, al momento que 2 trabajadores estaban dando mantenimiento de enfriamiento al equipo de computo, al realizar mal manejo del producto quimico gas freon, se produjo una explosion que genero una fuga del producto. Resultando 1 persona fallecida por inhalacion y otra lesionada, trasladada para su atencion. Preventivamente se evacuo a 100 personas (alumnos y docentes).</t>
  </si>
  <si>
    <t>Cosoleacaque</t>
  </si>
  <si>
    <t xml:space="preserve">Personal de PEMEX informo se realizaban pruebas de maquinaria de una turbo-bomba que se encontraba fuera de servicio, en el Complejo Petroquimico de Cosoleacaque,en la Carr. costera del Golfo, km 39+400 S/N, cuando la flecha de la misma turbina se desprendio, resultando 6 personas lesionadas (sexo masculino), trasladadas para su atencion. </t>
  </si>
  <si>
    <t xml:space="preserve">Debido a las lluvias se registro la crecida en el arroyo y por la fuerza de la corriente arrastro 1 vehiculo Nissan doble cabina cuando se dirigian del Ejido Vicente Guerrero al Ejido Donaji. En este se encontraba a bordo 2 personas fallecidaso (sexo femenino de 50 años y sexo masculino de 8 años). </t>
  </si>
  <si>
    <t>Volcadura de 1 autobus de una empresa de transporte de personal con razon social “Gusmen”, en la Carr. Federal Guadalajara–Nogales, direccion hacia Guadalajara a la altura del lugar conocido como la Venta del Astillero, resultando 22 personas lesionadas, trasladadas para su atencion.</t>
  </si>
  <si>
    <t>Leon y Silao</t>
  </si>
  <si>
    <t>Debido a la lluvia acompañada de tormenta electrica se registraron las siguientes afectaciones, en Leon: 1 persona fallecida (sexo masculino de 18 años) por la caida de 1 rayo en la Comunidad Nuevo Valle de Moreno. En Silao: en el Fracc. la curva resultaron 5 casas afectadas (penetracion de agua).</t>
  </si>
  <si>
    <t xml:space="preserve">Derrame de cianuro de sodio en el area del patio de lixiviacion del proyecto San Felipe diseminado 2 en la empresa “Minera Real de Angeles, S.A.  De C.V.”,  en la Carr. Mexicali-San Felipe Km 123. Al momento del reacomodo de material en el patio, utilizando un tracto camion el cual se hundio en una zona de mineral que estaba humedecida son solucion lixiviante (cianuro de sodio con una concentracion aprox. de 450 PPM) sobre la berma que divide a las celdas 4 y 5. </t>
  </si>
  <si>
    <t>Hundimiento de la lancha con fondo de cristal de nombre “Jupiter”, de la Cooperativa Bicentenario de Caleta y Caletilla, que transportaba 44 personas: 7 necesitaron asistencia medica (2 trasladadas al hospital), y de las cuales 4 del sexo femenino de 40 años prom. y 3 del sexo masculino de 43 años prom.</t>
  </si>
  <si>
    <t>Explosion de dos contenedores de mas de 200 lts. de cloro. En el Bateve del Empaque de “Rogelio Velazquez”, se llama el Empaque “El Chicural”, que empacan chile y tomate, en la Col. 1200 y 23,  en la Col. Rural. Al momento de combinarse con mezclas de agua. Se evacuo a todo el personal.</t>
  </si>
  <si>
    <t>Lluvias intensas provoco inundaciones en viviendas, rebosamiento de fosas septicas en varias colonias. 750 familias (3,000 personas) resultaron afectadas, asi como carpeta asfaltica, asi como pozos de absorcion y banquetas de las mismas. Preventivamente se reactivo 1 RT en la Comisaria Ejidal de Hecelchakan. Inundaciones en el Jardin de Niños Juan Pacheco Torres, Escuela Primaria Estado de Yucatan, Escuela Primaria Estado de Tabasco y Escuela Primaria Justo Sierra Mendez.</t>
  </si>
  <si>
    <t>Malinaltepec y San Luis Acatlan</t>
  </si>
  <si>
    <t xml:space="preserve">Las lluvias registradas debido al CT Erick. Resultando 17 viviendas afectadas; 4 deslizamientos de rocas y derrumbes en carreteras; 23 arboles, 1 anucio y 1 poste caidos; 1 hotel dañado, 2 personas lesionadas, 1 desprendimiento de laminas y 2 bardas colapsadas. Se otorgo apoyo a las personas afectadas </t>
  </si>
  <si>
    <t>Fuerte lluvia que provoco escurrimientos del cerro San Juan arrastrando piedras, lodo y vehiculos a su paso. Subio el nivel del arroyo El indio el cual se desbordo, afectando las colonias 25 de Abril, Pueblo Nuevo, Plan de Andareñas, Ramos Millan, Navarreño 2, Villas de Guadalupe y Parte del Centro. Se implementaron 2 RT: el primero con 125 personas en una Escuela Secundaria Tecnica No. 2 y el Segundo con 110 en el Meson. Se aplico el plan DNIII.  1 personas fallecida que se encontro en el arroyo que va de camino viejo a Pantanal y 2 desaparecidas.</t>
  </si>
  <si>
    <t>Accidente carretero por alcance entre 3 vehiculos: 1 camioneta tipo van, 1 autobus de transporte de personal y 1 camion del Ejercito de la 15ª zona militar, sobre la Autopista Guadalajara-Nogales en el Km 23.5. Resultando 19 lesionados, trasladados para su atencion.</t>
  </si>
  <si>
    <t>Cerro de San Pedro</t>
  </si>
  <si>
    <t>En la Comunidad de Portezuelo, se reporto el fallecimiento de un menor de 4 años (sexo masculino) que se encontraba junto a otros niños, los cuales se refugiaban de la lluvia en 1 vivienda inhabitable y deteriorada,  la cual se colapso atrapando a los 5 menores, 4 de ellos fueron trasladados con lesiones.</t>
  </si>
  <si>
    <t>Pedro Escobedo, Colon, El Marques y Queretaro</t>
  </si>
  <si>
    <t>Debido a las fuertes lluvias se registraron en los municipios: Pedro Escobedo: 49 viviendas afectadas por penetracion de agua y desbordamiento que atraviesa la comunidad de Fandela de Pedro Escobedo. Colon: 2 escuelas y Centro de salud, resultaron encharcadas. 
El Marques: encharcamientos en vialidades y caminos de 2 localidades. Queretaro: Comunidad de Palo Alto encharcamientos en zonas bajas.</t>
  </si>
  <si>
    <t>4 menores de edad (sexo masculino de 11 años prom.), intentaron cruzar el rio que atraviesa la Comunidad Arcilla, debido a la fuerte corriente, siendo arrastrados y posteriormente rescatados con vida a 2.5 km aguas abajo. Asimismo, se presento1 fallecimiento (sexo masculino).</t>
  </si>
  <si>
    <t xml:space="preserve">Lluvias provocaron que se precipitara 1 barda de adobe de 1 vivienda antigua en galeana num. 104 zona centro,  afectando 1 vehiculo Nissan Tsuru y a su tripulante le provoco una contusion en la extremidad inferior derecha que no pone en riesgo su vida. Tambien en la comunidad de Tanque de Dolores, se anego 1 vivienda habitada por tres familias, mismas que se reubicaron con sus familiares. </t>
  </si>
  <si>
    <t>Morelia y Tarimbaro</t>
  </si>
  <si>
    <t>Lluvia fuerte afectado los municipios de Morelia:  25 personas aprox. rescatadas del interior de sus vehiculos. 1 persona fallecida arrastrada por el agua en la Col. Nicolaitas Ilustres (sexo femenino de 25 años). Tarimbaro:  1 barda que divide el Fracc. Puerta del Sol y Metropolis se derrumbo, lesionando a 1 persona de sexo masculino de 24 años de edad, encharcamientos  quedando varados 2 vehiculos, por lo se rescataron a 5 personas del interior de ellos, algunas viviendas sufrieron penetracion de agua, se habilito 1 RT.</t>
  </si>
  <si>
    <t xml:space="preserve">Debido a las fuertes lluvias a causa del desbordamiento de la Laguna denominada el  “Jahuey”, en la comunidad del Carmen, se reportaron afectadas 50 viviendas en  la Col. Haciendas de Tizayuca, En Quma 4, En Las Plazas 4, Emiliano Zapata 3, Ex presidentes Ejidales 6 y  En Rancho San Antonio 3, siendo un total de 70 viviendas. Asimismo resultaron 2 vehiculos arrastrados por el agua y 5 bardas derribadas. </t>
  </si>
  <si>
    <t>San Pablo Citlaltepec</t>
  </si>
  <si>
    <t>Por la crecida del rio ubicado en el municipio de San Pablo Citlaltepec, fue arrastrada 1 persona de sexo femenino de 55 años de edad.</t>
  </si>
  <si>
    <t>Desplome de 1 Avioneta Tipo Delta con capacidad para 2 pasajeros, a la altura del Paraje Camino Real, perteneciente a la Agencia La Junta. Se reporta el fallecimiento de 1 persona (sexo masculino de 60 años) y 2 lesionadas (sexo masculino de 33 y 6 años), trasladadas para su atencion.</t>
  </si>
  <si>
    <t>San Luis Colrado</t>
  </si>
  <si>
    <t>Explosion dentro de 1 casa habitacion, debido a la acumulacion de gas LP, en la Czda.  Constitucion y Av. Los Pinos, Col. Industrial. Resultando la casa y 1 vehiculo afectados, 9 personas lesionadas, trasladadas para su atencion.</t>
  </si>
  <si>
    <t xml:space="preserve">Aldama, Balleza, Buenaventura, Chihuahua, Cuauhtemoc, Jimenez, Julimes, Meoqui, Rosales y Satevo </t>
  </si>
  <si>
    <t>Las fuertes lluvias causaron afectaciones: 2 personas al intentar cruzar el rio Chohuixca fueron arrastradas por la corriente. Se habilitaron 23 RT (1,468 personas), 2,320 evacuados, interrupcion de la anergia electrica y agua potable, contaminacion en pozos de abastecimiento de agua, deslaves, cierre del Aeropuerto Internacional Rodolfo Fierro y en tramos carreteros, inundaciones y derrumbes en casas habitacion (2,075 viviendas), desbordamiento de arroyos; afectaciones en vehiculos, cultivos y animales, puentes derribados. Se repartieron despensas, cobertores, lamina tipo “B”, kits de limpieza, guantes de carnaza, impermeables, botas y rollos de hule.</t>
  </si>
  <si>
    <t>Fuerte lluvia provocando encharcamientos de 20 a 30 cm en zonas bajas, reportandose penetracion de agua en 24 viviendas en diversas colonias (Mesoamerica, Francisco Villa, Centro, Esparza, Obrera, entre otras), asi como en el hospital del IMSS. Resultando 16 personas con crisis nerviosa.</t>
  </si>
  <si>
    <t>Temoaya</t>
  </si>
  <si>
    <t>2 personas fallecidas por caida de rayo en el Centro Ceremonial Otomi (1 de sexo femenino de 22 años y otra de sexo masculino de 32 años) y 5 lesionadas (4 de sexo femenino de 19 años prom. y 1 de sexo masculino de 55 años), trasladadas para su atencion.</t>
  </si>
  <si>
    <t>En la Col. Agua de Correa, se suscito un choque entre 1 camioneta tipo Euroban (volkswagen 2013), que se impacto contra 1 camioneta tipo Urvan-Nissan del servicio publico con ruta Agua de Correa-Centro. Resultando 15 personas lesionadas (11 de sexo masculino de 34 años prom y 4 de sexo femenino de 32 años prom.), trasladadas para su atencion.</t>
  </si>
  <si>
    <t>Chocolate y Terdiceña</t>
  </si>
  <si>
    <t>Accidente Carr., en la autopista  Durango-Torreon Km188, entre 1 autobus de pasajeros de la linea Omnibus de Mexico y 1 pipa de la empresa LALA. Resultando 2 personas fallecidas (1 de 8 años y otra de 45 años aprox.) y 15 lesionadas, trasladas para su atencion.</t>
  </si>
  <si>
    <t>Durango, Nombre de Dios, Guadalupe Victoria y Lerdo</t>
  </si>
  <si>
    <t>Luvias fuertes generaron afectaciones en los mpios.: En Durango 250 colonias con  penetracion de agua en viviendas. En Nombre de Dios 25 viviendas con penetracion de agua (125 personas) y 1 deslave en el cerro Las Siete Curvas. En Guadalupe Victoria 1 vivienda con penetracion de agua. En Lerdo 5 familias con penetracion de agua (25 personas).</t>
  </si>
  <si>
    <t>San Miguel Allende</t>
  </si>
  <si>
    <t>Debido a las lluvias se registro el reblandecimiento del suelo provocando el colapso 1  barda (aprox. 8 m de alto), en la comunidad la Cieneguita, Hacienda de Guadalupe, en donde se llevaba a cabo un  evento “campamento de retiro religioso”. Resultando 7 personas lesionadas ('6 de sexo femenino de 16 años prom. y 1 del sexo masculino de 14 años), trasladadas para su atencion.</t>
  </si>
  <si>
    <t>Queretaro, El Marques y San Juan del Rio</t>
  </si>
  <si>
    <t>Lluvia ocasionando afectaciones vehiculos varados y arrastre, caida de 2 arboles, 33 vivienda con penetracion de agua, 1 vivienda con techo colapsado, el agua se introdujo a varios locales (1 comercio copalsado y otro con penetracion de agua) y 1 barda caida. Una persona fue arrastrada por la corriente del agua.</t>
  </si>
  <si>
    <t xml:space="preserve">Las lluvias registradas provocaron afectaciones en 13 viviendas con penetracion de agua de la comunidad Pozo de Gallegos y 20 viviendas de la comunidad Cerrito, por escurrimientos del “Arroyo del Muerto”;  asi como 4 viviendas de la comunidad La esperanza y 70 viviendas de la comunidad Acapulquito. Deslave de tierra y rocas del cerro sobre el potrero de 1 vivienda en la comunidad Chichimequillas.      </t>
  </si>
  <si>
    <t>Tonanitla</t>
  </si>
  <si>
    <t>Debido a 1 toma clandestina, se reporto una explosion en el km 9+760 del Oleoducto 30-24”Ø Nuevo Teapa-Tula-Salamanca (Tramo 24” Ø Venta de Carpio-Tula) Linea 2 (PEMEX), suspendiendose la operacion del ducto. Debido a las maniobras resultaron 7 personas lesionadas (sexo masculino), quienes fueron trasladadas para su atencion, se evacuaron 100 personas y 2 vehiculos quemados</t>
  </si>
  <si>
    <t>Explosion de pirotecnia en la calle Carrizo de la zona centro, debido a la mala manipulacion de esta en la festividad religiosa “Bienvenida Peregrinos de Atlatlahuca”, resultando 6 personas lesionadas (3 de sexo femenino de 46 años prom. y 3 del sexo masculino de 20 años prom.), trasladadas para su atencion.</t>
  </si>
  <si>
    <t xml:space="preserve">Explosion en 1 planta metalurgica Ternium, en Av. los Angeles de la Col. Garza Cantu. Resultando 9 personas lesionadas, trasladadas para su atencion y 2 mas lesionadas (sexo masculino de 23 y 36 años). </t>
  </si>
  <si>
    <t>Desplome de 1 avioneta en la comunidad El Prado, cerca de los Belloteros en Santa Barbara. Resultado 1 persona lesionada (sexo masculino de 40 años), trasladado para su atencion.</t>
  </si>
  <si>
    <t>San Francisco de los Romo y Jesus Maria</t>
  </si>
  <si>
    <t>Derivado de las fuertes lluvias se presentaron las siguientes afectaciones en los mpios: San Francisco de los Romos encharcamientos en vialidades, y en Jesus Maria, penetracion de agua en aprox. 50 viviendas de las comunidades Barrio San Miguelito, Barrio Ejidal, Barrio el Torito y Avenida San Lorenzo.</t>
  </si>
  <si>
    <t xml:space="preserve">Tormenta afectando 9 colonias, 32 personas evaluadas (se albergaron en el DIF Municipal). 164 viviendas afectadas por las lluvias ocasionadas  (121 viviendas presentaron un tirante de agua  de 5 a 10 cm, el resto con menor de 5 cm.). Daños en 27 Vehiculos y en 47 negocios. </t>
  </si>
  <si>
    <t xml:space="preserve">Explosion al interior de la empresa FONDERIA S.A de C.V., en Eje 122 No. 415, en la zona industrial. Reportandose 4 personas lesionadas, trasladadas para su atencion. </t>
  </si>
  <si>
    <t>Impacto de 2 camiones de pasajeros del servicio urbano (linea America y Francisco Villa), estacion Delta, en la Col. Aguazul, Resultando 10 personas elsionadas (7 del sexo femenino de 35 años prom. Y 3 del sexo masculino de 21 años prom.), trasladadas para su atencion.</t>
  </si>
  <si>
    <t>Manuel Ojinaga</t>
  </si>
  <si>
    <t>Fuertes vientos acompañado de lluvias, reportaron que en la cabecera municipal entre 40 a 50 casas afectadas en sus techos (por fuerte viento fueron destechadas). Por parte de las autoridades de PC Estatal y Municipal les entregaran laminas, despensas y cobijas, como medida preventiva fueron abiertos algunos albergues.</t>
  </si>
  <si>
    <t>Abasolo, Valle de Santiago y Jaral del Progreso</t>
  </si>
  <si>
    <t>En el municipio de Abasolo: en la comunidad  denominada  “estacion de Corralejo”, resulto 1 persona fallecida (sexo femenino de 53 años) al ser sacada de su domicilio y arrastrada por la fuerte bajada de agua y fue localizada debajo de una camioneta en la calle 5 de mayo. En Valle de Santiago: en la Col. Ucuac de la calle Potreros de 40 casas con nivel de 90 cm. aprox. de agua al interior,  Col. Morelos calle Delicias  de 30 a 40 casas con un nivel al interior de agua de 40 cm. En Jaral del Progreso: afectaciones al interior de viviendas en la comunidad de Zempoala en las calles de: Reforma, Juarez, Guerrero y Vicente Guerrero con niveles 40 a 50 cm.</t>
  </si>
  <si>
    <t xml:space="preserve">Explosion de juegos pirotecnicos en la Col. Santiago Tepatlaxco, debido a su mal manejo mientras se realizaba una procesion de las festividades patronales, informan de 2 lesionados de sexo masculino trasladados para su atencion. </t>
  </si>
  <si>
    <t>Nadadores</t>
  </si>
  <si>
    <t>Accidente de 1 autobus de pasajeros “Autotransportes de la Amistad”, en el Km. 45, tramo San Jose del Aguila y Selemania, Carr. Torreo- Acuña. Resultando 61 personas lesionadas, trasladadas para su atencion.</t>
  </si>
  <si>
    <t>Colapso de 1  barda de piedra al interior de la Gasolinera “Servicios Ruiz”, debido al reblandecimiento de suelo por las lluvias en dias pasados, resultando 1 trabajador fallecido (sexo masculino de 40 años).</t>
  </si>
  <si>
    <t xml:space="preserve">Incendio dentro de la empresa de gas carburante “COMBUGAS”, en Boulevard Cedros al cruce con libramiento Cisneros, Col. Los cedros. Reportandose 1 persona lesionada, trasladada para su atencion. Preventivamente se acordono la zona y se evacuaron a trabajadores. </t>
  </si>
  <si>
    <t>Descarrilamiento de 1 maquina FXE4096, 4 plataformas de ferrocarril que trasportaban tubos de fierro y varilla, a la altura del puente el Aguacate, en la localidad de Puga. Reportandose 1 persona fallecida (sexo masculino de 35 años), perteneciente a la empresa “TARA” de seguridad privada.</t>
  </si>
  <si>
    <t>1 autobus turistico de la empresa Autotransportes Rapidos Delicias S. A. de C. V., del servicio publico federal y procedente de Chihuahua con destino a las Bahias de Huatulco, se volco en la Carr. Federal 175 a la altura del libramiento de Ejutla de Crespo, en direccion a Miahuatlan de Porfirio Diaz. Resultando 1 persona fallecida (sexo masculino de 70 años) y 14 personas lesionadas (8 de sexo femenino de 48 años prom y 3 del sexo masculino de 40 años prom.).</t>
  </si>
  <si>
    <t>Accidente entre 1 autobus de pasajeros y 1 trailer en la Carr. Tinaja-Cuitlahuac km 45. resultando 5 personas fallecidas y 13 personas lesionadas (7 personas trasladadas para su atencion).</t>
  </si>
  <si>
    <t>Choque en la Carr. Federal 57 tramo Queretaro-San Luis Potosi km 45 altura comunidad La Cinta, involucrado 1 camion foraneo de la linea ETN el cual se impacto contra un trailer que se dio a la fuga. Resultando 8 personas lesionadas (6 de sexo masculino de 40 años prom y 2 del sexo femenino de 54 años prom), trasladadas para su atencion.</t>
  </si>
  <si>
    <t>Debido a las lluvias registradas se presento el derrumbe de 1 casa en la comunidad de Guadalupe Papaloapan falleciendo 1 persona (sexo masculino de 23 años) y otra resulto lesionada (sexo masculino de 5 años), trasladada para su atencion.</t>
  </si>
  <si>
    <t>Fallecimiento de 1 persona de sexo masculino de 36 años, por descarga electrica causada por la caida de rayo, en el km 113+800 de la Carr. estatal Mazocahui-Moctezuma al oriente de Sonora. Al momento que descendio de su vehiculo para acomodar unas maletas.</t>
  </si>
  <si>
    <t>Volcadura de 1 autobus turistico “Trasportes Turisticos Bajio”, Carr. Villa del Carbon en el km 54 parajes Las Cascadas, que se salio de la carretera y trasladaba a los peregrinos de Celaya, Guanajuato a la Basilica de Gpe. Resultando 30 Personas lesionadas 5 del sexo femenino de 48 años prom. y 6 del sexo masculino de 42 años prom. y otras desconocidas, trasladadas para su atencion; ademas de 8 personas fallecidas (5 del sexo femenino de 60 años y 3 del sexo masculino de 16 años prom.)</t>
  </si>
  <si>
    <t>Choque por alcance entre un tracto camion y un camion de pasajeros Taxi-Bus, en Av. de La Luz y camino a Jurica en la zona industrial Benito Juarez. Resultando 13 personas lesionadas, trasladadas para su atencion. Preventivamente se acordono la zona.</t>
  </si>
  <si>
    <t xml:space="preserve">Explosion de 1 tanque de gas dentro de 1 domicilio en la calle Cuauhtemoc num 304 en la Col. de San Buena ventura, teniendo daños materiales en puertas y ventanas. Preventivamente se acordono la zona. </t>
  </si>
  <si>
    <t>Debido a las fuertes lluvias se registro el desbordamiento de un arroyo pequeño. Una camioneta Nissan intento cruzar el arroyo quedando cubierta  en su totalidad  y posteriormente ocasionando el arrastre y muerte de 1 persona (sexo masculino de 60 años) en la Av. Monterrey Eloy Cavazos, Col. Rancho Viejo.</t>
  </si>
  <si>
    <t>Explosion de 4 talleres de polvorin (10*10; 10*6; 8*5 y 3*4 m), ubicados en el Poblado San Mateo Tlachichilpan, de los cuales 2 con daño total y 2 colapsados.</t>
  </si>
  <si>
    <t>Explosion de un polvorin en un domicilio que era utilizado como bodega para guardar cuetes clandestinamente, en Av. Patriotismo esq. con Emilio Portes Gil, Col. Lazaro Cardenas. Resultando 3 persona fallecida (3 del sexo femenino de 11 años prom) y 6 lesionadas (3 de sexo masculino de 19 años prom., 1 del sexo femenino de 28 años y 2 mas desconocidas) de las cuales solo 4 fueron trasladadas para su atencion; asimismo 13 viviendas fueron afectadas (12 parcialmente y 1 total).  Preventivamente se evacuaron 2 cuadras a la redonda (70 personas).</t>
  </si>
  <si>
    <t>Dr. Mora</t>
  </si>
  <si>
    <t>Lluvia fuerte ocasionando escurrimientos del arroyo, provocando penetracion de agua al interior de 10 viviendas. Se rescato con vida 1 persona del sexo masculino de 46 años, trasladada para su atencion.</t>
  </si>
  <si>
    <t>Aguililla</t>
  </si>
  <si>
    <t xml:space="preserve">Lluvia fuerte, debido a ello se registro el desbordamiento de un arroyo en la Comunidad Aguilillas, reportandose 30 viviendas afectadas por penetracion de agua y lodo al interior (tirante de 60 cm de altura), solo se reportan daños a enseres domesticos. Se entregaron cobijas; y serealizaron las labores de limpieza con maquinaria. Asimismo, un indigente (sexo masculino de 37 años) fallecio. </t>
  </si>
  <si>
    <t>Epazoyucan</t>
  </si>
  <si>
    <t xml:space="preserve">Lluvia y tormenta electrica, en el campo de futbol denominado “Raul Castelazo", en la cabecera municipal, debido al impacto de la cauda de un rayo, lesiono a 6 personas (3 de sexo femenino de 33 años prom. Y 3 del sexo masculino de 35 años prom.) al resguardarse cerca de un arbol y 1 vehiculo, trasladadas para su atencion. . 
</t>
  </si>
  <si>
    <t>Guadalajara, Tlaquepaque y Zapopan</t>
  </si>
  <si>
    <t>Lluvia de moderada generando diversas afectaciones en los siguientes municipios Tlaquepaque: inundacion en via publica, en la Col. Mezquitera  se presento la caida de cables de CFE. En Guadalajara: inundaciones en via publica y en 2 domicilios (1 en la Col. Jardines de Alcalde 30 cm y la 2 en la Col. San Andres con 50 cm), desplome de 1 arbol.  Zapopan: inundaciones en la via publica. En Zapopan: 74 arboles caidos.</t>
  </si>
  <si>
    <t>Impacto de frente de 2 pipas que transportaban gasolina, en el poblado San Antonio Cardenas, falleciendo los conductores de las pipas,  ademas se presento el incendio de ambos vehiculos.</t>
  </si>
  <si>
    <t>Fuertes lluvias acompañada de tormentas electricas afectaron a 200 viviendas aprox. con penetracion de agua en las siguientes Col. H. Casas, Rodeo, Gobernadores, Ruinas de Jauja, Cayapan. Se implemento 1 RT en el DIF Municipal (se albergaron 3 familias). Falleciendo 1 persona (sexo masculino de 39 años) por la caida de 1 arroyo y otra lesionada (sexo masculino), trasladada para su atencion. Estas personas realizaban ejercicios en el Deportivo “Provincia”.</t>
  </si>
  <si>
    <t xml:space="preserve">A 5 km del poblado de Jaumave se registro la volcadura de 1 pipa que transportaba 29 mil l de  diesel, derramandose a un costado de  la  cinta asfaltica, resultando lesionado el chofer. </t>
  </si>
  <si>
    <t>Derrumbe de 1 barda perimetral del Astillero Bellot, en la Carr. Varadero Nacional, sector Las Playitas, cayendo sobre unos jovenes que pasaban. Resultando 2 personas fallecidas (2 del sexo masculino de 16 años) y 5 personas lesionadas (del sexo masculino de 16 años prom.), trasladadas para su atencion.</t>
  </si>
  <si>
    <t xml:space="preserve">Debido a la tormenta se presentaron daños en las localidades de Tierra Colorada: fallecimiento de una menor de 6 años (sexo femenino) cuando se suscito un derrumbe sobre 1 vivienda de adobe y lamina galvanizada en la Col. “El Jardin Cafetal” . En Tilapa: 1 deslave afectando 5 viviendas con daños total, 30 viviendas con daños parciales y 2 viviendas en Tierra Colorada, asi como 6 vehiculos. En El Mango: arrastre de 1 vehiculo tipo Tsuru con 3 personas abordo mismas que se encuentran desaparecidas, al tratar de cruzar el “Rio Grande”. Aprox. 1500 has. de Maiz, Platano, Naranja y Cafe afectadas. Se registraron diversos derrumbes a lo largo de 10 km de longitud que bloqueando la Carr. Estatal Tlapa-Marquelia entre las localidades de Tilapa y Tierra Colorada, impidiendo el acceso a las comunidades afectadas. Se entrego 80 laminas de fibrocementos, 20 colchonetas, 20 cobertores y 20 kits de limpieza. </t>
  </si>
  <si>
    <t>En la comunidad Chivaniza 1 maquina de la empresa Cuadro Rojo perforo accidentalmente un ducto de 10" de amoniaco que corre de Salina Cruz, Oax. a Cosoleacaque, Ver. Resultando 9 personas fallecidas (8 del sexo masculino de 42 años prom. Y 1 del sexo femenino), 40 intoxicadas, trasladadas para su atencion. Preventivamente se evacuaron 1,500 personas en un radio de 5 km de las comunidades Las comunidades El Sardinero, Chivaniza, Almoloya, Campo Nuevo y Rio Grande y de las agencias Ajal, Rincon Vaquero y Nacedero. Se habilitaron 2 RT en el muncipio Lagunas y Matias Romero (auditorio municipal). Afectaciones en la Carr. Federal bloqueada en el tramo Lagunas-La Mata.</t>
  </si>
  <si>
    <t>Desplome de 1 avioneta de la "Empresa Agricola del Norte" cuando realizaba labores de fumigacion, sobre el km 3 de la Carr. 57, a la altura de la Comunidad Puerto de las Flores. Resultando lesionada la persona que piloteaba (sexo masculino de 25 años).</t>
  </si>
  <si>
    <t>Onovas</t>
  </si>
  <si>
    <t>Volcadura en el km 167 de la Carr. Hermosillo-Yecorade 1 auto tanque perteneciente a la empresa POSABRO S.A.  de Monterrey que transportaba  cianuro de sodio con  capacidad de 17 mil l que se derramo en la cinta asfaltica y afectando al Rio Yaqui. Resultando la persona que conducia lesionada y el acompañante fallecio.</t>
  </si>
  <si>
    <t>Aterrizaje forzoso de 1 avioneta bimotor perteneciente al Gobierno del estado de Chihuahua, en la comunidad de Purisima del Maguey, a la altura de la Carr. estatal Fresnillo-Jerez, viajaba el Secretario de Salud de Chihuahua, su esposa y su secretario particular, quienes resultaron ilesos, mientras que el piloto y copiloto (ambos del sexo masculino de 33 y 60 años). Presumiblemente a una falla mecanica en uno de sus motores.</t>
  </si>
  <si>
    <t>Comondu y Loreto</t>
  </si>
  <si>
    <t xml:space="preserve">Lluvia severa por los efectos de la Tormenta Tropical IVO, del dia 24 de agosto de 2013, en los municipios de Comondu y Loreto. No se tiene el detalle de los efectos de esta lluvia por cada sector, sin embargo se integra el monto de los apoyos del FONDEN en las siguiente infraestructura: Deportivo Estatal, Urbano, hidraulico Federal, Carretero Federal, Turistico Federal, Carretero Estatal, Naval Federal
Zonas Costeras, Federal, Salud Estatal
  </t>
  </si>
  <si>
    <t>Caida de 1 avioneta modelo Cesna a la altura del pueblo Imala. Resultando calcinada, asi como 4 personas fallecidas.</t>
  </si>
  <si>
    <t>La Paz, Los Cabos, Mulege, Comondu y Loreto.</t>
  </si>
  <si>
    <t xml:space="preserve">Derivado del ciclon tropical Ivo ocasino las siguientes afectaciones en los municipios afectando a 8,500 viviendas, acueductos pozos de agua potable, red de distribucion y bordos, caida de arboles y postes de energia, suspension de clases, trafico aereo y maritimo, arroyos y puentes. Resultando 5 personas fallecidas (3 personas por intoxicacion de monoxido de carbono al introducir una planta generadora de energia electrica en una habitacion, otra electrocutada al momento de mover unos cables tirados de energia electrica  y 1 mas por sumercion al intentar curzar un arroyo), asi como 4 lesionadas.  </t>
  </si>
  <si>
    <t>Huimanquillo</t>
  </si>
  <si>
    <t>Debido a las lluvias registradas, resultaron 11 personas fallecidas (7 del sexo masculino de 28 años prom), asi como 15 lesionadas (2 del sexo femenino de 46 años prom y 13 del sexo masculino de 28 años prom) por el descarrilamiento del ferrocarril (la Bestia), en el Ejido La Tembladera y Poblado Francisco Rueda, 8 furgones volcados tipo gondola abierta, que trasladaban fierro viejo y chatarra, propiedad de “Ferrosur”. De total de las personas afectadas 18 fueron de nacionalidad hondureña y 1 guatemalteca.</t>
  </si>
  <si>
    <t>50 municipios</t>
  </si>
  <si>
    <t xml:space="preserve">Debido a las lluvias registradas por el paso del ciclon tropical “Fenand”, se reportan 109 viviendas afectadas, 83 colonias, 286 comunidades, 69 comunidades incomunicadas, 35 corrientes desbordadas (12 rios, 21 arroyos y 2 lagunas), 120 deslaves, 96 vias de comunicacion, 28 puentes, 8 cultivos, 3 escuelas, 1 socavamiento, 370 personas rescatadas, 4 servicios estrategicos, 20 RT, 1,333 personas refugiadas; asi como 13 personas fallecidas (8 del sexo femenino y 5 del sexo masculino). Hubo una segunda declaratoria por cinco muncipios mas. </t>
  </si>
  <si>
    <t>Santa Maria Colotepec</t>
  </si>
  <si>
    <t xml:space="preserve">Debido a las lluvias registradas en la Region de la Costa, se registro el fallecimiento de 1 persona (sexo masculino de 67 años), quien intento cruzar el Rio Colotepec, a la altura del Paraje La Bomba, y fue arrastrado por la corriente. </t>
  </si>
  <si>
    <t>Deceso de 1 persona de 82 años (sexo femenino) por arrastre de rio, cuando intento cruzarlo para darle de comer a sus animales de granja y al resbalar con la humedad del suelo se golpeo falleciendo instantaneamente.</t>
  </si>
  <si>
    <t>Hueyapan</t>
  </si>
  <si>
    <t>Debido a las lluvias fuertes en la Sierra Norte del estado ocasionando la creciente del Rio Atexcaco, que al momento de intertar cruzar 2 personas fueron arrastrados por la corriente, de las cuales 1 fallecio (sexo femenino de 25 años) y la otra desaparecio (menor de 3 años).</t>
  </si>
  <si>
    <t>Acapulco, Petatlan, Atoyac de Alvarez, Zihuatanejo, Eduardo Neri, Taxco y Ometepec</t>
  </si>
  <si>
    <t>luvias fuertes en las zonas Costa Grande, Centro, Norte y Costa Chica, ocasionando las siguientes afectaciones: 8 arboles caidos, 4 viviendas con penetracion de agua, 8 derrumbes, 12 caidas de barda y 2 postes de energia electrica.</t>
  </si>
  <si>
    <t>Colono</t>
  </si>
  <si>
    <t xml:space="preserve">Derrame de combustible de 1 pipa de la empresa "Trasporte Serranos" de Irapuato, Gto., sobre la Carr. Estatal Colon- El Marquez del Km. 10 al 0, entronque con la Carr.130, ocasionando que 10 vehiculos sufrieran accidentes y se salieran de la carretera. Resultando 23 personas lesionadas (1 de las cuales de sexo masculino de 46 años fue trasladada para su atencion).  </t>
  </si>
  <si>
    <t>Accidente urbano en la Calle J.C. Bonilla  esq. con Pablo Garcia, Col. Juan Escutia, en los limites con la Av. Texcoco, involucrados  2 microbuses de la R-27 y 1 camion de mudanza  tipo rabon. Debido a que los primeros circulaban a exceso de velocidad impactandose con el camion. Resultando 1 persona fallecida (sexo femenino)  y 25 lesionadas, trasladadas para su atencion. Preventivamente se acordono la zona.</t>
  </si>
  <si>
    <t>Caida de 1 helicoptero a 7 millas nauticas, mar adentro, en el Municipio de Mazatlan. Resultando 1 persona fallecida (sexo masculino de 40 años) y otra lesionada, trasladada para su atencion.</t>
  </si>
  <si>
    <t>Santa Maria Yucuhiti </t>
  </si>
  <si>
    <t>Daños por el fenomeno de movimiento de ladera, ocasionado por lluvia severa y acumulacion de agua en subsuelo los dias 1 y 2 de septiembre de 2013, en el municipio de Santa Maria Yucuhiti del Estado de Oaxaca.</t>
  </si>
  <si>
    <t>Fuertes lluvias acompañadas de tormentas electricas causando el fallecimiento de 1 persona (sexo masculino de 22 años) por caida de rayo en el Crucero al Cerro de la Bufa  y Betagrande.</t>
  </si>
  <si>
    <t>Fuga de gas natural derivado de un accidente vehicular en la calle Cordillera esq. Girasol, reportandose 2 personas lesionadas (trasladadas para su atencion) al ser atropelladas por la unidad que impacto la parte exterior y toma de gas natural del condominio No. 37 de la calle de Cordillera, en la Unidad Habitacional Iztacalco, preventivamente se acordono la zona.</t>
  </si>
  <si>
    <t>Debido a las precipitaciones de 116.6 mm ocasionaron el reblandecimiento de suelo que genero un deslave de cerro en la Col. Los Pinos parte Alta, afectando a 46 viviendas  asentadas en una zona irregular.</t>
  </si>
  <si>
    <t>Choque entre 1 autobus de pasajeros de la empresa Autobuses Unidos (AU) y un contenedor que se desprendio de 1 trailer  de la compañia Transportes Frailan sobre la Carr. Federal Xalapa-Veracruz km 29, en la zona  conocida como Cerro Gordo. Resultando 6 personas lesionadas (2 del sexo femenino de 21 años y 4 del sexo masculino de 46 años en promedio),  trasladadas para su atencion.</t>
  </si>
  <si>
    <t>Accidente registrado entre 1 camion de pasajeros de la empresa "Rapidos Delicias", contra el tren. Resultando 29 personas lesionadas, trasladadas para su atencion, 5 fallecieron (2 del sexo femenino y 3 del sexo masculino).</t>
  </si>
  <si>
    <t>Mulege, Loreto, Comondu, La Paz y Los Cabos</t>
  </si>
  <si>
    <t>Como consecuencia del ciclon tropical Lorena se registraron lluvias de moderadas a fuertes, se suspendio clases en todos los niveles en los municipios de Los Cabos y La Paz. En este ultimo se activaron 13 RT (de los cuales 2 albergaron a 62 personas). En la Col. Villas del Cortez se reporto un joven electrocutado (sexo masculino de 16 años) que intento jalar un cable de energia electrica, trasladada para su atencion.</t>
  </si>
  <si>
    <t>Los cultivos que fueron afectados y los daños que sufrieron debido a la inundacion de este fenomeno meteorologico son: noche buena, cempazuchitl, romero, ruda, millonarias, elias, belen, jitomate, durantas, amaranto de ornato, lechuga,verdologa, espinaca, calabaza y chile.</t>
  </si>
  <si>
    <t>Derivado de la lluvia atipica se instalaron 4 albergues: Centro Social Carmen Boullosa, Centro Social Angeles Apanoaya, Centro Social de Jardines de San Lorenzo, asi como el Parque Cuauhtemoc. Resultaron 21 colonias afectadas y partciparon 166 brigadistas en la cuantificacion de daños. El DIF brindo atencion medica a 101 personas y 48 consultas dentales. Se repartieron mas de mil l de agua, 200 colchonetas y 400 despensas. La Oficialia Mayor entrego mas de 40 mil kits de limpieza, despensas, 11 mil cobijas, 8 mil garrafones de agua, 68 colchones, box lunch, bombas sumergibles y coloco 90 sanitarios portatiles. La Secretaria de Salud ofrecio 80 atenciones medicas, distribuyo 987 sobres de Vida Suero Oral, 379 frascos de plata coloidal y 19 vacunas.</t>
  </si>
  <si>
    <t xml:space="preserve">Buenavista y Villa Madero </t>
  </si>
  <si>
    <t>Debido a las intensas lluvias se reporta el desbordamiento de 1 arroyo en las comunidades de Mata de Platano y Pinzandaro, afectando 130 viviendas con penetracion de agua (las familias fueron albergadas en 1 RT. En Villa Madero: 1 camioneta Nissan intento cruzar 1 arroyo y fue arrastrada por la creciente resultando 1 persona fallecida (de sexo masculino de 33 años) y otra del mismos sexo se encuentra desaparecida.</t>
  </si>
  <si>
    <t>Pajacuaran</t>
  </si>
  <si>
    <t xml:space="preserve">Caida de una roca de 20 ton aprox. en Calle Alvaro Obregon No. 440 y Calle 5 de Fedrero, a un costado del Cerro denominado La Estrella, Col. La Esperanza, . Resultando 5 viviendas con perdida total, sus ocupantes fueron evacuados. </t>
  </si>
  <si>
    <t>Francisco Leon y Tecpan</t>
  </si>
  <si>
    <t>Debido a las fuertes lluvias se presento el deslave de un cerro sobre el arroyo que atraviesa la comunidad San Jose Mazpac, ocasionado que se obstruyera el cause. Provocando penetracion de agua en 1 vivienda alcanzando 20 cm. Preventivaente se evacuaron 5 familias, trasladadas a la Casa Ejidal de la misma comunidad.</t>
  </si>
  <si>
    <t>San Miguel Quetzaltepec</t>
  </si>
  <si>
    <t>Daños por el fenomeno de movimiento de ladera ocasionado por lluvia severa y acumulacion de agua en subsuelo el dia 9 de septiembre de 2013, en el municipio de San Miguel Quetzaltepec del Estado de Oaxaca.</t>
  </si>
  <si>
    <t xml:space="preserve">
Atzacan, Cordoba, Coscomatepec, Cuichapa, Fortin, Ixtaczoquitlan, Orizaba, Totutla, Castillo de Teayo, Cerro Azul, Chicontepec, Zontecomatlan de Lopez y Fuentes, Benito Juarez, Tepetzintla, Zacualpan,  Ixhuatlan de Madero, El Higo, Panuco y Pueblo Viejo
</t>
  </si>
  <si>
    <t xml:space="preserve">Debido a los efectos del huracan Ingrid fueron emitidas en el estado tres declaratorias que sumaron 19 municipios afectados. La primera de ellas por lluvia severa del 9 al 10 de septiembre en los municipios de Atzacan, Cordoba, Coscomatepec, Cuichapa, Fortin, Ixtaczoquitlan, Orizaba y Totutla. La segunda por lluvia severa del 13 al 16 de septiembre en ocho municipios, Castillo de Teayo, Cerro Azul, Chicontepec, Zontecomatlan de Lopez y Fuentes, Benito Juarez, Tepetzintla, Zacualpan e Ixhuatlan de Madero. Y finalmente, por Lluvia severa e inundacion Fluvial del 20 al 22 de septiembre 2013 en los municipios de El Higo, Panuco y Pueblo Viejo.   </t>
  </si>
  <si>
    <t>57</t>
  </si>
  <si>
    <t>57 municpios fueron declarados en desastre a causa de las lluvias provocadas por la Tormenta Tropical "Manuel" y huracan "Ingrid" (Lluvia severa) del 12 al 14 de septiembre (10 municipios) y 13 al 17 de septiembre de 2013 (47 municipios)</t>
  </si>
  <si>
    <t>Chihuahua y Juarez</t>
  </si>
  <si>
    <t>Por efectos de Manuel se presentoinundacion fluvial, señalando que la entrada de aire tropical con mucha humedad que interacciono con una linea de baja presion, provoco lluvias y lloviznas constantes durante el periodo del 9 al 13 de septiembre de 2013. Este fenomeno provoco afectacion en la cabecera municipal del Juarez, con inundaciones corrientes de agua por las calles y el desborde de diversos Diques tales como: "La Presa", "Soriana" y "El Parque Central". En el municipio de Chihuahua la afectacion principal se registro en desbordamiento de arroyos, inundacion de las principales avenidas. En ambos municipios hubo daños severos en la infraestructura de las viviendas e inundacion pluvial.</t>
  </si>
  <si>
    <t>Debido a las lluvias registradas se presento la caida de 1 barda de 1 vivienda construida de piedra y adobe en  la comunidad de  Santa Maria de los Baños. Resultando 3 personas fallecidas (2 del sexo femenino de 4 años prom y 1 del sexo masculino de 2 años), asi como 7 lesionados de los cuales 2 fueron trasladadas para su atencion (1 del sexo femenino de 34 años y otra del sexo masculino de 32 años) y 4 que fueron atendidas en el lugar (1 del sexo femenino de 15 años y 3 del sexo masculino de 27 años prom.)</t>
  </si>
  <si>
    <t>Se declara como zona de desastre al municipio de Tuxtla Gutierrez en el Estado de Chiapas, por la ocurrencia de movimiento de ladera en la Colonia 6 de junio, del 12 al 14 de septiembre de 2013.</t>
  </si>
  <si>
    <t xml:space="preserve">Arriaga, Cintalapa, Catazaja </t>
  </si>
  <si>
    <t xml:space="preserve">Daños y perdidas provocadas por la tormenta tropical Ingrid en el Golfo de Mexico y tormenta tropical Manuel en el Oceano Pacifico que provocaron lluvias fuertes y persistentes e inundacion fluvial del 12 al 15 de septiembre de 2013, se declar como zona de desastre los municipios de Arriaga y Cintalapa del Estado de Chiapas por la ocurrencia de lluvia severa, asicomo al municipio de Catazaja de dicha Entidad Federativa por inundacion fluvial, del 12 al 15 de septiembre de 2013. </t>
  </si>
  <si>
    <t>Ahuazotepec, Aquixtla, Atempan, Chiconcuautla, Chignautla, Francisco Z. Mena, Honey, Huauchinango, Hueyapan, Huitzilan de Serdan, Jalpan, Jopala, Juan Galindo, Naupan, Nauzontla, Pahuatlan, Pantepec, Teteles de Avila Castillo, Tetela de Ocampo, Teziutlan, Tlacuilotepec, Tlaola, Tlapacoya, Tlaxco, Xicotepec, Xiutetelco, Xochiapulco, Xochitlan de Vicente Suarez, Zacapoaxtla, Zaragoza y Zihuateutla</t>
  </si>
  <si>
    <t>Daños por fenomeno de lluvia severa ocurrida del 12 al 16 de septiembre de 2013 acausa de la Interacion de las tormentas tropicales Ingrid y Manuel, en los municipios de Ahuazotepec, Aquixtla, Atempan, Chiconcuautla, Chignautla, Francisco Z. Mena, Honey, Huauchinango, Hueyapan, Huitzilan de Serdan, Jalpan, Jopala, Juan Galindo, Naupan, Nauzontla, Pahuatlan, Pantepec, Teteles de Avila Castillo, Tetela de Ocampo, Teziutlan, Tlacuilotepec, Tlaola, Tlapacoya, Tlaxco, Xicotepec, Xiutetelco, Xochiapulco, Xochitlan de Vicente Suarez, Zacapoaxtla, Zaragoza y Zihuateutla del Estado de Puebla.</t>
  </si>
  <si>
    <t xml:space="preserve">Aquismon, Axtla de Terrazas, Ciudad Fernandez, Ciudad Valles, Coxcatlan, Ebano, El Naranjo, Huehuetlan, Matlapa, Rioverde, San Antonio, San Martin Chalchicuautla, San Vicente Tancuayalab, Tamazunchale, Tampacan, Tampamolon Corona, Tamuin, Tancanhuitz, Tanlajas, Tanquian de Escobedo, Villa de Arista, Xilitla y Catorce </t>
  </si>
  <si>
    <t>Daños por el fenomeno de lluvia severa e inundacion a causa de la interaccion de los ciclones tropicales Ingrid y Manuel, para los municipios de Aquismon, Axtla de Terrazas, Ciudad Fernandez, Ciudad Valles, Coxcatlan, Ebano, El Naranjo, Huehuetlan, Matlapa, Rioverde, San Antonio, San Martin Chalchicuautla, San Vicente Tancuayalab, Tamazunchale, Tampacan, Tampamolon Corona, Tamuin, Tancanhuitz, Tanlajas, Tanquian de Escobedo, Villa de Arista, Xilitla y Catorce del Estado de San Luis Potosi.</t>
  </si>
  <si>
    <t>Los cultivos afectados por la lluvia torrencial que se presento el mes de septiembre de 2013, principalmente fueron el maiz, sorgo y soya y los daños que sufrieron, se debieron a la inundacion y exceso de humedad, asiprovocando daños en la produccion agricola que estaba por cosecharse. Se tuvo una pobalcion indigena afectada de 2,537 personas.</t>
  </si>
  <si>
    <t>Armeria,Coquimatlan,Ixtlahuacan,Manzanilly Tecoman.</t>
  </si>
  <si>
    <t>Los cultivos afectados por el fenomeno meteorologico, debido a la fuerte sequia presentada en  los municipios de Armeria,Coquimatlan, Ixtlahuacan, Manzanillo y Tecoman ya que tuvieron daños de clorocis, perdida de produccion y muerte de las plantas.</t>
  </si>
  <si>
    <t>Atlapexco, Calnali, Chapulhuacan, Eloxochitlan, Huautla, Huazalingo, Huehuetla, Huejutla de Reyes, Jacala de Ledezma, Jaltocan, La Mision, Lolotla, Metepec, Metztitlan, Mineral del Chico, Molango de Escamilla, Nicolas Flores, Pacula, Pisaflores, San Agustin Metzquititlan, San Bartolo Tutotepec, San Felipe Orizatlan, Tenango de Doria, Tepehuacan de Guerrero, Tianguistengo, Tlahuiltepa, Tlanchinol, Xochiatipan, Xochicoatlan, Yahualica y Zacualtipan de Angeles</t>
  </si>
  <si>
    <t>Afectaciones por el fenomeno de ciclon tropical (huracan 1)"Ingrid" (lluvia severa) del 13 al 18 de septiembre de 2013, en los municipios de Atlapexco, Calnali, Chapulhuacan, Eloxochitlan, Huautla, Huazalingo, Huehuetla, Huejutla de Reyes, Jacala de Ledezma, Jaltocan, La Mision, Lolotla, Metepec, Metztitlan, Mineral del Chico, Molango de Escamilla, Nicolas Flores, Pacula, Pisaflores, San Agustin Metzquititlan, San Bartolo Tutotepec, San Felipe Orizatlan, Tenango de Doria, Tepehuacan de Guerrero, Tianguistengo, Tlahuiltepa, Tlanchinol, Xochiatipan, Xochicoatlan, Yahualica y Zacualtipan de angeles del Estado de Hidalgo. En total 31 municipios declarados en desastre.</t>
  </si>
  <si>
    <t>Amacuzac, Puente de Ixtla, Tlaquiltenango y Jojutla</t>
  </si>
  <si>
    <t>Daños por el fenomeno de huracan "Ingrid" y tormenta tropical "Manuel" (inundacion fluvial) del 13 al 16 de septiembre de 2013, en los municipios de Amacuzac, Puente de Ixtla, Tlaquiltenango y Jojutla del Estado de Morelos.</t>
  </si>
  <si>
    <t>81 municipios</t>
  </si>
  <si>
    <t>Afectaciones por la interaccion de los huracanes Ingrid Manuel en el estado de Guerrero. Fueron dos declaratorias de desastres una por 56 municipios y otra por 25, es decir por una total de 81 municpios, la totalidad del estado.</t>
  </si>
  <si>
    <t>Amacueca, Atotonilco el Alto, Autlan de Navarro, Ayutla, Cabo Corrientes, Cañadas de Obregon, Chapala, Cuautitlan de Garcia Barragan, Cuautla, El Grullo, Gomez Farias, Jilotlan de los Dolores, Juchitlan, La Barca, Pihuamo, Quitupan, San Gabriel, Santa Maria del Oro, Sayula, Talpa de Allende, Tamazula de Gordiano, Tapalpa, Tenamaxtlan, Tlajomulco de Zuñiga, Tonaya, Tuxcacuesco, Tuxpan, Zapotiltic y Zapotlan el Grande</t>
  </si>
  <si>
    <t>Daños debido a fenomeno de Tormenta Tropical "Manuel" (lluvia severa) del 14 al 18 de septiembre de 2013 en los municipios de Amacueca, Atotonilco el Alto, Autlan de Navarro, Ayutla, Cabo Corrientes, Cañadas de Obregon, Chapala, Cuautitlan de Garcia Barragan, Cuautla, El Grullo, Gomez Farias, Jilotlan de los Dolores, Juchitlan, La Barca, Pihuamo, Quitupan, San Gabriel, Santa Maria del Oro, Sayula, Talpa de Allende, Tamazula de Gordiano, Tapalpa, Tenamaxtlan, Tlajomulco de Zuñiga, Tonaya, Tuxcacuesco, Tuxpan, Zapotiltic y Zapotlan el Grande del Estado de Jalisco.</t>
  </si>
  <si>
    <t>Allende, Aramberri, Bustamante, Cadereyta Jimenez, Galeana, Gral. Escobedo, Gral. Teran, Gral. Zaragoza, Guadalupe, Hualahuises, Iturbide, Juarez, Lampazos de Naranjo, Linares, Montemorelos, Monterrey, Rayones, Sabinas Hidalgo, San Nicolas de los Garza, San Pedro Garza Garcia, Santiago y Vallecillo</t>
  </si>
  <si>
    <t>Daños por fenomeno de lluvia severa e inundaciones fluviales y pluviales del 14 al 17 de septiembre de 2013 para los municipios de Allende, Aramberri, Bustamante, Cadereyta Jimenez, Galeana, Gral. Escobedo, Gral. Teran, Gral. Zaragoza, Guadalupe, Hualahuises, Iturbide, Juarez, Lampazos de Naranjo, Linares, Montemorelos, Monterrey, Rayones, Sabinas Hidalgo, San Nicolas de los Garza, San Pedro Garza Garcia, Santiago y Vallecillo del Estado de Nuevo Leon.</t>
  </si>
  <si>
    <t>43</t>
  </si>
  <si>
    <t>Los cultivos afectados y dañados debido la lluvia torrencial  son: sorgo,maiz,frijol,soya,tomate,chile,papaya,caña de azucar y papaya y otras  actividad agropecuarias en sus diferentes actividades como en los cultivos de camaron, tilapia y bagre se afectaron las jaulas y la liberacion de organismos.</t>
  </si>
  <si>
    <t xml:space="preserve"> 13,637.00 
</t>
  </si>
  <si>
    <t>Los cultivos que fueron afectados y los daños que sufrieron son papaya,caña de azucar,arandano,guanabana,limon,tamarindo,zarzamora,estrella africana,jitomate, platano,naranja,palma de coco y mango. asitambien perjudicando a las especies de bovinos y colmenas siendo los daños muerte por arrastre y crecimiento de rios y  arroyos los municipios afectados son: Armeria,Colima,Comala,Coquimatlan,Cuahtemoc,Ixtlahuacan,Manzanillo,Minatitlan,Tecoman y Villa alvares</t>
  </si>
  <si>
    <t>Los daños y las afectacione en el estado que hubo fue la muerte por ahogamiento y arrastre debido al ciclon tropical presentado, teniendo daños severos en las especies y cultivos. Se tuvo una pobalcion indigena afectada de 1,945 personas.</t>
  </si>
  <si>
    <t>36</t>
  </si>
  <si>
    <t xml:space="preserve">Los cultivos que fueron afectados y los daños que sufrieron derivado al ciclon y los fuertes vientos el cultivo de maiz que se encontraba en la etapa de grano lechoso origino pudricion y carme de la planta y entre sus demas cultivos y las plantas. </t>
  </si>
  <si>
    <t xml:space="preserve">Aquila, Arteaga, Coahuayana, Huetamo, Lazaro Cardenas, Tacambaro, Tepalcatepec, Turicato Tumbiscatio y San Lucas </t>
  </si>
  <si>
    <t>Se declara como zona de desastre a los municipios de Aquila, Arteaga, Coahuayana, Huetamo, Lazaro Cardenas, Tacambaro, Tepalcatepec, Turicato y Tumbiscatio del Estado de Michoacan de Ocampo por la ocurrencia de lluvia severa el dia 15 de septiembre de 2013 provocada por el huracan "Manuel", asicomo al municipio de San Lucas de dicha Entidad Federativa por inundacion fluvial el dia 19 de septiembre de 2013.</t>
  </si>
  <si>
    <t>Chalchihuites, Fresnillo, General Francisco R. Murguia, Pinos, rio Grande, Sain Alto, Sombrerete y Villa de Cos</t>
  </si>
  <si>
    <t>Daños por fenomeno de lluvia severa los dias 15 y 16 de septiembre de 2013 a causa de los ciclones Ingrid y Manuel en los municipios de Chalchihuites, Fresnillo, General Francisco R. Murguia, Pinos, rio Grande, Sain Alto, Sombrerete y Villa de Cos del Estado de Zacatecas.</t>
  </si>
  <si>
    <t>Canatlan, Canelas, Durango, Hidalgo, Mapimi, Otaez, San Juan de Guadalupe, Suchil, Tamazula, Topia y Vicente Guerrero</t>
  </si>
  <si>
    <t>Se declara como zona de desastre a los municipios de Canatlan, Canelas, Durango, Hidalgo, Mapimi, Otaez, San Juan de Guadalupe, Suchil, Tamazula, Topia y Vicente Guerrero del Estado de Durango, por la ocurrencia de inundacion fluvial y pluvial (lluvia severa) del 15 al 19 de septiembre de 2013.</t>
  </si>
  <si>
    <t xml:space="preserve">CENAPRED </t>
  </si>
  <si>
    <t xml:space="preserve">Como consecuencia de la tormenta electrica se registro el fallecimiento de 1 persona (sexo masculino de 58 años) por caida de rayo, cuando se encontraba pastoreando a su ganado en la comunidad Isla Cirio. </t>
  </si>
  <si>
    <t>Abasolo, Aldama, Altamira, Antiguo Morelos, Burgos, Bustamante, Casas, Ciudad Madero, Cruillas, El Mante, Gomez Farias, Gonzalez, Güemez, Hidalgo, Jaumave, Jimenez, Llera, Mainero, Mendez, Miquihuana, Nuevo Morelos, Ocampo, Padilla, Palmillas, San Carlos, San Fernando, San Nicolas, Soto la Marina, Tampico, Tula, Victoria, Villagran y Xicotencatl</t>
  </si>
  <si>
    <t>Afectaciones por el fenomeno de lluvia severa ocurrida el dia 16 de septiembre de 2013, para los municipios de Abasolo, Aldama, Altamira, Antiguo Morelos, Burgos, Bustamante, Casas, Ciudad Madero, Cruillas, El Mante, Gomez Farias, Gonzalez, Güemez, Hidalgo, Jaumave, Jimenez, Llera, Mainero, Mendez, Miquihuana, Nuevo Morelos, Ocampo, Padilla, Palmillas, San Carlos, San Fernando, San Nicolas, Soto la Marina, Tampico, Tula, Victoria, Villagran y Xicotencatl del Estado de Tamaulipas.</t>
  </si>
  <si>
    <t>Armeria, Ixtlahuacan, Tecoman, Manzanillo, Colima, Comala, Coquimatlan, Cuauhtemoc, Minatitlan y Villa de Alvarez</t>
  </si>
  <si>
    <t>Afectaciones a causa del fenomeno de Tormenta Tropical Manuel (lluvia severa), los dias 16 y 17 de septiembre de 2013, en los municipios de Armeria, Ixtlahuacan, Tecoman, Manzanillo, Colima, Comala, Coquimatlan, Cuauhtemoc, Minatitlan y Villa de alvarez del Estado de Colima.</t>
  </si>
  <si>
    <t>San Blas, Santiago Ixcuintla y Tecuala, Acaponeta, Rosamorada y Tuxpan</t>
  </si>
  <si>
    <t>Daños por el fenomeno de lluvia severa e inundacion fluvial los dias 17 y 18 de septiembre de 2013, para los municipios de San Blas, Santiago Ixcuintla,Tecuala Acaponeta, Rosamorada y Tuxpan del Estado de Nayarit.</t>
  </si>
  <si>
    <t>Angostura, Badiraguato, Culiacan, Navolato, Rosario, Mocorito, Sinaloa, Escuinapa y Salvador Alvarado</t>
  </si>
  <si>
    <t>Se declara como zona de desastre a los municipios de Angostura, Badiraguato, Culiacan, Navolato, Rosario, Mocorito, Sinaloa, Escuinapa y Salvador Alvarado del Estado de Sinaloa, por la ocurrencia de lluvia severa provocada por el huracan "Manuel", los dias 18 y 19 de septiembre de 2013.</t>
  </si>
  <si>
    <t>Asuncion Cacalotepec, Candelaria Loxicha, Coicoyan de las Flores, La Reforma, Putla Villa de Guerrero, San Esteban Atatlahuca, San Francisco Ozolotepec, San Marcial Ozolotepec, San Martin Itunyoso, San Martin Peras, San Mateo Piñas, San Miguel Coatlan, San Miguel Suchixtepec, San Pedro el Alto, San Sebastian Coatlan, San Sebastian Tecomaxtlahuaca, Santa Catarina Juquila, Santa Catarina Yosonotu, Santa Maria Ozolotepec, Santiago Comaltepec, Santiago Juxtlahuaca y Santiago Nuyoo</t>
  </si>
  <si>
    <t>fenomeno de movimiento de ladera ocasionado por la Tormenta Tropical Manuel y huracan Ingrid, que traen consigo fuertes lluvias provocando acumulacion de agua en subsuelo durante los dias del 19 al 23 de septiembre de 2013, para los municipios de Asuncion Cacalotepec, Candelaria Loxicha, Coicoyan de las Flores, La Reforma, Putla Villa de Guerrero, San Esteban Atatlahuca, San Francisco Ozolotepec, San Marcial Ozolotepec, San Martin Itunyoso, San Martin Peras, San Mateo Piñas, San Miguel Coatlan, San Miguel Suchixtepec, San Pedro el Alto, San Sebastian Coatlan, San Sebastian Tecomaxtlahuaca, Santa Catarina Juquila, Santa Catarina Yosonotu, Santa Maria Ozolotepec, Santiago Comaltepec, Santiago Juxtlahuaca y Santiago Nuyoo del Estado de Oaxaca.</t>
  </si>
  <si>
    <t xml:space="preserve">Afectaciones a causa de la interaccion de los ciclones tropicales Ingrid y Manuel. </t>
  </si>
  <si>
    <t>Hidalgo del Parral </t>
  </si>
  <si>
    <t>Afectaciones por la inundacion fluvial e inundacion pluvial, precisando que con la entrada del ciclon tropical "Manuel" se registraron lluvias severas en diversos municipios del Estado de Chihuahua, asicomo en el municipio de Hidalgo del Parral. Lo anterior impacto severamente en la cuenca que atraviesa dicho municipio, derivado principalmente de los escurrimientos que se presentaron en los cuerpos de agua que se encuentran en un nivel mas alto, lo que provoco el desbordamiento de la Presa Parral, el rio Parral y demas afluentes de agua, esto aunado a los registros inusuales de precipitaciones que se presentaron en la Entidad, las cuales fueron de 162 mm3, en el periodo del 19 al 21 de septiembre de 2013.</t>
  </si>
  <si>
    <t xml:space="preserve">Daños por el fenomeno de lluvia severa el dia 21 de septiembre de 2013, para el municipio de Penjamo del Estado de Guanajuato, a causa de la interaccion de los ciclones tropicales Ingrid y Manuel </t>
  </si>
  <si>
    <t>Explosion por acumulacion de gas, en la calle Ermita no. 190, entre las calles de Bucareli y Flamingos, Col. Vicente Villada, resultando 2 personas fallecidas,   1 desaparecida y 7 lesionadas trasladadas para su atencion, asi como 1 vivienda colapsada.</t>
  </si>
  <si>
    <t>Delegacion Magdalena Conteras</t>
  </si>
  <si>
    <t xml:space="preserve">Lluvias el los ultimos dias genero un deslizamiento de suelo provocando la caida de una barda sobre 4 personas, en la Col. La Carbonera, calle Aile No.4. Resultando 1 persona fallcida (sexo femenino) y 3 lesionadas. </t>
  </si>
  <si>
    <t xml:space="preserve">Derivado de las lluvias se registro la ruptura de una presa denominada “Las Pilas”, cual afecto a  2 comunidades, 12 viviendas afectadas con 43 habitantes. Se otorgo apoyo a la poblacion. </t>
  </si>
  <si>
    <t>Alto Lucero de Gutierrez Barrios, Atzalan, Chiconquiaco, Ilamatlan, Jalacingo, Jilotepec, Juchique de Ferrer, La Perla, Las Minas, Poza Rica de Hidalgo, Tatatila, Tlacolulan y Xalapa</t>
  </si>
  <si>
    <t>Daños por fenomeno de movimiento de ladera, del 30 de septiembre al 2 de octubre de 2013, para los municipios de Alto Lucero de Gutierrez Barrios, Atzalan, Chiconquiaco, Ilamatlan, Jalacingo, Jilotepec, Juchique de Ferrer, La Perla, Las Minas, Poza Rica de Hidalgo, Tatatila, Tlacolulan y Xalapa</t>
  </si>
  <si>
    <t>Explosion en el interior del Reactor DC-501 C de la Refineria Miguel Hidalgo, la Planta se encontraba fuera de operacion y al momento que se realizaban pruebas finales de rehabilitacion. Resultando 16 personas lesionadas (1 del sexo femenino de 24 años y 15 del sexo masculino de 42 años prom.), 1 persona fallecida de sexo masculino de 27 años.</t>
  </si>
  <si>
    <t xml:space="preserve">Personal de la empresa "Steel Weldand Galvanitzing", transportaba en un montacargas un contenedor de 500 l de acido clorhidrico, que debido al mal manejo del montacargas cayo e inicio un derrame de 300 l. Resultando 5 personas intoxicadas.  </t>
  </si>
  <si>
    <t xml:space="preserve">Explosion de artificios pirotecnicos en 1 vivienda habilitada como taller clandestino, ubicada en el num. 333 calle 5 de Mayo y Toltecas, Col. Barrio de Santa Barbara. Resultando 7 personas lesionadas, de las cuales 4 fueron trasladadas para su atencion (2 de sexo femenino de 38 años prom. y 2 del sexo masculino de 33 años prom.) y 3 atendidas en el lugar por cortaduras de vidrios. </t>
  </si>
  <si>
    <t xml:space="preserve">1 Autobus de trasporte publico sobre la Carr. Naucalpan-Toluca a la altura del Km. 14, cayo hacia un barranco de aprox. 150 m, resultando lesionados (13 del sexo masculino de 39 años prom. y 2 del sexo femenino de 18 años prom. y 1 del sexo desconocido) , trasladados para su atencion; y 12 fallecimientos (3 del sexo femenino, 8 del sexo masculino y 1 menor). </t>
  </si>
  <si>
    <t>Volcadura de 1 Pick up que transportaba productos quimicos (materia prima) sobre el pavimento, del cual solo se derramo por el rompimiento de sus contenedores (6 tambos metalicos con capacidad de 200 l por un peso neto de 320 kg cada uno). En la calle Ponciano Arriaga esq. con Alberto Garcia Torres, Col. Parque Industrial Azteca. 1 persona resulto lesionada.</t>
  </si>
  <si>
    <t>Colapso por explosion debido a la acumulacion de gases en el Hospital Regional denominado “El Hospitalito”, resultando 15 personas lesionadas.</t>
  </si>
  <si>
    <t>En el evento llamado “Aereo Show” realizado por camionetas “Monster Truck” un vehículo perdió el control arroyando a 100 personas aprox. Y matando a 9.</t>
  </si>
  <si>
    <t xml:space="preserve">Volcadura de 1 autobus de pasajeros de la Linea Plateados en el km 292 de la autopista Cordoba-Orizaba cerca de la Universidad Paceoli, en el lugar conocido como “La Quebradora”, debido a que se atraveso un trailer. Resultando 13 personas lesionadas, trasladadas para su atencion. </t>
  </si>
  <si>
    <t>Lluvias que provocaron la saturacion del rio Pantepec que afecto el camino y al cruzar 1 camioneta con 2 tripulantes los arrastro la corriente, mismas que fueron arrastradas las personas fallecidas (sexo masculino). Algunas viviendas resultaron con penetracion de agua (no se tiene la cuantificacion).</t>
  </si>
  <si>
    <t>Coatzintla, Tihuatlan, Banderilla, Ixhuatlan de los Reyes y Rafael Lucio</t>
  </si>
  <si>
    <t xml:space="preserve">Debido al frente frio resultaron 5 municipios afectados, 386 viviendas, 1, 540 poblacion afectada, 6 comunidades incomunicadas, 1 arroyo (cocineros) desbordado, 7 deslaves, 4 vias de comunicacion, 1 puente afectado, servicios estrategicos afectados (energia electrica y drenaje) y 1 RT activado. </t>
  </si>
  <si>
    <t>Fuga de oxido de etileno en las instalaciones de la empresa Oxipeno de Productos Quimicos S.A de C.V, en el Parque Industrial km 1.7 del camino a San Martin de las Flores. Debido a la falla en la valvula de 1 autotanque que se encontraba en al patio de embalaje de la empresa. Preventivamente se evacuaron 200 personas (personal de la empresa y poblacion cercana).</t>
  </si>
  <si>
    <t>Accidente vial a la altura de la Av. Costera entre la Col. IMI 1 y Solidaridad, involucrados 1 camion de 3 ton de redilas y 1 autobus de pasajeros en el que viajaban 24 peregrinos, Resultando 16 lesionadas, trasladadas para su atencion.</t>
  </si>
  <si>
    <t>Toma clandestina no hermetica con incendio en el Poliducto 12" Minatitlan-Mexico km 111+300, ubicada en el rancho El Apostol. Resultando 1 cuerpo calcinado y posiblemente exista otro, asi como 2 vehiculos calcinados.</t>
  </si>
  <si>
    <t>Volcadura en la Carr. Federal San Felipe Dolores Hidalgo entre la comunidad el Aposento y de Santa Fe, viendose involucrada una camioneta Chevrolet Van Astro color blanco, resultando 4 personas fallecidas (sexo masculino de 18 años prom.) y 10 personas lesionadas (sexo masculino de 17 años prom.), trasladadas para su atencion.</t>
  </si>
  <si>
    <t>Banderilla</t>
  </si>
  <si>
    <t>Descarrilamiento de 1 tren de carga en el "El gallito” a la altura de la desviacion hacia Naolinco, en una curva en la Col. 3 de mayo, donde un vagon se impacto contra 1 vivienda, 1 barda y 1 poste de la CFE. Resultando  volcados 2 vagones y 5 semivolcados. Se cerro la circulacion vehicular, 1 persona fallecida.</t>
  </si>
  <si>
    <t>Fuga de gas en las instalaciones de la gasera “TOMZA” en parque Industrial Chachapa, km 134 de la autopista Puebla-Orizaba, presentandose la explosion de 3 tanques de almacenamiento de gas (salchichas). Resultando 6 personas fallecidas (sexo desconocido) y 3 lesionadas (sexo desconocido).</t>
  </si>
  <si>
    <t>Loreto</t>
  </si>
  <si>
    <t>Avioneta tipo Cessna 208B Grand Caravan, de la empresa “Aereo Servicios Guerrero”, que se extravio al despegar del Aeropuerto Internacional de Loreto, fue localizada. Resultando 15 personas fallecidas (9 del sexo masculino y 6 del sexo femenino).</t>
  </si>
  <si>
    <t>Fuga de gas natural en Av. Cruz del Sur entre calle Navio  y Montemorelos. Col. Rinconada la Calma, que provenia de una caja de valvulas de la “Empresa Maxigas”. Preventivamente se evacuo 200 m a la redonda involucrando entre ellos a la Primaria Cervantes, el Colegio Mexico Nuevo y la Guarderia Rehilete en Las Aguilas, asi como diversas colonias, una plaza y un tianguis, las Calles paralelas se acordonaron y se restringio el paso de peatones, aprox. 6 mil personas evacuadas de 6 colonias.</t>
  </si>
  <si>
    <t xml:space="preserve">Explosion e incendio en la empresa Aerosol Mex, en la calle de Maiz No. 189, esq. Ganaderos, en la Col. Valle del Sur. Preventivamente se evacuaron viviendas y negocios de 4 cuadras a la redonda. Resultando 15 personas lesionadas (9 trasladadas para su atencion).  </t>
  </si>
  <si>
    <t xml:space="preserve">Volcadura de 1 trailer marca Kenworth modelo 2012 que transportaba tarimas de la empresa “Transportes Fits”, mismo que se fue un barranco de 6 m de profundidad en el km 48+300 de la Carr. Santa Ana-Altar, resultando 2 personas calcinadas (sexo masculino de 17 y 50 años).  </t>
  </si>
  <si>
    <t xml:space="preserve">Volcadura de 1 autobus de pasajeros “Transporte Puertas del Sol” con destino a Tijuana en el km 88+800 Carr. Obregon-Guaymas. Resultando 32 personas lesionadas (11 trasladadas para su atencion: 5 del sexo masculino de 37 años prom., 6 del sexo femenino de 46 años prom.; y 3 fallecidas: 2 del sexo femenino y 1 del seo masculino). </t>
  </si>
  <si>
    <t>Palenque</t>
  </si>
  <si>
    <t xml:space="preserve">Debido a las lluvias registradas se reportan las siguientes afectaciones en 229 viviendas con penetracion de agua (aprox. entre 40 y 70 cm).
</t>
  </si>
  <si>
    <t xml:space="preserve">Preventivamente se evacuo a 1,585 personas que se alojaron en 48. Resultaron afectadas por penetracion de agua 30 viviendas, anegamiento en las vialidades, caida de arboles y bardas. Deslaves en caminos rurales. </t>
  </si>
  <si>
    <t>Xalatlaco</t>
  </si>
  <si>
    <t xml:space="preserve">Explosion de juegos pirotecnicos que se encontraban en el atrio de la Iglesia en el  Barrio San Juan, que serian utilizados para las fiestas religiosas del Santo Patrono  “San Rafael “.  Resultando 3 personas fallecidas (2 sexo femenino de 29 año prom. y 1 del sexo masculino de 5 años), y 20 trasladadas para su atencion.  </t>
  </si>
  <si>
    <t xml:space="preserve">Explosion de 1 tanque de 60 kg que contenia gas cloro de la empresa “PETZA”, sobre la Carr. Etchojoa-Huatabampo s/n. Resultando 7 personas intoxicadas, trasladadas para su atencion. </t>
  </si>
  <si>
    <t xml:space="preserve">Flamazo en 1 pipa de gas Lp de la empresa Tomza debido a una fractura en el casco de esta, misma que abastecia  producto a una tortilleria, en la calle 35 A, con calle 14 y 16, en el Fracc. Poligono 108 CTM. Se reportan 7 personas lesionadas (3 trasladadas a 1 hospital cercano para su atencion.  Preventivamente se evacuaron 47 viviendas. Se presentaron daños en 4 vehiculos y afectaciones en las fachadas de viviendas cercanas al lugar.
</t>
  </si>
  <si>
    <t xml:space="preserve">El operador del autotanque PR2148 de la Cia. Transportista Javier Cantu Barragan S.A. de CV. cargado con 60 mil l de Px Magna, sufrio un accidente antes de la garita del km 30 de la Carr. Monterrey-Reynosa, impactado por un vehiculo provocando que se incendiara el tonel y la unidad. Resultando 2 personas lesionadas (sexo masculino de 25 y 43 años), trasladadas para su atencion. </t>
  </si>
  <si>
    <t xml:space="preserve">Choque de 1 autobus de transporte de personal de la empresa de Sanmin, el cual se impacto en la parte trasera de un trailer que se encontraba descompuesto en el acotamiento de la Carr. Santa Rosa-La Barca km 17.  Resultando 19 personas lesionadas, trasladadas para su atencion. </t>
  </si>
  <si>
    <t>Desbordamiento del rio Salado resultando 173 viviendas inundadas, afectando 700 personas aprox. Preventivamente, fueron trasladadas 90 personas a 2 RT: 30 en el RT del DIF y 60 en la Escuela Primaria Jose Maria Morelos. Entrega de 350 Kits de limpieza, 350 Kits de aseo personal, 350 despensas y 250 colchonetas.</t>
  </si>
  <si>
    <t xml:space="preserve">Explosion de una caldera de la empresa de dulces “Blueberry”, en Magneto No. 1810, zona Industrial Omega. Resultando 28 personas lesionadas y 2 fallecidas (1 del sexo masculino), trasladadas para su atencion, 50 personas fueron atendidas en el lugar por crisis nerviosas. Se evacuaron 1,300 personas (300 empleados de Blueberry y las demas de maquiladoras aledañas). </t>
  </si>
  <si>
    <t xml:space="preserve">Desbordamiento del arroyo “Agua Dulce”, regreso a su nivel normal. Evacuandose 204 personas en 3 RT (Escuela Primaria Cuauhtemoc, Escuela Primaria Amado Nervo y uno ubicado en un domicilio particular de la Col. Solidaridad). </t>
  </si>
  <si>
    <t xml:space="preserve">Impacto 1 autobus del transporte publico de la linea Mayorazgo y un trailer en las calles 11 Sur y 139 Poniente, de la Col. Guadalupe Hidalgo. Resultando 19 personas lesionadas, trasladadas para su atencion. </t>
  </si>
  <si>
    <t xml:space="preserve">Choque de 1 microbus de la  ruta 1 que se estampo contra 1 poste de luz, debido a una falla mecanica quedandose sin  frenos. En Av. Paraiso y Av. Cedral, Col. San Pedro Martir. Resultando 27 personas  lesionadas, trasladadas para su atencion.
</t>
  </si>
  <si>
    <t>Fuga de gasolina de 1 ducto de PEMEX 16” en la Col. Chula Vista. Preventivamente se tienen evacuados entre 5 mil y 6 mil personas de los sectores 17, 18 y 19 del Fracc. Chula Vista y de la Parte Frontal de Vista el Mirador. Se habilitaron 4 RT. Se suspendieron las clases en Chola Vista y Lomas del Mirador.</t>
  </si>
  <si>
    <t>Incendio en los corrales de la empresa Bachoco, en la Carr. San Felipe, a la altura de la comunidad Choropo, al Sur de la Ciudad de Mexicali. Preventivamente se evacuo a 20 empleados de la empresa y resultaron calcinados cerca de 100 pollos.</t>
  </si>
  <si>
    <t xml:space="preserve">Incendio en 1 bodega (70x50 m2) de veladoras, en la calle Juan de la Barrera, Col. Micaelita. Desplomandose 1 techo de 10x20m2. Se reporta 1 Bombero lesionado, trasladado para su atencion. </t>
  </si>
  <si>
    <t>Fuga de gas natural en la calle Rio Turbio cuando una maquinaria pesada (retroexcavadora) golpeo accidentalmente un ducto de 4” que conduce gas natural, cuando realizaba trabajos en la zona. Preventivamente, se evacuo 103 personas del complejo escolar Eliseo Cervantino y 50 personas de 16 casas habitacion.</t>
  </si>
  <si>
    <t>Debido a las lluvias registradas provocaron el desbordamiento del Rio Usumacinta y Tulija, resultardon efectadas 120,408 personas, 34,339 familias, 83 RT, 436 comunidades afectadas, 4 carreteras estatales afectadas, 2 puentes dañados y 1, 289 viviendas con anegaciones (principalmente ligeras).</t>
  </si>
  <si>
    <t xml:space="preserve">Volcadura de 1 autobus al reventarse una llanta que propicio que volcara a la altura del km 158 de la Carr. Merida-Puerto Juarez. Resultando 1 persona fallecida (sexo femenino) y 12 lesionadas, trasladadas para su atencion. </t>
  </si>
  <si>
    <t>Volcamiento de 1 autobus de la linea de  autotransporte de Guasave, en el km 85, Carr. Obregon-Empalme a la altura de las Guacimas, resultando 17 personas lesionadas: 11 del sexo masculino de 50 años prom. Y 6 del sexo femenino de 46 años prom.</t>
  </si>
  <si>
    <t>Chilpancingo de los Bravos, Mochitlan, Pungabarato y Juan R. Escudero</t>
  </si>
  <si>
    <t xml:space="preserve">Lluvia de moderada a fuerte con tormentas electricas. Se habiito 1 RT en la iglesia principal de la cabecera municipal de Mochitlan para albergar a personas debido a la creciente del rio Salado. (25 personas). </t>
  </si>
  <si>
    <t>Angostura, Mocorito, Culiacan, Navolato, Concordia, El Rosario, Elota y Mazatlan.</t>
  </si>
  <si>
    <t>1 deslave en el km 167 de la autopista Durango-Mazatlan a la altura del tunel el Sinaloense, 3 puentes provisionales dañados (instalados por el huracan Manuel). 1 persona fallecida (sexo masculino de 59 años) quien salio de pesca. 1,140 personas en 10 RT, corte de la Maxipista (tramo Mazatlan-Culiacan en el km 158 y 156). 1,80 viviendas afectadas con daños menores.</t>
  </si>
  <si>
    <t>Debido a las lluvias acompañadas de tormentas electricas, se reporto el fallecimiento de 1 persona (sexo femenino) de 72 años, por caida de rayo a la altura de la comunidad de Arrastre cuando caminaba por la calle.</t>
  </si>
  <si>
    <t>Tecuala, Acaponeta y Tuxpan</t>
  </si>
  <si>
    <t>Fuertes lluvias ocasionando el desbordamiento del Rio Acaponeta y San Pedro. Evacuacion preventiva de 600 personas de las comunidades el Mezcal, Tecomate, Tamarindo y San Vicente, trasladas a refugios temporales instalados en el municipio de Tuxpan. 1 persona fallecida (sexo masculino de 87 años) al intentar cruzar el rio, 340 viviendas con penetracion de agua.</t>
  </si>
  <si>
    <t>Lluvias fuertes en la Comunidad de Belisario Dominguez, 45 casas afectadas con perdidas totales. En la Comunidad de Pueblo Juarez 50 casas afectadas con perdidas (desde un 50% a 100% en sus enseres domesticos). En el poblado Puente Seco 8 viviendas con inundaciones de 1.5 m de tirante debido a que este lugar se encuentra en un asentamiento irregular.</t>
  </si>
  <si>
    <t>39 municipios</t>
  </si>
  <si>
    <t>Afectaciones por el Frente Frio 11: y 12  9 RT, 16,702 viviendas afectadas, 62, 141 poblacion afectada, 62 corrientes desbordadas, 22 deslaves, 71 vias de comunicacion afectadas, 31 puentes, 2 socavamientos, 2 escuelas, 10 cultivos y 4 servicios estrategicos afectados.</t>
  </si>
  <si>
    <t>Madero y Ziracuretiro</t>
  </si>
  <si>
    <t>Los cultivos que fueron afectados y los daños que sufrieron derivado al exceso de la humedad y los fuertes vientos el cultivo de maiz que se encontraba en la etapa de grano lechoso origino pudricion y carme de la planta y entre las demas plantas tambien hubo daños de formacion del fruto.</t>
  </si>
  <si>
    <t>Mezcalapa</t>
  </si>
  <si>
    <t>Debido a las lluvias registradas se desgajo un cerro en la comunidad de Lindavista, reportandose 5 viviendas colapsadas en su totalidad, se evacuaron 195 personas (120 personas se trasladaron a 1 RT).</t>
  </si>
  <si>
    <t>Nube toxica de fosfuro de aluminio que salio del domicilio ubicado en la calle Guerrero, s/n y calle Sahuaripa, Col. Multifamiliares del IMSS, utilizado como bodega clandestina de granos al cual se presento una empresa privada para realizar trabajos de fumigacion, misma que provoco la nube toxica. Resultaron 2 personas fallecidas (1 de sexo femenino de 30 años y otra del sexo masculino de 9 años), otra mas lesionada (sexo masculino de 29 años), trasladadas para su atencion.Preventivamente se evacuo a 208 personas.</t>
  </si>
  <si>
    <t xml:space="preserve">Desplome de la avioneta fumigadora mono-motor,  tipo PIPER en el lugar conocido como La Prensa, en inmediaciones de la Carr. libre del ejido San Angel Zurumucapio en el  Km. 44 aprox. </t>
  </si>
  <si>
    <t xml:space="preserve">caida de 1 avioneta ultraligera, en el Ejido Valdes Montoya en el Estadio de Beisbol. Al estar sobrevolando muy bajo golpeando unos cables resultando dos personas lesionadas (2 del sexo masculino). </t>
  </si>
  <si>
    <t>Miahuatlan</t>
  </si>
  <si>
    <t>Desplome de 1 avioneta Tipo Cessna 414 a la altura de la Localidad Cumbre de Jonatal, resultando 3 tripulantes calcinados asi como la avioneta.</t>
  </si>
  <si>
    <t>delegacion Venustiano Carranza</t>
  </si>
  <si>
    <t>Fuga de gas de un boiler que se encontraba al interior del Depto. 604 “B”, en Av. del Taller y Esq. Cuitlahuac. Col. Lorenzo Boturini, reportandose 2 fallecimientos y 5 personas intoxicadas por inhalacion de gas, trasladadas, para su atencion.</t>
  </si>
  <si>
    <t xml:space="preserve">Fuertes lluvias, tormenta electrica y granizada afecto en la Col. 10 de Mayo  e Insurgentes a 2 viviendas con daños severos y 35 con afectaciones menores, por lo que las familias que habitaban se reubicaron con sus familiares; arrastre de 6 vehiculos. </t>
  </si>
  <si>
    <t>Oton P. Blanco</t>
  </si>
  <si>
    <t xml:space="preserve">1 autobus de pasajeros que salio de Cancun hacia Puebla se impacto con 2 vehiculos en el tramo carretero de Chetumal-Escarcega a la altura del poblado de Nathicocom. Resultando 3 personas fallecidas y  18 lesionadas, trasladadas para su atencion. </t>
  </si>
  <si>
    <t xml:space="preserve">Explosion en el pozo Tizon 222 entre Carrillo Puerto Norte y Ejido Libertad de Allende, derivado de caida de un rayo en la grasera de una valvula, resultando 1 trabajador intoxicado, trasladado para su atencion. Preventivamente se evacuo al Ejido Carrillo Puerto Norte, Ejido Libertad de Allende y Parte de la R/a. Pajaral. Habilitandose 3 RT que albergo a 384 personas, mismas que fueron apoyadas por 410 colchonetas, 300 cobertores, 76 Kit de aseo personal y 76 despensas. </t>
  </si>
  <si>
    <t xml:space="preserve">Se habilito diversos 15 RT por la presencia de bajas temperaturas en el Estado con las siguientes anotaciones: 152 personas refugiados (10 del sexo femenino, 58 del sexo masculino, y el resto del sexo desconocido). </t>
  </si>
  <si>
    <t>Nopaltepec</t>
  </si>
  <si>
    <t>En la autopista Mexico Tulancingo km 46 en direccion a la ciudad de Mexico, a la altura del ejido el parral, se registro un choque multiple (1 autobus de pasajeros y 2 camion torton). Resultando1 persona fallecidas (sexo masculino), 7 lesionadas (trasladadas para su atencion) y 25 mas atendidas en el lugar.</t>
  </si>
  <si>
    <t xml:space="preserve">En el Ejido Contreras del  Poblado  Navacoyan se registro la explosion de un polvorin con razon social “Galvez”, el cual se ubicaba en el Cerro de las Campanas. Resultando  5 personas fallecidas de sexo masculino de 28 años prom. y otra del sexo femenino de 24 años. </t>
  </si>
  <si>
    <t>Rio Blanco</t>
  </si>
  <si>
    <t xml:space="preserve">Impacto por alcance entre 1 trailer y 1 autobus de pasajeros que transportaba 35 peregrinos en el km 247 de la autopista Orizaba-Puebla, a la altura de la comunidad “Balastrera”. Resultando 21 personas lesionadas (18 trasladadas para su atencion) y otra fallecio. </t>
  </si>
  <si>
    <t>San Diego de Alejandria</t>
  </si>
  <si>
    <t>Incendio de 1 pipa cargada con 10 mil l de diesel y 15 contenedores con capacidad de mil l de gasolina, en 1 bodega donde se almacenaba clandestinamente. Preventivamente se evacuaron a 400 personas de casas aledañas.</t>
  </si>
  <si>
    <t xml:space="preserve">Accidente en la Carr. Libre Zapotlanejo-Tepatitlan deja 2 personas fallecidas (1 de ellas de sexo masculino) por el choque de 1 trailer tipo plataforma cargado con material para construccion contra varios vehiculos en el km 152, al impactarse contra 1 pipa cargada con gas LP perteneciente a la empresa Gas Express; 1 persona lesionada (1 del sexo masculino de 29 años), trasladada para su atencion. </t>
  </si>
  <si>
    <t>Cardenas,Centla,Centro,Cunduacan,Huimanguillo,Jalapa de Mendez,Jonuta,Macuspana y Nacajuca</t>
  </si>
  <si>
    <t>especies que fueron afectadoas y dañadas debido a la inundacion presentada en el estdo son:  especies de bovino por daños de afectacion en pastura</t>
  </si>
  <si>
    <t>Tezoyuca</t>
  </si>
  <si>
    <t xml:space="preserve">Incendio en un LPG Cactus–Guadalajara en Av. Parcela No. 76, Col. Ejidos de Tequisistlan. Preventivamente aprox. entre 500 a 700 personas realizaron una evacuacion. Resultando 4 personas lesionadas (3 de sexo masculino de 16 años prom. y 1 del sexo masculino de 26 años). </t>
  </si>
  <si>
    <t>1 autobus de pasajeros “Autotransportes la Linea” que circulaba sobre la autopista Siglo XXI a la altura del km 191, se impacto con 1 camion de carga, resultando 6 personas fallecidas y 11 lesionadas (6 del sexo femenino de 39 años prom. y 5 del sexo masculino de 41 años prom.)</t>
  </si>
  <si>
    <t>Batopilas</t>
  </si>
  <si>
    <t>Las lluvias registradas provocaron deslizamientos de laderas y deslaves. Al ir descendiendo los niveles del rio Batopilas se encontro 2 cuerpos (del sexo masculino) y se habilitaron 3 RT y 5 personas extraviadas, aprox. 35 comunidades afectadas.  Deslave de cerro en la comunidad de Saguajagachi, afectando 1 vivienda y resultando 2 personas fallecidas (sexo masculino) y la desaparicion de otra.</t>
  </si>
  <si>
    <t xml:space="preserve">Accidente entre un vehiculo Pointer, 2 autobuses Turi-Star, una caravan blanca, una grand cherokee, una explorer y una suburban en la Carr. 57 km 160. Resultando 3 personas calcinadas y 25 personas lesionadas, trasladadas para su atencion. </t>
  </si>
  <si>
    <t xml:space="preserve">Accidente por alcance entre un vehiculo Sedan Chevrolet Cavalier, Omnibus Volvo blanco Frontera y un tracto camion Kenworth blanco en la Carr. 57 en el tramo Matehuala-Saltillo km 019. Resultando 1 persona fallecida (sexo masculino de 50 años) y 30 personas lesionadas, trasladadas para su atencion. </t>
  </si>
  <si>
    <t>Choque multiple en el km 58+500 Carr. Federal 80 involucrados 1 camion de pasajeros, 1 camion de carga y 3 vehiculos compactos. Resultando 1 persona fallecida y 9 lesionadas, trasladadas para su atencion.</t>
  </si>
  <si>
    <t>Amatan, Ixtapangajoya, Juarez, Reforma y Pichucalco.</t>
  </si>
  <si>
    <t>Derivado de las lluvias se reportan en el municipio de Ixtapangajoya afectaciones en 5 viviendas por deslizamiento de ladera, 2 personas lesionadas y daños materiales. En el municipio de Pichucalco encharcamientos en 55 viviendas. En el municipio de Reforma encharcamientos en 51 viviendas, se albergaron a 15 personas en el casino municipal. En municipio de Juarez se registraron afectaciones en potreros, patios, tras patios en 508 viviendas en 15 comunidades, se habilitaron 2 RT (1 en la escuela secundaria de la comunidad el paraiso donde se albergaron a 36 personas y otro en la casa hogar de la cabecera municipal con 9 personas. En el municipio de Amatan se registran afectaciones por deslizamiento de ladera en 44, viviendas presentando afectaciones parciales por derrumbes. Asimismo se reportan 6 caminos dañados</t>
  </si>
  <si>
    <t xml:space="preserve">Derrame de cloro de 1 contenedor de 30 kg que se encontraba en 1 bodega de chatarra, ubicada en Czda. Lopez Portillo. Resultando 51 personas intoxicadas, trasladadas para su atencion. Preventivamente se realizo la evacuacion de una cuadra a la redonda y se cerro la circulacion. </t>
  </si>
  <si>
    <t xml:space="preserve">Volcadura de 1 autobus perteneciente a la empresa Transportes del Norte, en la Carr. Monterrey-Saltillo a la altura de la planta de Acero en el km 14.5. Resultando 7 personas (1 de ellas de sexo femenino y las demas de sexo desconocido) y 23 lesionadas, trasladadas para su atencion.  </t>
  </si>
  <si>
    <t>Lluvia fuerte en la entidad provocada por el paso del frente frio numero 20 con una duracion aprox. de 2 hrs. Afectando 17 municipios, 497 comunidades, 59,951 familias afectadas, 234,971 personas, 30 RT con 477 personas.</t>
  </si>
  <si>
    <t>Incendio en la oficina de migracion, resultando 3 personas lesionadas, trasladadas para su atencion. Daños materiales: colchones, literas y un miniespli.</t>
  </si>
  <si>
    <t>Incendio en una bodega en lote 9, manzana 29 andador organos, Col. Agricola, donde almacenaba plastico debido a un corto circuito. Resultando 1 vivienda con perdida total que se encontraba a un costado y se rescataron 2 personas de sexo femenino.</t>
  </si>
  <si>
    <t>Villa Hidalgo</t>
  </si>
  <si>
    <t>Accidente carretero a la altura del km 054+800 del camino nacional Mexico-Piedras Negras, en el tramo San Luis Potosi-Nuñez involucrado un Autobus marca American Coah con razon social “Auto Transportes Aguilar”. Resultando 2 personas fallecidas (del sexo masculino), y 17 personas lesionadas (sexo masculino), trasladas para su atencion.</t>
  </si>
  <si>
    <t>Volcadura de un autobus de pasajeros Mercedes Benz con razon Social “Albentur”, en la Carr. 90 km  40+500 Penjamo-Abasolo. Resultando 1 persona fallecida y 29 lesionadas (4 trasladadas para su atencion). Se activo 1 RT en las instalaciones del DIF municipal.</t>
  </si>
  <si>
    <t>Caida de una estructura con bandas donde manejan cajas y equipaje, de la empresa “Estafeta”, ubicado en un anexo del Aeropuerto Ponciano Arriaga, Col. Rancho Nuevo. Resultando 1 persona fallecida y 10 lesionadas,trasladadas para su atencion.</t>
  </si>
  <si>
    <t>38 municipios</t>
  </si>
  <si>
    <t>El sismo de 6.9° tuvo efectos sobre la poblacion y sus bienes, asi como en la infraestructura publica y en los sectores productivos, se declararon en desastre 38 municipios del estado de Chiapas. Tres personas perdieron la vida y 37 resultaron lesionadas.</t>
  </si>
  <si>
    <t>17 municipios en emergencia y 44 municipios en desastre</t>
  </si>
  <si>
    <t xml:space="preserve">Sismo de 7.2 grados con epicentro al Sur de Petatlan, a las 09:27 hrs. Resultando 6,314 viviendas afectadas, 1 puente, 8 hospitales, 59 escuelas, 17 iglesias, 12 edificios publicos, 4 hoteles, 1 aeropuerto, 2 muelles, asi como 13 derrumbes carreteros, 3 postes caidos y 5 bardas caidas.Los sismos de Magnitud 7.2 ocurrido el 18 de abril y el de magnitud 6.4 ocurrido el dia 8 de mayo afectaron a los sectores educativo, salud, vivieda y carretero en los municipios de Ajuchitan del Pogreso, Arcelia, Atenango del Rio, Atoyac de Alvarez, Benito Juarez, Chilapa de Alvarez, Chilpancingo de los Bravo y Coahuayutla
</t>
  </si>
  <si>
    <t xml:space="preserve">Sismo de 7.2 grados con epicentro en Guerrero afecto a 1 edificio de 14 pisos en la Col. Doctores, 54 familias se evacuaron. Asimismo se presento afectaciones en el Hospital Infantil de Tlahuac, el Museo del Monumento de la Revolucion, se cayeron 17 bardas, 5 postes, 2 arboles y transformadores que provoco la suspencion de energia electrica, se reportaron 4 fugas de gas y 4 de agua. </t>
  </si>
  <si>
    <t>En 2014 nueve personas perdieronla vida por golpe de calor y fueron atendidas 19 por golpe de calor, 45 por agotamiento por calor y una por quemadura.</t>
  </si>
  <si>
    <t>En 2014 ocho personas murieron por golpe de calor, y fueron atendidas 34 por golpe de calor, 243 por agotamiento por calor y 19 por quemadura.</t>
  </si>
  <si>
    <t>En el 2014 tres personas perdieron la vida debido a la intoxicacion y fue necesario atender a 29 mas por la misma causa.</t>
  </si>
  <si>
    <t>En 2014 dos personas perdieron la vida por intoxicacion y 1 por quemadura. Ademas 2 personas fueron atendidas por intoxicacion</t>
  </si>
  <si>
    <t>En el 2014 dos personas perdieron la vida por intoxicacion. Ademas 2 personas fueron atendidas por hipotermia, 22 por intoxicacion y 1 por quemadura</t>
  </si>
  <si>
    <t>En el 2014 dos personas perdieron la vida por hipotermia, ademas 8 fueron atendidas por intoxicacion</t>
  </si>
  <si>
    <t>En 2014 dos presonas perdieron la vida por golpe de calor y fueron atendidas 5 por golpe de calor y dos mas por gotamiento por calor.</t>
  </si>
  <si>
    <t>En 2014 dos personas perdieron la vida por golpe de calor y fueron atendidas seis por golpe de calor y una por agotamiento por calor.</t>
  </si>
  <si>
    <t>En 2014 una persona perdio la vida por intoxicacion. Ademas dos personas fueron atendidas por intoxicacion y una por quemadura</t>
  </si>
  <si>
    <t>En 2014 una persona murio por golpe de calor y fueron atendidas 19 por golpe de calor, 17 por agotamiento por calor y dos por quemadura.</t>
  </si>
  <si>
    <t>En 2014 una persona perdio la vida por golpe de calor y una mas fue atendida por la misma causa.</t>
  </si>
  <si>
    <t>En el 2014 fue necesario atender a 1 persona por hipotermia y 8 por intoxicacion</t>
  </si>
  <si>
    <t>En el 2014 tres personas fueron atendidas por intoxicacion</t>
  </si>
  <si>
    <t>En 2014 cinco personas fueron atendidas por intoxicacion</t>
  </si>
  <si>
    <t>En 2014 una persona fue atendida por intoxicacion</t>
  </si>
  <si>
    <t>En 2014 seis personas fueron atendidas por intoxicacion</t>
  </si>
  <si>
    <t>En 2014 una persona fue atendida por quemadura</t>
  </si>
  <si>
    <t>En 2014 fue atendida una persona por golpe de calor y seis por agotamientop or calor.</t>
  </si>
  <si>
    <t>En 2014 se atendieron a dos personas por golpe de calor, tres por agotamiento por calor y una por quemadura.</t>
  </si>
  <si>
    <t>En 2014 se atendieron a dos personas por golpe de calor y tres por agotamiento por calor.</t>
  </si>
  <si>
    <t>En 2014 fueron atendidas dos personas por golpe de calor y una por agotamiento de calor.</t>
  </si>
  <si>
    <t xml:space="preserve">En 2014 fueron atendidas dos personas por golpe de calor. </t>
  </si>
  <si>
    <t>En 2014 una persona requirio atencion por golpe de calor.</t>
  </si>
  <si>
    <t>En 2014 una persona fue atendida por agotamiento de calor.</t>
  </si>
  <si>
    <t>Daño de superficie de hectareas afectadas en el sector herbaceo de 46,155 has, 1,542 has en el arbolado adulto, 421 has en el arboreo de renuevo y 1,663 has en el arbustivo</t>
  </si>
  <si>
    <t>Daño de superficie de hectareas afectadas en el sector herbaceo de 107 has, 3 has en el arbolado adulto y 62 has en el arbustivo</t>
  </si>
  <si>
    <t xml:space="preserve">Daño de superficie de hectareas afectadas en el sector herbaceo de 6,476 has, en el arbolado adulto de 258 has, en el arboreo de renuevo de .5 has y en el arbustivo de 8,905 has.  Preventivamente se evacuaron a 700 personas. Resultaron 5 viviendas con perdida total y 1 con daños parciales. </t>
  </si>
  <si>
    <t>CONAFOR-CENACOM</t>
  </si>
  <si>
    <t>Daño de superficie de hectareas afectadas en el sector herbaceo de 7,187 has, 415 has en el arbolado adulto, 215 has en el arboreo de renuevo y 3,254 has en el arbustivo</t>
  </si>
  <si>
    <t>Daño de superficie de hectareas afectadas en el sector herbaceo de 5,463 has, 171 has en el arbolado adulto, 507 has en el arboreo de renuevo y 2,292 has en el arbustivo</t>
  </si>
  <si>
    <t>Daño de superficie de hectareas afectadas en el sector herbaceo de 5,856 has, 95 has en el arbolado adulto, 75 en el arboreo de renuevo y 1,681 has en el arbustivo</t>
  </si>
  <si>
    <t>Daño de superficie de hectareas afectadas en el sector herbaceo de 6,066 has, 144 has en el arboreo de renuevo y 1,091 has en el arbustivo</t>
  </si>
  <si>
    <t>Daño de superficie de hectareas afectadas en el sector herbaceo de 4,276 has, 43 has en el arbolado adulto, 6 en el arboreo de renuevo y 2,109 en el arbustivo. Se evacuo a 50 familias. Resulto 1 persona intoxicada y 2 lesionadas, asi como 3 viviendas afectadas (2 perdida total y 1 perdida parcial).</t>
  </si>
  <si>
    <t>Daño de superficie de hectareas afectadas en el sector herbaceo de 2,058 has, 349 has en el arbolado adulto, 464 has en el arboreo de renuevo y 1,857 has en el arbustivo</t>
  </si>
  <si>
    <t>Daño de superficie de hectareas afectadas en el sector herbaceo de 4,658 has, .5 has en el arbolado adulto y .24 has en el arbustivo</t>
  </si>
  <si>
    <t>Daño de superficie de hectareas afectadas en el sector herbaceo de 2,810 has, 2 has en el arbolado adulto, 48 has en el arboreo de renuevo y 884 en el arbustivo</t>
  </si>
  <si>
    <t>Daño de superficie de hectareas afectadas en el sector herbaceo de 1,951 has, 99 has en el arbolado adulto, 12 has en el arboreo de renuevo y 199 has en el arbustivo</t>
  </si>
  <si>
    <t>Daño de superficie de hectareas afectadas en el sector herbaceo de 241 has, 28 has en el arbolado adulto, 18 en el arboreo de renuevo y 2,198 has en el arbustivo</t>
  </si>
  <si>
    <t>Daño de superficie de hectareas afectadas en el sector herbaceo de 667 has, 3 has en el arbolado adulto, 171 has en el arboreo de renuevo y 1,331 has en el arbustivo</t>
  </si>
  <si>
    <t xml:space="preserve">Daño de superficie de hectareas afectadas en el sector herbaceo de 1,874 has y 2 has en el arboreo de renuevo </t>
  </si>
  <si>
    <t>Daño de superficie de hectareas afectadas en el sector arbustivo de 1,409 has</t>
  </si>
  <si>
    <t xml:space="preserve">Daño de superficie de hectareas afectadas en el sector herbaceo de 174 has, 10 has en el arboreo de renuevo y 1,091 has en el arbustivo </t>
  </si>
  <si>
    <t>Daño de superficie de hectareas afectadas en el sector de arbolado adulto de 20 has y 964 has en el arbustivo</t>
  </si>
  <si>
    <t>Daño de superficie de hectareas afectadas en el sector herbaceo de 619  has, 4 has en el arboero de renuevo y 307 has en el arbustivo. En el combate al fuego perdieron la vida 2 personas (sexo masculino) y 2 personas resultaron lesionadas (sexo masculino)</t>
  </si>
  <si>
    <t>Daño de superficie de hectareas afectadas en el sector herbaceo de 814 has, 15 has en el arboreo de renuevo y 53 has en el arbustivo</t>
  </si>
  <si>
    <t>Daño de superficie de hectareas afectadas en el sector herbaceo de 740 has y en el arbustivo de 69 has</t>
  </si>
  <si>
    <t>Daño de superficie de hectareas afectadas en el sector herbaceo de 196 has, 4 has en el arbolado adulto, 40 has en el arboreo de renuevo y 319 has en el arbustivo</t>
  </si>
  <si>
    <t>Daño de superficie de hectareas afectadas en el sector herbaceo de 465 has, 3 has en el arbolado adulto, 4 has en el arboreo de renuevo y 40 has en el arbustivo</t>
  </si>
  <si>
    <t>Daño de superficie de hectareas afectadas en el sector herbaceo de 342 has, 4 has en el arbolado adulto, 1 ha en el arboreo de renuevo y 52 has en el arbustivo</t>
  </si>
  <si>
    <t>Daño de superficie de hectareas afectadas en el sector herbaceo de 300 has, 1 ha en el arbolado adulto, 6 has en el arboreo de renuevo y 59 has en el arbustivo</t>
  </si>
  <si>
    <t>Daño de superficie de hectareas afectadas en el sector herbaceo de 189 has y 168 has en el arbustivo</t>
  </si>
  <si>
    <t>Daño de superficie de hectareas afectadas en el sector herbaceo de 256 has y 91 has en el arbustivo</t>
  </si>
  <si>
    <t>Daño de superficie de hectareas afectadas en el sector herbaceo de 80 has, 10 has en el arbolado adulto, 15 has en el arboreo de renuevo y 194 has en el arbustivo</t>
  </si>
  <si>
    <t>Daño de superficie de hectareas afectadas en el sector herbaceo de 9,959 has, 1,745 has en el arbolado adulto, 1,860 has en el arboreo de renuevo y 4,037 has en el arbustivo</t>
  </si>
  <si>
    <t>Daño de superficie de hectareas afectadas en el sector herbaceo de 67 has, 3 has en el arbolado adulto y 84 has en el arbustivo</t>
  </si>
  <si>
    <t>Daño de superficie de hectareas afectadas en el sector herbaceo de 72 has, 3 has en el arbolado adulto y 49 has en el arbustivo</t>
  </si>
  <si>
    <t>Daño de superficie de hectareas afectadas en el sector herbaceo de 33 has y 31 has en el arbustivo</t>
  </si>
  <si>
    <t>En el 2104 7 personas  perdieron la vida a causa de las bajas temperaturas: 3 por hipotermia, 3 por intoxicacion y 1 por quemadura. Ademas 178 personas fueron afectadas en su salud: 5 por hipotermia, 136 por intoxicacion y 37 por quemadura.</t>
  </si>
  <si>
    <t xml:space="preserve">Incendio de 2 bodegas pertenecientes a la empresa “Nutrigo S. A. de C. V.”, ubicada en Blvd. de las Americas No. 6, Col. Agraria.  (almacenaban material desechable) y de 3 camiones que se encontraban en el interior. Preventivamente se evacuo a 200 personas de las zonas aledañas y 50 bomberos se atendieron por posible intoxicacion. </t>
  </si>
  <si>
    <t>Lluvia severa los dias 3, 6 y 9 de enero de 2014, resultando afectados los sectores naval, urbano, educativo y carretero.</t>
  </si>
  <si>
    <t>Amatan, Ocotepec y Tecpatan</t>
  </si>
  <si>
    <t>Lluvia severa e inundacion fluvial e inundacion pluvial. Se apoyo a la poblacion 1046 despensas, 3600 lamina tipo B, 4133 cobertores b, 3974 colchonetas, 1046 kits de aseo personal y 1046 de limpieza, 8336 toallas sanitarias femeninas, pañales etapa 3 (4460), 4 (3568), y 5 (3568) y 26465 litros de agua.</t>
  </si>
  <si>
    <t>Fuga de gasolina de 1 ducto de PEMEX a la altura del km 40 de la carretera Tampico-Mante, en el Ejido Rio Tamiahua, por lo que se procedio a evacuar a 50 familias (200 personas) aprox., conduciendolas hacia zonas de menor riesgo.</t>
  </si>
  <si>
    <t xml:space="preserve">Caida de 1 puente vehicular 1 microbus de pasajeros de la R-27, a una altura de 8 m, en el bulevar Cuautitlan Izcalli y Paso de la czd. de Villas, en la Col. Villas de la Hacienda. Resultando 10 personas lesionadas, trasladadas para su atencion. Preventivamente se acordono la zona. </t>
  </si>
  <si>
    <t xml:space="preserve">Volcadura de 1 autobus a la altura del km 5 de la Carr. Coatzacoalcos- Villahermosa de la linea Unidos de Ixhuatan del Sureste que cubria la ruta de Coatzacoalcos a Villahermosa. Resultando 15 personas lesionadas, trasladas para su atencion. </t>
  </si>
  <si>
    <t xml:space="preserve">Accidente entre 1 autobus de pasajeros de la linea Omnibus Mexico que transportaba a personal y jugadores del equipo de Fut Bol Club Santos Laguna Sub 17, contra 1 tractocamion de doble remolque (Pipa de Gas Lp), con razon social Transportes de gas Sol S. A., en el tramo Fresnillo-Cuencame km 7+400.  Resultando 6 personas lesionadas (sexo masculino), trasladadas para su atencion y 1 fallecida (sexo masculino de 29 años). </t>
  </si>
  <si>
    <t>Presencia de helada severa ocurrida los 13, 15, 16 y 17. Se apoyo a la poblacion con 13275 despensas, 17700 cobertores A, 17700 colchonetas y 30 rollos de hule.</t>
  </si>
  <si>
    <t xml:space="preserve">FONDEN </t>
  </si>
  <si>
    <t>En la sindicatura de Culiacancito suministraban amoniaco a unas parcelas y debido a las condiciones climatologicas no se disperso. A 1 km se ubica la Escuela Secundaria General Rodrigo Rafael Vega ocasionando a 15 personas malestares estomacales e irritacion en garganta. Preventivamente se evacuo a 479 personas.</t>
  </si>
  <si>
    <t xml:space="preserve">Desplome de 1 aeronave del Ejercito Mexicano tipo Cessna modelo 162, en paraje conocido como Trinidad Tepango. Resultando 2 personas lesionadas (sexo masculino), trasladadas para su atencion y otra fallecida (sexo masculino de aprox. 50 años). </t>
  </si>
  <si>
    <t xml:space="preserve">Accidente involucrados 18 vehiculos y 6 tractocamiones en la Carr. 57 norte tramo San Luis-Matehuala en el km 218, cercano a las comunidades La Terquedad y San Francisco, debido a la quema controlada de hierba seca en el rancho San Francisco el cual se salio de control y las fuertes rachas de viento y el exceso de humo provocaron la nula visibilidad  para los conductores de los vehiculos que circulaban en esa vialidad. Reportandose 2 personas fallecidas y 6 lesionadas, trasladadas para su atencion. </t>
  </si>
  <si>
    <t>Helada severa como consecuencia de los frentes frios 27, 28 y 29. Se apoyo a la poblacion con 2542 despensas, 10171 cobertores A y 10171 colchonetas.</t>
  </si>
  <si>
    <t>44 municipios</t>
  </si>
  <si>
    <t>Helada severa como consecuencia de los frentes frios 27, 28 y 29. Se otorgo a la poblacion 33791 despensas, 135166 cobertores A y 135166 colchonetas</t>
  </si>
  <si>
    <t>15 municipios y en contingencia climatologica: Cerritos, Ciudad Fernandez, Lagunillas, Rayon, Rioverde, San Ciro de Acosta</t>
  </si>
  <si>
    <t>Helada severa a consecuencia de los frentes frios 27, 28 y 29. Se apoyo a la poblacion con 1328 despensas, 5314 cobertores A y 5314 colchonetas. Ademas los cultivos gravemente afectados debido a la helada, fueron los siguientes: mandarina y naranja.</t>
  </si>
  <si>
    <t xml:space="preserve">FONDEN-SAGARPA-CENAPRED </t>
  </si>
  <si>
    <t>30 municipios</t>
  </si>
  <si>
    <t>Helada severa como consecuencia de los frentes frios 27, 28 y 29. Se apoyo a la poblacion con 20493 despensas, 81972 cobertores A y 81972 colchonetas.</t>
  </si>
  <si>
    <t>20 municipios</t>
  </si>
  <si>
    <t>Helada severa a consecuencia de los frentes frios 27, 28 y 29. Se apoyo a la poblacion con 16635 despensas, 66540 cobertores A y 66540 colchonetas.</t>
  </si>
  <si>
    <t>25 municipios</t>
  </si>
  <si>
    <t>Helada severa a consecuencia de los frentes frios 27, 28 y 29. Se apoyo a la poblacion con 9253 despensas, 37014 cobertores A y 37014 colchonetas.</t>
  </si>
  <si>
    <t>La ocurrencia de la helada severa debido a la presencia de los frentes frios 27,28 y 29. Se otorgaron a la poblacion 7480 despensas, 29921 cobertores A y 29921 colchonetas.</t>
  </si>
  <si>
    <t>21 municipios</t>
  </si>
  <si>
    <t>Helada severa consecuencia de los frentes frios 27, 28 y 29. Se apoyo a la poblacion 5980 despensas, 23921 cobertores A y 23921 colchonetas</t>
  </si>
  <si>
    <t>Helada severa a consecuencia de los frentes frios 27, 28 y 29. Se apoyo a la poblacion con 5250 despensas, 21000 cobertores A y 21000 colchonetas.</t>
  </si>
  <si>
    <t>Ocurrencia de heladas severas. Se apoyo a la poblacion con 4692 despensas, 9386 cobertores A, 9386 colchonetas, 30000 litros de agua y medicamentos</t>
  </si>
  <si>
    <t>24 municipios</t>
  </si>
  <si>
    <t>Helada severa ocurrida por los frentes frios 27, 28 y 29. Se apoyo a la poblacion con 2713 despensas, 10855 cobertores A y 10855 colchonetas</t>
  </si>
  <si>
    <t>Heladas ocurridas del 15 al 21 de enero, por los frentes frios 27, 28 y 29. Se otorgo a la poblacion 589 despensas, 2356 cobertores A y 2356 colchonetas.</t>
  </si>
  <si>
    <t>Tancitaro</t>
  </si>
  <si>
    <t xml:space="preserve">En el lugar conocido como paraje Cortijo se desplomo 1 helicoptero propiedad de la PGR con 9 elementos abordo, resultando 5 lesionados, trasladados para su atencion. </t>
  </si>
  <si>
    <t xml:space="preserve">Accidente vehicular sobre la Carr. Abasolo-Penjamo km 43, involucrados 1 trailer que trasportaba pollos, 1 camion de carga con razon social TCHITUAM y 2 vehiculos particulares. Resultando 2 personas fallecidas (1 del sexo masculino de 52 años y otra de sexo femenino de 50 años), y 4 lesionadas (2 trasladas para su atencion).  Se cerro la circulacion. </t>
  </si>
  <si>
    <t>Explosion de 1 tanque estacionario de 300 l de gas Lp, ubicado en la calle paso del rey No. 14 Col. Real de Santa Rosa. Resultando 4 personas lesionadas (1 femenina  adulta y 3 menores), trasladadas para su atencion. Asi como 4 domicilios con daños totales.</t>
  </si>
  <si>
    <t xml:space="preserve">Explosion en la empresa TOMZA SA de CV de un ducto de gas de aprox. 8”, al estar un barco realizando maniobras de abastecimiento de gas, ubicado en el Rancho el Cocal de la Col. Villa Mar, se presento fuga del producto. Resultaron fallecidos 2 trabajadores (sexo masculino). </t>
  </si>
  <si>
    <t xml:space="preserve">Choque en la autopista Mexico-Guadalajara km 265+000 entre 1 autobus de la linea Primera Plus, contra 1 caja refrigerante de un trailer. Resultando 13 personas lesionadas, 7 trasladadas para su atencion. Preventivamente se cerro la circulacion. </t>
  </si>
  <si>
    <t>Explosion en la empresa de acetilenos y oxigenos de Coahuila (AOC), en el Blv.Isidro Lopez, Col. Virreyes, en la Cd. de Saltillo. Debido al mal manejo en el llenado de un tanque de oxigeno, resultando 1 persona fallecida (sexo masculino de 42 años) y otra lesionada, trasladada para su atencion. Evacuandose al personal de la empresa y acordonando la zona.</t>
  </si>
  <si>
    <t>Incendio en el mercado de dulces de la merced en la calle de Ramon Corona y General Anaya. Se han atendido 16 personas por intoxicaciones y crisis nerviosa. Preventivamente se evacuaron aprox. 2 mil personas de las calles de Anillo Circunvalacion, General Anaya, Santa Escuela y Ramon Corona.  Abarcando  por el siniestro  aproximadamente mil m2  y afectando 3 inmuebles.</t>
  </si>
  <si>
    <t>Atzitzintla</t>
  </si>
  <si>
    <t>Volcadura a la altura de la comunidad Otilio Montaño de 1 camioneta toyota que se fue a un barranco de 30 m de profundidad. Resultando 11 personas fallecidas (6 de sexo femenino de 22 a 24 años aprox., 2 de sexo masculino de 38 a 40 años y otra de sexo desconocido), asi como 2 personas lesionadas, trasladas para su atencion.</t>
  </si>
  <si>
    <t xml:space="preserve">Volcadura en la Carr. Hermosillo-Nogales km 28 de 1 pipa  de doble remolque que transportaba gasolina magna, pertenecientes a  la empresa Transportes de Combustibles S.A. de C.V. Se derramaron 49 mil l que fluyeron hacia el monte, se realizo la construccion de un dique en donde se acumulo el combustible.  Resultando el conductor lesionado, trasladado pra su atencion. </t>
  </si>
  <si>
    <t xml:space="preserve">Desplome de 1 helicoptero tipo Bell 21 de la Fuerza Aerea Mexicana, dentro de las instalaciones del Campo Militar No. 8-B, perdio la vida 1 oficial y resultaron heridos 1 jefe y 1 persona de tropa, trasladadas para su atencion.  </t>
  </si>
  <si>
    <t xml:space="preserve">Accidente en la Carr. Federal Acapulco-Pinotepa Nacional km. 74, involucrados 1 trailer el cual transporta 31 ton. de cemento perteneciente a la Empresa CONSTRURAMA de Marquelia Guerrero y 1 pipa que transportaba gasolina magna con capacidad de 30,500 l perteneciente a la empresa de transportes  CONSEJO TACUATES. Se evacuo preventivamente a 30 personas de las viviendas de localidad el Roble. </t>
  </si>
  <si>
    <t>Registro de 1 incendio en la plaza Comercial Sendero, ubicada sobre la Carr. Federal 115 (Mexico- Cuautla), Col. Santa Barba. Resultando 2 bomberos lesionados (sexo masculino). Preventivamente se evacuaron a 500 personas.</t>
  </si>
  <si>
    <t xml:space="preserve">Fuga de gas cloro en la Compañia MEXICHEM ubicada cerca del Complejo Petroquimico Pajaritos en Coatzacoalcos. Al momento que el operador realizaba conexiones de valvulas en el carro-tanque. Preventivamente el puente de la Carr. se encuentra cerrado. Resultando 10 personas intoxicadas, 3 trasladadas para su atencion.  </t>
  </si>
  <si>
    <t xml:space="preserve">Volcadura de 1 autobus con razon social “Grupo Coordinados Premier”, en el Km 53+500 de la Mexico-Queretaro. Resultando 30 personas lesionadas, trasladadas para su atencion.  </t>
  </si>
  <si>
    <t xml:space="preserve">Choque de tren contra 1 carro tanque sobre la via Matamoros-Monterrey, a la altura de la Col. el Trebol, cerca del parque Industrial. Los hechos se registraron cuando el tren que iba adelante no se dio cuenta de que se desengancho un carro tanque y cuando paso el segundo tren se impacto contra el contenedor que transportaba el producto denominado Metileno- Diososanato el cual produjo derrame aprox. de 100 m. lineales sobre las vias. Resultando 1 persona fallecida y otra lesionada, trasladada para su atencion.  </t>
  </si>
  <si>
    <t xml:space="preserve">Accidente sobre la Carr. 45 Zacatecas-Durango a la altura de la Comunidad Gonzalez Ortega,  involucrados 2 vehiculos, 1 camioneta Explorer la cual se impacto contra 1 camioneta Expedition. Resultaron 4 personas lesionadas (1 del sexo masculino, 1 del sexo femenino y 2 de sexo desconocido), trasladadas para su atencion; y 7 personas fallecidas (5 del sexo masculino y 2 del sexo femenino). </t>
  </si>
  <si>
    <t xml:space="preserve">Incendio en el area de salones del hotel holiday Inn (en el area se realizaban trabajos de soldadura provocando una chispa y alcanzando los plafones). Preventivamente se evacuaron 250 personas y 7 mas intoxicadas que fueron atendidas en el lugar. </t>
  </si>
  <si>
    <t>En la Minera Grupo Mexico se registro un incidente cuando al ingresar al tiro de la mina 5 trabajadores (sexo masculino) fueron bajados en una calesa y esta a su vez desciendio por el movimiento de un cable que al romperse origino que las personas llegaran a la parte del fondo sin control. Resultando fallecidas.</t>
  </si>
  <si>
    <t xml:space="preserve">Acumulacion de gas causo un flamazo en el patio de 1 vivienda, ubicada en calle Arabela Mza. 50 Lote 9,  esq. con Nicolas Champion,  Col. Miguel Hidalgo. Resultando 7 personas lesionadas (4 Adultos, 2 de la tercera edad y 1 menor) con quemaduras de 2do. grado, trasladadas para su atencion. </t>
  </si>
  <si>
    <t xml:space="preserve">Explosion por acumulacion de gas debido a la conexion del boiler instalado en 1 vivienda ubicada en la calle Apodaca No. 417 letra “A”, Col. Nuevo Leon. Resultando 11 personas lesionadas (7 del sexo femenino de 14 años prom. y 4 del sexo masculino de 43 años prom.), trasladadas para su atencion. </t>
  </si>
  <si>
    <t xml:space="preserve">Desgajamiento de cerro por lo que 68 viviendas fueron desalojadas (solo 5 sufrieron daños materiales) , las cuales son inhabitables por el riesgo. Se evacuaron 180 personas, de las cuales 106 se encuentran en 1 RT habilitado en el gimnasio ubicado en la cabecera municipal de un total de 180 que fueron evacuadas. </t>
  </si>
  <si>
    <t>Tlacolulan</t>
  </si>
  <si>
    <t xml:space="preserve">En la autopista Perote-Xalapa se registro la volcadura de 1 pipa con 2 tanques de 45 mil l de Gas Lp pertenecientes a la empresa Master Gas. Resultando 1 persona fallecida y otra lesionada (ambas de sexo masculino), trasladada para su atencion. Preventivamente se evacuo a 15 familias de la comunidad el Fresno que se ubicaron en la Iglesia Catolica en el Ejido de San Jose de Abajo municipio de Tlacolulan. Se cerro la circulacion en ambos sentidos. </t>
  </si>
  <si>
    <t>Tingambato</t>
  </si>
  <si>
    <t>Choque de frente sobre la Carr. Uruapan-Patzcuaro km 34+400 a la altura de Tingambato, involucrados 1 camioneta Chevrolet (viajaban 7 personas) y 1 Camioneta Ford (viajaban 16 cortadores de aguacate). Resultando 2 personas fallecidas y 21 lesionadas, trasladadas para su atencion.</t>
  </si>
  <si>
    <t>Choque entre 1 autobus de pasajeros y 2 taxis colectivos que circulaba en el km 7 de la Carr. Toluca-Temascaltepec. El chofer del autobus se dio a la fuga y resultaron 8 personas lesionadas, trasladadas para su atencion.</t>
  </si>
  <si>
    <t xml:space="preserve">Fuga de gas en el interior del Hospital General del Norte, ubicado en la Col. Villa Frontera LP de 1 tanque estacionario con capacidad de mil l (se encontraba casi vacio), el cual se boto la valvula de alivio. Preventivamente se evacuaron 80 personas. </t>
  </si>
  <si>
    <t>Volcadura de 1 autobus urbano de la R-107 que recorre de la Cd. Monterrey-Garcia, en el km 3 carretera libre, resultando 30 personas lesionados, trasladadas para su atencion.</t>
  </si>
  <si>
    <t>En Av. La Joya se registro la  volcadura de 1 camion de la Ruta Panteon. Resultando 1 persona fallecida y 13 personas  lesionadas (8 de sexo femenino de 33 años prom. y 5 de sexo masculino de 26 años promedio), trasladadas para su atencion.</t>
  </si>
  <si>
    <t xml:space="preserve">En 17 Batallon Militar ubicado en la Col. 20 de noviembre se registro una explosion de 61 atados de cohetones (282.32 kg) turnado para su destruccion, al desactivar un coheton y arrojarlo a una fosa para prueba de seguridad la onda expansiva salio proyectado hacia donde se encontraban los demas cohetones. Resultando 17 militares lesionados, trasladados para su atencion. </t>
  </si>
  <si>
    <t xml:space="preserve">Accidente ubicado en el km 86 de la Mexico-Puebla a la altura del campo de Beisbol Santa Catarina, impactandose 1 trailer de la empresa Truquen (transportaba carnes frias) contra 1 camion torton (trasladaba peregrinos que se dirigian a Chalma). Resultando 45 personas lesionadas, trasladadas para su atencion y 7 personas fallecidas (6 adultas y 1 menor). </t>
  </si>
  <si>
    <t xml:space="preserve">Carambola en el km 51 de la Carr. Monterrey-Saltillo involucrados 30 vehiculos, entre ellos 1 pipa que transportaba gas Lp, misma que presento una ligera fuga del producto. Resultando 4 personas lesionadas. Se cerro la circulacion. </t>
  </si>
  <si>
    <t>Delgacion Iztacalco</t>
  </si>
  <si>
    <t xml:space="preserve">Incendio en area de refacciones y aceites automotrices, de la agencia Chrysler, ubicada en Av. Sur 4, Esq. Av. Central, en la Col. Agricola Oriental. Resultando 1 persona lesionada. </t>
  </si>
  <si>
    <t>Volcadura de 1 autobus con razon social Viajes Eclipse en la Carr. Cd. Victoria-Monterrey km 28+300. Resultado 8 pesonas lesionadas que fueron trasladadas para su atencion. Se cerro temporalmente la circulacion.</t>
  </si>
  <si>
    <t>Caida de 1 andamio con una altura de 2.5 m que no soporto el peso, se encontraban 2 trabajadores de la construccion dentro de una obra localizada en Av. Eugenia, Esq. Providencia, Col. Del Valle. Resultando 4 personas lesionadas, trasladadas para su atencion.</t>
  </si>
  <si>
    <t>1 bodega dedica a la compra-venta de desperdicios industriales, ubicada en calle Plan de Ayala, entre las colonias Patios de la Estacion y La Selva se registro fuga de Gas Cloro, encontrandose residuos dentro de 1 tanque de 86 kg el cual al tratar de abrirlo y partirlo presento la fuga. Resultando 6 personas intoxicadas, trasladadas para su atencion. Preventivamente  se cerraron algunas calles y se evacuaron comercios aledaños.</t>
  </si>
  <si>
    <t>Presencia de nevada severa ocurrida el 9 de marzo. Se apoyo a la poblacion con 1108 despensas, 1109 cobertores A, 1109 colchonetas, 3604 lamina tipo B y 20 rollos de hule.</t>
  </si>
  <si>
    <t>Accidente de 1 autobus de pasajeros de la linea Elite Irizar contra 1 camion de carga Kenworth con razon social Opemantra SA. de C.V., en la autopista Lagos de Moreno-TepatitlAn a inmediaciones del km. 49. Resultando 19 personas lesionadas (5 del sexo femenino de 38 años prom. y 14 del sexo masculino de 39 años prom.), trasladadas para su atencion.</t>
  </si>
  <si>
    <t xml:space="preserve">Incendio en varios locales comerciales fijos y semifijos  de construccion de madera y lamina galvanizada, ubicado en blv. Vicente Guerrero esq. con Av. El Quemado, Col. Vacacional frente a la  Plaza el Caracol. Resultando 2 personas fallecidas y 2 lesionadas (del sexo masculino: 1 de ellos de 71 años y otro de sexo desconocido), trasladadas para su atencion. </t>
  </si>
  <si>
    <t xml:space="preserve">En el libramiento conocido como el Aguacate a  500 m antes de salir a la Carr. Federal 200 Melaque-Guadalajara se registro la  volcadura de 1 camion tipo torton que transportaba jornaleros. Reportandose 1 persona fallecida (sexo femenino de 18 años) y 19 personas lesionadas, trasladadas para su atencion. </t>
  </si>
  <si>
    <t xml:space="preserve">Accidente al cruce de las avenidas Circunvalacion y Gran Canal, en la Col. Jardines de Casanueva entre el ferrocarril y 1 vehiculo particular, debido a que este ultimo quiso ganarle el paso a la locomotora siendo arrastrado 100 m. </t>
  </si>
  <si>
    <t xml:space="preserve">Choque entre 2 vehiculos militares y 1 civil en la comunidad de Los Llanos. Reportandose 6 militares lesionados (3 trasladados para su atencion). </t>
  </si>
  <si>
    <t xml:space="preserve">Incendio en la plataforma de PEMEX denominada Men A Drill, ubicada en la Bahia Noreste, Cd. del Carmen, en el que resultaron 12 personas lesionadas (3 de sexo masculino de 40 años prom. trasladadas para su atencion). Se evacuaron a 95 personas. </t>
  </si>
  <si>
    <t>Tangancicuaro</t>
  </si>
  <si>
    <t>Fuertes vientos tipo tornado, acompañados de lluvia ligera que genero el destechamiento de 200 viviendas, caida de postes, bardas y arboles. Registrandose apagones principalmente en las colonias El cerrito, Los Fresnos, Cupatiro y La Palm,  y afectacion de 10 ha de cultivo de fresa. Preventivamente se habilito 1 RT  en el Auditorio Municipal.</t>
  </si>
  <si>
    <t xml:space="preserve">Desplome de 1 avioneta modelo Rans Coyote, en la comunidad Valle Bonito. Resultando 2 personas fallecidas (sexo masculino de 38 y 48 años respectivamente). </t>
  </si>
  <si>
    <t xml:space="preserve">Accidente de 1 tracto camion con caja cerrada que se impacto con una camioneta de trasporte publico y posteriormente contra una tlapaleria que se ubica a un costado de la Carr. libre Naucalpan-Toluca Km. 18. Resultando 3 personas lesionadas, trasladadas para su atencion y 1 falllecida (edad de 70 años). Preventivamente se acordono la zona. </t>
  </si>
  <si>
    <t>Choque por alcance entre 1 autobus de pasajeros del Grupo Senda y 1 trailer con caja en la autopista Laredo km. 34. Resultando 15 personas lesionadas, trasladadas para su atencion y 6 personas fallecidas. Se cerro la circulacion.</t>
  </si>
  <si>
    <t xml:space="preserve">Volcadura de 1 camion repartidor que transportaba cilindros de gas, en la Carr. Topilejo esq. con Pino, Col. Santa Cruz de Guadalupe, que se impacto con 3 vehiculos (1 taxi, 1 camioneta y 1 compacto). Resultando 12 personas lesionadas (2 trasladadas para su atencion). </t>
  </si>
  <si>
    <t>Bachiniva, Carichi, Cuauhtemoc, Cusihuiriachi, Guerrero, Ignacio Zaragoza, Namiquipa y Temosachi</t>
  </si>
  <si>
    <t>El cultivo gravemente afectados debido a la helada, fue la manzana. Esto en los municipios de Bachiniva, Carichi, Cuauhtemoc, Cusihuiriachi, Guerrero, Ignacio Zaragoza, Namiquipa y Temosachi.</t>
  </si>
  <si>
    <t>Pilcaya</t>
  </si>
  <si>
    <t>Volcadura de 1 autobus escolar del Instituto Profesional Region Sur de Jojutla, Morelos (IPRES) en la Carr. Cuernavaca-Acapulco a la altura de la Col. El Mogote. Resultando 4 personas fallecidas (sexo femenino) y 25 personas lesionadas (15 del sexo femenino de 22 años prom. y 10 del sexo masculino de 24 años prom.)</t>
  </si>
  <si>
    <t>Accidente en el km. 134+950 de la Autopista Cosamaloapan-Acayucan por alcance entre 1 autobus de pasajeros de la empresa Autoturtle Tour de Villahermosa, Tabasco y 1 tracto camion de la empresa Prolat S.A de C.V de Tepatitlan, Jalisco. El tractocamion estaba varado sin señalamientos cuando ocurrio el impacto y  se incendio el autobus. Resultando 36 personas fallecidas  (7 del sexo femenino y 13 del sexo masculino) y 4 personas lesionadas (3 del sexo masculino y 1 del sexo femenino).</t>
  </si>
  <si>
    <t xml:space="preserve">Accidente en la autopista Mexico-Queretaro en el km. 55 a la altura de la caseta de Tepotzotlan al momento que 1 tractocamion impacto a 1 autobus, posteriormente se impacto 1 pipa vacia generando un incendio. Resultando 2 personas lesionadas, trasladadas para su atencion. </t>
  </si>
  <si>
    <t xml:space="preserve">Accidente entre 1 vehiculo Peugeot Verde con placas DRY-9626 y 1 vehiculo Urban de pasajeros en la Carr. San Cristobal-Rancho Nuevo, Km. 90+300 a la altura de la localidad El Ahuaje. Resultando 5 personas fallecidas y 10 lesionadas, trasladadas para su atencion. </t>
  </si>
  <si>
    <t xml:space="preserve">Caida de un autobus a un barranco en  la Carr. a Balsequilla a la altura del Poblado Los Angeles Tetela. Resultando 31 personas lesionadas (trasladadas para su atencion) y 2 fallecidas. </t>
  </si>
  <si>
    <t>En la Carr. Naucalpan-Toluca a la altura de la Col. San Rafael Chamapa se registro el choque y volcadura de 3 vehiculos particulares (2 vehiculos y 1 camioneta). Resultando 11 personas fallecidas y 10 lesionadas, trasladadas para su atencion.</t>
  </si>
  <si>
    <t>Incendio en el patio trasero de la empresa Fertinal, S.A. de C.V., ubicada en puerto de Lazaro Cardenas originado por la quema de producto residual de azufre, provocando una nube y malestar a los trabajadores del lugar y poblacion aledaña. Resultando 77 personas con sintomas de intoxicacion (trasladadas para su atencion) y se evacuaron a 800.</t>
  </si>
  <si>
    <t>Accidente en la Carr. Federal Cordova-Cuitlahuac en el km 11, involucrados 2 autobuses de pasajeros pertenecian a las lineas Triangulo Rojo y  Astro por impacto frontal, invadiendo el carril contrario. Resultando 10 personas lesionadas, trasladadas para su atencion, asi como 2 personas fallecidas.</t>
  </si>
  <si>
    <t>Apazapan, Banderilla, Emiliano Zapata,  Tepetlan, Tlaltetela y  Xalapa</t>
  </si>
  <si>
    <t>Lluvia con granizo afecto a 6 municipios, 923 viviendas, 135 vehiculos y 14 personas lesionadas. Se activaron 2 RT. Se opoyo a la poblacion con 10104 despensas, 7470 cobertores, 7470 colchonetas, 28790 lamina tipo B y 3368 Kits de limpieza.</t>
  </si>
  <si>
    <t>Fuerte lluvia que intensifico la corriente del rio Barranca Baltazar. Resultando 4 personas fallecidas (2 del sexo femenino de 28 años prom. y 2 del sexo masculino de 9 años prom.). Asi como informa de 2 cadaveres localizados en el municipio de Coatzingo, y otro en Sebastian Tenango.</t>
  </si>
  <si>
    <t xml:space="preserve">Incendio del mercado corona ubicado en Av. Hidalgo y calles Pedro Loza, Independencia y Santa Monica, Col. Centro. Resultando en perdida total del mercado y afectando 500 locales aprox. </t>
  </si>
  <si>
    <t>Zihuatanejo, Petatlan y Acapulco</t>
  </si>
  <si>
    <t>Derivado de las lluvias resultaron 1,253 viviendas inundadas, 12 encharcamientos, 1 persona lesionada (sexo femenino de 41 años, trasladada para su atencion), 22 arboles caidos, 4 bardas, 2 derrumbes y 2 vehiculos afectados.</t>
  </si>
  <si>
    <t xml:space="preserve">Volcadura de 1 trailer de la empresa Planta Fletera Continental-Flotilla Liquidos, en la autopista de Occidente Morelia-Guadalajara a la altura de la caseta Ecuandurio. Debido a falla de frenos al voltearse impacto 1 vehiculo particular y otro de la Policia Federal. Preventivamente se acordono la zona y se cerro la circulacion. Resulto una persona lesionada de sexo masculino de 41 años, trasladada para su atencion. </t>
  </si>
  <si>
    <t xml:space="preserve">Incendio originado en un  tanque de alcohol y se propago a 4 tanques de etanol en la empresa Quimica AMTEX ubicada en la calle 16 de septiembre s/n, Col. Rincon de las Flores en la Carr. Amomolulco km 2+500. Resultando una persona fallecida y 7 lesionadas, trasladadas para su atencion. Preventivamente se evacuaron 100 personas de la empresa. </t>
  </si>
  <si>
    <t>San Cristobal Amatlan</t>
  </si>
  <si>
    <t xml:space="preserve">Fallecimiento de 2 personas (sexo masculino de 57 y 37 años),  por caida de rayo cuando realizaban labores de campo en el Rancho San Isidro. Asi como 1 persona lesionada (sexo desconocido), trasladada para su atencion. </t>
  </si>
  <si>
    <t>En la plaza comercial Reynosa ubicada en el  Blv. Hidalgo se registro una explosion por acumulacion de gas, provocando que el techo del Centro Comercial colapsara sobre un restaurante de comida china. Resultando 11 locales cercanos afectados, 18 vehiculos, 16 personas lesionadas (7 del sexo femenino, 8 del sexo masculino y otra de sexo desconocido), trasladadas para su atencion. asi como 3 personas fallecidas (2 del sexo masculino de 25 y 44 años, y 1 del sexo femenino).</t>
  </si>
  <si>
    <t>Explosion e incendio de una linea en el sistema de calentamiento e inyeccion de aceite al Pozo Remolino 1695 a cargo de la Cia. TNT Line, afectando el camper de la propia compañia. Resultando 1 persona fallecida (sexo masculino) y otra lesionada.</t>
  </si>
  <si>
    <t>En el km 103+700 tramo Nuevo Progreso-Nuevo Campechito a la altura de la comunidad Nuevo Campechito se impacto un autobus de pasajeros de la empresa Autobuses Oriente ADO, contra un auto-tanque que transportaba diesel. Resultando 10 personas fallecidas y 4 lesionadas, trasladadas para su atencion (3 del sexo masculino de 27 años prom. y 1 del sexo femenino de 30 años).</t>
  </si>
  <si>
    <t>Santa Clara</t>
  </si>
  <si>
    <t xml:space="preserve">Accidente carretero de 1 autobus Omnibu contra tractocamion que transportaba pollos en la Carr. Fresnillo-Cuencame. Resultando 6 personas fallecidas (3 del sexo masculino y 3 del sexo femenino) y 12 lesionadas (7 del sexo femenino y 5 del sexo masculino). </t>
  </si>
  <si>
    <t xml:space="preserve">Explosion de un polvorin con razon social Expansion Acuexcumac, localizado en Camino a San Jeronimo s/n, Comunidad de Santa Ines. Resultando 1 persona fallecida y 4 lesionadas, trasladadas para su atencion. </t>
  </si>
  <si>
    <t xml:space="preserve">Explosion de polvorin ubicado en la comunidad de La Ventanilla, en 1 bodega donde fabricaban juegos pirotecnicos, resultando 1 persona fallecida y 8 lesionadas, trasladadas para su atencion. </t>
  </si>
  <si>
    <t>Volcadura de autobus marca dina de la linea Agilares Camillos Marco Antonio en la Carr. Federal Taxco-Cuernavaca km 70+850 a la altura del poblado San Miguel Acuitlapan. En el que viajaban 40 personas de las cuales 39 personas resultaron lesionadas, trasladadas para su atencion y 1 fallecida (sexo femenino de 21 años).</t>
  </si>
  <si>
    <t>Mulege</t>
  </si>
  <si>
    <t>Incendio forestal causado en San Ignacio Pueblo, afectando a 40.3 ha (15 de arbolado adulto, 15 de renuevo, 5 de estrato arbustivo, 5 de estrato herbaceo, 0.30 de hojarasca). Se evacuo a 50 familias cercanas al lugar. Resultando 1 persona intoxicada y 2 lesionadas, asi como 3 viviendas afectadas (2 perdida total y 1 perdida parcial).</t>
  </si>
  <si>
    <t xml:space="preserve">Accidente en la Carr. Yuriria-Moroleon a la altura de la comunidad de cuatro caminos. El choque fue de frente entre 2 trailer tipo caja (uno vacio y otro trasportaba clorodinitrobencenos). Resultando 1 persona fallecida y otra lesionada, trasladada para su atencion. Se cerro temporalmente la circulacion. </t>
  </si>
  <si>
    <t>Accidente a la altura del km 233 en la autopista federal Mexico-Guadalajara. Se involucraron 3 vehiculos (1 autobus de la linea E.T.N., 1 trailer de la empresa Coca-Cola doble remolque y 1 trailer marca Kenwood doble plataforma). Resultando 3 personas fallecidas (2 del sexo femenino de 22 y 60 años). Asi como 21 personas lesionadas (9 del sexo femenino de 44 años prom. y 12 del sexo masculino de 42 años prom.), trasladadas para su atencion.</t>
  </si>
  <si>
    <t>Balancan, Emiliano Zapata, Jonuta, Tenosique</t>
  </si>
  <si>
    <t>El cultivo gravemente afectados debido a la inundacion significativa fue el sorgo. Esto en los municipios de Balancan, Emiliano Zapata, Jonuta, Tenosique.</t>
  </si>
  <si>
    <t>Las lluvia registraron fuertes corrientes de agua ocasionando el arrastra y volcadura de 1 vehiculo tipo Tsuru en el que viajaba 1 persona de sexo masculino (50 años) que resulto fallecida, asi como otra de sexo femenino (12 años) al ser arrastradas por la corriente cuando caminaba. Resultaron 6 casas afectadas por encharcamientos.</t>
  </si>
  <si>
    <t>Volcadura de 1 autobus de pasajeros de la linea transportes Los Tuxtlas en el km 219 de la Carr. Federal 180 Costera del Golfo a la altura de la comunidad la Pascua. Resultando 18 personas lesionadas (12 del sexo masculino y 6 del sexo femenino), trasladadas para su atencion.</t>
  </si>
  <si>
    <t>11 municipios en emergencia y desastre en Campeche, Candelaria, Carmen, Champoton y Palizada</t>
  </si>
  <si>
    <t xml:space="preserve">Ocurrencia del ciclon tropical Boris que afecto a 1,355 viviendas. Se habilitaron 6 RT. Se otorgo a la poblacion 26874 despensas, 50000 lamina tipo B, 21000 cobertores, 16000 colchonetas, 8800 impermeables, 8800 botas, 200000 costales, 1800 linternas, 3000 marros, 3000 barretas, 3000 cinceles, 2500 carretillas, 5000 palas, 1500 zapapicos, 3000 machetes, 1500 azadones, 1500 hachas, 7238 kits de limpieza y 18476 kits de aseo personal, 111000 agua y medicamentos. Fonden emitio declaratoria de desastre por lluvias severas  del 29 y 31 de mayo de y 3, 6, 9, 10 y 11 de junio y apoyo a la infraestructuctura urbana y a los monumentos arqueologicos de Campeche y a a los sectores carretero, educativo, de salud y urbano de Candelaria, Carmen, Champoton y Palizada.
</t>
  </si>
  <si>
    <t>Bacalar, Benito Juarez, Cozumel, Isla Mujeres, Othon P. Blanco, Solidaridad y Tulum</t>
  </si>
  <si>
    <t>Debido a las fuertes lluvias se presentaron afectaciones en 63 viviendas por penetracion de agua. Se apoyo a la poblacion con 39944 despensas, 39600 cobertores, 39600 colchonetas, 130350 lamina tipo B, 6000 impermeables, 6000 botas, 16972 kits de limpieza y 11486 kits de aseo personal, 171000 agua y medicamentos. Las lluvias afectaron a los sectores carretero, urbano, cultura y educativo que fueron apoyados por FONDEN.</t>
  </si>
  <si>
    <t>Angel Albino Corzo, Arriaga, La Concordia, Mapastepec, Montecristo de Guerrero, Pijijiapan, Tonala, Villa Corzo y Villaflores en desastre y 41 municipios en emergencia</t>
  </si>
  <si>
    <t>Las lluvias registrada por ciclon tropical afectaron a 31 viviendas, 16 mil personas evacuadas, 5 RT con 913 personas, 2 centros educativos, 2 redes de agua potable, 2 redes de energia electrica, 14 derrumbes, cultivos de maiz y 3 embarcaciones de acuacultura de tipo cayuco y 88 mallas. Los municipios declarados en desastre tuvieron afectaciones en los sectores carretero, hidraulico y educativo</t>
  </si>
  <si>
    <t>Incendio en la Empresa Recoquin S.A. de C.V. dedicada al reciclaje de productos quimicos, ubicada en el Parque Industrial Bernardo Quintana. Preventivamente se evacuaron aprox. 10 empresa aledañas, asi como 132 alumnos y 32 de personal de la Guarderia Siglo XXI. Resultando 5 personas lesionadas, trasladadas para su atencion.</t>
  </si>
  <si>
    <t>133 municipios</t>
  </si>
  <si>
    <t>Lluvia severa ocurrida el 2 y 3 de junio, declarandose a 133 municipios. Se habilitaron 2 RT y 13 viviendas presentaron penetracion de agua (15 cm). Se apoyo a la poblacion con 37620 despensas, 63500 cobertores, 63500 colchonetas, 18000 impermeables, 18000 botas, 60000 costales, 7000 linternas, 25000 kits de limpieza y 25000 kits de aseo personal, 225000 agua y medicamentos.</t>
  </si>
  <si>
    <t xml:space="preserve">Accidente en el libramiento Mexico-Acapulco km 86+800 a la altura de la Col. Barona, involucrados 4 vehiculos, 1 de un trailer que impacto a 1 camioneta tipo Pico Chevrolet, quedando prensada contra el muro de 1 vivienda, incendiandose la camioneta. Resultando 3 personas fallecidas y otra lesionada, trasladadas para su atencion. </t>
  </si>
  <si>
    <t>64 municipios</t>
  </si>
  <si>
    <t>Presencia de ondas calidas ocurridas del 2 al 4 de junio. Se apoyo a la poblacion con 98200 despensas, 66120 kits de aseo personal, 947060 agua y medicamentos.</t>
  </si>
  <si>
    <t>Balancan, Centla y Jonutla</t>
  </si>
  <si>
    <t>Debido a las lluvias a consecuencia del Ciclon Tropical Boris se efectaron 300 viviendas aprox., asi como derrumbes eb diversos tramos carreteros. Se opoyo a la poblacion con 7280 despensas, 7000 cobertores, 7000 colchonetas, 600 botas, 103 rollos de hule, 300000 costales, 3640 kits de limpieza y 3640 de aseo personal, 3640 envases para agua y medicamentos.</t>
  </si>
  <si>
    <t>24 municipios afectados y declarados en desastre: Actopan, Alto Lucero de gutierrez Barrios, Boca del Rio, Coatepec, Juchique de Ferrer, Medellin, Misantla, Papantla, Ursulo Galvan y Veracruz</t>
  </si>
  <si>
    <t>Debido a las lluvias registradas en la entidad resultaron afectadas 255 viviendas (daños menores en techos de material endeble), 2120 personas, 28 colonias, 25 comunidades. Asimismo se presentaron 2 desbordamientos de corrientes, 10 deslizamientos de tierra, 6 vias de comunicacion con daños menores, daños en red telefonica, 3 socavamientos, 2 escuelas afectadas, 1 barda colapsada y se habilito 1 RT en Paso de Ovejas con 15 personas.FONDEN a poyo a los sectores carretero, hidraulico, educativo, y naval.</t>
  </si>
  <si>
    <t>Puente de Ixtla y Tepalcingo</t>
  </si>
  <si>
    <t xml:space="preserve">Lluvias registradas ocasionaron las siguientes afectaciones: 14 viviendas (8 con perdida total) y la caida de 1 barda de 1 puente vehicular de un canal de riego en Barrio San Martin a la altura del centro de salud. </t>
  </si>
  <si>
    <t>Los cultivos gravemente afectados debido a la granizada fueron: chiles, cebollas, tomatillo, jitomate, frijos y maiz. Esto en el municipio de Salinas.</t>
  </si>
  <si>
    <t>Debido a las lluvias fuertes se registro el arrastre de 1 familia de 3 personas (de sexo masculino de 10, 17 y 36 años) por la corriente del Rio que desemboca en la Presa Balsequillo, el incidente ocurrio al tratar de cruzar.</t>
  </si>
  <si>
    <t>Pueblo Viejo</t>
  </si>
  <si>
    <t xml:space="preserve">Desplome de 1 canastilla en la cual se encontraban personas haciendo trabajos de construccion de la empresa ICA FLOU DANIELS en una plataforma petrolera de PEMEX a unos 500 km del Puerto de Veracruz. Resultando 5 personas fallecidas (sexo masculino de 36 años prom.) y 3 lesionadas, trasladadas para su atencion. </t>
  </si>
  <si>
    <t>Accidente en la autopista Cuernavaca-Mexico a la altura del km 88 frente a la Col. Universo, involucrados 7 Vehiculos, 1 de ellos un trailer con 14 vehiculos incendiandose y quedando calcinado, resultando 1 persona fallecida. Se cerro la circulacion.</t>
  </si>
  <si>
    <t>San Juan Chamula</t>
  </si>
  <si>
    <t>Debido a las lluvias presentadas en la entidad se registro el deslizamiento de una ladera afectando 1 vivienda (se afecto en 50%, el material de la casa era de concreto y techo de lamina de zinc). Resultando 1 persona fallecida (sexo femenino de 5 años) y 5 afectadas</t>
  </si>
  <si>
    <t>Las Margaritas</t>
  </si>
  <si>
    <t xml:space="preserve">Volcadura de 1 camion de volteo en el Km. 17 del ejido Gavino Vazquez rumbo al ejido Chiapas, mismo que cayo a un barranco de aprox. 80 m. de profundidad. Resultando 6 personas fallecidas y 3 lesionadas, trasladadas para su atencion. </t>
  </si>
  <si>
    <t>Monclova, Hidalgo, Acuña y Torreon</t>
  </si>
  <si>
    <t>Afectaciones por la crecida de los arroyos debido a las lluvias presentadas en la entidad. Preliminar 3 mil viviendas con diversas afectaciones, daños estructurales en 4 puentes vehiculares y en 2 cercas perimetrales de 2 escuelas.</t>
  </si>
  <si>
    <t xml:space="preserve">Lluvias en la comunidad de San Tadeo ocasionaron penetracion de agua en casas (tirante de 1.50 cm afectando a 36 familias). Resultaron 50 viviendas afectadas (10 con daños mayores y 4 con perdidas total en enseres domesticos), se registro la contaminacion en pozos de agua (norias). Se habilito 1 RT (se albergaron las 36 familias, las cuales se les proporciono 100 colchonetas, 100 cobijas y 75 despensas).  </t>
  </si>
  <si>
    <t xml:space="preserve">Al momento de realizar labores de mantenimiento en el pozo de agua con una prof. de 12 m ubicado en Av. Solidaridad No. 4000, Col. La Duraznera, las personas que ingresaron para su revision zo resultaron fallecidas  (5 del sexo masculino de 34 años prom. y 1 del sexo femenino de 30 años), y 1 persona lesionada, trasladada para su atencion. </t>
  </si>
  <si>
    <t>Debido a las lluvias se registraron 22 deslaves sobre la Carr. Putla-desviacion a Concepcion del Progreso, Carr. 125 Alfonso Perez Gasca. Se registraron 2 fallecimientos (sexo masculino de 59 y 60 años), debido al desgajamiento de un cerro cuando viajaban en un automovil. El movimiento de ladera provoco afectaciones en los sectores carretero, vivienda e hidraulico.</t>
  </si>
  <si>
    <t>Amatenango de la Frontera</t>
  </si>
  <si>
    <t>Lluvias causaron 1 deslizamiento de tierra colapsando 4 viviendas de adobe en el Barrio el Retiro Alto del Ejido Las Marias en Amatenango de la Frontera. Preventivamente se evacuaron 15 familias refugiadas en la Casa Ejidal del 20 de noviembre. Resultando 1 persona lesionada (sexo femenino de 38 años), trasladada para su atencion y 2 personas fallecidas (sexo femenino de 6 y 8 años).</t>
  </si>
  <si>
    <t>Sain Alto y Jerez</t>
  </si>
  <si>
    <t xml:space="preserve">Debido a las lluvias registradas resultaron 240 personas afectadas y 12 viviendas con perdida total en enseres domesticos. Asi como 1 persona fallecida (sexo masculino de 34 años) y 5 personas lesionadas. </t>
  </si>
  <si>
    <t>San Lorenzo Victoria</t>
  </si>
  <si>
    <t>Fue arrastrada por el Rio Victoria 1 camioneta con 4 ocupantes (del sexo masculino) del Modulo de Maquinaria de Caminos y Aeropistas de Oaxaca (CAO). Resultando 1 persona fallecida (sexo masculino) que fue arrastrada junto con la camioneta.</t>
  </si>
  <si>
    <t xml:space="preserve">Accidente en la Autopista Chamapa-La Venta, involucrada 1 pipa de gas con capacidad de 11 mil l perteneciente a la empresa Loma Gas y 1 camioneta de la empresa Interjet. Resultando 5 personas lesionadas (4 del sexo femenino de 25 años en prom., y 1 del sexo masculino de 63 años). Se cerro temporalmente la circulacion. </t>
  </si>
  <si>
    <t>Deslizamiento de suelo en la calle Antonio Caso Col. Altamira, que colapso 1 barda de 8 m de largo por 3 de alto y cayo sobre 2 viviendas, ocasionando el fallecimiento de 2 personas, 5 personas lesionadas (trasladadas para su atencion), y 2 mas desaparecidas.</t>
  </si>
  <si>
    <t xml:space="preserve">Ruptura  de la cortina de la Presa San Pedro de unos 2x4 m causando una avenida subita de agua y material de arrastre y la ruptura (10 m lineales) de la Carr. Fed. 54 a la altura del km 137+500 en el tramo que conecta los municipios de Tacalitlan con Tuxpan. Se afectaron 4 viviendas con penetracion de agua, solo 1 requiere apoyo para reponer su menaje. </t>
  </si>
  <si>
    <t>Santiago Juxtlahuaca</t>
  </si>
  <si>
    <t xml:space="preserve">Las lluvias y escurrimientos de las partes altas aunado a que 1 puente peatonal cayo sobre el rio Juxtlahuaca, se desbordo e inundo a la poblacion de la Col. Esperanza y Soledad. Se evacuo a las personas estableciendolas en albergues: 8 adultos y 6 niños. 5 viviendas inundadas. </t>
  </si>
  <si>
    <t>Guerrero y La Cruz</t>
  </si>
  <si>
    <t>Los cultivos gravemente afectados debido a la granizada ocurrida, son los siguientes: alfalfa, cebolla, chile, frijol, maiz, sandia, manzana y nogal.  Esto en los municipios de Guerrero y La Cruz.</t>
  </si>
  <si>
    <t>Accidente acuatico al hundirse una  lancha en la cual viajaban una familia en la Presa Centenario, resultando 10 personas fallecidas (4 del sexo masculino de 28 años prom. y 2 del sexo femenino de 14 años prom.)</t>
  </si>
  <si>
    <t>Tlaltizapan y Yautepec</t>
  </si>
  <si>
    <t>Inundacion provocada por la lluvia severa ocurrida el 29 de junio. Se apoyo a la poblacion con 250 despensas, 1000 lamina tipo B, 500 cobertores B, 500 colchonetas, 100 impermeables, 50 guantes, 1480 costales, 100 marros, 50 barretas, 15 cinceles, 100 carretillas, 100 palas, 100 zapapicos, 62 machetes, 100 azadones, 50 hachas, 100 martillos, 250 kits de limpieza y 250 de aseo personal y medicamentos.</t>
  </si>
  <si>
    <t>Ahuacatlan</t>
  </si>
  <si>
    <t xml:space="preserve">Accidente ferroviario en la via 1596 del poblado Ahuacatlan, a la altura de las calles Marquesado e Ixtlala, donde 1 Autobus foraneo de pasajeros perteneciente a la Empresa Linea Futura intento ganarle el paso al tren el cual fue arrastrado varios metros. Resultando 3 personas fallecidas y 18 lesionadas, trasladadas para su atencion. </t>
  </si>
  <si>
    <t>Badiraguato</t>
  </si>
  <si>
    <t xml:space="preserve">Lluvia acompañada de actividad electrica, resultando 1 persona fallecida (sexo masculino de 30 años) a causa de la caida de 1 rayo cuando se encontraba pescando en compañia de  otra persona que resulto lesionada (sexo masculino de 50 años), trasladada para su atencion. </t>
  </si>
  <si>
    <t xml:space="preserve"> La Paz</t>
  </si>
  <si>
    <t>Lluvia severa registrada del 1 al 9 de julio. Se otorgo a la poblacion afectada 5625 despensas, 24375 laminas tipo B, 7500 cobertores B, 7500 colchonetas, 600 impermeables, 600 botas, 937 linternas,1875 kits de limpieza, 3750 kits de aseo personal, 7500 litros de agua y medicamentos.</t>
  </si>
  <si>
    <t>1 retroexcavadora perforo un tonel de color azul que se encontraba enterrado provocando un fuerte olor y que los trabajadores y personal de Proteccion Civil Municipal les provocara dolor de cabeza, dificultades para respirar y taquicardia. Resultando intoxicada la Directora de PC. Asimismo se evacuo a las familias cerca de la zona, se instalaron 2 albergues.</t>
  </si>
  <si>
    <t>Debido a las fuetes lluvias se registro el reblandecimiento de suelo  generando   deslave de cerro, sepultando 1 casa en la Col. Guadalajara Izquierdo. Resultando 3 personas fallecidas (2 del sexo femenino de 22 y 5 años, y 1 del sexo masculino de 8 años).</t>
  </si>
  <si>
    <t xml:space="preserve">Debido a las lluvias registradas durante la noche se desbordo el arroyo conocido como Amatitlan y barranca de Chimatitlan del poblado de Amatitlan, afectando 4 viviendas por penetracion de agua, ubicadas al margen del arroyo. Preventivamente se habilitaron 2 RT con un total de 35 personas. </t>
  </si>
  <si>
    <t>18 municipios declarados en emergencia y en deastre: Angel R. Cabada, Lerdo de tejada, Saltabarranca y Santiago Tuxtla</t>
  </si>
  <si>
    <t>Se apoyo a la poblacion con 23320 despensas, 34635 cobertores B, 34635 colchonetas, 54000 costales, 11660 kits de limpieza, 43650 lamina tipo C y medicamentos. Las lluvias e inundacion perjudicaron a los sectores hidraulico, urbano y vivienda.</t>
  </si>
  <si>
    <t>La inundacion costera provoco afectaciones en el sector carretero.</t>
  </si>
  <si>
    <t>3 personas fallecieron (sexo femenino de 21, 27 y 29 años) a consecuencia de la estampida humana al termino del baile masivo en Ecatepec, asi como 15 personas lesionadas, trasladadas para su atencion. La empresa encargada del concierto acordo con los afectados una indemnizacion de 200 mil pesos a las familas de las victimas.</t>
  </si>
  <si>
    <t>Guasave, Angostura, Mocorito y Culiacan</t>
  </si>
  <si>
    <t>Lluvia severa e inundacion pluvial y fluvial. Se otorgaron apoyos a la poblacion afectada de 11691 despensas, 5560 lamina tipo A, 9590 cobertores B, 9590 colchonetas, 1500 impermeables, 7794 kits de aseo personal y 3897 de limpieza y medicamentos.</t>
  </si>
  <si>
    <t>Lluvias fuertes ocacionaron afectaciones en 19 viviendas y comercio por penetracion de agua, 8 arboles caidos, 1 menor lesionado por caida de barda y 1 persona atendida por crisis nerviosa. 2 arroyos presentaron escurrimientos.Las lluvias e inundaciones perjudicaron a los sectores deportivo y educativo.</t>
  </si>
  <si>
    <t>Explosion por acumulacion de gas en 1 fabrica con razon social Holand Animal Health, dedicada a la elaboracion de tratamientos caninos-shampoo, ubicada en la Av. Centenario No. 1, Col. CIVAC. Resultando 5 personas lesionadas, trasladadas para su atencion. Preventivamente se evacuaron varias fabricas cercanas. Presentaron daños 3 fabricas.</t>
  </si>
  <si>
    <t>Tapalpa</t>
  </si>
  <si>
    <t>Explosion dentro de la fabrica de Quimicos con razon social Industrias Quimicas de Tapalpa S.A. de C.V., ubicada en calle Paraje de la Cruz s/n, Col. Tapalpa. Resultando 1 persona fallecida, 1 persona lesionada (sexo masculino) y otra con crisis nerviosa, ambas trasladadas para su atencion.</t>
  </si>
  <si>
    <t>Apaseo el Alto y Ocampo</t>
  </si>
  <si>
    <t>Las fuertes lluvias provocaron afectaciones en los municipios de Apaseo el Alto: 337 viviendas afectadas (penetracion de agua aprox. 120-140 cm),  preventivamente se evacuo a 2,659 personas y se activo 1 albergue; en Ocampo se reportaron 5 viviendas (penetracion de agua aprox. 25-45 cm), preventivamente  se evacuo a 13 personas llevadas a 1 RT instalado en la casa del Anciano.</t>
  </si>
  <si>
    <t>Volcadura de 1 camion foraneo de la empresa Fletes y Pasajeros SEPSA, procedente de Huajuapan de Leon en el km 18 de la Carr. Mexico-Puebla. Resultando 25 personas lesionadas, trasladadas para su atencion. Se cerro parcialmente la circulacion.</t>
  </si>
  <si>
    <t>Caida de 1 aeronave Tipo Cessna Air Craft  Company, propiedad de la empresa Servicios Aereos Agricolas y Forestales de Mexico S. A de C.V. Resultando 2 personas lesionadas y 4 fallecidas.</t>
  </si>
  <si>
    <t xml:space="preserve">En la Carr. Garcia entronque Saltillo, se registro la explosion de una caldera dentro de la fabrica Gonher dedicada a la fabricacion de aceites y acumuladores. Resultando 1 persona fallecida y 5 lesionadas. </t>
  </si>
  <si>
    <t>Lluvia severa e inundacion pluvial y fluvial. Se otorgo a la poblacion apoyo de 507 despensas, 2197 lamina tipo B, 676 cobertores B, 676 colchonetas, 100 impermeables, 100 guantes, 100 botas, 20000 costales, 100 linternas, 169 kits de limpieza, 169 kits de aseo personal, 2688 toallas sanitarias, 1600 pañales etapa 1, 1600 pañales etapa 2, 1600 pañales etapa 3, 1600 pañales etapa 4, 1600 pañales etapa 5, 1600 pañales para adulto, 16224 litros de agua y medicamentos.Las lluvias afectaron los rectores deportivo, hidraulico y salud.</t>
  </si>
  <si>
    <t>Volcadura de un camion del 18° Batallon perteneciente a la 30 Zona Militaren la Carr. Federal Estacion Chontalpa-Huimanguillo, en el poblado Mezcalapa. Debido a una falla mecanica, resultaron 27 militares lesionadoss y 3 fallecidos (sexo masculino).</t>
  </si>
  <si>
    <t>Ayutla de los Libres</t>
  </si>
  <si>
    <t xml:space="preserve">2 personas que se encontraban realizando labores de siembra de campo, de las cuales 1 resulto fallecida (sexo masculino de 22 años) por caida de rayo en la localidad de Tecruz y la otra lesionada (sexo femenino de 24 años), trasladada para su atencion. </t>
  </si>
  <si>
    <t>Lluvias y vientos fuertes aunado al desbordamiento del canal Patria provocaron anegaciones en vialidades, se reporta la caida de arboles en distintos puntos, uno de ellos sobre una camioneta estacionada en la Col. Vallarta Norte provocando la muerte de su ocupante (sexo desconocido).</t>
  </si>
  <si>
    <t xml:space="preserve">Sobrepresion dentro de un reactor de la empresa Surfamex, ubicada en la Cd. Industrial, ocasionando que la valvula de alivio liberara vapores toxicos de Trimetil Amina (se estima que se fugaron de 30 a 40 lts, debido a la ruptura en el cuerpo de un empaque del reactor. Preventivamente se evacuo a 10 trabajadores de la empresa. </t>
  </si>
  <si>
    <t xml:space="preserve">Personas atrapadas en un pozo ubicado en la calle Martin Toscano s/n, en su cruce con Prolongacion Lopez Mateos, Col. Villas de San Agustin. Del cual se rescato una persona (sexo masculino de 41 años) y 3 personas fallecidas (sexo masculino de 35 años promedio). </t>
  </si>
  <si>
    <t>Acuña, Hidalgo, Jimenez y Monclova</t>
  </si>
  <si>
    <t>Lluvia severa que afecto a la poblacion, a la que se apoyo con 1877 despensas, 7510 cobertores B, 1000 impermeables, 1000 botas, 350 carretillas, 900 palas, 900 zapapicos, 200 machetes, 900 azadones, 1877 kits de limpieza y 1877 aseo personal y medicamentos.</t>
  </si>
  <si>
    <t>Se registro el fallecimiento de dos personas (del sexo femenino de 9 y 76 años), por arrastre de caudal debido a la crecida del rio ubicado en  la comunidad San Jeronimo.</t>
  </si>
  <si>
    <t>Tecpan de Galeana, Petatlan y 
Zihuatanejo de Azueta</t>
  </si>
  <si>
    <t>La presencia de vientos fuertes los dias 20 y 21 de julio. Se apoyo a la poblacion con 6167 despensas, 17000 laminas tipo B, 14600 cobertores B, 14600 colchonetas, 10 rollos de hule, 5000 costales, 6167 kits de limpieza, 6167 kits de aseo personal y medicamentos.</t>
  </si>
  <si>
    <t>Malinaltepec, Copanatoyac, Metlatonoc, 
Alcozauca de Guerrero, Tlacoapa, Jose Joaquin de Herrera, Chilapa de Alvarez y San Luis Acatlan</t>
  </si>
  <si>
    <t>Granizada severa  ocurrida los dias 20, 23 y 25 de julio. Se otorgaron apoyos a la poblacion 4303 despensas, 22500 laminas tipo B, 12213 cobertores B, 12213 colchonetas, 10 rollos de hule, 10000 costales, 4303 kits de limpieza, 4303 kits de aseo personal y medicamentos.</t>
  </si>
  <si>
    <t>Arenal</t>
  </si>
  <si>
    <t xml:space="preserve">En el Km 17 de la autopista Guadalajara-Tepic, se registro un choque entre 1 autobus de pasajeros de la empresa TAP Comfort con 34 personas a bordo, el cual se impacto con un camion tipo torton. Resultaron 18 personas lesionadas, 14 trasladadas para su atencion. Se acordo la zona. </t>
  </si>
  <si>
    <t xml:space="preserve">Fuga de amoniaco en la empresa Hielos Fiesta, debido a que se realizaron labores de mantenimiento de aceite residual dentro de la empresa. Preventivamente se evacuo una escuela cercana con 7 mil personas. </t>
  </si>
  <si>
    <t>Madero</t>
  </si>
  <si>
    <t>Incendio en la refineria Madero ocurrido en la cupula del tanque MJN-T510 con capacidad de 150 mil barriles, las flamas alcanzaron 20 m de altura. Preventivamente se acordono la zona, se cerro la circulacion y se evacuaron las colonias Miramar I y II, Venustiano Carranza y Hacienda del Bosque (aprox. 1,500 personas). Resultaron 22 trabajadores lesionados (10 del sexo femenimo).</t>
  </si>
  <si>
    <t>Manzanillo y Tecoman</t>
  </si>
  <si>
    <t xml:space="preserve">Los cultivos gravemente afectados debido al ciclon tropical, fueron los siguientes: mango, limon, papayo y platano. </t>
  </si>
  <si>
    <t xml:space="preserve">Lluvia y vientos fuertes provocaron anegaciones sobre la Carr.  Federal y vialidades. Registrandose la caida de 1 anuncio espectacular, el colapso parcial del techo del Wal-Mart del Cortijo, 1 vehiculo que fue levantado por el viento cayendo sobre otro automovil. Resultando 3 personas con lesiones menores, atendidas en el lugar. </t>
  </si>
  <si>
    <t>Agua Prieta, Caborca, Fronteras y Nogales</t>
  </si>
  <si>
    <t>Debido a lluvias torrenciales y vientos resultaron 10 personas fallecidas (6 de sexo femenino y 4 de sexo masculino). Se colapso 1 puente vehicular, arrastre  de 33 vehiculos, caida de bardas, se habilito 1 RT. Aprox. 250 personas afectadas. 35 viviendas afectadas en techos, bardas, cercos, algunas en su totalidad y otras parcialmente, 11 postes de energia electrica derribados e inclinados. Daños en 3 estructuras de CFE.</t>
  </si>
  <si>
    <t>Obregon, Guaymas y Empalme</t>
  </si>
  <si>
    <t>Tormenta de polvo y fuertes vientos en los donde hubo choques por alcance de vehiculos, entre ellos 1 autobus de pasajeros, resultaron 11 personas lesionadas (2 de sexo femenino de 39 años prom. y 3 de sexo masculino de 20 años prom. y las restantes de sexo desconocido), trasladadas para su atencion. Se reportan 2 arboles caidos.</t>
  </si>
  <si>
    <t>Las lluvias y fuertes vientos provocaron severas inundaciones en el municipio de NogalesUn hombre de 54 años, que murio ahogado al caer al Arroyo Los Nogales en la colonia Nogales Dos. Resultaron perjudicados los sectores deportivo, educativo e hidraulico</t>
  </si>
  <si>
    <t>Santa Maria Petapa</t>
  </si>
  <si>
    <t>Fuga de gasolina en poliducto de 16 pulgadas, derecho de via no. 39 a 3 Km de la poblacion del Polvorin Santa Maria Petapa, en zona despoblada, Km 187 de la Carr. Transistmica y el derrame fue en un arroyo de 3 m de ancho y de 3 a 4 km de largo. Preventivamente se evacuo a 160 personas y se albergaron en el Auditorio de Matias Romero.</t>
  </si>
  <si>
    <t>Volcadura de 1 autobus de pasajeros con razon social Turismo Cuevas en la Carr. Federal 57 tramo San Luis de la Paz-Queretaro km 69, resultando 26 personas lesionadas (14 del sexo femenino de 36 años prom. y 12 del sexo masculino de 34 años prom.), trasladadas para su atencion y otras 7 albergadas en el Hospital San Luis de la Paz.</t>
  </si>
  <si>
    <t>Accidente entre 1 tracto camion perteneciente a la Empresa Flexpress del Estado de Mexico y 1 Dodge Stratus 2006, en la Carr. Torreon-San Pedro a la altura del entronque del Ejido Compuertas. Resultando 6 personas fallecidas (3 del sexo masculino de 28 años prom. y 3 del sexo femenino).</t>
  </si>
  <si>
    <t xml:space="preserve">Incendio en 1 taller de bicicletas que posteriormente se propago en 8 departamentos del edificio B4, 5 departamentos con daños totales y 3 con daños parciales, ubicados en calle 5 No. 343 de la Col. Agricola Pantitlan. Preventivamente se evacuaron 200 personas de los edificios  B2, B3, asimismo las 8 familias afectadas se trasladaron con familiares.  </t>
  </si>
  <si>
    <t>Gomez Palacio</t>
  </si>
  <si>
    <t xml:space="preserve">Para atender a la poblacion afectada por las lluvias se repartieron 1540 despensas, 4160 cobertores B, 4160 colchonetas, 1540 kits de limpieza, 1540 kits de aseo personal. </t>
  </si>
  <si>
    <t xml:space="preserve">Choque por alcance a la altura de la comunidad de la Soledad en el tramo Carr. Irapuato-Abasolo, entre 1 autobus de pasajeros de la linea ETN que procedia de Guadalajara con destino a Celaya, 1 tracto camion Kenworth Kenmex y 1 torton. Resultando 1 persona fallecida (sexo masculino) y 12 lesionadas (3 sexo masculino de 46 años prom. y 9 del sexo femenino de 36 años prom.), trasladadas para su atencion.                   </t>
  </si>
  <si>
    <t>Volcadura de 1 pipa de doble remolque perteneciente a la empresa Planta Mexicana de Cobre que transportaba 14 mil l de acido sulfurico, el derrame es aproximadamente del 20% de la capacidad del primer contenedor (aprox. 3 mil l). Resultando 2 personas lesionadas.</t>
  </si>
  <si>
    <t>Oxolotepec</t>
  </si>
  <si>
    <t>Debido a las lluvias registradas en el Barrio El Arenal, provocaron el desbordamiento del rio Arenal, ocasionando afectaciones en 120 viviendas (tirante de 30 cm a 1 m). Se proporciono a los afectados 100 despensas, 200 cobertores, 2 mil laminas de carton y 200 colchonetas. 2400 personas afectadas.</t>
  </si>
  <si>
    <t>En la Mina Buena Vista del Cobre del Grupo Mexico ubicada al suroeste de Cananea se derramo lixiviados de cobre (aprox. 40 mil metros cubicos) al Rio Bacanuchi,  debido a una falla estructural en una de las tinajas que reciben dicho material. Se movilizaron 32 pipas con capacidad de 10 y 20 mil l, en operacion 10 Plantas potabilizadoras que producen 3 mil 500 l de agua por hora, 50 tinacos de 5 mil l cada uno ubicados en puntos estrategicos de los 7 municipios, distribuyendo hasta el momento 2 millones de l de agua para consumo humano. La Secretaria de Salud censo 868 casas, 468 visitidas, 1328 poblacion promocionada. Se entrego 243 sobres de Vida Suero Oral. Participaron 18 brigadistas de salud. Se sacrificaron cerdos, suspencion el inicio de clases y de balnearios, distribicion de frascos de plata coloidal, sacos de cal. Se cerro la Presa El Molinillo.</t>
  </si>
  <si>
    <t xml:space="preserve">El tornado provoco daños en 1,131 viviendas de 16 colonias, asi como en instituciones educativas y establecimientos comerciales, 24 vehiculos, caida de 47 arboles; ademas, se tuvieron reportes de personas sin lesiones de gravedad. </t>
  </si>
  <si>
    <t xml:space="preserve">Volcadura de 1 autobus de pasajeros a la altura del poblado Las Bonitas, en el tramo de la Carr. Federal 15, Tepic-Mazatlan en el Km 105. Resultando 2 personas fallecidas (sexo masculino de 11 años), 13 personas lesionadas (4 de sexo femenino de 32 años prom. y 9 del sexo masculino de 16 años prom.), trasladadas para su atencion. Preventivamente se cerro la circulacion. </t>
  </si>
  <si>
    <t xml:space="preserve">En la calle Lazaro Cardenas, cruce con la calle Diego Rivera, se registro un incendio en un tubo de 6" de gas natural, en el lugar se reparaba una  fuga de agua por parte de Proteccion Civil Municipal. Preventivamente se evacuo a 2 mil personas, se icendiaron 4 vehiculos (2 de proteccion civil y 2 de particulares). </t>
  </si>
  <si>
    <t xml:space="preserve">11 municipios afectados y declarados en emergencia Cuauhtemoc, Genaro Codina, Guadalupe, Panuco, Trancoso y Zacatecas  </t>
  </si>
  <si>
    <t xml:space="preserve">Granizo y lluvias severas que por su acumulacion provocaron encharcamientos e inundaciones, el desbordamiento de rios y arroyos, inundaciones que alcanzaron una altura de hasta 1 m de viviendas de las cabeceras municipales y comunidades. 96 viviendas afectadas con aproximadamente 650 personas evacuadas. A los municipios en emergencia se repartieron 274 despensas, 3568 laminas tipo b, 1098 cobertores, 1098 colchonetas, 274 kits de limpieza, 274 kits de aseo personal, 10 rollos de hule. </t>
  </si>
  <si>
    <t xml:space="preserve">Volcadura de 1 camion tipo torton de la Secretaria de Marina en la Carr. 57 en el tramo entre San Luis Potosi y Matehuala Km 42 a la altura de la cabecera municipal, el cual transportaba a 21 personas, 9  fallecieron  y 12 personas resultaron lesionadas, trasladadas para su atencion. Carr. 57 en el tramo entre San Luis Potosi y Matehuala Km 42 a la altura de la cabecera municipal.  </t>
  </si>
  <si>
    <t>Arrastre de 1 Jeep en el cual viajaban 9 adolescentes (entre 16 y 18 años), al intentar cruzar el Arrollo San Antonio. Resultando 4 personas fallecidas (2 del sexo femenino y 2 del sexo masculino de 17 años prom.).</t>
  </si>
  <si>
    <t>Debido a las lluvia en la zona de montaña en el Segundo Andador de la Ampliacion 20 de noviembre, se registraron encharcamientos en 13 viviendas con tirantes de 10 a 40 cm. Se entregaron cobertores, colchonetas y despensas.</t>
  </si>
  <si>
    <t>Debido a las lluvias se apoyo a la poblacion con 1250 despensas, 11250 laminas de tipo b, 5000 cobertores, 5000 colchonetas, 1500 impermeables, 1500 botas, 1250 kits de limpieza, 1250 kits de aseo personal y 2000 litros de agua.</t>
  </si>
  <si>
    <t xml:space="preserve">Altar </t>
  </si>
  <si>
    <t xml:space="preserve">Dos accidentes carreteros: 1 volcadura de 1 tractor perteneciente a la compañia ORBA, con destino a la mina la herradura, en el km 55+700 de la Carr. Altar Santa Ana, el segundo contenedor quedo debajo de la carretera y es el que presenta un derrame de entre 35 mil y 40 mil l de un total de 63 mil l de diesel. 1 volcadura de 1 autobus de pasajeros marca Volvo de la linea de transporte Guasave Sinaloa, en el km 50, resultando 25 personas lesionada, traladadas para su atencion. </t>
  </si>
  <si>
    <t xml:space="preserve">En el km 42.5 en frente de la gasolinera San Juan se registro la volcadura de 1 pipa que transportaba 18 mil litros de Metilenglicol (materia prima para cosmeticos o para jabon), registrandose derrame del producto sobre la cinta asfaltica. Resultando 1 persona lesionada, traladada para su atencion. </t>
  </si>
  <si>
    <t>Ocotlan de Morelos</t>
  </si>
  <si>
    <t>Arrastre de 1 taxi foraneo con pasajeros en el rio Lavadero de la Agencia Maguey Largo que trato de cruzar el rio crecido. Resultando 3 personas fallecidas (sexo masculino de 36 años, 2 de sexo femenino).</t>
  </si>
  <si>
    <t xml:space="preserve">La creciente del arroyo a causa de las lluvias, en la Av.Tecnologico entre las calles de Abraham Zaied y calle Terrenate 1 vehiculo que transitaba por el lugar fue sorprendido por dicha creciente, en el que viajaba 1 familia de 3 personas, 2 fueron rescatados (sexo masculino de 8 y 42 años) y traladados para su atencion. La tercera persona se encuentra desaparecida (sexo femenino de 43 años). </t>
  </si>
  <si>
    <t xml:space="preserve">Tornado en la comunidad de Huimiyuca. Resultando 7 personas lesionadas, trasladadas para su atencion, 24 viviendas (14 con daño total y 10 con daños parciales), arboles caidos, daños en lineas electricas por caida de postes, vehiculos afectados y animales muertos. Se activaron 2 RT ubicados en  la Iglesia y Presidencia Municipal con 50 personas cada uno. Se repartiran atados de lamina para las familias afectadas. </t>
  </si>
  <si>
    <t>Lluvias fuertes causaron inundaciones con las Col. Prado Bonito, Hogar del Pescador, Centro, Juarez, Esperanza, Paseo Alameda, Zona Dorada, Fuentes del Valle, Villa Tutuli y Salvador Allende. En la Col. El Toreo se reporta 1 persona fallecida debido a que la arrastro una corriente.</t>
  </si>
  <si>
    <t>A consecuencia de las lluvias extraordinarias 2 personas fueron arrastradas por el agua al intentar cruzar 1 dren ubicado en la parte posterior de la plaza Antea, las cuales fueron rescatadas y trasladadas para su atencion; deslave de piedra y lodo sobre la Carr. Estatal 200, en el Km 3, de la Col. Milenio III; en el Salitre al interior del Raquet Club la barda perimetral se cayo en dos tramos; en la Telesecundaria Josefa Vergara se suspendieron (se inundaron 9 salones); en Menchaca II se daño 1 puente y 2 bardas de contencion del rio y el agua paso sobre 1 casa derribandola; y en Santa Maria Magdalena varios domicilios afectados, asi como en 1 kinder.</t>
  </si>
  <si>
    <t>17 personas picadas por abejas en el libramiento en la esq. Mil cumbres de la Col. Lomas del Tecnologico, trasladadas para su atencion a diversos hospitales para su valoracion y atencion medica. Preventivamente se acordono la zona.</t>
  </si>
  <si>
    <t>Imuris, Mazatan y Ures</t>
  </si>
  <si>
    <t>Debido a las lluvias registradas se reportan afectaciones en Imuris: desbordamiento de 1 arroyo el cual afecto la carretera internacional y  provoco inundaciones en casas. En Ures: afectaciones en 13 casas de la Col. San Carlos por penetracion de agua.</t>
  </si>
  <si>
    <t>Culiacan y Mocorito</t>
  </si>
  <si>
    <t>Debido a las lluvias registradas se afectaron 100 domicilios por penetracion de agua (alcanzando 1 m de altura) y 20 vehiculos que se encontraban estacionados, se daño 1 linea de energia electrica, en la Carr. Guamuchil-Mocorito se registro 1 reblandecimiento de tierra (se cerro la circulacion). Preventivamente se evacuaron a las familias y se habilito 1 RT. Se repartieron 7125 despensas, 12250 laminas de tipo b, 6500 cobertores, 6500 colchonetas, 1375 impermeables, 2375 kits de limpieza, 4750 kits de aseo personal.</t>
  </si>
  <si>
    <t>Luvia fuerte y posteriormente caida de granizo ocasionado encharcamientos prolongados, vialidades afectadas, interrupciones de energia electrica, 1 incendio en una vivienda, 1 vivienda inundada, caida de laminas de 1 vivienda, 1 barda derrumbada, 2 guarderias inundadas, 1 escuela inundada, 9 arboles caidos, 1 hospital se cayeron los plafones, 1 espectacular caido.</t>
  </si>
  <si>
    <t>Debido a las lluvias por el Huracan Marie afectaron la Carr. Juquila-Rio Grande por derrumbes, se cerro la Carr. Federal 200 por desbordamiento del Rio Hidalgo. Caida de arboles, derrumbres, desbordamientos de rios, 4 personas arrastradas  en Rio grande (sexo masculino) y 4 mas lesionadas (1 de sexo femenino). Se inundo 1 escuela primaria y 1 jardin de niños presento inclinacion, asentamientos y agrietamiento, arboles caidos y 13 viviendas afectadas.</t>
  </si>
  <si>
    <t xml:space="preserve">Como consecuencia de la tormenta tropical Marie se presento en Chilpancingo: penetracion de agua en 5 viviendas y 1 oficina publica, 4 bardas y 9 arboles caidos, 1 derrumbe en la Carr. Libre Mexico-Acapulco, tramo Chilpancingo-Acapulco km 33. En Acapulco: 1 arbol caido, 1 vehiculo varado, encharcamientos en vialidades, se cerro el puerto y fallas en el servicio electrico. En Tixtla: fallas en el servicio de energia electrica. </t>
  </si>
  <si>
    <t>Volcadura de 1 autobus de pasajeros en la Carr. Estatal Coxtatlan-Buena Vista de Cuellar km 3, de la empresa Mexico Turismo que se dirigia a  Chalma. Resultando 20 personas lesionadas (9 del sexo femenino y 7 del sexo masculino y 4 desconocidas) y 1 fallecida (sexo masculino de 16 años).</t>
  </si>
  <si>
    <t xml:space="preserve">Debido a las lluvias se apoyo a la poblacion con 1250 despensas, 8125 laminas tipo b, 2500 cobertores, 2500 colchonetas, 600 impermeables, 600 botas, 1250 kits de limpieza, 1250 kits de aseo personal, 1500 litros de agua, 800 costales y 600 linternas. </t>
  </si>
  <si>
    <t>Alto oleaje en la playa las Glorias, Ensenadita y Boca del Rio, provocando el colapso de 6 restaurantes en su totalidad, 1 restaurante con daños parciales, mas de 100 palapas afectadas, 6 viviendas afectadas y daños en caminos.</t>
  </si>
  <si>
    <t>Juquipilas</t>
  </si>
  <si>
    <t>Accidente frontal entre 2 vehiculos particulares (1 suburban y 1 taxi tolerado sentra) en la Carr. Jiquipilas-Arriaga. Resultando 5 personas fallecidas (4 del sexo masculino de 34 años prom. Y 1 del sexo femenino de 28 años), asi como 2 personas lesionadas (1 de sexo femenino de 47 años y otro de sexo masculino de 49 años), trasladadas para su atencion.</t>
  </si>
  <si>
    <t>Atoyac de Alvarez, Acapulco, Benito Juarez</t>
  </si>
  <si>
    <t xml:space="preserve">Debido a las lluvias en Atoyac de Alvarez: 1 puente colapso, viviendas con penetracion de agua, caida de 1 barda en Col. Vicente Guerrero que afecto a 3 casas. En Acapulco: inundaciones en vialidades y azolve de alcantarillas, derrumbes, caida de 1 barda frente a la cancha. En Benito Juarez: 3 personas albergadas en el auditorio.  50 viviendas con introduccion de agua (entre 15 cm de altura). </t>
  </si>
  <si>
    <t>Accidente en la autopista siglo XXI que conecta a Morelia con Lazaro Cardenas a la altura del poblado Las Cañas, entre dos vehiculos, uno de ellos del INEGI donde se encontraron 3 personas muertas y en el otro vehiculo se hallaron 5 personas sin vida. Por lo que en total fueron 8 personas fallecidas (4 del sexo femenino y 4 del sexo masculino).</t>
  </si>
  <si>
    <t>Alamo Temapache, Cerro Azul, Chinampa de Gorostiza, Ozuluama de Mascareñas, Tamalin, Tamiahua, Tampico Alto, Tantoyuca y Tuxpan.</t>
  </si>
  <si>
    <t>Se apoyo a la poblacion con 11988 despensas, 18760 laminas tipo b, 9512 laminas tipo c, 17970 cobertores, 17970 colchonetas y 5994 kits de limpieza.</t>
  </si>
  <si>
    <t>Localizados a 8 km del Aeropuerto de Toluca los restos de un helicoptero Augusta A109S Grand, con matricula XC-ALM, de la Coordinacion de Servicios Aereos. Resultando 2 personas fallecidas (sexo masculino).</t>
  </si>
  <si>
    <t xml:space="preserve"> Aldama, Gonzalez,Llera Victoria, Xicotencatl, Mante</t>
  </si>
  <si>
    <t>La entrada de la tormenta tropical Dolly y sus remanentes afectaron a la entidad, se habilitaron 39 RT, varios encharcamientos y deslaves, arboles caidos, suspension del servicio educativo y 9 personas lesionadas. Se incomunicaron varias comunidades, se afectaron 9 viviendas, 1 puente y 3 arboles caidos. Las lluvias del CT afectaron a los sectores carretero, hidraulico, naval y urbano.</t>
  </si>
  <si>
    <t>Comondu, La Paz, Loreto, Los Cabos, Mulege</t>
  </si>
  <si>
    <t>Debido a las fuertes lluvias por la presencia del Huracan Norbert, en la comunidad de San Carlos en Comondu el mar subio su nivel provocando inundaciones. Se trasladaron a 300 personas a 1 RT, y  unas 2 mil personas, se retiraron por sus propios medioscaida de 2 postes de luz, 3 viviendas colapsadas, equipo para pesca se lo llevo el mar, atencion medica a 44 personas presentando diversos padecimientos. Las lluvias de septiembre afectaron al sector educativo, turistico y a las zonas costeras de los 5 muncipios y fueron apoyados por FONDEN para su reconstruccion</t>
  </si>
  <si>
    <t>Mazatlan se declaro en emergencia y se reportaron afectaciones en los municipios de Rosario, Guasave, Mochis, Elota, San Ignacio y Mocorito.</t>
  </si>
  <si>
    <t xml:space="preserve">Las lluvias registradas por el Huracan Norbert causaron afectaciones en Mazatlan: 30 viviendas y 400 familias, se intalaron 2 RT, 1 vehiculo fue arrastrado,Se repartieron 4590 despensas, 4120 cobertores, 4120 colchonetas, 1260 impermeables, 1530 kits de limpieza, 3060 kits de aseo personal, 13890 laminas tipo b. En Rosario: 12 viviendas y 300 familias, interrupcion del sistema electrico. En Guasave: 35 viviendas y 30 familias. En Mochis: daños en 4 anuncios espectaculares. En Elota: 1 vivienda y arboles caidos. En San Ignacio: 65 viviendas. En Mocorito: 1 persona fallecida.  </t>
  </si>
  <si>
    <t>La Paz, Los Cabos, Comodu, Loreto y Mulege</t>
  </si>
  <si>
    <t xml:space="preserve">Para atender la emergencia se repartieron a la poblacion 9560 despensas, 42146 laminas tipo b, 12000 cobertores, 12000 colchonetas, 3000 impermeables, 3000 botas, 4780 kits de limpieza, 4780 kits de aseo, 100000 litros de agua, 20000 costales, 1500 linternas. </t>
  </si>
  <si>
    <t>Dolores Hidalgo, Penjamo, Abasolo y Comonfort</t>
  </si>
  <si>
    <t>Debido a las lluvias registradas se presentaron afectaciones en patios,  fachadas, techos y enseres domesticos. Asi como 1 derrumbe de barda perimetral de 20 m de 1 vivienda, penetracon de agua de 15 viviendas (10 y 50 cm) y 1 persona (sexo masculino de 10 años) fallecida por arrastre.</t>
  </si>
  <si>
    <t>En la Escuela Secundaria No. 4 Felipe Carrillo Puerto ubicada en la en la Col. Juan Morales de Cuautla, se registro intoxicacion de varios estudiantes en un laboratorio a causa de la mala manipulacion de neftalina la cual tuvo una reaccion. Se evacuaron 562 personas entre alumnos y profesores (se intoxicaron 31 personas), se procedio a acordonar el laboratorio por seguridad y  se suspendieron las clases preventivamente.</t>
  </si>
  <si>
    <t>Chihuahua en desastre y emergencia y solo en emergencia Balleza, Bocoyna, Nonoava y Ocampo</t>
  </si>
  <si>
    <t xml:space="preserve">La inundacion provoco afectaciones en el sector hidraulico y urbano. Para atender la emergencia se repartieron 5964 despensas, 8000 laminas tipo b, 4950 cobertores, 4950 colchonetas, 250 impermeables, 250 guantes de carnaza, 250 botas, 15 rollos de hule, 1988 kits de limpieza, 1988 kits de aseo personal. </t>
  </si>
  <si>
    <t>Chalma, Chicontepec, Chinampa de Gorotiza, Naranjos, Panuco, Pueblo Viejo, Tampico Alto, Tantoyuca y Tempoal</t>
  </si>
  <si>
    <t>Las fuertes lluvias a consecuencia de la tormenta tropical Dolly, afecto a 5298 viviendas y una poblacion de 21417, 60 comunidades, 6 deslaves, 5 bardas colapsadas, 11 escuelas afectadas, 4 arboles caidos, 88 vias de comunicacion afectadas, 3 socavamientos, 4 servicios estrategicos afectados (energia electrica, telefonia, drenaje y agua potable), 1 RT activado. 24 puentes afectados.</t>
  </si>
  <si>
    <t>Hidalgo, Durango, Gomez Palacio y Lerdo</t>
  </si>
  <si>
    <t>Con el fin de apoyar a la poblacion se repartieron 1660 despensas, 4641 cobertores, 4641 colchonetas, 1660 kits de limpieza, 1660 kits de aseo personal en Hidalgo y Durango y 3975 despensas, 11900 cobertores, 11900 colchonetas, 2900 impermeables, 400 botas, 10 rollos de hule, 100 linternas, 3975 kits de limpieza, 3975 kits de aseo personal en Gomez Palacio y Lerdo.</t>
  </si>
  <si>
    <t>Las lluvias registradas desbordaron el canal Rio San Juan, afectando 8 viviendas por penetracion de agua.</t>
  </si>
  <si>
    <t xml:space="preserve">En la carr. 85 Montemorelos-Allende a la altura del km 221 frente a un campo de golf el Sol se registro la volcadura de 1 trailer con tanque con capacidad de 40 mil l el cual transportaba Mexiplus a.p.h.p Glucosado y Harma, productos quimicos no peligrosos para la preparacion de suero alimenticio, provocando el derrame en un area de 800 m2 aprox. Resultando 4 personas lesionadas (3 de sexo masculino de 26 años prom. y 1 del sexo femenino), trasladadas para su atencion. </t>
  </si>
  <si>
    <t xml:space="preserve">Accidente en la planta Coquer de la Refineria Madero en un area que se encontraba fuera de operacion, debido a trabajos de mantenimiento por parte de personal de compañia. 7 personas lesionadas (sexo masculino de 38 años prom.) de por golpes y quemaduras y 4 personas fallecidas (sexo masculino de 38 años). </t>
  </si>
  <si>
    <t>Zapopan y Puerto Vallarta</t>
  </si>
  <si>
    <t>Debido a las lluvias crecieron los rios y canales. Resultando 2 personas (sexo masculino de 20 y 28 años) desaparecidas  debido a que uno intento cruzar el canal y otro se estaba bañando en el rio.</t>
  </si>
  <si>
    <t xml:space="preserve">Desplome de 1 avioneta que se trasladaba de Camaguey, Guasave al municipio de Culiacan. Esta cayo en el ejido Bata-mote. Resultando 5 personas clacinadas.  </t>
  </si>
  <si>
    <t>Fuga de amoniaco en el sistema de enfriamiento dentro de 1 peleteria con razon social TUCKY TUCKY, ubicada en Av. Juarez. Se acordono la zona en un area de 200 m y se evacuaron a 1,500 personas de la Unidad Administrativa Municipal y comercios aledaños, se reporta 5 personas intoxicadas, trasladadas para su atencion.</t>
  </si>
  <si>
    <t>1 avioneta Cessna se desplomo y cayo dentro de un terreno ubicado en el ejido Francisco I. Madero de la zona baja de Tapachula. Resultando 3 personas lesionadas (sexo masculino) trasladadas para su atencion, 1 fallecida (sexo masculino de 74 años) y otra desaparecida (sexo femenino).</t>
  </si>
  <si>
    <t>En la Carr. que va hacia la costa en el tramo de Ventanilla, se registro la caida de 1 rayo debido a la  tormenta electrica, provocando la muerte 1 persona (sexo masculino de 35 años) y 2 mas lesionadadas (sexo masculino de 27 y 42 años), al momento que realizaban labores de fleteo y cargaban 1 cadena para intentar sacar 1 camion de volteo.</t>
  </si>
  <si>
    <t>San Agustin Loxicha</t>
  </si>
  <si>
    <t>Lluvia fuerte en la region costera y en la comunidad Sierra Blanca, incremento los arroyos. Al tratar de cruzar 1 persona (sexo masculino de 9 años) fue arrastrada por la corriente, resultando fallecida.</t>
  </si>
  <si>
    <t>Choque en el Km 19 de la autopista en salida a la Cd. de Cuernavaca, entre 1 tracto camion y 2 vehiculos (1 Combi y 1 camioneta Jeep), perdieron la vida 4 personas y 3 mas resultaron lesionados, trasladadas para su atencion.</t>
  </si>
  <si>
    <t>Incendio de 1 autobus de la linea AU Mercedes Benz que circulaba sobre la autopista Cuitlahuac-Veracruz en el km 9+900, originado en el motor, desalojandose la unidad, la cual se consumio en su totalidad. Preventivamente se cerro la circulacion.</t>
  </si>
  <si>
    <t>Santa Rita Tlahuapan</t>
  </si>
  <si>
    <t>Accidente ubicado en el km 70+700 de la autopista Mexico-Puebla, involucrados 4 vehiculos: 2 autobuses, 1 tracto camion y 1 camioneta de redilas de 3 y media ton. Resultando 12 personas lesionadas, trasladadas para su atencion y 4 fallecidas.</t>
  </si>
  <si>
    <t>Guemez y Ocampo</t>
  </si>
  <si>
    <t>Las lluvias e inundaciones afectaron a los sectores carretero, hidraulico y urbano.</t>
  </si>
  <si>
    <t>La Paz, Loreto, Los Cabos, Mulege y Comondu</t>
  </si>
  <si>
    <t xml:space="preserve">El huracan Odile  ha sido uno de los mas intenso al tocar tierra sobre la peninsula de Baja California afectoprincipalmente a la actividad turistica del municipio de los Cabos,  provoco la muerte de 6 personas, afecto5,046 viviendas, 923 escuelas, 14 unidades de salud. </t>
  </si>
  <si>
    <t xml:space="preserve">10 municipios afectados y Guasave declarado en emergencia </t>
  </si>
  <si>
    <t>Debido a las lluvias registradas por el huracan Odile se habilitaron 9 RT que albergaron aproximadamente 1,200 personas. En el muncipio de Navolato 1 persona cayo al agua y se encuentra desaparecida. 25 viviendas fueron afectadas. En Mazatlan: falta de servicios de agua potable, se habilito 1 puente aereo hacia la Cd. de Mazatlan en donde se recibieron turistas de Los Cabos, Baja California Sur. En Gausave se repartieron 2244 despensas, 1800 cobertores, 1800 colchonetas, 900 impermeables, 748 kits de limpieza, 1496 kits de aseo personal, 4220 laminas tipo b.</t>
  </si>
  <si>
    <t xml:space="preserve">Debido a la lluvia fue necesario porpocionr a la poblacion 194 despensas, 650 cobertores, 650 colchonetas, 100 impermeables, 50 botas de hule, 3 rollos de hule, 70 linternas, 194 kits de limpieza 194 kits de aseo personal. </t>
  </si>
  <si>
    <t>Lluvias intensas y tormenta tropical Polo afectaron en Pinotepa Nacional: inundacion en 40 viviendas (en 4 domicilios subio el agua mas de 1.5 m con daños en sus enseres domesticos). En Huatulco: se registraron pequeños derrumbes en la Carr. Fed. 175 Oaxaca-Pochutla, tramo zona de Cancelaria Losicha. En Juchitan: desgajamiento de un cerro entre km 189 y 192 tramo Sarabia-Matias, desbordamiento del rio Malatengo km 181 Carr. transistmica tramo Matias Romero-Palomares, asi como diversos derrumbes y cierre a la circulacion.</t>
  </si>
  <si>
    <t>Chilpancingo de los Bravo, Tixtla de Guerrero y Xochistlahuaca</t>
  </si>
  <si>
    <t>Lluvias fuertes que afectaron en Chilpancingo de los Bravo: 9 viviendas afectadas y 2 derrumbes en la Carr. Chilpancingo-Tixtla en los km 3 y 7, por penetracion de agua, 2 arboles caidos. En Tixtla de Guerrero: 15 viviendas afectadas por introduccion de agua, colapso de 1 muro de contencion en un tramo de 5 m en el margen del Rio Coztlapa. En Xochistlahuaca: colapso de 1 barda afectado en su totalidad 1 vivienda de material endeble.</t>
  </si>
  <si>
    <t>Agua Prieta, Altar, Atil, Benjamin Hill, Caborca, Cananea, Carbo, General Plutarco Elias Calles, Hermosillo,Imuris, Magdalena, Naco, Nogales, Oquitoa, Pitiquito, Puerto Peñasco,Santa Ana, Santa Cruz, Saric,Trincheras y Tubutama</t>
  </si>
  <si>
    <t xml:space="preserve">La Tormenta Tropical Odile afecto a los sectores de cultura, deportivo y educativo. Fue necesario repartir 21975 despensas, 14804 laminas tipo b, 15300 cobertores, 15300 colchonetas, 100 impermeables, 100 guantes, 100 botas de hule, 10 rollos de hule, 20000 costales, 100 linternas, 7325 kits de limpieza, 7325 kits de aseo personal, 7325 litros de agua, 25000 pañales etapa 1, 23200 pañales etapa 2, 24400 pañales etapa 3, 19000 pañales etapa 4, 16400 pañales etapa 5, 12570 pañales adulto.  </t>
  </si>
  <si>
    <t>Opodepe, Cucurpe, Rayon, Bacoachi, Arizpe y Ures</t>
  </si>
  <si>
    <t>Devido a las lluvias y la inundacion fue neceario proporcionar 378 despensas, 1647 laminas tipo b, 507 cobertores, 507 colchonetas, 100 impermeables, 100 guantes, 100 botas de hule, 5 rollos de hule, 15000 costales, 100 linternas, 126 kits de limpieza, 126 kits de aseo personal, 12168 litros de agua a los municipios afectados.</t>
  </si>
  <si>
    <t>Explosion en la calle Domingo Barrera cruce con Ayuntamiento Sur, Col. INFONAVIT, debido a la acumulacion de gas natural. Resultando 2 viviendas afectadas (1 con perdida total) y 2 personas fallecidas (1 de sexo femenino de 70 años y otra de sexo masculino de 5 años) y 3 lesionadas, trasladadas para su atencion.</t>
  </si>
  <si>
    <t>San Felipe Teotlatingo</t>
  </si>
  <si>
    <t>Explosion en un puesto ubicado en la explanada Ignacio Zaragoza debido a la falta de precaucion y mal manejo de los productos pirotecnicos al encender un cueton el cual cayo cerca de otros juegos pirotecnicos. Resultando 5 personas lesionadas (2 de sexo masculino).</t>
  </si>
  <si>
    <t>Incendio de 1 autobus en la Carr. Fed. 90 en el tramo Penjamo-Abasolo, aprox. en el km 33+900. Preventivamente se cerro la circulacion Transportes Turisticos del Bajio S.A de C.V. TUR del Estado de Mexico. Se traslado a los 46 pasajeros a 1 RT.</t>
  </si>
  <si>
    <t>Se abrieron las compuertas de la presa de Zimapan ubicada en el Estado de Hidalgo al verterse las aguas hacia el rio Moctezuma y a la Presa derivadora de agua denominada Sistema Acueducto II ubicada en la Comunidad de San Javier, ocasiono una fuga por lo que personal de la empresa Proactiva  se aboco a reparar la averia y al estar realizando estas labores se revento un Polipasto (Grua), resultando 1 persona lesionada y la otra la arrojo hacia la presa o al rio Moctezuma (fallecio).</t>
  </si>
  <si>
    <t>Lluvias moderadas a fuertes en Apodaca, 1 taxi con 5 personas imprudencialmente intento cruzar el arroyo denominado Talaberna, ubicado a la altura de la Col. Lomas del Pedregal, siendo arrastrado. Resultando 3 personas fallecidas por ahogamiento.</t>
  </si>
  <si>
    <t xml:space="preserve"> Mexquitic de Carmona</t>
  </si>
  <si>
    <t>Los cultivos gravemente afectados debido a la granizada ocurrida, son los siguientes. Acelgas, betabel, brocoli, calabaza, cebolla, cempazuchil, chicharo, cilantro, ejote, espinaca, flores, frijol, hortalizas, lechuga, maiz, mejorana, perejil, rabano, repollo, ruda, tomatillos y tomillo. esto en el municipio de Mexquitic de Carmona.</t>
  </si>
  <si>
    <t>Lluvias fuertes provocaron el desbordamiento de los rios Chalaca y Vado Ancho que afectaron a 776 viviendas y se daño 1 puente en el tramo Villa Comaltitlan-Ejido Vicente Guerrero. Preventivamente se habilitado 1 RT en el Auditorio Municipal, albergando a 25 familias (90 personas). Se apoyo a la poblacion con alimentos, despensas, kits de limpieza e higiene personal, asi como colchonetas y cobertores.</t>
  </si>
  <si>
    <t>Debido a las lluvias fuertes acompañadas de actividad electrica cayo un rayo en el campo de la comunidad, afectando a 3 menores de sexo femenino que se encontraban jugando, una de ellas fallecio.</t>
  </si>
  <si>
    <t xml:space="preserve">Se atendio a la poblacion con 44700 despensas, 18000 laminas tipo b, 50000 cobertores, 50000 colchonetas, 25 rollos de hule, 7000 kits de limpieza, 7000 kits de aseo personal. </t>
  </si>
  <si>
    <t>Ostuacan, Siltepec y Chicomosuelo</t>
  </si>
  <si>
    <t>Debido a las fuertes precipitaciones por la onda tropical num 32 se desbordo el rio Shuspal que afecto a 236 viviendas. Se habilitaron 2 RT (con 228 personas). Se afectaron 2 puentes (1 con daños estructurales y 1 en su totalidad), 3 tramos carreteros afectados, 3 escuelas con daños estructurales y   8 negocios afectados. Se apoyo a la poblacion de los tres municipios con 1936 despensas, 2500 laminas tipo b, 3872 cobertores, 3872 colchonetas, 968 kits de limpieza, 968 kits de aseo personal, 20470 litros de agua, 22000 toallas femeninas, 13326 pañales etapa 3, 13326 pañales etapa 4, 13326 pañales etapa 5.</t>
  </si>
  <si>
    <t>Un camion de pasajeros de la Ruta de Ramos Arizpe se impacto contra uno de los muros de concreto del puente localizado en calle Manuel Acuña y Carr. Monterrey Saltillo. Se reportaron  lesionadas 26 mujeres (con un promedio de 28 años) y 19 hombres (con un promedio de 34 años). Resultando un autobus de pasajeros y dos vehiculos particulares dañados.</t>
  </si>
  <si>
    <t>Debido a las fuertes lluvias se presentaron afectaciones en 100 casas, arboles caidos, barda a punto de desplomarse y 50 vehiculos con desperfectos.</t>
  </si>
  <si>
    <t>San Marcos, Cuautepec, Copala y Marquelia</t>
  </si>
  <si>
    <t xml:space="preserve">Se apoyo a la poblacion con 1793 despensas, 12310 laminas tipo b, 4520 cobertores, 4520 colchonetas, 5 rollos de hule, 18000 costales, 1793 kits de limpieza, 1793 kits de aseo personal. </t>
  </si>
  <si>
    <t>Alvarado, Espinal, Gutierrez Zamora, Papantla y Tlalixcoyan</t>
  </si>
  <si>
    <t>Se proporciono apoyo a la poblacion a traves de 10594 despensas, 12573 laminas tipo b, 5381 laminas tipo c, 14190 cobertores, 14190 colchonetas, 5297 kits de limpieza, 5297 kits de aseo personal.</t>
  </si>
  <si>
    <t>Huatulco, Tuxtepec, Santiago Textitlan, Santiago Camotlan, Ixtlan de Juarez y Ayotzintepec</t>
  </si>
  <si>
    <t>Las lluvias fuertes presentadas el 28 y 29, provocaron varios derrumbes, asi como afectacion de 1 escuela y 4 viviendas (2 en Huatulco y 2 en Tuxtepec) . En Tuxtepec: 60 viviendas fueron afectadas por entrada de agua (tirante aprox. de 50-70 cm), se afecto a 1  Kinder y 1 Escuela Primaria (se afectaron a 280 alumnos). Ayotzintepec: 2 viviendas afectadas y derrumbes.</t>
  </si>
  <si>
    <t>13 municipios</t>
  </si>
  <si>
    <t xml:space="preserve">Debido a las lluvias provocadas por un sistema de baja presion, actualmente depresion tropical 19-E, los dias 28, 29, 30 de septiembre y  1 y 2 de octubre, se generaron afectaciones en Coyuca de Benitez: 1 vivienda inundada, 1 persona fallecida (sexo femenino de 42 años) por descarga electrica en la localidad del Huamuchito debido a que se desprendio un cable de un poste de la CFE y le cayo. En Acapulco: caida de 1 arbol, caida de 1 barda y un pequeño deslave. En Ometepec: 55 viviendas inundadas, 3 familias se quedaron refugiadas en la comisaria ejidal. Debido al desbordamiento del Arroyo Grande causaron afectaciones en Tlacochistlahuaca: inundacion de viviendas, 25 familias (100 personas) acudieron al RT y se presento 1 derrumbe. En Cocula: 1 derrumbe de material solido en la Carr. Estatal Cocula-Cuetzala del Progreso tramo Machito de las Flores km 8. </t>
  </si>
  <si>
    <t>Candelaria Loxicha y Oaxaca</t>
  </si>
  <si>
    <t>Debido a las lluvias registradas en la region de la Costa y Sierra Sur se  reporto 1 embarcacion extraviada en el mar la cual salio a la pesca del tiburon el 28 de septiembre desde la playa de Puerto Angelito en Puerto Escondido con 4 personas (sexo masculino) a bordo. En Oaxaca: Se encontro el cuerpo de 1 persona de sexo masculino de 65 años quien cayo a un rio de nombre Chiquito el 29 de septiembre. En Candelaria Loxicha: la comunidad de Miramar  incomunicada por cierre de camino debido a un  deslave.</t>
  </si>
  <si>
    <t>Tepehuacan de Guerrero</t>
  </si>
  <si>
    <t>Debido a las lluvias en la region conocida como Sierra Gorda se presento el derrumbe de un cerro en el tramo que conduce al gasoducto de la transportadora de Gas Natural de la Huasteca. Resultando 6 trabajadores lesionados de la Empresa GDEI, trasladados para su atencion.</t>
  </si>
  <si>
    <t>Guadalajara, El Salto y San Pedro Tlaquepaque</t>
  </si>
  <si>
    <t>Fuertes lluvias provocando inundaciones en varias viviendas alcanzando niveles que van desde los 10 cm hasta 1.5 m, generando afectaciones en 1,171 viviendas afectadas, 424 vehiculos afectados, 3 escuelas afectadas y 1 comedor. Aproximadamente mil niños sin clases. Se apoyo a la poblacion con 1647 despensas, 1647 kits de limpieza, 1647 kits de aseo personal.</t>
  </si>
  <si>
    <t>La Huerta</t>
  </si>
  <si>
    <t>Lluvia fuerte que cubrio parte de la Carr. Federal  80 Km. 206, debido a ello 1 camioneta de la Empresa Coppel se derrapo aprox. 800 m y se impacto contra 1 arbol y posteriormente cayo a un arroyo denominado Kuige, viajaban 10 personas, de las cuales 1 logro salir y 9 se recuperaron los cuerpos.</t>
  </si>
  <si>
    <t>Atzacan, Ixhuatlancillo, Ixtaczoquitlan, Orizaba y Mariano Escobedo</t>
  </si>
  <si>
    <t>Atzacan: escurrimiento de cañal en la Carr. Orizaba-Atzacan que afecto 6 viviendas (tirante de hasta 50 cm). En Ixhuatlancillo: 80 viviendas (tirantes hasta 40 cm). En Orizaba: desbordamiento de la laguna El Chirimoyo que afecto el Fracc. San Jose, 100 viviendas afectadas, se habilito 1 RT (con 30 personas). En Orizaba: se desbordo el rio Totolito afectando 10 viviendas en la calle Oriente 2 por lo que se traslado a 8 personas. En Mariano Escobedo: anegamientos en 1 vivienda (la familia se encuentra en la Comandancia de Policia). En Ixtaczoquitlan: 6 viviendas(anegamientos hasta 40 cm) por el desbordamiento del rio Escamela, asi como por 1 arroyo, afectando 3 viviendas. Se apoyo a la poblacion con 1475 despensas, 6010 laminas tipo b, 4503 cobertores, 4503 colchonetas, 1475 kits de limpieza, 1475 kits de aseo personal, 6030 laminas tipo c.</t>
  </si>
  <si>
    <t>San Pedro Cholula</t>
  </si>
  <si>
    <t>Explosion de 1 polvorin, resultando 4 persona fallecida y 2 lesionadas (1 de sexo masculino de 35 años y 1 de sexo femenino de 60 años), trasladadas para su atencion.</t>
  </si>
  <si>
    <t>Yautepec,  Tetela Del Volcan, Ciudad Ayala,  Cuautla y Tlatizapan</t>
  </si>
  <si>
    <t xml:space="preserve">Lluvias fuertes que afectaron en el municipio de Yautepec: 20 casas por penetracion de agua (entre 30 y 40 cm), asi como 6 cisternas de agua limpia afectadas, preventivamente se habilito 1 albergue. En Tetela Del Volcan: derrumbe de 1 cerro afectando 6 domicilios en el  Barrio San Agustin, preventivamente se evacuaron a 12 personas. En Ciudad Ayala: deslizamiento de tierra de una barranca afectado varios domicilios en San Juan Ahuehueyo  y la obtruccion de 1  puente por ramas y basura. En Cuautla: penetracion de agua en 1 casa (de 2 a 3 mts) y en las albercas del lugar conocido como Agua Hedioanda. En Tlatizapan: 1 puente dañado por un socavon  en el centro de un pilar. </t>
  </si>
  <si>
    <t>Deslizamiento en el asentamiento irregular de material endeble, ubicado en Col. Anexa Sanchez Taboada, se reportan 10 viviendas desalojadas, las personas afectadas se trasladaron con familiares y amigos. Se  etiquetaron 27 viviendas de color rojo tras la reactivacion de movimientos antiguos en la calle Jorge Isaac de la Col. Reforma.</t>
  </si>
  <si>
    <t xml:space="preserve">Debido a las lluvias fue necesario apoyar a la poblacion con 1360 despensas, 4043 laminas tipo b, 2170 laminas tipo c, 1521 cobertores, 1521 colchonetas, 680 kits de limpieza, 680 kits de aseo personal. </t>
  </si>
  <si>
    <t>Lluvia fuerte 840 viviendas afectadas (150 con perdidas materiales), el DIF de Jalisco otorgo insumos que consistieron en166 despensas, 166 kits de limpieza, 166 kits de aseo personal, se habilito 1 RT.</t>
  </si>
  <si>
    <t>Villa Juarez</t>
  </si>
  <si>
    <t xml:space="preserve">Choque entre 3 vehiulos particulares (2 camionetas tipo pickp y 1 vehiculo tipo sedan) en la super-Carr. a Rio verde Km. 30 en el tramo Villa Juarez-Rioverde. Debido al exceso de velocidad y neblina, resultando 10 personas fallecidas (4 del sexo femenino, 4 del sexo masculino y 2 menores) y 10 lesionadas (7 del sexo femenino de 14 años prom. y 3 del sexo masculino de 33 años prom.), trasladadas para su atencion. </t>
  </si>
  <si>
    <t>Chocaman y Coscomatepec</t>
  </si>
  <si>
    <t xml:space="preserve">Debido a las lluvias fue necesario apoyar a la poblacion con 1876 despensas, 4580 laminas tipo b, 2900 laminas tipo c, 1554 cobertores, 1554 colchonetas, 938 kits de limpieza, 938 kits de aseo personal. </t>
  </si>
  <si>
    <t>Lluvia atipica en la region montañosa central (70 a 100 ml de agua en la parte alta): 57 viviendas inundadas en el municipio de Cordoba, 1 RT activado. Se imprementaron los planes DN-III, Marina y Tajin para asistir a 80 personas. Se cayo una barda de casi 40m de una empresa manufacturera y otra de la escuela primaria "Rafael Delgado" . Desbordo de los arroyos Paso Coyol, Quitacalzones y Los Lirios; ademas de los rios Seco y Antonio. Deslaves en distintos caminos y caida de arboles afectando la vialidad en las colonias Buenavista y Lopez Arias. Se cerro el puente de San Joaquin, Yanga y en Cuichapa. 15 familias afectadas por el desborde de los rios Loma del Carmen y  Barrio de Guadalupe. . En la carretera Fortin-Huatusco, a la altura de Dos Caminos, se presentaron dos grandes deslaves, uno afecto los dos carriles. Otros deslaves en Naranjal,  Xochitla (4 comunidades afectadas) y Achalpa</t>
  </si>
  <si>
    <t>Agua Dulce, Coatzacoalcos, Cosoleacaque, Hidalgotitlan, Ixhuatlan del Sureste, Las Choapas, Martinez de la Torre, Minatitlan, Moloacan, Nanchital de Lazaro Cardenas del rio y Uxpanapa</t>
  </si>
  <si>
    <t>Se proportciono apoyo a la poblacion a traves de 14829 despensas, 14272 cobertores, 14272 colchonetas, 4943 kits de limpieza, 4943 kits de aseo personal, 45205 laminas tipo c, 75738 litros de agua.</t>
  </si>
  <si>
    <t xml:space="preserve">Fuga de gas Lp, en un tanque de 20 kg, provocando un flamazo por acumulacion de gas , dentro del departamento con numero interior 101-A, de una vecindad, conformada por 12 viviendas ubicada en la colonia Juarez.  Resultaron 7 personas lesionadas, las cuales fueron trasladas a distintos hospitales para su valoracion y atencion medica. Asi como afectaciones a 4 viviendas con daños parciales. 
</t>
  </si>
  <si>
    <t>Se reportan  3 comunidades afectadas (60 viviendas) afectadas por penetracion de agua debido al desbordamiento del Rio Matizal, con  tirantes de medio metro.  No fue necesario realizar evacuacion, ni la implementacion de RT, ya que  el descenso fue muy rapido y al momento se realizan los trabajos de limpieza y saneamiento. Daño en un puente vehicular, en el cual solo hay transito peatonal, no se reportan daños humanos. Jalapa: el Rio de la Sierra se desbordo, 30 viviendas por penetracion de agua registrando un  tirante de hasta 15 centimetros.</t>
  </si>
  <si>
    <t>Varios derrumbes en carreteras,  deceso de una persona (sexo desconocido) por accidente carretero producido por un derrumbe. Se registraron tirantes de hasta 40 centimetros. Sin RT activados</t>
  </si>
  <si>
    <t>35</t>
  </si>
  <si>
    <t>Fuertes lluvias causadas por el CT "Trudy". Se reportaron daños en carreteras Federales y Estatales por cortes y deslaves. Postes de energia electrica caidos y derrumbes.  Desbordamiento de 8 rios. Activacion de 15 RT. Se reporto la muerte de 4 personas debido a que su casa quedo sepultada (2 hombres y 2 mujeres); una personas que cayo al rio;  un hombre y una mujer debido a que colpaso su vivienda de adobe y un hombre por deslave de cerro sobre su negocio. 81 localidades  incomunicadas, colapso de 4 puentes y 21 deslaves. 2600 casas afectadas; 2343 por inundacion, 23 colapsadas, 3 por caida de arbol, 218 con daños en techos 5 con daños parciales y 7 con bardas caidas. Insumos entregados: 41553 despensas, 120180 laminas tipo b, 41550 cobertores, 41550 colchonetas, 900 impermeables, 600 guantes, 50 rollos de hule, 30000 costales, 400 carretillas, 400 palas redondas, 400 zapapicos, 300 cascos, 200 machetes, 200 hachas, 41553 kits de limpieza, 41553 kits de aseo personal, 110845 toallas femeninas, 73897 pañales etapa 2, 118235 pañales etapa 3, 88676 pañales etapa 4, 73897 pañales etapa 5, 209480 litros de agua.</t>
  </si>
  <si>
    <t>100</t>
  </si>
  <si>
    <t>Las fuertes lluvias hicieron crecer los rios y canales. En Valles centrales: caminos afectados, derrumbes; el bordo del cerro cayo afectando 10 casas, (6 de ellas sepultadas), sin heridos ni muertos. 25 personas evacuadas, 25 laminas se volaron por el viento. Huatulco: rocas grandes obstrueron la carretera. Daños importantes en caminos y daños en cultivos de cafe y maiz, en promedio de 600 a 800 hectareas.   Region Istmo Norte:  4 casas con inundaciones de 32 cm en promedio. Mixteca: carretera con derrumbe, San Martin Peras quedo incomunicado por derrumbes en su carretera y la caida de un puente. Region Puerto: en Santiago Armenta 1 RT con 30 personas, Chacahua y El Azufre incomunicadas. Region Sierra Sur: 1 RT con 7 familias.  3 postes caidos. Se repartieron 18526 despensas, 20000 laminas tipo b, 38000 cobertores, 38000 colchonetas, 7500 impermeables, 7500 botas, 60000 costales, 5000 linternas, 18526 kits de limpieza, 18526 kits de aseo personal y 130000 litros de agua.</t>
  </si>
  <si>
    <t>Fuertes lluvias que provocaron el desbordamiento de los rios Puyacatengo y Oxolotan. Tres RT activados. Se reporto penetracion de agua en las viviendas de 70 personas, con tirantes de 30 a 40 cm. Realizacion de  labores de desazolve y limpieza.</t>
  </si>
  <si>
    <t>Toma  clandestina en un ducto de gasolina en el tramo Salamanca- Leon provoco derrame de gasolina contenida en socavon de aproximadamente 7 metros de largo por 4 metros de fondo; en el interior de la toma se aprecia un cuerpo al parecer masculino, se evacuaron 3 viviendas con 8 personas.</t>
  </si>
  <si>
    <t xml:space="preserve">Tulum, Solidaridad, Isla Mujeres, Cozumel, Lazaro Cardenas y Benito Juarez </t>
  </si>
  <si>
    <t xml:space="preserve">Fuen necesario apoyar a la poblacion con 16200 despensas, 20203 cobertores, 20203 colchonetas, 6101 impermeables, 6101 botas, 8100 kits de limpieza, 8100 kits de aseo personal, 140224 litros de agua y 80300 laminas tipo b. </t>
  </si>
  <si>
    <t>Choque por alcance y volcadura de autobus de pasajeros y camion Torton resultando dos personas lesionadas</t>
  </si>
  <si>
    <t>Accidente en la carretera de San Luis Potosi - Matehuala . Debido a la neblina y el exceso de velocidad un tracto camion y una patrulla de Policia Federal se impactan, resultando dos federales lesionados y el chofer del tracto camion fallece en el lugar.</t>
  </si>
  <si>
    <t>Accidente carretero  en la comunidad Purisima de Cubos entre una camioneta del DIF y un camion de agua embotellada resultando cuatro personas lesionadas y una fallecida.</t>
  </si>
  <si>
    <t>Accidente carretero por arrastre de un vehiculo de la Policia Federal, con 6 elementos a bordo. La unidad fue arrastrada al querer pasar por el vado del Rio Coahuayana, el cual estaba desbordandose. Resultaron dos muertos, 3 lesionados y un desaparecido.</t>
  </si>
  <si>
    <t>Choque de frente entre un camion de jornaleros y un vehiculo compacto. Derivado del accidente se reportaron 27 personas lesionadas y dos hombres fallecidos, el chofer (que murio en el lugar) y su acompañante (que fallecio cuando lo trasladaban al hospital)</t>
  </si>
  <si>
    <t>Fuga de un cilindro de gas de 20kg provoco un flamazo afectando a una mujer de 23 años, que resulto con quemaduras.</t>
  </si>
  <si>
    <t xml:space="preserve">Tlapa de Comonfort </t>
  </si>
  <si>
    <t>Volcadura de autobus de pasajeros sobre la carretera federal Chilpancingo-Tlapa. El autobus perteneciente a la empresa "Estrella Blanca" volco en un barranco de aproximadamente 50 m de profundidad. Se reportan 14 personas lesionadas y 3 fallecidas (2 masculinos y 1 femenina, los tres de la tercera edad)</t>
  </si>
  <si>
    <t>Camioneta de tres y media repartidora de cilindros de gas, de la empresa "Azteca Gas" al cerrarse a un camion pierde el control quedando volcada sobre su lado derecho resultando lesionado el copiloto Martin Gonzales de 53 años. El percance se llevo acabo en Circuito Interior esquina paseo de la reforma. Colonia Nueva Anzures. Los 50 cilindros salieron ilesos.</t>
  </si>
  <si>
    <t>Choque, ocurrido sobre la Autopista del Sol kilometro 238 en el carril Norte–Sur, a la altura del poblado Tierras Prietas, entre un autobus de pasajeros de la empresa Estrella de Oro y un trailer de doble semirremolque; en el autobus viajaban 30 personas de los cuales 19 personas resultaron lesionadas, tres de ellas de gravedad y una persona ( hombre de 33 años) fallecida en el lugar.</t>
  </si>
  <si>
    <t>Camion de transporte de trabajadores de la empresa Mahle choco contra la parte trasera de un trailer que transportaba 1600 garrafones de agua, el accidente ocurrio sobre el Libramiento Noroeste, a la altura del municipio de Garcia y se debio a la neblina y exceso de velocidad.  El saldo es de 34 personas con lesiones leves que fueron trasladados a diversos hospitales,  4 de ellos en estado critico.</t>
  </si>
  <si>
    <t>Volcadura de una pipa, a la altura de la Col. Zona Industrial de Ixtapaluca. La pipa transportaba 45,000 litros de gas LP. El accidente provoco el cierre de dos carriles de la autopista Mexico-Cuautla por 3.5 horas</t>
  </si>
  <si>
    <t>Descarrilamiento de 25 carros tanque que transportan destilado de petroleo en el tramo ferreo Acambaro-Escobedo de la linea Kansas City, esto se ocasiono por la volcadura de un trailer en la autopista Celaya-Guanajuato que obstruyo la via del tren. 1 fallecido. Cierre parcial a la circulacion en el tramo Queretaro-Irapuato. Incendio en 2 contenedores. Se evacuo preventivamente a aproximadamente 200 personas</t>
  </si>
  <si>
    <t>Choque de una Nissan pick-up y un Bora, en la carretera libre a Zapotlanejo en sentido a Zapotlanejo-Guadalajara en la via Libramiento de puente grande  a la altura del kilometro 167. De las personas que viajaban en el vehiculo pick-up murieron 1 mujer (52 años) y dos de sexo desconocido. Las cuatro personas que viajaban en el vehiculo Bora fueron trasladadas por personal de cruz roja Zapotlanejo en estado grave</t>
  </si>
  <si>
    <t>33 municipios</t>
  </si>
  <si>
    <t xml:space="preserve">Debido a las fuertes lluvias se apoyo a la poblacion con 11953 despensas, 32814 cobertores, 32814 colchonetas, 2000 impermeables, 2000 botas, 20 rollos de hule, 11953 kits de limpieza, 11953 kits de aseo personal y 45000 laminas tipo b. </t>
  </si>
  <si>
    <t>La estacion de metrobus Ciudad Universitaria y una unidad articulada fueron quemadas por un grupo de aproximadamente 60 encapuchados</t>
  </si>
  <si>
    <t xml:space="preserve">Impacto frontal entre un autobus de pasajeros de la linea TRV, linea regional de Veracruz contra un trailes de la compañia atracciones Castaneda de Teziutlan Puebla del servicio publico federal. Resultaron 20 personas lesionadas que fueron enviadas a diferentes hospitales y 10 personas que fueron atendidas ambulatoriamente. </t>
  </si>
  <si>
    <t xml:space="preserve">Derrumbe en una construccion en la Colonia San Clemente calle Pino no. 42 esquina Fresno. Revolvedora cayo en una excavacion de aproximadamente 25 metros.  Cinco lesionados tres de ellos trasladados a hospitales cercanos, una persona atrapada y el deceso de un menor. </t>
  </si>
  <si>
    <t>Matias Romero Avendaño</t>
  </si>
  <si>
    <t>Volcadura de un autobus de la empresa "FYPSA" sobre la carretera federal Coatzacoalcos-Salina Cruz. 6 personas lesionadas y 2 fallecidas de sexo femenino de 37 y 57 años de edad.</t>
  </si>
  <si>
    <t>Vega de Alatorre</t>
  </si>
  <si>
    <t>Volcadura de un camion de pasajeros de la linea ADO, el accidente se presento en el kilometro 124 de la carretera Nautla-Palma Sola. Derivado del accidente se reporta una persona muerta de sexo desconocido; y 2 hombres ( 59 y 60 años) y 2 mujeres (50 y 30 años) lesionadas</t>
  </si>
  <si>
    <t>Volcadura de un camion de turismo que transportaba boy scouts, mismos que procedian de San Luis Potosi con destino a Mistla, Tepoztlan.  El incidente se registro sobre la Carretera Federal Mexico -  Cuernavaca, a la altura de San Pedro Huizilac, perteneciente al municipio de Huitzilac. De los 39 personas que iban abordo, se reportan 31 personas lesionadas y 5 personas mas fallecidas (2 menores y 3 adultos)</t>
  </si>
  <si>
    <t xml:space="preserve">Accidente automovilistico entre un vehiculo particular  (Ford Mustang)y uno de transporte publico  (camioneta de 3.5 toneladas de la linea de transporte Cometa de Oro Express). El accidente se suscito por choque de frente en el cual perdio la vida un hombre de 24 años y resultaron lesionadas 15 personas (11 adultos y 4 menores de sexo desconocido). Como medida preventiva, se acordono la zona y se cerro la circulacion por 2 horas en ambos sentidos </t>
  </si>
  <si>
    <t>Debido al paso del Frente frio No. 12 se desbordo el rio Mezcalapa. Se repartaron 1,165 viviendas afectadas por inundacion, con un tirante de 1.80 a 2.00 mts. Fue activado el plan DN-III. Tres refugios temporales activados con 18, 39 y 49 familias respectivamente. Se apoyo a la poblacion con 276 despensas, 1794 laminas tipo b, 552 cobertores, 552 colchonetas, 138 kits de limpieza, 138 kits de aseo personal, 8832 litros de agua, 1987 toallas femeninas, 560 pañales etapa 3, 448 pañales etapa 4, 448 pañales etapa 5.</t>
  </si>
  <si>
    <t>Centro y Nacajuca</t>
  </si>
  <si>
    <t xml:space="preserve">Debido a las lluvias se apoyo a la poblacion con 11211 despensas, 3000 cobertores, 3000 colchonetas, 100 botas, 12 rollos de hule, 100000 costales, 3737 kits de limpieza, 3737 kits de aseo personal y 3737 envases de agua. </t>
  </si>
  <si>
    <t xml:space="preserve">Explosion por acumulacion de gas (fuga de gas en tanque estacionario), en una vivienda de un nivel, ubicada en Calle Manuel Gutierrez Najera No. 146 A. Derivado del siniestro, se reportaron 6 personas lesionadas, 4 de ellas, 2 menores (una niña de 11 años y un niño de 16 años), 2 adultos (uno de 45 años y otro de 65 años), siendo trasladados a un Hospital;  2 policias auxiliares intoxicados por inhalacion de gas Lp, estos atendidos en el lugar.Se presento un semicolapso de loza de un aproximado de 80 m2. 
</t>
  </si>
  <si>
    <t>Volcadura de un autobus en el kilometro 85 de la carretera Queretaro-Mexico con razon social “ETN” Enlaces Terrestres Nacionales. Una persona muerta y 4 lesionados quienes fueron trasladados al Hospital Regional de Tepeji del Rio</t>
  </si>
  <si>
    <t xml:space="preserve">Conato de incendio en el Hospital General del IMSS Zona 2 Troncoso, Regional Centro,  a consecuencia de corto circuito. Resulto afectado el primer piso (area de consultorios) quemandose la madera de los entre muros falsos. Como medida de seguridad se realizo la evacuacion de 300 personas entre empleados y visitantes del lugar. </t>
  </si>
  <si>
    <t>San Bartolo Soyaltepec</t>
  </si>
  <si>
    <t>Registro de volcadura de autobus de la linea Yosondua en la carretera San Bartolo Soyaltepec en el km 162, se reportaron nueve personas fallecidas . El autobus viajaba de Tlaxiaco con destino a la Ciudad de Mexico  y se desconocen las causas por las que se salio de la carretera</t>
  </si>
  <si>
    <t xml:space="preserve">Incendio en el garage de una vivienda en la calle de Izabal, esquina Legaria, en la colonia Torre Blanca. El incendio afecto parte del garage y un vehiculo particular. </t>
  </si>
  <si>
    <t>Incendio por falla electrica que afecto a 20 metros de una bodega de la empresa Little Fuse que se dedica a la maquila de fusibles, se evacuaron a 50 personas, no se reporta lesionados.</t>
  </si>
  <si>
    <t xml:space="preserve">Debido a la lluvia, fue necesario apoyar a la poblacion con 198 despensas, 794 cobertores, 794 colchonetas, 198 kits de limpieza, 198 kits de aseo personal, 2856 toallas femeninas, 800 pañales etapa 3, 640 pañales etapa 4, 624 pañales etapa 5, 6352 litros de agua y 2580 laminas tipo b. </t>
  </si>
  <si>
    <t>Impacto de 2 vehiculos y posteriormente la volcadura de ambos, en la avenida Jimenez Cantu, a la altura de Bosque Real. Derivado del accidente se reporta la muerte de un menor y 2 personas lesionadas, mismas que fueron trasladadas a un hospital. Se desconocen las causas que originaron el accidente.</t>
  </si>
  <si>
    <t>Frente frio 18 provoco bajas temperaturas y helada severa. 26 hombres y 8 mujeres fueron trasladados a  los 11 RT activados. Se apoyo a la poblacion con 3301 despensas, 13204 cobertores, 13204 colchonetas, 15 rollos de hule.</t>
  </si>
  <si>
    <t>Volcadura de trailer de la empresa Orion Torrente Industrial que transportaba 32 toneladas de cianuro de sodio. Se derramo 1 tonelada de producto. Se cerro la circulacion de la carretera.</t>
  </si>
  <si>
    <t>Incendio de casa habitacion de material de madera con techo de lamina de carton y galvanizada, se reporto perdida total del inmueble, las dos personas que lo habitan resultaron ilesas. Se desconocen las causas del incendio.</t>
  </si>
  <si>
    <t>Volcadura de un vehiculo Pick Up Nissan en la region de Costa Chica en la carretera Acapulco – Pinotepa Nacional en las inmediaciones de la entrada del municipio de Juchitan, se reportaron 15 personas lesionadas, de los cuales 10 son adultos y 5 son menores. 2 personas adultas fallecieron</t>
  </si>
  <si>
    <t>San Juan Bautista Coaixtlahuaca</t>
  </si>
  <si>
    <t xml:space="preserve">Accidente de autobus en el km 165 en la poblacion de San Juan Coixtlahuaca en el estado de Oaxaca. Se reportan 14 lesionados, los cuales no son de gravedad y fueron trasladados para su atencion. </t>
  </si>
  <si>
    <t xml:space="preserve">Volcadura de un autobus sub-urbano de pasajeros, el accidente ocurrio por ser conducido a exceso de velocidad, sobre el tramo carretero federal de Villa Hermosa-Macuspana, kilometro 39, a la altura de la comunidad Chichonal, el autobus se trasladaba de  Tenosique a Villa Hermosa. En el siniestro resultaron 25 personas lesionadas mismas que fueron trasladadas a hospitales </t>
  </si>
  <si>
    <t>Un autobus de la linea potosina impacto a una camioneta particular, cayendo ambos vehiculos al barranco con una altura aproximada de 100 metros en la carretera federal, a la altura de la comunidad Torrecitas. Ambos vehiculos trasladaban a una peregrinacion. Resultaron 22 lesionados que fueron trasladados a diferentes hospitales,  16 personas fallecidas: 12 personas en el lugar, 3 en el traslado y 1 en el hospital.</t>
  </si>
  <si>
    <t xml:space="preserve">Autobus de transporte publico vuelca y cae a un barranco de aproximadamente 8 m de altura. Se desconocen las causas, el accidente se presento en el municipio de Morelia a la altura de la comunidad San Pedro Puruatido, resultando 17 personas lesionadas las cuales fueron trasladadas para su atencion medica </t>
  </si>
  <si>
    <t>Localizacion de un artefacto, fuera del Kinder ABC, ubicado en Colonia Villas del Descanso.  Elementos de SEDENA, Proteccion Civil Estatal y Municipal  acordonaron la zona, realizando la recuperacion de una Granada de Fragmentacion y quedando bajo el resguardo de elementos del Mando unico. Autoridades del Kinder realizaron repliegue a una zona segura dentro de las mismas instalaciones (aproximadamente 88 personas entre docentes y alumnos)</t>
  </si>
  <si>
    <t>Toma clandestina en poliducto de 10”Ø  con incendio en las inmediaciones de la comunidad de Lobos. Sin personas lesionadas. Como medida preventiva se suspende el bombeo</t>
  </si>
  <si>
    <t>Desplome de una avioneta en el ejido Yalcoc, municipio Las Margaritas. Se reportaron 2 personas fallecidas totalmente calcinadas.</t>
  </si>
  <si>
    <t>Accidente vehicular, de una pipa que transportaba 42,000 litros de diesel, de la empresa Lupipsa. Derivado del accidente se presento el derrame del 5% del producto, el derrame fue controlado por personal del H. C. de Bomberos. El conductor de la pipa resulto con algunas lesiones, por lo cual fue trasladado a un hospital cercano.  Se desconocen las causas que originaron el accidente.</t>
  </si>
  <si>
    <t>Impacto de un trailer contra 3 vehiculos particulares y una camioneta, se reportaron 3 personas fallecidas y 3 lesionados, mismos que fueron trasladados a un hospital de Tonala, para su valoracion y atencion medica. Se desconocen las causas que originaron el accidente.</t>
  </si>
  <si>
    <t>Accidente en la carretera Guadalajara – Zapotlanejo. En el accidente se vieron involucrados un trailer con plataforma sin razon social y dos vehiculos particulares, ocasionado el fallecimiento de dos personas en el lugar de los hechos y tres personas lesionadas leves a moderadas, trasladadas a los servicios medicos</t>
  </si>
  <si>
    <t>Explosion de polvorin en un domicilio particular, resultando lesionada una persona de sexo femenino de 49 años de edad, con quemaduras en el 70% de su cuerpo, la cual fue trasladada para su atencion. Se desconocen la causa que origino la explosion</t>
  </si>
  <si>
    <t>Incendio en una imprenta, ubicada entre calle Morelos y avenida del Rio, perteneciente a la Colonia Hercules, municipio de Queretaro.  El fuego afecto  carton y papeleria, como medida preventiva se evacuaron 120 personas de 20 casas aledañas. No se reportaron daños humanos</t>
  </si>
  <si>
    <t>Debido a la descompostura de una maquina que provoco exceso de monoxido de carbono 58 mineros quedaron atrapados al interior de la mina conocida como EL FeNIX a cargo de ROFOMEX en la comunidad de San Juan de la Costa, fueron rescatados luego de unas horas., uno de ellos murio. Posteriormente se presento un incendio. Como medida preventiva fueron evacuados 175 personas aproximadamente</t>
  </si>
  <si>
    <t>Un edificio de 12 niveles se hundio aproximadamente 40 centimetros, como medida preventiva se evacuaron a 120 personas (entre trabajadores de la construccion y personas de edificios aledaños) y se realizo el acordonamiento del edificio. El incidente se presento debido a que se realizaban obras en el interior del edificio y se extrajo parte de las celdas de cimentacion. No se reportaron daños humanos y se realizaron trabajos de revision en la estructura del edificio mencionado y de los que se encuentran aledaños a el.</t>
  </si>
  <si>
    <t>Derrame por Toma Clandestina No Hermetica  Poliducto 12"Ø -  16"Ø  Minatitlan-Villahermosa. El area impactada preliminar fue de 10 x 200 m (2,000 m2). Se coloco abrazadera y se recupero producto derramado mediante Unidad Presion Vacio</t>
  </si>
  <si>
    <t>Incendio en una bodega particular de Botellas de Plastico, ubicada en la Colonia Santa Martha Acatitla, consumiendo un area de aproximadamente 200 metros cuadrados. No se reportan personas lesionadas ni evacuadas.</t>
  </si>
  <si>
    <t xml:space="preserve">Volcadura de una pipa con razon social “PROSOL” que trasportaba gasolina magna sin, con una capacidad de 44 mil litros. Presento fuga ligera sobre el asfalto y a una cuneta, posteriormente se realizo el trasvase del producto a otra unidad de la misma empresa. </t>
  </si>
  <si>
    <t xml:space="preserve">Toma clandestina no hermetica en el poliducto de 12”Ø-20"Ø Minatitlan-Mexico entre Acatzingo y Quecholac, Puebla a la altura  del poblado la Compañia.  El area afectada es de 150 x 50 m en terreno arenoso </t>
  </si>
  <si>
    <t>Jantetelco</t>
  </si>
  <si>
    <t>Incendio en una bodega de pacas de avena,  en el Rancho Azteca, ubicado entre las localidades de Tenango y San Antonio La Esperanza, afectando por el fuego 1500 pacas de avena</t>
  </si>
  <si>
    <t>Llera</t>
  </si>
  <si>
    <t xml:space="preserve">Choque entre un autobus de pasajeros que cubria la ruta Tampico – Monterrey contra un trailer de doble remolque que transportaba tuberia de acero, en la Carretera Zaragoza Gonzalez, municipio de Llera. El siniestro se debio a la falta de pericia del conductor del autobus, impactando la unidad en la parte posterior del trailer, mismo que se encontraba parado sobre la cinta asfaltica de baja velocidad. Derivado del accidente, se reportan 18 personas lesionadas  que fueron trasladadas para su atencion, asi como 4 personas fallecidas.  </t>
  </si>
  <si>
    <t>Choque frontal entre un vehiculo Eco Sport y un autobus de pasajeros que provenia de Cd. Juarez con destino a Tierra Blanca, el siniestro ocurrio en el Km. 4 de la Carretera 145 Tinaja – Cd. Aleman, municipio de Tierra Blanca. Al momento de registrarse el choque, inicio el incendio de la camioneta la persona que se encontraba en el interior quedo calcinada; el autobus trasportaba un aproximado de 30 personas, mismas que presentaron crisis nerviosas.</t>
  </si>
  <si>
    <t>Volcadura de un vehiculo Jetta a la altura de la carretera federal No. 57 a la entrada al Municipio de San Jose Iturbide. Se reportan 2 fallecidos y 3 lesionados.</t>
  </si>
  <si>
    <t>Batopilas, Chinipas, Urique</t>
  </si>
  <si>
    <t>El cultivo gravemente afectados debido a la lluvia torrencial, fue la avena, mientras que tambien presentoafectaciones en el ganado bovino. Esto en los municipios de Batopilas, Chinipas, Urique.</t>
  </si>
  <si>
    <t>Explosion de tanque de gas LP de 300 kilos en una bodega de plasticos, ubicada en la Colonia Centro, ocasiono el incendio de un vehiculo, provocando lesiones a tres personas y perdidas materiales en la bodega</t>
  </si>
  <si>
    <t xml:space="preserve">Debido a acumulacion de gas se registro una explosion dentro de la escuela primaria Pedro Moreno. La explosion se registro dentro de sus instalaciones. Se reporta una persona lesionada (personal de limpieza), trasladada a los servicios medicos del Municipio. </t>
  </si>
  <si>
    <t>Accidente automovilistico en la carretera (57-D) Mexico- Piedras Negras, tramo Sanctorum- San Martin, en el que se vieron involucrados una Vagoneta, marca Mercedez Benz y un omnibus marca Scania del servicio publico federal de turismo,  se reportan 2 personas muertas y 4 lesionados, siendo trasladados  a diferentes hospitales para su atencion</t>
  </si>
  <si>
    <t>Toma clandestina no hermetica en el poliducto 12”Ø Minatitlan - Villahermosa. area afectada de 50 m x 100 m. Posteriormente personas ajenas retiraron abrazadera que habia sido instalada para eliminacion provisional de dicha toma clandestina, por lo que el area volvio a ser impactada</t>
  </si>
  <si>
    <t>Vanegas</t>
  </si>
  <si>
    <t>Salida y volcadura de un autobus de pasajeros en la Carretera Federal No. 62 a la altura del entronque de Vanegas. Resultaron 6 lesionados, mismos que fueron trasladados para su atencion, asimismo, se reporta 1 persona fallecida del sexo femenino, y el resto (29) resulto con lesiones leves siendo revisados en el lugar.</t>
  </si>
  <si>
    <t>Incendio en el interior de un mercado denominado “Reforma”, ubicado  en la zona centrica  del municipio de San Juan del Rio afectando 10 locales temporales y 4 establecidos de venta navideña, se presume que el siniestro se debio a la sobrecarga electrica, en uno de los puestos ambulantes, el cual se propago rapidamente</t>
  </si>
  <si>
    <t>Una minera  con razon social "Paradox", la cual sustrae hierro, construyo una represa rustica para el deposito de sus desechos, la cual presenta una fuga comienza a afectar el rio Choix. Cerca de la minera se encuentran 3 comunidades de aproximadamente 130 viviendas</t>
  </si>
  <si>
    <t>Toma clandestina de gas, la cual genero una explosion e incendio. 3 elementos de Proteccion Civil Municipal que se encontraban atendiendo la emergencia resultaron lesionados, los cuales fueron trasladados para su atencion. Como medida preventiva se evacuaron aproximadamente a 2,000 personas, la mayoria se trasladaron con familiares y amigos;  220 personas ocuparon los 2 albergues habilitados</t>
  </si>
  <si>
    <t>Incendio en un local ubicado en la Colonia Centro, dicho local era utilizado para la elaboracion de trajes y vestidos. Como medida preventiva fueron evacuados 40 empleados del inmueble. El incendio fue controlado y extinguido por personal del H. C. de Bomberos. No se tiene reporte de daños humanos y se desconocen las causas que originaron el incendio.</t>
  </si>
  <si>
    <t>Accidente carretero en el km 40 de la carretera Tepa-Jalostotitlan, entre un camion de pasajeros y un trailer que transportaba laminas de acero, el resultado fue de 2 mujeres fallecidas; 5 personas en estado grave y 10 con lesiones leves trasladadas para su atencion</t>
  </si>
  <si>
    <t>Incendio de tracto camion en la autopista Cosoleacaque - Nuevo Teapa. El vehiculo se quemo en su totalidad, transportaba 44,000 litros de gasolina. No se reportan lesionados ni afectaciones a la zona y poblacion. Se presume que el origen del incidente se debio al sobrecalentamiento de balatas</t>
  </si>
  <si>
    <t>Volcadura de pipa (Auto tanque) que transportaba 30 mil litros que procedia de Guanajuato, sobre la carretera federal Aguascalientes -Leon km 69, resultando incendiada en su totalidad y una persona calcinada, se presume era el conductor. Se cerro la carretera de ambos lados</t>
  </si>
  <si>
    <t>Choque frontal entre 2 camionetas . Derivado del siniestro, se reportan 10 personas lesionadas trasladadas para su atencion y una mujer (55) y cuatro hombres fallecidos (con promedio de edad de 42 años)</t>
  </si>
  <si>
    <t>Volcadura de pipa que transportaba ciclohexano (altamente peligroso y flamable). El incidente se dio en el libramiento Sur Poniente cuando la pipa viajaba con destino de Altamira a Salamanca. Debido al incidente la pipa se incendio y derramo producto. Solo el conductor resulto con lesiones menores. Como medida preventiva se evacuaron habitantes cercanos al lugar</t>
  </si>
  <si>
    <t>Accidente entre un tren y un camion de pasajeros, en la carretera San Sebastian – Tlajomulco a la altura de Las Vias. La probable causa del accidente es que el camion que cubria la ruta 187B, intento ganarle el paso al tren. Se reportaron 2 personas fallecidas y 16 lesionadas (8 menores y 8 adultos), mismas que fueron trasladadas a diferentes nosocomios cercanos para su atencion medica.</t>
  </si>
  <si>
    <t xml:space="preserve">Gustavo A. Madero </t>
  </si>
  <si>
    <t>Volcadura de transporte publico de la linea Autobuses Teotihuacanos, en la carretera Mexico-Pachuca. Como resultado se tuvo un saldo de 19 lesionados de los cuales 9 fueron trasladados para su atencion y 10 fueron atendidos en el lugar. Se presume que el origen del accidente se debio a exceso de velocidad por parte del conductor.</t>
  </si>
  <si>
    <t>Se registro la volcadura de un tracto camion tipo tanque que contiene  amoniaco en la autopista Puebla-Cordoba a la altura de la comunidad del Potrero en direccion a la ciudad de Puebla. Presento fuga, se reportan dos personas fallecidas y 18  intoxicadas las cuales fueron trasladadas para su atencion medica.  Se desconocen las causas de este accidente</t>
  </si>
  <si>
    <t>En 2015 dos personas murieron por golpe de calor. Ademas fueron afectadas 42 personas en su salud:  cinco por golpe de calor y  37 por agotamiento por calor.</t>
  </si>
  <si>
    <t>En 2015 doce personas murieron por golpe de calor. Ademas fueron afectadas 54 personas en su salud:  29 por golpe de calor y  25 por agotamiento por calor.</t>
  </si>
  <si>
    <t>En 2015 una persona murio por golpe de calor. Ademas fueron afectadas 4 personas en su salud:  3 por golpe de calor y  1 por agotamiento por calor.</t>
  </si>
  <si>
    <t>En 2015 dos personas fallecieron por golpe de calor. Ademas fueron afectadas 10 personas en su salud por la misma causa.</t>
  </si>
  <si>
    <t>En 2015 una persona fallecio por golpe de calor. Ademas fueron afectadas 36 personas en su salud:  12 por golpe de calor, 22 por agotamiento por calor y dos por quemaduras.</t>
  </si>
  <si>
    <t>En 2015 ocho personas fallecieron por golpe de calor. Ademas fueron afectadas 354 personas en su salud:  33 por golpe de calor y 321 por agotamiento por calor.</t>
  </si>
  <si>
    <t xml:space="preserve">En 2015 una persona murio por golpe de calor. Ademas 5 personas fueron afectadas en su salud por la misma causa. </t>
  </si>
  <si>
    <t>En 2015 una persona murio por golpe de calor. Ademas fueron afectadas12 personas en su salud:  2 por golpe de calor y 10 por agotamiento por calor.</t>
  </si>
  <si>
    <t>En 2015 una persona murio por golpe de calor. Ademas una persona fue afectada en su salud por la misma causa.</t>
  </si>
  <si>
    <t>En 2015 fueron afectadas 17 personas en su salud por golpe de calor.</t>
  </si>
  <si>
    <t>En 2015 fueron afectadas 7 personas en su salud por golpe de calor.</t>
  </si>
  <si>
    <t>En 2015 fueron afectadas 8 personas en su salud por agotamiento de calor.</t>
  </si>
  <si>
    <t>En 2015 una persona fue afectada en su salud por golpe de calor.</t>
  </si>
  <si>
    <t>En 2015 tres personas fueron afectadas en su salud por golpe de calor.</t>
  </si>
  <si>
    <t xml:space="preserve">En 2015 dos personas fueron afectadas en su salud: una por golpe de calor y una por agotamiento por calor. </t>
  </si>
  <si>
    <t>En el año reportoun total de 28 incendios durante 2015, con 518.82 hectareas de estrato herbaceo afectadas y 89.98 de arbustivo.</t>
  </si>
  <si>
    <t>Se reportaron un total de 95 incendios durante 2015, con una afectacion de 862.11 hectareas en el estrato herbaceo, 323.8 en el arboreo y 17,403.47 en el arbustivo.</t>
  </si>
  <si>
    <t>Se reportaron un total de 37 incendios durante 2015, con una afectacion en el estrato herbaceo de 1,648.86, 151.23 de arbolado adulto y 9.5 de renuevo y 131.23 arbustivo.</t>
  </si>
  <si>
    <t>Se reportaron 28 incendios durante 2015, con una afectacion en el estrato herbaceo de 2,073.7 hectareas, 366.5 en arbolado adulto, 668.5 en renuevo y 3,421.3 en arbustivo.</t>
  </si>
  <si>
    <t>Se reportaron 320 incendios durante 2015, con una afectacion en el estrato herbaceo de 4,561.2 hectareas, 99.5 en arbolado adulto, 97.75 en renuevo y 346.2 en arbustivo.</t>
  </si>
  <si>
    <t>Se reportaron 252  incendios durante 2015, con una afectacion en el estrato herbaceo de 1688.18 hectareas, 9.25 en arbolado adulto, 66 en renuevo y 210.62 en arbustivo.</t>
  </si>
  <si>
    <t>Se reportaron 32 incendios durante 2015, con afectacion en el estrato herbaceo de 141.73 hectareas, .02 en arboreo y 582.79 en arbustivo.</t>
  </si>
  <si>
    <t>Se reportaron 11 incendios durante 2015, con afectacion en el estrato herbaceo de 63.23 hectareas y 52.28 en arbustivo.</t>
  </si>
  <si>
    <t>Se reportaron 502 incendios durante 2015, con afectacion en el estrato herbaceo de 700.93 hectareas, 10.16 en renuevo y 76.59 en arbustivo.</t>
  </si>
  <si>
    <t>Se reportaron 68 incendios durante 2015, con afectacion en el estrato herbaceo de 516.56 hectareas, 1 de arbolado adulto, 23.5 en renuevo y 117.5 en arbustivo.</t>
  </si>
  <si>
    <t>Se reportaron 9 incendios durante 2015, con afectacion en el estrato herbaceo de 659.16 hectareas, 10 en renuevo y 7.82 en arbustivo.</t>
  </si>
  <si>
    <t>Se reportaron 147 incendios durante 2015, con afectacion en el estrato herbaceo de 3,757.4 hectareas, 212.46 en renuevo y  1,517.22 en arbustivo.</t>
  </si>
  <si>
    <t>Se reportaron 30 incendios durante 2015, con afectacion en el estrato herbaceo de 39.2 hectareas, 1.5 en renuevo y  71.95 en arbustivo.</t>
  </si>
  <si>
    <t>Se reportaron 364 incendios durante 2015, con afectacion en el estrato herbaceo de 6,345.5 hectareas, 33.5 en arbolado adulto, 29.5 en renuevo y  1,610 en arbustivo.</t>
  </si>
  <si>
    <t>Se reportaron 519 incendios durante 2015, con afectacion en el estrato herbaceo de 505.37 hectareas, 1.55 en arbolado adulto, 74.9 en renuevo y  805.66 en arbustivo.</t>
  </si>
  <si>
    <t>Se reportaron 225 incendios durante 2015, con afectacion en el estrato herbaceo de 872.55 hectareas, 32.1 en arbolado adulto, 33.61 en renuevo y  427.91 en arbustivo.</t>
  </si>
  <si>
    <t>Se reportaron 106 incendios durante 2015, con afectacion en el estrato herbaceo de 292.55 hectareas y  92 en arbustivo.</t>
  </si>
  <si>
    <t>Se reportaron 57 incendios durante 2015, con afectacion en el estrato herbaceo de 336 hectareas y  117 en arbustivo.</t>
  </si>
  <si>
    <t>Se reportaron 13 incendios durante 2015, con afectacion en el estrato herbaceo de 49.54 hectareas y  31.75 en arbustivo.</t>
  </si>
  <si>
    <t>Se reportaron 263 incendios durante 2015, con afectacion en el estrato herbaceo de 7,212.8 hectareas, 849 en arbolado adulto, 352 en renuevo y 2,762 en arbustivo.</t>
  </si>
  <si>
    <t>Se reportaron 156 incendios durante 2015, con afectacion en el estrato herbaceo de 1,865.75 hectareas, 8 en arbolado adulto, 2.5 en renuevo y 241.65 en arbustivo.</t>
  </si>
  <si>
    <t>Se reportaron 7 incendios durante 2015, con afectacion en el estrato herbaceo de 40.25 hectareas, 3 en renuevo y 15 en arbustivo.</t>
  </si>
  <si>
    <t>Se reportaron 81 incendios durante 2015, con afectacion en el estrato de arbolado adulto en 33.43 hectareas y 5,538.74 en arbustivo.</t>
  </si>
  <si>
    <t>Se reportaron 18 incendios durante 2015, con afectacion en el estrato herbaceo en 243.6 hectareas, 10 de renuevo y 125.5 en arbustivo.</t>
  </si>
  <si>
    <t>Se reportaron 16 incendios durante 2015, con afectacion en el estrato herbaceo en 322 hectareas, 120 en arbolado adulto, 10.03 de renuevo y 50 en arbustivo.</t>
  </si>
  <si>
    <t>Se reportaron 31 incendios durante 2015, con afectacion en el estrato herbaceo en 1,946.8 hectareas y 12.9 en arbustivo.</t>
  </si>
  <si>
    <t>Se reportaron 26 incendios durante 2015, con afectacion en el estrato herbaceo en 695.2 hectareas y .5 en arbolado adulto.</t>
  </si>
  <si>
    <t>Se reportaron 5 incendios durante 2015, con afectacion en el estrato herbaceo en 194.25 hectareas, 6 en arbolado adulto, 2 de renuevo y 26 en arbustivo.</t>
  </si>
  <si>
    <t>Se reportaron 157 incendios durante 2015, con afectacion en el estrato herbaceo en 263 hectareas,.25 en arbolado adulto, .75 de renuevo y 2.75 en arbustivo.</t>
  </si>
  <si>
    <t>Se reportaron 130 incendios durante 2015, con afectacion en el estrato herbaceo en 412.9 hectareas, 19.75 de renuevo y 722.97 en arbustivo.</t>
  </si>
  <si>
    <t>Se reportaron 34 incendios durante 2015, con afectacion en el estrato herbaceo en 91 hectareas, 7,168.9 de arbolado adulto, 69 de renuevo y 1,317.35 en arbustivo.</t>
  </si>
  <si>
    <t>Se reportaron 42 incendios durante 2015, con afectacion en el estrato herbaceo en 615.34 hectareas, 6 de renuevo y 157.53 en arbustivo.</t>
  </si>
  <si>
    <t>En el 2105, tres personas  perdieron la vida a causa de intoxicacion . Ademas 178 personas fueron afectadas en su salud: 11 por intoxicacion y 3 por quemadura.</t>
  </si>
  <si>
    <t>En el 2105, siete personas  perdieron la vida a causa de las bajas temperaturas: 1 por hipotermia, 5 por intoxicacion y 1 por quemadura. Ademas 168 personas fueron afectadas en su salud: 7 por hipotermia, 134 por intoxicacion y 1 por quemadura.</t>
  </si>
  <si>
    <t>En el 2105, dos personas  perdieron la vida a causa de las bajas temperaturas: 1 por hipotermia y 1 por intoxicacion.</t>
  </si>
  <si>
    <t>En el 2105 ,ocho personas  perdieron la vida a causa de intoxicacion. Ademas 3 personas fueron afectadas en su salud por la misma causa.</t>
  </si>
  <si>
    <t>En el 2105 ,dos personas  perdieron la vida a causa de intoxicacion. Ademas 10 personas fueron afectadas en su salud por la misma causa.</t>
  </si>
  <si>
    <t>En el 2105, dos personas  perdieron la vida a causa de las bajas temperaturas: 1 por hipotermia de una persona masculina de aproximadamente 40 años, era indigente y padecia de sus facultades mentales y 1 por intoxicacion.</t>
  </si>
  <si>
    <t>SS-CENACOM</t>
  </si>
  <si>
    <t>En el 2105,  diez personas  perdieron la vida a causa de las bajas temperaturas: 3 por hipotermia y 7 por intoxicacion. Ademas 44 personas fueron afectadas en su salud: 1por hipotermia, 42 por intoxicacion y 1 por quemadura.</t>
  </si>
  <si>
    <t>En el 2105, cuatro personas  perdieron la vida por intoxicacion. Ademas 9 personas fueron afectadas en su salud: 3 por hipotermia y 6 por intoxicacion.</t>
  </si>
  <si>
    <t>En el 2105, una persona perdio la vida por hipotermia. Ademas 13 personas fueron afectadas en su salud por intoxicacion.</t>
  </si>
  <si>
    <t>En el 2105, una persona perdio la vida por hipotermia. Ademas seis personas fueron afectadas en su salud por intoxicacion.</t>
  </si>
  <si>
    <t>En el 2105, una persona perdio la vida por intoxicacion.</t>
  </si>
  <si>
    <t>En el 2105, una persona perdio la vida por intoxicacion y cuatro mas fueron atendidas por la misma causa.</t>
  </si>
  <si>
    <t>En el 2105, una persona perdio la vida por intoxicacion y dos mas fueron atendidas por la misma causa.</t>
  </si>
  <si>
    <t>En el 2015, dos personas fueron atendidas por intoxicacion.</t>
  </si>
  <si>
    <t>Accidente entre camion torton y un vehiculo particular Jetta los dos en llamas, en la autopista Mexico-Puebla. Se reportaron dos personas con quemaduras (de 40% y 30% del cuerpo) y dos personas con fracturas. Una persona fallecida.</t>
  </si>
  <si>
    <t>Agua Dulce, Alvarado, Las Choapas, Misantla, Moloacan, Nautla y Tecolutla</t>
  </si>
  <si>
    <t>Debido a las lluvias severas ocurridas  del 4 al 7 de enero, fueron declarados en emergencia siete municipios de Veracruz, a los que se les repartieron 8,818 despensas,  17,636 cobertores b,  15,600 colchonetas, 7,000 laminas tipo  "B", y 7000 laminas tipo "C".</t>
  </si>
  <si>
    <t>Fuertes lluvias de manera intermitente por 5 horas provocaron encharcamientos. Un RT activado pero las familias no quisieron dejar sus domicilios. Los encharcamientos se produjeron derivado del taponamiento de un arroyo por escurrimiento del mismo y trabajos de construccion que se realizaban en el lugar. Desbordamiento de dos arroyos, 25 viviendas incomunicadas. 9 taponamientos de alcantarillado por derrumbe. Algunos tramos afectados por derrumbe.</t>
  </si>
  <si>
    <t>Ahumada, Balleza, Batopilas, Bocoyna, Carichi, Casas Grandes, Cuauhtemoc, Cusihuiriachi, Delicias, Dr. Belisario Dominguez, Gran Morelos, Guachochi, Guadalupe y Calvo, Guazapares, Guerrero, Hidalgo del Parral, Ignacio Zaragoza, Madera, Matachi, Meoqui, Moris, San Francisco de Borja, San Francisco de Conchos, Santa Barbara, Saucillo, Temosachic, Buenaventura, Juarez, Namiquipa y Nuevo Casas Grandes</t>
  </si>
  <si>
    <t xml:space="preserve"> Por la presencia de
helada severa provocada por la segunda Tormenta Invernal y la interaccion con el Frente Frio
no. 26 se declararon en emergencia a 30 municipios de Chihuahua, por lo que se repartieron 61,940 despensas,  123, 883 cobertores b, y  123, 883 colchonetas.</t>
  </si>
  <si>
    <t>Camargo, Hidalgo, Mainero, Miquihuana, Nuevo Laredo y Reynosa</t>
  </si>
  <si>
    <t>Por la presencia de helada
severa provocada por la segunda Tormenta Invernal y la interaccion con el Frente Frio no. 26 se declararon en emergencia a seis municipios por lo que se repartieron,4,299 despensas, 17,198 cobertores b,  y 17,198 colchonetas.</t>
  </si>
  <si>
    <t>Agua Prieta, alamos, Arivechi, Arizpe, Bacerac, Bacoachi, Bavispe, Cananea, Cumpas, Etchojoa, Huachinera, Imuris, Naco, Nacozari de Garcia, Navojoa, Quiriego, Rosario y Sahuaripa</t>
  </si>
  <si>
    <t>Por la presencia de helada
severa provocada por la segunda Tormenta Invernal y la interaccion con el Frente Frio no. 26 se declararon en emergencia a 18 municipios por lo que se repartieron 2,473 despensas,  9,893 cobertores b, y  9,893 colchonetas.</t>
  </si>
  <si>
    <t>Canatlan, Cuencame, Durango, Gomez Palacio, Guanacevi, Hidalgo, Inde, Mapimi, Mezquitan, Ocampo, El Oro, Otaez, Pueblo Nuevo, San Bernardo, San Dimas, Santiago Papasquiaro, Tamazula, Tepehuanes, Tlahualilo, Topia y Nuevo Ideal</t>
  </si>
  <si>
    <t>Por la presencia de helada
severa provocada por la segunda Tormenta Invernal y la interaccion con el Frente Frio no. 26 se declararon en emergencia a 21 municipios por lo que se repartieron 8,229 despensas, 32,918 cobertores b, y  32,918 colchonetas.</t>
  </si>
  <si>
    <t>Catorce, Cedral, Matehuala, San Luis Potosi, Santo Domingo, Vanegas, Villa de la Paz, Villa de Ramos, Armadillo de los Infante, Charcas, Salinas, Venado, Villa de Guadalupe, Villa Hidalgo y Moctezuma</t>
  </si>
  <si>
    <t>Por la presencia de helada
severa provocada por la segunda Tormenta Invernal y la interaccion con el Frente Frio no. 26 se declararon en emergencia a 14 municipios por lo que se repartieron 1,328 despensas, 5,314 cobertores b, y  5,314 colchonetas.</t>
  </si>
  <si>
    <t>Hidalgo, Maravatio, Morelia, Zinapecuaro, Zitacuaro, Epitacio Huerta y Contepec</t>
  </si>
  <si>
    <t xml:space="preserve">Por la presencia de helada
severa provocada por la segunda Tormenta Invernal y la interaccion con el Frente Frio no. 26 se declararon en emergencia a 7 municipios por lo que se repartieron10,850 despensas, 43,400 cobertores b, y 43,400 colchonetas, </t>
  </si>
  <si>
    <t>Almoloya de Juarez, Amanalco, Amecameca, Ixtapaluca, Ixtlahuaca, Lerma, Temascaltepec, Tenango del Valle, Texcoco y Toluca y en una segunda declaratoria Ozumba y Atlautla</t>
  </si>
  <si>
    <t>Por la presencia de helada
severa provocada por la segunda Tormenta Invernal y la interaccion con el Frente Frio no. 26 se declararon en emergencia a 10 municipios por lo que se repartieron12,968 despensas, 51,872 cobertores b, y 51,872 colchonetas. Para Ozumba y Atlautla se repartieron  652 despensas, 2,608 cobertores b, y   2,608 colchonetas.</t>
  </si>
  <si>
    <t>Anahuac, Galeana, Garcia, Monterrey, Santa Catarina, Santiago, Aramberri, Dr. Coss, Gral. Zaragoza y Paras</t>
  </si>
  <si>
    <t>Por la presencia de helada
severa provocada por la segunda Tormenta Invernal y la interaccion con el Frente Frio no. 26 se declararon en emergencia a 10 municipios por lo que se repartieron1,623 despensas, 6,493 cobertores b, y  6,493 colchonetas.</t>
  </si>
  <si>
    <t>Acuña, Guerrero, Hidalgo, Jimenez, Monclova, Nava, Ocampo, Piedras Negras, Saltillo, Zaragoza, Allende, Cuatro Cienegas, Juarez, Morelos, Sacramento, San Buenaventura, Villa Union, San Pedro, General Cepeda, Torreon y Arteaga</t>
  </si>
  <si>
    <t>Por la presencia de helada
severa provocada por la segunda Tormenta Invernal y la interaccion con el Frente Frio no. 26 se declararon en emergencia a 21 municipios por lo que se repartieron10,279 despensas, 41,117 cobertores b y  41,117 colchonetas.</t>
  </si>
  <si>
    <t>Aguascalientes, Asientos, Calvillo, Cosio, Jesus Maria, Pabellon de Arteaga, Rincon de Romos, San Jose de Gracia, Tepezala, El Llano y San Francisco de los Romo</t>
  </si>
  <si>
    <t>Por la presencia de helada
severa provocada por la segunda Tormenta Invernal y la interaccion con el Frente Frio no. 26 se declararon en emergencia a 11 municipios por lo que se repartieron589 despensas, 2357 cobertores b, y  2357 colchonetas.</t>
  </si>
  <si>
    <t xml:space="preserve">Mulege </t>
  </si>
  <si>
    <t>Por la presencia de helada
severa provocada por la segunda Tormenta Invernal y la interaccion con el Frente Frio no. 26 se declararon en emergencia al municipio de Mulege  por lo que se repartieron 1,207 despensas, 4,831 cobertores b, y 4,831 colchonetas.</t>
  </si>
  <si>
    <t>Acatlan, Acaxochitlan, Huehuetla, Pachuca de Soto, Tulancingo de Bravo, Yahualica, Atlapexco, Huejutla de Reyes, Jaltocan, Metztitlan, San Felipe Orizatlan y Tlanchinol y en una segunda declaratoria  Mineral del Monte, Huasca de Ocampo, Singuilucan, Mineral del Chico, Omitlan de Juarez y Atotonilco el Grande</t>
  </si>
  <si>
    <t xml:space="preserve">Por la presencia de helada
severa provocada por la segunda Tormenta Invernal y la interaccion con el Frente Frio no. 26 se declararon en emergencia a 12 municipios por lo que se repartieron 4,423 despensas, 17,692 cobertores b, y 17,692 colchonetas. En los 6 municipios de la segunda declaratoria se repartieron 180 despensas, 723 cobertores b, y  723 colchonetas. </t>
  </si>
  <si>
    <t>Queretaro, Tequisquiapan, Peñamiller, Pinal de Amoles, Arroyo Seco, Toliman y Cadereyta de Montes</t>
  </si>
  <si>
    <t>Por la presencia de helada
severa provocada por la segunda Tormenta Invernal y la interaccion con el Frente Frio no. 26 se declararon en emergencia a 7 municipios por lo que se repartieron1,208 despensas, 4,832 cobertores b, y 4,832 colchonetas.</t>
  </si>
  <si>
    <t>Chignahuapan, Huauchinango, Puebla, San Martin Texmelucan y Tetela de Ocampo y en una segunda declaratoria Chalchicomula de Sesma, San Nicolas de los Ranchos, Cuetzalan del Progreso y Libres</t>
  </si>
  <si>
    <t>Por la presencia de helada
severa provocada por la segunda Tormenta Invernal y la interaccion con el Frente Frio no. 26 se declararon en emergencia a 5 municipios por lo que se repartieron 8, 079 despensas, 32,318 cobertores b, y  32,318 colchonetas y en los cuatro municipios de la segunda declaratoria 2,024 despensas, 8,097 cobertores b, y  8,097 colchonetas.</t>
  </si>
  <si>
    <t>Fresnillo, Sombrerete, Villa de Cos y Zacatecas</t>
  </si>
  <si>
    <t>Por la presencia de helada
severa provocada por la segunda Tormenta Invernal y la interaccion con el Frente Frio no. 26 se declararon en emergencia a 4 municipios por lo que se repartieron 1,381 despensas, 5,524 cobertores b, y  5,524 colchonetas.</t>
  </si>
  <si>
    <t>Por la presencia de helada
severa provocada por la segunda Tormenta Invernal y la interaccion con el Frente Frio no. 26 se declararon en emergencia al municipio de Ensenada por lo que se repartieron 11,401 despensas, 45,604 cobertores b, y 45,604 colchonetas.</t>
  </si>
  <si>
    <t>Tlaxcala, Apizaco, Calpulalpan y Huamantla y en una segunda declaratoria Tlaxco y San Pablo del Monte</t>
  </si>
  <si>
    <t xml:space="preserve">Por la presencia de helada
severa provocada por la segunda Tormenta Invernal y la interaccion con el Frente Frio no. 26 se declararon en emergencia a 4 municipios por lo que se repartieron 881 despensas, 3,524 cobertores b, y   3,524 colchonetas. Y para los dos municipios siguientes 433 despensas, 1,733 cobertores b, y  1,733 colchonetas. </t>
  </si>
  <si>
    <t>Choix, El Fuerte, Ahome y Badiraguato</t>
  </si>
  <si>
    <t xml:space="preserve">Por la presencia de helada
severa provocada por la segunda Tormenta Invernal y la interaccion con el Frente Frio no. 26 se declararon en emergencia a 4 municipios por lo que se repartieron2,797 despensas, 11,191 cobertores b, y 11,191 colchonetas. </t>
  </si>
  <si>
    <t>Debido a la granizada se declaro en desastre natural en el sector agropecuario, acuicola y pesquero al municipio de San Luis Potosi  por la perdida de 329.5 hectareas de cultivos como la alfalfa, almaciago, avena, cilantro, y nopal que afectaron a 77 productores (70 hombres y 7 mujeres).</t>
  </si>
  <si>
    <t>Accidente en la carretera federal Amozoc-Acajete km 10, entre un trailer, auto particular y autobus de pasajeros, el saldo fue de dos personas fallecidas y 15 personas lesionadas. La circulacion fue cerrada por aprox 3 horas</t>
  </si>
  <si>
    <t>Volcadura de un tracto camion con doble remolque que transportaba amoniaco, con razonsocial Auto tanques AB. Este accidente ocurrio sobre la autopista Arco Norte km 156, cuando se le volo una llanta trasera y el conductor perdio el control de la unidad, quedando un contenedor sobre la carretera y el otro se vuelca junto con la cabina del tracto camion, resultando lesionado el conductor y siendo atendido en el lugar.</t>
  </si>
  <si>
    <t>Se registro una fuga de gas natural en la colonia Loma Hermosa , debido a que personal de una empresa de aguas y saneamiento golpeo un tubo subterraneo de gas natural de 2 pulgadas, debido a ello, se realizo una evacuacion preventiva de 2150 personas. No se reportan personas lesionadas ni afectaciones</t>
  </si>
  <si>
    <t>Volcadura de autobus en el kilometro 45 de la carretera Ciudad Obregon – Guaymas por el choque entre un camion de carga y un autobus con numero economico 209 perteneciente a la empresa con razonsocial TIM. 16 fallecidos por calcinacion en el interior de la gondola de pasajeros y 20 lesionados trasladados para su atencion.</t>
  </si>
  <si>
    <t>Volcadura en la carretera estatal Coyuca – Tepetixtla de un camion de volteo que transportaba personas y material de construccion. Resultaron seis lesionados con promedio de edad de 27 años, trasladados para su atencion asicomo dos hombres muertos con edad promedio de 20 años</t>
  </si>
  <si>
    <t>Fuga de gas natural en la colonia Irrigacion ocasionada por trabajos de excavacion. Se evacuaron 2,000 personas de manera preventiva</t>
  </si>
  <si>
    <t>Impacto de una pipa de PEMEX doble remolque con 32,000 litros de gasolina,  contra un poste de energia electrica de la CFE. El accidente se presentoen el kilometro 26 de la carretera Hermosillo-Nogales. Derivado del incidente se presentoderrame de producto y el incendio del vehiculo.</t>
  </si>
  <si>
    <t>Zacoalco de Torres</t>
  </si>
  <si>
    <t>Volcadura de un trailer doble remolque en la autopista Guadalajara-Colima cerca de Zacoalco de Torres, Resultaron derramados los 33,000 litros de diesel que transportaba. No hubo lesionados ni riesgo para la poblacion.</t>
  </si>
  <si>
    <t>Flamazo de un tanque de gas que estaba siendo llenado por una pipa sin las medidas de precaucion correspondientes. Como resultado del incidente resultaron 8 personas lesionadas que fueron trasladadas para su atencion ademas de dos muertos con un promedio de 20 años de edad. Se registro la perdida de una vivienda por incendio</t>
  </si>
  <si>
    <t>Choque de frente entre un tren que transportaba pasajeros y otro que se encontraba estacionado. El accidente se debio a que no se realizo correctamente el cambio de vias. Resultaron 23 personas lesionadas</t>
  </si>
  <si>
    <t>Volcadura en la carretera Janos- Puerto San Luis de un auto tanque debido a que el conductor perdio el control de la unidad y se volco , provocando el derrame de aproximadamente 30,000 litros del diesel que transportaba. No se reportaron lesionados</t>
  </si>
  <si>
    <t>Fuga de gas LP de una pipa de capacidad de 4,000 litros la cual contenia 1,000 litros, en la Colonia Santa Catarina, a causa de falta de mantenimiento de la valvula principal. Se evacuo de manera preventiva a 1,000 personas de una secundaria y se suspendieron labores en una primaria. La fuga fue controlada despues de una hora cuarenta minutos.</t>
  </si>
  <si>
    <t xml:space="preserve">Debido a heladas severas fue necesario declarar en emergencia al municipio de San Felipe del Progreso, por lo que se repartieron 3,794 despensas, 10,000 cobertores b,  y 10,000 colchonetas. </t>
  </si>
  <si>
    <t>Fuga de amoniaco en un tanque de almacenamiento de 2,000 litros, al cual se le fracturo la valvula de purga. Esto ocurrio dentro de las instalaciones de la empresa Sigma Alimentos. Se realizo una evacuacion de 2,669 personas de 21 empresas ubicadas en el parque industrial de Celaya. Cuatro personas resultaron intoxicadas</t>
  </si>
  <si>
    <t>Fuga e incendio de una pipa de gas con razonSocial "Gas Nieto" cuando estaba surtiendo de gas al Hospital Materno Infantil de Cuajimalpa  debido a que la valvula se desprendio de la misma cuando estaban cargando en el Hospital Materno Infantil de Cuajimalpa. Se reportaron cinco personas fallecidas (Dos bebes de sexo femenino, dos enfermeras y un camillero) 73 lesionados, (de los que se trasladaron a 30 para su atencion medica) y se rescataron a 6 menores con vida.  Como medida preventiva se suspendieron labores de la escuela Secundaria Diurna 211.  91 viviendas fueron afectadas por la explosion -la mayoria con marcos de ventanas dañados y vidrios rotos.</t>
  </si>
  <si>
    <t>Canatlan, Durango, Guanacevi, Mezquital, Ocampo, Pueblo Nuevo, San Bernardo, San Dimas, Santiago Papasquiaro, Suchil, Tepehuanes y Vicente Guerrero</t>
  </si>
  <si>
    <t>Debido a las lluvias severas se declararon en emergencia a 11 municipios y se repartieron 7,412 despensas, 14,826 cobertores b,  y 14,826 colchonetas.</t>
  </si>
  <si>
    <t>explosion dentro de una vecindad por acumulacion de gas en un tanque estacionario de 30 kg en la colonia El Dique. El saldo final fue de una persona muerta, nueve lesionados y perdida total de dos viviendas.</t>
  </si>
  <si>
    <t>18 municipios</t>
  </si>
  <si>
    <t xml:space="preserve">Se registraron nevadas en varios municipios del estado, la altura de la nieve va de los 5 a los 25 cm. En el municipio de El Salto se activo un RT con 20 personas albergadas, en los demas municipios la poblacion se reuso a usarlos. La super carretera Mazatlan-Durango se cerro, presentando hasta 50 cm de nieve en diversos tramos, ademas  de 25 caminos en mal estado y 9,825 viviendas con afectaciones menores   </t>
  </si>
  <si>
    <t>Suchil, Vicente Guerrero</t>
  </si>
  <si>
    <t>Desbordamiento de un rio que atraviesa los municipios de Suchil y Vicente Guerrero, ocasionando la penetracion de agua en 50 viviendas del municipio de Suchil y 70 en Vicente Guerrero. No se tiene en operacion ningun RT, ya que las personas afectadas se negaron a retirarse de sus viviendas.</t>
  </si>
  <si>
    <t>San Luis rio Colorado</t>
  </si>
  <si>
    <t>Incendio en una casa movil en el area de playa conocido como Machorro, resultando en la muerte de una menor de dos años, mientras que su madre de 20 años con quemaduras de 1° y 2° grado. Se desconocen las causas que originaron el incendio</t>
  </si>
  <si>
    <t xml:space="preserve">Volcadura de un autobus de pasajeros de la empresa AU Autobuses, en la Autopista Puebla-Orizaba. Como resultado del accidente, se reportan siete personas lesionadas (no graves), que fueron trasladadas para su atencion medica. Se desconocen las causas que originaron el accidente. </t>
  </si>
  <si>
    <t>explosion en la mina Santa Maria, localizada en la comunidad Aguijadero, Tenencia de Caleta de Campos.  En el lugar fallecieron 3 personas, cuyos cuerpos fueron rescatados con maquinaria pesada, se trata de dos hombres con promedio de edad de 43 años y una persona mas de la que no se tienen sus datos. Se desconocen las causas que provocaron la explosion.</t>
  </si>
  <si>
    <t>Carambola entre ocho vehiculos, entre ellos un camion de pasajeros, en la carretera libre Irapuato-Guanajuato. Como resultado del accidente se reportaron 18 personas lesionadas, una ellas una grave, por lo que fue trasladada para su atencion. Se desconocen las causas que originaron el incidente</t>
  </si>
  <si>
    <t>Volcadura de una pipa con 40,000 litros de gasolina Magna Sin, sobre la carretera nacional No. 15, tramo Zacapu – Carapa. Debido a la volcadura se presentofractura del contenedor, lo que acasiono que un 75% de su capacidad se fuera a los drenes laterales. La pipa no traia placas y no cuenta con razonsocial; no se reportaron personas lesionadas debido a que la unidad fue abandonada.</t>
  </si>
  <si>
    <t>Incendio en la bodega de desechables Jaguar, que afecto ademas tres naves de almacenamiento de distintos productos. Se evacuaron preventivamente a 150 personas. El incendio fue extinguido luego de seis horas y media de trabajos</t>
  </si>
  <si>
    <t>Incendio dentro de las instalaciones de una fabrica de plasticos, ubicada en la colonia Garza Nieto. Como resultado del incendio se reportan 5 personas con quemaduras y 1 mas con golpes menores.</t>
  </si>
  <si>
    <t>Debido a las bajas temperaturas se declaro en emergencia al municipio de Perote, con el fin de apoyar a la poblacion con 7,412 despensas, 14,826 cobertores b y 14,826 colchonetas.</t>
  </si>
  <si>
    <t>Volcadura de autobus de la linea ETN en direccion a Uruapan. Se reportaron 10 personas con lesiones leves que se trasladaron para su valoracion medica. Asimismo se reportaron dos personas de sexo y edad desconocida</t>
  </si>
  <si>
    <t xml:space="preserve">Reblandecimiento de tierra, en un estacionamiento ubicado por encima   del rio Verdiguel provocando un boquete y hundimiento de 3 a 4 metros de la caseta de seguridad, en la colonia Centro. Se reportodesaparecido al vigilante del lugar. </t>
  </si>
  <si>
    <t>Salida del camino y volcadura de un autobus Regional, con razonSocial “linea Diligencias”, el accidente se registro sobre la Carretera 124, entre las Comunidades La Llave y La Valle, derivado del accidente se reportan 18 personas lesionadas que fueron trasladadas para su atencion medica.</t>
  </si>
  <si>
    <t>Bachiniva, Balleza, Bocoyna, Buenaventura, Carichi, Cuauhtemoc, Cusihuiriachi, Gomez Farias, Guachochi, Guadalupe y Calvo, Guerrero, Ignacio Zaragoza, Madera, Namiquipa, Ocampo, Matachi, Moris y Temosachi</t>
  </si>
  <si>
    <t>Debido a la nevada severa se declararon en emergencia a 18 municipios por lo que se repartieron 10,518 despensas, 14,025 cobertores b, 14,025 colchonetas, 3,506 kit de aseo, 3,506 kit de limpieza y 15 rollos de hule.</t>
  </si>
  <si>
    <t>Impacto entre un tren y un camion de pasajeros de la linea fronteriza, el cual quiso ganarle el paso, resultando 21 personas fallecidas, de las cuales 16 fallecieron en el lugar  (nueve mujeres, cinco hombres y dos menores) y cinco mas en diversos hospitales (edad y sexo desconocido). Ademas 30 personas fueron trasladadas para su atencion medica</t>
  </si>
  <si>
    <t>Cualac</t>
  </si>
  <si>
    <t xml:space="preserve">Tormenta local acompañada de granizo en la localidad de Cuescomapa, municipio de Cualac.  Se registraron daños en los techos de laminas de carton de 20 viviendas resultando 90 personas afectadas. Proteccion Civil Estatal envio: 100 cobertores, 100 colchonetas,  60 despensas, 70 paquetes de pañales, 10 cajas de toallas sanitarias y 150 prendas de ropa invernal.  </t>
  </si>
  <si>
    <t xml:space="preserve">Volcadura de una pipa que transportaba Diesel, el cual posteriormente se derramo e incendio, el conductor resulto lesionado y fue trasladado a un hospital cercano para su atencion </t>
  </si>
  <si>
    <t>explosion con incendio de una pipa doble remolque que transportaba turbosina. El siniestro ocurrio en la Carretera Federal Villahermosa – Escarcega, y se debio a que la pipa se impacto  contra una camioneta originando la volcadura del tracto camion doble remolque seguida de una explosion con incendio de la unidad; la unidad transportaba 67,000 litros de turbosina. Como resultado del siniestro, se reporta lesionado el chofer de la pipa</t>
  </si>
  <si>
    <t>Incendio en el almacen de la Secretaria de Salud Estatal. No se encontraban personas en el interior. El fuego causo perdida total en equipo y material pre hospitalario, papeleria y  equipos de oficina, en un area aproximada de 50 x 30 metros, se desconoce la posible causa del incendio. Durante las maniobras de sofocacion, 2 elementos de bomberos municipal resultaron con intoxicacion por bioxido de carbono.</t>
  </si>
  <si>
    <t>Volcadura de pipa de gas, con razonsocial “Gas Nieto” en la carretera Mexico-Toluca con direccion al DF. El vehiculo con ovoide de 55,000 l de capacidad circulaba vacia por lo que las afectaciones se limitaron a la infraestructura carretera por el impacto y el cierre de la via de 3:30 a 7:00 horas</t>
  </si>
  <si>
    <t>Choque en la carretera Dolores Hidalgo-San Luis. En el incidente se involucraron una camioneta Ranger y un camion de transporte de personal. Resultaron lesionadas 7 mujeres y 17 hombres con promedio de edad de 23 años. Ademas dos hombres muertos  con promedio de edad de 17 años</t>
  </si>
  <si>
    <t>Volcadura de una pipa con capacidad de 27,000 litros que transportaba Lodo Centrifugado. El incidente se ubico en la carretera Transpeninsular, el chofer del vehiculo resulto con diferentes lesiones. Asimismo se derramo la mitad del producto que transportaba, la carretera fue cerrada temporalmente mientras se realizaban los trabajos de limpieza de la zona afectada.</t>
  </si>
  <si>
    <t xml:space="preserve">Volcadura de una camioneta de redilas marca Ford de 3 toneladas de la Empresa con razonSocial “Grupo Constructor del Sureste Rodriguez y Asociados”,  en la Carretera Mexico – Cd. Cuauhtemoc. Se reportan 10 personas lesionadas y 3 mas fallecidas. Se presume que las causas del siniestro se debieron a la velocidad y carga de la unidad.
</t>
  </si>
  <si>
    <t>Agua dulce, Alvarado, Boca del Rio, Coatzacoalcos, Medellin, Ozuluama de mascareñas, Tampico alto, Tatahuicapan de Juarez y Veracruz.</t>
  </si>
  <si>
    <t>Debido a los fuertes vientos se declararon en emergencia a 9 municipios y se repartieron 13,795 despensas, 9,190 cobertores b,   9,190 colchonetas y 25,448 laminas de zinc.</t>
  </si>
  <si>
    <t>Desgajamiento de talud en zona conocida como Mina 5. Cinco personas de sexo masculino fueron sepultadas, de las cuales tres fueron rescatadas con vida con promedio de edad de 35 años; mientras que dos personas con promedio de edad de 43 años murieron.</t>
  </si>
  <si>
    <t>Volcadura de autobus de la linea AVC en el tramo carretero Tuxtla a Jiquipilas, con 35 personas abordo. Se reportan 24 lesionados y 2 personas fallecidas de sexo femenino</t>
  </si>
  <si>
    <t>Volcadura y explosion de pipa de PEMEX que transportaba 20,000 litros de diesel en  la carretera Veracruz-Poza Rica. Se reporta el fallecimiento del conductor de la pipa.</t>
  </si>
  <si>
    <t xml:space="preserve">Volcadura de un tracto camion Kenwoorth con razonsocial Grupo Aldama Transportes, en la Carretera Federal 57 San Luis Potosi – Queretaro. Transportaba un total de 99,639 litros de gases comprimidos Isobutano en mezcla en ambas salchichas. El 8 de marzo se inicio el trasvase, por lo cual tuvo que cerrarse la carretera de las 14:50 a las 16:59 horas. No se registraron personas lesionadas. </t>
  </si>
  <si>
    <t>Volcadura de una Volkswagen tipo sedan, en la Colonia el Zapote, Tlajomulco de Zuñiga, esto debido a que el conductor iba en estado de ebriedad y cayo a un canal de 1 metro de profundidad, resultando 7 fallecidos, 4 menores y 3 adultos de sexo desconocido</t>
  </si>
  <si>
    <t>Volcadura de una camioneta sobre la carretera 76 a la altura del poblado Navarrete, entronque Tepic -San Blas, resultando 4 personas lesionadas de sexo desconocido y una persona fallecida de sexo masculino</t>
  </si>
  <si>
    <t>Volcadura de pipa de la empresa Petroasfaltos del Sureste SA de CV con capacidad de 44,000 l que transportaba acido muriatico sobre la autopista Mexico-Queretaro, resultando tres fisuras en el ovoide y derrame de una parte de su contenido.</t>
  </si>
  <si>
    <t xml:space="preserve">explosion e incendio en la empresa de razonsocial Parel, recicladora de llantas y asfalto. Resultaron 2 personas fallecidas y 4 lesionadas trasladadas para su atencion medica. Se desconocen las causas, del incidente. </t>
  </si>
  <si>
    <t>Francisco I. Madero, Matamoros, San Pedro, Torreon y Viesca</t>
  </si>
  <si>
    <t xml:space="preserve">Debido a las lluvias se declararon en emergencia a 5 municipios por lo que se les repartieron 9,372 despensas, 9,372 kits de limpieza,  9,372 kits de aseo personal y 50 rollos de hule. Pos sus efectos en la poblacion posteriormente recibieron la declaratoria de desastre para apoyar a los sectores hidraulico, urbano y vivienda. </t>
  </si>
  <si>
    <t>Fresnillo, Genaro Codina, General Panfilo Natera, Guadalupe, Loreto, Noria de Angeles, Ojocaliente, Pinos, Trancoso, Villa Garcia, Villa Gonzales Ortega, Villa Hidalgo y Zacatecas.</t>
  </si>
  <si>
    <t>El frente frio numero 41, acasiono granizada severa, lo cual produjo una capa de hielo de 20 a 40 cm. Se registraron daños en techos de 300 viviendas construidas con materiales de lamina galvanizada y carton, las cuales no soportaron el peso del hielo y se derrumbaron. Se declararon en emergencia a 14 municipios y se repartieron 3,724 despensas, 7,451 cobertores b,   7,451 colchonetas,  15,400 laminas tipo "b" y 20 rollos de hule.</t>
  </si>
  <si>
    <t>Acajete, Acatlan,Ayahualulco, Banderrilla,Calcahualco,Chiconquiaco,Coatepec,Cosautlan de Carvajal, Coscomatepec, Emiliano Zapata, Huatusco, La Perla, Mariano Escobedo, Naolinco, Perote, Totutla, Tlalnelhuayocan, Xalapa y Xico.</t>
  </si>
  <si>
    <t xml:space="preserve">Debido a las lluvias severas se declararon en emergencia a 19 municipios por lo que se repartieron 18,268 despensas, 29,231 cobertores b,   29,231 colchonetas, y  50,000 laminas de zinc. Posteriormente se declararon en desastre a los municipios de Ayahualulco, Chiconquiaco, Coatepec, Coscomatepec, Huatusco, Perote, Tlalnelhuayocan y Totutla, por lo que se apoyaron a los sectores carretero, educativo, hidraulico, urbano y vivienda. </t>
  </si>
  <si>
    <t>Canatlan, Coneto de Comonfort, Cuencame, Durango, Gomez Palacio, Guadalupe Victoria, Guanacevi, Hidalgo Inde, Lerdo Mapimi, Mezquital, Nazas, Nombre de Dios, Nuevo Ideal, Ocampo, El oro, Panuco de Coronado, Peñon Blanco, Poanas, Rodeo, San Bernardo, San Juan de Guadalupe, San Juan del Rio, San Luis del Cordero, San Pedro del Gallo, Santa Clara, Santiago Papasquiaro, General Simon Bolivar, Suchil, Tamazula, Tepehuanes, Tlahualilo Vicente Guerrero</t>
  </si>
  <si>
    <t>Debido a las lluvias se declararon en emergencia a 34 municipios por lo que se repartieron 11,144 despensas, 44,577 cobertores b,   44,577 colchonetas, 40,000 laminas tipo "b", 100 rollos de hule, 60,000 costales, 11,144 kits de limpieza y 11,144 kits de aseo personal. Por sus efectos posteriormente se declararon en desastre a los municipios de Canatlan, Coneto de Comonfort, Cuencame,Durango, El Oro, General Simon Bolivar, Gomez Palacio, Guadalupe Victoria, Guanacevi, Hidalgo e Inde para apoyar a los sectores carretero, hidraulico, urbano y vivienda.</t>
  </si>
  <si>
    <t>Pueblo Nuevo y San Dimas</t>
  </si>
  <si>
    <t>Debido a la nevada severa se declararon en emergencia a dos municipios por lo que se repartieron 542 despensas, 2170 cobertores b,   2170 colchonetas, 542 kits de limpieza,  542 kits de aseo personal. 2,000 laminas tipo "b", 20 rollos de hule y 10,000 costales.</t>
  </si>
  <si>
    <t>Choque y volcadura   en la carretera Federal 45 tramo Silao Leon en el que se involucran tres  vehiculos una  camioneta pick up Nissan doble cabina con razonsocial  de la empresa Vegusa, un tracto camion Kenwoorth, con doble tanque del Servicio publico Federal con razonsocial Transportes combustibles y asfaltos de Monterrey, el cual transportaba gasolina  con capacidad de 45,000 litros  presentando una pequeña fuga  en la valvula superior y una camioneta pick up Ford. Se realizo una  evacuacion preventiva de 1,021 personas en diferentes establecimientos cercanos  al lugar del incidente. Se realizaron labores de trasvase</t>
  </si>
  <si>
    <t xml:space="preserve">Armeria, Colima, Comala, Coquimatlan, Cuauhtemoc, Ixtlahuacan, Manzanillo, Minatitlan, Tecoman y Villa de Alvarez </t>
  </si>
  <si>
    <t>Debido a la lluvia severa se declararon 10 municipios en desastre se apoyo con recursos del FONDEN al sector pesquero y acuicola. tambien se declaro en desastre natural en el sector agropecuario, acuicola y pesquero a 10 municipios del estado de Colima por la perdida de mas de 5,000 hectareas de cultivos como el aguacate, arandano, caña, chile, ciruela roja, frijol, guanabana, jitomate, limon, maiz, mango, melon, naranja, papaya, pepino, platano, sandia, tamarindo, tomate, tomatillo y zarzamora que afectaron a 1,322 productores (1,156hombres y 152 mujeres).</t>
  </si>
  <si>
    <t>Apatzingan, Nueva Italia, Coahuayana, Patzcuaro, Ario de Rosales, Uruapan, Tancitaro, Zamora, Morelia, Tacambaro</t>
  </si>
  <si>
    <t xml:space="preserve">Debido a las fuertes lluvias resultaron afectados diversos caminos,  3,603 personas y 972 viviendas. Se atendieron accidentes como volcaduras y choques. Se presentaron caida de arboles, desbordamiento de un canal, cierre de circulacion debido a anegamientos, caida de una roca de gran magnitud.  Tres hombres perdieron la vida; dos de ellos en el municipio de Zitacuaro, uno de ellos a consecuencia de la lluvia resbalo y cayo a lo profundo de un barranco, un hombre al que le cayo un rayo y una persona que quedo calcinada en un choque en el municipio de Uruapan. Fue aplicado el plan DN III, ademas se activaron 5 RT que albergaron a 171 personas. Fueron repartidas 220 colchonetas y 400 cobijas en dos municipios. </t>
  </si>
  <si>
    <t xml:space="preserve">Desplome de una avioneta, que salio de la pista Frisco en el municipio de Parral, cayendo posteriormente en el municipio de Santa Barbara. En la avioneta viajaban 5 personas, mismas que fallecieron (piloto y 4 tripulantes). Se desconocen las causas que originaron el accidente. </t>
  </si>
  <si>
    <t>Atoyac de Alvarez, Benito Juarez, Acapulco, Chilpancingo de los Bravo</t>
  </si>
  <si>
    <t>Debido a lluvias de moderadas a fuertes acompañadas de fuerte viento y granizo en la parte alta  de la Sierra ,189 casas se vieron afectadas por desprendimiento de techos, 179 de ellas por desprendimiento parcial y 10 por desprendimiento total. Ademas se registro la caida de tres arboles y cuatro localidades se quedaron sin servicio de energia electrica. Debido al taponamiento provocado por una obra en construccion se reportaron encharcamientos.</t>
  </si>
  <si>
    <t>Celaya y Salvatierra</t>
  </si>
  <si>
    <t>Fuerte lluvia que provoco daños en cultivos asicomo encharcamientos a nivel banqueta en diversas colonias, reportando caida de arboles, cortes de energia electrica, afectaciones en casas y tras patios,  incremento en causes y canales de aguas negras. Se activo un RT que albergo a 6 personas</t>
  </si>
  <si>
    <t>Volcadura de una pipa doble remolque, sobre la Maxipista Benito Juarez. La unidad transportaba 31,800 litros de turbosina en cada remolque, presento un ligero derrame de producto, se realizaron labores de trasvase. El chofer de la unidad, presentolesiones leves.</t>
  </si>
  <si>
    <t>Tomatlan, Villa Purificacion, Talpa de Allende, Mascota, Puerto Vallarta, Ayutla, Autlan de Navarro, San Sebastian del Oeste, Guachinango, Ameca, Cabo Corrientes, Atenguillo, Atengo, Cihuatlan y Cuautitlan de Garcia Barragan</t>
  </si>
  <si>
    <t>Debido a las lluvias se declararon en emergencia a 15 municipios por lo que se repartieron 3,938 despensas, 14,497 cobertores b,   12,126 colchonetas, 2,000 kits de limpieza y 3,938 kits de aseo personal. Debido al impacto fue necesario declarar en desastre a los mismos 15 municipios y se apoyo con recursos de FONDEN a los sectores carretero, educativo, hidraulico pesquero y acuicola y vivienda. Debido a las fuertes lluvias la presa San Ignacio rebaso su nivel critico, y en los municipios de Ameca y Tomatlan se reportaron afectaciones a 672 viviendas con penetracion de agua, con tirantes de 20 cm a 2m, ademas de la afectacion a una Ladrillera. Se activo un RT que alojo a 653 personas. Por parte del DIF Jalisco se entregaron 500 despensas, 300 cobijas y la cocina movil para ofrecer comida a las familias desalojadas de sus viviendas.</t>
  </si>
  <si>
    <t>Camargo</t>
  </si>
  <si>
    <t>Volcadura de un autobus con razonsocial “Senda”. Resulto 1 persona de sexo femenino fallecida y 7 lesionados, los cuales fueron trasladados para su atencion medica. Como medida preventiva la carretera fue cerrada a la circulacion aproximadamente tres horas</t>
  </si>
  <si>
    <t>Bahia de Banderas</t>
  </si>
  <si>
    <t xml:space="preserve">Debido al incremento del rio Ameca, se reportaron 20 viviendas afectadas,  70 personas fueron evacuadas </t>
  </si>
  <si>
    <t>explosion de juegos pirotecnicos en las fiesta patronales del municipio, los hechos se registraron en la plaza principal. Se reportaron dos mujeres fallecidas,  de 21 y 3 años y 10 lesionados los cuales fueron trasladados para su atencion medica. Resultaron tres viviendas afectadas en su estructura y un vehiculo calcinado</t>
  </si>
  <si>
    <t>Colipa, Ixtaczoquitlan, Juchique de Ferrer, Misantla, Tenochtitlan, Tlilapan, Vega de Alatorre y Yecuatla.  Agua Dulce, Chalma, Chiconamel, Chicontepec, Coatzacoalcos, Huatusco, Ixhuatlan del Sureste, Jesus Carranza, Las Choapas, Martinez de la Torre, Minatitlan, Moloacan, Nanchital de Lazaro Cardenas del rio, Papantla, Platon Sanchez, Poza Rica de Hidalgo, San Andres Tuxtla, Sochiapa y Atzalan</t>
  </si>
  <si>
    <t xml:space="preserve">Afectaciones por lluvias debido al paso del frente frio 42. Provocaron la muerte de 5 personas de sexo desconocido, asicomo 2 lesionados. Resultaron  11 poblados incomunicados, asicomo 11 corrientes desbordadas, 9 deslaves; 41 vias de comunicacion y cuatro puentes. Se emitieron dos declaratorias de emergencia, en la primera se incluyeron 8 municipios y se repartieron 4,728 despensas, 9,456 cobertores b,   9,456 colchonetas,  15,072 laminas de zinc, y 15,072 laminas de fibrocemento. En la segunda declaratoria e emergencia se incluyeron 20 municipios y se repartieron 25,901 despensas, 51,925 cobertores b,   51,925 colchonetas, 12,981 kits de limpieza,  12,981 kits de aseo personal. 35,990 laminas de zinc, 35,990 laminas de fibrocemento y 45,000 litros de agua. Debido a los efectos fue necesario declarar en desastre a 24 municipios por lo que se les apoyaron con recursos del FONDEN a los sectores carretero, educativo, forestal, hidraulico, urbano y de vivienda.  </t>
  </si>
  <si>
    <t>Huixtan</t>
  </si>
  <si>
    <t>Volcadura de un camion que transportaba 49 personas entre ellas maestros y estudiantes, resultando 18 personas lesionadas y un hombre fallecido de 16 años de edad; los lesionados fueron trasladados a hospitales cercanos.</t>
  </si>
  <si>
    <t>Volcadura de una pipa de combustible con capacidad de 43 mil litros , al percatarse los pobladores del sitio, trataron de robar el combustible derramado pero un chispazo provoco la explosion resultando 2 personas fallecidas en el lugar de los hechos, asicomo 20 personas que murieron en los hospitales (solo se tiene informacion de 2 mujeres con promedio de edad de 31 años y un hombre de 28 años) y 16 lesionados por quemaduras</t>
  </si>
  <si>
    <t>Desplome de un helicoptero de la compañia TELMEX con matricula XA-EFO, el cual cayo a la altura de la poblacion de San Martin de Porres, resultando cuatro fallecidos de sexo masculino</t>
  </si>
  <si>
    <t>Accidente entre un autobus de pasajeros de la linea Primera Plus Colores y un Jeep, en el tramo carretero Morelia – Salamanca, sobre la autopista. Resultaron 14 personas lesionadas de ambos sexos; el conductor del Jeep, de sexo masculino, murio al volcar su vehiculo</t>
  </si>
  <si>
    <t>Incendio en el area de deshidratacion y bombeo de CLM en la plataforma Abkatun A - Permanente, activandose los sistemas de contraincendios.  Se  evacuaron a 295 personas quienes fueron rescatadas mediante 11 embarcaciones que fueron enviadas por Logistica Marina.  Resultaron 15 trabajadores lesionados y cuatro decesos  ( un hombre y 3 personas sin identificar). El monto en dólares no oficila fue de: 780</t>
  </si>
  <si>
    <t>Allende, Anahuac, Aramberri, Cadereyta Jimenez, Cerralvo, China, Dr. Coss, Dr. Gonzalez, Galeana, Gral. Bravo, Gral. Teran, Gral. Treviño, Hualahuises, Linares, Los Aldamas, Los Ramones, Montemorelos, Pesqueria</t>
  </si>
  <si>
    <t>Debido a la lluvia torrencial se declaro en desastre natural en el sector agropecuario, acuicola y pesquero a 18 municipios del estado de Nuevo Leon por la perdida de 69 hectareas de citricos y 623 hectareas de hortalizas que afectaron a 85 productores (77 hombres y 4 mujeres).</t>
  </si>
  <si>
    <t>Santo Tomas Jalieza</t>
  </si>
  <si>
    <t>Volcadura de una camioneta tipo RAM con razonsocial banda musical Cruz Norteña, resultando 5  personas fallecidas (entre ellos 3 hombres y 2 personas de sexo desconocido) y 9 lesionados</t>
  </si>
  <si>
    <t xml:space="preserve">Volcadura de un autobus de pasajeros perteneciente a la linea ABC, derivado del accidente resultaron 28 lesionados (de los cuales cinco fueron de gravedad) </t>
  </si>
  <si>
    <t>Incendio y explosion en la Colonia Guadalupe, debido a que cuando se realizaban trabajos de reencarpetamiento, maquinaria de la empresa PACSA golpeo un tubo de Gas Natural, ocasionando una fuga y posteriormente incendio y explosion, debido a ello se realizo una evacuacion preventiva de aproximadamente 7 cuadras a la redonda. Se reportouna persona fallecida, presuntamente el operador de la maquinaria y una persona desaparecida</t>
  </si>
  <si>
    <t>Incendio en la Central de Abastos, derivado del siniestro se reportan afectadas 3 naves, de las cuales 2 se reportan con perdida total y 1 con el 50% de afectacion.  Se desconocen las causas que originaron el incendio. Dos bomberos resultaron con lesiones leves siendo atendidos en el lugar</t>
  </si>
  <si>
    <t>Balleza, Bocoyna, Guachochi, Guadalupe y Calvo, Maguarichi, Moris, Ocampo y Urique</t>
  </si>
  <si>
    <t>Debido a la nevada severa se declararon en emergencia a 8 municipios por lo que se repartieron 13,480 despensas, 10,785 cobertores b,   10,785 colchonetas, 2,696 kits de limpieza,  2,696 kits de aseo personal. 18,000 laminas tipo "b",  y 10 rollos de hule.</t>
  </si>
  <si>
    <t>Cotaxtla, El Higo, Huayacocotla, Panuco, Soledad de Doblado y Tlaltetela por lluvia severa y Cosautlan de Carvajal</t>
  </si>
  <si>
    <t>Debido a la granizada severa se declararon en emergencia a 7 municipios por lo que se repartieron 4,440 despensas, 8,880 cobertores b,   8,880 colchonetas, 18,600 laminas de zinc, y 44,962 litros de agua.</t>
  </si>
  <si>
    <t>Choque en la carretera estatal no.69 Aguascalientes-Coyotes que involucro una locomotora de ferrocarril contra una pipa que transportaba 60,000 litros de combustible, provocando el incendio de la pipa con perdida total de esta. No se tiene reporte de lesionados o fallecidos. Se presume que el conductor de la pipa quiso ganarle el paso al tren. Como medida de emergencia se evacuaron 300 personas.</t>
  </si>
  <si>
    <t>Incendio en 4 comercios (2 con perdida total y 2 con afectacion en 37%) posiblemente provocado por una fuga de gas en uno de los establecimientos; debido a ellos se reporta a un hombre de 19 años lesionado por quemaduras de primer grado.</t>
  </si>
  <si>
    <t>Incendio en las bodegas de la cerveceria modelo en el patio de embalaje y almacenamiento en una area  aproximada de 900 metros cuadrados, 2 vehiculos y cableado de CFE. Se desconocen las causas que lo originaron, solo se reportan 6 personas atendidas en el lugar por intoxicacion por inhalacion de humo, como medida preventiva se evacuaron a 150 personas entre vecinos y personas cercanas al lugar y 50 trabajadores  por crisis nerviosa</t>
  </si>
  <si>
    <t>El Mante y Reynosa</t>
  </si>
  <si>
    <t>Fuertes vientos (y probablemente un tornado); en el municipio de El Mante, resultaron afectados los techos de 70 viviendas, no se habilito RT ya que las personas se alojaron con familiares y amigos. En el municipio de Reynosa, 18 postes de energia electrica colapsaron asicomo el techo de una gasolinera. No se reportan lesionados</t>
  </si>
  <si>
    <t xml:space="preserve">San Marcos </t>
  </si>
  <si>
    <t>Mientras se llevaban a cabo las fiestas patronales en el centro del municipio, la persona que manipulaba los cohetes prendio uno el cual se desvio y cayo donde se tenian el resto de los cohetes, estos almacenados sobre paja,  generando una explosion e incendio. Preliminarmente se reportan 15 personas lesionadas</t>
  </si>
  <si>
    <t>Acatlan, Miahuatlan y Naolinco</t>
  </si>
  <si>
    <t>Debido a la granizada severa se declararon en emergencia a tres municipios por lo que se repartieron 486 despensas, 973 cobertores b,   973 colchonetas, 243 kits de limpieza,  243 kits de aseo personal. Y 3,162 laminas de zinc.</t>
  </si>
  <si>
    <t>Emiliano Zapata y Xalapa</t>
  </si>
  <si>
    <t>Debido a la lluvia severa se declararon dos municipios en emergencia, por lo que se les repartieron 5,160 despensas, 6,320 cobertores b,   6320 colchonetas, 2,580 kits de limpieza,  2,580 kits de aseo personal. Y 8,904 laminas de zinc.</t>
  </si>
  <si>
    <t>Incendio en el interior de la empresa  con razonsocial  Star Gas. Al llenar un cilindro en mal estado, este presentofuga, al mismo tiempo la  manguera  se desfundo generando un chispazo, el cual provoco  el  incendio del mismo tanque y se propago a  otros cilindros que se encontraban en el lugar y que  al calentarse generaron  una explosion afectando un area  de 12 por 20 m. Ademas se dañaron cuatro vehiculos (tres  de reparticion y una pipa, las cuales se encontraban al momento sin producto) y diversas oficinas. Cinco trabajadores resultaron con quemaduras de 1er grado.</t>
  </si>
  <si>
    <t xml:space="preserve">Accidente carretero en la Autopista 150 – D 5 de Mayo. En el siniestro se vio involucrado un autobus de la Marca Hypsa, que salio de la carretera y se volteo en la rampa; derivado del siniestro se registro el fallecimiento de una persona  y 23 personas lesionadas con contusiones leves </t>
  </si>
  <si>
    <t>MF</t>
  </si>
  <si>
    <t>Petatlan, Acapulco, La Union de Isidoro Montes de Oca, Benito Juarez, Cuajinicuilapa, Coyuca de Benitez, Tecpan de Galeana, Coapa y Marquelia</t>
  </si>
  <si>
    <t>Afectaciones que se derivaron del fenomeno “mar de fondo y fuerte oleaje que alcanzo los 4 y 5 metros de altura: 695 viviendas, 497 enramadas, 148 unidades economicas (entre las que se encuentran 122 parianes -patios donde hay negocios). Se establecieron cuatro RT en el municipio de Coyuca de Benitez que albergaron a 175 personas en total. Se registraron 8 lesionados. En el municipio de Acapulco tres personas murieron,  un hombre de 21 años por sumersion en el mar, un menor de 13 por sumersion en la alberca de un hotel y una persona de sexo desconocido. Debido al mar de fondo se declararon en emergencia a los municipios de Acapulco de Juarez, Benito Juarez, Coyuca de Benitez y Tecpan de Galeana y se repartieron 11,679 despensas, 20,000 cobertores b,   20,000 colchonetas, 4,500 kits de limpieza,  4,500 kits de aseo personal, 250 guantes, 10 rollos de hule, 20,000 costales, 1,500 carretillas, 2,500 palas, 2,180 zapapicos, 1,280 cascos, 1,280 machetes, 2,110 hachas y 15,000 litros de agua. estos cuatro municipios se declararon en desastre y se apoyaron a los sectores carretero, educativo y de la vivienda.</t>
  </si>
  <si>
    <t>San Pedro Pochutla, Santa Maria Colotepec, Santa Maria Huatulco, Villa de Tututepec de Melchor Ocampo, Santa Maria Tonameca y San Pedro Mixtepec</t>
  </si>
  <si>
    <t>Se registraron afectaciones en 30 playas y daños en 363 establecimientos (en su mayoria palapas y pequeños restaurantes a pie de playa) y 73 viviendas ademas de la muerte de un trabajador de la playa Violin, de 21 años . Se declararon en emergencia seis municipios por lo que se repartieron 2,656 despensas, 3,000 cobertores b,   3,000 colchonetas, 2,656 kits de limpieza,  2,656 kits de aseo personal,  900 impermeables, 900 botas, 20,000 costales, 1,300 carretillas, 2,600 palas, y 30,000 litros de agua.</t>
  </si>
  <si>
    <t>Choque de dos trenes de la linea 7 en la estacion Oceania, cuando un vagon que estaba estacionado fue alcanzado por el siguiente convoy, doce personas resultaron lesionadas y se evacuaron a 1000. De acuerdo al dictamen tecnico esto fue producto de un doble error humano por parte del conductor y el regulador. Posteriormente en los trabajos de retiro de las unidades accidentadas un trabajador murio.</t>
  </si>
  <si>
    <t>Desplome de una avioneta ocurrido 1 km mar adentro, frente a la playa de un hotel. En la nave viajaban cinco tripulantes de los cuales 3 de ellos fueron rescatados con contusiones menores, mientras que los 2 tripulantes restantes se hundieron junto con la aeronave, la cual se sumergio a 1.5 km de profundidad</t>
  </si>
  <si>
    <t>CONT</t>
  </si>
  <si>
    <t>Se aplicaron  las vacunas de BCG (Tuberculosis), Rotavirus y Hepatitis B a 52 niños; 31 menores presentaron reacciones adversas presuntamente asociadas a la aplicacion de estas vacunas. Se hospitalizaron 29 menores y dos fallecieron. De acuerdo al IMSS y SSA la causa fue la presencia de contaminacion externa por una bacteria</t>
  </si>
  <si>
    <t>Derivado del mar de fondo resultaron afectadas 13 viviendas con perjuicios menores, asicomo afectaciones severas en el panteon municipal; 48 restaurantes con daño total y 11 con daños parciales. Se implemento el programa de 150 empleos temporales</t>
  </si>
  <si>
    <t xml:space="preserve">Incendio en el Hospital Vicente Guerrero del IMSS. El incendio se origino en el segundo piso donde se encuentra la sala de rayos x. Como medida preventiva se evacuo a 500 pacientes internados, estos se concentraron en zona segura y 50 fueron trasladados a otro Hospital. </t>
  </si>
  <si>
    <t>Camargo, Mendez y San Fernando</t>
  </si>
  <si>
    <t xml:space="preserve">Debido a las fuertes lluvias se declararon en emergencia a tres municipios, por lo que se repartieron 1,209 despensas, 1,000 laminas 1,615 cobertores b,   1,615 colchonetas, 403 kits de limpieza,  806 kits de aseo personal, 150 palas redondas, 150 botas, 2,600 palas, y 26,760 litros de agua. Fue necesario emitir declaratoria de desastre para apoyar a los sectores carretero, hidraulico, pesquero y acuicola, salud urbano y vivienda. </t>
  </si>
  <si>
    <t>Ozuluama de Mascareñas</t>
  </si>
  <si>
    <t>Debido a la lluvia severa se declaro en emergencia al municipio de Ozuluama de Mascareñas por lo que se repartieron a la poblacion 532 despensas, 1,066 cobertores b,   1,066 colchonetas, 266 kits de limpieza,  266 kits de aseo personal, 150 palas redondas, 150 botas, 2,600 palas, y  6,980 litros de agua.</t>
  </si>
  <si>
    <t>Cabo Corrientes, Casimiro Castillo, Cihuatlan, Cuautitlan de Garcia Barragan, La Huerta, Tomatlan</t>
  </si>
  <si>
    <t>Debido a la lluvia torrencial se declaro en desastre natural en el sector agropecuario, acuicola y pesquero a seis municipios del estado de Jalisco por la perdida de mas de 5,000 hectareas de cultivos como el aguacate, caña, chia, chile verde, frijol, jitomate, limon, maiz, mango, melon, papaya, pepino, platano, sandia, sorgo, tamarindo y tomate que afectaron a 1,416 productores (1,277 hombres y 139 mujeres).</t>
  </si>
  <si>
    <t>Debido a las fuertes lluvias se declararon en emergencia al municipio de Reynosa por lo que se repartieron a la oblacion 2,490 despensas, 4,982 cobertores b,   4,982 colchonetas, 1,245 kits de limpieza,  1,245 kits de aseo personal y 40,000 litros de agua.</t>
  </si>
  <si>
    <t xml:space="preserve">Al desprenderse la segunda caja de un trailer doble remolque se provoco la volcadura del trailer, esta alcanzo a impactar una camioneta tipo van en la que viajaban 11 personas, las cuales fallecieron;  ademas el chofer del trailer resulto con lesiones y fue trasladado para su atencion medica. La carretera fue cerrada por tres horas y media ya que el accidente abarco los dos carriles de ambos sentidos </t>
  </si>
  <si>
    <t xml:space="preserve">Afectaciones por lluvias: muerte de una mujer de 89 años, misma que fue arrastrada por el caudal. 196 personas trasladadas a 4 RT. 200 viviendas con algun tipo de daño, de estas 10 viviendas quedaron totalmente destruidas. Un puente colapsado, derrumbes diversos y daños en la infraestructura hidraulica, ocho viviendas afectadas por el flujo de lodo y piedras, por lo cual tendran que ser reubicadas. PC entrego a la poblacion: 250 catres, 250 colchonetas y 250 cobijas.  </t>
  </si>
  <si>
    <t>Tamazunchale y San Martin</t>
  </si>
  <si>
    <t xml:space="preserve">Debido a las lluvias se declararon en emergencia a dos municipios por lo que se repartieron a  a la poblacion 625 despensas, 2,500 cobertores b, 2,500 colchonetas, 180 kits de limpieza y 10 rollos de hule. </t>
  </si>
  <si>
    <t>Hundimiento de un inmueble con 20 viviendas, se desconocen las causas que lo provocaron. Se hace mencion de que la zona es minada. Como medida preventiva se evacuaron a 118 personas, las cuales fueron trasladadas a un albergue. Se demolieron las viviendas afectadas. Sin daños humanos</t>
  </si>
  <si>
    <t>Volcadura de un autobus de pasajeros. Derivado del accidente se reportan 20 personas lesionadas, entre ellas 5 menores de edad</t>
  </si>
  <si>
    <t>Rioverde</t>
  </si>
  <si>
    <t xml:space="preserve">Choque por alcance, entre un autobus con razonsocial autobuses del Norte y trailer en la super carretera, resultando 14 personas lesionadas trasladadas para su atencion medica </t>
  </si>
  <si>
    <t>Incendio forestal que provoco 25 casas con perdida total, 13 casas con daño parcial, ademas de cuatro vehiculos y un tractor con perdida total. Resultaron cinco intoxicados, como medida preventiva se evacuaron a 210 personas que fueron trasladadas a dos albergues. Varios postes de luz fueron consumidos por el fuego. El incendio se registro cuando una persona realizo quema de basura. Se declaro en emergencia al municipio y fue necesario apoyar a la poblacion con 64 despensas, 835 laminas tipo "b", 257 cobertores b,   257 colchonetas, 64 kits de limpieza,  64 kits de aseo personal, 128 guantes, 128 mascarillas, 50 carretillas, 64 palas, 64 zapapicos,  64 machetes, 64 azadones 2,110 hachas .y 800 litros de agua.</t>
  </si>
  <si>
    <t>Debido a las fuertes lluvias se reportaron encharcamientos con un tirante de 80 cm hasta 1 metro de altura, aproximadamente 20 colonias afectadas. Se declaro en emergencia al municipio de Matamoros y se repartieron a la poblacion 10,020 despensas, 15,040 cobertores b,   15,040 colchonetas, 5,010, kits de limpieza, 5,010 kits de aseo personal, 5,000 costales 75,000 litros de agua. Fue necesario emitir declaratoria de desastre y se apoyaron a los sectores hidraulico, urbano y vivienda.</t>
  </si>
  <si>
    <t>Tornado que afecto a tres colonias: Altos Santa Teresa, fracc Santa Teresa y Santa Rosa. Se reportaron afectaciones en servicios vitales (agua potable, electricidad, telecomunicaciones).   6,500 personas afectadas. 14 fallecidos,  11 hombres con edades en un rango de 8 meses a 50 años, y tres mujeres con un rango de edad de 4 a 45 años. 290 personas atendidas en hospitales (presentaron golpes por impacto de objetos arrojados por el viento y cortaduras). Afectaciones en servicios vitales (agua potable, electricidad, telecomunicaciones). Tres escuelas afectadas. Se activo el Plan DNIII E, para auxilio de la poblacion, ocho refugios fueron activados pero solo cuatro de ellos se ocuparon, con un total de 356 personas. Una estimacion de 60 vehiculos dañados, 32 arboles y cuatro postes caidos. 
INFONAVIT: se consideran 120 viviendas como perdida total, que seran cubiertas al 100% con el seguro. 672 viviendas con daños parciales que tambien seran rehabilitadas por parte del seguro. 
Se brindaron mas de 7,000 raciones alimenticias a las personas damnificadas. El Gobierno del Estado entrego 1,200 despensas y 2,000 kits de limpieza. 
42 comercios siniestrados, todos considerados como microempresas
Daños en 1,496 medidores de agua domesticos, asicomo sus respectivas conexiones (costo aproximado de $1,508,290.00)
SCT: 5 millones de pesos para el Programa de Empleo Temporal Inmediato, para el mes de junio se contaran con 3 mdp, que beneficiaran a 750 trabajadores con un ingreso diario de $122.00; para el mes de julio se destinaran 2 mdp, que beneficiaran a 750 beneficiarios pero unicamente por 15 dias con un ingreso diario de $122.00.</t>
  </si>
  <si>
    <t>Desplome del techo de una secundaria, ubicada en la colonia La Minita. Esto debido a la caida de granizo y la presencia de lluvia fuerte que se presentoen el municipio. Como resultado del incidente se reporta la muerte de un joven de 15 años de edad. Asimismo, se reportan 14 menores con diversas lesiones.</t>
  </si>
  <si>
    <t>Tlalnelhuayocan y Xalapa</t>
  </si>
  <si>
    <t>Derivado del granizo se declararon en emergencia a dos municipios por lo que se repartieron a la poblacion 2,176 despensas, 4,355 cobertores b,   4,355 colchonetas, 1,088 kits de limpieza, 1,088 kits de aseo personal y 14,153 laminas tipo "b".</t>
  </si>
  <si>
    <t>Fuga, posiblemente de amoniaco, en el interior de la empresa CONAGRA FOODS. Como resultado de lo anterior se reportaron 19 personas con sintomas de intoxicacion, de las cuales solo 4 fueron trasladadas para su atencion medica. Hasta el momento se desconocen las causas que originaron la fuga.</t>
  </si>
  <si>
    <t>Tianguistengo</t>
  </si>
  <si>
    <t xml:space="preserve">Lluvia muy fuerte que provoco el escurrimiento de agua de los cerros, lo que formo un rio y afecto 20 viviendas por penetracion de agua y daño a enseres domesticos, con un tirante de medio a un metro y 3 viviendas destruidas en su totalidad. Se reportaron 31 personas afectadas quienes decidieron acudir con familiares </t>
  </si>
  <si>
    <t>Accidente en la Autopista Nacional Mexico-Laredo, en el que un trailer cayo sobre un vehiculo particular resultando seis personas muertas y un lesionado.</t>
  </si>
  <si>
    <t xml:space="preserve">Volcadura de un autobus de pasajeros, mismo que cayo a un barranco.  Derivado del accidente se reportan 12 personas fallecidas y 34 lesionados, mismos que fueron trasladados a diferentes hospitales cercanos, para su atencion medica. </t>
  </si>
  <si>
    <t xml:space="preserve">Guanajuato </t>
  </si>
  <si>
    <t>explosion en el interior de una casa habitacion. La probable causa de la explosion fue el mal manejo de ANFO (material usado en la mineria clandestina). Tres personas fueron atendidas en el lugar, debido a que presentaron crisis nerviosa, sin presentar afectaciones mayores. Debido a la onda expansiva, el inmueble presenta riesgo de colapso.</t>
  </si>
  <si>
    <t>San Marcos, Teconapa, Juan R. Escudero y Zirandaro de los Chavez</t>
  </si>
  <si>
    <t>Debido a la sequia se declaro en desastre natural en el sector agropecuario, acuicola y pesquero a cuatro municipios del estado de Guerrero por la perdida de 6,528 hectareas de calabaza y 1,693 hectareas de sorgo lo que afectoa 8,221 productores.</t>
  </si>
  <si>
    <t xml:space="preserve">Desplome e incendio de una avioneta con numero de matricula KA5KP, perteneciente a la empresa TMC. El accidente se registro en el kilometro 200 de la carretera 57. Derivado del incidente se reportan 5 personas de sexo masculino fallecidas y cierre de la carretera. </t>
  </si>
  <si>
    <t>Manzanillo (Archipielago de Revillagigedo)</t>
  </si>
  <si>
    <t xml:space="preserve">Debido al paso del huracan Blanca el dia 7 de junio fe necesario apoyar a traves de recursos del FONDEN al sector naval. </t>
  </si>
  <si>
    <t>Jilotepec, Tepatlaxco y Tierra Blanca</t>
  </si>
  <si>
    <t>Debido a la inundacion fluvial se declararon en emergencia a los municipios de Tepatlaxco y Tierra Blanca por lo que se repartieron 1,284 despensas, 2,571 cobertores b,   2,571 colchonetas,  642 kits de limpieza, 642 kits de aseo personal,   8,355 laminas tipo "b". Por loa efectos en diversos sectores se declararon en desastre a los municipios de Jilotepec, Tepatlaxco y Tierra Blanca por lo que se apoyaron a los sectores carretero, educativo, forestal y viveros, hidraulico, urbano y vivienda.</t>
  </si>
  <si>
    <t>Benito Juarez, Cozumel, Felipe Carrillo Puerto, Solidaridad, Tulum, Isla Mujeres y Othon P. Blanco</t>
  </si>
  <si>
    <t>Por la lluvia severa se declararon en emergencia a los municipios de Benito Juarez, Cozumel, Felipe Carrillo Puerto, Solidaridad y Tulum por lo que se apoyo a la poblacion con 66,135 despensas, 52,908 cobertores b,   52,908 colchonetas, 15,150 impermeables, 15,150 botas, 13,227 kits de limpieza, 26,454 kits de aseo personal,   82,000 laminas tipo "b" y 260,000 litros de agua. Posteriormente a la declaratoria de desastres se agregaron los municipios de Isla Mujeres y Othon P. Blanco para apoyar a los sectores carretero, educativo, naval, salud y urbano.</t>
  </si>
  <si>
    <t>Como medida preventiva se evacuaron a 24 familias (70 personas aproximadamente) de la Unidad Habitacional Xalapa debido a un deslizamiento en un talud en donde esta asentado el edificio. Un refugio temporal fue activado sin embargo hasta el momento la mayoria decidio hospedarse con familiares. El edificio no presento afectacion directa en estructura o servicios</t>
  </si>
  <si>
    <t>Impacto de un trailer doble remolque contra una pipa de 10,000 litros de combustible, en la carretera La Venta-Cardenas. Posteriormente se registro el incendio de la pipa, donde se consumio el total del combustible transportado. Derivado del accidente el conductor de la pipa se reporto con diversas lesiones y quemaduras , por lo cual fue trasladado a un hospital cercano para su atencion medica. Como medida preventiva el tramo carretero se cerro por tres horas.</t>
  </si>
  <si>
    <t>Calera, General Enrique Estrada, Vetagrande, Villa de Cos, Villanueva,  Zacatecas, Fresnillo,
Genaro Codina, Guadalupe, Jerez, Ojocaliente y Panuco</t>
  </si>
  <si>
    <t>Derivado de las lluvia fuerte de casi 90 mm, se presentaron 12 comunidades afectadas. Un puente colapsado, viviendas inundadas con un tirante de un metro a 1.5 metros de agua, se realizo la evacuacion de aproximadamente 10 familias trasladandolas a un refugio temporal. 200 viviendas afectadas, 20 con daños estructurales. Se declararon en emergencia a los 12 municipios y se repartieron a la poblacion 6,252 despensas, 8,338 cobertores b, 8,338 colchonetas, 2,084 kits de limpieza, 2,084 kits de aseo personal, 25 de rollos de hule,  16,540 laminas tipo "b", 900 impermeables, 400 botas, y 3,000 litros de agua.</t>
  </si>
  <si>
    <t>Reporte de incendio forestal en la Sierra de Juarez, municipio de Ensenada. El fuego provoco que se consumiera una vivienda de un rancho aledaño al incendio  sin registro de daños humanos</t>
  </si>
  <si>
    <t>Putla</t>
  </si>
  <si>
    <t>Debido a las lluvias fuertes acompañadas con granizo resultaron afectadas 50 viviendas con daños en techos, varios arboles con desprendimientos de ramas y raices, asicomo daños en algunos postes de energia electrica, 40 familias aproximadamente fueron evacuadas del lugar mismas que se trasladaron con familiares y amigos</t>
  </si>
  <si>
    <t>Volcadura de dos autos particulares, (Una camionetas Country y un Malibu) en el segundo piso de anillo periferico y paseo de las palmas, resultando dos personas lesionadas.</t>
  </si>
  <si>
    <t>Xilitla</t>
  </si>
  <si>
    <t>Derivado de las lluvias moderadas se suscito el deslave de un cerro el cual colapso una vivienda. Como resultado de este accidente se registro la muerte de una persona de sexo femenino y un lesionado. De manera preventiva se evacuaron 10 viviendas mas y una escuela con 400 alumnos</t>
  </si>
  <si>
    <t>El Salto, Tlaquepaque, Guadalajara, Tlajomulco de Zuñiga, Zapopan, Ameca y Juchitlan</t>
  </si>
  <si>
    <t>Debido a las lluvias 69 casas sufrieron inundaciones de aproximadamente 70 cm, mientras que en otras colonias 223 viviendas se vieron afectadas en su menaje debido a inundaciones de 1.5m de altura. Un puente se colapso, asimismo una escuela secundaria resulto afectada, la barda de una empresa se colapso afectando a 80 vehiculos estacionados y una persona de 40 años fallecio por el arrastre de un arroyo</t>
  </si>
  <si>
    <t>Incendio en un asilo de ancianos, 18 personas perdieron la vida, 15 de ellas en el lugar de los hechos y cuatro mas murieron en hospitales a causa de las lesiones. Ademas cuatro personas resultaron heridas y trasladadas para su atencion asicomo 23 personas ilesas. El incendio se controlo luego de dos horas. Probablemente fue un incendio provocado.</t>
  </si>
  <si>
    <t>Ixtacuixtla de Mariano Matamoros</t>
  </si>
  <si>
    <t xml:space="preserve">Volcadura de autobus de pasajeros de la linea ATAH. Se confirman 17 lesionados, 2 de gravedad (ambas, mujeres embarazadas), estas ultimas trasladadas a un hospital para su atencion. El incidente se atribuye a una probable falla en sistema de frenos de la unidad.  </t>
  </si>
  <si>
    <t>Por la inundacion fluvial se declaro en emergencia al municipio de Hidalgo del Parral por lo que se repartieron a la poblacion 618 despensas, 827 cobertores b, 827 colchonetas, 206 kits de limpieza, 206 kits de aseo personal, 10 de rollos de hule,  2,687 laminas tipo "b", 900 impermeables, 400 botas y 3,000 litros de agua.</t>
  </si>
  <si>
    <t>Derivado de las lluvias intensas, acompañadas de tormentas electricas y granizo, se presentocaida de 30 arboles y estructuras metalicas, afectando a algunos vehiculos y dos viviendas, colapso de una barda y encharcamientos en vialidades</t>
  </si>
  <si>
    <t>Volcadura de un autobus que transportaba a un grupo de estudiantes provenientes preparatorianos el incidente ocurrio en el km 264 de la autopista siglo XXI Morelia - Lazaro Cardenas. Como resultado del incidente se tienen ocho personas lesionadas de gravedad, 12 con lesiones menores y una persona de sexo masculino fallecida.</t>
  </si>
  <si>
    <t>Hermosillo y San Miguel de Horcasitas</t>
  </si>
  <si>
    <t>Por la lluvia del 25 de junio se declararon en emergencia a los municipios de Hermosillo y San Miguel de Horcasitas por lo que se repartieron a la poblacion 1,458 despensas, 2,917 cobertores b, 2,917 colchonetas, 729 kits de limpieza, 729 kits de aseo personal, 10 de rollos de hule, 10,000 costales, 300 linternas  300 impermeables, 1300 laminas tipo "b"  y 10,000 litros de agua. Fue necesario apoyar al sector hidraulico a traves del FONDEN a los mismos municipios.</t>
  </si>
  <si>
    <t>Volcadura de una camioneta pick-up, la cual transportaba 15 personas, de las cuales 9 perdieron la vida, y las otras fueron trasladadas a los hospitales mas cercanos</t>
  </si>
  <si>
    <t>Volcadura de transporte publico con razonsocial "Los paisanos", no se conocen las causas. Una persona fallecida y 10 lesionadas.</t>
  </si>
  <si>
    <t>explosion en casa habitacion, donde se almacenaba y fabricaba clandestinamente producto para la elaboracion de pirotecnia Folclorica, ocasionando daños estructurales a dos viviendas y el colapso del techo de una de ellas. Se reportaron cinco personas lesionadas, con rango de edades de uno a 29 años de edad, asicomo una persona fallecida de sexo femenino de 55 años</t>
  </si>
  <si>
    <t>Debido a la lluvia torrencial se declaro en desastre natural en el sector agropecuario, acuicola y pesquero al municipio de Villa de Ramos por la perdida de mas de 2146.3 hectareas de chile verde que afectoa 383 productores (376 hombres y 7 mujeres).</t>
  </si>
  <si>
    <t>Aldama, Camargo, Coronado, Coyame del Sotol, Chihuahua, Delicias, Santa Isabel, Hidalgo del Parral, Jimenez, Lopez, Matamoros, Meoqui, Ojinaga, Rosales, Rosario, Saucillo, Valle de Zaragoza</t>
  </si>
  <si>
    <t>Debido a la sequia se declaro en desastre natural en el sector agropecuario, acuicola y pesquero al municipio de San Luis Potosi  por la perdida de 1,726 colmenas  lo que afectoa 15 productores.</t>
  </si>
  <si>
    <t>Lluvias fuertes acompañadas de granizo y un torbellino provocaron afectaciones en los techos, muebles y enseres de aproximadamente 207 viviendas de nueve colonias; asicomo, cortes de energia electrica, telefonia convencional y sistema de television por cable. Debido a la granizada severa fue necesario declarar en emergencia a San Cristobal de las Casas por lo que se repartieron 1,146 despensas, 4,585 cobertores b, 4,585 colchonetas, 1,146 kits de limpieza, 1,146 kits de aseo personal y 14,782 laminas tipo "b".</t>
  </si>
  <si>
    <t>Nueva Padilla</t>
  </si>
  <si>
    <t>Volcadura e incendio de una Pipa que presumiblemente transportaba Gas Lp resultando una persona calcinada, de edad y sexo desconocido</t>
  </si>
  <si>
    <t>Balleza, Bocoyna, Chihuahua y Jimenez</t>
  </si>
  <si>
    <t xml:space="preserve">Debido a las intensas precipitaciones se reportaron  diversas afectaciones: por anegaciones, encharcamientos y crecida de arroyos en la ciudad provocando arrastre de catorce vehiculos, 48 autos varados por encharcamiento y penetracion de agua en 66 casas y edificios.  Seis bardas con afectacion y desplome. Sin registro de personas lesionadas o fallecidas. Se declararon en emergencia cuatro municipios y se repartieron 8,380 despensas, 8,380 cobertores b, 8,380 colchonetas, 2,095 kits de limpieza, 6,285 kits de aseo personal, 20 de rollos de hule,250 guantes, 250 botas 250 impermeables, 20,000 laminas tipo "b"  y 201,120 litros de agua. Fue necesario declarar en desastre a los municipios por los efectos en los sectores carretero, deportivo, educativo, hidraulico, salud y vivienda. </t>
  </si>
  <si>
    <t>Colima, Comala, Coquimatlan, Cuauhtemoc y Villa de Alvarez</t>
  </si>
  <si>
    <t>Debido al evento explosivo del volcan de Colima se realizo la evacuacion preventiva de 500 personas residentes de las comunidades de la Yerbabuena y La Becerrera.  Instalacion de dos RT. Se declararon en emergencia a cinco muncipios y se repartio a la poblacion  3,021 despensas, 12,087 cobertores b, 12,087 colchonetas, 6,043 mazcarillas, 3,021 kits de limpieza, 3,021 kits de aseo personal, y 96,696 litros de agua.</t>
  </si>
  <si>
    <t>Acumulacion de sargazo en las playas que provoco que los turistas dejaran de rentar vuelos en parapentes y motos acuaticas; ademas, de la posibilidad de que las algas averien los motores. Por esto empresarios de Cancun reportaron perdidas superiores a 300 mil dolares.</t>
  </si>
  <si>
    <t>explosion dentro de la empresa con razonsocial SIGMA Alimentos Comercial, tres personas resultaron lesionadas, dos con quemaduras de vapor de segundo grado y una por crisis nerviosa. Se realizo evacuacion de manera preventiva</t>
  </si>
  <si>
    <t>Desplome de una avioneta tipo Cessna 210, con numero de matricula XBMBC.  Derivado del incidente se reportaron 3 personas calcinadas, dos de sexo masculino de edad desconocida y una tercera persona que no fue identificada.</t>
  </si>
  <si>
    <t>Alvarado, Catemaco, Cotaxtla, Emiliano Zapata, Lerdo de Tejada, Paso de Ovejas, Puente Nacional, Saltabarranca, San Andres Tuxtla, Santiago Tuxtla, Tierra Blanca, Tlalixcoyan y Tres Valles</t>
  </si>
  <si>
    <t>Derivado de las lluvias se registraron 797 viviendas con algun tipo de afectacion, 17 deslaves, 11 puentes afectados, tres vias de comunicacion dañadas, 247 personas evacuadas. 3 RT con 154 personas. 15 personas rescatadas, una persona fallecida de edad y sexo desconocido; una escuela afectada y un hundimiento. Se declararon en emergencia a 13 municipios y se repartieron 7,132 despensas, 14,266 cobertores b, 14,266 colchonetas, 3,566 kits de limpieza, 3,566 kits de aseo personal, 2,100 botas 2,100 impermeables, 30,000 laminas tipo "b"  y 30,000 costales.</t>
  </si>
  <si>
    <t>Alvarado, Catemaco, Cotaxtla, Emiliano Zapata, Lerdo de Tejada, Paso de Ovejas, Puente Nacional, Saltabarranca, San Andres Tuxtla, Santiago Tuxtla, Tierra Blanca, Tlalixcoyan, Tres Valles y  San Juan Evangelista</t>
  </si>
  <si>
    <t>Debido a los movimientos de ladera se declararon en emergencia a 14 municipios del estado de Veracruz, se repartieron 1,134 despensas, 2,270 cobertores b, 2,270 colchonetas, 567 kits de limpieza, 567 kits de aseo personal,  600 botas 600 impermeables, 5,000 costales. Posteriormente fue necesario emitir declaratoria de desastre para los municipios de Los Reyes, Texhuacan y Zongolica para apoyar al sector carretero, educativo, forestal, urbano y vivienda.</t>
  </si>
  <si>
    <t>Gomez Farias</t>
  </si>
  <si>
    <t>Lluvia fuerte que provoco inundaciones en aproximadamente 250 casas, se desconoce el tirante de agua y el total de personas evacuadas. Se alojaron 20 personas en un refugio temporal. Se declaro en emergencia y desastre el municipio, se apoyo al sector carretero y vivienda.</t>
  </si>
  <si>
    <t>Texhuacan</t>
  </si>
  <si>
    <t>Debido a las  lluvias se produjo un deslave de un cerro en la comunidad de Los Pinos, donde una vivienda quedo debajo de la tierra, ocasionando que cinco personas quedaran atrapadas en el interior de la vivienda, mismas que fueron rescatadas con vida por voluntarios. Al dia siguiente, fue rescatado el cuerpo sin vida de una persona mas, de la que se desconocen sus datos</t>
  </si>
  <si>
    <t>Teocelo y Xico</t>
  </si>
  <si>
    <t xml:space="preserve">Derivado de las lluvias severas y de la inundacion se declararon en emergencia a los municipios de Teocelo y Xico por lo que se repartieron 1,224 despensas,  2,449 cobertores b, 2,449 colchonetas, 612 kits de limpieza, 612 kits de aseo personal, 450 botas 450 impermeables, 6,000 costales y 7,959 laminas tipo "b".  </t>
  </si>
  <si>
    <t>Ecuandureo</t>
  </si>
  <si>
    <t xml:space="preserve">Choque por alcance y  volcadura de pipa que al parecer transportaba Sosa Caustica, con capacidad de 40,000 litros, con derrame de producto, resultaron dos personas fallecidas y una lesionada trasladada para su atencion medica. No se presento riesgo para la poblacion ya que no habia comunidades cercanas </t>
  </si>
  <si>
    <t xml:space="preserve">Queretaro </t>
  </si>
  <si>
    <t>Fuga de amoniaco dentro de una bodega clandestina. Como medida preventiva se evacuaron a 30 personas (vecinos de 3 domicilios y 2 locales comerciales). La fuga se presento en la valvula de un tanque de 10,000 litros, asimismo se encontraron un tanque de 5,0000 litros, tres tambos de 3,000 litros, dos tambos de 500 litros y ocho tambos de con la leyenda de acido acetico, asicomo seis vehiculos. No se reportan personas lesionadas ni intoxicadas.</t>
  </si>
  <si>
    <t>Choque de frente entre una camioneta y un autobus de pasajeros de la compañia Autobuses del Pacifico, sobre la carretera federal 200. En el lugar perdieron la vida cuatro personas de sexo femenino, ocupantes de la camioneta y del autobus resultaron 34 personas lesionadas, dos de ellas fueron trasladadas para su valoracion y atencion medica</t>
  </si>
  <si>
    <t>Tormenta atipica con lluvias intensas puntuales en diversas partes de la Ciudad de Tijuana que origino cinco derrumbes en vialidades, arrastre de vehiculos, asicomo siete inundaciones en vialidades con diversos encharcamientos y afectacion a 201 viviendas por  penetracion de agua. Se instalaron dos RT con 329 (293 adultos y 36 menores) y 110 (45 mujeres y niños y 65 varones) personas respectivamente. Un tercer refugio se encuentra sin personas al momento.</t>
  </si>
  <si>
    <t>Choque de una pipa que transportaba diesel contra un convoy militar en el cual resultaron impactados seis vehiculos, en la  carretera Jorobas-Tula. Como resultado de este accidente tres personas resultaron calcinadas y mas de cinco soldados con quemaduras con mas del 50% de su cuerpo por lo que fueron trasladados en un helicoptero al hospital.</t>
  </si>
  <si>
    <t>Accidente carretero por alcance en la autopista Tepic-San Blas, viendose involucrado un autobus de pasajeros linea del Pacifico y un trailer de carga, con saldo de siete decesos y 18 lesionados. La causa probable del accidente fue por exceso de velocidad y pavimento mojado.</t>
  </si>
  <si>
    <t xml:space="preserve">Debido a las fuertes lluvias se registraron 182 km de caminos afectados con encharcamientos, caida de postes, dos puentes colapsados uno vehicular y otro peatonal, daños en dos muros de contencion del arroyo principal. Una presa de uso domestico colapsada. Aproximadamente 200 viviendas  con desprendimientos de techos o daños estructurales. Tres comunidades sin agua potable. Afectaciones en ganaderia y agricultura. Algunas comunidades sin energia electrica. Se declaro en desastre el municipio para apoyar al sector carretero y al sector de la vivienda. </t>
  </si>
  <si>
    <t>Accidente carretero que involucro a dos autobuses de pasajeros,  un vehiculo compacto particular, cuatro vehiculos de carga, una camioneta de redilas y dos camiones de 3 ½ toneladas. Resultaron tres personas fallecidas en el lugar y ocho lesionados que fueron trasladados para su atencion.</t>
  </si>
  <si>
    <t>Volcadura de pipa perteneciente a la empresa SEPSA, la cual transportaba 2 contenedores con capacidad de 32,000 litros de gasolina cada uno. Solamente un contenedor presentoderrame al caer sobre un barranco con una profundidad de 20 metros. No se reportaron personas lesionadas. Personal de bomberos realizo las labores de taponamiento, logrando contener el derrame.</t>
  </si>
  <si>
    <t xml:space="preserve">Derivado de las lluvias fuertes se desbordo el arroyo Buitron, afectando a cinco viviendas de la comunidad las animas y una vivienda en Palo alto </t>
  </si>
  <si>
    <t xml:space="preserve">Purisima del Rincon </t>
  </si>
  <si>
    <t>Derivado de las lluvias fuertes se registro penetracion de agua a dos viviendas de la comunidad de La Cintilla, con un tirante de agua de 30 cm. No se realizo evacuacion de las familias ya que se desazolvo el agua inmediatamente despues de lo sucedido</t>
  </si>
  <si>
    <t xml:space="preserve">Derivado de las lluvias fuertes se registro penetracion de agua a dos viviendas. en el interior se encontro con tirante de 10 cm. Sin evacuacion de personas, solo humedecimiento de pared. </t>
  </si>
  <si>
    <t>Volcadura e incendio de pipa que transportaba diesel con capacidad de 36,000 litros. El accidente se debido a que el conductor en una curva perdio el control  del vehiculo volcando hacia  un barranco de aproximadamente 50 metros lo que provoco el incendio del combustible. No se encontro al chofer se presume que fallecio calcinado</t>
  </si>
  <si>
    <t>Accidente carretero (tipo carambola), en el km 21.5 de la autopista Mexico Puebla,  al impactarse un trailer que transportaba basura contra la parte posterior de un autobus y una camioneta, se registraron 13 lesionados (que viajaban en el autobus), los cuales fueron trasladados para su atencion medica. Se presume que el accidente se origino por la pronunciada pendiente.</t>
  </si>
  <si>
    <t>Incendio controlado en la Bodega del Centro de Ciencias Penales de la PGR del Estado de Sinaloa. Se evacuaron 250 personas aproximadamente (entre estudiantes, policias y policias de transito) sin reporte de lesionados, se registro derrame de producto quimico (se desconoce la sustancia involucrada)</t>
  </si>
  <si>
    <t>Choque automivilistico  entre un autobus de pasajeros perteneciente a la  empresa AMS y un vehiculo particular; de las personas a bordo del vehiculo fallecieron dos hombres de 12 y 31 años y una mujer de 14 años, asimismo cuatro personas resultaron lesionadas. Los pasajeros del autobus resultaron ilesos.</t>
  </si>
  <si>
    <t>Debido al exceso de velocidad, el chofer de un microbus de la ruta 90 perdio el control, impactandose con un poste de concreto de la CFE, fracturandole. Derivado del siniestro, se reportan nueve lesionados, de los cuales tres fueron atendidos en el lugar y los otros seis fueron trasladados para su atencion medica</t>
  </si>
  <si>
    <t>Deslave en un cerro a causa de tierra mal compactada y a las lluvias, siete personas resultaron atrapadas en el interior de dos vehiculos, que fueron sorprendidas por el alud de tierra; los vehiculos no fueron sepultados en su totalidad por el alud, solamente bloqueo puertas y ventanas ya que alcanzo una altura de 1.50 metros. Las siete personas presentaron crisis nerviosas y dos de ellas (de 8 y 63 años) tambien resultaron heridas.</t>
  </si>
  <si>
    <t>Debido a las fuertes lluvias se reportaron encharcamientos en avenidas y el desbordamiento del arroyo Tecnologico donde fueron arrastrados varios vehiculos y  5 personas (1 encontrada sin vida y 4 personas desaparecidas)</t>
  </si>
  <si>
    <t>Fuga de gas y explosion por acumulacion de gas en un local de comida, resultando tres lesionados con quemaduras de segundo grado, como medida preventiva se evacuo a una familia de cinco integrantes.</t>
  </si>
  <si>
    <t>Mazapil</t>
  </si>
  <si>
    <t>Un camion de volteo de tres ejes perteneciente a la compañia local Transportadora Carrillo, con 21 ton de arena se quedo sin frenos y arrollo a un contingente de peregrinos. Se reportaron 27 personas fallecidas al instante, ademas de 179 afectados.</t>
  </si>
  <si>
    <t>Desplome de avioneta tipo Cessna 182, la cual resulto totalmente calcinada. Se informo de cuatro fallecidos. Se desconocen las causas que originaron dicho desplome.</t>
  </si>
  <si>
    <t>Ixhuatlancillo</t>
  </si>
  <si>
    <t xml:space="preserve">Desplome de una avioneta tipo Cessna perteneciente a una escuela aerea, derivado del accidente se reporta un hombre calcinado y una persona de sexo masculino con fractura de brazo. </t>
  </si>
  <si>
    <t xml:space="preserve">Derrumbe dentro de un distribuidor vial. Como resultado de ello se reporta una persona de sexo masculino fallecida y tres personas mas lesionadas. </t>
  </si>
  <si>
    <t>Tormenta local acompañada de viento fuerte y lluvia de variada intensidad y presencia de torbellinos, la cual afectotechos de lamina de carton y galvanizada de aproximadamente de 50 viviendas y de 2 instituciones, la Casa de Salud y modulo de San Vicente de Jesus.</t>
  </si>
  <si>
    <t>Choque por alcance entre autobus con razonsocial Estrella Roja y tracto camion en la Autopista Puebla-Mexico Km 65, se reportan 15 lesionados atendidos en el lugar.</t>
  </si>
  <si>
    <t>Ozuluama</t>
  </si>
  <si>
    <t>Choque frontal entre dos vehiculos, un autobus de pasajeros perteneciente a la empresa Omnibus de Mexico y una camioneta Frontier. En el lugar perdieron la vida cuatro personas de las cuales se desconocen sus datos y 13 mas resultaron lesionadas, las cuales fueron trasladadas para su atencion medica. Como medida preventiva se acordono y cerro el tramo carretero en ambos sentidos durante 2 hrs.</t>
  </si>
  <si>
    <t xml:space="preserve">Choque de un microbus contra puestos ambulantes. Derivado del incidente, se reportan seis personas lesionadas atendidas en el lugar; el siniestro se debio al exceso de velocidad. </t>
  </si>
  <si>
    <t>Guasave y Mocorito</t>
  </si>
  <si>
    <t>Por la lluvia severa y la inundacion se declararon en emergencia a los municipios de Guasave y Mocorito, se repartieron 4,824 despensas,  6,432 cobertores b, 6,432 colchonetas, 1,608 kits de limpieza, 1,608 kits de aseo personal, 1,750 impermeables y 3,510 laminas tipo "a".</t>
  </si>
  <si>
    <t>Derivado de las fuertes lluvias se presentaron anegaciones en partes bajas de la capital del estado. Siete viviendas sufrieron afectaciones en sus techos, asicomo 15 postes de energia electrica y cinco espectaculares.</t>
  </si>
  <si>
    <t xml:space="preserve"> Al menos una persona calcinada y cuatro lesionados dejo la explosion e incendio en la empresa Si Equipos y Servicios S.A. de C.V. ubicada en el fraccionamiento Industrial San Lorenzo, en la avenida Lerma casi esquina con Gustavo Baz, cuyas llamas y columna de humo se observo a varios kilometros a la redonda y obligo a la evacuacion de negocios e industrias aledañas al sitio.</t>
  </si>
  <si>
    <t>CeNACOM</t>
  </si>
  <si>
    <t xml:space="preserve">A las 17:17 horas, se presentola explosion e incendio en un gasoducto de 24 pulgadas de gas natural en el tramo estacion Escobedo-estacion Santa Catarina, municipio de Garcia. Derivado de la explosion se reportan 5 personas fallecidas (calcinadas) de la empresa SEPISA, S.A. de C.V. (Diseño y construccion de Proyectos para Conduccion y Distribucion de energia electrica), subcontratada por la Comision Federal de Electricidad. El incendio se expandio a la zona de pastizales aledañas. Personal de PEMEX efectuo cierre de valvulas del ducto por lo que solo se quema producto residual. Como medida preventiva y por procedimiento se evacuo una empresa ubicada aproximadamente a 600 metros. </t>
  </si>
  <si>
    <t xml:space="preserve">A las 20:50 horas se suscito un incendio dentro de una fabrica de plastico ubicada en el condominio industrial de Cuamatla,  resultado las bodegas ORBAR y Nacional de Resinas consumidas en su totalidad. No se reportan personas lesionadas ni personas fallecidas. Se desconocen las causas que originaron el incidente. </t>
  </si>
  <si>
    <t>Tepeaca</t>
  </si>
  <si>
    <t>A las 4:30 se registro un choque por alcance entre un autobus turistico y un tracto camion, en el kilometro 164 de la autopista Acatzingo - Puebla, en el municipio de Tepeaca. Se reportaron 14 personas lesionadas, las cuales fueron trasladadas al Hospital Betania en Acatzingo. La carretera fue cerrada parcialmente y reabierta a las 06:00 horas. Participo personal de policia Federal y CAPUFE.</t>
  </si>
  <si>
    <t>En la ciudad de Leon, a las 11:00 horas, se suscito el flamazo de una pipa de gas con razonsocial Ultra Gas la cual se encontraba descargando producto en el restaurante La Costumbre dentro de la Central de Abastos de la ciudad. Se reportan personas lesionadas las cuales fueron trasladadas al Hospital General y Hospital del IMSS No. 1, los lesionados de mayor gravedad van a ser trasladados via helicoptero al Hospital de Cuidados Criticos de Salamanca.  El saldo fue de 14 personas lesionadas, una defuncion y 7 lesionados.</t>
  </si>
  <si>
    <t>A las 14:30 hrs. se reportoel desplome de una avioneta tipo Cessna de dos plazas con no. De matricula XBH-LN, perteneciente a una radiodifusora local, esto a un costado del libramiento Lazaro Cardenas, la avioneta salio de Uruapan con destino a la ciudad de Celaya. En el lugar se reportouna persona muerta y dos mas lesionadas, un hombre y una mujer asicomo una menor.</t>
  </si>
  <si>
    <t xml:space="preserve">Por la lluvia severa y la inundacion se declararon en emergencia a los municipios de Escuinapa y Rosarito, se repartieron 3,300 despensas,  4,403 cobertores b, 4,403 colchonetas, 1,100 kits de limpieza, 2,200 kits de aseo personal, 2,200 impermeables, y 2,476 laminas tipo "a"  </t>
  </si>
  <si>
    <t>En el municipio de Uruapan, a las 18:30 horas se registro choque entre un tracto camion, con razonsocial “Transportes Godoy” y una camioneta tipo pickup en el km 67 de la Autopista siglo 21, produciendose incendio de la cabina del trailer. Nueve personas perdieron la vida a consecuencia del incendio y se mantuvo cerrado el paso por la carretera para traslado de vehiculos.</t>
  </si>
  <si>
    <t xml:space="preserve">Incendio en la zona industrial de Ecatepec, entre las calles de Hierro y Calle 22 en la colonia Santa Maria  Xalostoc en fabrica de reciclaje de plastico y carton, (Desperdicio Industrial), se desconoce la razonsocial, se realizo una evacuacion preventiva en los domicilios aledaños al inmueble. </t>
  </si>
  <si>
    <t>A las 18:25 se recibio reporte de fuga muy fuerte de gasolina en un ducto de 14"con un chorro alcanzando una altura de 50 metros,  en zona de ductos de Pemex en la comunidad de Munitepec de Madero, municipio de Tlahuelilpan, Hidalgo, se desconocen las causas de la fuga, como medida preventiva se evacuaron 200 personas de dos colonias Munitepec y San Primitivo, no hubo lesionados.</t>
  </si>
  <si>
    <t xml:space="preserve">A las 10:41 horas se suscito la volcadura de una pipa de razonsocial Tranmaco del servicio publico federal, la cual transportaba 36,000 litros de chapopote, el incidente ocurrio en el tramo conocido como Puente de Sendero poco antes de incorporarse a la carretera Federal Mexico – Puebla, municipio de Ixtapaluca. No se reportan lesionados. Derivado del incidente se presentoderrame de producto por lo cual se construyo un dique de tierra para contener el derrame. </t>
  </si>
  <si>
    <t>A las 09:00 horas se suscito choque de autobus del sindicato de trabajadores de PEMEX seccion 44 contra arbol, en el km 132 carretera Villa hermosa – Cardenas pasando el puente Samario Municipio de Cardenas, se reportan 8 lesionados el chofer y copiloto de gravedad, trasladados al hospital de PEMEX Cardenas.</t>
  </si>
  <si>
    <t>Coatzintla</t>
  </si>
  <si>
    <t>explosion en un ducto de gas de 16" de Pemex que corre de San Andres a Poza Rica, cuando llevaban a cabo trabajos con maquinaria. Se cerraron las valvulas de seccionamiento y quedo controlada la fuga. Sin embargo, quedo una gran cantidad de gas en el ambiente motivo por el cual se evacuaron a 4,000 personas de las colonias La Mujer, Morelos y el fraccionamiento Cihuatlan, trasladandose temporalmente al estacionamiento de la tienda Aurrera, COBAEV y el campo de futbol, en el municipio de Coatzintla.  Se cortaron comunicaciones en el sitio de manera deliberada para evitar generar condiciones de una nueva explosion.</t>
  </si>
  <si>
    <t>Accidente carretero entre dos pipas  que transportaban aceite lubricante, presentando  derrame.  Este se da  en la carretera Matehuala –Saltillo km 218 en el municipio de Arteaga. Se confirma un lesionado en el lugar siendo atendido por los servicios de emergencias. Cierre temporalmente de la carretera, en estos momentos se encuentra en operacion normal. Dos lesionados.</t>
  </si>
  <si>
    <t>Tultitlan, Coacalco de Berriozabal, Ecatepec de Morelos</t>
  </si>
  <si>
    <t>Municipio de Coacalco: Colonia Residencial Coacalco, se suscito la caida de un arbol sobre dos domicilios, sin reporte de personas lesionadas; en las colonias Granjas, E. Reyes, Sanchez Colin se contabilizo la caida de 5 arboles; encharcamiento en la Av. Lopez Portillo con un tirante de aproximadamente 10 a 20 centimetros; en la Colonia Residencial Coacalco  barda.  Dos decesos cuyas causas probables son arrastre y muerte por traumatismo a causa de caida de granizo un hombre de 70 años y una mujer, se desconoce su edad. Municipio de Tultitlan: Colonia San Juan se suscito el desbordamiento del canal “Cartagena”, presentando penetracion de agua en 10 domicilios.  Encharcamiento en vialidades y se recibio el reporte  de una persona ahogada de 42 años de sexo masculino, en la Avenida. Las Torres, esquina Pichardo Pagaza, Colonia Santa Maria Chiconautla.</t>
  </si>
  <si>
    <t>En la comunidad de Tecomulapa en el municipio de San Marcos, en el interior de un pozo artesanal se encontraban 5 personas intoxicadas y pedian su rescate, estos se introdujeron para dar mantenimiento y limpieza, con una bomba, resultando intoxicados por la acumulacion de gases, siendo trasladados por sus familiares al Hospital Basico de este municipio, donde dos personas de sexo masculino uno de 45 años y el otro se desconoce, fallecieron minutos mas tarde y 3 permanecen internados.</t>
  </si>
  <si>
    <t>Lluvias intensas durante el transcurso del dia, hasta de 200 mm, se reportaron encharcamientos en via publica e inundaciones en al menos 10 colonias. Se confirman 2 personas fallecidas por descarga electrica al intentar desconectar un electrodomestico. Se encuentra habilitado un Refugio Temporal (Alberca Chavez), que no ha sido ocupado.  PC Municipal, Ayuntamiento y H.C. de Bomberos realizan labores de desazolve con el apoyo de bombas y se continua con recorridos de evaluacion de daños. La tercera victima mortal fue un hombre de la tercera edad.</t>
  </si>
  <si>
    <t>Coatepec, Los Reyes, Mixtla de Altamirano, Texhuacan y Zongolica</t>
  </si>
  <si>
    <t>Debido a las lluvias severas se declararon en emergencia a cinco municipios por lo que se les repartieron 3,160 despensas,  6,320 cobertores b, 6,320 colchonetas, 1,580 kits de limpieza, 1,580 kits de aseo personal, 400 botas 400 impermeables, 10,000 costales y 19,800 laminas tipo "b".</t>
  </si>
  <si>
    <t>Se derramaron 23,500 litros de solucion de refino de acido sulfurico en la empresa denominada compaña minera "La Parreña, S.A De C.V." Unidad milpillas, ubicada en el municipio de Santa Cruz Sonora, donde se impacto hasta llegar a una barrera de contencion antes del arroyo principal, sin daños a la poblacion.</t>
  </si>
  <si>
    <t>Gustavo A. Madero,  Cuauhtemoc, Miguel Hidalgo, Alvaro Obregon, Benito Juarez, Magdalena Contreras, Coyoacan, Tlalpan y Cuajimalpa</t>
  </si>
  <si>
    <t>La lluvia dejo un saldo de 34 viviendas afectadas, 14 pasajeros se rescataron de algun medio de transporte, 15 autos afectados, tres deslizamientos de tierra en las delegaciones alvaro Obregon, Iztapalapa y Miguel Hidalgo y se atendieron 338 encharcamientos, informaron en conferencia de prensa el secretario de Proteccion Civil capitalino, Fausto Lugo, y el director del Sistema de Aguas de la Ciudad de Mexico</t>
  </si>
  <si>
    <t xml:space="preserve">Se registro un accidente carretero, ubicado en la autopista Tinajas a Cosamaloapan Km 4 + 500, esto entre un autobus de la linea Cristobal Colon y un tracto camion marca Kenworth con razonsocial Fletera 2000 placas de circulacion 695 EX 8.  En el lugar resultaron 17 personas (se desconocen generales) con golpes menores quienes fueron trasladas al Hospital Covadonga en el mismo municipio, esto para su valoracion y atencion medica. asimismo una persona fallecida en el lugar. El accidente se registro por alcance del autobus al tracto camion, estuvo interrumpida la circulacion para realizar los trabajos correspondientes.
</t>
  </si>
  <si>
    <t xml:space="preserve">petroleos Mexicanos, informo de una toma clandestina no hermetica, esto en el Km. 9+500 del poliducto de 16"Ø Tula-Toluca, ubicado en las colonias, Ignacio Zaragoza y La Amistad. Como medida preventiva se activaron dos refugios temporales: Auditorio Cruz Azul e Instalaciones de la Presidencia Municipal, en los cuales se albergaron 500 personas. No se presentoriesgo a la poblacion.
</t>
  </si>
  <si>
    <t>Rosario y Salvador Alvarado</t>
  </si>
  <si>
    <t xml:space="preserve"> Se presentaron lluvias fuertes con tormenta electrica. Derivado de las lluvias presentadas  como medida preventiva se cierra la autopista por derrumbes de cerro en el km 185 Mazatlan- Durango, a la altura de Panuco, municipio de Concordia, no se reportan lesionados, ni riesgo a la poblacion.  Municipio de El Rosario: se contabilizaron 400 viviendas con penetracion de agua. Municipio de Salvador Alvarado: en la comunidad de Valle de San Lorenzo se reportaron 300 viviendas con penetracion de agua (tirantes entre los 50 y 50 cm).  El nivel registrado de tirante de agua tuvo un minimo de 40 cm y un maximo alcanzado de 1.10 metros.se habilitaron 2 refugios temporales en el Municipio:  UDO Universidad de Occidente y CBTIS. Se reporta el desbordamiento del arroyo Zopilote entre las colonias 10 de Abril y Solidaridad. Se repartieron 1,119 despensas,  4,476 cobertores b, 4,476 colchonetas, 1,119 kits de limpieza, 1,119 kits de aseo personal, 10 rollos de hule 940 impermeables, 2,519 laminas tipo "b". A traves del FONDEN se apoyo al sector acuicola y pesquero en el municipio de Rosario.</t>
  </si>
  <si>
    <t>Tres mujeres resultaron lesionadas por la caida de un rayo, fueron heridas por estar cerca a la zona donde impacto el rayo que cayo directamente en un pick-up Nissan, color blanco.  Se registraron rafagas de viento de 50 km por hora, que provocaron la caida de tres postes de energia electrica y dos arboles, problemas en hogares por cortos circuitos y dos fallas en la corriente electrica de diferentes colonias.</t>
  </si>
  <si>
    <t>Derivado de la inundacion se declaro en emergencia al municipio de Mazatlan, por lo que se repartieron a la poblacion 3,060 despensas, 6,120 cobertores "b", 6,120 colchonetas, 1,250 impermeables, 10 rollos de hule, 1,530 kits de limpieza, 1,530 kits de aseo personal y 3,442 laminas tipo "a".</t>
  </si>
  <si>
    <t>Villa de Tezontepec</t>
  </si>
  <si>
    <t xml:space="preserve">A las 05:30 horas, registro un choque por alcance entre autobus de la linea Futura y un trailer en el km 141 autopista Arco Norte Pachuca – Tulancingo, perteneciente al municipio de Villa de Tezontepec. Como resultando del mismo, se reportaron: 1 persona fallecida y 12 personas lesionadas, siendo trasladadas a distintos nosocomios para su atencion medica; el incidente se debio a que el chofer del autobus se quedo dormido.
</t>
  </si>
  <si>
    <t>San Juan Lalana</t>
  </si>
  <si>
    <t xml:space="preserve">Por el movimiento de ladera fue necesario declarar en emergencia al municipio de San Juan Lalana por lo que se repartieron 582 despensas, 2,000 cobertores "b", 2,000  colchonetas, 582 kits de limpieza, 582 kits de aseo personal, 580 impermeables, 580 botas, 8,000 costales,  5,600 laminas tipo "b" y 16,800 litros de agua. Por sus efectos en carreteras y en escuelas fue necesario declararlo en desastre. </t>
  </si>
  <si>
    <t>Alpatlahuac, Calcahualaco y La Perla</t>
  </si>
  <si>
    <t xml:space="preserve">Debido a las lluvias severas que provocaron movimientos de laderas fueron declarados en emergencia los municipios de Alpatlahuac, Calcahualaco y la Perla1,276 despensas, 2,552 cobertores "b", 2,552  colchonetas, 638 kits de limpieza, 638 kits de aseo personal, 400 impermeables, 400 botas, 9,000 costales,  8,294 laminas tipo "b" y 17,560 litros de agua. Debido a los efectos en los sectores carretero, forestal, urbano y de vivienda fue necesario declarar en desastre a estos municipios. Desafortunadamente en la Comunidad de Xilomichi, se registro un derrumbe sobre una vivienda, quedando sepultados 5 menores de 1 año y medio,  de 3 años, A de 7 años, de 11 años y de  12 años y una mujer  de 28 años (la mama) , asicomo se reporta lesionado un hombre de 40 años (el papa). </t>
  </si>
  <si>
    <t>Por las lluvias se declaro en emergencia al municipio de Mulege por lo que se repartieron 4,026 despensas, 5,368 cobertores "b", 5,368  colchonetas, 2,684 kits de limpieza, 1,342 kits de aseo personal,  17,446 laminas tipo "b" y 120,000 litros de agua.</t>
  </si>
  <si>
    <t>Loreto, Comondu, La Paz y Los Cabos</t>
  </si>
  <si>
    <t>Derivado de la inundacion se declararon en emergencia a tres municipios por lo que se repartieron 6,876 despensas, 13,754 cobertores "b", 13,754 colchonetas, 3,438 kits de limpieza, 3,438 kits de aseo personal,  44,700 laminas tipo "b" y 110,032 litros de agua.</t>
  </si>
  <si>
    <t>Guasave y Sinaloa</t>
  </si>
  <si>
    <t xml:space="preserve">A consecuencia de la fuerte lluvias registradas durante el dia 19 y 20 de septiembre se realizaron evacuaciones de familias en 2 municipios por penetracion de agua en viviendas y en un municipio de manera preventiva. En la Angostura se evacuaron 4 familias de la comunidad Alhuey, las personas se refugiaron con familiares y amigos. En Salvador Alvarado se  evacuacion 23 familias de manera preventiva debido a que el rio Mocorito se encontraba a su maxima capacidad.  En el municipio de Guasave se reportaron activos 3 Refugios Temporales debido a escurrimientos del rio Guasave: Escuela 6 de Enero con  200 personas; Escuela 18 de  Marzo con 200 personas y escuela UDO con 200 personas. Se declararon en emergencia a los municipios de Guasave y Sinaloa por lo que se repartieron 2,500 despensas, 5,000 cobertores "b", 5,000  colchonetas, 1,250 kits de limpieza, 1,250 kits de aseo personal, 1,250 impermeables, 10 rollos de hule y 2,812 laminas tipo "a". </t>
  </si>
  <si>
    <t>A las 02:10 horas se registro una explosion e incendio de dos transformadores de gran potencia que contienen aceite di electrico en la subestacion de la CFE, ubicada en Av. Pacifico esquina Eje 10 sur, Col. Candelaria, perteneciente a la delegacion Coyoacan. Como medida preventiva se evacuaron en el momento 300 personas de las viviendas aledañas a la subestacion, no se reportan lesionados</t>
  </si>
  <si>
    <t>Hermosillo, Guaymas, Empalme, Rayon, San Miguel de Horcasitas, Carbo, Pitiquito, Cucurpe, Opodepe, Cajeme, Etchojoa, Quiriego, Rosario, Navojoa, Huatabampo y Benito Juarez</t>
  </si>
  <si>
    <t>Debido a las lluvias producto del paso de la depresion tropical 16-E y a los remanentes de la tormenta tropical Marty  los dias 20 y 21 de septiembre que tuvieron efectos sobre la poblacion y sus bienes, asicomo en la infraestructura publica y en los sectores productivos, se declararon en desastre 16 municipios del estado de Sonora.</t>
  </si>
  <si>
    <t xml:space="preserve">A las 12:33 horas ocurrio un incendio en una bodega de aceite, ubicada  entre las calles Juarez y Raul Caballero, municipio de Escobedo. No se reportan personas lesionadas, se evacuaron 400 personas de las  en las inmediaciones de la bodega de aceites, las cuales fueron llevadas a un refugio temporal de manera preventiva. Se confirma la afectacion de 8 viviendas de las inmediaciones y 5 vehiculos por el derrame de aceite. </t>
  </si>
  <si>
    <t>A las 11:00 registro una explosion originando un incendio en la Planta de Hidros 1, del sector 1, en la refineria “Miguel Hidalgo”, se reporta lesionada la trabajadora Marisol Martinez Ugalde con matricula F.486732,  de 39 años de edad con  quemaduras de 1° y 2° grado, en 12% de su superficie corporal. Trasladada al Hospital de PEMEX en la misma refineria</t>
  </si>
  <si>
    <t>A las 07:00 horas se suscito la volcadura de un autobus de pasajeros en la carretera Pachuca – Mexico, km 27, municipio de Ecatepec. Se reportaron 38 personas lesionadas que fueron trasladadas al Centro de Especialidades medicas en Coacalco para su valoracion medica; dos de ellas se reportaron graves mientras que el resto presenta fracturas y contusiones.</t>
  </si>
  <si>
    <t xml:space="preserve">Se suscito una explosion en el Templo de San Juan Bautista en la colonia San Juan Ocotan, municipio de Zapopan ocasionada debido al almacenamiento de pirotecnia dentro de la Sacristia, colapsando 2 bardas y la cupula de 1 boveda dentro de un area de 6 x 3 metros. Dos hombres resultaron lesionados  fueron trasladados por la Cruz Verde al Hospital las aguilas en Zapopan. </t>
  </si>
  <si>
    <t>Accidente de un autobus de pasajeros, a la altura de la colonia La Quinta, entrada al fraccionamiento El Mirador, en la carretera Uruapan - Carapan, que transportaba alumnos del Cetis de Uruapan. Derivado del accidente se reportaron 26 alumnos lesionados.</t>
  </si>
  <si>
    <t>Juchitepec</t>
  </si>
  <si>
    <t>Deslave de tierra al momento de realizar reparaciones a un tubo de aguas residuales, el incidente ocurrio en el camino Ejidal del barrio de Cuautzingo, Municipio de Juchitepec, Estado de Mexico, a un costado de la planta tratadora Sur de Aguas Residuales. Derivado del incidente resultaron 5 trabajadores sepultados; 3 de ellos fueron trasladados por Proteccion Civil del Municipio al Hospital General “Valentin Gomez Farias” de Amecameca y 2 fallecieron en el lugar.</t>
  </si>
  <si>
    <t>Amatlan de los Reyes, Atoyac, Cuichapa, Omealca, Tepatlaxco y Tlalixcoyan</t>
  </si>
  <si>
    <t>Por las inundaciones se declararon en emergencia a seis municipios por lo que se repartieron 986 despensas, 3 945 cobertores "b", 3,945  colchonetas, 986 kits de limpieza, 986 kits de aseo personal, 600 impermeables, 600 botas, 12,000 costales,  9,400 laminas tipo "b" y 7,500 litros de agua.</t>
  </si>
  <si>
    <t>Yucuxaco</t>
  </si>
  <si>
    <t>Se registro la volcadura de un vehiculo de la SAGARPA en el km 31.5 de la carretera federal 190, municipio de San Pedro Yucuxaca. En dicho vehiculo se transportaban muestras sanguineas embolsadas de bovinos para epidemiologia, mismas que quedaron tiradas en el lugar del accidente, cerca de un rio a 50 mts, sin presentar derrame de contenido. Sin embargo las bolsas fueron manipuladas por pobladores que se encontraban cerca, sin exponer el contenido de las mismas. Las muestras provenian de Zacatepec con rumbo a la ciudad de Oaxaca. Los 3 operadores de la unidad resultaron lesionados y trasladados al Hospital del IMSS de Yucuxaco.</t>
  </si>
  <si>
    <t>Acapulco de Juarez, Atoyac de Alvarez, Benito Juarez, Coyuca de Benitez, Petatlan, Tecpan de Galeana, La Union de Isidoro Montes de Oca y Zihuatanejo de Azueta</t>
  </si>
  <si>
    <t>Debido a los efectos del huracan Marty se declararon en emergencia a ocho municipios por lo que se repartieron 10,000 despensas, 10,000 kits de limpieza y10,000 kits de aseo personal.</t>
  </si>
  <si>
    <t>En el rio Viejo en el municipio de Palizada, se presentoun derrame  “emulsion base AC-20” a un carro cisterna de la empresa y uno de los gatos que sostiene el tanque se vencio, produciendo el derrame de entre 800 y 900 litros, afectando suelo natural y escurriendo hasta el arroyo. La empresa Triturados y Materiales Richaud realizo actividades de limpieza del suelo natural afectado, con maquinaria pesada y de manera manual. Por  lo que respecta al material que alcanzo al arroyo, la empresa retuvo la afectacion del cuerpo de agua con la implementacion de cuatro barreras de contencion, previniendo asique se extendiera  la sustancia a todo el rio Palizada. En recorrido posterior se constato que no existe evidencia o vestigios de material derramado a lo largo de este. La PROFEPA realizo la visita de inspeccion en el lugar de los hechos para verificar las medidas de urgente aplicacion que realizo la empresa.</t>
  </si>
  <si>
    <t xml:space="preserve">Accidente ferroviario ( descarrilamiento de tren ) en el tramo conocido como Av. Nueva Zelaya,  Municipio de Zacatecas, se desconocen las causas. Derivado del accidente resultaron 4 personas lesionadas que fueron trasladadas al Hospital General de Zacatecas por elementos de la Cruz Roja, el tren transportaba acero tratado en forma de trozos de carbon, resultando afectados 3 vehiculos y 8 furgones. 
</t>
  </si>
  <si>
    <t>Atlixtac</t>
  </si>
  <si>
    <t>Deslave de cerro, por reblandecimiento de tierra en la Colonia Monte Sinai del poblado de Huitzapula, municipio de Atlixtac, se presentoperdida total de 20 viviendas, construidas de material endeble (Adobe y lamina), asimismo 42 viviendas en riesgo, ya que continuan poco a poco los deslaves del cerro, sin reporte de personas fallecidas ni lesionadas. De manera preventiva las personas afectadas se trasladaron a casas de familiares cercanos.</t>
  </si>
  <si>
    <t>Cajeme, Guaymas y Empalme</t>
  </si>
  <si>
    <t>Por las lluvias severas se declararon en emergencia tres municipios por lo que se repartieron a la poblacion 9,027 despensas y 27,150 cobertores.</t>
  </si>
  <si>
    <t>Por la inundacion se declaro en emergencia al municipio de La Paz, por lo que se apoyo a la poblacion con 2,811 despensas, 3,750 cobertores, 3,750 colchonetas, 937 kits de limpieza, 937 kits de aseo personal, 12,187 laminas tipo "b" y 60,000 litros de agua. Fue necesario apoyar a traves del FONDEN a los sectores carretero, educativo, naval, turistico e hidraulico.</t>
  </si>
  <si>
    <t>Debido a fallas mecanicas, se desplomo un helicoptero Bell-430, del Gobierno del Estado de Veracruz, con numero de matricula XC-VER, en un campo de futbol, en la comunidad de los rios, en el municipio de Emiliano Zapata. Falleciendo el Piloto y el copiloto de la aeronave. No se reportaron personas afectadas de la comunidad.</t>
  </si>
  <si>
    <t>Por la granizada severa fue necesario declarar en emergencia al municipio de Juarez, se apoyo a la poblacion con 21,681 despensas, 30,000 laminas tipo "b", 14,450 cobertores "b", 14,450 colchonetas, 30 rollos de hule, 7,227 kits de limpieza y 14,454 kits de aseo personal.</t>
  </si>
  <si>
    <t>Las lluvias intensas en el Municipio de Piedras Negras a partir de las 18:00 horas, alcanzaron hasta 8 pulgadas de precipitacion en seis horas.  Esto produjo encharcamientos y crecida de arroyos que afectaron diversas colonias y vialidades. Se reportoun numero no determinado de autos varados en zonas inundadas que fueron rescatados por los cuerpos de emergencia y penetracion de agua en domicilios de las colonias: Las Argentinas, Gonzalez, Roma, Periodistas, Hacienda la Luna, Villa de Fuente y Ejido Piedras Negras.  De las colonias afectadas se tiene un total de 88 personas en Refugio Temporal del Auditorio Santiago B Gonzalez. Se declaro en emergencia y se repartieron 1000 despensas, 4000 cobertores "b", 2000 colchonetas, 1000 kits de limpieza, 1000 kits de aseo personal. Se apoyo a traves del FONDEN a los sectores educativo, hidraulico, urbano y de la vivienda.</t>
  </si>
  <si>
    <t xml:space="preserve">A las 21:49 horas del dia de ayer se suscito la volcadura de una pipa con razonsocial Combustibles sobre Ruedas S.A. de C.V. que transportaba gasolina con una capacidad de 30,000 litros, cayendo sobre la laguna de Valle de Bravo a la altura de la carretera Valle de Bravo Colinas y la Virgencita. La pipa continua en el lugar y hasta el momento no hay derrame de producto. Se reporta 1 persona lesionada (chofer) la cual fue trasladada al Hospital General del municipio. En el lugar continua laborando personal de Proteccion Civil Estatal, Municipal, Bomberos y Cruz Roja, quienes se encuentran a la espera de buzos para realizar labores de bombeo del contenido antes de sacar la pipa con gruas. </t>
  </si>
  <si>
    <t>A las 16:30 horas se suscito la volcadura de un autobus de la linea Oriente, el incidente ocurrio en la carretera Merida - Valladolid, a la altura del Km 1, se reportan 26 personas lesionadas trasladadas a diferentes nosocomios de la capital asicomo 2 fallecidos, participaron en el incidente Proteccion Civil Municipal, Bomberos, policia Federal, Cruz Roja</t>
  </si>
  <si>
    <t>Benito Juarez, Solidaridad, Cozumel, Isla Mujeres, Felipe Carrillo Puerto, Bacalar y Othon P. Blanco</t>
  </si>
  <si>
    <t xml:space="preserve">Debido a las lluvias se declararon en emergencia a siete municipios apoyando a la poblacion con 38,166 despensas, 180,000 laminas tipo "b", 101,782 cobertores "b", 101,782 colchonetas, 24,000 impermeables, 24,000 botas, 25,444 kits de limpieza, 25,444 kits de aseo personal, y 450,000 litros de agua. Fue necesario apoyar a traves del FONDEN al sector carretero cultural, deportivo, educativo, hidraulico, naval, turistico, urbano y de la vivienda. </t>
  </si>
  <si>
    <t>Acayucan, Altotonga, Amatitlan, Angel R. Cabada, Carlos A. Carrillo, Catemaco, Chacaltianguis, Chiconquiaco, Chinameca, Colipa, Cosamaloapan de Carpio, Cosoleacaque, Hidalgotitlan, Hueyapan de Ocampo, Isla, Ixhuatlan del Sureste, Ixmatlahuacan, Jalacingo, Jaltipan, Juan Rodriguez Clara, Juchique de Ferrer, Las Choapas, Lerdo de Tejada, Mecayapan, Minatitlan, Misantla, Moloacan, Nanchital de Lazaro Cardenas del rio, Oluta, Oteapan, Pajapan, Playa Vicente, Saltabarranca, San Andres Tuxtla, Santiago Sochiapan, Santiago Tuxtla, Sayula de Aleman, Soconusco, Soteapan, Tatahuicapan de Juarez, Texistepec, Tlacojalpan, Tuxtilla, Uxpanapa, Yecuatla, Zaragoza, Jesus Carranza, Martinez de la Torre, San Rafael, Acula, Coatzacoalcos y Jose Azueta</t>
  </si>
  <si>
    <t xml:space="preserve">Las intensas lluvias que se registraron por la madrugada, provocaron en diversos  municipios diversas afectaciones (caidas de arboles y espectaculares, viviendas y escuelas dañadas, corrientes desbordadas, vias de comunicacion afectadas, entre otras). Se declararon en emergencia a 52 municipios y se repartieron 30,348 despensas, 105,209 lamina tipo "b", 26,302 lamina tipo "c", 40,465 cobertores, 40,465 colchonetas, 9,600 impermeables, 9,600 guantes de carnaza, 9,600 botas, 240,000 costales, 6,400 carretillas, 6,400 palas redondas, 6,400 zapapicos, 10,116 kits de limpieza, 10,116 kits de aseo persona y 123,720 litros de agua. Se declararon a los 52 municipios en desastre y se apoyo a los sectores carretero, educativo, hidraulico, urbano y de la vivienda. </t>
  </si>
  <si>
    <t xml:space="preserve"> Nautla, San Juan Evangelista, Tlacotalpan, Huayacocotla </t>
  </si>
  <si>
    <t xml:space="preserve">Debido a las inundaciones se declararon en emergencia a cuatro municipios, por lo que se repartieron 2,000 despensas, 6,405 laminas tipo "b", 4,003 cobertores "b", 4,003 colchonetas, 600 impermeables, 600 guantes de  carnaza, 600 botas, 20,000 costales, 2,604 laminas tipo "c", 1000 kits de limpieza, 1,000 kits de aseo personal y 32,024 litros de agua. </t>
  </si>
  <si>
    <t>Bacalar y Othon P. Blanco</t>
  </si>
  <si>
    <t>En comunicacion con la Unidad Estatal, informo que debido a las fuertes lluvias que se presentaron por la madrugada se reportan  afectaciones en los  municipios de Bacalar y Othon P Blanco</t>
  </si>
  <si>
    <t>Ixhuatan y Pichucalco</t>
  </si>
  <si>
    <t>Debido a las lluvias se declararon en emergencia los municipios de Ixhuatan y Pichucalco, se apoyo a la poblacion con 632 despensas, 1,469 cobertores, 1,469 colchonetas, 367 kits de limpieza, 734 kits de aseo personal y 10,224 litros de agua. Fue necesario declarar en desastre ambos municipios para apoyar a los sectores carretero e hidraulico.</t>
  </si>
  <si>
    <t>San Pedro Yolox</t>
  </si>
  <si>
    <t>Por los movimientos de ladera se declaro en desastre al municipio de San Pedro Yolox, con el fin de apoyar al sector carretero.</t>
  </si>
  <si>
    <t>Fonden</t>
  </si>
  <si>
    <t xml:space="preserve">Debido a la granizada severa y lluvia severa del 20 al 21 de octubre fue declarado en desastre el municipio de Juarez con el fin de apoyar a los sectores carretero, educativo, hidraulico, urbano y vivienda. </t>
  </si>
  <si>
    <t>Arandas, Atengo, Atotonilco el
Alto, Atenguillo, Autlan de Navarro, Ayutla, Cabo Corrientes, Cihuatlan, Cuautla, Cuautitlan de
Garcia Barragan, El Salto, El Limon, Ejutla, El Grullo, Guadalajara, Ixtlahuacan de los
Membrillos, Ixtlahuacan del rio, Juchitlan, La Huerta, Mascota, Ocotlan, Puerto Vallarta, San
Gabriel, Tenamaxtlan, Tlaquepaque, Toliman, Tomatlan, Tonaya, Tonila, Tuxcacuesco, Tuxpan,
Union de Tula, Zapopan y Zapotitlan de Vadillo. En una segunda declaratoria Ameca, Atemajac de Brizuela, Casimiro Castillo, Guachinango, Mixtlan, Quitupan, San Sebastian del Oeste, Talpa de Allende, Tamazula de Gordiano, Tapalpa, Tecolotlan, Teocuitatlan de Corona, Villa Purificacion, Zacoalco de Torres y Zapotlan el Grande</t>
  </si>
  <si>
    <t>Reporte de daños ocasionados por impacto de huracan Patricia categoria 5 en escala de Saffir-Simpson. Debido al impacto del huracan se declararon en emergencia en un primer momento 34 municpios en emergencia extraordinaria por lo que se apoyo a la poblacion con 21,091 despensas, 36,993 cobertores, 39,364 colchonetas, 10,433 kits de limpieza, 10,433 kits de aseo personal, 180,000 litros de agua, 100,000 laminas tipo "c". Posteriormente se agregaron otros 15 municpios a los qeu se apoyo con 5,775 despensas, 80,000 lamina tipo "c", 18,000 cobertores, 18,000 colchonetas, 3,000 kits de limpieza, 3,000 kits de aseo personal, 39,000 litros de agua. tambien fue necesario declarar en desastre con el fin de apoyar a los sectores carretero, deportivo, educativo, hidraulico, de salud,urbano y vivienda.</t>
  </si>
  <si>
    <t>Armeria, Colima, Comala, Coquimatlan, Cuauhtemoc, Ixtlahuacan, Manzanillo, Minatitlan, Tecoman y Villa de Alvarez</t>
  </si>
  <si>
    <t>Los efectos del huracan categoria 5 "Patricia" se propagaron hasta las costas de Manzanillo y el resto del estado de Colima ocasionando lluvias de intensas a puntuales torrenciales con vientos sostenidos superiores a los 250 km/h.  Fue declarado en emergencia los 10 muncipios y se apoyo a la poblacion con 8,930 despensas, 17, 862 cobertores, 17,862 colchonetas, 4,465 kits de limpieza, 4,465 kits de aseo personal, 90,000 litros de agua, 9,000 laminas "b". tambien se dlecararon en desastre los mismos municipios con el fin de apoyar a los sectores carretero, deportivo, educativo, hidraulico, naval, pesquero y acuicola, residuos solidos, salud y urbano.</t>
  </si>
  <si>
    <t>Aguililla, Aquila, Arteaga, Cheran, Coahuayana, Coalcoman de Vazquez Pallares, Cotija, Chinicuila, Lazaro Cardenas, Nuevo Parangaricutiro, Paracuaro, Periban, Tumbiscatio y Uruapan del Estado de Michoacan de Ocampo.</t>
  </si>
  <si>
    <t>Por el paso del huracan Patricia se declararon en desastre a 14 municipios del estado de Michoacan con el fin de apoyar a los sectores carretero, hidraulico, naval y pesquero y acuicola.</t>
  </si>
  <si>
    <t>Ahuacatlan, Amatlan de Cañas,
Bahia de Banderas, Compostela, Ixtlan del rio, Jala, San Pedro Lagunillas, Santa Maria del Oro,
Santiago Ixcuintla, San Blas, Tecuala y Xalisco</t>
  </si>
  <si>
    <t xml:space="preserve">Por el paso del huracan Patricia se declararon en emergencia a 12 municipios del estado de Nayarit, por lo que se repartieron a la poblacion 7,504 despensas, 15,010 cobertores, 15,010 colchonetas, 3, 752 kits de limpieza, 3,752 kits de aseo personal, 80,000 litros de agua.
</t>
  </si>
  <si>
    <t>Se suscito la caida de una avioneta tipo Cessna con matricula desconocida, en el municipio de Acatzingo que procedia de Tehuacan.  Al lugar acudieron personal de CAPUFE, Cruz ambar, SUMA, Cruz Roja, Bomberos y Proteccion Civil Estatal y Municipal.</t>
  </si>
  <si>
    <t xml:space="preserve">Por las lluvias severas se declararon en emergencia a los municipios de Reynosa y rio Bravo, se repartieron a la poblacion 3,184 despensas, 6,371 cobertores, 6,371 colchonetas, 1,592 kits de limpieza, 1,592 kits de aseo personal, 101,963 litros de agua y 3,600 laminas tipo "b". tambien se declararon en desastre con el fin de apoyar a los sectores hidraulico, urbano y de la vivienda. </t>
  </si>
  <si>
    <t xml:space="preserve"> FONDEN</t>
  </si>
  <si>
    <t>La Secretaria de Proteccion Civil del Gobierno del Distrito Federal, informo que el dia de hoy a las 06:45 horas se suscito accidente, choque contra objeto fijo (puente Peatonal) de una camioneta tipo Urban de pasajeros de la ruta 28. Los hechos se registraron sobre la Calzada Ignacio Zaragoza esquina Calle 3, Col. agricola Oriental, delegacion Iztacalco.  Como resultado del siniestro, se reportan 2 personas fallecidas y 11 personas lesionadas, mismas que fueron trasladadas a los hospitales, ISSSTE Zaragoza, clinica 32 del IMSS, Dr. Ruben Leñero y Polanco. Como medida preventiva, se cerro la calzada por la lateral para realizar el retiro de la unidad; alrededor de las 10:00 horas, la calzada fue reabierta a la circulacion.</t>
  </si>
  <si>
    <t>Cuajimalpa de Morelos</t>
  </si>
  <si>
    <t>En comunicacion con La Secretaria de Proteccion Civil del Distrito Federal, informo que el dia de hoy a las 12:15 horas, se suscito el choque entre grua de plataforma y un autobus de pasajeros de la linea Flecha Roja, mismos que cayeron de un puente vehicular, en la Carretera Federal Mexico – Toluca Km. 29+500 Col. La Pila, de la delegacion Cuajimalpa; en la unidad iban a bordo15 personas, de las cuales resultaron 7 personas lesionadas, mismas que fueron trasladas al hospital de la Cruz Roja En Polanco, como medida preventiva se cerro parcialmente la carretera en ambos sentidos, siendo reabierta a las 15:38 hrs. En el lugar participaron, la  Secretaria de Proteccion Civil del Distrito Federal, policia Federal y H. C. de Bomberos, Cruz Roja, ERUM.</t>
  </si>
  <si>
    <t xml:space="preserve">Los dias 27 de octubre, 2 y 4 de noviembre de 2015 se presentoel desprendimiento de bloques de suelo y roca en los taludes sur y suroeste del predio donde se desplanta el desarrollo habitacional Vista del Campo. Los derrumbes afectaron alrededor de 15 automoviles estacionados bajo el talud, y limitaron el acceso principal.  Afectaron a tres transformadores y se presentosuspension del servicio electrico por seis horas. Fue necesario inhabilitar una antena de telecomunicaciones de dos toneladas. En el ultimo deslave fue necesario desalojar a 116 personas de 5 condominios como medida preventiva. El principal daño fue el causado a la cimentacion de una casa cerca del borde. </t>
  </si>
  <si>
    <t>Aproximadamente a las 23:30 horas (hora local) se registro incendio al interior de una cochera ubicada en calle San Cristobal, del Fraccionamiento Valle Bonito, en la que se encontraba una camioneta que transportaba 6,000 litros de combustible, presuntamente robado, resultando una vivienda consumida, y otras tres con afectaciones diversas. Se realizo evacuacion de las casas aledañas, una cuadra y no se reportan personas lesionadas y fallecidas. El incidente quedo controlado a las 01:35 horas. Participo HC Bomberos y Seguridad publica.</t>
  </si>
  <si>
    <t>Tuxpan, Tecuala, Huajicori, Rosamorada, Santiago Ixcuintla</t>
  </si>
  <si>
    <t>Derivado de las fuertes lluvias que se presentaron desde la noche de ayer, se reportan 4 comunidades incomunicadas, siendo Higueritas, El Zapote, El Tigre y Las Huertas, esto debido al desbordamiento del rio Las Cañas. Se tiene un refugio temporal en operacion, sin que hasta el momento sea ocupado.  En los municipios de Tecuala, Santiago, Rosamorada y Tuxpan se reportan inundaciones que no han sido de consideracion, mientras que el rio San Pedro Tuxpan ha comenzado a incrementar su nivel por las lluvias registradas en los estados de Zacatecas y Durango.</t>
  </si>
  <si>
    <t>Cihuatlan, Tomatlan y Melaque.</t>
  </si>
  <si>
    <t>Derivado de las fuertes lluvias registradas desde la noche de ayer, se presento el incremento del rio Maracabo y el arroyo Pedregal, ocasionando inundaciones en varios sectores de los municipios Cihuatlan y Melaque. Se tienen restringido el paso vehicular de las carreteras Federal 80, Guadalajara-Barra de Navidad y Manzanillo-Cihuatlan. Al momento se cuenta con 5 refugios temporales 4 en el municipio de Cihuatlan y uno en el municipio de Tomatlan:  - Cabecera municipal, Escuela Primaria "Gregorio Torres Quintero" (municipio de Cihuatlan) con 70 personas. - Villa Obregon, jardin de Niños "Juan de la Barrera", (municipio de Cihuatlan), con 109 personas. -Januco, Escuela Primaria "Rafael Ramirez", (municipio de Cihuatlan), con 67 personas. - Emiliano Zapata, iglesia de la Localidad, con 17 personas.  - Morelos, Casa Ejidal (municipio de Tomatlan), con 16 personas.  Cabe mencionar que hasta el momento no se reportan daños humanos.</t>
  </si>
  <si>
    <t>Debido a las inundaciones se declaro en emergencia al municipio de Escuinapa por lo que se apoyo a la poblacion con 894 despensas, 1,007 lamina tipo "a", 1,791 cobertores "b", 1,791 colchonetas, 600 impermeables, 5 rollos de hule, 447 kits de limpieza y 447 kits de aseo personal.</t>
  </si>
  <si>
    <t>Llera, Valle Hermoso, San Fernando y Matamoros</t>
  </si>
  <si>
    <t>Debido a las fuertes lluvias acompañadas de tormenta electrica por un lapso de 2 horas, provocaron inundaciones severas en varias colonias . Se habilito un refugio temporal. Se declararon en emergencia a tres municipios y se repartieron a la poblacion 14,832 despensas, 16,573 cobertores "a", 16,573 colchonetas, 50 botas, 5,000 costales, 4,143 kits de limpieza, 7,706 kits de aseo personal, 10,400 laminas tipo "b", 1,200 laminas tipo "c" y 272,584 litros de agua. Fue necesario declarar en desastre a los cuatro municipios por los daños en los sectores carretero, educativo, hidraulico, pesquero y acuicola, salud, urbano y vivienda.</t>
  </si>
  <si>
    <t>Coatzacoalcos, Ixhuatlan del Sureste, Banderilla, Coatepec, Tlalnelhuayocan, Tonayan, Xalapa</t>
  </si>
  <si>
    <t>Debido a las inundaciones se declararon en emergencia a siete municipios, por lo que se repartieron 10,497 despensas, 13,972 cobertores, 13,972 colchonetas, 22,000 costalillas, 30,600 laminas tipo "b", 9,084 laminas tipo "c", 3,493 kits de aseo personal, 3,493 kits de limpieza, 600 botas, 600 impermeables y 600 guantes.</t>
  </si>
  <si>
    <t>San Agustin Mezquititlan</t>
  </si>
  <si>
    <t>En la carretera federal Mexico-Tampico, a la altura del kilometro 78 y 79 correspondiente al municipio  de san Agustin Mezquititlan se origino el accidente, por exceso de velocidad con choque frontal, entre 2 autobuses de la linea futura con placas 396HV3 del SPF. Y no. economico 7227 con destino Mexico-Huejutla, el cual trasladaba aprox. a 42 pasajeros. asimismo el autobus estrella blanca que llevaba destino a Tulancingo  con no. de placas 362HZ1 del SPF. Con no. economico 7489, el cual trasladaba aproximadamente a 30 personas.</t>
  </si>
  <si>
    <t>Se registro un choque en la carretera Saltillo-Santa Catarina, a la altura del libramiento, municipio de Santa Catarina, involucrando dos tracto camiones, un vehiculo particular y una pipa de la empresa Herlug que transportaba emulsion de base agua. Se reportaron 3 personas lesionadas quienes fueron trasladadas a hospitales de Nuevo Leon, una persona fallecida, quien era el conductor de la pipa. Como resultado del incidente se produjo incendio que consumio uno de los tracto camiones y la cabina de la pipa. Se realizo cierre parcial de la via. Participa PC Estatal, PC Santa Catarina, PC de Garcia, Bomberos de Santa Catarina y Nuevo Leon. Cruz Verde y Cruz Roja</t>
  </si>
  <si>
    <t xml:space="preserve">Explosion en planta de Texmelucan, Puebla.  Durante trabajos de reparacion de la Planta Metanol II, encontrandose esta fuera de operacion, con lineas y purgas abiertas y desfogadas, se presenta liberacion subita de presion en tapa de equipo condensador de vapor EA-401, lesionando por contusion en diversas partes del cuerpo (cabeza y cara, torax, espinillas) a tres trabajadores del departamento de Mantenimiento de Plantas, quienes fueron atendidos y trasladados al Hospital angeles de la Ciudad de Puebla para su valoracion medica. </t>
  </si>
  <si>
    <t>San Pedro Totolapam</t>
  </si>
  <si>
    <t>Se registro una volcadura de una pipa que transportaba 43,000 litros de diesel industrial bajo en Azufre, en la carretera federal Mexico – Cd. Cuauhtemoc tramo Totolapan al lugar denominado el Camaron en el km. 88+500, con derrame en la cinta asfaltica se desconoce la cantidad, resultando el chofer de la unidad lesionado, como medida preventiva se tiene cerrada la carretera,  se realizo el aviso a SETIQ.</t>
  </si>
  <si>
    <t>Se registro volcadura de un vehiculo de 3 toneladas, el cual transportaba 4 contenedores con mil litros de hidrocarburo cada uno, el cual tres contenedores tuvieron derrame, en calle 2 Oriente, Barrio Jalatzingo, Localidad San Mateo Tlaixpan, en Tecamachalco, Puebla es de mencionar que despues del derrame, un contenedor quedo lleno y los otros 3 al 35%, no hubo lesionados, quedo controlado, participo PEMEX.</t>
  </si>
  <si>
    <t>A las 03:03 horas se suscito se suscito un accidente entre un autobus de pasajeros y un trailer en el km 3 de la Autopista de Occidente, a la altura de la caseta de Zinapecuaro. Se reporta un aproximado de 20 personas lesionadas de las cuales 5 son de gravedad, siendo trasladadas al Hospital de Zinapecuaro. Participo personal  de Cruz Roja, Proteccion Civil Estatal y Municipal.</t>
  </si>
  <si>
    <t>Tepetlixpa</t>
  </si>
  <si>
    <t>Se registra a las 08:30 horas volcadura e incendio en el km 48 de la carreta Cuautla –Amecameca, de un remolque con doble auto tanque con capacidad de 36,000 y 26,200 litros respectivamente que transportaba combustoleo, con razonsocial “Transportes Martinez Ortiz” con sede en Salamanca, Guanajuato, se realizo cierre a la circulacion en ambos sentidos y se confirma una persona lesionada, conductor de la unidad, quien fue trasladado al hospital General de Cuautla por ambulancia de CAPUFE. Participa CAPUFE, policia Federal, Proteccion Civil Tepetlixpa, PC Amecameca, Bomberos de Amecameca Cuautla y Chalco.</t>
  </si>
  <si>
    <t xml:space="preserve">Incendio de una pipa que transportaba gas LP, aproximadamente 30,000 litros, en la Av. Reyes Heroles, Colonia Jardines del Recuerdo, municipio de Tlalnepantla. El incidente derivo luego del impacto de la pipa contra un camion de transporte publico; al momento se reportan 26 personas lesionadas, 1 fallecido conductor de la pipa, se evacuo de manera preventiva a habitantes aledaños al incidente.
</t>
  </si>
  <si>
    <t>Alamo Temapache, Boca del rio, Castillo de Teayo, Huayacocotla, Ixcatepec, Ixhuatlan de Madero, Pajapan, Tamiahua, Tuxpan y Veracruz</t>
  </si>
  <si>
    <t>Debido a la lluvia se declararon en emergencia a 10 municipios por lo que se repartieron 5,202 despensas, 22,548 laminas tipo "b", 6,938 cobertores "b", 6,938 colchonetas, 1,200 impermeables, 1,200 guantes, 1,200 botas, 1,200 costales, 1,734 kits de limpieza, 1,734 kits de aseo personal y  55, 504 litros de agua</t>
  </si>
  <si>
    <t>Se suscito la volcadura de una pipa en el km 80 de la carretera Mexico – Queretaro, se cuenta con una cifra de 7 personas lesionadas y 2 fallecidas. La pipa pertenece a la empresa Alpura y transporta leche. Se tiene cierre parcial de la carretera en direccion a Queretaro. En el lugar se encuentra laborando personal de Seguridad publica, Proteccion Civil de Tepeji del rio, policia Estatal, policia Federal y CAPUFE</t>
  </si>
  <si>
    <t>Se registro un choque entre un autobus de turistas extranjeros con razonSocial “Turismo trasnacional” y un trailer, en el km 39 de la carretera Ocozocoautla-Arriaga, derivado del incidente resultaron 20 personas lesionadas (Holandeses y Belgas), los cuales fueron trasladados al Hospital General de Cintalapa para su atencion medica. Participa personal de PC estatal, Cintalapa, Jiquipilas y Ocozocoautla. Se mantiene cierre parcial de la carretera.</t>
  </si>
  <si>
    <t xml:space="preserve">Se presentoun incendio dentro de una bodega donde almacenaban clandestinamente 30 contenedores de 60 litros y 5 contenedores de 200 litros de gasolina. La bodega se ubica en la comunidad de Loza de Barrera, en el municipio de Silao. El incendio fue controlado y extinguido sin que se reportaran daños humanos y no fue necesario realizar alguna evacuacion preventiva.  
</t>
  </si>
  <si>
    <t>Incendio en poliducto de 18 pulgadas ubicado en la carretera Ozumba-Ciudad Sahagun (como referencia, localizado cerca de la hacienda Tlapayuca) por posible toma clandestina en el municipio de Axapusco, Estado de Mexico. No hay poblacion asentada en las inmediaciones. En el lugar se encontraron 3 vehiculos calcinados. Personal de PEMEX cerro la valvula, continua quemandose el producto residual. Debido al incendio resultaron afectadas dos lineas de transmision electrica de alta tension, y otras dos susceptibles de afectarse. Personal de CFE se encuentra en sitio. No se reportan daños humanos. En el control y extincion del incendio se encuentran elementos de PEMEX, Bomberos y Proteccion Civil de Acolman, Axapusco y Ozumba.</t>
  </si>
  <si>
    <t xml:space="preserve">Acatlan, Coatzacoalcos, Landero y Coss, Tenochtitlan, Yecuatla, Angel R. Cabada, Lerdo de Tejada, Saltabarranca, Uxpanapa, Las Choapas </t>
  </si>
  <si>
    <t>Debido a las inundaciones se declararon en emergencia a 10 municipios, se apoyo a la poblacion con  2,712 despensas, 11,752 laminas tipo "b", 3,616 cobertores, 3,616 colchonetas, 700 impermeables, 700 guantes de carnaza, 700 botas, 25,000 costales, 904 kits de limpieza, 904 kits de aseo personal y 28,680 litros de agua.</t>
  </si>
  <si>
    <t>Hidalgotitlan, Jesus Carranza, Texistepec</t>
  </si>
  <si>
    <t>Debido a las inundaciones se declararon en emergencia a tres municipios, se apoyo a la poblacion con 1,030 despensas, 2,063 cobertores "b", 2,063 colchonetas, 300 impermeables, 300 guantes de carnaza, 300 botas, 7,800 costales, 515 kits de limpieza, 515 kits de aseo personal y 16,504 litros de agua.</t>
  </si>
  <si>
    <t>Se suscito un choque entre 1 autobus de pasajeros de la linea Verdes Poblanos y 2 vehiculos particulares en la carretera Mexico – Tuxpan en el municipio de Jalpan, el incidente ocurrio entre las comunidades de Apapantilla y la Esperanza a la altura del Rancho 4 Hermanas. Se reportofallecimiento de 22 personas quienes viajaban en el autotransporte de pasajeros y dos mas fallecidos que viajaban en el vehiculo particular que se impacto e incrusto en la zona de la puerta del autobus impidiendo la salida oportuna de los pasajeros.</t>
  </si>
  <si>
    <t>Se registro una explosion en el interior del complejo de refinacion Antonio Dovali Jaime de PEMEX en Salina Cruz, Oaxaca, en especifico en la planta de Alquilacion, donde se observo una fuga de hidrocarburo en la parte media de la torre DA-304 provocando una flama de dimensiones importantes del lado norte de la torre. Por ello, se activaron protocolos de emergencia para la atencion, control del incendio y evacuacion de personal, aproximadamente 2,000 trabajadores.  A consecuencia del incidente se reportan por parte de personal de PEMEX: 2 trabajadores con quemaduras leves, 11 trabajadores con ataques de ansiedad y miedo. Ademas otros 6 de una compañia prestadora de servicios: 4 con quemaduras superficiales y 2 con contusiones, ninguno de gravedad. A las 11:00 horas se reportocontrolado el incidente por los cuerpos contra-incendio de la propia refineria. De manera preventiva se evacuaron domicilios aledaños y escuelas por parte de la Unidad Estatal de Proteccion Civil, policia Federal, SEMAR, SEDENA y Cruz Roja. </t>
  </si>
  <si>
    <t>Volcadura de un autobus turistico con razonsocial “Laser” en la carretera Taxco-Estado de Mexico, en el tramo Michapa-Grutas de Cacahuamilpa, municipio de Pilcaya, Guerrero, resultando 7 personas fallecidas y 23 personas lesionadas. Los pasajeros eran originarios de Chilapa de alvarez y se dirigian hacia Sinaloa para trabajar como jornaleros. Entre las personas que fallecieron se encuentran cuatro hombres, dos mujeres y un bebe de dos meses y 29 jornaleros mas resultaron lesionados.</t>
  </si>
  <si>
    <t>Volcadura de un autobus que trasladaba trabajadores (se desconoce el nombre de la empresa de la que provenian) en el Km 38+500 de la autopista Leon-Salamanca, a la altura de la Col. la Garrida, Municipio de Irapuato. Resultaron 14 personas lesionadas (9 trasladados al IMSS de Irapuato, 4 al IMSS de Leon y 1 lesionado al Hospital General de Irapuato) y 1 fallecido. Participo Proteccion Civil Municipal, Bomberos de Irapuato y Silao, Cruz Roja delegaciones Silao, San Francisco, Irapuato y Leon.</t>
  </si>
  <si>
    <t xml:space="preserve">Se registro un choque entre camion de transporte de personal color blanco con placas 13MN534 del estado de Guanajuato, razonsocial SM de Queretaro procedente del Parque Industrial Opcion, se desconoce de que empresa y un trailer Blanco con Caja Blanca, en la Carretera Federal 57 Carril Queretaro – San Luis Potosi Km 79 Comunidad Rancho Lobos, resultando 12 personas lesionadas,  trasladadas al IMSS de San Luis de la Paz; 18 personas mas  atendidas en el lugar y 1 persona fallecida. </t>
  </si>
  <si>
    <t>Una aeronave tipo Boeing 737, de la aerolinea Comercial Mexicana Magnicharters, con numero de matricula XA-UNM, procedente de Cancun, Quintana Roo, con 139 pasajeros y 5 elementos de tripulacion, sufrio un colapso en su tren principal, al momento de realizar su aterrizaje. Personal del Cuerpo de emergencia y Rescate del Aeropuerto Internacional de la Ciudad de Mexico, atendio de manera oportuna a algunos pasajeros que presentaron crisis nerviosa. Debido a lo anterior la pista 05 izquierda, 23 derecha,  cerrada temporalmente por 4 horas, por el retiro de la aeronave.  Por otro lado, en comunicacion con personal de Emergencias de Aeronautica Civil informo que varios pasajeros presentaron algunas lesiones menores, sin determinar la cantidad de las personas afectadas.</t>
  </si>
  <si>
    <t>Accidente carretero (salida del camino) de un autobus de pasajeros, de transporte de personal marca Mercedes Benz color blanco con franjas color marron con y verde con razonsocial Transportes Railo,  en km 13+550 de la carreta federal libre Guanajuato-Silao, resultaron 26 personas lesionadas, quienes fueron atendidas en el lugar y posteriormente trasladadas al IMSS de Guanajuato, IMSS de Silao, Hospital General de Guanajuato, Hospital General de Silao, clinica Particular Medical Hearth de Silao Puerto Interior.</t>
  </si>
  <si>
    <t xml:space="preserve">Accidente entre dos vehiculos para transporte publico (colectivo y foraneo) en el kilometro 7.3 ocurrido aproximadamente a las 10:30 horas. Se confirma el fallecimiento de 2 personas y 30 lesionados que fueron trasladados a hospitales de Naucalpan.  
</t>
  </si>
  <si>
    <t>En la carretera San Felipe-Dolores Hidalgo  a la altura de la comunidad el Aposento, Municipio San Felipe se registro volcadura de un tracto camion razonsocial “Servicios  Integrales Altamira” de caja seca con numero de rombo 1971, en cuyo interior se localizaron 4 contenedores sin identificacion que presentaron fuga de producto. Se maneja por los cuerpos de emergencia en base al numero de guia 117. Se reportouna persona lesionada, el conductor del tracto camion  y se realizo cierre de la via</t>
  </si>
  <si>
    <t>Coatzacoalcos, Ixhuatlan del Sureste, Moloacan, Nanchital de Lazaro Cardenas del rio, Las Choapas, Agua Dulce</t>
  </si>
  <si>
    <t>Debido a las inundaciones se declararon en emergencia a seis municipios, se apoyo a la poblacion con 1,084 despensas, 14,095 laminas tipo "b", 4,337 cobertores "a", 4,337 colchonetas, 250 impermeables, 250 guantes de carnaza, 7,800 costales, 1,084 kits de limpieza, 1,084 kits de aseo personal y 30,990 litros de agua.</t>
  </si>
  <si>
    <t>Cardenas, Comalcalco, Paraiso</t>
  </si>
  <si>
    <t>En el Municipio de Paraiso se reportaron 25 comunidades y 3 poblados con penetracion de agua y 3,100 familias afectadas. Se habilitaron 4 refugios temporales, con un aproximado de 5 familias. 
  Fueron afectados varios puentes de la ciudad que sirven como vias de comunicacion dejando como unica via de acceso por tierra el puente Juarez. En el Municipio de Cardenas  22 comunidades con un aproximado de 1,865 familias fueron afectadas por penetracion de agua con un tirante oscilando entre los 10 y 40 cm. Se habilitaron 2 RT  en el Comedor Comunitario y Santiago 1ra. seccion. En el Municipio de Comalcalco se habilitaron 18 refugios temporales con un total de 130 familias,  2,600 familias fueron afectadas por penetracion de agua en sus viviendas con un tirante de agua de 15 a 30 cm. Se declararon en emergencia los tres municipios y se repartieron 3,205 despensas, 1,000 cobertores "b", 500 colchonetas, 10 rollos de hule, 3,000 kits de limpieza y 3,000 kits de aseo personal.</t>
  </si>
  <si>
    <t>Agua Dulce, Las Choapas</t>
  </si>
  <si>
    <t xml:space="preserve">Se informo que derivado de las lluvias fuertes y escurrimientos, el nivel del rio Agua Dulcita el cual es de 2.30 metros incremento a 7.40 metros ocasionando anegaciones con un tirante que oscilaba entre los 60 cm y 1 metro en viviendas de 12 colonias de la cabecera municipal, no se tienen cuantificadas las viviendas que fueron afectadas. Personal de Proteccion Regional y Estatal se encuentra en la zona debido a que a la par hay 2 arroyos (el Control y Mascachiles) en el municipio de las Choapas, los cuales desbordaron en la zona urbana. Se tiene registro de un corte carretero en una de las 2 entradas a las Choapas, mismo que ya esta siendo atendido.  Se instalo 1 albergue con 3 familias, el dia de hoy la situacion ya se encuentra normalizada; el rio Agua Dulcita ya se encuentra en niveles normales. </t>
  </si>
  <si>
    <t xml:space="preserve">Se registro el choque de un autobus de pasajeros de la empresa “Estrella de  Oro”, numero economico 8385, placas de circulacion 070HZ1 del servicio publico Federal, procedente del Distrito Federal con destino el Puerto de Acapulco, el cual se impacto por alcance  en la parte trasera de un trailer de la marca Dina, placas de circulacion 069WH1 del servicio publico Federal, hechos registrados en la autopista del sol Mexico – Acapulco,  kilometro 226 del tramo Chilpancingo – Paso Morelos, carril norte – sur.   Resultando 25 lesionados de la segunda prioridad, quienes fueron trasladados al Hospital Privado del Sur de Chilpancingo, mientras que un autobus futura de la empresa estrella blanca, apoyo a 8 personas que no ameritaron hospitalizacion trasladandolos al Puerto de Acapulco. </t>
  </si>
  <si>
    <t>Se registro un choque entre una camioneta Dodge RAM color plata y una camioneta de redilas en la carretera de San Andres Tuxtla – Catemaco, municipio de San Andres, resultando 4 personas fallecidas y 12 personas lesionadas, trasladadas al hospital de Catemaco, la carretera quedo parcialmente cerrada a la circulacion y  fue restablecida completamente a las 20:00 horas, en el lugar participaron Proteccion Civil Estatal, Proteccion Civil Catemaco, policia Municipal y Bomberos del Municipio de San Andres.</t>
  </si>
  <si>
    <t>Un autobus repleto de integrantes de un ballet folclorico se volco esta madrugada cuando circulaba por la carretera Celaya-San Miguel de Allende. Una mujer fallecio cuando era atendida en el hospital general de Celaya. Los otros 43 ocupantes resultaron con lesiones y presentan distintos grados de gravedad; dos mujeres estan en condicion critica. El autobus se salio del puente y al caer de varios metros de altura se volco sobre su costado derecho, en un socavon.</t>
  </si>
  <si>
    <t>Alpatlahuac</t>
  </si>
  <si>
    <t>Volcadura de una camioneta particular en el km 2.4 del tramo carretero Ayahualilco – Cocalzingo, municipio de Alpatlahuac, derivado del incidente resultaron 15 personas lesionadas, 4 de ellas de gravedad (13 fueron trasladadas al Hospital de rio Blanco y 2 al IMSS de Cordoba). El incidente se atribuye a una posible falla mecanica. situacion controlada a las 13:00 horas por personal de Bomberos, Proteccion Civil Municipal y Seguridad publica.</t>
  </si>
  <si>
    <t>Celaya, Apaseo el Grande</t>
  </si>
  <si>
    <t>Choque en la carretera Federal Celaya-Apaseo el Grande a la altura del km 12 de un Tracto camion con razonSocial TLM, impacto a un Auto tanque doble full con capacidad de mas de 30,000 litros que transportaba combustible el cual se derramo en su totalidad y una mas involucrada con capacidad de 35,000 litros de igual manera transportaba combustible con razonsocial Auto tanques Estrella S. de R.L. de C.V., se reportouna persona fallecida en el lugar, se realizo la evacuacion preventiva de 700 personas del poblado Calera de Ameche quienes se concentraron en la iglesia, se realizo el cierre total de circulacion en ambos carriles.</t>
  </si>
  <si>
    <t>Se registro el impacto de un trailer, marca Internacional, modelo 2008, con placas de circulacion 476EJ4 del Servicio publico Federal, contra un autobus de pasajeros de la linea Cienega, con placas de circulacion 993 HW2. El accidente se presentoen el kilometro 33+600 de la carretera Santa rosa-La Barca, municipio de Poncitlan.  Como resultado de lo anterior se reportan 15 personas lesionadas, de las cuales 13 fueron atendidas en el lugar y 2 necesitaron ser trasladadas a un hospital cercano, para su atencion medica.  Hasta el momento se desconocen las causas que originaron el accidente.</t>
  </si>
  <si>
    <t xml:space="preserve">Choque por alcance entre un autobus de la linea Elite, un camion tipo Ford sin placas de circulacion,  en el que viajaban Peregrinos quienes regresaban a Mapantla San Luis Potosi, a la altura  del km 40 de la autopista Mexico – Pachuca, municipio de Tecamac, resultando dos personas fallecidas  y 5 personas lesionadas trasladadas al hospital de Tlalnepantla.  </t>
  </si>
  <si>
    <t>Choque por alcance entre un vehiculo de seguridad publica y pipa que transportaba gasolina, ocasionando la volcadura e incendio de la pipa, se reporta que venia vacia la pipa, solo se tiene derrame de Diesel del tanque de servicio,  en Manuel Ordoñez  y Oswaldo Rodriguez col. Centro del municipio de Santa Catarina, resultando 3 personas fallecidas y 11 personas lesionadas, se informa que al momento del accidente se llevaba a cabo, el desfile Navideño, por lo cual se evacuaron a las personas que estaban en el desfile, al momento se trabaja en el control del incendio.</t>
  </si>
  <si>
    <t>Se suscito accidente choque por alcance entre una unidad medica de rio Grande y un vehiculo particular en la carretera Zacatecas – Durango municipio de rio grande, resultando 1 persona fallecida y 11 personas lesionadas trasladadas al hospital de rio Grande.</t>
  </si>
  <si>
    <t>Se suscito accidente volcadura y choque de microbus de la ruta 22, contra objeto fijo (arbol) en carretera  Atizapan a Nicolas Romero en la calle Jalisco, Colonia El Pedregal del municipio de Atizapan de Zaragoza, resultando 20 personas lesionadas trasladadas a los hospitales de Lomas Verdes y Cruz Roja de Atizapan.</t>
  </si>
  <si>
    <t>Bocoyna, Carichi, Cuauhtemoc, Cusihuiriachi,
Casas Grandes, Galeana, Gomez Farias, Guerrero, Ignacio Zaragoza, Janos, Madera, Matachi,
Namiquipa, Nuevo Casas Grandes y Temosachic</t>
  </si>
  <si>
    <t>Por la nevada severa fue necesario declarar en emergencia a 15 municipios, se apoyo a la poblacion con 1,886 despensas, 24,527 laminas tipo "b", 7,547 cobertores "a", 7,547 colchonetas y 20 rollos de hule.</t>
  </si>
  <si>
    <t xml:space="preserve">Se suscito la explosion de un polvorin y posterior incendio ubicado en la calle Camino a Matatlan, fraccionamiento Urbi Quinta, municipio de Tonala. Se reportan 4 personas lesionadas quienes fueron trasladadas para su atencion a un Hospital del municipio asicomo 2 fallecidas. No hubo necesidad de realizar evacuacion debido a que el sitio se encuentra en una zona despoblada. </t>
  </si>
  <si>
    <t xml:space="preserve">Derrame de combustible proveniente de toma clandestina ubicada en el ejido Pejelagartero 1ra. seccion, municipio de Huimanguillo, Tabasco. Personal Operativo y de Seguridad Fisica y de Reparaciones de Pemex se encuentran en el lugar en acciones de control. Asimismo, se informa que se dio aviso a Proteccion Civil, quienes procedieron a la evacuacion preventiva de 200 familias en un diametro de 1 km, duchas familias se alojaron con amigos y familiares. 21:20 h Se suspendio el bombeo del ducto,  disminuyendo completamente el derrame de crudo, a las 0115 horas se confirma que el derrame se debe a la fuga de una valvula debido a una toma clandestina. </t>
  </si>
  <si>
    <t>Magdalena, Rayon, Aconchi, Agua Prieta, Arizpe,Atil, Bacoachi,Banamichi, Baviacora, Cumpas, Fronteras, Huepac, Imuris, La Colorada, Mazatan, Moctezuma, Naco, Oquitoa, San Felipe de Jesus, Santa Cruz, Ures y Villa Pesqueira</t>
  </si>
  <si>
    <t>Por las heladas severas se declararon en emergencia a 22 municipios, se apoyo a la poblacion con 858 despensas, 11,166 laminas tipo "b", 3,436 cobertores,  2,923 colchonetas, 27,488 litros de agua y 20 rollos de hule.</t>
  </si>
  <si>
    <t>Se suscito accidente  choque entre camion de pasajeros y Ferrocarril en la carretera cerritos Mazatlan, Sinaloa  a la altura del Hotel Emerald  Bay, resultando 4 personas fallecidas y 20 personas lesionadas trasladadas a diferentes hospitales de la entidad, participa PC Estatal y Municipal, Cruz Roja y Ambulancias del Municipio.</t>
  </si>
  <si>
    <t>Se recibio el reporte de una explosion en el poblado C-33 al parecer por una fuga en un ducto de Pemex, preliminarmente se reportan 30 personas con quemaduras.</t>
  </si>
  <si>
    <t>Carrillo Puerto</t>
  </si>
  <si>
    <t>Se suscito la volcadura de un autobus turistico de la linea 'La Costa' en el km 171 de la carretera Carrillo Puerto – Tulum, municipio de Carrillo Puerto, a la altura de la comunidad de Santa Amalia, se reportan al momento 10 personas lesionadas y 3 personas fallecidas.</t>
  </si>
  <si>
    <t xml:space="preserve">En el municipio de Las Choapas se registro un accidente carretero de un autobus turistico, con razonsocial “Romo”, que se impacto contra las barras de contencion de la carretera Ocozatepec-Chiapas a la altura del kilometro 61 +500. Resultando 10 personas fallecidas en el lugar y una mas que fallecio en el hospital May de Coatzacoalcos. Se reportan ademas lesionados trasladados a hospitales de Coatzacoalcos. </t>
  </si>
  <si>
    <t xml:space="preserve">Se registro accidente multiple en el km 7+200 del circuito exterior mexiquense, municipio de Huehuetoca, a la altura del entronque con la autopista Mexico-Queretaro.  En el choque multiple estuvieron involucrados cinco traileres y dos autobuses de pasajeros, asicomo mas de 30 autos. 30 personas resultaron heridas de ellas 15 necesitaron traslado a hospitales, 2 por via aerea por Relampagos, los hospitales a los que fueron trasladados los heridos son el Magdalena de las Salinas, el Hospital de Alta Especialidad de Zumpango, Las Americas, por ambulancias de Cruz Roja y el SUEM. Continua cerrada la carretera en ambos sentidos. </t>
  </si>
  <si>
    <t>Se registro accidente carretero, colision posterior, entre un autobus de pasajeros con razonsocial “Turistar” y un trailer con plataforma, esto a la altura del km 90 de la carretera Ciudad Victoria-Zaragoza en el municipio de Victoria, resultando 4 personas fallecidas y 13 lesionadas. Participo policia Federal, PC Municipal y Cruz Roja</t>
  </si>
  <si>
    <t xml:space="preserve">Se suscito el incendio en la delegacion Cuauhtemoc  de una fabrica de zapatos, ubicada en la colonia San Simon, se informa que al momento se tiene un 70% de control, reportando dos personas intoxicadas, de manera preventiva se evacuaron 27 familias de las viviendas aledañas y se habilito un albergue en el Deportivo Cuauhtemoc. </t>
  </si>
  <si>
    <t xml:space="preserve">Se inicio un incendio en una nave industrial que almacena madera, ubicada entre las calles Azitli y 3ra cerrada de San Jose, colonia Barrio San Jose, delegacion Iztapalapa. No se reportan personas lesionadas, solo daños materiales. La superficie del area donde se presentoel incidente abarca aproximadamente 1,200 metros cuadrados y se encuentra cerca de una gasolinera y zonas habitacionales. Como medida preventiva se realizo la evacuacion de 150 personas cercanas al lugar. Al momento, el incendio se reporta como controlado, en proceso de extincion y remocion de escombros. </t>
  </si>
  <si>
    <t xml:space="preserve">En el municipio de  Tuxtepec, Oaxaca se registro una explosion de artefactos pirotecnicos, el cual  incendio negocios y autos cercanos al lugar de los hechos,  suscitado en la calle Matamoros, entre Libertad y Cinco de Mayo, en el centro de este municipio. No se reportan perdidas de vidas humanas. </t>
  </si>
  <si>
    <t xml:space="preserve">Volcadura de una pipa de PEMEX de doble remolque con capacidad de 20,000 litros cada uno, la cual transportaba turbosina, el incidente ocurrio en el km 42 de la carretera 200 Tepic – Puerto Vallarta, municipio de Compostela, adicionalmente resultaron afectados 3 vehiculos particulares. Se reportan 2 personas lesionadas las cuales fueron trasladadas al hospital de Compostela. La pipa presenta derrame de combustible por lo que la carretera fue cerrada en su totalidad, se estima que los trabajos de limpieza tengan una duracion aproximada de 10 horas. No hay riesgo a la poblacion ni a la zona geografica a la redonda. Una pipa de PEMEX se dirige al lugar para realizar el trasvase del producto. </t>
  </si>
  <si>
    <t>Ahumada, Bachiniva, Balleza, Bocoyna, Coyame del Sotol, Cuauhtemoc, Gomez Farias, Guachochi, Guadalupe, Guerrero, Janos, Juarez, Matachi, Nonoava, Ocampo, Praxedis G. Guerrero, Rosario y Urique del estado de Chihuahua por la presencia de nevada severa; asicomo para los municipios de
Guadalupe y Calvo, y Madera por nevada severa y helada severa</t>
  </si>
  <si>
    <t>Por la nevada y helada severas se declararon en emergencia a 20 municipios, por lo que se apoyo a la poblacion con149,955 despensas, 120,000 laminas tipo "b", 199,942 cobertores "a", 199,942 colchonetas y 30 rollos de hule..</t>
  </si>
  <si>
    <t xml:space="preserve"> Atil, Bacarona, Opodepe, Rosario, Ures y Villa Hidalgo, Agua Prieta, Bacoachi, Bacerac, Bavispe, Cananea, Fronteras,
Huachinera, Nacori Chico, Nogales, Sahuaripa, Santa Cruz y Yecora, Arizpe,
Imuris, Naco y Nacozari de Garcia.</t>
  </si>
  <si>
    <t>Debido a las heladas y nevada severa se declararon en emergencia a 20 municipios por lo que se repartieron 6,822 despensas, 29,568 láminas tipo "b", 9,098 cobertores "a", 9,098 colchonetas, 25 rollos de hule, 218,352 litros de agua.</t>
  </si>
  <si>
    <t>Debido a las helada severa se declaró en emergencia a un municipio por lo que se repartieron a la población 1,314 despensas, 987 láminas tipo "a", 1,755 cobertores "a", 1,755 colchonetas, 438 kits de limpieza, 876 kits de aseo personal</t>
  </si>
  <si>
    <t>Se suscito accidente choque por alcance entre trailer y autobus de la linea Futura provocando la volcadura del autobus, en el km 13+800 carretera Torreon – Saltillo a la altura de Paila, resultando al momento 5 personas fallecidas y 25 personas lesionadas trasladadas a diferentes hospitales,  se tiene el cierre parcial de la carretera.</t>
  </si>
  <si>
    <t>En 2016, fallecieron 13 personas por golpe de calor. Además fueron afectadas 360 personas en su salud:  37 por golpe de calor, 321 por agotamiento por calor y dos por quemaduras.</t>
  </si>
  <si>
    <t>En 2016, once personas perdieron la vida:dos por hipotermia, ocho por intoxicación y una por quemaduras. Además 61 personas fueron afectadas en su salud: cuatrop or hipotermia, 50 por intoxicación y siete por quemadura.</t>
  </si>
  <si>
    <t>En 2016, seis personas perdieron la vida: una por hipotermia y cinco por intoxicación. Además 118 personas fueron afectadas en su salud: 5 por hipotermia, 98 por intoxicación y 15 por quemadura.</t>
  </si>
  <si>
    <t>En 2016, fallecieron seis personas por golpe de calor y fueron afectadas 63 personas en su salud:  36 por golpe de calor, 26 por agotamiento por calor y una por quemaduras.</t>
  </si>
  <si>
    <t>En 2016, cuatro personas perdieron la vida una por intoxicación. Además seis fueron afectadas en su salud: una por hipotermia, cuatro por intoxicación y una por quemadura.</t>
  </si>
  <si>
    <t>En 2016, fallecieron cuatro personas por golpe de calor y fueron afectadas 89 personas en su salud:  seis por golpe de calor, 80 por agotamiento por calor y tres por quemaduras.</t>
  </si>
  <si>
    <t>En 2016, fallecieron cuatro personas por golpe de calor y una persona fue afectada en su salud por la misma causa.</t>
  </si>
  <si>
    <t>En 2016 tres personas perdieron la vida por intoxicación. Además cinco fueron afectadas en su salud: cuatro por intoxicación y una por quemadura.</t>
  </si>
  <si>
    <t xml:space="preserve">En 2016, dos personas perdieron la vida una por hipotermia y otra por quemaduras. </t>
  </si>
  <si>
    <t>En 2016, perdieron la vida dos personas por golpe de calor y fueron afectadas siete personas en su salud:  seis por golpe de calor y una por agotamiento por calor.</t>
  </si>
  <si>
    <t>En 2016, una persona murió por intoxicación y cuatro más fueron afectadas en su salud por la misma causa.</t>
  </si>
  <si>
    <t>En 2016 una persona murió por hipotermia y 20 personas fueron afectadas en su salud: 19 por intoxicación y una por quemadura.</t>
  </si>
  <si>
    <t>En 2016,una personas murió por intoxicación y tres más fueron afectadas en su salud: una por hipotermia y dos por intoxicación.</t>
  </si>
  <si>
    <t>En 2016, perdió la vida una persona por golpe de calor y fueron afectadas 33 personas en su salud:  cuatro por golpe de calor y 29 por agotamiento por calor.</t>
  </si>
  <si>
    <t>En 2016, perdió la vida una persona por golpe de calor y fueron afectadas 23 personas en su salud:  tres por golpe de calor, 17 por agotamiento por calor y tres por quemaduras.</t>
  </si>
  <si>
    <t>En 2016 una persona murió por golpe de calor y dos personas fueron afectadas en su salud por la misma causa.</t>
  </si>
  <si>
    <t>En 2016,  una persona perdió la vida por golpe de calor.</t>
  </si>
  <si>
    <t>En 2016, 10 personas fueron afectadas en su salud por intoxicación.</t>
  </si>
  <si>
    <t>En 2016, cuatro personas fueron afectadas en su salud al ser intoxicadas.</t>
  </si>
  <si>
    <t>En 2016, cuatro personas fueron afectadas en su salud: tres por hipotermia y una por intoxicación.</t>
  </si>
  <si>
    <t>En 2016, dos personas fueron afectadas en su salud por hipotermia.</t>
  </si>
  <si>
    <t>En 2016, siete personas fueron afectadas en su salud por intoxicación.</t>
  </si>
  <si>
    <t>En 2016, una persona fue afectada en su salud por intoxicación.</t>
  </si>
  <si>
    <t>En 2016, dos personas fueron afectadas en su salud por intoxicación.</t>
  </si>
  <si>
    <t>En 2016, fueron afectadas 36 personas en su salud:  26 por golpe de calor y 10 por agotamiento por calor.</t>
  </si>
  <si>
    <t>En 2016, fueron afectadas 26 personas en su salud:  dos por golpe de calor y 24 por agotamiento por calor.</t>
  </si>
  <si>
    <t>En 2016, fueron afectadas 13 personas en su salud:  11 por golpe de calor y dos por agotamiento por calor.</t>
  </si>
  <si>
    <t>En 2016, fueron afectadas 12 personas en su salud:  tres por golpe de calor y 8 por agotamiento por calor y una por quemadura.</t>
  </si>
  <si>
    <t>En 2016, fueron afectadas cinco personas en su salud:  tres por golpe de calor y dos por agotamiento por calor y una por quemadura.</t>
  </si>
  <si>
    <t>En 2016, fueron afectadas cuatro personas en su salud:  dos por golpe de calor y dos por agotamiento por calor y una por quemadura.</t>
  </si>
  <si>
    <t>En 2016, fueron afectadas tres personas en su salud por golpe de calor.</t>
  </si>
  <si>
    <t>En 2016, fueron afectadas dos personas en su salud por golpe de calor.</t>
  </si>
  <si>
    <t>En 2016, fue afectada una persona en su salud por agotamiento por calor.</t>
  </si>
  <si>
    <t>En 2016 se reportron un total de 104 incendios, con 2,087 hectáreas de estrato herbáceo afectadas, 2.62 de arbolado adulto y 581.78 de arbustivo.</t>
  </si>
  <si>
    <t>En 2016 se reportaron 132 incendios, con 939.35 hectáreas de estrato herbáceo afectadas, 20.5 de arbolado adulto y 4,768.07 de arbustivo.</t>
  </si>
  <si>
    <t>En 2016 se reportaron 15 incendios, con 109.6 hectáreas de estrato herbáceo afectadas, 153.34 de arbolado adulto, .7 de renuevo y 19.92 de arbustivo.</t>
  </si>
  <si>
    <t>En 2016 se reportaron 21 incendios, con 4,013 hectáreas de estrato herbáceo afectadas, 64.5 de arbolado adulto, 1,098 de renuevo y  1 de arbustivo.</t>
  </si>
  <si>
    <t>En 2016 se reportaron 414 incendios, con 7,139.65 hectáreas de estrato herbáceo afectadas, 139.25 de arbolado adulto, 49.15 de renuevo y 1,689.35 de arbustivo.</t>
  </si>
  <si>
    <t>En 2016 se reportaron 702 incendios, con 9,798.5 hectáreas de estrato herbáceo afectadas, 213 de arbolado adulto, 609.31 de renuevo y 2,797.52 de arbustivo.</t>
  </si>
  <si>
    <t>En 2016 se reportaron 101 incendios, con 2,174.07 hectáreas de estrato herbáceo afectadas, 142.92 de arbolado adulto, .4 de renuevo y 1,722.26 de arbustivo.</t>
  </si>
  <si>
    <t>En 2016 se reportaron 81 incendios, con 4,295.06 hectáreas de estrato herbáceo afectadas y 1,824.98 de arbustivo.</t>
  </si>
  <si>
    <t>En 2016 se reportaron 953 incendios, con 1,423.65 hectáreas de estrato herbáceo afectadas, 22.7 de renuevo y 89.19 de arbustivo.</t>
  </si>
  <si>
    <t>En 2016 se reportaron 254 incendios, con 7,277.36 hectáreas de estrato herbáceo afectadas, 185.7 de arbolado adulto, 272.33 de renuevo y 2,172.57 de arbustivo.</t>
  </si>
  <si>
    <t>En 2016 se reportaron 46 incendios, con 1,701.41 hectáreas de estrato herbáceo afectadas, 5.86de arbolado adulto, 4 de renuevo y 668.99 de arbustivo.</t>
  </si>
  <si>
    <t>En 2016 se reportaron 133 incendios, con 7,768.3 hectáreas de estrato herbáceo afectadas, 273.4 de arbolado de renuevo y 3,086.73 de arbustivo.</t>
  </si>
  <si>
    <t>En 2016 se reportaron 384 incendios, con 1,313.85 hectáreas de estrato herbáceo afectadas, 43.5 de arbolado adulto, 148.21 de renuevo y 1,700.59 de arbustivo.</t>
  </si>
  <si>
    <t>En 2016 se reportaron 990 incendios, con 53,087.22 hectáreas de estrato herbáceo afectadas, 677.7 de arbolado adulto, 381.22 de renuevo y 14,099.44 de arbustivo.</t>
  </si>
  <si>
    <t>En 2016 se reportaron 1,941.58 incendios, con 19.65 hectáreas de estrato herbáceo afectadas, 19.65 de arbolado adulto,478 de renuevo y 3,496.22 de arbustivo.</t>
  </si>
  <si>
    <t>En 2016 se reportaron 826 incendios, con 8,252.9 hectáreas de estrato herbáceo afectadas, 1,074.29 de arbolado adulto,1,032.63 de renuevo y 7,737.95 de arbustivo.</t>
  </si>
  <si>
    <t>En 2016 se reportaron 193 incendios, con 790.97 hectáreas de estrato herbáceo afectadas, 22.38 de arbolado adulto, 27.6 de renuevo y 583.31 de arbustivo.</t>
  </si>
  <si>
    <t>En 2016 se reportaron 105 incendios, con 1,905 hectáreas de estrato herbáceo afectadas, 30 de arbolado de renuevo y 805 de arbustivo.</t>
  </si>
  <si>
    <t>En 2016 se reportaron 52 incendios, con 637.82 hectáreas de estrato herbáceo afectadas, 23.41 de arbolado adulto, 3.8 de renuevo y 527.6 de arbustivo.</t>
  </si>
  <si>
    <t>En 2016 se reportaron 278 incendios, con 15,076.81 hectáreas de estrato herbáceo afectadas, 701 de arbolado adulto, 631.38 de renuevo y 4,878.5 de arbustivo.</t>
  </si>
  <si>
    <t>En 2016 se reportaron 434 incendios, con 4,821.57 hectáreas de estrato herbáceo afectadas, 90.25 de arbolado adulto, 209.82 de renuevo y 3,831.39 de arbustivo.</t>
  </si>
  <si>
    <t>En 2016 se reportaron 40 incendios, con 905.43 hectáreas de estrato herbáceo afectadas, 195.72 de arbolado adulto, 1 de renuevo y 311.34 de arbustivo.</t>
  </si>
  <si>
    <t>En 2016 se reportaron 41 incendios, con 74.13 hectáreas de arbolado adulto afectadas y 2,227.32 de arbustivo.</t>
  </si>
  <si>
    <t>En 2016 se reportaron 85 incendios, con 948.55 hectáreas de estrato herbáceo afectadas, 46 de arbolado adulto, 60.7 de renuevo y 1,919.37 de arbustivo.</t>
  </si>
  <si>
    <t>En 2016 se reportaron 30 incendios, con 803 hectáreas de estrato herbáceo afectadas, 5 de arbolado adulto, 22 de renuevo y 727.12 de arbustivo.</t>
  </si>
  <si>
    <t>En 2016 se reportaron 78 incendios, con 37,649.65 hectáreas de estrato herbáceo afectadas, 787.46 de arbolado adulto y 834.12 de arbustivo.</t>
  </si>
  <si>
    <t>En 2016 se reportaron 23 incendios, con 3,039 hectáreas de estrato herbáceo y 9.87 de arbustivo.</t>
  </si>
  <si>
    <t>En 2016 se reportaron 13 incendios, con 428 hectáreas de estrato herbáceo, 2 de arbolado de renuevo y 210.5 de arbustivo.</t>
  </si>
  <si>
    <t>En 2016 se reportaron 402 incendios, con 1,380.88 hectáreas de estrato herbáceo afectadas, 4.25 de arbolado adulto, 31.5 de renuevo y 81.25 de arbustivo.</t>
  </si>
  <si>
    <t>En 2016 se reportaron 181 incendios, con 2,067.75 hectáreas de estrato herbáceo afectadas, 48.5 de arbolado de renuevo y 895 de arbustivo.</t>
  </si>
  <si>
    <t>En 2016 se reportaron 155 incendios, con 2,989.4 hectáreas de estrato herbáceo afectadas, 823.65 de arbolado adulto, 350.3 de renuevo y 2,857.55 de arbustivo.</t>
  </si>
  <si>
    <t>En 2016 se reportaron 136 incendios, con 6,258.1 hectáreas de estrato herbáceo afectadas, 5.22 de arbolado de renuevo y 1,126.2 de arbustivo.</t>
  </si>
  <si>
    <t xml:space="preserve">Se registró un impacto entre 1 tráiler y 1 autobús perteneciente a la línea Futura, el incidente ocurrió en el km 46 de la autopista México – Cuernavaca en dirección al Distrito Federal, municipio de Huitzilac. Se reportan 10 personas lesionadas atendidas en el lugar y 1 deceso confirmado. </t>
  </si>
  <si>
    <t>NEV</t>
  </si>
  <si>
    <t>Ascensión, Casas Grandes, Ignacio Zaragoza, Maguarichi, Moris,
Namiquipa, Nuevo Casas Grandes, Temósachi y Uruach</t>
  </si>
  <si>
    <t>Se registro la entrega de insumos debido a la nevada severa en el estado</t>
  </si>
  <si>
    <t>SINAPROC</t>
  </si>
  <si>
    <t>Bocoyna, Galeana, Gómez Farías, Guerrero, Janos, Madera
y Matachí</t>
  </si>
  <si>
    <t>Un autobús de la Línea Jamapa  No. Económico 1877, se volcó de un puente con una altura aproximada de 15 a 20 metros; el incidente ocurrió sobre la carretera estatal Córdoba - Paso del Macho, km 19 a la altura del Puente Atoyac, municipio de Atoyac. Se reportaron 22 personas fallecidas de las cuales 18 perecieron en el lugar, así como 33 lesionadas.</t>
  </si>
  <si>
    <t>Juárez</t>
  </si>
  <si>
    <t xml:space="preserve">Se suscitó la volcadura de un autobús de pasajeros perteneciente a la Ruta 89 en la carretera Reynosa – Juárez, municipio de Juárez; se reportan 35 personas con lesiones menores las cuales fueron trasladadas para recibir atención médica al Hospital Metropolitano Universitario e ISSSTE León. </t>
  </si>
  <si>
    <t>Almoloya de Juárez</t>
  </si>
  <si>
    <t>Se suscitó la explosión de un polvorín, en San Mateo Tlalchichilpan, a un costado de Campos la Mesa, resultando 1 persona fallecida y 2 personas lesionadas graves, trasladados a diferentes hospitales del municipio, como medida preventiva se evacuo a personal del polvorín (se desconoce la cantidad de personas).</t>
  </si>
  <si>
    <t xml:space="preserve">Se presentó el impacto y volcadura de una pipa de la empresa ATM, que transportaba 40,000 litros de ácido acrilonitrilo. El incidente se presentó en la carretera Transístmica Cosoleacaque-Minatitlán, a la altura de la colonia El Naranjito.  Derivado del accidente se presentó un derrame de aproximadamente 2,000 litros, debido a que la válvula de la pipa se abrió. </t>
  </si>
  <si>
    <t>HE</t>
  </si>
  <si>
    <t>Fresnillo y Valparaíso</t>
  </si>
  <si>
    <t>Se registro la entrega de insumos debido a una helada severa en el estado</t>
  </si>
  <si>
    <t>Se registró la voladura del último tanque de un tren que transportaba 128,000 litros de amoniaco en el km. 251 vía Veracruz – Puebla en el municipio de Cañada Morelos; se desconoce la causa del incidente.  Las ruedas traseras del tren golpearon el tanque originando la fuga de amoniaco; como medida preventiva, se evacuaron a 20 familias (100 personas), las cuales se trasladaron con familiares y amigos, se acordonó el área afectada, asimismo se alertó al resto de la población para que tomen las precauciones pertinentes la comunidad más cercana al lugar del incidente se encuentra  a 1,200 metros; no representa riesgo a la población.</t>
  </si>
  <si>
    <t>Tonalá</t>
  </si>
  <si>
    <t>Se suscitó Choque, flamazo e incendio de Pipa de gas LP con capacidad de 10,000 lts con razón social Gas Nieto. En Av. Río Nilo al cruce con Av. Malecón en la col. Flores Magón, municipio de Tonalá, se  reporta que se evacuaron preventivamente 250 personas de la guardería y los negocios aledaños, se reportan 6 heridos de gravedad con quemaduras de más del 50 % del cuerpo que ya fueron trasladados, además de 9 vehículos dañados.</t>
  </si>
  <si>
    <t>Se presentó una fuga de gas Lp, de una pipa con capacidad de 40,000 litros, de la empresa SIMSA, esto en la calle La Niña, colonia El Niño. Derivado de lo anterior se evacuaron preventivamente 1,500 viviendas y comercios cercanos al lugar del evento, cerca de 4,000 personas. El incidente ocurrió debido a una falla en la válvula superior del tanque.</t>
  </si>
  <si>
    <t xml:space="preserve"> Aguascalientes,
Asientos, Calvillo, Pabellón de Arteaga, Rincón de Romos, San José de Gracia y Tepezalá</t>
  </si>
  <si>
    <t>Mulegé</t>
  </si>
  <si>
    <t>Bejucal de Ocampo, Bella Vista, El Porvenir, Huixtán, La Grandeza, Siltepec, Tuxtla Gutiérrez y San Cristóbal de las Casas</t>
  </si>
  <si>
    <t>Escobedo, Francisco I. Madero, Frontera, Castaños, Monclova, Ocampo, Progreso, Sabinas, Saltillo, San Juan de Sabinas, Sierra Mojada, Cuatro Ciénegas, Matamoros, Viesca, San Pedro, Arteaga, Abasolo, General Cepeda, Jiménez, Juárez, Múzquiz, Ramos Arizpe, Zaragoza y Parras</t>
  </si>
  <si>
    <t>Canatlán, Coneto de Comonfort, Cuencamé, Durango, General Simón Bolívar, Guadalupe Victoria, Guanaceví, Hidalgo, Indé, Lerdo, Mapimí, Nazas, Ocampo, El Oro, Pánuco de Coronado, Peñón Blanco, Poanas, Pueblo Nuevo, Rodeo, San Bernardo, San Pedro del Gallo, Santa Clara, Santiago Papasquiaro, Tepehuanes, Tlahualilo, Vicente Guerrero, Nuevo Ideal, Canelas, Gómez Palacio, Nombre de Dios, San Luis del Cordero y Súchil</t>
  </si>
  <si>
    <t>Manuel Doblado, Dolores Hidalgo, Doctor Mora, Ocampo, Purísima del Rincón, San Diego de la Unión, San Francisco del Rincón, San José Iturbide</t>
  </si>
  <si>
    <t>Agua Blanca de Iturbide, Acatlán, Chapantongo, Atotonilco de Tula, Huichapan, Ixmiquilpan, Nopala de Villagrán, Omitlán de Juárez, Cuautepec de Hinojosa, Santiago Tulantepec de Lugo Guerrero, Singuilucan, Tulancingo de Bravo, Almoloya, Apan, Emiliano Zapata, Tepeapulco, Mineral del Monte, Mineral de la Reforma, Santiago de Anaya, Tepeji del Río de Ocampo, Francisco I. Madero, Tezontepec de Aldama, Tlahuelilpan, Tizayuca, San Agustín Tlaxiaca, Atitalaquia, Tlaxcoapan, Tula de Allende, Zimapán, Molango de Escamilla, Tianguistengo, Zacualtipán de Ángeles, Xochiatipan, Xochicoatlán y Pachuca de Soto</t>
  </si>
  <si>
    <t>Teocaltiche, Ameca, Arandas, San Ignacio Cerro Gordo, Villa Hidalgo, Cuquío, Ixtlahuacán del Río, Huejúcar, Huejuquilla el Alto, Jalostotitlán, San Miguel el Alto, Valle de Guadalupe, Jocotepec, Lagos de Moreno, Mexticacán, Cañadas de Obregón, Mixtlán, Ojuelos de Jalisco, San Diego de Alejandría, San Juan de los Lagos, Gómez Farías, Encarnación de Díaz y Yahualica de González Gallo</t>
  </si>
  <si>
    <t>Almoloya del Río, Acolman, Atenco, Atlacomulco, Chalco, Coacalco de Berriozábal, Cocotitlán, Ecatepec de Morelos, Isidro Fabela, Ixtapaluca, Jilotepec, Jocotitlán, Joquicingo, Nezahualcóyotl, Nopaltepec, Otumba, Otzolotepec, San Felipe del Progreso, Soyaniquilpan de Juárez, Temamatla, Tenango del Aire, Tequixquiac, Valle de Chalco Solidaridad y Villa del Carbón</t>
  </si>
  <si>
    <t>Acuitzio, Hidalgo, Jiménez y Salvador Escalante.</t>
  </si>
  <si>
    <t>Agualeguas, Anáhuac, Linares, Ciénega de Flores, Marín, Gral. Zuazua, Iturbide, Aramberri, Juárez, Los Herreras, Los Ramones, Mina, Monterrey, San Pedro Garza García, Guadalupe, San Nicolás de los Garza, Hidalgo, Montemorelos, China, Bustamante, Vallecillo, Villaldama, Gral. Zaragoza, Sabinas Hidalgo y Galeana</t>
  </si>
  <si>
    <t>Concepción Buenavista, San Pedro y San Pablo Teposcolula, San Francisco Teopan, San Juan Teposcolula, San Mateo Tlapiltepec, San Miguel Huautla, San Miguel Tequixtepec, San Pedro Jaltepetongo, Santiago Ihuitlán Plumas, Santa Magdalena Jicotlán, Santiago Yolomécatl, Santiago Tepetlapa, Santa María Texcatitlán, San Pedro Jocotipac y Santa María Ixcatlán</t>
  </si>
  <si>
    <t>Lafragua, Chapulco, Cañada Morelos, Nicolás Bravo, San Antonio Cañada, Chignahuapan, Atempan, Aljojuca, Atzitzintla, Chalchicomula de Sesma, Esperanza, Ocotepec, Tlachichuca, Coyotepec, Mazapiltepec de Juárez, San Nicolás Buenos Aires, San Salvador el Seco, Guadalupe Victoria, Chila, Naupan, Chiconcuautla, Huauchinango, Pahuatlán, Tlapacoya, Libres, Coatepec, Cuyoaco, Ixtacamaxtitlán, Oriental, Palmar de Bravo, San Martín Texmelucan, San Felipe Teotlalcingo, San Juan Atenco, Tecamachalco, Cuapiaxtla de Madero, Mixtla, Quecholac, Los Reyes de Juárez, San Salvador Huixcolotla, Tlacotepec de Benito Juárez, Tochtepec, Yehualtepec, Tepeyahualco, San Matías Tlalancaleca, y Puebla</t>
  </si>
  <si>
    <t>Amealco de Bonfil, Tequisquiapan, Cadereyta de Montes, Colón y Ezequiel Montes</t>
  </si>
  <si>
    <t>Catorce, Cedral,Ciudad del Maíz, Mexquitic de Carmona, San Ciro de Acosta, Vanegas, Santo Domingo, Villa de Arista, Villa de Reyes, Charcas, Lagunillas, Soledad de Graciano Sánchez, Salinas, Zaragoza y Moctezuma</t>
  </si>
  <si>
    <t>Ahome, Badiraguato, Choix y El Fuerte</t>
  </si>
  <si>
    <t>Agua Prieta, Bacerac, Bacoachi, Bavíspe, Cananea, Huachinera, Imuris, Naco, Nacozari de García, Altar,Benjamín Hill, Fronteras, Mazatán, Nogales, Oquitoa, Pitiquito, Puerto Peñasco, Santa Ana,Santa Cruz, Trincheras, Villa Pesqueira, Caborca, Arizpe, Bacadéhuachi, Submenú Cucurpe, Cumpas, Huépac, Onavas, Quiriego, Sáric, Tubutama y Yécora</t>
  </si>
  <si>
    <t>e Camargo, Cruillas, Güémez, Guerrero, Mainero, Padilla, Palmillas, San Nicolás, Villagrán, Gustavo Díaz Ordaz, Mier, Miguel Alemán, Nuevo Laredo, Reynosa y San Fernando</t>
  </si>
  <si>
    <t>Acuamanala de Miguel Hidalgo, Chiautempan, San Francisco Tetlanohcan, Mazatecochco de José María Morelos, San Pablo del Monte, Apizaco, Cuaxomulco, Tetla de la Solidaridad, Calpulalpan, El Carmen Tequexquitla, Huamantla, Ixtenco, Atltzayanca, Cuapiaxtla, Natívitas, Santa Apolonia Teacalco, Tepetitla de Lardizábal, Ziltlaltépec de Trinidad Sánchez Santos, Tlaxcala y Tlaxco.</t>
  </si>
  <si>
    <t>Huayacocotla, Ilamatlán, Perote, Texcatepec, Tlachichilco, Villa Aldama, Chicontepec, Coatepec y Zacualpan</t>
  </si>
  <si>
    <t>Nochistlán de Mejía, Calera, Cañitas de Felipe Pescador, Concepción del Oro, Cuauhtémoc, Zacatecas, Tepechitlán, Genaro Codina, General Enrique Estrada, General Francisco R. Murguía, El Plateado de Joaquín Amaro, General Pánfilo Natera, Guadalupe, Jiménez del Teul, Juan Aldama, Trinidad García de la Cadena, Luis Moya, Mazapil, Melchor Ocampo, Miguel Auza, Momax, Monte Escobedo, Morelos, Ojocaliente, Villanueva, Río Grande, Sain Alto, El Salvador, Sombrerete, Susticacán, Trancoso, Vetagrande, Villa de Cos, Villa García, Villa González Ortega y Villa Hidalgo</t>
  </si>
  <si>
    <t>Ahumada, Allende, Aquiles Serdán, Ascensión,
Bachíniva, Balleza, Bocoyna, Buenaventura, Camargo, Carichí, Casas Grandes,
Coronado, Coyame del Sotol, La Cruz, Cuauhtémoc, Cusihuiriachi, Chihuahua,
Chínipas, Delicias, Dr. Belisario Domínguez, Galeana, Santa Isabel, Gómez Farías,
Gran Morelos,   Guadalupe, Guazapares, Guerrero, Hidalgo del Parral, Huejotitán,
Ignacio Zaragoza, Janos,  Jiménez, Juárez,  Julimes, López, Madera, Maguarichi, 
Manuel Benavides, Matachí,  Matamoros,  Moris, Namiquipa, Nonoava, Nuevo
Casas Grandes, Ocampo, Ojinaga, Praxedis G. Guerrero, Riva Palacio, Rosales,
Rosario, San Francisco de Borja, San Francisco de Conchos, San Francisco del Oro,
Santa Bárbara, Satevó, Temósachic, El Tule y Valle de Zaragoz</t>
  </si>
  <si>
    <t xml:space="preserve">Se presentó un choque por alcance de una nodriza (vehículo para el traslado de vehículos) contra una camioneta particular, ocasionando que fueran arrollados 14 peregrinos provenientes del Estado de México, de los cuales fallecieron 3 y 11 resultaron con diversas lesiones, por lo cual fueron trasladados a los hospitales Generales de Apaseo El Grande, Apaseo El Alto y Celaya.
</t>
  </si>
  <si>
    <t>San Juan del Río</t>
  </si>
  <si>
    <t xml:space="preserve">Reporte de olor a gas en el ambiente, al llegar al lugar se percatan que hay presencia de una fuga en el interior de un taller mecánico y bodega, en donde se encontraban 4 pipas, al intentar ingresar al lugar sobrevino un flamazo, resultando lesionados a causa del siniestro dos oficiales de  Seguridad Pública Municipal, uno de ellos con quemaduras del 60% de superficie corporal y 3 bomberos, así como daños materiales en dos unidades de Seguridad Pública.  </t>
  </si>
  <si>
    <t>Se presentó una explosión e incendio, en un ducto de gasolina de 10 pulgadas de diámetro, propiedad de Pemex, localizado en la comunidad Ochomitas Cerano, municipio de Yuriria.   El incendio Se reporta controlado y extinguido a las 10:20 horas.  No se reportan lesionados ni personas evacuadas, debido a encontrarse en zona despoblada. En el lugar participaron elementos de Protección Civil del municipio, H. C. de Bomberos y personal de Pemex. Las primeras investigaciones indican que el incidente ocurrió debido a una toma clandestina.</t>
  </si>
  <si>
    <t>Benito Juárez</t>
  </si>
  <si>
    <t xml:space="preserve">Se suscitó un incendio dentro de una bodega de cosméticos y productos de limpieza, el incidente ocurrió entre las calles Bolívar y Palmiras, colonia Álamos, delegación Benito Juárez. Como medida preventiva se realizó la evacuación de 100 personas, no se reportan lesionados, únicamente daños materiales. Se desconocen las causas que originaron el incidente. </t>
  </si>
  <si>
    <t>Se suscitó un choque por alcance entre autobús del transporte público de la línea AU y un tracto camión, en el km 220 de la  autopista Puebla -Orizaba, en el municipio de Quecholac, dirección Veracruz. La causa del accidente se debió a la densa neblina que se presentaba en el lugar. Como resultado del incidente se reportaron 17 personas lesionadas, de las cuales 3 fueron trasladadas al hospital de Covadonga de Orizaba.</t>
  </si>
  <si>
    <t xml:space="preserve">Se suscitó la volcadura de un camión militar, el incidente ocurrió en la carretera 45 a la altura de las comunidades Álamo y Nuevo Día, municipio de Fresnillo; se reportaron 22 militares lesionados y 2 fallecidos, los lesionados fueron trasladados a diversos hospitales de Fresnillo. </t>
  </si>
  <si>
    <t>Cuautitlán Izcalli</t>
  </si>
  <si>
    <t xml:space="preserve">Se suscitó un choque por alcance entre un tracto camión acoplado con un tanque que transportaba productos químicos (se desconoce el tipo de producto) y un tracto camión acoplado con una jaula de alimentos. El incidente ocurrió en el km 92 + 800 de la carretera México – Querétaro, tramo Jilotepec – Arroyo Zarco. El tracto camión que transportaba los químicos se incendió derivado de una fuga del producto transportado. No se reportaron personas lesionadas ni riesgo a la población.  </t>
  </si>
  <si>
    <t>Se registró un incendio en la plataforma Abkatún Alfa, en la Sonda de Campeche, en el área de compresión, derivado del incidente resultaron 9 trabajadores con lesiones, quienes fueron trasladados al hospital de PEMEX en Ciudad del Carmen, para su atención medica.  Se informa de dos trabajadores fallecidos,</t>
  </si>
  <si>
    <t>San Pedro y San Pablo Ayutla, Santa María Tepantlali y San Miguel Amatlán</t>
  </si>
  <si>
    <t>Cedral</t>
  </si>
  <si>
    <t>Se presentó la volcadura de un auto-tanque de doble remolque de la empresa SIMSA, que transportaba 31,000 litros cada remolque de metil tert buliter. El accidente se presentó en el kilómetro 18+500 de la carretera 57, tramo Matehuala-San Roberto (carril sur-norte), en el municipio de Cedral. Derivado del incidente se presentó derrame  en la válvula de ambos tanques, por lo cual personal del H. C. de Bomberos levantó un dique de tierra para contener y neutralizar el producto, el derrame fue controlado a las 18:50 horas. . En el momento más álgido de la emergencia se realizó la evacuación de 20 familias (aproximadamente 100 personas) de las comunidades Lagunilla y Mendoza de los Faz.</t>
  </si>
  <si>
    <t xml:space="preserve">Se informó que  aproximadamente a las 00:00 horas se suscitó un enfrentamiento entre 2 grupos de internos en el interior del Penal de Topo Chico, ubicado en Monterrey, Nuevo León; derivado de este incidente resultaron 52 personas fallecidas y 12 lesionados, 5 de ellos de gravedad (todos varones); los cuales fueron trasladados al Hospital Universitario para su atención, todos los decesos fueron internos. </t>
  </si>
  <si>
    <t xml:space="preserve">Se presentó un choque por alcance entre 1 autobús de la línea AU, 10 vehículos particulares y 1 tráiler  de la Coca Cola, esto en la autopista Puebla-Orizaba, kilómetro 147, a la altura de la comunidad San Agustín Tlaxco, en el municipio de Amozoc.  Después del impacto se presentó el incendio de varios vehículos, mismo que fue controlado y extinguido.
La Unidad Estatal de Protección Civil confirma el deceso de 8 personas y 10 lesionadas, las cuales fueron trasladadas a hospitales cercanos. 
</t>
  </si>
  <si>
    <t>Lázaro Cárdenas</t>
  </si>
  <si>
    <t xml:space="preserve">Volcadura y derrame de producto, combustóleo pesado.   El autotanque transportaba 29,618 L de combustóleo pesado, el cual se derramó en su totalidad sobre el puente y el río. Se dispusieron barreras, malla y equipo para la recuperación de hidrocarburo en la trayectoria del río con la finalidad de contener el producto y evitar la posibilidad de que desemboque al mar. Dichas barreras se movieron durante la madrugada y se colocaron cuatro nuevas barreras conteniendo la mayor parte del producto bajo el puente en una extensión aproximada de 400 metros cuadrados.  </t>
  </si>
  <si>
    <t>Se presentó el impacto entre 2 camionetas pertenecientes a la SEDENA y 1 tráiler de la empresa “Transportes Alanís” que transportaba bioinsecticida denominado como “Organofosforado”, el cual se debe mantener a 5°C de temperatura debido a que si es inhalado produce náuseas y vómito. El incidente se registró en el kilómetro 30, de la carretera 57, Querétaro-San Luis Potosí, municipio de Querétaro. Derivado del incidente se reportan 14 militares lesionados.</t>
  </si>
  <si>
    <t>Se suscitó el impacto entre 4 vehículos (2 pipas, 1 vehículo de caja seca y 1 vehículo compacto), el incidente ocurrió en el km 8.5 de la carretera Villahermosa – Frontera, municipio de Centro, en el estado de Tabasco; se reportan 4 personas con lesiones menores trasladadas al Hospital Rovirosa en Villahermosa. Una de las pipas transportaba 66,000 litros de turbosina la cual presentó un derrame de 33,000 litros, vertiéndose una mínima parte sobre un dren y la mayoría sobre la carretera, para lo cual se establecieron diques de contención y aplicación de espuma para recuperar el producto derramado y evitar alguna posible explosión.   De manera preventiva se realizó la evacuación de 10 familias que viven cerca del sitio del incidente las cuales ya regresaron a sus hogares.</t>
  </si>
  <si>
    <t>Se suscitó la volcadura de un autobús de pasajeros turístico con razón social Floribús S.A. de C.V. de Milpa Alta, el incidente ocurrió en el km 59 + 700 de la carretera libre La Pera – Cuautla, entronque con la carretera Xochimilco – Oaxtepec, a la altura de la curva de San Pedro, municipio de Tlalnepantla, en el estado de Morelos. Derivado del incidente resultaron 4 personas fallecidas (3 de ellas prensadas) y 18 lesionados de los cuales 8 fueron de gravedad.</t>
  </si>
  <si>
    <t xml:space="preserve">Se suscitó una explosión dentro de una empresa denominada “Proquiter” la cual se dedica a la producción de químicos con sustancias como etanol, thiner y alcohol, el incidente ocurrió sobre el eje 132 de la zona industrial de la ciudad de San Luis Potosí, derivado de la explosión se tiene derrame de sustancias como chapopote, alcohol y acetona por lo cual se instaló un dique de contención para recuperar el producto así como la aplicación de agua y espuma la cual fue proporcionada por PEMEX y las empresas cercanas.  </t>
  </si>
  <si>
    <t>Tepejí del Río</t>
  </si>
  <si>
    <t>Se suscitó Accidente, volcadura de Autobús de la línea Primera Plus  en km 80, de la Autopista 57D México-Querétaro, tramo Tepejí del Río-Jilotepec, dirección Ciudad de México, resultando al momento 3 personas fallecidas y 20 personas lesionadas, se presume que las causa de la volcadura son por condiciones climatológicas, se encuentra cerrada la circulación, participa Policía Federal y CAPUFE.</t>
  </si>
  <si>
    <t>Tlalnepantla.</t>
  </si>
  <si>
    <t>Se originó un incendio en una fábrica de refacciones de electrodomésticos, con razón social “Casa Montoya”. El incidente se localizó entre las calles Cuauhtémoc y Nezahualcóyotl, colonia San Bartolo Tenayuca, municipio de Tlalnepantla. Derivado del incidente se reportan 5 personas intoxicadas por inhalación de humo, las cuales no ameritaron traslado a hospital. Asimismo, se realizó la evacuación preventiva de un aproximado de 200 personas en un radio de 500 metros a la redonda</t>
  </si>
  <si>
    <t>Tijuana.</t>
  </si>
  <si>
    <t>Se originó un incendio dentro de una planta de almacenaje de solventes perteneciente a la empresa “Sherwin – Williams”, el incidente se presentó en la colonia Chapultepec Alamar, en la ciudad de Tijuana, dicha planta se encuentra cerca de la Central Camionera y de las instalaciones del CRIT de esa ciudad. Derivado del incendio se vieron afectados tanques de acetona y nitrocelulosa, así como contenedores con varios tipos de solventes, como medida preventiva se realizó la evacuación de 900 trabajadores de fábricas aledañas, 300 personas del CRIT y el total de los trabajadores de la planta. El Aeropuerto de la ciudad fue parcialmente cerrado por falta de visibilidad. Se reportan 3 bomberos lesionados</t>
  </si>
  <si>
    <t>Se presentó un derrumbe en la remodelación de las instalaciones de la Catedral “La Barca” en San Juan Bautista Tuxtepec, ubicada entre las calles de Vicente Guerrero, Avenida “5 de Mayo” y Libertad. Derivado de lo anterior, se reportan 4 personas fallecidas y 26 lesionados.</t>
  </si>
  <si>
    <t>Se registro la volcadura de autobús de pasajeros (se desconoce razón social) y se salió de la carretera cayendo a un barranco de 20 a 30 metros, en el km 136 de la carretera Compostela-Tijuana, a la altura del poblado Chapalilla, municipio de Santa Maria del Oro, viajaban de Oaxaca con destino a Tijuana, resultando 7 personas fallecidas y 21 lesionados.</t>
  </si>
  <si>
    <t>Acajete, Altotonga, Atzalan, Ayahualulco, Coatzacoalcos, Cosoleacaque, Ixhuacán de los Reyes, Ixhuatlán del Sureste, Ixhuatlancillo, Jalacingo, La Perla, Las Minas, Las Vigas de Ramírez, Maltrata, Mariano Escobedo, Minatitlán, Nanchital de Lázaro Submenú Cárdenas del Río, Perote, Tatatila, Tlacolulan, Villa Aldama y Xico</t>
  </si>
  <si>
    <t>Se registro la entrega de insumos debido a la presencia de fuertes vientos en el estado</t>
  </si>
  <si>
    <t>Martínez de la Torre, Ozuluama de Mascareñas y Tlapacoyan</t>
  </si>
  <si>
    <t>Se registro la entrega de insumos debido a los fuertes vientos en el estado</t>
  </si>
  <si>
    <t>Canatlán, Canelas, Coneto de Comonfort, Cuencamé, Guadalupe Victoria, Guanaceví, Mapimí, Mezquital, Nuevo Ideal, Otáez, Pánuco de Coronado, Peñón Blanco, Rodeo, San Dimas, San Juan del Río, Santiago Papasquiaro, Pueblo Nuevo, Súchil,
Tamazula, Tepehuanes y Topia.</t>
  </si>
  <si>
    <t>Balleza,
 Bocoyna, Buenaventura, Carichí, Casas Grandes, Chínipas, Galeana, Gómez
Farías, Guadalupe y Calvo, Guazapares, Guerrero, Ignacio Zaragoza, Madera,
Maguarichi, Matachí, Moris, Namiquipa, Ocampo, San Francisco de Borja,
Submenú
Temósachi, Urique y Uruachi</t>
  </si>
  <si>
    <t>Acapulco de Juárez, Acatepec,
Atoyac de Álvarez, Ayutla de los Libres, Chilpancingo de los Bravo, Coyuca de Benítez, Juan
R. Escudero, Leonardo Bravo, Ometepec, San Luis Acatlán, Tlacoachistlahuaca y
Xochistlahuaca</t>
  </si>
  <si>
    <t>Se registro la entrega de insumos debido a la presencia de lluvia severa en el estado</t>
  </si>
  <si>
    <t>Arandas, Atotonilco el Alto, Bolaños, Lagos de Moreno, San Ignacio Cerro Gordo, Tepatitlán de Morelos, Tototlán, Encarnación de Díaz, Huejúcar, Huejuquilla el Alto, Mexticacán, Mezquitic, Ojuelos de Jalisco, Quitupan, San Diego de Alejandría, San Julián, Jalostotitlán, San Miguel el Alto, Teocaltiche, Villa Hidalgo y Yahualica de González Gallo</t>
  </si>
  <si>
    <t>Se registraron fuertes lluvias en 5 municipios de la entidad.. Se emitió una declaratoria de desastre por dicho fenómeno.</t>
  </si>
  <si>
    <t>Atolinga, Calera, Cañitas de Felipe Pescador, Chalchihuites, Cuauhtémoc, Concepción del Oro, El Salvador, El Plateado de Joaquín Amaro, Benito Juárez, Fresnillo, Genaro Codina, General Enrique Estrada, General Pánၒlo Natera, Guadalupe, Jerez, Jiménez del Teul, Juan Aldama, Mazapil, Melchor Ocampo, Miguel Auza, Monte Escobedo, Morelos, Nochistlán de Mejía, Noria de Ángeles, Loreto, Ojocaliente, Pánuco, Pinos, Río Grande, Sain Alto, Sombrerete, Susticacán, Tabasco, Tepetongo, Teúl de González Ortega, Tlaltenango de Sánchez Román, Trancoso, Valparaíso, Vetagrande, Villa de Cos, Villa García, Villa González Ortega, Villa Hidalgo, Villanueva y Zacatecas</t>
  </si>
  <si>
    <t>Se registró un choque entre una camioneta urban del Transporte Público, con razón social Línea de Transporte Público de los Chontales, S.A. de C.V., contra una caja de un camión tipo torton (después del impacto ambos vehículos se incendiaron). El incidente ocurrió  en el kilómetro 22 la carretera Villahermosa-Villa Macultepec, en el municipio de Centro. Dicha carretera fue cerrada por un lapso de 2 horas. Derivado del accidente fallecieron 6 personas, asimismo 4 personas más resultaron lesionadas.</t>
  </si>
  <si>
    <t>Se registró explosión de polvorín en el Municipio de Tultepec, entre las calles Prados Tultepec y calle Emiliano Zapata, Barrio San Antonio Xahuento. Se confirmaron 9 personas lesionadas que fueron atendidas en el lugar por Cruz Roja y 3 personas fallecidas. La causa de la explosión se produjo al mal manejo de la pólvora.</t>
  </si>
  <si>
    <t>Acatlán</t>
  </si>
  <si>
    <t xml:space="preserve">Se registró la caída de un globo aerostático en la barranca de “El Yolo”, en el municipio de Acatlán, en el cual iban 12 personas a bordo, de las cuales 2 fallecieron calcinadas, 10 personas lesionadas (5 con lesiones leves, trasladas a la hacienda Apulco,  3 fueron trasladadas a la Clínica del IMSS de Metepec y 2 personas trasladadas a la Clínica Particular Media Santa Maria Tulancingo). </t>
  </si>
  <si>
    <t>San Juan Teotihuacán</t>
  </si>
  <si>
    <t xml:space="preserve">Se registro choque-volcadura aproximadamente en el km 22 la autopista México-Pirámides, municipio de San Juan Teotihuacán, derivado del incidente se reporta 1 persona fallecida y 5 lesionados, trasladados por la Cruz Roja al Hospital Regional de Axapusco. </t>
  </si>
  <si>
    <t>León</t>
  </si>
  <si>
    <t>Se suscito volcadura de un camión tipo tanque que transporta Nitrato de Amonio con numero de rombo (ONU 2426), con capacidad de 24,000 litros, de la empresa Fertinal, en el km 33+600 Carretera 43D Salamanca-León, tramo entronque La Garrida-entronque León.</t>
  </si>
  <si>
    <t>Se presentó la caída de un autobús a un barranco de aproximadamente 300 metros, el autobús de la línea OCC, número económico 2213 y placas de circulación 567-JV7, perteneciente al servicio público federal, provenía de Tapachula, Chiapas con dirección a la Ciudad de México, el incidente se presentó en el kilómetro 40+600, de la carretera (150-D) México-Puebla.  Derivado del percance se reporta 1 fallecido y 25 lesionados.</t>
  </si>
  <si>
    <t>Aldama, Aquiles Serdán,
Chihuahua, Riva Palacio y Santa Isabe</t>
  </si>
  <si>
    <t>Cuautitlán</t>
  </si>
  <si>
    <t>Se suscito un accidente de autobús de la línea Chihuahuenses chocó contra Cerro, en el km. 116 de la Autopista Querétaro – México dirección CDMX, resultando  1 persona fallecida  y 22 personas lesionadas, 19 personas atendidas en el lugar y 3 personas trasladadas al hospital.</t>
  </si>
  <si>
    <t>San Dimas</t>
  </si>
  <si>
    <t>Se presentó el desplome de una avioneta tipo Cessna 208, con número de matrícula XA-ULU (capacidad de 14 pasajeros), misma perteneciente de una empresa privada con razón social ASE (Servicios Empresariales Aéreos). El accidente se presentó entre las comunidades Guarisamey y El Chicural, municipio de San Dimas, Durango. La avioneta despegó de Tayoltita con destino a Durango. En la avioneta se trasladaban 9 personas (Trabajadores de la empresa Primero Minas) de los cuales, 3 fallecieron y 6 resultaron lesionadas</t>
  </si>
  <si>
    <t>Timilpan</t>
  </si>
  <si>
    <t xml:space="preserve">Se presentó la volcadura de un camión de pasajeros en la carretera de Acambay-Timilpas, a la altura del poblado de San Nicolás. Como resultado de lo anterior se reportan 2 personas fallecidas y 9 lesionados, mismos que fueron trasladados a diversos hospitales, para su atención médica. </t>
  </si>
  <si>
    <t xml:space="preserve">Se presentó el impacto de un camión de pasajeros contra un tráiler, en la carretera Carapan-Purépero. Como resultado del accidente se reporta 1 persona fallecida y 15 personas con lesiones menores. </t>
  </si>
  <si>
    <t>Tultepec.</t>
  </si>
  <si>
    <t>Se registró explosión e incendio de un polvorín clandestino, barrio de San Pablito, municipio de Tultepec. Se reportan dos personas lesionadas, mismas que fueron trasladadas a un hospital cercano, para su atención médica. Se desconocen las causas que originaron el incidente. se reportó una persona lesionada de 55 años de edad, con el 25% de quemaduras en su cuerpo, el cual fue trasladado al hospital de especialidades de Zumpango.</t>
  </si>
  <si>
    <t>Se registró volcadura y descarrilamiento de los últimos 7 vagones que transportaban combustóleo de un tren que cubría el trayecto Salamanca-Manzanillo en la calle Juan de la Barrera, colonia las Juntas en Tlaquepaque, resultando fuga y derrame de aproximadamente 10,000 litros en 100 metros lineales, dicha derrame ya se encuentra controlado y contenido en un dique sin alcanzar cuerpos de agua.</t>
  </si>
  <si>
    <t>Se suscitó el descarrilamiento de 16 vagones de un tren de la empresa FERROMEX que provenía de Aguascalientes, el incidente ocurrió en la avenida San Marcos, colonia el Minero, en la ciudad de Zacatecas. No se reportaron lesionados, únicamente las siguientes afectaciones materiales: 2 viviendas, 2 negocios locales, y 8 vehículos.</t>
  </si>
  <si>
    <t>Se suscitó un accidente de un autobús que pertenecía a la línea “Unión Serrana”, el cual cayó de un puente conocido como “Totolapa” en la carretera libre México – Tuxpan, municipio de Huachinango. Derivado del incidente resultaron 4 personas fallecidas y 10 lesionadas.</t>
  </si>
  <si>
    <t>Se registró la volcadura de un autobús de la empresa “Autobuses Unidos de Tabasco” con No. Eco. 25 y Placas de circulación 520834VT, sobre la carretera estatal a Chacte, a la altura del Rancho El Triunfo Km. 20. Derivado del incidente se reportó 1 persona fallecida y 25 persona lesionas (20 atendidos en el lugar y 5 trasladados al Hospital La Estrella y Villa Bordo en Macuspana).</t>
  </si>
  <si>
    <t>Se registró explosión de polvorín en la comunidad Huichindo, barrio La Primavera.  Derivado del incidente se reportaron 5 personas fallecidas y 2 lesionados.</t>
  </si>
  <si>
    <t>Coatepec, Cosautlán de Carvajal, Jáltipan, Pánuco, Teocelo y Tlacolulan</t>
  </si>
  <si>
    <t>Se registro la entrega de insumos debido a la presencia de lluvias intensas en el estado</t>
  </si>
  <si>
    <t>Se reportó explosión e incendio en el Complejo Petroquímico de Pajaritos, municipio de Coatzacoalcos, se informó que la explosión tuvo lugar en la planta de clorado de la Petroquímica Mexicana de Vinilo, que opera la empresa Mexichem, empresa no perteneciente a Pemex.   Se encuentra activado el Comité Local de Ayuda Mutua Coatzacoalcos (CLAM).  Como medida preventiva se evacuaron aproximadamente 6,000 personas de empresas aledañas y contratistas de Pemex. Adicionalmente confirman que se presentó nube emanada de la planta de la Petroquímica Mexicana de Vinilo (PMV), misma que se está disipando rápidamente con lo que pierde sus efectos tóxicos.  Se encuentra cerrada la vialidad en ambos sentidos la carretera 180 Coatzacoalcos-Villa Hermosa. Se informó que aumentó el número de personas fallecidas a 32. Se confirmó que el saldo total de fallecidos fue de 32, de los cuales 30 fueron  identificados y entregados a sus familiares. A los dos cuerpos que no fueron identificados se les realizó estudios de ADN.</t>
  </si>
  <si>
    <t xml:space="preserve">Se registró la explosión de un tanque estacionario de 300 litros en el predio Santa Clara. Como resultado del incidente se reportan 2 personas fallecidas, 4 lesionados, evacuando a vecinos como medida preventiva (sin cuantificar). </t>
  </si>
  <si>
    <t>Se registró una tormenta local, la fuerte lluvia provocó el desbordamiento de la barranca conocida como agua fría causando introducción de agua y lodo en viviendas en la localidad de San Sebastián, así como la muerte de 2 personas  y una más desaparecida. Se activaron los planes de emergencia enviando personal al lugar para apoyar en la búsqueda de las víctimas y  atender a la población que resultó afectada. Se tiene un preliminar de 45 viviendas con afectaciones en la comunidad de San Sebastián por introducción de agua y lodo, por lo que se activó un refugio temporal en el comedor comunitario donde prevalecen 7 familias un total de 37 personas.</t>
  </si>
  <si>
    <t>Benito Juárez, Solidaridad y
Othón P. Blanco</t>
  </si>
  <si>
    <t>Incendio dentro de una fábrica perteneciente a la empresa Steren, la cual abarca una superficie 2 cuadras y que se encuentra ubicada en Norte 53 y Biólogo Maximino Martínez en la colonia Obrero Popular, delegación Azcapotzalco. Derivado del incidente fueron evacuadas 600 personas, las cuales ya están regresando a sus viviendas, así mismo se reportaron 3 bomberos lesionados: 2 de ellos por intoxicación de monóxido y 1 por cortaduras. Se estimó que una docena de vecinos pernoctarán en un Centro de Asistencia Social en lo que terminan las labores; el área afectada fue de 5, 800 metros cuadrados, la cual fue consumida en su totalidad.</t>
  </si>
  <si>
    <t>Se suscitó un choque por alcance entre un auto particular y un Autobús de pasajeros de Grupo SENDA, en la carretera 57, en el km 194 tramo Saltillo - Matehuala, resultando 5 personas fallecidas y 30 personas lesionadas.</t>
  </si>
  <si>
    <t>Se presentaron lluvias fuertes puntuales en la localidad de Talyotita, municipio de San Dimas, provocando el incremento del arroyo Duranguito, lo que ocasionó el arrastre de un puente peatonal colgante; de igual forma dentro de la creciente del arroyo, se registró el arrastre de 7 vehículos particulares que estaban estacionados (sin pasajeros).  Hasta el momento se reportan 12 personas lesionadas que estaban sobre las márgenes del arroyo y al ver la creciente corrieron para salvaguardar sus vidas, siendo muy accidentado su alejamiento del sitio, teniendo como consecuencia lesiones menores, solo se reporta 1 persona grave siendo trasladado por sus propios medios a un hospital cercano.Un total de 11 personas lesionadas por colapso de puente peatonal colgante y arrastre y una más por golpe de piedras rodadas sobre camino rural; 8 de los lesionados ya fueron dados de alta y 4 más fueron trasladados a Durango capital para ampliar su atención médica.</t>
  </si>
  <si>
    <t>Coronado y
Jiménez</t>
  </si>
  <si>
    <t>Se registro la entrega de insumos debido a la presencia de un tornado en el estado</t>
  </si>
  <si>
    <t>Se presentó lluvia atípica, acompañada de vientos fuertes, con duración de 1 hora, en el municipio de Monclova, derivado del incidente se reportan las siguientes afectaciones: caída de árboles (sin cuantificar), desprendimiento de lonas de espectaculares, y encharcamientos en algunas viviendas (sin cuantificar). Así mismo, en la calle Monclova No. 115, colonia el Puebla, se registró el fallecimiento de 3 personas (1 adulto masculino, 1 adulto femenino y 1 menor de edad).</t>
  </si>
  <si>
    <t>Explosión en el polvorín denominado San Felipe, ubicado en Periférico Nuevo al cruce con Matatlán, en la colonia Potrero San José, municipio de Tonalá. Se presentan 3 personas lesionadas, de las cuales 2 se reportan graves.</t>
  </si>
  <si>
    <t>San Cristóbal de las Casas</t>
  </si>
  <si>
    <t xml:space="preserve">Se presentaron lluvias y vientos fuertes en el municipio de San Cristóbal de las Casas, se informó que el incidente se presentó en 9 barrios, con un aproximado de 60 viviendas afectadas, la mayoría con daños en sus techos. </t>
  </si>
  <si>
    <t>Santa María del Oro</t>
  </si>
  <si>
    <t>Se reporta accidente, un trailer se impactó contra un Restaurante (El Burro Norteño), en la carretera No. 15 de Tepic a Guadalajara, en el municipio de Santa María del Oro, se reporta hasta el momento 3 personas fallecidas y 5 lesionadas, así como daño a 4 vehículos y al propio restaurante, la carretera se encuentra cerrada a la circulación.</t>
  </si>
  <si>
    <t>Cuauhtémoc</t>
  </si>
  <si>
    <t>El día 25 de mayo, a las 07:00 horas aproximadamente, se registró el desplome de una avioneta (se desconocen las características de la aeronave), cerca del Campo Menonita No. 6, en el municipio de Cuauhtémoc. Como resultado del incidente se reportan tres personas fallecidas.</t>
  </si>
  <si>
    <t>Coxcatlan, Ciudad Fernández</t>
  </si>
  <si>
    <t>Dos jornaleros fallecieron al caerles un rayo, en la comunidad Suchiaco, en el municipio de Coxcatlán, los jornaleros de nombre Obed Reyes Rivera de 29 años y Marcial Hernández Hernández de la misma edad.  Asimismo, a las 11:00 horas, 3 jornaleros más resultaron heridos de igual manera al caerles un rayo, esto en la comunidad Llanitos.</t>
  </si>
  <si>
    <t>El día 27 de mayo aproximadamente a las 22:00 horas fue encontrado por familiares el cuerpo de un miembro del sexo masculino, la causa del fallecimiento se atribuye a que el occiso recibió una descarga eléctrica originada por una tormenta, mientras realizaba sus labores en el campo.</t>
  </si>
  <si>
    <t xml:space="preserve">Se reportó choque contra puente  y volcadura de autobús de pasajeros de la línea Tufesa, con número económico 341, en la autopista Guaymas – Hermosillo, en el municipio de Guaymas,  a la altura del puente San Carlos en el km 134. El autobús iba con destino a Ciudad Obregón; en el lugar del accidente se reportaron dos personas fallecidas y 18 personas lesionadas. </t>
  </si>
  <si>
    <t xml:space="preserve">Se registro la entrega de insumos debido a la presencia de lluvia severa en el estado.Derivado de las fuertes lluvias y vientos de 50 a 70 km/h que se presentaron el día 1 de junio de 2016 por la madrugada, se informó que se presentaron anegaciones en zonas bajas de 26 colonias, penetración de agua en varias viviendas, donde el agua alcanzó los 40 centímetros de altura. Asimismo, se registró la caída de varios postes y cables de energía eléctrica y árboles. Personal de la Conagua trabajó en el retiro del agua acumulada con bombas de achique. Protección Civil, H. C. de Bomberos y dependencias municipales realizaron trabajos de limpieza de las zonas afectadas. Cuadrillas de la Comisión Federal de Electricidad realizaron las labores necesarias para restablecer el servicio de energía eléctrica al 100%. Se entregaron cobertores, cobijas, agua embotellada y despensas a las familias afectadas.  </t>
  </si>
  <si>
    <t>SINAPROC-CENACOM</t>
  </si>
  <si>
    <t>Derivado de las lluvias fuertes y caída de granizo registradas en la delegación Iztapalapa en la tarde noche de hoy, se reportaron 15 colonias con anegaciones de hasta 50 cm, así como afectaciones al sistema de drenaje. De manera preliminar se cuantificaron las siguientes afectaciones en viviendas: en la colonia Ex Lienzo Charro, el vaso regulador se encontraba a punto de desbordarse por lo que se tenía previsto realizar la evacuación vertical de habitantes en un aproximado de 400 casas que registraron inundaciones; en la colonia Vicente Guerrero hubieron 500 viviendas con inundaciones, en la colonia Santa María Aztahuacán hubieron 200 viviendas, en la colonia Ejército Constitucionalista 80 viviendas, y en la colonia Desarrollo Urbano 100 viviendas.  La mayoría de las viviendas afectadas eran de 2 pisos. A CONAGUA se le solicitaron pipas y cargadores frontales para realizar labores de limpieza de calles y viviendas, y bombas para sacar agua de las cisternas en las viviendas, así como material para desinfectar las mismas. A SEDENA se le solicitó su apoyo para realizar trabajos de limpieza así como la activación y vigilancia de 3 refugios temporales.</t>
  </si>
  <si>
    <t xml:space="preserve">Se registró una explosión debido a una acumulación de gas en un domicilio ubicado en Paseo de los Frambuesos y Paseo de los Ocotes, Colonia Tabachines en el municipio de Zapopan. Se reportaron 4 lesionados quienes fueron trasladados a diversos hospitales  y un fallecido, y se tuvo colapso del domicilio. </t>
  </si>
  <si>
    <t>Bacalar y Othón P. Blanco</t>
  </si>
  <si>
    <t>Huayacocotla, Tampico
Alto, Texcatepec, Tlachichilco y Zacualpa</t>
  </si>
  <si>
    <t>Se suscitó un choque por alcance entre un Autobús de línea los Aztecas contra un vehículo particular en la carretera Coatepec – Huatusco,  a la altura de la comunidad de Tuzamapan, municipio de Xalapa. Del accidente resultaron  10 personas lesionadas.</t>
  </si>
  <si>
    <t>A las 05:15 horas del día 24 de junio de 2016, se registró un choque entre un camión de pasajeros de la línea Transtur, el cual se impactó con camión de carga en la carretera Chihuahua – Cd Juárez a la altura del km 229, resultando 10 personas fallecidas y 37 lesionados.</t>
  </si>
  <si>
    <t>A las 00:15 horas aproximadamente del 25 de junio de 2016, se reporta accidente carretero entre dos autobuses de pasajeros, una pipa de gas LP y dos vehículo particulares en el Km 86+400 a la altura de Ixtapaluca en dirección a Puebla. Derivado del accidente hubo 15 lesionados.</t>
  </si>
  <si>
    <t>Lerdo de Tejada</t>
  </si>
  <si>
    <t>Se suscitó una fuga de amoniaco originada en una fábrica de hielo ubicada en calle Úrsula Galván, cerca de la escuela primaria Venustiano Carranza, en el municipio de Lerdo de Tejada. Como medida preventiva fueron evacuados 330 alumnos y 18 profesores.</t>
  </si>
  <si>
    <t>Dr. Arroyo</t>
  </si>
  <si>
    <t>se reportó la volcadura de un autobús de pasajeros con razón social Futura a la altura del km 110 de la carretera a Galeana, municipio de Doctor Arroyo. Derivado del accidente resultaron 2 personas fallecidas y 37 lesionados</t>
  </si>
  <si>
    <t>Felipe Carrillo Puerto</t>
  </si>
  <si>
    <t>Se recibió el reporte de un accidente carretero de un autobús de pasajeros que transportaba personal hacia Ciudad del Carmen, en el municipio de Carrillo Puerto. Hubieron 12 personas fallecidas y 10 personas lesionadas.</t>
  </si>
  <si>
    <t xml:space="preserve">Se registró la explosión de un tanque de gas en un domicilio. Derivado del accidente se reportaron una persona fallecida de sexo masculino de 60 años, también otras dos personas lesionadas, una menor de 12 años que tuvo una fractura en la clavícula, y una mujer de 25 años policontudida, ambas fueron trasladadas a una clínica del Seguro Social. </t>
  </si>
  <si>
    <t>Se suscitó un choque por alcance entre un camión de la línea flecha amarilla (no. Económico 7162) y un camión de carga con razón social “Autotransportes GAB” (no. Económico 87), en cuyo remolque se transportaban víveres. El incidente ocurrió cerca de la comunidad Morales en la ruta San Miguel – Comonfort, municipio de Comonfort. Derivado del accidente resultó 1 persona de sexo femenino fallecida y 10 lesionados.</t>
  </si>
  <si>
    <t>Se registró un accidente dentro del parque industrial VILLA FLORIDA ubicado en avenida  de los Encinos,  intersección Anzaldua Municipio de Reynosa, Tamaulipas; el choque de un tracto camión con 31,000 litros de material desconocido, que formó una nube tóxica en dirección a Michigan. Se reportaron 8 personas lesionadas. </t>
  </si>
  <si>
    <t>Se registró un descarrilamiento de vagón provocando una fuga en el contendor registrando un derrame de acido sulfúrico en la carretera Agua prieta – Cananea. Se realizo una evacuación de 150 metros a la redonda.</t>
  </si>
  <si>
    <t>Se registró el descarrilamiento de un contenedor de ferrocarril de la empresa “FERROMEX S.A. de C.V, que tenía una capacidad de 50,000 litros. Se reportó el derrame de 5,000 litros de combustóleo del contenedor.</t>
  </si>
  <si>
    <t>Acapulco de Juarez, Ajuchitlán del Progreso, Iliatenco, Juchitán, Atlixtac, Alpoyeca</t>
  </si>
  <si>
    <t>Tepecoacuilco de Trujano</t>
  </si>
  <si>
    <t>Se registró la volcadura de una pipa de 22,000 litros de capacidad sobre la Carretera Federal México – Acapulco, tramo Chilpancingo – Iguala, cerca de la localidad de Mezcala perteneciente al municipio de Tepecoacuilco de Trujano.  La unidad era de la marca Kenworth, color blanca, con placas de circulación 554DCP del servicio público federal, número económico P180, de la  empresa transporte “BRAGO”, la cual transportaba diésel, mismo que se derramó en su totalidad en una zona despoblada.</t>
  </si>
  <si>
    <t>Se suscitó un choque por alcance entre un autobús de la línea turística Aloha Tour y un tráiler de doble remolque , en el km 193 de la carretera Nacional, a la altura de la comunidad Loma Linda, municipio de Montemorelos. El autobús viajaba de San Luis a Monterrey. Se reportaron 6 personas  fallecidas y 20 personas lesionadas.</t>
  </si>
  <si>
    <t>Vehículo particular, VW Jetta de color rojo, arrolló  a un grupo de 16 peregrinos que se dirigían hacia la ciudad de México, hacia el Tepeyac, ubicado sobre la carretera No 510 a la altura del km 2,  tramo Atongo – Chichimequillas,  en la comunidad de Atongo. Derivado del accidente  resultaron 6 personas fallecidas  y 10 lesionados.</t>
  </si>
  <si>
    <t>Derivado de las lluvias fuertes registradas esta tarde en la delegación Cuajimalpa, se tienen reportadas las siguientes afectaciones: deslizamiento en la calle 16 de septiembre, colonia Contadero, Inundación en el km 24 de la carretera federal México – Toluca; derrumbe registrado en Camino Real  a Toluca cerca del campo militar 1 – F, colonia Santa Fe; edificio inundado en sus primeros 3 niveles, los cuales comprenden el área de estacionamiento, que está ubicado en la colonia Bosques de las Lomas; Inundación en el área de estacionamiento del Hotel el Yaqui.  No se reportaron lesionados, personas evacuadas o refugios temporales habilitados.  Participaron: personal del H.C. de Bomberos de las delegaciones de Cuajimalpa, Benito Juárez, Álvaro Obregón, Magdalena Contreras y de la colonia Tacubaya.</t>
  </si>
  <si>
    <t>Coatzacoalcos,
Hidalgotitlán, Ixhuatlán del Sureste, Las Choapas, Minatitlán, Moloacán, Nanchital de
Lázaro Cárdenas del Río y Papantla</t>
  </si>
  <si>
    <t xml:space="preserve">Derivado de las lluvias registradas desde el día 21 de julio del presente año, se originó el desbordamiento de un canal ubicado en el municipio de Tepic. Las lluvias continuaron provocando que se presentaran inundaciones en varios sectores del municipio; asimismo, se registró la penetración de agua en varios domicilios.  Se realizaron trabajos de retiro del agua, limpieza y desinfección de las áreas afectadas.  Se estima que entre 100 y 120 viviendas resultaron afectadas, principalmente en sus enseres domésticos.  No hubo reporte de daños humanos. 
</t>
  </si>
  <si>
    <t>Atlahuilco, Zongolica, Moloacan, Los Reyes, Papantla, Mecatlan, Nanchital de Lazaro Cardenas del Rio, Hidalgotitlan, Minatitlan, Coatzacoalcos, Las Choapas, Ixhuatlan del Sureste</t>
  </si>
  <si>
    <t>derivados de las lluvias se presentaron afectaciones en 12 municipios del estado; Mecatlan, Papantla, Atlahuilco, Los Reyes, Zongolica, Coatzacoalcos, Hidalgotitlán, Ixhuatlán Del Sureste, Las Choapas, Minatitlán, Moloacan y Nanchital.</t>
  </si>
  <si>
    <t xml:space="preserve">Se registraron  fallas en el drenaje y el derramamiento de la caja de agua que pasa al Río de los Gómez, lo que ocasionó que 6 vehículos fueran  arrastrados.   Se presentó penetración de agua en viviendas de las partes bajas de la ciudad (sin cuantificar). No se reportaron personas lesionadas. El agua descendió y los niveles de ríos en León estaban entre el  70 y 90% de capacidad. </t>
  </si>
  <si>
    <t>Kantunil</t>
  </si>
  <si>
    <t>Se suscitó un choque por alcance entre un autobús particular y un autobús de la línea “ADO”. El incidente ocurrió en el km 69 de la carretera Valladolid – Mérida, entronque a Kantunil, municipio de Kantunil. Derivado del siniestro resultaron 4 personas fallecidas y 9 personas.</t>
  </si>
  <si>
    <t>Acapulco de Juárez,
Chilpancingo de los Bravo y Atlixta</t>
  </si>
  <si>
    <t>Se registro la entrega de insumos debido a la presencia de un deslizamiento en el estado</t>
  </si>
  <si>
    <t>En comunicación con la Unidad Estatal de Protección Civil, informó que debido a las lluvias registradas el día 25 de julio de 2016, se desbordo el río San Agustín, lo que afectó las colonias Bosques de la Hacienda primera segunda y tercera sección, Infonavit Norte, Ferrocarrilero, Hacienda Bosques y Bosque del silencio. El DIF municipal habilito 2 refugios temporales.</t>
  </si>
  <si>
    <t>Othón P. Blanco, Bacalar
y José María Morelos</t>
  </si>
  <si>
    <t>Calakmul, Candelaria, Carmen y Palizada</t>
  </si>
  <si>
    <t>Se registraron fuertes lluvias en 4 municipios de la entidad. Se emitió una declaratoria de desastre por dicho fenómeno.</t>
  </si>
  <si>
    <t>Palenque, Tecpatán</t>
  </si>
  <si>
    <t xml:space="preserve">Lafragua,Chapulco,Cañada Morelos,Nicolás Bravo,San Antonio Cañada,Chignahuapan, Atempan, Aljojuca, Atzitzintla, Chalchicomula de Sesma, Esperanza,Ocotepec,Tlachichuca,Coyotepec,Mazapiltepec de Juárez,San Nicolás Buenos Aires,San Salvador el Seco, Guadalupe Victoria,Chila,Naupan,Chiconcuautla,Huauchinango,Pahuatlán,Tlapacoya,Libres,Coatepec,Cuyoaco,Ixtacamaxtitlán, Oriental,Palmar de Bravo,San Martín Texmelucan, San Felipe Teotlalcingo,San Juan Atenco,Tecamachalco,Cuapiaxtla de Madero,Mixtla,Quecholac,Los Reyes de Juárez,San Salvador Huixcolotla,Tlacotepec de Benito Juárez,Tochtepec, Yehualtepec,Tepeyahualco,San Matías Tlalancaleca,Puebla  </t>
  </si>
  <si>
    <t xml:space="preserve">Se registro la entrega de insumos debido a la presencia de lluvia severa en el estado a los municpios de Huauchinango, Tlaola y Xicotepec. Debido a los efectos sobre la infraestructura fue necesario declarar en desastre a 29 municipios del estado. </t>
  </si>
  <si>
    <t xml:space="preserve">Acajete, Acultzingo, Altotonga, Alvarado, 
Amatlán de los Reyes, Aquila, Astacinga, Atlahuilco, Atzacan, Calcahualco, Camerino Z. Mendoza,
Carrillo Puerto, Coetzala, Colipa, Córdoba, Cosautlán de Carvajal, Cuichapa, Cuitláhuac, Huatusco,
Hueyapan de Ocampo, Huiloapan de Cuauhtémoc, Ignacio de la Llave, Isla, Ixhuatlán del Café,
Ixhuatlancillo, Ixtaczoquitlán, Jalacingo, Juan Rodríguez Clara, Juchique de Ferrer, La Antigua, La
Perla, Los Reyes, Magdalena, Maltrata, Mariano Escobedo, Martínez de la Torre, Misantla, Mixtla
de Altamirano, Naranjal, Nautla, Nogales, Omealca, Orizaba, Paso de Ovejas, Rafael Delgado,
Rafael Lucio, Río Blanco, San Andrés Tenejapan, San Andrés Tuxtla, Sochiapa, Soledad Atzompa,
Tehuipango, Tenampa, Tenochtitlán, Tepatlaxco, Texcatepec, Texhuacán, Tezonapa, Tlacolulan,
Tlacotalpan, Tlacotepec de Mejía, Tlalixcoyan, Tlaltetela, Tlapacoyan, Tlaquilpa, Tlilapan, Tomatlán,
Totutla, Ursulo Galván, Veracruz, Xoxocotla, Yanga, Yecuatla, Zentla, Zongolica y Zontecomatlán
de López y Fuentes </t>
  </si>
  <si>
    <t>Se registro la entrega de insumos debido a la presencia de lluvia severa en el estado en 87 municipios y se declararon en desastre por deslizamientos producto de las lluvias a los municipios de Alpatláhuac, Coscomatepec, Huayacocotla, Tequila y Xalapa. LAs víctimas fueron 5 en Huayacocotla, 3 en Tequila, 3 en Coscomatepec, 1 en La Perla y 1 en Medellín.</t>
  </si>
  <si>
    <t>SINAPROC-FONDEN-CENACOM</t>
  </si>
  <si>
    <t>Benito Juárez, Coyuca de Benítez,
Petatlán y Zihuatanejo de Azueta</t>
  </si>
  <si>
    <t>Acaxochitlán</t>
  </si>
  <si>
    <t xml:space="preserve">La tormenta tropical Earl cobró la vida de una persona y dejó sin luz y agua al municipio de Acaxochitlán en Hidalgo. Las comunidades de Zotictla y Toxtla fueron las más afectadas del municipio luego del paso de los remanentes de Earl. Además sepultó ocho viviendas y dejó deslavez en cuatro caminos de las dos comunidades.  </t>
  </si>
  <si>
    <t>Prensa</t>
  </si>
  <si>
    <t>Canatlán, Durango, Gómez Palacio,
Mapimí, Rodeo, Santiago Papasquiaro y Tepehuanes, Lerdo, Ocampo, Peñón Blanco, Pueblo Nuevo,
San Bernardo, San Juan de Guadalupe, Santa Clara y Tlahualilo</t>
  </si>
  <si>
    <t>Guasave y Rosario</t>
  </si>
  <si>
    <t>Se registro la entrega de insumos debido a la presencia de lluvia severa en el estado. Se presentaron lluvias de fuertes a intensas en los municipios de Guasave, Guamúchil, Mochis y Rosario. Alcanzando un registro de lluvia acumulada de 106 mm que ha ocasionado la creciente del rio Mocorito en Guasave y  del rio Baluarte en Rosario afectando a 25 colonias.</t>
  </si>
  <si>
    <t>Se registró accidente carretero de un Autobús de 
Pasajeros de la línea Pacifico en el km 84 de la carretera Peñasco-Sonoyta, que chocó de frente contra una góndola que trasportaba arena y 4 vehículos más, resultando 8 personas fallecidas y 36 lesionados quienes fueron trasladados a diversos hospitales.</t>
  </si>
  <si>
    <t>Ahome, Cosala, Sinaloa, Guasave,
 Mocorito, Angostura, Rosario, Navolato</t>
  </si>
  <si>
    <t>Se registro la entrega de insumos en el municipio de Sinaloa debido a la presencia de lluvia severa en el estado. Además Derivado de las lluvias que se presentaron en la madrugada del día de ayer 23 de agosto en gran parte del Estado y la creciente de ríos, se reportan 4,000 familias incomunicadas vía terrestre y penetración de agua en viviendas (sin cuantificar) con una tirante de 30 a 60 centímetros en 12 colonias del municipio de Ahome. En la sierra del municipio de Rosario, se generó un derrumbe por reblandecimiento en la carretera municipal de dicho municipio, no se reportaron personas lesionadas, únicamente se tiene cierre parcial de la carretera. También hubo afectaciones en Ahoma, Cosala, Sinaloa, Mocorito y Angostura</t>
  </si>
  <si>
    <t>Allende, Jiménez y San Francisco de
Conchos, Cuauhtémoc, Chihuahua, Guachochi y
Guerrero</t>
  </si>
  <si>
    <t>Apaseo el Grande, Celaya,
 Purísima del Rincón, Salvatierra, Tarimoro, Irapuato, Santa Cruz de Juventino Rosas, Cuerámaro, Pénjamo, San Francisco del Rincón, Abasolo, Valle de Santiago, Salamanca</t>
  </si>
  <si>
    <t xml:space="preserve">En Seguimiento a las afectaciones del día 22 de agosto, por el desbordamiento de Arroyo Abasolo y Arroyo Seco. 
•           Comunidad Huitzatarito y comunidad Estación Abasolo, resultando inundación de 30 centímetros a 1.20 metros, se realiza evacuación preventiva de 557 personas de 95 viviendas, 47 viviendas con inundación al interior. 
•           Se habilito 1 refugio temporal, Centro Gerontológico, en el lugar 88 personas. 
•           Municipio de Abasolo: En la comunidad de Canoas, se realiza la instalación del Centro de Mando, al Momento se informa que de manera preventiva se evacuaron a 19 personas, alojándolas en un refugio temporal ubicado en la Casa de la Cristiandad en la zona centro.
</t>
  </si>
  <si>
    <t>Se registraron fuertes lluvias en 1 municipio de la entidad. Se emitió una declaratoria de desastre por dicho fenómeno.</t>
  </si>
  <si>
    <t xml:space="preserve">Se presentó un incendio dentro de una bodega de productos químicos de limpieza, localizada en la calle José Guisar y Luis Alcaraz, en la colonia Santa Cecilia, en el municipio de Guadalajara.  De manera preventiva se realizó la evacuación de las viviendas y comercios aledaños al lugar del incidente.  En las labores de combate del fuego, un bombero resultó con quemaduras de 1er grado, ocasionadas por lo corrosivo de los productos que se manejaban en el lugar. </t>
  </si>
  <si>
    <t>Francisco I. Madero, Matamoros, San Pedro, Torreón y Viesca</t>
  </si>
  <si>
    <t>Se registraron fuertes lluvias en 5 municipios de la entidad. Se emitió una declaratoria de desastre por dicho fenómeno.</t>
  </si>
  <si>
    <t>Coyuca de 
Benítez</t>
  </si>
  <si>
    <t xml:space="preserve">Debido a las fuertes lluvias registradas el día de
 ayer y la madrugada de hoy, se presentó el incremento y desbordamiento del arroyo El Tlacuache, a la altura de la localidad El Papayo, en el municipio de Coyuca de Benítez, se registran 44 viviendas con penetración de agua, como medida correctiva se realizaron trabajos necesarios para encausar el arroyo, con la finalidad de evitar que el agua continuara ingresando en las viviendas. </t>
  </si>
  <si>
    <t>Allende, Chihuahua, Cuauhtémoc, Guachochi, Guerrero, Jiménez, Nuevo Casas Grandes, San Francisco de Cochos</t>
  </si>
  <si>
    <t>Se reportó una lluvia severa en 8 municipios del estado de Chihuahua. Se emitió una declaratoria de desastre por dicho fenómeno.</t>
  </si>
  <si>
    <t>Apatzingán</t>
  </si>
  <si>
    <t xml:space="preserve">Se presentó la fuga de gas Lp, dentro del Hospital Regional de Apatzingán.  Como medida preventiva fueron evacuados 200 trabajador,  75 civiles,  21 enfermeros de ginecología,  22 enfermos de trauma,  cirugía y medicina interna. La fuga se debió a que una tubería del área de lavandería se soltó a causa de las vibraciones de las máquinas de lavado. </t>
  </si>
  <si>
    <t>Se registraron  lluvias intensas en la ciudad de Uruapan, produciendo afectaciones en las colonias y avenidas principales siendo la zona norte la más afectada a las cercanías del cerro de la cruz y charanda: •Sin registrarse personas lesionadas ni fallecidas. S e registraron 138 personas afectadas y 86 casas dañadas.</t>
  </si>
  <si>
    <t>Acapulco de Juárez, Atoyac de Álvarez, 
Coahuayutla de José María Izazaga, Coyuca de Benítez, Florencio Villarreal, Iliatenco, La Unión de
Isidoro Montes de Oca, Marquelia, Ometepec y Zihuatanejo de Azueta</t>
  </si>
  <si>
    <t>Se registro la entrega de insumos debido a la presencia de lluvia severa en el estado. Debido a los efectos sobre en la infraestructura se solicitó la declartoria de desastre para los municipios de :Acapulco de Juárez, Atoyac de Álvarez, Azoyú, Benito Juárez, Coyuca de Benítez, Florencio Villareal, Iliatenco, Ometepec</t>
  </si>
  <si>
    <t>SINAPROC-FONDEN</t>
  </si>
  <si>
    <t>Los Cabos, La Paz, Comondú,  Loreto,  Mulegé</t>
  </si>
  <si>
    <t>Se registro la entrega de insumos debido a la presencia de lluvia severa en el estado ocasionada por la presencia del ciclón tropical Newton. Además procto de las lluvias a causa del huracán fue necesario declarar en desastre a los 5 municipios.</t>
  </si>
  <si>
    <t>Ahome, Culiacán y Angostura</t>
  </si>
  <si>
    <t>Se registro la entrega de insumos en los municpios de Ahome y Culiacán debido a la declaración de emergencia debido a la presencia de lluvia severa en el estado ocasionada por la presencia del ciclón tropical Newton y se declará en desastre al municipio de Ahome.Derivado del paso del Huracán Newton se presentaron lluvias Severas que ocasionaron daños en el sector pesquero del municipio de Angostura., afectando principalmente el cultivo del camarón, por lo que 137 productores e igual número de embarcaciones, fueron afectados y recivieron apoyo a través del componente de atención a siniestros agropecuariosp ara atender a pequeños productores.</t>
  </si>
  <si>
    <t>SINAPROC-FONDEN -SAGARPA</t>
  </si>
  <si>
    <t xml:space="preserve"> Atil, Baviácora, Benjamín Hill, Cajeme,Cucurpe, Empalme, Guaymas, Hermosillo, Magdalena, Nogales, Oquitoa, Rayón, Santa Ana, Santa Cruz, Sáric, Trincheras y Tubutama.</t>
  </si>
  <si>
    <t>Se registro la entrega de insumos debido a la presencia de lluvia severa en el estado ocasionada por la presencia del huracán Newton en losmunicipios de Cajeme, Empalme, Guaymas y Hermosillo. En una segunda declaratoria de emergencia se incluyeron a los municipios de Atil, Baviácora, Benjamín Hill, Cucurpe, Magdalena, Nogales, Oquitoa, Rayón, Santa Ana, Santa Cruz, Sáric, Trincheras
y Tubutama. nPosteriormente se decalararon en desastre alos municipios de Baviácora, Benjamín Hill, Cucurpe, Empalme, Guaymas, Hermosillo, Magdalena, Nogales, Santa Ana, Santa Cruz, Trincheras.</t>
  </si>
  <si>
    <t>Se presentó la explosión de un polvorín clandestino, ubicado en Avenida El Trigal s/n, Colonia La Saucera, en el municipio de Tultepec. A consecuencia de lo anterior se reporta 1 persona lesionada de 25 años, la cual presenta quemaduras en el 60% de su cuerpo.</t>
  </si>
  <si>
    <t xml:space="preserve">Se presentó un incendio dentro de una bodega de plásticos y solventes perteneciente a la empresa Dipepsa, ubicada en calle Leona Vicario, colonia Héroes de Nacozari, municipio de Coatzacoalcos.   Derivado del incidente resultaron 3 personas lesionadas por quemaduras graves las cuales fueron trasladadas a la clínica 36 del IMSS para ser atendidas. Asimismo, como medida preventiva se realizó la evacuación de 30 familias </t>
  </si>
  <si>
    <t xml:space="preserve">Se presentaron lluvias fuertes con una duración aproximada de 4 horas, ocasionando que un canal de riego se desbordara, provocando anegaciones en cerca de 100 viviendas de los fraccionamientos Los Arrozales y El Higuero, en la colonia Del Bosque, municipio de Jojutla, donde el agua alcanzó los 50 centímetros de altura, ocasionando daños en enseres domésticos.  </t>
  </si>
  <si>
    <t>Tapachula, Cacahoatán, Huehuetán, Tuxtla Chico</t>
  </si>
  <si>
    <t>El marques</t>
  </si>
  <si>
    <t>Se presentó un incendio dentro de la empresa “Wess Corporate Consultoría Ambiental”, ubicada en el Parque Industrial La Cruz, del Municipios El Marqués, el incendio se propagó afectando a la empresa “RECOQUIM”, dedicada a la recolección de residuos químicos. Como medida preventiva evacuaron 8 empresas aledañas y 25 puestos semi-fijos con un aproximado de 450 personas. Se reportan 2 personas lesionadas, un empleado con quemaduras de segundo grado en brazos, pecho y cuello, el otro, un bombero que presentó una luxación después de resbalarse de una escalera.</t>
  </si>
  <si>
    <t>Se registró un  accidente carretero, el impacto por alcance, entre un camión de carga y un autobús turístico de pasajeros. El accidente se presentó a la altura del kilómetro 41, de la carretera México-Puebla, en el municipio de Ixtapaluca. Como resultado del accidente se reportan 3 personas fallecidas y 35 lesionados.</t>
  </si>
  <si>
    <t>Ario</t>
  </si>
  <si>
    <t>Se presentaron lluvias fuertes acompañadas de vientos fuertes en la comunidad de Urapa, municipio de Ario de Rosales, situación que ocasionó que 10 viviendas construidas de material endeble presentaran daños en sus techos.</t>
  </si>
  <si>
    <t>Tlajomulco 
de Zúñiga</t>
  </si>
  <si>
    <t>Se registró una explosión e incendio dentro de la fábrica con razón social “Sulfatos el Águila”, ubicada en crucero Zapote del Valle, en la carretera  Guadalajara-Chapala a la altura del kilómetro 17+500, en el municipio de Tlajomulco.  Derivado de lo anterior se reportan 3 personas fallecidas (calcinadas)  y 5 lesionados.</t>
  </si>
  <si>
    <t>A las 11:40 horas, se informó sobre un incendio en el buque tanque Burgos de Pemex, el cual se encontraba en la zona de fondeo frente a las costas de Boca del Río, a bordo tenía 31 tripulantes, el buque tanque procedía de la TASP Madero con programa de descarga de 80,000 b de Px Diesel, 70,000 b de Px Magna y 16,000 b de gasolina desulfurada en la TASP Veracruz. Algunos presentaron crisis nerviosa o estrés. El Hospital Regional Veracruz apoyó de forma preventiva con ambulancia y personal médico.Se confirmaron en 31 trabajadores (todos sin lesiones)</t>
  </si>
  <si>
    <t>Después de las inundaciones registradas la noche del 25 de septiembre en la demarcación, se implementó el operativo "Lluvias" para brindar atención de manera prioritaria a la delegación. .   Se tiene afectación  a más de 600 viviendas.   La Delegación Xochimilco y personal de las áreas operativas de Gobierno de la Ciudad de México a través del operativo “Lluvias” han atendido a los habitantes Además se les brindó la atención a las escuelas primarias “Calpulli Caltongo” en la Colonia Ampliación Caltongo, “Independencia Económica de México” en San Gregorio Atlapulco “Juan de la Barreda” en Santa Cruz Xochitepec y el Jardín de Niños “Ollincal” de San Lucas Xochimanca en las que se suspendieron las clases debido a la inundación. Así como las primarias “María Patiño viuda de Olmedo” de la colonia Ampliación Tepepan y “Anacleto Bárcenas” en el Barrio La Asunción que fueron atendidas por  afectaciones menores.  AGROASEMEX atenderá los seguros de las más de 27.77 hectáreas de producción afectada, en tanto que para resarcir el daño de las cerca de 500 mil plantas de ornato dañadas en invernaderos la Secretaria de Desarrollo Rural y Equidad para las Comunidades de la Ciudad de México será la encargada de darle la atención.   Se instalaron tres comedores comunitarios.</t>
  </si>
  <si>
    <t>San Pedro 
Garza García</t>
  </si>
  <si>
    <t>Se registró una explosión en un local comercial de la Plaza Comercial El Centrito, ubicado en las calles de Rio Orinoco y Rio Grijalva, en San Pedro Garza García. Se confirman 3 personas lesionadas, trasladadas a los hospitales MUGERSA e IMSS de San Pedro con lesiones contusas y dos con quemaduras en el 60 % de su cuerpo. . La causa del incidente se debió a la acumulación de gas de un local comercial.</t>
  </si>
  <si>
    <t>Benito Juárez, Catemaco, Chiconteopec, Espinal, Huatacocotla, Ilamatlán, Tierra Blanca, Tres Valles, Zontecomatlán de López y Fuentes</t>
  </si>
  <si>
    <t>Se registraron fuertes lluvias en 9 municipios de la entidad.. Se emitió una declaratoria de desastre por dicho fenómeno.</t>
  </si>
  <si>
    <t xml:space="preserve">Se suscitó un deslave en la carretera rural de la localidad de Lolotla, municipio de Tlanchinol, derivado del incidente resultaron 2 personas lesionadas y 2 que todavía se encuentran como  desaparecidas. Se presume que las 4 personas (todos docentes rurales) viajaban en un vehículo particular al momento de que se toparon con dicho derrumbe y se detuvieron para quitar las piedras del camino cuando fueron sorprendidos por un nuevo alud. </t>
  </si>
  <si>
    <t>Incendio dentro de las instalaciones de la tienda Wal-Mart, ubicada en la calle Cananea, de la colonia Zona Norte. Se reporta una persona lesionada, con quemaduras de primer grado, mismo que fue trasladado a un nosocomio cercano, para su atención médica. Como medida preventiva se realizó la evacuación de 449 personas entre clientes, promotores y empleados</t>
  </si>
  <si>
    <t>Nautla</t>
  </si>
  <si>
    <t>Se presentó el impacto de tres vehículos (2 autobuses de la línea ADO y 1 tráiler doble remolque), el accidente ocurrió en la carretera Federal 180 Nautla-Vega de Alatorre, a la altura del Puente El Pato, en el municipio de Nautla.  Como resultado del accidente se porta 1 muerto y 14 lesionados.</t>
  </si>
  <si>
    <t>Amatlán de los Reyes</t>
  </si>
  <si>
    <t>Se registró choque por alcance entre un autobús de pasajeros de la ADO con placas P670HX8 con número económico 276 y un trailer que transportaba bloques de concreto con placas 635EG4, en el km 300 de la autopista Córdoba – Veracruz, municipio de Amatlán de los Reyes, Veracruz. Derivado del incidente se reportaron 13 personas fallecidas y 2 lesionados, traslados al Hospital de Covadonga de Córdoba.</t>
  </si>
  <si>
    <t xml:space="preserve">Se presentó el desplome de una avioneta tipo Cessna 182, número de matrícula XB-KKV, de la escuela de Aviación 5 de Mayo, en carretera Acultzingo-Tehuacán, a la altura de la comunidad Jarochita, Municipio de Acultzingo. 
Derivado del accidente se reporta 1 persona fallecida y 1 lesionado.
</t>
  </si>
  <si>
    <t>Álamo Temapache,
 Huayacocotla, Tantoyuca, Tuxpan, Misantla</t>
  </si>
  <si>
    <t>Durante la noche del día 08 de octubre y parte de la 
madrugada del día 09 de octubre, se registraron lluvias moderadas, presentando las siguientes afectaciones: Una total de 150 personas afectadas y 146 viviendas resultaron con daños</t>
  </si>
  <si>
    <t xml:space="preserve">Se suscitó choque entre un autobús de pasajeros (Mapa Tours) contra una pipa que transportaba gas LP (se desconoce capacidad y razón social), quedando ésta última volteada sobre la carretera y sin presentar fuga. Se reportaron 12 personas fallecidas (4 fallecidos en el hospital) y 17 lesionados.
</t>
  </si>
  <si>
    <t>Se registró el desplome de un helicóptero perteneciente a la SEDENA con número de matrícula 1134, el siniestro ocurrió en el Ejido 21 de mayo en Ciudad Victoria, a bordo viajaban 3 tripulantes de los cuales resultaron 2 fallecidos y 1 lesionado.</t>
  </si>
  <si>
    <t xml:space="preserve">Se presentó la volcadura de una pipa que transportaba azufre líquido. El accidente ocurrió en la carretera México Zacatepec, tramo San Simón Tepetzingo-Tlacotalpa, municipio de Hueyotlipan. Derivado de lo anterior se reporta el derrame de 20,000 litros del producto que se transportaba. </t>
  </si>
  <si>
    <t>A las 08:40 horas (tiempo local) se suscitó una fuga de
 amoniaco debido a la despresurización de un autotanque de una empresa (se desconoce la razón social), el incidente ocurrió en la Sindicatura de Topolobampo, municipio de Ahome. Como medida preventiva se realizó la evacuación de 300 niños de una escuela primaria y 163 niños más 13 docentes.</t>
  </si>
  <si>
    <t xml:space="preserve">Incendio en una bodega con razón social “Almacenes Ibarra”, la cual se dedica al almacenamiento de abarrotes y perecederos, ubicada en Av. Falcón sin número y Av. Principal, colonia Parque Industrial Norte, municipio de Reynosa. 
De manera preventiva se realizaron las siguientes evacuaciones:  
•           340 alumnos y 40 docentes de 2 escuelas cercanas. 
•           120 personas evacuadas de las empresas aledañas al sitio del incendio.  
Fueron atendidas 6 personas por intoxicación de humo.
</t>
  </si>
  <si>
    <t xml:space="preserve">Se suscitó una fuga de gas de una tubería que fue dañada por personal de la empresa de gas natural Fenosa, el incidente ocurrió entre las calles Estado de Colima esquina con Comonfort, colonia 18 de marzo. 
Como medida preventiva se realizó la evacuación de las siguientes escuelas:  
•           280 personas de una escuela preparatoria 
•           97 personas de un jardín de niños 
•           240 personas de una escuela primaria  
</t>
  </si>
  <si>
    <t>Guadalupe y 
Zacatecas</t>
  </si>
  <si>
    <t xml:space="preserve">En seguimiento a  las tareas de auxilio a la población, después de las tareas del retiro del granizo de las calles de la ciudad de Zacatecas por parte de las autoridades, se realizó recorridos por las colonias marginadas de Zacatecas y Guadalupe. Como resultado de dicha revisión se contabilizaron 527 viviendas construidas con láminas de cartón y galvanizadas que fueron dañadas.
</t>
  </si>
  <si>
    <t xml:space="preserve">Se registró impacto de un tráiler contra una pipa que transportaba ciclohexano, mismo que debido al impacto derramó 30,000 litros de dicho producto, el vertió a un drenaje pluvial, mismo que desemboca al río Guayalejo. 
</t>
  </si>
  <si>
    <t>San José Iturbide</t>
  </si>
  <si>
    <t>Se registró choque entre un tracto camión, autobús de pasajeros (razón Social “O Latino) y un vehículo particular (mismos que se incendiaron después del impacto), en el km 140 de la autopista Perote-Xalapa, a la altura de la comunidad el Fresno, municipio de Tlacolulan, derivado del incidente se reportaron 4 personas fallecidas y 11 personas lesionadas.</t>
  </si>
  <si>
    <t>Heroica Ciudad
 de Tlaxiaco</t>
  </si>
  <si>
    <t xml:space="preserve">Se recibió el reporte sobre la fractura del tanque de almacenamiento de gasolina perteneciente a la gasolinera San Diego con número 5395, ubicada en el Barrio San Diego, municipio de Tlaxiaco, en el Estado de Oaxaca.  
Derivado del incidente la gasolina se ha estado vertiendo en los pozos de agua de aproximadamente 50 viviendas cercanas al lugar en un radio de 100 metros. Ante esta situación se han realizado pruebas en los pozos, donde se ha encontrado que se tiene un porcentaje del 98% de contaminación por gasolina. Hasta el momento se han realizado las siguientes evacuaciones:  
•           12 personas que se encontraban instaladas en el hotel “Misión” a 80 metros de distancia. 
•           25 trabajadores evacuados de una bodega de almacenamiento de la cervecería Corona.  
•           25 familias evacuadas de viviendas aledañas.  
</t>
  </si>
  <si>
    <t>Juárez y Ojinaga</t>
  </si>
  <si>
    <t>Se registraron fuertes lluvias en 2 municipios de la entidad. Se emitió una declaratoria de desastre por dicho fenómeno.</t>
  </si>
  <si>
    <t>Altamira, Ciudad Madero, Tampico</t>
  </si>
  <si>
    <t>Se registraron fuertes lluvias en 3 municipios de la entidad.. Se emitió una declaratoria de desastre por dicho fenómeno.Debido a las fuertes lluvias que iniciaron durante la madrugada y continuaron por las primeras horas de la mañana en el sur del estado se han registrado afectaciones den los municipios de Altamira, Ciudad Madero y Tampico. Se reportan un total de 104 personas afectadas y 8000 viviendas dañadas.</t>
  </si>
  <si>
    <t xml:space="preserve">Se registraron lluvias fuertes que iniciaron a las 5:30
 horas de la mañana del martes 8 de noviembre hasta las 7:30 horas en el municipio de Reynosa, Tamaulipas.  Se tienen habilitados 3 Refugios Temporales: Auditorio Municipal ubicado en boulevard Hidalgo esquina Vista Hermosa, col Vista Hermosa; Alberca Olímpica ubicada en la carretera Matamoros entronque con el libramiento Matamoros - Monterrey y la Casa del Indigente.  En Paseo de las Flores se reporta una mujer electrocutada debido a que un cable de alta tensión estaba sobre el pavimento mojado. </t>
  </si>
  <si>
    <t xml:space="preserve">Se presentaron lluvias fuertes acompañadas de vientos en la población de Ixtaro, municipio de Salvador Escalante. Debido a lo anterior se presentó una avalancha de lodo, piedras y ramas, que impactaron a un grupo de comercios establecidos en la plaza de la población, derivado de lo anterior se reporta la muerte de un masculino de 81 años de edad y el arrastre de 5 vehículo que se encontraban estacionados en el lugar (sin ocupantes). </t>
  </si>
  <si>
    <t>Tepa</t>
  </si>
  <si>
    <t xml:space="preserve">Se registraron lluvias intensas aunadas a los escurrimientos de las partes altas y desbordamientos de los ríos Pichucalco y Teapa. Al momento el resumen general de afectaciones es el siguiente:  
•           Viviendas afectadas: 464. 
•           Refugios temporales habilitados: 4. 
•           Familias afectadas: 464. 
•           Personas afectadas: 1856.  
•           Apoyos otorgados: 2007.   </t>
  </si>
  <si>
    <t>A las 05:30 horas del día de ayer, se registró un choque por alcance entre dos autobuses de pasajeros sobre la Carretera Zacatecas – Durango km. 76 perteneciente al municipio de Fresnillo; como resultado del incidente se reportan 5 personas fallecidas y 30 personas lesionadas, de las cuales 16 se encuentran en estado grave.</t>
  </si>
  <si>
    <t>Se presentó el derrame de 15,000 litros de hipoclorito de sodio al 13%, de un contenedor de la empresa NRW Chemie Mexicana, ubicada  en boulevard Las Torres y calle Pequeña, Zona Industrial del Parque Industrial Ciudad Obregón. El derrame se presentó debido a la falla en la válvula principal del contenedor. Se reporta un trabajador intoxicado, mismo que se impregnó con el hipoclorito, el cual fue trasladado a un hospital cercano, para su atención médica. Como medida preventiva fueron evacuadas 10 personas.</t>
  </si>
  <si>
    <t>Córdoba</t>
  </si>
  <si>
    <t>Se registró volcadura de autobús de pasajeros (razón social “Príncipe Turs”), con placas R833 RR1, en el km 0 de la carretera Cosamaloapan – Veracruz entronque La Tinaja – Córdoba,  derivado del incidente se reportaron 3 personas fallecidas y  39 lesionadas.</t>
  </si>
  <si>
    <t>Se registró choque entre un trailer y un autobús de pasajeros ocasionando volcadura del autobús en la Carretera Federal 57, km 47, tramo San Luis de la Paz- San José Iturbide, comunidad de Santana de Lobos, Municipio de San Luis de la Paz. Se reporta 1 persona fallecida y 13 lesionados.</t>
  </si>
  <si>
    <t>Se produjo volcadura de un autobús de pasajeros, con razón social Aguilera Tours, sobre la autopista Moroleón-Salamanca, en el km 63+700 a la altura de la comunidad de San Francisco de la Cruz, municipio de Yuriria. Se tiene una persona fallecida y 24 lesionados, 6 en estado crítico.</t>
  </si>
  <si>
    <t>Ocozocoautla de 
Espinosa</t>
  </si>
  <si>
    <t>Se registró la volcadura de un autobús de pasajeros de la Línea ABC sobre la Carretera Tuxtla a Cintalapa km. 5 perteneciente al municipio de Ocozocoautla, como resultado del incidente se reportan 5 personas fallecidas y 25 más lesionadas.</t>
  </si>
  <si>
    <t>Veracruz, Alvarado,
 Boca del Rio, San Andrés Tuxtla, Medellin, Cazones de Herrera, Coatzacoalcos, Poza Rica de Hidalgo, Santiago Tuxtla</t>
  </si>
  <si>
    <t xml:space="preserve">Debido a los fuertes vientos que se presentaron desde
 el día de ayer, en la entidad de Veracruz, se reportan las siguientes afectaciones: 2 viviendas destechadas (en los municipios de Boca del Río, Medellín, Coatzacoalcos). 56 árboles caídos en 9 municipios. 3 espectaculares dañados (en los municipios de Alvarado, Boca del Río y Veracruz). 2 escuelas con algún tipo de daño (en el municipio de Boca del Río). 11 postes caídos. 12 anuncios luminosos afectados. </t>
  </si>
  <si>
    <t>Villa Sola de Vega</t>
  </si>
  <si>
    <t>Se registró la volcadura y caída a un barranco de autobús de la línea Estrella Roja, en la carretera Oaxaca-Pinotepa Nacional, a la altura del kilómetro 75+500, en el municipio Sola de Vega, mismo que cayó a una profundidad de 80 metros. En el autobús viajaban 38 personas (incluido el chofer). Derivado del accidente se reportan 5 personas fallecidas (3  adultos y 2 menores de edad) y 33 lesionados.</t>
  </si>
  <si>
    <t>Se registró una explosión e incendio dentro del mercado de artificios pirotécnicos de San Pablito, ubicado en el pueblo de San Pablito, municipio de Tultepec.  Como resultado del incidente el Procurador de Justicia del Estado de México, Alejandro Gómez informó en rueda de prensa de 35 personas fallecidas en el momento, de las cuales 20 cuerpos ya se encuentran en las instalaciones de los SEMEFOS de Tlalnepantla y Barrientos y 6 más al SEMEFO de Tultitlan. Por otro lado se tiene reporte de 72 personas lesionadas. Hasta el  26 de Enero de 2017 las victimas mortales ascienden a 42</t>
  </si>
  <si>
    <t>Se registra volcadura de un autobús de turismo, se desconoce razón social, en la carretera federal 45, en el municipio de Morelos, paraje del Puente. EL autobús trasladaba 28 pasajeros y se reportan 5 personas fallecidas y 18 lesionadas.</t>
  </si>
  <si>
    <t>Acayucán</t>
  </si>
  <si>
    <t>Se registró un choque por alcance entre un tráiler contra un autobús de pasajeros sobre el tramo Acayucan – Isla km. 169 de la Autopista Tinaja – Cosoleacaque, perteneciente al municipio de Acayucan; el incidente ocurrió cuando  un tráiler impactó al autobús por la parte trasera provocando que la unidad se chocara contra un muro de contención; como resultado del mismo, se reporta un menor fallecido y 43 personas más lesionadas..</t>
  </si>
  <si>
    <t>Jiménez</t>
  </si>
  <si>
    <t>Se registró choque frontal entre un autobús de pasajeros y un tracto camión sobre el km 223+900 de la carretera  federal   931;  Gómez Palacio-Jiménez en el  tramo  Bermejillo-Jiménez, municipio de Jiménez. Resultando 11 personas fallecidas y 24 lesionadas.</t>
  </si>
  <si>
    <t>Se informó que a las 10:30 horas se registró un choque frontal entre un autobús de la línea Ómnibus Guadalajara contra un vehículo compacto, en el km 16 de la carretera Saltillo – Guadalajara. Resultando 2 personas fallecidas y 8 lesionados.</t>
  </si>
  <si>
    <t xml:space="preserve">Se registró volcadura de pipa que transportaba Ácido Fosfórico y Cloro, de la empresa con razón social “Químicos PIMA”, en la carretera libre Rosarito – Ensenada, entronque con el corredor 2000, cerca del poblado de Popotla, municipio de Rosarito. Derivado del incidente se reportó fuga del Ácido Fosfórico y del Cloro, resultando 22 personas intoxicadas de locales que se encontraban a 100 metros a la redonda del incidente (7 trasladas a un Hospital de Rosarito por problemas respiratorios y 15 atendidas en el lugar).   
</t>
  </si>
  <si>
    <t>Incendio en ductos de PEMEX por toma clandestina, ubicados a la altura de la carretera Toluca-Atlacomulco km 35 en la comunidad de San Lorenzo Tóxico</t>
  </si>
  <si>
    <t>Volcadura de autobús de la empresa TAP sobre la carretera Los Mochis – Obregón en el kilómetro 75 + 300. Se desconoce las causas del accidente, la vialidad se encuentra cerrada en su totalidad y al momento se reportan 3 personas fallecidas y 20 lesionados</t>
  </si>
  <si>
    <t>Explosión de un polvorín sobre la carretera Nápoles – Coecillo, en el municipio de Silao.</t>
  </si>
  <si>
    <t>Volcadura de una camioneta de la Secretaría de la Defensa Nacional, con 6 elementos de las Fuerzas Especiales. El accidente ocurrió en el Paseo Colón y Boulevard Luis Donaldo Colosio. Derivado de lo anterior se reportan 3 elementos fallecidos y 3 lesionados</t>
  </si>
  <si>
    <t>Culiacán</t>
  </si>
  <si>
    <t>Se presentó una amenaza de bomba en las instalaciones del Comité Estatal del PRI. Como medida preventiva fueron evacuados 50 personas del Comité, así como 255 alumnos y 20 docentes de una escuela aledaña.</t>
  </si>
  <si>
    <t xml:space="preserve">Derrame de combustible, en un ducto de Pemex, ocasionado por una toma clandestina, a un costado de la laguna de Cuitzeo. El derrame tiene un gasto de 50 litros/minuto y una parte del combustible se han vertido hacia la laguna. </t>
  </si>
  <si>
    <t xml:space="preserve">Se reporta el incendió de un tractocamión de doble remolque que transportaba 31,00 litros de turbosina en cada tanque, en el kilómetro 30 de la autopista La Tinaja – Cosamaloapan, municipio de Tierra Blanca. La unidad pertenece a la empresa Petroasfaltos S.A. de C.V. </t>
  </si>
  <si>
    <t xml:space="preserve">Se registró una explosión y  fuga de gas de Ácido Sulfhídrico en la estación HDI 501 de la Refinería de Ciudad Madero, Tamaulipas. </t>
  </si>
  <si>
    <t>Se presentó una explosión dentro de una vivienda localizada en la calle de Vicente Guerrero s/n.</t>
  </si>
  <si>
    <t>Tuxtla Gutiérrez</t>
  </si>
  <si>
    <t>Impacto de un tracto camión con un autobús el cual provoca que se  impacte contra otro autobús sobre la carretera Panamericana, a la altura de las instalaciones de la Refinería de Pemex, colonia Plan de Ayala, en el municipio de Tuxtla Gutiérrez.</t>
  </si>
  <si>
    <t>Incendio de una toma clandestina no hermética en el poliducto de 20”Ø Minatitlán-México, en el km 392+500, ubicado en el tramo Maltrata – Hueyapan del ejido La Compañía, municipio de Quecholac, Puebla,.</t>
  </si>
  <si>
    <t>A las 13:20 horas se recibe reporte sobre desplome de una avioneta de La Fuerza Aérea Mexicana Tipo Pilatus PC-7, matrícula FA256N, con 2 Pilotos a bordo, quienes resultaron fallecidos.</t>
  </si>
  <si>
    <t>Ensenada, Tecate, Playas de Rosarito, Tijuana.</t>
  </si>
  <si>
    <t>En la madrugada y mañana se presentaron lluvias en la gran parte de la entidad, ocasionado las siguientes afectaciones: Encharmanientos y derrumbes menores en Tijuana, daño a viviendas y puentes en Tecate,  desbordamiento del arroyo Huahuatay en Rosarito y daño a viviendas en Ensenada</t>
  </si>
  <si>
    <t>Anáhuac</t>
  </si>
  <si>
    <t>Se reportó la caída de un helicóptero matrícula XA-CS el cual fue encontrado el lunes 23 de enero, en la Sierra de Goma, cercano a la carretera en el municipio de Anáhuac</t>
  </si>
  <si>
    <t>Se registró la volcadura de una camioneta Hummer del Ejército Mexicano, con número de placas 087-9159, en el kilómetro 20, de la Autopista Guadalajara-Colima, Municipio de Zacoalco de Torres. Derivado del accidente se reportan 2 elementos fallecidos y 3 más lesionados</t>
  </si>
  <si>
    <t>Se registra choque por alcance  en el km 66 de la carretera Saltillo-Monterrey, municipio de Santa Catarina,  entre un autobús de pasajeros con razón social “Tornadobus” y un tráiler de caja seca. Se reportan 20 personas lesionadas</t>
  </si>
  <si>
    <t>A las 19:00 horas se reporta incendio en una toma clandestina no hermética en el km 410+500 del poliducto de 20"Ø Minatitlán - México, ubicada en el ejido Álvaro Obregón, comunidad de Hueyapa, municipio de Tepeaca, Puebla</t>
  </si>
  <si>
    <t>Se registró choque por  alcance de autobús de pasajeros, con razón social “Primera Plus”  y una  plataforma, esto a la altura del  km 90 de la autopista Jalostotitlán- Tepatitlán, municipio de San Juan Jalostotitlán. Se reporta una persona fallecida, conductor de la unidad, y 23 lesionados.</t>
  </si>
  <si>
    <t xml:space="preserve">Se registró la volcadura de un tractocamión que transportaba 20,000 litros de Nitrato de Calcio, sobre la Maxipista Mazatlán -  Durango. Se derramaron 14 000 litros. </t>
  </si>
  <si>
    <t>Se reportó explosión en una harinera con razón comercial Máximas, ubicada en Aquiles Serdán y Camino a Nextengo, delegación Azcapotzalco. Se reportaron 9 personas lesionadas.</t>
  </si>
  <si>
    <t>Poncitlán</t>
  </si>
  <si>
    <t xml:space="preserve">Se registró un accidente carretero sobre la autopista que conduce a Zapotlanejo del Rey en el km 437+100 km, municipio de Poncitlán, Jalisco.  
Estando involucrados un tracto camión con caja de carga y un autobús de pasajeros de la empresa PAP con número económico 6024, resultando 14 personas lesionadas y 1 persona fallecida
</t>
  </si>
  <si>
    <t>Cihuatlán</t>
  </si>
  <si>
    <t>Volcadura de camión que transportaba jornaleros, en la Carretera Federal 80  a la altura de la comunidad de Casimiro Castillo, municipio de Cihuatlán. 
Se confirman 8 personas fallecidas y 15 lesionados</t>
  </si>
  <si>
    <t>Lolotla</t>
  </si>
  <si>
    <t>Volcadura de un autobús de pasajeros de la empresa “Conexión”, con número de placas 348 JW, número económico 7583. Como resultado del accidente se reporta 1 persona fallecida y 25 lesionados</t>
  </si>
  <si>
    <t>Se reporta el derrame de combustible ocasionado por una toma clandestina, en el kilómetro 34 del oleoducto Matamoros-Reynosa, en la colonia El Mezquite, municipio de Reynosa, Tamaulipas</t>
  </si>
  <si>
    <t>Explosión y conato de incendio en una fábrica de fibra de vidrio, ubicada en la Avenida Tamarindo, esquina Torre Azul, colonia Victoria, en el municipio de Guadalupe. Derivado del incidente se reportan 17 personas lesionadas</t>
  </si>
  <si>
    <t>lluvias de moderadas a fuertes por un lapso de 20:00 horas, desde el domingo 26 al lunes 27 de febrero por efecto del Frente Frío 32</t>
  </si>
  <si>
    <t xml:space="preserve">Se reporta la explosión de un polvorín, ubicado en la calle Galeana con esquina calle Jazmín en la colonia La Cantera, en el municipio de Tultepec. Al momento se reportan 7 personas lesionadas, </t>
  </si>
  <si>
    <t>Tizimín</t>
  </si>
  <si>
    <t xml:space="preserve">Choque entre un vehículo particular y un autobús de pasajeros de la línea noreste, en el km 115+300 de la carretera Mérida – Tizimín, entre los tramos de los municipios Tizimín y Buctzotz, derivado del incidente se reportan 5 personas fallecidas. </t>
  </si>
  <si>
    <t xml:space="preserve">Caída fuerte de granizo en las comunidades de  Atesquelites (Tres Quelites), Mesa de Palomas y Los Saucos. Derivado de lo anterior se reportan daños en los techos de las viviendas, afectando a 800 familias, sin presencia de personas lesionadas ni evacuadas. </t>
  </si>
  <si>
    <t>Se registró incendio en polvorín, ubicado en la comunidad Yostiro, a 100 metros de la entrada de la comunidad, resultado 1 persona lesionado quien fue trasladado al Hospital General de Irapuato y 2 personas más con lesiones leves</t>
  </si>
  <si>
    <t>Xonacatlán</t>
  </si>
  <si>
    <t>Volcadura de un camión de pasajeros, a la altura del kilómetro 42, de la carretera Naucalpan-Toluca. Derivado del accidente se reportan 10 personas lesionadas</t>
  </si>
  <si>
    <t xml:space="preserve">Se reporta choque entre un Autobús de pasajeros de la línea AU con No. Eco. 4516 contra camioneta Nissan, sobre la Autopista Puebla-Córdoba a la altura del kilómetro 290, en el Municipio de Córdoba. Se desconocen las causas del incidente y se reportaron 18 personas lesionadas, </t>
  </si>
  <si>
    <t>Se registró el derrame de 5,200 litros de gasolina Magna Premium, dentro de las instalaciones de la gasolinera Pacífico No. ECO 3977, ubicada en el libramiento  Rosas Magañón, sin número, en la colonia Aguaje de la Tuna.</t>
  </si>
  <si>
    <t xml:space="preserve">Se registró volcadura de autobús de pasajeros con razón social “OCC”, en el km 48 de la autopista Cosamaloapan – La Tinaja, municipio de Cosamaloapan. 
Derivado del incidente se reportan 2 personas fallecidas y 22 lesionadas, </t>
  </si>
  <si>
    <t>Se reporta fuga de gas natural en calle Luna, esquina Ignacio Zaragoza, en la colonia Buenavista, Delegación Cuauhtémoc. Como medida preventiva se realizó la evacuación de la escuela primaria “Gustavo Pedro Mahr”, los cuales fueron llevados a un parque sobre el eje 1 poniente (Av. Guerrero), 140 alumnos y 19 adultos entre docentes, personal de intendencia y cocineros, así como de vecinos (se desconoce la cantidad).</t>
  </si>
  <si>
    <t>Heroica Ciudad de Ejutla de Crespo</t>
  </si>
  <si>
    <t>Se registró la explosión de un polvorín, dentro de una bodega de cohetes, ubicada en San Martín Lachila, municipio de Ejutla, Oaxaca.  Resultando dos personas con quemaduras graves y tres más con intoxicación.</t>
  </si>
  <si>
    <t>San Jose Chiapa</t>
  </si>
  <si>
    <t>Impacto de un autobús de  pasajeros de la línea Vía, contra el bordo de contención, a la altura del kilómetro 28 de la carretera Teziutlán-Amozoc, municipio de San José Chiapa. Derivado del accidente, se reportan 8 personas lesionadas,</t>
  </si>
  <si>
    <t>Se registró una explosión e incendio en la puerta 5, Terminal de Almacenamiento y Reparto (TAR) de la Refinería “Antonio M. Amor”  de PEMEX de Salamanca (“área de llenadoras”); ubicada en la calle Héroes de Cananea. Al momento se reportan controlado. Se reportan 8 personas lesionadas,</t>
  </si>
  <si>
    <t xml:space="preserve">Caída de talud en una obra en construcción ubicada en Avenida Serapio Rendón No 125, colonia San Rafael, delegación Cuauhtémoc. Se reportan 1 persona fallecida cuyo cuerpo ha sido localizado y 3 personas lesionadas rescatadas </t>
  </si>
  <si>
    <t xml:space="preserve">Se presentó la volcadura de una pipa que transportaba 24,000 litros de nitrato de calcio. El accidente se presentó a la altura del kilómetro 205 de la carretera Obregón-Navojoa, en el municipio de Cajeme. </t>
  </si>
  <si>
    <t xml:space="preserve">Choque frontal entre un tráiler y un autobús de pasajeros con razón social ETN sobre la carretera Saltillo-Zacatecas, km 320 +000 a la altura del Ejido Carneros, en el Municipio de Saltillo. Derivado del accidente se reportan 3 personas fallecidas (los choferes de cada unidad y 1 pasajero) y 10 personas lesionadas, </t>
  </si>
  <si>
    <t>Juanacatlán</t>
  </si>
  <si>
    <t>Volcadura de un Autobús que transportaba estudiantes del CONALEP sobre la carretera Juanacatlán-Atequiza a la altura de la Colonia Ex - Hacienda de Zapotlanejo en el Municipio de Juanacatlán, a causa del exceso de velocidad, vuelca éste sobre una curva. Derivado del accidente se reporta 1 persona fallecida; y 20 lesionados</t>
  </si>
  <si>
    <t>Toma clandestina provocó el derrame de gasolina de un ducto, ubicado en el derecho de vía de Pemex en el kilómetro 107+460, en el poblado de la Rumorosa, en el municipio de Tecate.</t>
  </si>
  <si>
    <t>Se reporta incendio por toma clandestina en la comunidad Progreso de Juárez del municipio de Acatzingo,</t>
  </si>
  <si>
    <t>Se registró accidente carretero, tipo volcadura, de un Autobús de pasajeros con razón social “Transportes del Norte”, en el km 49 de la carretera federal 57, tramo Querétaro-San Luis de la Paz, municipio de San José Iturbide.  Se reportan 31 lesionados,</t>
  </si>
  <si>
    <t>Explosión de una pipa cargada con 32,000 litros de gasolina, a un costado de la autopista Salamanca-Querétaro, en el kilómetro 40, a la altura de la colonia Galaxias, municipio de Celaya. Derivado de lo anterior se reportan 2 personas intoxicadas y 1 lesionada; así como 1 persona fallecida (Policía Federal. En el momento más álgido de la emergencia, se realizó la ecuación preventiva de 250 personas. 12 viviendas con algún tipo de daño; 5 vehículos calcinados;</t>
  </si>
  <si>
    <t>Minatitlán</t>
  </si>
  <si>
    <t xml:space="preserve">Se presenta falla total del suministro de energía eléctrica en todo el Complejo Petroquímico Cosoleacaque, ocasionando que la planta número 6  se saliera de control, causando la Fuga de Amoniaco.   </t>
  </si>
  <si>
    <t>2 tomas clandestinas en el mismo ducto (con incendio); el ducto se ubican en el kilómetro 153 de la autopista Puebla-Orizaba, a la altura de la comunidad San Nicolás Tolentino en la Junta Auxiliar de San Bartolo Hueyapan.  Como medida preventiva fueron evacuadas 2 viviendas que se encontraban a unos 25 metros del lugar del incidente</t>
  </si>
  <si>
    <t xml:space="preserve">Se registró volcadura de autobús de pasajeros con razón social “línea cuenca” de la autopista Occidente, a altura del trébol a Salamanca., municipio de Cuitzeo.    Derivado del incidente se reportan 18 personas lesionadas, </t>
  </si>
  <si>
    <t>El Marqués</t>
  </si>
  <si>
    <t xml:space="preserve">Se registró volcadura de autobús de pasajeros “Turismos de Celaya” (con 29 pasajeros), en el km 205 de la carretera 57 a la altura del monumento a Conin, municipio de El Marqués, derivado del incidente se reportan 15 personas lesionadas trasladados a Hospitales del municipio de Querétaro </t>
  </si>
  <si>
    <t>San Agustín Metzquititlán</t>
  </si>
  <si>
    <t>Se presentó la volcadura de un autobús de pasajeros de la empresa Futura, en la carretera Metzquititlán-Pachuca, a la altura de la comunidad Banco San Agustín,</t>
  </si>
  <si>
    <t>Se reporta derrumbe de un talud debido a la excavación que se realiza para un túnel en la calle Palma Criolla, en la colonia Interlomas.</t>
  </si>
  <si>
    <t>Se reporta incendio en una fábrica de plásticos y pegamentos, en el municipio de León, en la colonia Julián de Obregón. Como resultado del incidente se reportan 3 lesionados, los cuales fueron trasladados  al hospital Aranda de la Parra para su atención médica.</t>
  </si>
  <si>
    <t>Incendio en 2 bodegas, de la Central de Abastos en Morelia, ubicada en la calle de Felipe Páramo No. 140, Col. Salvador Alcartaz Romero,de las cuales una almacenaba frituras y la otra almacenaba  derivados lácteos (Razón Comercial Yakult),</t>
  </si>
  <si>
    <t>Tlajomulco de Zúñiga</t>
  </si>
  <si>
    <t xml:space="preserve">Se registró incendio por toma clandestina en un Ducto de PEMEX, en la ranchería Los Tres Gallos, localidad El Zapote, municipio de Tlajomulco. Se reportan 1 persona fallecida y 2 camionetas calcinadas.  </t>
  </si>
  <si>
    <t xml:space="preserve">Incendio de un tráiler por volcadura, en el km 14 del Circuito Exterior Mexiquense, Municipio de Zumpango, Estado de México; derivado del incidente se reportó 1 persona fallecida (Chofer) y cierre a la circulación.   </t>
  </si>
  <si>
    <t>Cadereyta Jiménez</t>
  </si>
  <si>
    <t>Se registra incendio de una toma clandestina en el km 36 de la carretera a Reynosa cerca del Ejido Rancho Viejo, municipio de Cadereyta, derivado del incidente se reporta 1 persona fallecida (calcinada) y 1 persona lesionada</t>
  </si>
  <si>
    <t>Se presentó tormenta severa en el norte del estado de Coahuila, con potencial de caída de granizo y formación de tornados. Se emitió una alerta preventiva por tormenta severa y posible formación de tornados  para que la población se resguardara por las posibles afectaciones.</t>
  </si>
  <si>
    <t xml:space="preserve">Se registró accidente carretero, de un autobús de pasajeros con razón social “Futura” con número económico 2737, </t>
  </si>
  <si>
    <t>Registra incendio en ducto de PEMEX en la calle Zaragoza, Ranchería Ignacio Zaragoza del Municipio de Amozoc</t>
  </si>
  <si>
    <t>Inicio incendio adentro del mercado de Jamaica, ubicado en Av. Congreso de la Unión y Eje 3 Sur, Colonia Jamaica, delegación Venustiano Carranza, de manera preventiva se evacuaron a 1,500 personas.</t>
  </si>
  <si>
    <t>Se registró incendio en el Mercado de Xochimilco, ubicado en la Col. Barrio El Rosario, Del. Xochimilco.</t>
  </si>
  <si>
    <t xml:space="preserve">se presentó una fuga de gas natural, en la calle de Zoltan Kodaly, esquina San Simón, en la colonia San Simón Tolnahuac, delegación Cuauhtémoc. </t>
  </si>
  <si>
    <t>Purísima del Rincón</t>
  </si>
  <si>
    <t>incendio en casa habitación, ubicada en el número 124 de la calle Cuerno de Oro, colonia Los Mirasoles, en el municipio de Purísima del Rincón.</t>
  </si>
  <si>
    <t xml:space="preserve">Incendio dentro de una fábrica de textiles, denominada “Entretex”, ubicada en el Fraccionamiento Industrial El Trébol, en el municipio de Tepotzotlán. </t>
  </si>
  <si>
    <t xml:space="preserve">Impacto entre una pipa de doble remolque, misma que transportaba 76,000 litros de gasolina, contra una camioneta donde viajaban 5 adultos y 1 menor, en la carretera </t>
  </si>
  <si>
    <t xml:space="preserve">se presentaron lluvias fuertes en el municipio de Tacotalpa, reportando 353.8 mm de acumulación de lluvia. FONDEN apoyo en los sectores:Educativo, Vivienda.
* Desbordamiento de los ríos: Castañal, Pomoquita y Oxolotán; éste último afectando al Poblado Tomás Garrido con inundaciones, llevándose 2 viviendas.
* •Colapso de 3 viviendas de material endeble (2 Ejido Libertad y 1 Cerro Blanco 3ª).  </t>
  </si>
  <si>
    <t xml:space="preserve">Incendio en una bodega de plásticos con razón social “SEL Packaging Solutions” ubicada en las calles de  5 de Mayo y Aviación de la comunidad de San Juan de Ocotan, municipio de Zapopan. Se reporta un área afectada de aproximadamente 3,000 metros2, una nave colapsada, </t>
  </si>
  <si>
    <t>Álvaro Obregón</t>
  </si>
  <si>
    <t>Se recibe reporte de colapso de estructura en construcción de la parte en Av. Toluca No. 481, esquina Segunda Cerrada de Olivar de los Padres, Colonia Olivar de los Padres, Delegación Álvaro Obregón, al momento se tiene reporte preliminar de 20 lesionados, 10 a 15 personas atrapadas y  6 fallecidos, de los cuales 3 ya fueron rescatados sus cuerpos.</t>
  </si>
  <si>
    <t>Se reciben reporte por exceso de olor a combustible en el Fraccionamiento Los Encinos, ubicado en el Municipio de Tlajomulco; al arribar al lugar, descubren una pluma de fuga de hidrocarburo. De manera preventiva, evacuaron aproximadamente de 2,700 a 3,000 personas, habitantes del Fraccionamiento en mención</t>
  </si>
  <si>
    <t>La Unión de Isidoro Montes de Oca</t>
  </si>
  <si>
    <t xml:space="preserve">Se registró un impacto de un autobús de pasajeros contra una pipa de gasolina, los hechos ocurrieron a las 06:45 horas sobre Autopista Siglo XXI km. 300 a la altura de la comunidad Feliciano perteneciente al municipio de Lázaro Cárdenas en colindancia con el municipio de La Unión Isidoro Montes de Oca en Guerrero, </t>
  </si>
  <si>
    <t>se registró incendio en una tubería de gas que alimenta a un edificio de 6 niveles ubicada en Oriente 229 No. 379 esquina con Sur 20, Colonia Agrícola Oriental, delegación Iztacalco. Se realizó evacuación preventiva de aproximadamente 400 personas como medida preventiva.</t>
  </si>
  <si>
    <t>Armadillo de los Infante</t>
  </si>
  <si>
    <t>Se incrementó el nivel de un Río Amarillo provocando que el efecto arrastrara de 40 a 50 vehículos que estaban estacionados a orillas de éste, debido a que en el lugar los pobladores asistieron a un evento de jaripeo generado por fiestas patronales. Al momento, se reportan 2 personas fallecidas y 1 menor desaparecida</t>
  </si>
  <si>
    <t>Teotitlan de Flores Magón</t>
  </si>
  <si>
    <t xml:space="preserve">El desborde de un arroyo que causó daños a 40 viviendas (se desconoce tipo de daños),  dos de ellas con pérdida total y una capilla,  5  autos fueron arrastrados por torrentes de agua, piedras y lodo, de  las colonias Arboledas e Hidalgo, pertenecientes al Municipio de Teotitlán de Flores Magón. Asimismo se reporta 2 personas lesionadas (una menor de 7 años y un masculino) que iban en sus autos, </t>
  </si>
  <si>
    <t>Aquismon, Tanlajas, Tanquian de Escobedo y Tamazunchale</t>
  </si>
  <si>
    <t>Se presentaron vientos fuertes y lluvias en los municipios de Aquismón, Tanlajas, Tanquian de Escobedo y Tamazunchale, provocando afectaciones en los techos de las viviendas. •          En el municipio de Aquismón, provocando afectaciones en los techos de las viviendas de 140 familias de la comunidad de La Caldera. •   En el municipio de Tanlajas se reportan 5 viviendas</t>
  </si>
  <si>
    <t>Inició un incendio dentro de la fábrica con razón social “Newll”, dedicada a la elaboración de contenedores de plástico, la fábrica se ubica en el parque Industrial “Maran”, en el municipio de Mexicali.</t>
  </si>
  <si>
    <t xml:space="preserve">Volcadura e incendio de trailer (se desconoce razón social, así como su contenido), sobre la autopista México-Toluca. El incidente provocó el daño a 4 módulos de cobro y la circulación se encuentra cerrada en dirección a Toluca. La causa probable del incidente es que el tráiler se quedó sin frenos y antes de la volcadura, </t>
  </si>
  <si>
    <t>Se registró un incendio en una bodega de Aires Acondicionados con razón social “Refrigeración Lozano”, ubicada en la calle de Comonfort, esquina con Allende, colonia Centro, municipio de Torreón. De manera preventiva se evacuaron a 200 personas de los alrededores,</t>
  </si>
  <si>
    <t>San Diego de la Unión</t>
  </si>
  <si>
    <t>Incendio en casa habitación, ubicada en la comunidad Presita de la Luz, municipio San Diego de la Unión; al lugar se presentaron Bomberos y Protección Civil municipal y hasta que se les permitió el acceso a la vivienda, se encontraron 25 contenedores de 1,100 litros cada uno con combustible; lo anterior ocasiono que se tuviera que evacuar de manera preventiva la escuela Primaria Emiliano Zapata, con 320 alumnos y docentes,</t>
  </si>
  <si>
    <t>Zapotiltic</t>
  </si>
  <si>
    <t xml:space="preserve">Se registra choque múltiple entre una pipa de combustible,  torton que transportaba madera, un camión de carga y vehículos 2 particulares, como consecuencia del alcance se incendió la cabina de la pipa y derivó en un incendio de pastizal. Se reportan 2 personas fallecidas  y 2 lesionadas. </t>
  </si>
  <si>
    <t>se registra incendio de fábrica con razón social de Fábrica de Polietileno SA de CV, . Hasta el momento sólo se registran daños materiales, 5,000 metros cuadrados de afectación de quema de hule espuma, 3 contenedores de disocianato de tolueno.</t>
  </si>
  <si>
    <t xml:space="preserve">Se registra incendio por toma clandestina en Ducto de PEMEX, que pasa por debajo de una casa habitación en la colonia Tulipanes, municipio de Cuernavaca, de manera preventiva se evacuaron a 540 personas aledaños al lugar. </t>
  </si>
  <si>
    <t xml:space="preserve">Se registró incendio de una bodega de tarimas ubicada calle Nuevo México y Laura Badillo Díaz, colonia Las Juntas, municipio de Tlaquepaque. Se reporta afectación a 6 domicilios con daños parciales y evacuación preventiva de 2 manzanas a la redonda (100 personas aproximadamente). </t>
  </si>
  <si>
    <t xml:space="preserve">Se presentó una turbonada con fuertes rachas de viento de hasta 76 km/h. Esta situación dejó afectaciones en las localidades. Se tiene el reporte de 1 persona fallecida perteneciente a una constructora que realiza la obra del Campus de la UAC, por causas asociadas al viento. </t>
  </si>
  <si>
    <t>Se reportó el impacto entre un Tracto camión con remolque plano (transportaba una caja-contenedor) contra un Autobús de la línea “ATB” sobre la Carretera Federal 140 en el tramo Piletas – Rafael Lucio, Municipio de Rafael. Se desconocen las causas que lo originaron; se reportaron 3 personas fallecidas y 14 personas lesionadas</t>
  </si>
  <si>
    <t>Incendio dentro de una nave industrial, donde se dedican a la elaboración de alcohol, ubicada en cerrada de Avenida 11, esquina Avenida 11, colonia Benito Juárez, delegación Iztapalapa. El incendio se presentó en el 40% de la nave industrial (de aproximadamente 1,000 metros2). Como medida preventiva fueron evacuados 120 personas</t>
  </si>
  <si>
    <t xml:space="preserve">Se produjo una *explosión en un domicilio particular que era usado como almacén de pirotecnia*, en la comunidad de San Isidro Chilchotla, municipio de Chilchotla. Se reportan *12 personas fallecidas (9 en el sitio y 3 en hospitales) y 30 lesionados*, </t>
  </si>
  <si>
    <t>Una camioneta de pasajeros en la autopista México-Pirámides, kilómetro 13, colonia Santa Catarina, municipio de Acolman. Se reportan 3 personas fallecidas (2 femeninas, una mexicana y la otra argentina, así como 1 masculino argentino) y 11 lesionadas,</t>
  </si>
  <si>
    <t xml:space="preserve">Volcadura de una pipa que transportaba 8,000 litros de gas Lp, de la empresa Comvicsa, S.A. de C.V., el accidente se presentó en la carretera Tamazunchale-Mecatlán, municipio de Tamazunchale. Después de la volcadura la pipa cayó a un barranco (se desconoce la profundidad), provocando la fuga de todo el producto. Se reporta 1 persona fallecida y 1 lesionada. </t>
  </si>
  <si>
    <t>se registró incendio en una Recicladora de madera con razón social  DIXSA S.A de C.V ubicado en la carretera Federal Silao – Irapuato, como referencia frente a la zona Industrial FIPASI.</t>
  </si>
  <si>
    <t>se registro incendio en la calle Valle de Solís, esquina Manuel Ávila Camacho, colonia Mirador, Municipio de Naucalpan Estado de México.  No se reportan daños humanos y de manera preventiva se realizó la evacuación de 700 personas aledañas, entre casas habitación, comercios y un kínder.</t>
  </si>
  <si>
    <t>Toma clandestina no hermética con incendio en el km 252+500 aproximadamente del poliducto 12” Ø Minatitlán – México.  En el punto se localizaron 4 cuerpos y vehículos calcinados, en un área aproximada de 2 hectáreas calcinada con caña</t>
  </si>
  <si>
    <t>Se registra incendio en un centro comercial ubicado en Av Universidad y Av Miguel Ángel de Quevedo, en el área de la tienda con razón social “Walmart”, se reportan 200 personas evacuadas del centro comercial</t>
  </si>
  <si>
    <t>Se registró incendio en un domicilio de 2 niveles, ubicado en las calles de Monte Blanco y Calzada Independencia, Colonia Independencia, Zona Metropolitana de Guadalajara. Se reportan 9 personas fallecidas y 3 lesionados</t>
  </si>
  <si>
    <t>se registró un choque entre un camión de bomberos y un camión de pasajeros, con número económico 312, de la línea Norte-Sinaloa, en el boulevard Central y Pedro Infante, colonia Ejidal, en el municipio de Guasave. Se reportan 2 personas fallecidas (un bombero de 23 años y el chofer del camión).</t>
  </si>
  <si>
    <t>Se reportó una explosión de un transformador ubicado en la calles de Allende y Bogotá en la colonia Guadalupe, Municipio de Monclova; se realizó la evacuación preventiva de la Escuela Moderna Venustiano Carranza.</t>
  </si>
  <si>
    <t>Se reporta el  desplome de una Aeronave tipo Learjet 25 con matrícula  XAMVC, en las inmediaciones del Aeropuerto Internacional de Toluca Lic. Adolfo López Mateos. Se reportan 3 personas fallecidas</t>
  </si>
  <si>
    <t>Se registró la volcadura de una pipa que transportaba ácido clorhídrico (se desconoce capacidad),</t>
  </si>
  <si>
    <t>Elementos de Protección Civil del municipio de Montemorelos atendían la volcadura de un vehículo particular en la carretera Nacional, a la altura del kilómetro 217, cuando un tráiler volcó en el mismo sitio, ocasionado la muerte de un elemento de Protección Civil, así como diversas lesiones a uno de sus compañeros,</t>
  </si>
  <si>
    <t xml:space="preserve">Se registra volcadura y caída a barranco (aproximadamente 100 metros de profundidad ) de un autobús de pasajeros, en el km 49 de la carretera estatal, vía Huixtla – Motozintla, municipio de Motozintla, derivado del incidente se reportan 12 personas fallecidas y 30 personas lesionadas, </t>
  </si>
  <si>
    <t>Fuertes vientos en la zona norte del municipio, en las colonias Prudencio Moscoso, Maravilla y Azteca. Se reportan daños en los techos de 10 viviendas (desprendimiento de láminas) y caída de cables de energía eléctrica.</t>
  </si>
  <si>
    <t>Reynosa, Nuevo Laredo</t>
  </si>
  <si>
    <t>Horas se registraron fuertes lluvias, acompañadas de vientos fuertes y tormenta eléctrica.  Municipio de Reynosa: se presentó una tormenta eléctrica que afectó líneas de alta tensión. Municipio de Nuevo Laredo: se presentó el cierre del Puente Internacional 3 “Las Américas” que conduce de Tamaulipas a Texas, esto por caída de techumbres, árboles caídos.</t>
  </si>
  <si>
    <t>Explosión en una vivienda usada como taller de pirotecnia, en el Barrio de México, comunidad de Santa María del Monte, municipio de Zinacantepec. Se reportan 2 personas fallecidas y 4 lesionados (3 menores y 1 adulto).</t>
  </si>
  <si>
    <t>Se presentó la volcadura de un autobús de pasajeros, mismo que había impactado contra una camioneta pick up, el autobús transportaba estudiantes de la Escuela Normal Superior de Tijuana, BC.</t>
  </si>
  <si>
    <t>Se registró lluvias fuertes por un lapso de 35 minutos en la comunidad Santa Catarina Los Reyes, municipio de Esperanza. De lo anterior, se tuvo afectación en 35 viviendas por penetración de agua, 10 de ellas pérdida total y 25 con penetración de agua de 30 centímetros</t>
  </si>
  <si>
    <t>Impacto de un camión de volteo contra la caseta de cobro Lerma la Marquesa y tres vehículos, ocasionando el decesos de 4  personas y 7 más lesionadas.</t>
  </si>
  <si>
    <t xml:space="preserve">Se registraron vientos fuertes en el municipio de Pichucalco,  afectando a 214 viviendas con daños  a techos de lámina, en las colonias Calimba, El Mirador, El Vivero, Jorge Camacho Vidal, Mariano Matamoros, Nicolás Bravo, el Verdum, Nepana, la Ceiba y el Centro. </t>
  </si>
  <si>
    <t xml:space="preserve">Derrumbe de una barda en Calle Mario Moreno esquina Juan Mendoza en la Col. Ampliación Emiliano Zapata, perteneciente a la Delegación Iztapalapa; se confirma 1 persona fallecida y 2 personas lesionadas </t>
  </si>
  <si>
    <t>Se presentaron lluvias de moderadas a fuertes, en el municipio de Tecpan de Galena, situación que ocasionó el incremento de un arroyo que atraviesa por la colonia Loma Bonita, provocando la penetración de agua en 15 viviendas.</t>
  </si>
  <si>
    <t>Se presentaron escurrimientos hacia la presa Mamulique, desbordándose a las 03:00 horas. Afectando a la comunidad de Mamulique, municipio de Salinas Victoria, al momento los niveles ya disminuyeron y se ha restablecido la comunicación por vía terrestre.</t>
  </si>
  <si>
    <t xml:space="preserve">Se registró el impacto de una pipa que transportaba chapopote, contra una vivienda ubicada en la comunidad Uruscato, municipio de los Reyes. En el accidente se reporta 1 persona fallecida y 2 lesionados, </t>
  </si>
  <si>
    <t>Las Vigas de Ramírez</t>
  </si>
  <si>
    <t>Se presentó la formación de un tornado en la comunidad de Tejerías, municipio de Las Vigas de Ramírez; sin reporte de daños humanos, ni evacuaciones preventivas, 25 árboles caídos y afectaciones en los techos de 3 viviendas.</t>
  </si>
  <si>
    <t>Atizapán de Zaragoza</t>
  </si>
  <si>
    <t xml:space="preserve">se comunicó la existencia de un socavón de aproximadamente 6 metros de alto se registró en la calle Margaritas de la colonia Ex Hacienda del Pedregal, debido a que su asentamiento se ubica sobre una zona minada, 36 familias de la colonia Ex Hacienda el Pedregal, debido a que 6 casas presentan cuarteaduras y resquebrajamientos en pisos, paredes y techos, por lo que se solicitó su desalojo. </t>
  </si>
  <si>
    <t>Jesus María</t>
  </si>
  <si>
    <t>Se registró volcadura y salida de camino de un autobús para transporte de personal, en la carretera Manuel Doblado-La piedad, a la altura del entronque a San José de la Paz, municipio de Jesús María, en un área colindante entre los estados de Jalisco y Guanajuato. Se reportan 3 personas fallecidas (2 en el lugar y 1 en atención hospitalaria) y 28 lesionadas,</t>
  </si>
  <si>
    <t>Atizapán</t>
  </si>
  <si>
    <t xml:space="preserve">se registró la volcadura y caída a un barranco de un el auto-tanque con numero eco. 34, que transporta gas Lp, pipa con capacidad de 11,500 l y con carga al 35 %. Se realizó acordonamiento y evacuación de 38 viviendas y una escuela primaria sin especificar el número de personas. </t>
  </si>
  <si>
    <t>Una fuga de gas dentro la guardería con razón social “Sonrisas y Sorpresas”, ubicada en la calle Tejolobanas, colonia Cerro Colorado, en la capital del estado. El incidente se registró debido a la ruptura de la válvula de un tanque estacionario de 500 litros, el cual se encontraba al momento del incidente al  60% de su capacidad total. Como medida preventiva se evacuaron a 158 menores y 51 personas adultas (personal docente y administrativo).</t>
  </si>
  <si>
    <t>San Miguel Totolapan.</t>
  </si>
  <si>
    <t xml:space="preserve">Se reportó el arrastre de una camioneta del ejército donde se encontraban a bordo 10 elementos, en la Comunidad de El Carrizal en el municipio de San Miguel Totolapan; el incidente se debió a que la camioneta intentaba pasar por una crecida de un arroyo, mismos que incrementaron por los escurrimientos de las partes altas; al momento se han localizado los cuerpos de 4 personas, continúan en labores de búsqueda y rescate de 6 personas más.  </t>
  </si>
  <si>
    <t>Coacalco de Berriozábal</t>
  </si>
  <si>
    <t xml:space="preserve">Se reportó un choque y volcadura de una unidad de transporte público sobre la Av. López Portillo frente a la Plaza Coacalco, Col. San Francisco Coacalco. Resultando 1 persona fallecida (mujer menor de edad) y 7 lesionados </t>
  </si>
  <si>
    <t>Se registró volcadura de una unidad de Seguridad Pública (GOES) en el km 313+500 de la autopista a Occidente, municipio de Zacapu. Derivado del accidente se reportan 8 oficiales fallecidos y 1 lesionado.</t>
  </si>
  <si>
    <t>Explosión de polvorín, ubicado en el poblado de Tezompa. Derivado de lo anterior se reporta 1 persona fallecida del sexo femenino y 3 lesionados.</t>
  </si>
  <si>
    <t>Explosión de polvorín, ubicado a un costado de la Laguna de Zumpango, en el municipio de Teoloyucan (casi límites con el municipio de Zumpango).  Al momento se tiene reporte de 3 personas lesionadas atendidas en el lugar</t>
  </si>
  <si>
    <t>18 Municipios afectados</t>
  </si>
  <si>
    <t xml:space="preserve">El Servicio Sismológico Nacional (SSN) reportó un sismo con magnitud 7.0 localizado en las cercanías de Cd. Hidalgo, en el estado de Chiapas. El sismo, ocurrido a las 02:29 horas, fue sentido en Cd. Hidalgo, Tapachula, Puerto Madero, Villahermosa, Tuxtla Gutiérrez y en otras localidades de los estados de Chiapas, Tabasco y Oaxaca. Techos colapsados, bardas caídas y otras afectaciones en viviendas y escuelas en las regiones Costa y Soconusco, fue el saldo del sismo de 7.0 </t>
  </si>
  <si>
    <t>176 municipios declarados en desastres</t>
  </si>
  <si>
    <t>Entre los meses de mayo y junio de 2017 y en un lapso de apenas 10 días de diferencia Oaxaca registró el impacto de dos tormentas tropicales. La primera  de ellas, la tormenta tropical Beatriz, golpeó el estado el día 30 de mayo de 2017, mientras que la tormenta tropical Calvin tocó tierra el día 11 de junio de 2017. Los efectos de  ambos meteoros significaron la emisión de declaratorias de desastre para 176 municipios en la entidad. El impacto cuantificado sobre la base de la estimación de los daños y pérdidas de ambos fenómenos ascendió a 4 242.9 millones de pesos. Dicha cantidad si bien apenas es equivalente al 1.5% del Producto Interno Bruto de la entidad, el  impacto se visualizó en la escala social. De acuerdo a la Secretaría de Salud (SS) se registraron un total de cuatro defunciones causadas únicamente por la tormenta tropical Calvin.</t>
  </si>
  <si>
    <t>Se registra incendio dentro de una nave industrial de 300m² donde se almacenaban tarimas de madera y cartón, la nave se ubica en la calle de Pino, esquina 16 de septiembre, colonia La Guadalupita, delegación de Xochimilco. Como medida preventiva fueron evacuadas aproximadamente 500 personas de los predios aledaños (viviendas y comercios)</t>
  </si>
  <si>
    <t xml:space="preserve">A las 09:11 horas del día 14 de junio, se registra incendio entre el área de la casa de bombas y de tanques de almacenamiento de la Refinería “Antonio Dovalí Jaime”, en Salina Cruz Oaxaca, esto debido a que derivado de la lluvias provocadas por la TT Calvin se inundaron diversas áreas de la refinería, teniendo como consecuencia el desbordamiento de las presas de residuos y derramamiento de aceite.  </t>
  </si>
  <si>
    <t>Acapulco de Juárez, San Marcos, Coyuca de Benítez, Cutzamala de Pinzón</t>
  </si>
  <si>
    <t>Derivado de las fuertes lluvias registradas la noche de ayer y madrugada de hoy en los municipios de Acapulco, Coyuca de Benítez, San Marcos y Cutzamala, se reportan preliminarmente las siguientes afectaciones: 60 viviendas con penetración de agua, 3 viviendas dañadas por deslave y 10 viviendas con daños en sus techos.</t>
  </si>
  <si>
    <t>Un total de 3 trabajadores de la construcción quedaron sepultados, luego que les cayera encima la tierra que había retirado una retroexcavadora, cuando realizaban trabajos de la reparación de un ducto en la calle Adolfo López Mateos, colonia Campestre, municipio de Uruapan, a un costado del cerro de la Cruz. Al momento ya fueron rescatados con vida dos trabajadores, mismos que fueron trasladados a un hospital cercano, para su valoración y atención médica. Asimismo, se tiene un tercer trabajador, el cual se reporta fallecido.</t>
  </si>
  <si>
    <t>Inició un incendio en la Calle Torre de Alejandría, Col. Fraccionamiento las Torres: se informó que, las posibles causas fueron por un contenedor con combustible, (se desconoce qué tipo de combustible), afectando quince vehículos, una motocicleta y doce viviendas</t>
  </si>
  <si>
    <t xml:space="preserve"> Se registró una Lluvia severa e inundación pluvial y fluvial, en el centro de Tuxtla Gutierrez , FONDEN apoyo en el sector:Educativo.</t>
  </si>
  <si>
    <t xml:space="preserve">Se registra explosión de una camioneta que transportaba material pirotécnico en la comunidad cerrito de Tixmadejé, municipio de Acambay. Se reportan 1 persona fallecida masculina de 45 años y 8 lesionados </t>
  </si>
  <si>
    <t>Tecomán</t>
  </si>
  <si>
    <t xml:space="preserve">Se registró incendio en una bodega de la Comisión Municipal de Agua Potable, ubicada en la colonia Unión, municipio de Tecomán, derivado del incidente se reportó una persona fallecida, sin lesionados y sin evacuados, </t>
  </si>
  <si>
    <t>Se presentó un incendio dentro de una  nave industrial con razón social "Envasados y Maquilas". 
Como medida preventiva a 60 trabajadores, 300 estudiantes de la Escuela Secundaría 234 "José Mancisidor Ortiz" ubicada a una cuadra, 700 estudiantes de la Escuela Secundaria Técnica No. 22 "C.P. Armando Cuspinera" ubicada en Añil No. 154, teniendo una cifra total de 1,060 personas evacuadas.</t>
  </si>
  <si>
    <t xml:space="preserve">Bella Vista </t>
  </si>
  <si>
    <t>Movimiento de lader. FONDEN apoyo en los sectores:Educativo,Vivienda</t>
  </si>
  <si>
    <t>Jaltenco</t>
  </si>
  <si>
    <t>Choque de un autobús de pasajeros con razón social servicio expreso contra un camioneta particular en el circuito exterior mexiquense en el km 27+300, municipio de Jaltenco,  derivado del incidente se reportan 6 fallecidos y 12 lesionados,</t>
  </si>
  <si>
    <t>Cuatro personas cayeron a un contenedor con diversos químicos lo cuales son usados para curtir pieles de animales, esto dentro de la tenería Curfimex, ubicada en la zona Industrial, en el municipio de León. De las 4 personas afectadas 3 fallecieron y 1 más resultó con diversas quemaduras en diversas partes de su cuerpo.</t>
  </si>
  <si>
    <t>Aculco</t>
  </si>
  <si>
    <t xml:space="preserve">Derrame de hidrocarburo por toma clandestina en el km 113+900 del poliducto de 162¨0 Tula – Toluca, cerca del ejido Tixiñu, municipio de Aculco. Edo. de México. Por la mañana se realizó el cierre de la válvula principal y se está en espera de que disminuya la presión.   La columna de hidrocarburo alcanza 12 metros de altura; de manera preventiva se realizó la evacuación de 10 viviendas cercanas al lugar (60 personas), </t>
  </si>
  <si>
    <t>Caída de un vehículo en un socavón que se originó sobre la autopista Cuernavaca – México, kilómetro 94, a la altura de la colonia “El Polvorín.” Se informó que se encontraban personas al interior del vehículo al momento de la caída por lo cual, conjuntamente diversos cuerpos de emergencia trabajaron en sacra el vehículo del socavón y rescatar a dos personas fallecidas del sexo masculino.</t>
  </si>
  <si>
    <t xml:space="preserve">Fuga de hidrocarburo en zona urbana por toma clandestina, evacuación preventiva de 350 personas </t>
  </si>
  <si>
    <t>Explosión dentro de una vivienda donde almacenaban clandestinamente artificios pirotécnicos, esta se ubica en el número 52 B, de la calle 2 de marzo, en la colonia Barrio El Quemado.</t>
  </si>
  <si>
    <t>En las instalaciones de una Fábrica de hielo “Bajo Cero”, ubicada en la calle Gabino Barreda esquina Río Nilo, Colonia San Juan Carlos, municipio de Guadalajara, derivado del fallo en una válvula en un contenedor se reportó un fuga de amoniaco,  por lo que se procedió a evacuar al personal que se encontraba dentro del área afectada, resultando 2 personas intoxicadas.</t>
  </si>
  <si>
    <t>Se reportó que en la empresa “Campo Nuevo”, en Campo Industrial de Agua Prieta, Sonora, se registró una fuga de 10,000 litros de ácido clorhídrico en  las instalaciones de la empresa. Se reportan 2 personas lesionadas.</t>
  </si>
  <si>
    <t>Derrame e incendio ocurrido a las 10:00 a.m. de Ciudad Juárez, Chihuahua, en  válvula de 8 pulgadas de PEMEX localizada en Boulevard Juan Pablo II, se derrama combustible (hidrocarburo), afectando dos coches generando en uno incendio y dejando 2 lesionados y provocando un derrame sobre el bordo del Rio Bravo.</t>
  </si>
  <si>
    <t xml:space="preserve">Se reportó la volcadura de una pipa que transportaba amoniaco, el accidente se presentó en la carretera San Felipe-Mexicali, a la altura del ejido Choropo, municipio de Mexicali. </t>
  </si>
  <si>
    <t xml:space="preserve">Se registró un incendio en el último piso de un edificio de 4 niveles, ubicado en la colonia Campestre El Murua. Derivado del fuego se reporta una persona del sexo masculino fallecida (calcinado). Preventivamente fueron evacuadas 20 personas. </t>
  </si>
  <si>
    <t xml:space="preserve">Lluvias fuertes ocasionaron el desbordamiento del arroyo El Cusco, el cual afectó varios barrios de la carretera municipal de Hiuxtla, en sus principales avenidas y vialidades del Municipio; se reportan 8 vehículos particulares varados, 54 viviendas encharcadas a nivel de banqueta (tirante de 40 a 50 cms); así también en el mercado público municipal se inundaron 21 locales con un nivel del agua de 30 a 40 cm de altura; en el Hospital Regional, en las áreas de las especialidades de Pediatría, Ginecología, Medicina Interna, Diálisis y Cuneros hubo anegaciones menores </t>
  </si>
  <si>
    <t>Se registró una fuga de amoniaco en la Hielera Tecate. Como medida preventiva se evacuó a nueve personas empleados de la hielera, así mismo indica que la fuga proviene de un tanque 300 kg. se acordonó dos cuadras a la redonda para poder descontaminar el área, así como la evacuación de un kínder (se desconoce cantidad).</t>
  </si>
  <si>
    <t>Se reporta una explosión dentro del polvorín, marcado con el número de la Secretaría de la Defensa Nacional 1481, ubicado en el Pueblo de San Diego Huehuecalco. Derivado del incidente se reportan 3 personas lesionadas,</t>
  </si>
  <si>
    <t>Santiago Tulantepec de Lugo Guerrero</t>
  </si>
  <si>
    <t>Se registró el incendio de un ducto de Pemex de 14 pulgadas de gasolina (al parecer por toma clandestina), localizado en la comunidad Las Lajas, en el municipio de Santiago Tulantepec. Derivado del incidente se reportan 3 personas con diversas quemaduras en sus cuerpos (2 adultos y 1 menor). Se reporta una camioneta calcinada</t>
  </si>
  <si>
    <t>impacto de un autobús de pasajeros de la línea Star Lujo, con número económico 2213, contra un tráiler doble remolque marca Freightliner con placas 77-AQ-4P del Servicio Público Federal.  Como resultado del accidente se reportan 2 personas fallecidas y 11 lesionadas.</t>
  </si>
  <si>
    <t>Chavinda</t>
  </si>
  <si>
    <t>Se registraron lluvias  de moderadas a fuertes en el municipio de Chavinda; ocasionando  la penetración de agua en 80 viviendas, con tirantes que alcanzaron los  50cm, se realizó la evacuación de 1 familia (6 personas) quienes acudieron con familiares.</t>
  </si>
  <si>
    <t>Se registró choque de frente entre un autobús de pasajeros con razón social “LUMX” y una camioneta tipo Van en la carretera El Mante-Limón, a la altura del Ejido El Limón, cerca de la curva a la entra del puente Santa Elena, derivado del incidente se reportaron 4 personas fallecidas y 7 lesionadas</t>
  </si>
  <si>
    <t>Tultitlán</t>
  </si>
  <si>
    <t>Explosión dentro de un taller de moldes de fibra de vidrio, donde almacenaban una gruesa de cohetes, el evento se presentó en la calle Emiliano Zapata, No. 6-A, colonia San Pablo, municipio de Tultitlán. Como resultado del incidente se reportan 2 personas lesionadas,</t>
  </si>
  <si>
    <t xml:space="preserve">Se reportó accidente carretero entre un autobús de pasajeros y un tracto camión, esto en el km 34 de la carretera Federal No 126 Rumbo Nuevo, Ciudad Victoria, ocasionando salida del camino y desbarrancamiento del autobús.  Derivado del incidente  se reportan 8 personas fallecidas y 27 lesionados. </t>
  </si>
  <si>
    <t xml:space="preserve">38 municipios afectados </t>
  </si>
  <si>
    <t>Afectaciones por los remanentes del  huracán Franklin de caegoria 1. FONDEN apoyó en los  sectores:Carretero , Hidraulico</t>
  </si>
  <si>
    <t>Se reporta incendio en una fábrica de hielo que utiliza amoniaco, con razón comercial “Estrella Azul Bajo Cero”, ubicada sobre la carretera federal No. 2 (Mexicali – San Luis Río Colorado), en la zona industrial. Al momento se reporta una persona intoxicada y con quemaduras en el 37% de su cuerpo.</t>
  </si>
  <si>
    <t>Explosión de polvorín, en una casa que servía como área de almacenamiento y elaboración de material para pirotecnia, en la calle Salvador Díaz Mirón y Centenario, Col. Amado Nervo, Municipio de Tultepec. Como medida preventiva se acordonó el lugar. Al momento se tiene el reporte de dos personas fallecidas.</t>
  </si>
  <si>
    <t>Choque por alcance entre 1 autobús de pasajeros (razón social Costaline) y 1 tráiler (razón social Transporte Saldaña Granada), en el km 232 de la carretera federal Chilpancingo – Cuernavaca, derivado del incidente se reporta 1 persona fallecida y 33 lesionadas.</t>
  </si>
  <si>
    <t>Guadalupe y Calvo</t>
  </si>
  <si>
    <t>El pasado 21 de agosto por la tarde, se presentaron lluvias fuertes en el municipio, se estima que se presentaron 55 milímetros en 15 minutos, situación que ocasionó anegaciones en varios sectores del municipio, principalmente en la cabecera municipal, así como el incremento del arroyo que cruza por el municipio. 25 vehículos arrastrados, 33 comercios con algún tipo de afectación. Como medida preventiva se realizó el traslado de 50 personas a 2 refugios temporales,</t>
  </si>
  <si>
    <t>Fuga de gas natural en gasoducto ubicado cerca de la estación Corral, en el kilómetro 94, a la altura del km 29+100 de la carretera MX15, tramo Ciudad Obregón-Guaymas, Ciudad Obregón, municipio de Cajeme. A las 20:34 horas, la Empresa Gas de Agua Prieta.</t>
  </si>
  <si>
    <t>Explosión e incendio en una panadería ubicada en calle Jazmín No. 15 y 16 de la Col. Santa Fe, municipio de La Piedad. Se reporta 1 persona fallecida y se trabaja para la recuperación del cuerpo; 8 personas más resultan lesionadas. Se tiene  daños 8 viviendas aledañas a la explosión.</t>
  </si>
  <si>
    <t xml:space="preserve">Se registraron lluvias de moderadas a fuertes por la noche en todo el estado. Ocasionando que en la Col. Providencia del Municipio y la Col. Morelos del municipio Puente de Ixtla, se desbordo el canal la Providencia afectando aproximadamente a 110 viviendas por penetración de agua.  </t>
  </si>
  <si>
    <t>Reporte de un choque entre un camión urbano y un tráiler en la carretera Saltillo Cruz con carretera García, municipio de Santa Catarina. Derivado del accidente se reporta 1 persona fallecida y 18 lesionados.</t>
  </si>
  <si>
    <t xml:space="preserve">Se presentó el impacto de un camión tipo góndola contra un autobús de la línea Elite, con número económico 693JV1, el accidente se presentó en la carretera camino a San Bartolo-Bicentenario, en el municipio de Zumpango. Como resultado del accidente se reportan 2 personas fallecidas y 8 lesionados. </t>
  </si>
  <si>
    <t>Loreto, Mulegé, Los Cabos, Comondú, La PAz</t>
  </si>
  <si>
    <t xml:space="preserve">Ciclón tropical Lidia, lluvias, vientos, crecida de agua, encharcamientos, daños materiales, evacuaciones preventivas, cierre de aeropuertos, cierre de puertos y movilización de cuerpos de emergencia. Fueron afectados los siguientes sectores: Cultura,Deportivo,Forestal,Naval,Pesquero y
Acuícola,Salud,Vial Urbano </t>
  </si>
  <si>
    <t>97 municipios declarado en desastre</t>
  </si>
  <si>
    <t xml:space="preserve">El 07 de septiembre de 2017 a las 23:49 se registró sismo con magnitud de 8.2, localizado el epicentro a 133 km al suroeste de Pijijiapan, Chiapas.   Se han registrado más de 2 mil  replicas, con epicentro frente a las costas de Oaxaca y Chiapas. </t>
  </si>
  <si>
    <t>Huautla de Jiménez</t>
  </si>
  <si>
    <t>Derivado de las fuertes lluvias que se han presentado en los últimos día, a la 01:00 horas se presentó un derrumbe de un cerro afectando 1 vivienda, en la comunicad Palo de Marca,  en el municipio de Huautla de Jiménez. Como resultado de lo anterior se reportan 3 personas fallecidas (1 mujer y 2 menores).</t>
  </si>
  <si>
    <t>291 municipios declarados en desastres</t>
  </si>
  <si>
    <t>El 07 de septiembre de 2017 a las 23:49 se registró sismo con magnitud de 8.2, localizado el epicentro a 133 km al suroeste de Pijijiapan, Chiapas.   Oaxca fue una de las entidad que mayor afectación registró.</t>
  </si>
  <si>
    <t>cayucan, Agua Dulce, Chinameca, Coatzacoalcos, Cosoleacaque, Hidalgotitlán, Ixhuatlán del Sureste, Ixtaczoquitlán, Jáltipan, Jesús Carranza, Las Choapas, Mariano Escobedo, Mecayapan, Minatitlán, Moloacán, Nanchital de Lázaro Cárdenas del Río, Oluta, Oteapan, Pajapan, Poza Rica de Hidalgo, San Juan Evangelista, Sayula de Alemán, Soconusco, Soledad de Doblado, Soteapan, Tatahuicapan de Juárez, Tepatlaxco, Texistepec, Tezonapa, Uxpanapa, Xalapa y Zaragoza.</t>
  </si>
  <si>
    <t xml:space="preserve">Un fuerte temblor sacudió el estado de Veracruz, sobre todo la zona sur y centro. Según reporte del Sistema Sismológico Nacional el temblor fue de magnitud 8.1 grados en la escala de Richter, y su epicentro se encontró localizado a 111 km al SUROESTE de PIJIJIAPAN, CHIS. FONDEN apoyo en los sectores: Educativo,Naval, Vivienda </t>
  </si>
  <si>
    <t>San Baltazar Yatzachi el Bajo, Ánimas Trujano, San Agustín de las Juntas, San Antonio de la Cal, San Raymundo Jalpan, Villa de Zaachila, Chiquihuitlán de Benito Juárez y San Andrés Teotilalpam.</t>
  </si>
  <si>
    <t xml:space="preserve">Derivado de los efectos del  huracán katia en el Golfo de México se registraron fuertes lluvias en l estado de Oaxaca on lo que se activaron declaratorias de Emergerencia y Desastre </t>
  </si>
  <si>
    <t xml:space="preserve">15 municipios afectados </t>
  </si>
  <si>
    <t>Afectaciones por los remanentes del  huracán katia por lluvia severa. FONDEN apoyo en los sectores:Educativo, Hidraulico,Urbano, Vivienda</t>
  </si>
  <si>
    <t>73 municipios afectados</t>
  </si>
  <si>
    <t xml:space="preserve">Por los efectos del  huracán katia se presentó lluvia severa e Inundacion fluvial. FONDEN apoyo en los sectores: Carretero, Deportivo,Educativo, Urbano, Vivienda </t>
  </si>
  <si>
    <t xml:space="preserve">Derivado de las fuertes lluvias registradas en días anteriores, ayer a las 23:50 horas se reportó un derrumbe en la zona alta de la localidad de Pavencul, en el barrio El Pinal, municipio de Tapachula. Situación que ocasionó la caída de piedras y tierra sobre 2 viviendas, ocasionando la muerte de 3 personas (2 masculinos de 63 y 75 años) y una femenina de 24 años. </t>
  </si>
  <si>
    <t>Acapulco de Juárez, Benito Juárez, Coyuca de Benítez, Atoyac de Álvarez, Zihuatanejo, Ometepec, Marquelia, Iguala, Juchitán, San Luis Catalán, Florencio Villareal, San Marcos, Cuajinicuilapa, Azoyú, Cuautepec y Tecoanapa.</t>
  </si>
  <si>
    <t xml:space="preserve">Derivado del paso del ciclón tropical Max, por el estado de Guerrero, se presentan las siguientes afectaciones a consecuencia de las lluvias e inundaciones generadas:  •             Se reportan 439 viviendas con penetración de agua y 4 colapsadas. •   4 escuelas con penetración de agua y 1 con caída de barda. •   9 ríos desbordados. •    5 localidades incomunicadas. • 2 derrumbes sobre caminos. •          1 puente colapsado en Bocanita, municipio de Cuautepec. •     1 socavón. •      Cortes intermitentes de energía eléctrica. •     65 Árboles caídos.  Se están realizando las siguientes acciones:  •                Se han evacuado 59 familias. Están habilitados 15 refugios temporales en la zona de la costa chica, de los cuales 8 ya están activos con 58 personas. •               </t>
  </si>
  <si>
    <t>16 delegaciones declaradas en desastre</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</si>
  <si>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La distancia de este epicentro respecto a la Ciudad de México es de 120 kilómetros. Se originó en una falla considerada como “normal” de profundidad intermedia, es decir, un desplazamiento de bloques de tierra en sentido opuesto una de otra.
</t>
  </si>
  <si>
    <t xml:space="preserve">19 municipios afectados </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</si>
  <si>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t>
  </si>
  <si>
    <t xml:space="preserve">Amecameca, Atlautla, Ecatzingo, Joquicingo, Malinalco, Nezahualcóyotl, Ocuilan, Tenancingo, Tepetlixpa, Tianguistenco, Villa Guerrero, Zumpahuacán
</t>
  </si>
  <si>
    <t>33 municipios declarados en desastre</t>
  </si>
  <si>
    <t>74 municIpios declarados en desastre</t>
  </si>
  <si>
    <t xml:space="preserve">
A las 13:14:40 horas del 19 de septiembre de 2017 ocurrió un terremoto de 7.1 grados de magnitud, cuyo epicentro estuvo a 12 kilómetros de Axochiapan, Morelos; en los límites entre Morelos y Puebla y a 120 kilómetros de la Ciudad de México. </t>
  </si>
  <si>
    <t>112 municIpios declarado en desastre</t>
  </si>
  <si>
    <t xml:space="preserve">40 municipios declarados en desastres  </t>
  </si>
  <si>
    <t xml:space="preserve">Un sismo de 7.1 grados afectó al estado de Tlaxcala  fundamentalmente en los sectores de vivienda, escuelas, hospitales y monumnetos históricos. En esta entidad no se registraron decesos a a causa de este fenómeno, tan sólo cuatro lesionados. El estado fue declarado zona de desastre  </t>
  </si>
  <si>
    <t>Tampico, Ciudad Madero y Altamira</t>
  </si>
  <si>
    <t>Se registraron lluvias fuertes desde las 20:00 horas del día 30 de septiembre, en la zona Sur del estado, principalmente en los municipios de Altamira, Cd. Madero y Tampico, por lo que  se activaron 2 refugios temporales  en Madero (Américo Villarreal con 1 persona y Unidad Deportiva con 3 personas) así como un refugio temporal en Altamira (Escuela Amado Nervo con 177 personas).</t>
  </si>
  <si>
    <t>58 municpios declarados en desastre</t>
  </si>
  <si>
    <t>Se presentaron lluvias severas e inundaciones fluviales la zona de la mixteca afectando  a 58 municipios</t>
  </si>
  <si>
    <t>Se registró una volcadura de un autobús turístico Mercedes Benz (se desconoce la razón social) en el km 29.5 de la carretera Arandas – Atotonilco, en el Municipio de Atotonilco. El accidente se debió presuntamente a una falla mecánica y al asfalto mojado. Derivado de lo anterior, se confirma el fallecimiento de  15 personas y 35 personas lesionadas</t>
  </si>
  <si>
    <t>Se registró la caída de una roca, sobre la carretera federal Cuernavaca-Taxco, a la altura de la localidad de la Martela, municipio de Taxco, la roca impactó a una camioneta tipo Urvan del servicio público, ocasionando la muerte de 2 personas y diversas lesiones a 11 personas</t>
  </si>
  <si>
    <t xml:space="preserve">San Juan Tepanzacoalco    </t>
  </si>
  <si>
    <t xml:space="preserve">Se reportó  un deslizamiento de ladera en la comunidad de San Juan Tepanzacoalco, el cual sepulto 1 vivienda resultando 2 personas fallecidas. </t>
  </si>
  <si>
    <t>Melchor Ocampo</t>
  </si>
  <si>
    <t>Explosión de 2 pipas de diésel, dentro de una bodega, ubicada en la colonia San Antonio, municipio de Melchor Ocampo. Al momento no se tiene reporte de daños humanos, como medida preventiva se realizó la evacuación de personas aledañas al lugar del incidente, desconociendo la cantidad. Se tiene una afectación de 2,000 metros cuadrados, derivado del fuego.</t>
  </si>
  <si>
    <t>Impacto entre 2 avionetas de fumigación, el incidente se presentó a la altura del rancho Chococo, en el municipio de Tecomán. Como resultado del incidente se reporta 1 fallecido y 1 lesionado.</t>
  </si>
  <si>
    <t>Hoy se registró el desplome de una aeronave de ala rotatoria de la SEDENA en el municipio de Pueblo Nuevo, resultando 8 personas fallecidas y 1 lesionada (tripulación).</t>
  </si>
  <si>
    <t>Zinapécuaro</t>
  </si>
  <si>
    <t>Se presentó la volcadura de un vehículo militar en la autopista México-Guadalajara, a la altura del kilómetro 198+900, cerca de la comunidad de Jerahuaro, en el municipio de Zinapécuaro. Como resultado del accidente se reportan 2 fallecidos y 7 lesionados,</t>
  </si>
  <si>
    <t>Se registró una lluvia fuerte a intensa en el municipio de Ocosingo, afectando un aproximado de 40 viviendas con penetración de agua</t>
  </si>
  <si>
    <t xml:space="preserve">Se registró la volcadura de un autobús de transporte de personal de la empresa “Malquilparck” sobre la carretera Río Bravo- Reynosa en el Municipio de Reynosa. Se desconocen las causas que originaron el incidente. Se reportan 7 personas fallecidas y 40 lesionados </t>
  </si>
  <si>
    <t>Tanquian de Escobedo, Tamasopo, Tampamolon Corona</t>
  </si>
  <si>
    <t>Derivado de las fuertes lluvias registradas la tarde noche de ayer y madrugada de hoy se presentaron las siguientes afectaciones: En el municipio de Tamasopo el día de hoy a las 08:30 horas se evacuaron 20 viviendas de la Delegación de Agua Buena en la comunidad El Cangrejo, viéndose afectadas 100 personas por el desborde del rio Trampolín, se habilitaron dos albergues en la cabecera municipal uno en la iglesia Santa Cruz y el otro en la iglesia del Sagrado Corazón; se desconoce el número de personas que hay al momento. En el municipio de Tanquian de Escobedo, se evacuaron 200 personas de la colonia la Noria, 100 personas de la colonia El Basuche y 100 personas de la colonia La Laguna, se habilitaron 2 albergues en la cabecera municipal, uno más en la casa ejidal y otro en el salón de la Sombrilla;</t>
  </si>
  <si>
    <t>Cerro Azul, Tantoyuca, Platón Sánchez</t>
  </si>
  <si>
    <t>Derivado de las fuertes lluvias de ayer por la noche y madrugada de hoy, se reportan las siguientes afectaciones: *Municipio de Tantoyuca: Debido a las fuertes lluvias del día de ayer, se presentaron anegaciones en 22 comunidades del municipio, se presentó penetración de agua en 85 viviendas, de las cuales 25 continúan con agua. Se tienen 2 refugios temporales habilitados donde se encuentran solamente 2 personas en uno de ellos.</t>
  </si>
  <si>
    <t xml:space="preserve">En seguimiento al desbordamiento del arroyo “El Cristo” ubicado en el Municipio de Pichucalco, mismo que se derivó de las lluvias de fuertes a intensas que se presentaron el día de ayer 11 de octubre a las 18:20 horas, se reportan las siguientes afectaciones: 139 viviendas y 339 comercios afectados por penetración de agua con un tirante que va desde los 50 hasta los 150 cm.
Asimismo, en el Municipio de Metapa de Domínguez se presentaron lluvias intensas acompañadas de fuertes vientos, lo que ocasionó afectaciones en 20 viviendas por desprendimiento de techo, 15 árboles caídos y 3 bardas colapsadas. 
</t>
  </si>
  <si>
    <t>Cárdenas</t>
  </si>
  <si>
    <t xml:space="preserve">Se registró un derrame de hidrocarburo sobre el Sector Santa Teresa ubicada en el Ejido Santa Teresa 1ª Sección Arroyo Hondo perteneciente al municipio de Cárdenas;  el incidente probablemente se debió a una toma clandestina. como medida preventiva se realizó la evacuación de 330 familias (1,294 personas),  </t>
  </si>
  <si>
    <t>Se registró un choque por alcance entre un autobús de pasajeros con número económico 743 que se impactó contra un tráiler doble remolque. Se reportaron 4 personas fallecidas y 13 personas lesionadas.</t>
  </si>
  <si>
    <t>Mérida</t>
  </si>
  <si>
    <t>Volcadura de una pipa de Pemex que transportaba gasolina Magna, con No. Económico 10210, en el Periférico exterior a la altura del kilómetro 4+500 del municipio de Mérida. Derivado de lo anterior se reporta una persona lesionada (chofer de la pipa), asimismo se reportó un ligero derrame de producto el cual ya fue controlado.</t>
  </si>
  <si>
    <t>Fuga de amoniaco dentro de la compañía Coca-Cola, ubicada en Avenida Tecomán Sur No. 99, colonia El Moralete. Como medida preventiva se realizó la evacuación de todo el personal de la empresa (500 personas).</t>
  </si>
  <si>
    <t xml:space="preserve">La compañía Altos Hornos de México, indican que a las 15:00 horas, del día de hoy se produjo un desprendimiento instantáneo en la mina No. 7 de la Unidad MIMOSA de Minera del Norte, ubicada en el poblado de Barroterán, en el municipio de Progreso. Al momento del incidente 7 trabajadores se encontraban dentro de la mina, de los cuales 5 lograron salir al exterior de la misma, pero 2 se encuentran atrapados, </t>
  </si>
  <si>
    <t xml:space="preserve">Se reporta un incendio que involucró a 9  viviendas construidas con cartón y madera, esto cerca de la canalización del río Tijuana (vía rápida Alamar). Derivado de lo  anterior, se reporta 1 persona con quemaduras de  2do. grado, por lo cual fue trasladada a un hospital cercano, así como la evacuación de 50 personas. </t>
  </si>
  <si>
    <t>Se registra incendio de una fábrica de alcohol en Av. Independencia 22, Calle 3, colonia Independencia, municipio de Tultitlán, mismo que se propagó a 2 empresas más (artículos del hogar y aceites para vehículos), de las 2 últimas empresas ya se encuentra controlado el incendio, en la que inicio aún se encuentran en labores de contención.</t>
  </si>
  <si>
    <t>Larrainzar</t>
  </si>
  <si>
    <t>Se registra deslave de cerro sobre una vivienda habitada por 7 personas de la localidad Tzajalho, municipio de la Larrainzar, derivado del incidente se reportan 5 menores fallecidos y 2 mayores lesionados,</t>
  </si>
  <si>
    <t>Se reportó una fuga de amoniaco, dentro de la empresa Panfrut, S. A. de C. V., ubicada en la calle Ferrocarril No. 131 Poniente, colonia El Carmen. Como medida preventiva fueron evacuados 20 empleados de la empresa y acordonado el lugar.</t>
  </si>
  <si>
    <t xml:space="preserve">Se reportaron anegaciones de agua que alcanzaron tirantes máximos de 1.5 metros. 
Se habilito un refugio temporal el cual no se activó puesto que las personas que se evacuaron acudieron con familiares y amigos. 
En el mancipo de San Juan del Rio 2 personas resultaron arrastradas por corriente de agua, de las cuales 1 falleció y otra fue rescatada con vida. 
</t>
  </si>
  <si>
    <t>Incendio dentro de la empresa Recicladora Mexicana de Aceites y Lubricantes, S. A. de C. V., ubicada en calle Norte 2, Lote 10, Manzana 1, zona Industrial Tizayuca. Como medida preventiva se realizó la evacuación de 750 personas de la misma empresa</t>
  </si>
  <si>
    <t xml:space="preserve">Impacto múltiple de una pipa de agua con razón social Pipo, con 40 mil litros de agua, se impactó contra 17 vehículos compactos, para terminar su trayectoria en un inmueble, el accidente se registró en Avenida Constituyentes, esquina Gregorio Gelati, colonia San Miguel Chapultepec, delegación Miguel Hidalgo.
Como resultado del accidente se reportan 5 personas fallecidas y 11 lesionados.
</t>
  </si>
  <si>
    <t>Se registró volcadura de un autobús de turismo (se desconoce nombre de la empresa) a la altura de la localidad del Maravillal sobre la carretera federal 110, San Luis de la Paz- Dolores Hidalgo, municipio de San Luis de la Paz.   Derivad del incidente se reporta 1 persona fallecida y 27 personas lesionadas,</t>
  </si>
  <si>
    <t>Se registra incendio en el Asilo “El Refugio” colonia Flores Magón, municipio de Tijuana, derivado del incidente se reportan 4 personas fallecidas y varias personas lesionadas (Sin cuantificar).</t>
  </si>
  <si>
    <t>Explosión de polvorín, ubicado en la avenida Saucera, paraje Saucera, en la zona de polvorines, municipio de Tultepec. Derivado de lo anterior se reporta 1 fallecido y 2 lesionados,</t>
  </si>
  <si>
    <t>Fuga de amoniaco en la empresa refresquera Grupo Unión, ubicada en Carr. Panamericana KM 1588 Col. Obrera el municipio de Meoqui, situación que provocó la evacuación de aproximadamente de 1,800 personas. Derivado de lo anterior se reportaron 50 personas trasladadas a hospitales</t>
  </si>
  <si>
    <t>Derivado de las lluvias de la noche y madrugada se registró el arrastre de una camioneta particular conducida por una mujer en el municipio de Escobedo.</t>
  </si>
  <si>
    <t>San Sebastián Teitipac</t>
  </si>
  <si>
    <t xml:space="preserve">Se presentó el desbordamiento del río San Sebastián Teitipac, en el municipio del mismo nombre. Situación que provocó que cerca de 14 viviendas presentaran anegaciones, </t>
  </si>
  <si>
    <t>Se reporta que tuvieron lluvias de moderadas a fuertes en el municipio de Bochil, provocando penetración de agua en 40 viviendas.</t>
  </si>
  <si>
    <t>Se registró un incendio en almacén de insumos para banquetes ubicado junto a  una subestación eléctrica localizada en Calle 18 y Av. Central, Colonia San Pedro de los Pinos delegación Álvaro Obregón. Al momento se reporta que se tiene un 90 % de control, se tienen 2 personas lesionadas quienes fueron trasladadas un hospital para su atención y valoración, se realizó evacuación de 25 personas de un edificio aledaño.</t>
  </si>
  <si>
    <t xml:space="preserve">Reportan explosión en un polvorín ubicado en el Barrio La Saucera, colonia San Antonio Xahuito, en Tultepec. Al momento se reporta  1 persona fallecida. </t>
  </si>
  <si>
    <t>Explosión e incendio de una pipa de gas Lp en el km 150 de la autopista México-Puebla en dirección Puebla, a la altura de  la localidad San Jerónimo Ocotitlán perteneciente al Municipio de Acajete. El incidente se debió a que la pipa golpeo con el muro de contención y el incendio alcanzó una camioneta. Se reportan 3 personas lesionadas</t>
  </si>
  <si>
    <t>Se reportó una fuga de gas en el Deportivo Juan Fernández Albarrán, colonia Irma P. Galindo de Reza, municipio de Zinacantepec. Derivado de lo anterior, se evacuaron aproximadamente a 600 personas de manera preventiva, sin daños humanos; la fuga se presentó en un tanque estacionario de 1,200 litros.</t>
  </si>
  <si>
    <t xml:space="preserve">Incendio de un tráiler que transportaba tambos de 200 litros con producto Butil Carbitol (se desconoce número de tambos); en la carretera México – Querétaro, paraje San Pedro, kilómetro 150, municipio de San Juan del Río, de lo anterior se reportan 2 personas fallecidas y 2 personas lesionadas. </t>
  </si>
  <si>
    <t>Se reportó el incendio dentro de una fábrica de la empresa Ingeniería en Espumas, S.A. de C.V. Derivado del incidente se reporta 1 persona intoxicada, misma que fue atendida en el lugar y no ameritó su traslado. De manera preventiva se evacuaron a 100 personas de las cuales fueron de 14 viviendas aledañas.</t>
  </si>
  <si>
    <t>Se registró una fuga de gas sobre la avenida Churubusco, entre las calles López Rayón y de La Normal, fuera del edificio de Arquitectura de la Universidad Autónoma de Baja California. Fueron evacuadas 3 mil personas entre alumnos y personal docente.</t>
  </si>
  <si>
    <t>Se reporta incendio y explosión en una vivienda donde almacenaba y elaboraban artificios pirotécnicos clandestinamente, ubicada en la calle de Los Pinos, barrio de San Diego, municipio de San Cristóbal de las Casas. Derivado de lo anterior se reporta una persona lesionada,</t>
  </si>
  <si>
    <t>se reporta la fuga de gas natural, debido a que se realizaban trabajos de mantenimiento y accidentalmente una máquina perforó un ducto de 4 pulgadas. Como medida preventiva se realizó la evacuación de 300 personas, entre empleados y público asistente a la plaza</t>
  </si>
  <si>
    <t xml:space="preserve">Se registró el impacto de un camión del transporte público y un vehículo particular, en las calles de Juan Manuel y Jesús García en la colonia Centro.  Derivado de lo anterior se reportan 25 personas lesionadas, </t>
  </si>
  <si>
    <t>Ocotlán de Morelos</t>
  </si>
  <si>
    <t xml:space="preserve">Se reporta la explosión en local donde se almacena y vende pirotecnia, ubicada en la localidad de Santiago Apóstol, municipio Ocotlán de Morelos. Se reportan 3 personas lesionadas de sexo masculino, </t>
  </si>
  <si>
    <t>Volcadura de un autobús. Se reportan  2 personas fallecidas y 4 lesionados.</t>
  </si>
  <si>
    <t xml:space="preserve">Se registró explosión en inmueble en que se almacenaba pirotecnia  ubicado en la calle Constitución S/N, colonia Constitución 2ª sección, en el municipio de San Juan Xiutetelco, se reportan 4 personas lesionadas, </t>
  </si>
  <si>
    <t xml:space="preserve">Se reporta fuga de gas natural causada por la ruptura de una tubería por trabajadores de Comisión Municipal de Agua Potable y Alcantarillado “COMAPA”, quienes realizaban trabajos de excavación. Derivado de lo anterior se realizó la evacuación preventiva de 400 personas. </t>
  </si>
  <si>
    <t>Se reportó fuga de gas en el Centro Médico de Occidente, en Belisario Domínguez y Sierra Morena, Col. Independencia oriente, en el municipio de Guadalajara, como medida preventiva se evacuó el área de pediatría, con 124 empleados y 279 personas, entre pacientes, acompañantes y visitantes, sin que se registren daños humanos</t>
  </si>
  <si>
    <t>Se registró salida de camino y volcadura de un autobús con razón social Futura, de la empresa Estrella Blanca, en la cartera Salamanca-Celaya a la altura de Villa de Salamanca, municipio de Salamanca. Se reportan 2 personas fallecidas y 8 lesionados</t>
  </si>
  <si>
    <t>Se registró un derrumbe de talud, en una zona de construcción, afectando 4 viviendas, mismas que cuales colapsaron. Se reportan 1 fallecida, 1 personas lesionada rescatada, y 3 personas desaparecidas.</t>
  </si>
  <si>
    <t>Se reporta el desplome del helicóptero de Seguridad Pública municipal, el cual colapsó en la calle Tehuacán, colonia La Morita, municipio de Tijuana. En el lugar fueron encontrados al piloto y copiloto calcinados.</t>
  </si>
  <si>
    <t>Se registró accidente carretero entre un tráiler y un autobús. Se reportan 4 fallecidos y 9 lesionados, quienes fueron trasladados por diversos cuerpos de emergencia.</t>
  </si>
  <si>
    <t>Se registra choque de un vehículo que transportaba lubricantes y refacciones contra un autobús de pasajeros con razón social “Transpaís” sobre el km 58+600 de la carretera Ciudad Victoria-Monterrey, ejido de Oyama, municipio de Hidalgo. Se confirman 2 personas fallecidas y 10 lesionadas.</t>
  </si>
  <si>
    <t>Colapso de dos edificios en construcción (complejo comercial y hotelero), ubicados a espaldas del Hotel Hyatt, en la calle 60, colonia Centro, en el municipio de Mérida, desplomándose 7 niveles, las primeras investigaciones indican que se debió a que una grúa telescópica golpeo accidentalmente la estructura de los edificios. Al momento se reportan 4 personas fallecidas</t>
  </si>
  <si>
    <t>Se presentó una explosión en un taller pirotécnico de 4X4 metros cuadrados, ubicado en la comunidad Loma de San Ángel, municipio de Acambay. Derivado de lo anterior se reporta 1 persona fallecida y 1 lesionado,</t>
  </si>
  <si>
    <t xml:space="preserve">se registró una explosión de polvorín en el Ejido San Lorenzo, esto en los límites del Municipio de Jilotepec y Chapa de Mota en el Estado de México; resultando 3 personas fallecidas y 8 lesionados, de los cuales 4 fueron trasladadas al Hospital regional de Toluca. Se reporta una afectación de 1000 metros cuadrados en área despoblada.  Y el negocio contaba con el permiso de la SEDENA 1908. </t>
  </si>
  <si>
    <t xml:space="preserve">Explosión en un predio de 300 m2 que almacenaba material pirotécnico ubicado en calle Libertad, esquina con calle Perú, Col. San Miguel Atlica, en el municipio de Tultepec. Se desconocen las causas que originaron el incidente. Se reporta 1 persona fallecida, no hay personas lesionadas, ni evacuadas.  </t>
  </si>
  <si>
    <t>Othón P. Blanco</t>
  </si>
  <si>
    <t xml:space="preserve">Se suscitó la volcadura de un camión turístico de la empresa “Costa Maya” sobre la carretera Cafetal-Mahahual en el km 5, en el municipio de Othón P. Blanco. Se desconocen las causas del accidente. Se reportan 12 fallecidos y 17 lesionados, quienes fueron trasladados para su atención a nosocomios en el municipio de Bacalar y de ahí los más graves a Tulum.  </t>
  </si>
  <si>
    <t>se reporta la caída de una máquina retroexcavadora sobre 5 vehículos que transitaban sobre la vialidad Barranca en la colonia Interlomas, a la altura de la Glorieta Los Gatos con dirección hacia el Hospital Ángeles, en el municipio de Huixquilucan. Al momento, se desconocen las causas que lo originaron.  De acuerdo con información emitida en medios de comunicación, por parte del Presidente Municipal de Huixquilucan, Enrique Vargas, confirma 2 fallecidos y 7 lesionados. Cabe mencionar que la obra (de mitigación) a la que pertenecía la máquina, corresponde al Gobierno del Estado.  En el lugar laboran elementos de UEPC, URPC, UMPC y Bomberos, así como Policía Estatal, Seguridad Pública y Ministerio Público.</t>
  </si>
  <si>
    <t>Desplome de una avioneta tipo Cessna 207 de la empresa Aero Saab. El accidente ocurrió en Playa del Carmen al sur de la empresa Calica. Se informa que la aeronave salió de Cozumel y se dirigía hacia Chichén Itzá. Al momento se desconocen las causas del incidente, sin embargo, no hay decesos, sólo se reportan 5 lesionados quienes venían a bordo (4 pasajeros de nacionalidad inglesa y el piloto de nacionalidad mexicana). Al lugar acuden elementos del H. C. de Bomberos de Playa del Carmen, Policía Federal, Policía Municipal y SEDENA.</t>
  </si>
  <si>
    <t>Reporte de un incendio posterior a una explosión en casa habitación ubicada entre Paseo de la Luna y Paseo Solares, en el fraccionamiento Solares, en el municipio de Zapopan. La explosión fue originada por acumulación de gas. Derivado del incidente, se reportan 5 personas lesionadas, de las cuales 2 ameritaron ser trasladados a hospitales para su atención; así mismo, resultaron afectados 16 vehículos y 55 viviendas aledañas con daños menores, por lo que no reportan no fue necesaria la evacuación de personas.  El incendio quedó sofocado a las 09:10 horas. La emergencia fue atendida por personal de la Unidad Municipal de Protección Civil y Bomberos de Zapopan y Cruz Roja.</t>
  </si>
  <si>
    <t>Santa Inés del Monte</t>
  </si>
  <si>
    <t>Se reporta la volcadura de una camioneta de pasajeros en la carretera a Zaachila, a la altura de la ranchería Guadalupe, en el municipio de Santa Inés del Monte. Como resultado de accidente se reportan 3 muertos y 15 lesionados, mismos que son trasladados a varios hospitales cercanos.</t>
  </si>
  <si>
    <t xml:space="preserve">Volcadura de un autobús de pasajeros de la empresa Covemex, en la carretera estatal Apaseo el Alto-Jerécuaro, a la altura de la comunidad Santa Isabel, en el municipio de Apaseo El Alto. Como resultado del accidente se reportan 32 personas lesionadas, mismas que fueron atendidas en el lugar y posteriormente fueron trasladadas sólo 4 al hospital Comunitario de Apaseo el Alto. Hasta el momento se desconocen las causas que originaron el accidente. Cabe mencionar que la circulación fue cerrada en un carril de la carretera, para la atención de los lesionados y las maniobras de los vehículos de emergencia, durante una hora aproximadamente. </t>
  </si>
  <si>
    <t xml:space="preserve">Garcia </t>
  </si>
  <si>
    <t>Se registra choque entre 2 camiones de pasajeros y 1 vehículo particular, en el km 48 de la carretera libre a Saltillo, Ejido la Rinconada, municipio de García. Derivado del incidente se reportan 2 personas fallecidas (1 masculino y 1 menor) y 2 lesionados, mismo que fueron trasladados al Hospital de Mueversa para su atención médica, al momento se mantiene cierre total en ambos sentidos.  Participa PC Estatal y Santa Catarina, Monterrey y Ramos Arizpe, Cruz Roja Monterrey, Saltillo y Ramos Arizpe, Policía Federal y Fuerza Civil.</t>
  </si>
  <si>
    <t>Se registró la volcadura de un autobús de pasajeros en el Km 251 + 700 de la Autopista Tuxpan a Poza Rica entre Cañada Rica y curva de la Virgencita ubicada en el municipio de Tuxpan; se desconoce la causa que originó el siniestro, así como los datos del autobús; en el incidente resultó una persona fallecida, así como 22 personas lesionadas, quienes 8 fueron trasladas al Hospital Civil de Tuxpan y el resto a Cruz Roja Mexicana y al Sanatorio Naval de Tuxpan; como medida preventiva, la carretera fue cerrada a la circulación en ambos sentidos, misma que fue reabierta a las 10:15 horas al concluir con el retiro de la unidad.</t>
  </si>
  <si>
    <t xml:space="preserve">En 2017 1 persona perdio la vida por golpe de calor </t>
  </si>
  <si>
    <t xml:space="preserve">En 2017  14 persona perdieron  la vida por golpe de calor. Ademas 340 fueron  afectadas en su salud:  88 por golpe de calor, 248 por agotamiento, 4 por quemadura </t>
  </si>
  <si>
    <t xml:space="preserve">En 2017 1 persona  afectada en su salud: por hipotermia </t>
  </si>
  <si>
    <t xml:space="preserve">En 2017 7 persona perdieron  la vida por golpe de calor. Ademas 56 fueron  afectadas en su salud:  35 por golpe de calor, 19 por agotamiento, 2 por quemadura </t>
  </si>
  <si>
    <t>En 2017 , 13 fueron  afectadas en su salud:  6 por golpe de calor, 7 por agotamiento</t>
  </si>
  <si>
    <t xml:space="preserve">En 2017 7 persona perdieron  la vida por golpe de calor. Ademas 2 fueron  afectadas en su salud por golpe de calor </t>
  </si>
  <si>
    <t xml:space="preserve">En 2017 4 personas perdion la vida: 1 por hipotermia,.3 por intoxicacion . Además 70 fueron afectadas en su salud por intoxicacion </t>
  </si>
  <si>
    <t xml:space="preserve">En 2017.1 persona  afectada en su salud: por hipotermia </t>
  </si>
  <si>
    <t>En 20171 persona perdio la vida por hipotermia.. Además 6 fueron afectadas en su salud: 6  por intoxicación</t>
  </si>
  <si>
    <t xml:space="preserve">En 2017 1 persona perdieron  la vida por golpe de calor. Ademas 14 fueron  afectadas en su salud:  10 por golpe de calor, 3 por agotamiento, 1 por quemadura </t>
  </si>
  <si>
    <t>En 2017 1 persona perdieron  la vida por golpe de calor. Ademas 10 fueron  afectadas en su salud:  9 por golpe de calor, 1por agotamiento</t>
  </si>
  <si>
    <t>En 2017 1 persona perdieron  la vida por golpe de calor. Ademas 56 fueron  afectadas en su salud:  5 por golpe de calor, 51 por agotamiento</t>
  </si>
  <si>
    <t>En 2017 1 persona perdio  la vida por golpe de calor. Ademas 20 fueron  afectadas en su salud:  10 por golpe de calor, 20 por agotamiento</t>
  </si>
  <si>
    <t xml:space="preserve">En 2017 3 fueron afectadas en su salud por intoxicación </t>
  </si>
  <si>
    <t>En 2017  1 persona afectada en su salud por hipotermia</t>
  </si>
  <si>
    <t>En 2017 1 persona perdio la vida por hipotermia. Además cinco fueron afectadas en su salud: cuatro por intoxicación y una por quemadura.</t>
  </si>
  <si>
    <t>En 2017. 5 fueron afectadas en su salud: 5 por intoxicación.</t>
  </si>
  <si>
    <t xml:space="preserve">En 2017 1 persona perdio la vida por hipotermia . Además 9 fueron afectadas en su salud por intoxicacion  </t>
  </si>
  <si>
    <t>En 2017  8 fueron afectadas en su salud: cuatro por intoxicación y una por quemadura.</t>
  </si>
  <si>
    <t>En 2017 1 persona perdio la vida por hipotermia. Además 17 fueron afectadas en su salud: 2 por hipotermia 10 por intoxicación y 5 por quemadura</t>
  </si>
  <si>
    <t>En 2017 4 cinco fueron afectadas en su salud: 4 por intoxicación</t>
  </si>
  <si>
    <t>En 2017  1 persona afectada en su salud por intoxicación</t>
  </si>
  <si>
    <t xml:space="preserve">En 2017 11 fueron afectadas en su salud: 1 por hipotermia 10 por intoxicación </t>
  </si>
  <si>
    <t>En 2017 tres personas perdieron la vida por intoxicació.  Además 102 fueron afectadas en su salud: por 6 hipotermia, 88 por intoxicacion,8 por quemadura</t>
  </si>
  <si>
    <t>En 2017 1 persona   afectada en su salud  por golpe de calor</t>
  </si>
  <si>
    <t>En 2017  56 fueron  afectadas en su salud:  10 por golpe de calor, 9 por agotamiento</t>
  </si>
  <si>
    <t xml:space="preserve">En 2017  30 personas  fueron  afectadas en su salud:  8 por golpe de calor, 21 por agotamiento, 1 por quemadura </t>
  </si>
  <si>
    <t>En 2017 , 1 fue  afectada en su salud por golpe de calor</t>
  </si>
  <si>
    <t>En 2017 , 21 fueron  afectadas en su salud:  14 por golpe de calor, 7 por agotamiento</t>
  </si>
  <si>
    <t>En 2017 , 4 fueron  afectadas en su salud por golpe de calor</t>
  </si>
  <si>
    <t>En 2017 , 12 fueron  afectadas en su salud:  7 por golpe de calor, 5  por agotamiento</t>
  </si>
  <si>
    <t xml:space="preserve">En 2017 tres personas perdieron la vida por intoxicación.  Además 1 persona fectada en su salud por  intoxicación </t>
  </si>
  <si>
    <t>En 2017 1 persona perdieron  la vida por golpe de calor. Ademas 11 fueron  afectadas en su salud:  9 por golpe de calor, 2 por agotamiento</t>
  </si>
  <si>
    <t>No info.</t>
  </si>
  <si>
    <t>En 2017 se reportaron 808 incendios, con 7092.40 hectáreas de estrato herbáceo afectadas, 1076.36 de arbolado adulto1147.15 de renuevo y 5174.25 de arbustivo.</t>
  </si>
  <si>
    <t>En 2017se reportron un total de 79 incendios, con 3587.69 hectáreas de estrato herbáceo afectadas, 70.73 de arbolado adulto y 1076.13 de arbustivo.</t>
  </si>
  <si>
    <t>En 2017 se reportaron 193incendios, con 19376.40 hectáreas de estrato herbáceo afectadas, 1077.10 de arbolado adulto y 30493.37 de arbustivo.</t>
  </si>
  <si>
    <t>En 2017 se reportaron 14 incendios, con 45.84 hectáreas de estrato herbáceo afectadas, 6.79 de arbolado adulto, 3.74 de renuevo y 20.27 de arbustivo.</t>
  </si>
  <si>
    <t>En 2017 se reportaron 29 incendios, con 7084 hectáreas de estrato herbáceo afectadas,1547.50 de arbolado adulto, 2176.50 de renuevo y  3009 de arbustivo.</t>
  </si>
  <si>
    <t>En 2017 se reportaron 390 incendios, con 10093.03 hectáreas de estrato herbáceo afectadas, 46 de arbolado adulto, 37de renuevo y 2825.80de arbustivo.</t>
  </si>
  <si>
    <t>En 2017 se reportaron 808 incendios, con 73461.91 hectáreas de estrato herbáceo afectadas, 851.32 de arbolado adulto, 2268.58 de renuevo y 10648.03 de arbustivo.</t>
  </si>
  <si>
    <t>En 2017 se reportaron 154 incendios, con 3915.72 hectáreas de estrato herbáceo afectadas, 515.33 de arbolado adulto, 88.50 de renuevo y 5770.67 de arbustivo.</t>
  </si>
  <si>
    <t>En 2017 se reportaron 84 incendios, con 1352.60 hectáreas de estrato herbáceo afectadas, 1.73 arbolato adulto y 675.56 de arbustivo.</t>
  </si>
  <si>
    <t>En 2017 se reportaron 653 incendios, con 2156.19 hectáreas de estrato herbáceo afectadas, 32.25 arbolato adulto 11.71 de renuevo y 145.01 de arbustivo.</t>
  </si>
  <si>
    <t>En 2017 se reportaron 509 incendios, con 28699.73 hectáreas de estrato herbáceo afectadas, 1271.57 de arbolado adulto, 1714.06 de renuevo y 9323.83 de arbustivo.</t>
  </si>
  <si>
    <t>En 2017 se reportaron 54 incendios, con 4272.69 hectáreas de estrato herbáceo afectadas, 114.80de arbolado adulto, 3 de renuevo y 3274.36 de arbustivo.</t>
  </si>
  <si>
    <t>En 2017 se reportaron 248 incendios, con 17468.72 hectáreas de estrato herbáceo afectadas,11arbolato adulto 845.03 de arbolado de renuevo y 5743.14 de arbustivo.</t>
  </si>
  <si>
    <t>En 2017 se reportaron 303 incendios, con 900.788 hectáreas de estrato herbáceo afectadas, 75.69de arbolado adulto, 203.08 de renuevo y 1,779.58 de arbustivo.</t>
  </si>
  <si>
    <t>En 2017 se reportaron 759 incendios, con 144668.14 hectáreas de estrato herbáceo afectadas, 5197 de arbolado adulto, 1419.09 de renuevo y 38530.29 de arbustivo.</t>
  </si>
  <si>
    <t>En 2017 se reportaron 1450 incendios, con 3609.17 hectáreas de estrato herbáceo afectadas, 686.35 de arbolado adulto,1649.75 de renuevo y 5797.98 de arbustivo.</t>
  </si>
  <si>
    <t>En 2017 se reportaron 228 incendios, con 2183 hectáreas de estrato herbáceo afectadas, 29.31 de arbolado adulto, 73.74 de renuevo y 1120.20 de arbustivo.</t>
  </si>
  <si>
    <t>En 2017 se reportaron 110 incendios, con 23729.48 hectáreas de estrato herbáceo afectadas, 797.50 de arbolado de renuevo y 7766.50 de arbustivo.</t>
  </si>
  <si>
    <t>En 2017 se reportaron 47 incendios, con 201.29 hectáreas de estrato herbáceo afectadas, 9.88 de arbolado adulto, 5.08de renuevo y 517.25de arbustivo.</t>
  </si>
  <si>
    <t>En 2017 se reportaron 268 incendios, con 27261.12 hectáreas de estrato herbáceo afectadas, 2215.71de arbolado adulto, 1219.07 de renuevo y 11383.85 de arbustivo.</t>
  </si>
  <si>
    <t>En 2017 se reportaron 519 incendios, con 5522.65 hectáreas de estrato herbáceo afectadas, 63.55 de arbolado adulto, 150.94 de renuevo y 5049.37 de arbustivo.</t>
  </si>
  <si>
    <t>En 2017 se reportaron 36 incendios, con 1503.25 hectáreas de estrato herbáceo afectadas, 11 de arbolado adulto,  y 1042.35 de arbustivo.</t>
  </si>
  <si>
    <t>En 2017 se reportaron 64 incendios, con 528.95 hectáreas de arbolado adulto afectadas y 9102.07 de arbustivo.</t>
  </si>
  <si>
    <t>En 2017 se reportaron 84 incendios, con 1523.81 hectáreas de estrato herbáceo afectadas, 11 de renuevo y 2843.30 de arbustivo.</t>
  </si>
  <si>
    <t>En 2017 se reportaron 46 incendios, con 1628 hectáreas de estrato herbáceo afectadas, 570 de arbolado adulto, 360 de renuevo y 796 de arbustivo.</t>
  </si>
  <si>
    <t>En 2017 se reportaron 76 incendios, con 89688.22 hectáreas de estrato herbáceo afectadas, 4230.97de arbolado adulto y 10405.03 de arbustivo.</t>
  </si>
  <si>
    <t>En 2017 se reportaron 20 incendios, con 957.60 hectáreas de estrato herbáceo,24.55 de arbolado adulto, y 3.50 de arbustivo.</t>
  </si>
  <si>
    <t>En 2017 se reportaron 17 incendios, con 593.30 hectáreas de estrato herbáceo,113 de arbolado adulto, y 1964 de arbustivo.</t>
  </si>
  <si>
    <t>En 2017 se reportaron 376 incendios, con 1779.44 hectáreas de estrato herbáceo afectadas, 90.75 de arbolado adulto, 187.97de renuevo y 337.20 de arbustivo.</t>
  </si>
  <si>
    <t>En 2017 se reportaron 238 incendios, con 484 hectáreas de estrato herbáceo afectadas,10.75 de arbolado adulto,274.25 de arbolado de renuevo y 2450.50 de arbustivo.</t>
  </si>
  <si>
    <t>En 2017 se reportaron 103 incendios, con 5251 hectáreas de estrato herbáceo afectadas, 1044.15 de arbolado adulto, 57 de renuevo y 4656.25 de arbustivo.</t>
  </si>
  <si>
    <t>En 2017 se reportaron 129 incendios, con 12557.71 hectáreas de estrato herbáceo afectadas,33.30 de arbolado adulto y 3723.97 de arbustivo.</t>
  </si>
  <si>
    <t>A las 17:39:38, hora local (UTC -6), del viernes 16 de febrero de 2018, Se produjo un sismo en el estado de Oaxaca con magnitud de 7.2 y con epicentro a 11 km al sureste de Pinotepa Nacional, Oaxaca, México. El sismo fue percibido en los estados de Oaxaca, Guerrero, Chiapas, Puebla, Morelos, Michoacán, Tlaxcala, Veracruz, Tabasco, Estado de México y la Ciudad de México. No hubo víctimas mortales y solo se presentaron daños materiales en Oaxaca.​</t>
  </si>
  <si>
    <t>Sismo magnitud 7.2, ocurrido el día 16 de febrero</t>
  </si>
  <si>
    <t>Explosión de un polvorín (al momento se investiga si tenía permiso), ubicado en la calle de Lerdo de Tejada, en la colonia Centro, municipio de Otumba. Como resultado del incidente se reporta un menor de entre 16 y 17 años de edad con diversas quemaduras, por lo cual fue trasladado a un hospital cercano.</t>
  </si>
  <si>
    <t>Aproximadamente a las 02:00 horas, se registró choque por alcance entre autobús de la empresa ADO y autobús de uso turístico, sobre la autopista Córdoba – Veracruz, kilómetro 64 La Tinaja, municipio de Cotaxtla. Se desconocen las causas del incidente. Se reportaron 10 personas lesionadas, trasladadas a diferentes nosocomios para su atención médica.</t>
  </si>
  <si>
    <t>El Oro</t>
  </si>
  <si>
    <t>El día domingo 7 de enero a las 19:00 horas se produjo accidente de un autobús de pasajeros, turístico, en el km 15 de la carretera El Oro – Guanaceví, municipio del Oro. Resultando 4 personas fallecidas y 15 lesionadas quienes fueron trasladados  Santa María del Oro  y a Parral Chihuahua. Se tuvo cierre de la vía la cual se encuentra abierta al momento.</t>
  </si>
  <si>
    <t>Se reportó el impacto de camión de pasajeros contra una camioneta, en la carretera Veracruz-Xalapa, a la altura de la comunidad El Pando, en el municipio de Veracruz. Como resultado del accidente se reportan 8 personas fallecidas. Hasta el momento se desconocen las causas que originaron el accidente. En el lugar participaron elementos de Protección Civil, H. C. de Bomberos, Seguridad Pública, Policía Federal y Cruz Roja. Cabe mencionar que la circulación de la carretera fue cerrada en ambos sentidos</t>
  </si>
  <si>
    <t>Impacto entre una camioneta del transporte colectivo y un camión tipo torton, en el tramo Huixtla-Tapachula, colonia Las Mañanitas, municipio de Tapachula. Como resultado de lo anterior se reportan 2 personas fallecidas y 3 lesionados, mismos que fueron trasladados al hospital de Tapachula. En el lugar laboraron elementos de Protección Civil municipal, H. C. de Bomberos, Cruz Roja y Policía Federal división Caminos.</t>
  </si>
  <si>
    <t xml:space="preserve">Tultepec </t>
  </si>
  <si>
    <t xml:space="preserve">Se reporta explosión de material pirotécnico, en un cuarto de 6x4 metros cuadrados, ubicado en avenida Cuarta, sin número, Barrio de San Martín, municipio de Tultepec. Como resultado del incidente, se reporta 1 persona fallecida. Hasta el momento se desconocen las casusas que originaron la explosión. </t>
  </si>
  <si>
    <t xml:space="preserve">Se registró una explosión por acumulación de gas Lp, ubicada en la calle Santo Domingo de la Colonia Residencial Capilla de Piedra a la Altura de Villas de Guadalupe perteneciente al municipio de San Miguel de Allende; la acumulación provino de un tanque estacionario de 200 Kg, como resultado del incidente se reportaron 3 personas lesionadas quienes fueron atendidos en el lugar y posteriormente trasladados al Hospitales Particulares MAC, cabe mencionar que el rescate del último lesionado concluyó a las 14:20 horas; como medida preventiva, se realizó la evacuación de 10 viviendas, con un total de 30 personas, acordonando a la redonda del complejo habitacional y cierre momentáneo del acceso controlado al fraccionamiento, con daños estructurales al inmueble por colapso parcial de bardas perimetrales divisorias y techos de los departamentos, así como desprendimiento de puertas, ventanas y algunos agrietamientos; se presume que la causa del siniestró se debió al almacenamiento ilegal y mal manejo de pirotecnia. </t>
  </si>
  <si>
    <t>Reporte de un choque entre una camioneta pick up y el tren, en el libramiento Sur Lagos de Moreno, kilómetro 10 + 500, Municipio de Lagos de Moreno. En la camioneta viajaban 15 personas originarias del Rancho las Mangas. Derivado del incidente se reportan 5 personas fallecidas (4 adultos y 1 menor) y 10 lesionados en estado grave, 6 menores y 4 adultos quienes fueron trasladados al hospital Regional de Lagos de Moreno</t>
  </si>
  <si>
    <t xml:space="preserve">Tijuana </t>
  </si>
  <si>
    <t>Cerca de 70 familias perdieron su patrimonio luego de que colapsaran sus viviendas en la colonia Lomas del Rubí en Tijuana. Desde que inició el movimiento de tierra y agrietamientos de las calles el 19 se enero hasta la fecha, se calcula que hay más de 200 personas afectadas, cerca de 80 familias que se quedaron sin su patrimonio en los movimientos de tierra en los últimos 3 días.</t>
  </si>
  <si>
    <t>Un vagón de un tren de Kansas City Southern de México que transportaba maíz se descarriló a las 5:50 horas de este jueves en el municipio de Ecatepec, Estado de México, y se impactó con unas viviendas provocando la muerte de cinco personas, detalla un comunicado de la SCT. El ferrocarril arrastraba 25 tolvas, cada una de 60 toneladas de carga. El último fue el que se descarrillo y se proyecto contra casas.</t>
  </si>
  <si>
    <t>Se presentó la volcadura de una pipa doble remolque, que transportaba 31,000 litros de turbosina en cada uno de sus contenedores. El accidente se presentó en Periférico Pablo García a la altura de la salida a la autopista Champotón Campeche, municipio de Campeche. Derivado del accidente se reporta un ligero derrame del producto, mismo que fue controlado de inmediato, asimismo se esparció tierra sobre la turbosina derramada. No se tiene reporte de daños humanos, ni fue necesario realizar alguna evacuación ya que el evento se presentó en una zona despoblada.</t>
  </si>
  <si>
    <t>Ixtapaluca, Valle de Chalco y Huiquilucan</t>
  </si>
  <si>
    <t>Se registró la caída de una barda por el reblandecimiento, resultando 1 persona fallecida. 20 domicilios afectados en techumbre de material provisional en calle azteca. Se activaron 3 refugios temporales con 63 personas albergadas. Se proporcionaron cobertores y colchones a personas afectadas. Personal de ODAPAS laboro en el lugar con vactor para desalojar la basura del cárcamo Xico. VALLE DE CHALCO: Debido a la saturación del drenaje y cárcamos se registraron tirantes de 30 a 40 cm, con penetración de agua la escuela Simón Bolívar evacuando a 70 alumnos; adicionalmente se reportaron afectaciones en las colonias Ayotla Izcalli, el Molino y Emiliano Zapata por penetración de agua. HUIXQUILUCAN: se registró un tirante de 9 cms. de granizo, sin reporte de afectaciones a domicilios; en el poblado de San Francisco Ayotuxco, reportan la caída del techo de lámina del auditorio municipal, ubicado en la calle San Francisco no se registran personas lesionadas.</t>
  </si>
  <si>
    <t>Se registró choque múltiple entre  1 autobús de pasajeros, 1 tráiler, 1 camión de carga y 9 vehículos particulares, en el Libramiento Bicentenario Toluca – Lerma, a la altura del Fracc. Galaxia, perteneciente al municipio de Toluca. Refieren a que un incendio local impidió la  visibilidad del conductor del tráiler y derivado del accidente se reportaron 2 personas fallecidas y 20 personas lesionadas y atendidas en su mayoría en el lugar.</t>
  </si>
  <si>
    <t>Medellín</t>
  </si>
  <si>
    <t>A las 16:10 horas, se registró un choque entre un vehículo tipo VERSA, marca Nissan y un Autobús de pasajeros de la Línea A. U., en la carretera federal, Paso del Toro-Alvarado, a la altura de la Laguna, municipio de Medellín del Bravo. Se desconocen las causas que originaron el incidente que dejó como saldo 3 fallecidos y 11 lesionados, trasladados al hospital de Veracruz Puerto.</t>
  </si>
  <si>
    <t>Jiquipilco, Ixtlahuaca y Jilotepec.</t>
  </si>
  <si>
    <t>Remolino de polvo registrado a las 17:30 horas el día de ayer 6 de febrero, el cual afectó a las comunidades Rancho Alegre, Buenos Aires y San José Del Sitio, pertenecientes al Municipio de Jiquipilco, se informa que la comunidad de mayor afectación fue la de Rancho Alegre con 45 viviendas afectadas por desprendimiento de láminas, tejas, techos, así como, caída de árboles, postes de luz y pérdida de animales. No hay personas lesionadas, tan solo se brindó atención a personas por crisis nerviosa. Asimismo, se implementó un albergue en la delegación (se desconoce cantidad de personas albergadas).  Cabe mencionar, que los municipios de Ixtlahuaca y Jilotepec no presentaron ningún tipo de afectación. En el lugar laboraron elementos de Protección Civil y Bomberos del municipio.</t>
  </si>
  <si>
    <t>Se reporta el desplome de una avioneta tipo Cessna, con número de matrícula XB-HRG, en el aeródromo El Pozo, en la Sindicatura de Imala. Derivado del accidente se reportan 2 personas fallecidas. Hasta el momento se desconocen las causas que originaron el accidente.</t>
  </si>
  <si>
    <t>Bahía de Banderas</t>
  </si>
  <si>
    <t>Se registró el impacto de un vehículo compacto contra un autobús de pasajeros de la línea Pacífico, ocasionando la volcadura de dicho autobús. El accidente se presentó en el kilómetro 110 de la carretera 200 (Tepic-Puerto Vallarta), a la altura de la comunidad Velo de Marcos, municipio de Bahía de Banderas. Como resultado de lo anterior se reportan 2 personas fallecidas y 10 lesionados, mismos que fueron trasladados a un hospital cercano.</t>
  </si>
  <si>
    <t>Se reportó el impacto entre un tren contra un autobús que transportaba personal de la empresa Draexlmäier, sobre Periférico norte, Col. Las Flores, en el municipio de San Luis Potosí. Al momento se tiene una cifra preliminar de 4 fallecidos y 27 lesionados. Se desconocen las causas que provocaron el impacto.   Al lugar acuden elementos de la UEPC, UMPC, Cruz Roja y Seguridad Pública.</t>
  </si>
  <si>
    <t xml:space="preserve">Se reporta el accidente de un vehículo, en el kilómetro 101 de la carretera Santa Rosalía-Vizcaíno, donde se trasladaba la vocera del Consejo Nacional Indígena Democrático, María de Jesús Patricio Martínez (Marichuy) y su comitiva, el accidente se presenta en la carretera San Ignacio-Vizcaíno, en la delegación Vizcaíno, municipio de Mulegé. Viajaban 11 personas todos de la Coordinación Nacional Indígena en una camioneta Van Nissan. La causa probable fue salida de camino.  En el percance se reporta 1 fallecido y 7 lesionados. Los lesionados se encuentran en una clínica rural, donde les realizan la primera valoración médica y probablemente serán trasladados al hospital de Sub Zona No. 5, en Guerrero Negro. Igualmente, se tiene lista una aeronave para el traslado de la vocera en caso de ser necesario. Al momento, la vocera está siendo trasladada a la localidad de Guerrero Negro en ambulancia, encontrándose estable. </t>
  </si>
  <si>
    <t xml:space="preserve">Se registró la volcadura de un autobús de pasajeros propiedad de transportes privado de Guaymas sobre la carretera Guaymas-Hermosillo (se desconoce kilómetro), en el Municipio de Guaymas. Se desconoce las causas que lo originaron derivado de ello se reportan 2 personas fallecidas y 12 lesionados, quienes fueron trasladados al Hospital Regional del IMSS. </t>
  </si>
  <si>
    <t xml:space="preserve">A las 12:00 horas aproximadamente, se registró una explosión en un Ferry de la línea Barcos Caribe en la terminal marítima de Playa del Carmen en el municipio de Solidaridad. Hasta las 13:50 horas, se reportan 20 personas lesionadas (17 con quemaduras de 1° y 2° grado) , quienes fueron trasladadas al Hospital Costamed, en coordinación con la aseguradora de la empresa. Hasta el momento, se desconocen las causas del incidente. Capitanía de Puertos informa que se encuentran suspendidas las actividades turísticas en el puerto por condiciones meteorológicas y solo estaba abierto el tránsito de transbordadores y Ferrys.  </t>
  </si>
  <si>
    <t>A las 07:00 aproximadamente se registró la volcadura de una unidad de transporte público en el periférico a la altura del Hospital General de Cholula, municipio de Cholula. Se reporta 1 persona fallecida por atropellamiento de la unidad y 20 lesionados quienes fueron atendidos y trasladados a diversos hospitales de Puebla.</t>
  </si>
  <si>
    <t>Se reportó incendio en ducto de Pemex presumiblemente ocasionado por una toma clandestina, ubicado en la comunidad de Texcaltepec, del Municipio de Cuautepec de Hinojosa. No se reportan personas lesionadas, ni detenidas. Los habitantes de 3 viviendas aledañas con aproximadamente 18 integrantes en total, tuvieron que evacuar sus domicilios, quienes regresaron posteriormente después de que el incendio no representara riesgo a la población, sin tener que haber sido llevados a un albergue temporal. Asimismo, se comunicó que las válvulas fueron cerradas y que en lugar fueron localizadas 3 camionetas de redilas, las cuales se encuentran totalmente calcinadas. A las 12:10 horas el incendio quedó extinguido, luego de varias horas de labores para su sofocación</t>
  </si>
  <si>
    <t>A las 12:08 horas (local) se registró explosión por acumulación de gas en un casino con razón social “Casino Caliente”, ubicado en Av. Revolución en la zona centro, entre calle 4ª y 5ª, municipio de Tijuana, a lo anterior se reportó 1 persona lesionada (con quemaduras de 2do grado en el 80% de su cuerpo), mismo que fue trasladado a la Clínica 20 del IMSS, como medida preventiva se realizó la evacuación de 600 personas. El incidente se derivó cuando estaban realizando labores de mantenimiento en soldadura.</t>
  </si>
  <si>
    <t>A las 22:40 horas del día de ayer, se registró un incendio en el Centro de Distribución de Leche Alpura ubicada en el Blvd. Morelos y calle Potasio de la Col. Condado Plus, perteneciente al municipio de León; se desconoce la causa que originó el siniestro, como medida preventiva, se realizó la evacuación de la zona de 25 casas con 105 personas, y por parte de la empresa 18 trabajadores;  sin reporte de daños humanos, con daños estructurales y techumbre del inmueble, así como daños en 10 vehículos y 20 motocicletas; a las 00:12 horas del día de hoy, el incidente quedo totalmente controlado y extinto.</t>
  </si>
  <si>
    <t>A las 02:30 horas se reportó la volcadura de un autobús de pasajeros, razón social “Santa Clara” en el km 000+100 de la autopista  México-Tuxpan en el tramo de La Ceiba, Municipio de Jalpan, Puebla. El chofer perdió control del autobús a causa de la niebla, lo que provocó que se saliera del camino. Se reportan 3 personas fallecidas y 2 lesionados.</t>
  </si>
  <si>
    <t>A las 16:25 horas, se reporta explosión de polvorín ubicado Octavio Paz, esquina Emiliano Zapata en la comunidad de San Antonio Xahuento, municipio de Tultepec. Derivado de lo anterior se reportan 2 personas fallecidas y 3 lesionadas.</t>
  </si>
  <si>
    <t>A las 12:30 horas se registra fuga de gas natural de un ducto de 4” frente a la plaza en construcción las Antenas, sobre Periférico esquina unidad Nacional, colonia la Esperanza, delegación Iztapalapa. Como medida preventiva se desalojaron a 40 familias y de un Kínder aproximadamente 40 menores y personal docente. Los cuales ya ingresaron al plantel. Personal de la Obra se resguardo en su área segura, aproximadamente 300 empleados. No se reportan personas lesionadas. La causa del incidente fue por un golpe de una excavadora sobre el ducto.</t>
  </si>
  <si>
    <t xml:space="preserve">Se reporta incendio dentro de una fábrica de muebles, localizada en Tecnology Park, en la Calle Paseo del Sol y Paseo del Valle, carretera Nogales, municipio de Zapopan. Se reporta una evacuación de 170 personas, las cuales se encontraban laborando en la empresa donde se originó el fuego. Asimismo, indican que 4 personas fueron atendidas en el lugar por presentar inhalación de monóxido, mismas que no necesitaron traslado (3 bomberos y 1 civil). </t>
  </si>
  <si>
    <t xml:space="preserve">Se presenta la volcadura de una camioneta colectiva, en la Autopista Tlaxcala San Martín Texmelucan, en el km 15+220. Del incidente anterior se reportan 7 fallecidos y 8 lesionados, los cuales fueron trasladados a diferentes hospitales cercanos. Se desconocen las causas del incidente. Como medida hubo cierre total de la autopista, </t>
  </si>
  <si>
    <t>Se reporta el impacto de una pipa que transportaba 30,000 litros de gasolina, contra un vehículo particular, posteriormente se registró la volcadura de dicha pipa sobre otro vehículo particular. El incidente se presentó en la Brecha 115 y Madero, entre las colonias Los Electricistas, Valero y del Rio. Cabe mencionar que la pipa presentó un derrame de aproximadamente 500 litros. Como medida preventiva se realizó la evacuación de 3 empresas y 60 viviendas cercanas al lugar del accidente, con un total de 1,800 personas. No se tiene reporte de daños humanos. Las primeras investigaciones indican que el exceso de velocidad a la que era conducida la pipa, fue la causa que originó el accidente.</t>
  </si>
  <si>
    <t>Villa de reyes</t>
  </si>
  <si>
    <t xml:space="preserve">Se registró un choque y volcadura de pipa de doble remolque con razón social Grupo Jorge Santana Vega de Altamira Tamaulipas en el kilómetro 34 de la carretera libramiento delegación La Pila a Villa de Arriaga, en la autopista de San Luis Potosí a Villa de Arriaga; ambos remolques contenían turbosina de aproximadamente 30 mil litros en su capacidad, cada uno; la turbosina de uno de los contenedores se derramo al 100 % y del segundo en un 50 %. La unidad se apoyó de lado derecho derramando el producto a un lado de la carretera. No se reportan daños humanos, cierre de carretera, ni riesgo a la población. </t>
  </si>
  <si>
    <t>Alatamira</t>
  </si>
  <si>
    <t>Se registró un incendio en una empresa incineradora y de manejo de residuos biológicos y químicos con razón social “Tersa", ubicada en la Brecha el "Chocolate", al norte de la cabecera municipal de Altamira Tamaulipas, al momento se reporta controlado al 100%, pero continúan las labores de extinción; se realizó la evacuación de 2 escuelas, una de ellas es la Instituto Tecnológico Agropecuario. Se proporcionó atención a 3 personas por inhalación de humo quienes no ameritaron traslado. Se mantiene acordonamiento a vialidades por parte de Seguridad Publica. Cabe mencionar que debido a la situación climatológica se presenta una nube tóxica en los ejidos Santa Amalia y Carrillo Puerto, por lo cual se ha realizado la evacuación de aproximadamente 150 viviendas, de las cuales 50 personas fueron llevadas a un refugio temporal habilitado en una escuela primaria en la colonia Alejandro Briones, las demás personas se trasladaron con familiares y amigos.</t>
  </si>
  <si>
    <t xml:space="preserve">León </t>
  </si>
  <si>
    <t>Se registró fuga de gas  natural y posteriormente incendio de un ducto de Pemex en Avenida La Merced y Bulevar Portales de San Sebastián, en la colonia Pedregal de San Sebastián, municipio de León, esto debido a obras en vía pública. Se reportan 3 personas lesionadas, una en código rojo y dos en código amarillo, trasladados al hospital general de León. Se reportan 3 casas y una bodega evacuadas con un total de 21 personas. A las 14:07 horas queda liquidado el incendio y resguardada la zona por personal de SEDENA</t>
  </si>
  <si>
    <t>Se reporta explosión de material pirotécnico en Av. Trigal, sin número, Local 1, en el paraje La Saucera, con razón comercial “Pirotecnia Miguelitos”, en el municipio de Tultepec. Se reporta 1 persona masculina fallecida. En el lugar participa Protección Civil municipal, SEDENA y  Seguridad Pública.</t>
  </si>
  <si>
    <t xml:space="preserve">Se reportó incendio en una bodega con desconocimiento de razón social y con dimensiones de 10 por 15 metros, ubicada en Privada Jacarandas, colonia Los Eucaliptos, en el municipio Tlajomulco de Zúñiga. Al interior de la bodega se encontraba 1 pipa de 10,000 litros de capacidad y 5 contenedores de 1,000 litros (cada uno), llenos de combustible. Se desconoce la causa del incidente. Asimismo, se informó que se incendió la pipa y los contenedores, derivándose de lo anterior, el colapso del techo de la bodega. No se reportaron lesionados, ni evacuados debido a que a los alrededores de la bodega se encuentran lotes baldíos. </t>
  </si>
  <si>
    <t>Isidro Fabela</t>
  </si>
  <si>
    <t xml:space="preserve">Se reportó incendio del predio y bodega que almacenaba moldes o bases de fibra de vidrio, ubicada en calle La Aurora, Localidad Cañada de Onofres, en el Municipio de Isidro Fabela ubicado a 2.3 km del fraccionamiento Condado de Sayavedra). No se tuvo aún conocimiento de la causa que originó el incidente. Sin embargo, se confirmó el área afectada de 5,000 metros cuadrados, de los 10,000 metros cuadrados que conforman la propiedad. Sólo se había reportado 1 bombero lesionado por intoxicación quien fue atendido en el lugar, y no se reportaron más habitantes o personal afectado; no se reportaron personas evacuadas, ya que el predio se encuentra alejado de zona poblada. </t>
  </si>
  <si>
    <t xml:space="preserve">Zapopa </t>
  </si>
  <si>
    <t xml:space="preserve">Se registró a las 00:30 horas aproximadamente fuerte incendio al poniente de la Ciudad de Guadalajara propagado en una recicladora de razón social Láminas y Reciclados de Occidente S.A. de C.V. (dirección Anillo Periférico Norte Manuel Gómez Morín No 85, coordenadas geográficas: 20.703796, -103.448925) ubicada en Municipio de Zapopan en la Colonia de San Juan de Ocotán. El lugar se encuentra próximo a la Av. Inglaterra y a empresas proveedoras de artículos del sector médico Marlex y Solomed. El siniestro siendo las 3:25 horas se encontraba aún fuera de control previéndose el consumo total de la unidad recicladora, la cual se compone de 80% de cartón y 20% de plástico consumido en una superficie aproximada de 2.7 hectáreas. Se desconoce aún reporte de personas lesionadas o evacuadas. </t>
  </si>
  <si>
    <t xml:space="preserve">Se registró un fuerte accidente entre una unidad Urvan del servicio público y un auto particular, en la vía estatal Atlepexco-Calnali, tramo poblado “Acalamatitla” en el Municipio de Yahualica, dejando como resultado 4 personas fallecidas  y 14 lesionados quienes fueron trasladados al Hospital Integral de Atlapexco, y al Hospital Regional. Hasta el momento se desconoce la causas que originaron el accidente.  </t>
  </si>
  <si>
    <t>Contla de Juan Cuamatzi</t>
  </si>
  <si>
    <t xml:space="preserve">Se reporta una explosión dentro de una vivienda donde se almacenaba material pirotécnico. Como resultado de incidente se reporta una persona lesionada con diversas quemaduras, la cual fue trasladada a un hospital más cercano. Hasta el momento se desconocen las causas que originaron el incidente. </t>
  </si>
  <si>
    <t>Se reportó un incendio en un Asilo de Ancianos, ubicado en el cruce de Río Támesis y Río Amazonas Colonia Roma en Monterrey dejando como resultado a 2 personas fallecidas y 14 personas heridas trasladándolos a ISSSTELEON  e IMSS</t>
  </si>
  <si>
    <t>Se reporta el incendio de 9 viviendas construidas de material endeble, ubicadas en la colonia Ciudad Jardín, del municipio de Morelia. Como medida preventiva se realizó la evacuación de aproximadamente 40 personas. Al momento no se tiene reporte de daños humanos.</t>
  </si>
  <si>
    <t xml:space="preserve">Registra incendio en la tienda con razón social “Palacio de Hierro”, en la delegación Cuauhtémoc colonia Roma Norte, ubicado en las calles Salamanca y Durango. El incidente ocurrió en una bodega al interior de dicha tienda de 3x8 metros. Se desconocen las causas que ocasionaron el incidente. Del incidente anterior como medida preventiva se realizó la evacuación de 200 personas. Se reportan dos personas atendidas por ligera intoxicación  </t>
  </si>
  <si>
    <t xml:space="preserve">Desplome de aeronave (se desconoce tipo) con matrícula XB-JKD, entre el Cerro de la Cruz y la Comunidad El Vicario, en el Municipio de Apaseo el Grande. La aeronave pertenecía a una Universidad de Querétaro; una falla en el motor provocó que ésta tuviera un aterrizaje forzoso, lo que arrojó dos personas lesionadas (tripulantes), aunque no de gravedad. </t>
  </si>
  <si>
    <t>Derivado de las lluvias, granizadas y a los fuertes vientos que se registraron el día de ayer por la tarde se reportaron afectaciones parciales en el techado de 41 viviendas, sin reporte de personas lesionadas ni de activación de refugios temporales</t>
  </si>
  <si>
    <t>Se reporta derrame, explosión e incendio por toma clandestina de combustible, en un ducto de Pemex, ubicado en la comunidad Manga, del municipio de Valle de Santiago. Derivado de lo anterior se reporta 1 persona fallecida y 1 lesionada con quemaduras en el 90% de su superficie corporal. Así como, 2 vehículos calcinados. Al lugar acudieron elementos de Protección Civil municipal, H. C. de Bomberos, Seguridad Pública, Sedena y Seguridad Física de Pemex.</t>
  </si>
  <si>
    <t>Se registró una explosión, sin incendio, en la plaza comercial Lemas ubicada en Bulevar Enrique Sánchez Alonso, desarrollo urbano Tres Ríos, Municipio de Culiacán, Estado de Sinaloa. Se desconocen las causas que originaron el siniestro que dejó como saldo 7 personas lesionadas, 4 féminas y 3 varones, atendidos por paramédicos en el lugar. Como daños colaterales se reportan solo cristales rotos de las ventanas originados por la explosión en algunos domicilios aledaños</t>
  </si>
  <si>
    <t>se registró una volcadura de un autobús de la Línea Sotavento, en la carretera 180, a la altura de la Comunidad de El Platanar, Municipio de Alvarado, Estado de Veracruz. Se desconocen las causas que originaron el accidente que dejó como saldo 31 personas lesionadas, 23 atendidos en el lugar, 8 trasladados al IMSS del Municipio de Lerdo de Tejada y al Hospital Civil de Alvarado. Como medida preventiva, la carretera fue cerrada a la circulación parcialmente. El incidente concluyó a las 11:34 horas, con el retiro de la unidad siniestrada</t>
  </si>
  <si>
    <t>Explosión de polvorín, ubicado en el barrio de San Antonio, localidad de Alcozacán, municipio de Chilapa de Álvarez. Derivado de lo anterior se reporta 1 persona fallecida y 2 lesionados, mismos que fueron trasladados al hospital General de Chilpancingo. Hasta el momento se desconocen las causas que originaron el incidente</t>
  </si>
  <si>
    <t>Se registró el impacto vehicular entre un camión de pasajeros y un vehículo compacto, esto en la carretera federal Salamanca-Valle de Santiago a la altura de una empresa de nombre “Daltile”, en el municipio de Salamanca. Derivado de lo anterior se reportan 4 personas fallecidas las cuales venían en el vehículo compacto. Del camión de pasajeros se tienen 14 lesionados, los cuales fueron trasladados a distintos hospitales.</t>
  </si>
  <si>
    <t>A las 11:30 horas se reporta explosión por fuga de gas en cilindro de gas lp aunado a que se encontraban otros 10 cilindros, en un restaurante ubicado en el tramo carretero Cárdenas – Coatzacoalcos, en el paraje Villa – La Venta, municipio de Huimanguillo. No se reportan personas lesionadas, solo daños materiales; de manera preventiva se evacuaron a 100 personas de los alrededores.</t>
  </si>
  <si>
    <t>Cuatro Ciénegas</t>
  </si>
  <si>
    <t>Se registró volcadura de un autobús de pasajeros sobre el kilómetro 141-Carretera 57, de Torreón a Monclova, Municipio de Cuatro Ciénegas. El incidente dejó como saldo 7 personas fallecidas y 23 lesionados.   En el lugar participaron elementos de Protección Civil Municipal de San Buena Aventura, H. C. de Bomberos de Monclova, San Buena Aventura, Frontera, Madrid, Cruz Roja y Sector Salud.</t>
  </si>
  <si>
    <t>A las 08:46 horas se registró choque de frente entre 1 autobús de pasajeros y 1 camioneta de transporte de personal de una empresa (se desconoce razón social) 36 pasajeros en el autobús, en la carretera 25 Aguascalientes – Zacatecas, a la altura de la comunidad Jaltomate, municipio de Aguascalientes. Se reportaron 2 personas fallecidas (conductores) y 19 personas lesionadas. Las causa del incidente rebase imprudente que provocó el impacto contra el autobús.</t>
  </si>
  <si>
    <t>Aproximadamente a las 18:15 horas se reporta volcadura de un camión de pasajeros, en el kilómetro 38 de la autopista México-Puebla, dirección Ciudad de México. Al momento se reportan 42 lesionados, de los cuales 2 (1 menor de 7 años y 1 adulta de 32), serán trasladados vía aérea al Hospital de Magdalena de las Salinas. La causa del accidente fue que el vehículo se quedó sin frenos.</t>
  </si>
  <si>
    <t>Apizaco</t>
  </si>
  <si>
    <t>A las 06:15 horas se registró volcadura de un tracto camión con pipa de 30,000 litros de capacidad que contenía hipoclorito de sodio al 3 %, sobre la carretera Tlaxcala-Apizaco, kilómetro 28+850, en la comunidad de Tizatlán, municipio de Apizaco. Se desconoce la causa que origino el incidente y se reporta 1 persona fallecida.</t>
  </si>
  <si>
    <t>Los Ramones</t>
  </si>
  <si>
    <t>Siendo las 07:50 horas se registró volcadura de un autobús con razón social Ómnibus, procedente de Houston Texas, en el km 57+262, Autopista Monterrey- Reynosa, Cadereyta entronque la Sierrita, Municipio de los Ramones, se desconoce la causas que origino el incidente. Se reporta una persona fallecida y  25 personas lesionadas.</t>
  </si>
  <si>
    <t>A las 15:15 horas, accidente de un autobús de pasajeros de la línea Roja, con número de placas 627-249-T, en el libramiento a la Piedad, a la altura de la comunidad de Ticuitaro, municipio de la Piedad. Se reporta 1 fallecido y 18 lesionados, de los cuales 6 fueron trasladados al hospital Regional de la Piedad. El accidente fue causado por el exceso de velocidad.</t>
  </si>
  <si>
    <t>El pasado 2 de abril a las 21:30 horas (tiempo local), se inició un incendio dentro de la empresa BM de México, S.A. de C.V., ubicada en el eje Juan Gabriel y calle Industrial, en el parque Industrial Gema II. Como medida preventiva se realizó la evacuación de aproximadamente 270 personas, de los cuales 120 eran empleados de la empresa y los demás de viviendas cercanas. En fuego consumió en su totalidad la empresa, donde se almacenaban y laboraban con resina, plástico, pintura y cartón. El incendio fue controlado y extinguido el día 04 de Abril por la mañana, sin que se registraran daños humanos.</t>
  </si>
  <si>
    <t>A las 20:21 horas, se reporta el impacto de un autobús del transporte público contra un poste metálico, con número económico 24; el accidente se presentó en la lateral de Periférico y avenida Toluca, colonia Tizapan. Derivado del incidente se reportan 22 personas lesionadas, de las cuales sólo 5 fueron trasladadas a un hospital cercano.</t>
  </si>
  <si>
    <t>A las 15:30 horas, se registró un choque entre un taxi de la línea expreso y un taxi de la línea concord en el kilómetro 165 de la carretera libre México-Morelia, a la altura del tramo Charo-Indaparapeo, municipio de Charo. Se desconocen las causas que originaron el accidente que dejó como saldo 9 personas lesionadas de entre ellas 6 graves, trasladadas al Hospital Civil de Morelia.</t>
  </si>
  <si>
    <t>A las 09:00 horas, se registró un choque entre un autobús de pasajeros y un tráiler sobre la carretera México-Querétaro, a la altura del entronque Lago de Guadalupe, colonia Peñitas, dirección Ciudad de México, municipio de Tlalnepantla, Estado de México, se desconocen las causas que originaron el siniestro que dejó un saldo de 37 personas lesionadas; 18 trasladadas a Cruz Roja de Tlalnepantla, 2 a Cruz Roja de Polanco, así como, 17 al Hospital de Traumatología y Ortopedia del IMSS de Lomas Verdes, de los cuales, 3 fueron dadas de alta, 3 ingresaron a quirófano y 11 se encuentran en observación.</t>
  </si>
  <si>
    <t>Venado</t>
  </si>
  <si>
    <t>El día martes 10 de abril se registró una fuerte tormenta y granizada que afectó el Municipio de Venado en las Comunidades de Barrio Guadalupe, Barranca Norte, Tierra Blanca, San Mateo, El Salero, El Sotolillo y San Sebastián, dando como resultado la afectación a 274 viviendas, 3 Instalaciones Municipales, 4 escuelas, 960 habitantes y 758 alumnos, derivado de lo anterior el Estado les ha entregado apoyos tales como cobijas, despensas y láminas galvanizadas.</t>
  </si>
  <si>
    <t>14:50 horas, inició el incendio de 5 viviendas construidas de material endeble, mismas que se ubican en el predio El Rosario, calle Puesta del Sol, en la colonia Arco Iris. El incendio inició por un corto circuito en una de las viviendas. No se tiene reporte de daños humanos.</t>
  </si>
  <si>
    <t>A las 14:00 horas se registró un colapso en casa habitación, por explosión de acumulación de gas, en calle Corregidora entre Hidalgo y Coyuya Col. Santa Anita, delegación Iztacalco, derivado del incidente se reportan 7 personas lesionadas (5 fueron rescatadas, mismas que fueron trasladadas a diferentes hospitales  y 2 salieron por su propio pie).</t>
  </si>
  <si>
    <t>Tala</t>
  </si>
  <si>
    <t>I N C E N D I O   A C T I VO  Incendio forestal en cerro San Miguel Área Natural Protegida “La Primavera”, Jalisco.  Hora: 13:30 horas Predio: Cerro San Miguel Área Natural Protegida “La Primavera”. Asentamientos humanos: No existe riesgo de afectación. Causa Probable: Por determinar. Superficie afectada acumulada:  No se reporta. Tipo de vegetación: Bosque de Encino – Pino. Personal participante: 286 combatientes Equipo aéreo: 3 helicópteros en operación: con 22 descargas. Porcentaje de control: 70% de control. Porcentaje de liquidación: 0% de liquidación. Observaciones: Se evacuo a oficial de la Torre de Vigilancia.  •    La Secretaría de Educación del Gobierno de Jalisco determino la suspensión de actividades escolares en el municipio de Tala, en 62 escuelas que tiene un total de 12,035 alumnos y 499 docentes.</t>
  </si>
  <si>
    <t>A las 07:48 horas se registró un accidente carretero  entre dos camionetas tipo Urvan colectivas sobre la Autopista  México-Puebla, Col. 20 de Noviembre Municipio de Ixtapaluca Estado de México, se desconoce las causas que originaron el incidente, como resultado del siniestro, se reportan 10 personas lesionadas.</t>
  </si>
  <si>
    <t>Granizada severa ocurrida el día 11 de abril</t>
  </si>
  <si>
    <t>A las 18:08 horas, se reporta un incendio dentro de una fábrica de colchones, sobre la carretera Ocoyoacac-Santiago, a la altura de la comunidad el Pedregal. Como medida preventiva se realizó la evacuación de 270 personas de 30 viviendas y negocios aledaños. Se reporta un bombero con lesiones menores en una pierna, debido a que le cayó una viga. Registran 2 viviendas afectadas.</t>
  </si>
  <si>
    <t>A las 19:20 horas, del día 13 de abril,  se registró un incendio dentro de una bodega de 5X5 metros con material de desuso (1 refrigerador y artículos electrónicos), de una gasolinera, ubicada en las calles de Xicoténcatl y Allende, en la Colonia Centro, Municipio de Pachuca. Derivado de lo anterior se reporta la evacuación de 15 personas, empleadas de la gasolinera, así como el paro de emergencia de la estación.</t>
  </si>
  <si>
    <t>A las 18:00 horas aproximadamente, del día 13 de abril, se reporta el impacto de una Urban de la Línea Roja contra un camión de transporte de personal, en el boulevard Luis Donaldo Colosio y avenida Kabah, municipio de Benito Juárez. Derivado del accidente se reportan 20 personas lesionadas, mismas que fueron trasladados a diferentes hospitales.</t>
  </si>
  <si>
    <t>A las 17:00 horas del día de ayer, se reportó la volcadura de un autobús de turismo (se desconoce razón social) en el km 264+200 en el tramo de la carretera Nogales – Río Blanco, en el municipio de Nogales. El autobús provenía de la Ciudad de México y se dirigía hacia Chocamán. Se desconoce la causa que generó el percance. Se reportan 16 personas lesionadas, quienes fueron trasladadas al Hospital Regional  Río Blanco para su respectiva valoración.</t>
  </si>
  <si>
    <t>San Andrés Huayapam</t>
  </si>
  <si>
    <t>A las 14:35 horas, se registró la caída a un barranco de autobús de la línea TEMSA que corren de la central de Abastos a Santa Cruz Amilpas. El accidente ocurrió en el kilómetro 203 + 500 sobre la carretera 175, Oaxaca-Tuxtepec, Municipio de San Andrés Huayapam. El incidente dejó 25 personas lesionadas hasta el momento, aún se determina el número de lesionados, quienes fueron trasladados al Hospital Civil de Oaxaca, Cruz Roja, ISSSTE e IMSS.</t>
  </si>
  <si>
    <t>Explosión de polvorín, 1 fallecido, 1 lesionado, contaminación ambiental, daños materiales y movilización de cuerpos de emergencia.</t>
  </si>
  <si>
    <t>Champotón</t>
  </si>
  <si>
    <t>A las 12:30 horas, se registró la volcadura de un autobús de pasajeros con razón social “Sur”, en la carretera Champotón-Escárcega, a la altura del ejido Xbacab del municipio de Champotón. Derivado de lo anterior se reportaron 2 personas fallecidas y 18 lesionadas.</t>
  </si>
  <si>
    <t>Naucalpan de Juárez</t>
  </si>
  <si>
    <t>12:46 horas, se registró el incendio de un horno de secado dentro de las instalaciones de la empresa Electro MAGG S.A. de C.V., ubicada en la avenida San Luis Tlatilco, No. 33, en la colonia Parque Industrial Naucalpan. No se tiene reporte de daños humanos, pero se realizó la evacuación de 40 personas.</t>
  </si>
  <si>
    <t>A las 12:18 horas reportaron la fuga de amoniaco en una empresa siderúrgica y minera denominada “ArcelorMittal”, ubicada en la Col. Centro, en el Municipio de Lázaro Cárdenas. La causa se debió al colapso de presión de una válvula de seguridad. Se evacuó sólo al personal que pertenecía al departamento afectado por el incidente (se desconoce cantidad) y resultaron 5 personas intoxicadas.</t>
  </si>
  <si>
    <t>15:50 horas, un camión de bomberos de la UEPCyB de Nayarit, acude a combatir el incendio de una camioneta, ubicada en el acotamiento de la autopista Tepic-San Blas, en el kilómetro 5, a la altura del cruce las Peñitas, en el municipio de Tepic, cuando un camión tipo góndola atropella a los elementos de la dependencia antes mencionada. Derivado de lo anterior se reportan 2 fallecidos y 3 lesionados, mismos que fueron trasladados al ISSSTE de San Blas. Al lugar acudieron elementos de Protección Civil estatal y municipal, Seguridad Pública y Policía Federal.</t>
  </si>
  <si>
    <t>A las 21:30 horas se registra incendio en casa habitación por acumulación de gas  en calle cantera y cuarta cerrada cantera, Colonia La Mesa, Delegación Tlalpan, Al momento se reportan 3 personas lesionadas.</t>
  </si>
  <si>
    <t>Lluvia severa e inundación fluvial y pluvial ocurridos el 20 de abril</t>
  </si>
  <si>
    <t>Granizada severa y lluvia severa ocurridas el día 22 de abril</t>
  </si>
  <si>
    <t xml:space="preserve">17:33 horas, incendio en el departamento No. 814 de la torre B, de una Unidad Habitacional, ubicada en Prolongación San Antonio No. 485, colonia Carola, delegación Álvaro Obregón. En el lugar se consumieron dos recámaras y una sala-comedor, sin que se tenga reporte de daños humanos. Como medida preventiva se realizó la evacuación de 50 personas de la misma torre. </t>
  </si>
  <si>
    <t>A las 12:09 horas reportan explosión e incendio en casa habitación ubicada en Gerardo Arteaga, Col. El Batán, en el Municipio de Zapopan. El incidente se debió a la fuga de un tanque estacionario de gas L.P. Al momento continúan laborando en el lugar e informan que resultaron 5 personas lesionadas, así mismo, se llevó a cabo la evacuación de habitantes de las casas aledañas sin conocer la cifra exacta.</t>
  </si>
  <si>
    <t>Ahuacatlán</t>
  </si>
  <si>
    <t>A las 03:00 horas, se registró un choque por alcance, entre un autobús de la línea Omnibús y un camión de carga, con 30 pasajeros a bordo, en la autopista Tepic-Guadalajara, kilómetro 118, a la altura del cerro El Ceboruco, Municipio de Ahuacatlán. Se desconocen las causas que originaron el incidente que dejó como saldo 1 fallecido y 16 personas lesionadas; 8 trasladadas al Hospital Puerto de Hierro, 5 al Hospital San Rafael de Tepic y 3 atendidas en el lugar. El resto de los pasajeros fueron trasladados, algunos, por otra unidad de la misma línea y otros por sus propios medios a su destino; como medida preventiva la carretera fue cerrada a la vialidad parcialmente. El incidente concluyó a las 05:30 horas con el retiro de las unidades siniestradas.</t>
  </si>
  <si>
    <t>A las 07:30 horas, se registró un choque entre dos taxis marca Nissan Tsuru, en la carretera estatal Ometepec - Tlacoachistlauca, cerca de la localidad de Arroyo de Barranca Honda, municipio de Ometepec. Se desconocen las causas que originaron el incidente que dejó como saldo 1 fallecido y 5 personas lesionadas, trasladadas al hospital regional de Ometepec. Como medida preventiva la carretera fue cerrada a la vialidad parcialmente. El incidente concluyó a las 12:00 horas con el retiro de las unidades siniestradas.</t>
  </si>
  <si>
    <t>12:05 horas, una avioneta tipo Cessna intentaba aterriza en la Sindicatura de Villa Juárez, municipio de Navolato, cuando se enredó con unos cables de energía eléctrica, impactándose contra el suelo. Derivado del accidente anterior se reporta una persona con lesiones graves, por lo cual fue trasladado a un hospital cercano. Se desconocen los datos del piloto y de la aeronave, ya que después del incidente se incendió la avioneta, calcinándose en su totalidad.</t>
  </si>
  <si>
    <t>A las 07:56 horas, se registró la salida de la carretera y volcadura de un autobús de la empresa Elite 4039, línea Transportes de Autobuses del Pacífico, con 25 pasajeros a bordo, en el tramo de la carretera Caborca-Sonoyta, kilómetro 186, en dirección a San Luis Río Colorado, municipio de Caborca. Se desconocen las causas que originaron el siniestro que dejó como saldo 17 personas lesionadas; una de ellas fallecida al ser trasladada al hospital. Todas fueron trasladadas al Hospital General y al IMSS de Caborca; el resto de los pasajeros se trasladaron al Municipio de Sonoyta para ser apoyados por sus familiares. No fue necesario el cierre de carretera. El siniestro concluyó a las 11:30 horas, con el retiro de la unidad siniestrada por elementos de Policía Federal y Grúas.</t>
  </si>
  <si>
    <t>Mier y Noriega</t>
  </si>
  <si>
    <t>Siendo las 16:49 horas se registra caída de techumbre a causa de la fuerte granizada en la Escuela Secundaria Elpidio Martínez López, ubicado en Calle José López Portillo entre Mier y Noriega Colonia San Isidro Nuevo León, al momento se reportan 30 personas evacuadas y 5 personas lesionadas quienes fueron trasladadas al Hospital General Dr. Arroyo.</t>
  </si>
  <si>
    <t>Aproximadamente a las 07:30 horas se registró volcadura de un autobús de pasajeros de la UJAT (Universidad Juárez Autónoma de Tabasco) en el km 73 de la carretera Cárdenas- Coatzacoalcos, municipio de Cárdenas, en el autobús viajaba el ballet folclórico de Centla, se reportan 15 personas lesionadas quienes fueron trasladadas al Hospital Regional de Cárdenas. Se desconocen las causas del incidente.</t>
  </si>
  <si>
    <t>Tláhuac</t>
  </si>
  <si>
    <t>El día de ayer a las 14:48 horas, se registró una grieta de 400 metros de largo, provocado por un socavón, derivado de una fuga de agua de un ducto de 36”, mismo que se localiza en avenida 5 de mayo, casi esquina con avenida de las arboledas, en la colonia San Nicolás Tetelco, en la delegación de Tláhuac. La grieta afectó a 2 viviendas, por lo cual fueron evacuadas 10 personas, quienes fueron trasladadas con familiares, mientras se realiza la revisión de sus domicilios. Asimismo, se vio afectado un poste de energía eléctrica, por lo que personal de la Comisión Federal de Electricidad, se encuentra realizando el remplazo. No se tiene registro de daños humanos.</t>
  </si>
  <si>
    <t>A las 07:15 horas, se registró una explosión en una fábrica con razón social, AHMSA (Altos Hornos de México), esto a causa de una fuga de agua, la cual provocó un corto circuito alcanzando un producto químico corrosivo, originando la explosión, dejando 5 personas lesionadas, con quemaduras de tercer grado en un 70% de su cuerpo, las cuales fueron trasladadas al hospital más cercano.</t>
  </si>
  <si>
    <t>A las 05:43 horas, se registró un choque por alcance entre un autobús de pasajeros marca VOLVO con razón social Autobuses Chihuahuenses, que viajaba de Chihuahua a Culiacán, contra un camión tipo Torton de mudanza, en el kilómetro 190 de la carretera Hermosillo - Guaymas, Municipio de Guaymas. El conductor del autobús se quedó dormido lo que originó el siniestro que dejó como saldo 5 lesionados trasladados al Hospital General de Guaymas. No fue necesario el cierre a la vialidad.</t>
  </si>
  <si>
    <t>Tuzantán</t>
  </si>
  <si>
    <t>A las 07:50 horas reportan el extravío de una avioneta particular blanca con matrícula N149-CD, la cual se localizó accidentada en la localidad de San Cristóbal, perteneciente al municipio de Tuzantán, como referencia en la parte alta del municipio de Huixtla. Derivado del incidente, se encontraron 2 cuerpos calcinados, los cuales no han sido identificados.</t>
  </si>
  <si>
    <t>A las 08:10 horas, un autobús de turismo con razón social Guaymas de Iztapalapa, proveniente de la Ciudad de México, se impactó contra una barda, en la colonia centro de Huitzilac, Municipio de Huitzilac, Estado de Morelos. La unidad se dirigía al Santuario de Chalma, con 48 personas a bordo; se desconocen las causas que originaron el accidente que dejó como saldo, 32 lesionados, quienes fueron trasladados a hospitales cercanos del municipio de Cuernavaca para valoración médica; 17 al IMSS de Plan de Ayala y 15 al Hospital General G. Parres; así mismo, cabe mencionar que en el Hospital G. Parres, fue activado un albergue para brindar alojamiento al resto de los pasajeros. El incidente concluyó a las 10:15 horas, con el retiro de la unidad siniestrada.</t>
  </si>
  <si>
    <t>Tecámac</t>
  </si>
  <si>
    <t>A las 09:16 horas, se registró la salida de la carretera de un autobús con razón social ODT con 30 pasajeros a bordo. Posteriormente la unidad se impactó contra una barda y volcó. Esto ocurrió en el kilómetro 37 de la carretera México-Pachuca, en dirección a Pachuca, municipio de Tecámac, Estado de México; se desconocen las causas que originaron el siniestro que dejó como saldo 2 personas fallecidas y 18 lesionadas, trasladadas al Hospital Álvaro Obregón, en Axapusco, así como, a la Clínica 200 del IMSS, en Tecámac. Como medida preventiva la carretera fue cerrada parcialmente a la vialidad. El incidente concluyó a las 11:47 horas, con el retiro de las unidad siniestrada.</t>
  </si>
  <si>
    <t>A las 09:15 horas, se reporta fuga de gas en tanque estacionario en la Plaza Comercial “Ley del Río” ubicada en calle Sepúlveda y Antonio Sales, colonia Centro en el municipio de Culiacan. La fuga de gas se originó al estar haciendo maniobras de mantenimiento en el cambio de la válvula en dicho tanque. Como medida preventiva se realizó la evacuación de 420 alumnos y 30 maestros de la escuela “Eustaquio Welma Pérez”, una niña fue atendida en el lugar por personal de Cruz Roja, ya que presentó malestares y mareos.  Al momento, ya se encuentra controlada la fuga y la escuela suspendió clases hasta el día de mañana.</t>
  </si>
  <si>
    <t>A las 21:30 horas del día de ayer, se registró un choque frontal entre 2 camiones urbanos, uno de la ruta 4 y el otro de la ruta 11, sobre la carretera de la Comunidad de Tecoaleche a Casa Blanca perteneciente al municipio de Guadalupe; el incidente se debió a que uno de los camiones fue golpeado por un vehículo particular ocasionado que dicha unidad se impactara contra el camión que se encontraba de frente; como resultado del siniestro, se reportaron 15 personas lesionadas, mismas que fueron trasladadas al Hospital de Urgencias Médicas, Hospital General, IMSS e ISSSTE del municipio; a las 01:04 horas, concluyen con los trabajos de retiro de las unidades siniestradas.</t>
  </si>
  <si>
    <t xml:space="preserve">El día 27 de mayo  a las 12:00 horas se registró incendio en una fábrica de acumuladores para automóvil ubicada en el interior del Parque Industrial Gonher, Kilómetro 2 de la carretera que conduce al municipio de García en Santa Catarina. No se reportan personas lesionadas y se realizó evacuación de 450 personas de las empresas aledañas, resultaron afectadas alrededor de 1,400 metros cuadrados. El incendio quedó controlado y liquidado durante la noche del día 27. </t>
  </si>
  <si>
    <t>A las 19:10 horas se reporta incendio en la calle de Año de Juárez y calle 4, colonia Granjas San Antonio, en la delegación Iztapalapa. Personal de bomberos de Iztapalapa, Coyoacán y Central, laboran en el incendio de una empresa de cosméticos (naves industriales con un área afectada de 400m2). Se tiene un control del 100% y en proceso de extinción. De manera preventiva se realizó la evacuación de los alrededores (aproximadamente 200 personas). Al momento no se reportan daños humanos.</t>
  </si>
  <si>
    <t>Cármen</t>
  </si>
  <si>
    <t>12:10 horas, se presentó el impacto de un tren contra un tráiler en la carretera Monclova, kilómetro 16+500, en el municipio de EL Carmen. Derivado del impacto, el chofer del tráiler falleció y asimismo dicho vehículo se calcinó en su totalidad. Las primeras investigaciones indican que el tráiler quiso ganarle el paso al tren.</t>
  </si>
  <si>
    <t>A las 22:45 horas reportan choque entre un camión de pasajeros (de segunda clase) contra un tráiler sobre la autopista Esperanza-Orizaba, a 2 km de un lugar conocido como El Trébol, perteneciente al municipio de Maltrata. El autobús que se dirigía hacia Tabasco y provenía de la frontera norte, se quedó sin frenos impactándose con el tráiler, ocasionando 1 fallecido y 29 personas lesionadas.</t>
  </si>
  <si>
    <t>Onda cálida a partir del día 28 de mayo</t>
  </si>
  <si>
    <t>Onda cálida ocurrida a partir del día 28 de mayo</t>
  </si>
  <si>
    <t xml:space="preserve">Onda cálida ocurrida a partir del día 28 de mayo </t>
  </si>
  <si>
    <t>Onda cálida 28 de mayoonda cálida ocurrida a partir del día 28 de mayo</t>
  </si>
  <si>
    <t>14:55 horas, se presentó un choque múltiple entre 1 camión de plataforma, 1 camioneta urvan de pasajeros del Estado de México, 1 camión rabón, 1 camión de pasajeros de la Ciudad de México y 1 vehículo particular, el accidente se presentó en la autopista México-Puebla, a la altura de la colonia Campestre Potrero, delegación Iztapalapa. Como resultado del accidente se reportan 15 personas lesionadas, de las cuales 3 fueron trasladadas a un hospital cercano. Hasta el momento se desconocen las causas que originaron el incidente.</t>
  </si>
  <si>
    <t>A las 11:33 horas se tiene reporte de incendio de varios vehículos en taller de hojalatería, pintura y mecánica, ubicado en Obrero Mundial No. 548, Col. Piedad Narvarte, Del. Benito Juárez. Equipos de emergencia laboran en el lugar,  se reportan 2 lesionados (trabajadores del mismo inmueble), se tiene un área afectada de 450 m2 y colapso de la estructura. Se realizó la evacuación de los alrededores de manera preventiva (se desconoce el número de personas).</t>
  </si>
  <si>
    <t xml:space="preserve">01:30 horas, se registró el choque entre dos trenes de carga uno de trigo y el otro de vehículos esto se presentó en la vía México-Ciudad Juárez, en el kilómetro A-1733, a la altura de la población el Zueco, entre Sacramento y Villa Ahumada, en el municipio de Ahumada Derivado del accidente se reporta 1 persona fallecida y 5 lesionados. </t>
  </si>
  <si>
    <t>8:49 horas, se presentó una fuga de gas LP, de un tanque estacionario de 300 litros, mismo que se encuentra dentro de un edificio ubicado en Ermita y Javier Rojo Gómez, colonia EL Molino. Derivado de esto se registró un flamazo afectando un negocio de comida. No se tiene reporte de daños humanos, sólo la evacuación de 15 personas.</t>
  </si>
  <si>
    <t>Tepetlaoxtoc</t>
  </si>
  <si>
    <t>A las 09:50 horas, se registró un choque y volcadura entre un  de un camión de carga tipo plataforma y un Omnibus de México tipo microbús de la línea autobuses México-Texcoco, en el km 31 de la carretera México – Zacatepec, municipio de Tepetlaoxtoc, Estado de México; El siniestro se originó debido a que la unidad de carga tuvo una falla mecánica, quedándose sin frenos, lo que provocó que chocara contra el microbús, arrastrándolo a un barranco; derivado del incidente se reportaron, 8 fallecidos y 15 lesionados, trasladados al Hospital Guadalupe Victoria del IMSS y al Hospital ISEMYN, ambos pertenecientes al municipio de Texcoco.</t>
  </si>
  <si>
    <t>A las 10:40 horas (tiempo local) se reportó la ruptura de un bordo de una represa al interior de la minera Rio Tinto en la localidad de Cieneguita Lluvia de Oro, en el municipio de Urique. Derivado de este incidente se reporta el arrastre de 20 trabajadores y al momento han sido rescatados 3, continúan búsqueda de los otros 17 (al momento desaparecidos). En seguimiento sobre la situación se confirman 4 fallecidos,  5 desaparecidos y 2 lesionados (rescatados).</t>
  </si>
  <si>
    <t>UEPC Puebla  A las 13:00 horas se registró la volcadura de un autobús de pasajeros de la ruta Tepetzala, en el km 3 de la carretera federal a Amozoc-Acajete, municipio de Amozoc. Se reportaron 11 personas lesionadas, de los cuales 4 ameritaron su traslado para su atención al Hospital Regional de Tepeaca y al IMSS Regional de Puebla.</t>
  </si>
  <si>
    <t>Las 00:54 horas reportan explosión en una casa habitación que almacenaba material pirotécnico, ubicada en zona urbana, en el Barrio de la Piedad, municipio de Tultepec. Se desconocen las causas que originaron el incidente. Al momento se reportan 7 personas fallecidas y 11 lesionadas, quienes fueron trasladadas al Hospital de Zumpango, Vicente Villada y a la clínica 78 del IMSS. Asimismo, se informa que 23 domicilios aledaños resultaron afectados, de los cuales 5 en pérdida total, afectando un área de 2,000 m2 y 12 vehículos dañados.</t>
  </si>
  <si>
    <t>Aproximadamente a las 09:00 horas se registró una explosión al interior de un  negocio de pirotecnia, ubicado en la calle Pino Suárez, entre las calles Alatriste y Rojas en la zona centro del Municipio de Misantla. Se reportan 3 personas lesionadas (2 menores y 1 adulto mayor) quienes fueron trasladadas al hospital regional.</t>
  </si>
  <si>
    <t>A las 13:00 horas se registró choque múltiple que involucró 1 unidad de transporte público, 2 tracto camiones y 1 vehículo particular, sobre la carretera a Chapala, a la altura del Fraccionamiento Revolución, en el municipio de Tlaquepaque. Se reportan 19 personas lesionadas, 1 de ellas trasladada al hospital de la Cruz Verde en Tlaquepaque.</t>
  </si>
  <si>
    <t>A las 06:00 horas se registró accidente carretero entre un autobús de pasajeros y 1 tracto camión con caja que transportaba cilindros de gas Lp, esto en el km 47+100 del Macrolibramiento, municipio de Tlajomulco, se reporta 1 persona fallecida y 50 lesionados (33 adultos y 17 menores) quienes fueron trasladados a diversos hospitales. No se reporta fuga.</t>
  </si>
  <si>
    <t>15:00 horas, se reporta el impacto de una camioneta minivan del transporte público de la ruta 3, contra un poste de la Comisión Federal de Electricidad, el accidente ocurrió en avenida 601, esquina avenida 602, colonia San Juan de Aragón, en la delegación Gustavo A. Madero. Como resultado del incidente se reportan 7 personas lesionadas, mismas que fueron trasladadas al hospital Magdalena de las Salinas.</t>
  </si>
  <si>
    <t>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t>
  </si>
  <si>
    <t xml:space="preserve">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 Cabe señalar que la carretera se encuentra cerrada en ambos sentidos y al momento se encuentran realizando las labores de retiro de los vehículos afectados.
</t>
  </si>
  <si>
    <t>Derivado de la presencia de lluvias de fuertes a muy fuertes, acompañadas de granizo que se presentaron en la Zona Metropolitana (municipios de Guadalajara y Zapopan) se reportan las siguientes afectaciones:  219 vehículos afectados de los cuales 150 son de la plaza Patria, 82 viviendas afectadas, por penetración de agua. Cabe señalar que las personas de las viviendas fueron trasladadas con sus familiares, regresando a sus hogares, ya que disminuyo los niveles del agua.  28 negocios afectados de la plaza comercial Patria, 3 pasos a desnivel inundados, 3 bardas caídas, 2 árboles caídos, Tren ligero afectado en paso a desnivel, estación Perinorte.  Al momento continúan realizando recorridos para cuantificación de daños.</t>
  </si>
  <si>
    <t>Zihuatanejo de Azueta, Petatlán y la Unión de Isidoro Montes de Oca</t>
  </si>
  <si>
    <t xml:space="preserve">Derivado de las lluvias moderadas registradas durante la madrugada en los municipios de Zihuatanejo, Patatlán y La Unión, a consecuencia de los desprendimientos nubosos del huracán “Bud”. Además, debido al alto oleaje, se mantienen en operación 2 refugios temporales: uno en la comunidad de Boca Chica, Municipio de Tecpan de Galeana con 15 familias (75 personas); y el segundo en la comunidad de Petacalco, municipio de La Unión con 23 personas, generando un total de 98 personas. No se reportan daños humanos. Asimismo se registran las siguientes afectaciones:
• 42 árboles caídos,
• 2 carreteras con arrastre de material sólido,
• 140 viviendas inundadas, 
• 1 velero encallado,
• 6 Hoteles y salones de fiestas,
• 316 enramadas y restaurantes.
</t>
  </si>
  <si>
    <t>Alrededor de las 13:00 horas se suscitó choque entre taxi colectivo y auto particular en la carretera estatal Tlapa-Metlatonoc, cerca de la localidad de Lomazoyatl, perteneciente al municipio de Tlapa de Comonfort. Se desconocen las causas del incidente. El saldo fue de 9 personas lesionadas, quienes fueron trasladadas al Hospital General del municipio.</t>
  </si>
  <si>
    <t>Acapulco, Tecpan de Galeana, Zihuatanejo, Petatlán y San Marcos</t>
  </si>
  <si>
    <t>Derivado del paso del ciclón tropical Carlotta, se presentaron las siguientes afectaciones: 4 personas lesionadas, 80 árboles caídos, 42 viviendas presentaron penetración de agua, 9 techos caídos, 11 deslaves y derrumbes, 3 bardas caídas, 22 espectaculares caídos, 32 daños en enramadas, 7 postes caídos, 9 vehículos afectados, 1 Hospital del ISSSTE en Acapulco con daños, por ventanal roto.
Adicionalmente se activaron 3 refugios temporales con 97 personas albergadas, quienes han comenzado a regresar a sus domicilios, al día de hoy se encontraban activos 2 RT con 55 personas.</t>
  </si>
  <si>
    <t>SE PRESENTA INCENDIO DENTRO DE UNA FÁBRICA RECICLADORA DE PLÁSTICOS Y CARTÓN, EN EL POBLADO LA PRESA, EN EL MUNICIPIO DE TIJUANA. COMO MEDIDA PREVENTIVA SE REALIZÓ LA EVACUACIÓN DE 30 PERSONAS, TRABAJADORAS DE LA FÁBRICA.</t>
  </si>
  <si>
    <t>Siendo las 21:33 horas se registra volcadura de un autobús de pasajeros de la ruta 275-B en el canal de aguas negras, sobre camino a San Martín- El Verde  de las Flores de abajo, Municipio de Tlaquepaque, se desconocen las causas que originaron el incidente, se reportan 6 personas fallecidas y 35 lesionados lo cuales ameritaron su traslado para su atención a diferentes Hospitales.</t>
  </si>
  <si>
    <t>Inundación pluvial ocurrida el día 17 de junio</t>
  </si>
  <si>
    <t>Torreón</t>
  </si>
  <si>
    <t>Derivado de las fuertes lluvias registradas los últimos días, se han presentado anegaciones en diversas colonias donde el agua alcanza hasta 1 metro de altura en diversas vialidades, así como penetración de agua en viviendas. Se tiene un refugio temporal ubicado en el auditorio municipal, donde se encuentran varias familias, desconociendo la cantidad. Otras familias se han trasladado con familiares y amigos. Se reporta el derrumbe de una vivienda, sin que se reporten daños humanos.</t>
  </si>
  <si>
    <t xml:space="preserve">En seguimiento a las lluvias registradas el día de ayer 19 de junio, en el municipio de Aguascalientes y Jesús María,  al momento se reportan 31 colonias afectadas por penetración de agua en viviendas, anegaciones en vialidades, arrastres de vehículos y  bardas perimetrales caídas. Al momento se reportan 2 personas fallecidas por intoxicación de monóxido de carbono debido a que se quedaron al interior de su vehículo. Se está reportando que la lluvia registrada fue de 57.2 mm en una hora, se tiene habilitado un refugio temporal el cual no ha sido ocupado.   </t>
  </si>
  <si>
    <t>EN EL ÁREA DE HIELO EN BARRA, EL PERSONAL DE MANTENIMIENTO COMENTA QUE SE PRESENTÓ UNA PRESIÓN MÁS ELEVADA DE LA NORMAL, POR LO QUE LA VALVULA DE CONTROL ABRIÓ Y CERRO, Y SE LIBERARON DE 10 A 15 LIBRAS DE AMONIACO ANHIDRO.</t>
  </si>
  <si>
    <t>A las 23:00 horas se registra volcadura de autobús de pasajeros de la línea TAP, con número económico 5209, en la carretera federal Caborca – Sonoyta, kilómetro 112. Derivado de lo anterior, se reportan 9 personas fallecidas y 7 lesionados (2 de gravedad), siendo trasladados al Hospital General  e IMSS de Caborca.</t>
  </si>
  <si>
    <t>Se reporta a las 12:22 horas derrumbe de 3 niveles de edifico en construcción en la Residencial Puertas del Mar, en Puerto Juárez, del municipio de Benito Juárez. En comunicación con el titular de la unidad Municipal informa que se reportaron 9 lesionados, de los cuales 7 ameritaron traslado y 2 atendidos en el lugar. No se reportan personas fallecidas o desaparecidas.</t>
  </si>
  <si>
    <t>Reynosa, Matamoros y Río Bravo.</t>
  </si>
  <si>
    <t>En relación a las afectaciones registradas el día de ayer 20 de junio provocadas por las lluvias que iniciaron alrededor de las 16:30 horas, se reportó un acumulado de lluvia de 8.5 pulgadas, dejando las siguientes afectaciones: 
Municipio de Reynosa: 34 colonias afectadas, 1 fallecido, el cual intentó pasar un vado en su vehículo, siendo arrastrado por la corriente del agua. Se tienen 2 refugios temporales habilitados (1 en el auditorio municipal y el otro en una escuela primaria) al momento sólo se encuentran 5 personas albergadas.
Municipio de Matamoros: se encuentra en contingencia por lluvia, con total de 80 colonias afectadas, 50 con encharcamientos y 30 con inundaciones, de esas 30, 3 con inundaciones severas las cuales son Los Sauces, Buenavista y San Francisco, con un total de 146 colonias afectadas. Se reporta un menor fallecido, mismo que al regresar a su vivienda después de clases, cruzó por una calle anegada y se electrocutó debido a un cable de energía eléctrica.
Municipio de Río Bravo: Se tiene reporte de afectaciones en 28 colonias.</t>
  </si>
  <si>
    <t>A las 06:38 horas, se reporta explosión de tanque de gas al interior de la vivienda ubicada en  calle las Flores, lote 4 en la Col. Florida del municipio de Teapa. Derivado del incidente resultaron 3 personas lesionadas con quemaduras de Primer  grado, mismos que fueron trasladados al Hospital del IMSS en Teapa. Se desconocen las causas que originaron la explosión.</t>
  </si>
  <si>
    <t>Isla Mujeres</t>
  </si>
  <si>
    <t>A las 11:30 horas se suscitó incendio en el Hotel La Amada, ubicado en el municipio de  Isla Mujeres. El incidente se generó en el cuarto de máquinas sin conocerse al momento la causa. Se reportaron 7 personas lesionadas (empleados) y se llevó a cabo la evacuación de 230 personas (100 turistas y 130 empleados).</t>
  </si>
  <si>
    <t>Xalapa, Tlalnelhuayocan, Las Vigas de Ramírez y Veracruz</t>
  </si>
  <si>
    <t>15:30 horas, se presentaron lluvias fuertes acompañadas de vientos y granizo, en los municipios de Xalapa, Tlalnelhuayocan, Las Vigas de Ramírez y en la capital, ocasionando la caída de 3 árboles, 2 de ellos sobre vehículos estacionados, así como anegaciones en varias vialidades de los municipios. 2 personas fueron rescatadas sin lesiones, las cuales intentaron cruzar un vado en su vehículo.
No se tiene reporte de daños humanos hasta el momento.
Se realizan recorridos de valoración de daños por las zonas de mayor riesgo.</t>
  </si>
  <si>
    <t>UMPC El Carmen, Nuevo León. - 07:00 horas, impacto de una camioneta tipo Van, contra un camión de pasajeros, mismo que se voltea al momento del accidente, esto en la salida del fraccionamiento el Jaral. Derivado de lo anterior se reportan 43 lesionados, de los cuales solo 2 fueron trasladados a hospitales cercanos.</t>
  </si>
  <si>
    <t>A las 14:48 horas se registró fuga de gas natural de una tubería ubicada en calle Bernardo Couto y Toribio Medina, Colonia Algarín, Delegación Cuauhtémoc. Derivado del incidente se realizó evacuación de 150 personas domicilios aledaños. No se reportan personas lesionada. LA causa del incidente fue la ruptura del tubo cuando trabajadores realizaban cambios de la tubería hidráulica municipal.  Al momento se reporta controlada y las personas regresan a sus domicilios.</t>
  </si>
  <si>
    <t>A las 23:00 horas del día de ayer, se registró un choque entre un vehículo de SEDENA y un vehículo particular cerca del Puente de Obrajuelo de la comunidad del mismo nombre, perteneciente al municipio de Apaseo El Grande; como resultado del incidente, se reportó un elemento de SEDENA fallecido así como 7 personas más lesionadas (4 elementos de SEDENA y 3 civiles), quienes fueron trasladados al Hospital General de Celaya para su atención médica; a las 03:20 horas, concluyen con los trabajos de retiro de las unidades siniestradas.</t>
  </si>
  <si>
    <t>Aproximadamente a las 14:00 horas se registra explosión de polvorín ubicado en calle trigal No 47, el Barrio La Saucera, municipio de Tultepec. Al momento cuerpos de emergencia se dirigen al lugar, sin reporte de lesionados o fallecidos.</t>
  </si>
  <si>
    <t>Cocotitlán</t>
  </si>
  <si>
    <t>17:12 horas, se registró la explosión de artefactos pirotécnicos, mismos que se encontraban almacenados en una iglesia en construcción, ubicada en la comunidad de San Andrés Metla, en las calles de Guerrero y Benito Juárez, en el municipio de Cocotitlán.
Como resultado de lo anterior se reportan 3 trabajadores de la construcción con quemaduras en diversas partes de su cuerpo, por lo cual fueron trasladadas a los hospitales del ISSEMYM en Valle de Chalco y al hospital General de Valle de Chalco.
El incidente se debió a que los trabajadores realizaban labores de herrería y accidentalmente cayó una chispa a los artificios, provocando la explosión de los mismos.</t>
  </si>
  <si>
    <t>El día de hoy, siendo las 08:45 horas se registra un incendio en una Fábrica de autopartes y almacenamiento de derivados del petróleo, GONHERMEX, S.A. DE C.V., con dirección en Avenida Cesáreo Santos # 6109, esquina Boulevard Óscar Flores. Fraccionamiento la Cuesta, C.P. 32650, Ciudad Juárez, Chihuahua. Se consumieron, aproximadamente, 130 mil litros de aceite derivado del petróleo. No se reportan personas lesionadas, se realizó la evacuación de 21 empleados de la misma fábrica. No hay riesgo a la población debido a que no hay viviendas ni fábricas aledañas. Tampoco hay contaminación en cuerpos de agua. El incendio fue sofocado a las 13:15 horas, tiempo local. Se hacen labores de enfriamiento y remoción de escombros, utilizando arena para la contención del material derramado. Los escurrimientos del combate del incendio, van mezclados agua y aceite, mismos que quedaron contenidos en un parque aledaño.</t>
  </si>
  <si>
    <t>A las 06:00 horas se registra accidente carretero, choque por alcance, entre un tracto camión que transportaba aceite vegetal y un autobús de pasajeros, en el km 224 de la carretera Puebla-Córdova, a la altura de la caseta la esperanza, en dirección a Puebla, municipio de Esperanza, Puebla. Se reportan 7 lesionados ya trasladados a Orizaba, derivado del incidente se produjo incendio del tracto camión. Al momento, cuerpos de emergencia continúan laborando en labores de enfriamiento y limpieza de la vía la cual permanece con cierre parcial.</t>
  </si>
  <si>
    <t>Mazatlán</t>
  </si>
  <si>
    <t>A las 14:00 horas (tiempo local), se reporta fuga de gas Lp, de un tanque estacionario por un desperfecto en una válvula, perteneciente a la tienda departamental Coppel, que se encontraba al 70% de su capacidad. El tanque se encuentra en la azotea de la plaza comercial Del Mar, en la colonia del mismo nombre, municipio de Mazatlán. Como medida preventiva se realizó la evacuación de la plaza, aproximadamente 1,500 personas. No se reportan personas lesionadas.</t>
  </si>
  <si>
    <t>A las 9:30 horas se recibe reporte de explosión de polvorín en los talleres de la Saucera. Al estar en el lugar los servicios de emergencia se registraron tres explosiones más. Se informa que se reportan 24 fallecidos (17 en el lugar y 7 en hospitales), entre ellos se encuentra un menor de edad y demás 6 eran bomberos, 3 policías, 1 elemento de Protección Civil del municipio de Melchor Ocampo, 1 de Organismo de Agua Potable, Alcantarillado y Saneamiento (Oapas) y el resto población civil. Se reportan 54 lesionados con ingresos a hospitales, al momento 9 en código rojo; de las personas trasladadas 13 han sido dadas de alta y 41 permanecen en atención médica. El ingreso de los pacientes fue de la siguiente manera: En el Centro Médico ISSEMyM Ecatepec (19 personas), Centro Médico ISSEMyM Metepec (5 personas), Hospital General Lomas Verdes (2 personas), Hospital Regional de Alta Especialidad Zumpango (8 personas), Hospital General Vicente Villada (9 personas), Hospital General José Severiano Reyes Brito Tultitlán (2 personas), Hospital General Las Américas Ecatepec (2 personas), Hospital General San Miguel Nextlalpan (2 personas) y DIF Xahuento (4 personas). De las personas lesionadas, 50 son hombres y una mujer de edad adulta, y 2 menores de edad (1 mujer y 1 hombre).</t>
  </si>
  <si>
    <t>Siendo las 19:20 horas derivado de las fuertes lluvias registradas en las últimas horas,  se registró un desprendimiento de rocas, lo que provocó un alud justo en el momento en que un autobús de pasajeros de la línea Sociedad Cooperativa de Rafael Delgado se trasladaba hacia la carretera federal que comunica a Rafael Delgado Municipio de Magdalena, se reportan 3 personas fallecidas y 9 lesionados mismos que fueron trasladados al Hospital Regional de Río Blanco.</t>
  </si>
  <si>
    <t>A las 05:48 horas, se registró un choque por alcance entre un Autobús A.D.O. proveniente de Tampico en dirección a la Ciudad de México y un Camión de Redilas que transportaba madera en el kilómetro 9 + 280 de la autopista México-Pirámides, Municipio de Acolman, Estado de México; se desconocen las causas que originaron el siniestro que dejó un saldo de 3 fallecidos, de entre ellos el conductor y 2 pasajeros; los 21 pasajeros restantes resultaron sin lesiones. Como medida preventiva la carretera fue cerrada parcialmente a la circulación.</t>
  </si>
  <si>
    <t>A las 15:00 horas, se registró un choque frontal entre una unidad tipo Urvan marca Toyota de transporte público de la ruta Flecha Azul y un vehículo modelo Athos marca Dodge en el kilómetro 2 próximo al centro de la ciudad de la autopista Tlaxcala-Puebla, Municipio de Tlaxcala, Estado de Tlaxcala; se desconocen las causas que originaron el siniestro que dejó un saldo de 4 fallecidos, de entre ellos 3 adultos, 1 menor de 3 meses de edad y 6 lesionados trasladados al Hospital General de Tlaxcala; como medida preventiva la carretera fue cerrada totalmente a la circulación.</t>
  </si>
  <si>
    <t>A las 18:45 horas del día de ayer en la Comunidad de Santa María Urapicho, una familia que pastoreaba se resguarda de la lluvia debajo de un árbol, provocando el deceso de 4 personas, por caída de rayo en el árbol.</t>
  </si>
  <si>
    <t>Zitácuaro</t>
  </si>
  <si>
    <t>A las 18:10 horas del día de ayer en la Comunidad de Valle Verde, durante la lluvia, una persona que cortaba leña, resulta fallecida por caída de rayo.</t>
  </si>
  <si>
    <t>Se reporta que el día de ayer por la noche se presentó lluvia fuerte (27 mm) en la zona noroeste del Cerro de Quinceo, municipio de Morelia, provocando el desbordamiento del Río Grande, que presentó un aumento de su cauce de 30 cm, llegando el nivel a la altura de la banqueta, provocando encharcamientos en viviendas en las colonias Gertrudis Sánchez, Medallistas Olímpicos, Torreón Nuevo, Punta Floresta, Loma Colorada, Ciudad Jardín Lago 1, Lago 2 y Lago 3, y daños en vehículos. 
Por lo consiguiente se activó un albergue en el Auditorio para contingencias "Lic. Servando Chávez Hernández”, para que las familias pudieran resguardarse, pero solo 6 personas hicieron uso de él durante la noche y 5 personas durante esta mañana. Las demás personas decidieron resguardarse con familiares. No se reportan daños humanos.</t>
  </si>
  <si>
    <t>Aproximadamente a las 11:50 horas se registró carambola de dos tracto - camiones, un autobús de pasajeros de la línea ADO, una camioneta y un particular en la autopista Puebla – Córdoba, en el kilómetro 137 + 400, en el municipio de Amozoc. Derivado de lo anterior se reportan 4 lesionados, los cuales fueron atendidos en el lugar.</t>
  </si>
  <si>
    <t>Debido a lluvias fuertes del día de ayer por la noche, en el municipio de Irapuato, se registraron encharcamientos e inundación, en: •Fraccionamiento Rincón de los arcos, con un tirante rebasando el nivel de banqueta, sobre la avenida principal del Fraccionamiento, sin conteo de viviendas afectadas. •Poste de energía eléctrica caído en fraccionamiento Rincón de los Arcos. •Fraccionamiento Campestre de las Flores, con afectación en 20 viviendas sin especificar nivel del tirante.</t>
  </si>
  <si>
    <t xml:space="preserve">A las 22:10 horas, se reportó un incendio en un departamento tipo bodega con contenedores de (Gasolina) 450 litros aproximadamente, presuntamente de procedencia ilegal, ubicada en la colonia Legido de Linderos esquina con Legido de Los López, en el municipio de León, afectando a 2 camionetas particulares quedando una calcinada y otra parcialmente quemada, se desconocen las causas del incendio, no hay reporte de lesionados y se realizó la evacuación de manera preventiva a 560 personas de 150 viviendas de la zona. </t>
  </si>
  <si>
    <t>A las 13:06 horas se reporta la volcadura de un autobús de pasajeros con razón social “Costera Centro” en la carretera Veracruz - Cardel a la altura de la colonia Chalchihuecan, municipio de Veracruz. Se reportan 24 personas lesionadas, trasladadas al hospital Star Medica. Al momento se encuentra personal realizando el levantamiento de la unidad y se mantiene cierre parcial de un carril.</t>
  </si>
  <si>
    <t>17:27 horas, se presentó el impacto de una unidad del Metrobús, contra la base de la entrada de la estación La Salle, ubicada en avenida Revolución y Eje 3, colonia San Miguel Chapultepec, delegación Miguel Hidalgo. Se reportan preliminarmente 9 lesionados, mismos que son valorados en el lugar, por elementos del ERUM, igualmente trabajan elementos de la Cruz Roja, Seguridad Pública y H. C. Bomberos.</t>
  </si>
  <si>
    <t>A las 23:18 horas, inicio un incendio en una clínica del ISSSTE de San Antonio Abad de planta baja y un nivel, ubicada en Manuel J. Othón No. 169 Colonia Tránsito, perteneciente a la Delegación Cuauhtémoc; el siniestro inició en el área de laboratorios y se extendió al área de bodega, recepción y de espera; al momento se mantiene controlado, como medida preventiva, se han evacuado sólo 3 personas que laboran en la clínica, sin reporte de daños humanos. el fuego se propagó a otro edificio de aledaño de planta baja y dos niveles, perteneciente también al ISSSTE, donde el primer edificio es pérdida total y se mantiene un 30 % de control en el segundo</t>
  </si>
  <si>
    <t>18:08 horas, impacto de un autobús de pasajeros de la ruta 55, contra un vehículo Hummer y un vehículo Ford Fiesta, en la calle de Río Nilo y María Castaños, colonia Lomas del Paradero, municipio de Guadalajara. Derivado del accidente se reporta 1 persona fallecida y 12 lesionados, los cuales fueron trasladados a diversos hospitales.</t>
  </si>
  <si>
    <t>11:00 horas se registra deslave de un cerro en la Unidad Habitacional Senderos del Lago el Chante en el Municipio de Jocotepec, se tiene reporte de 20 personas evacuadas afectación en 25 viviendas con penetración de agua y lodo de 1 metro de altura y una superficie de 100 metros x 50 de terreno libre, no se reportan daños humanos.</t>
  </si>
  <si>
    <t xml:space="preserve">A las 11:20 horas se registró el colapso de una estructura de una obra en construcción “Plaza Artz”, ubicada en Periférico Sur y Avenida Santa Teresa, colonia Jardines del Pedregal, Álvaro Obregón. No se tiene reporte de daños humanos. Preventivamente se realizó la evacuación de aproximadamente 250 personas.
Informan que el desplome es un Roof Garden y que había presencia de agua, no saben si tenían una alberca o la tenían almacenada. 
</t>
  </si>
  <si>
    <t xml:space="preserve">El día de ayer a las 21:45 horas; Municipio de Huixquilucan, Estado de México, debido a las fuertes lluvias, al deslizamiento de tierra y agua, se generaron anegaciones en 50 domicilios, con un tirante de agua de 20 cm en el interior de las viviendas. Al momento se tiene un 70% de avance en la limpieza de los domicilios, sin reporte de daños humanos. </t>
  </si>
  <si>
    <t xml:space="preserve">El pasado sábado 14 de julio, se registró el colapso de  24 viviendas en el municipio de Tijuana, la causa se originó debido la instabilidad de suelo en la colonia Reforma, no se presentan daños humanos solo materiales, las personas afectadas se reubicaron con familiares. </t>
  </si>
  <si>
    <t>Acapulco de Juárez</t>
  </si>
  <si>
    <t xml:space="preserve">Alrededor de las 21:03 horas, se registró un choque automovilístico en la carretera federal Acapulco - Zihuatanejo, cerca de la localidad de Cerrito de Oro, vehículos involucrados en un choque frontal, camioneta Nissan Urvan color blanca del servicio público ruta Coyuca - Acapulco, número económico 0016 placas de circulación A-589-FGK del Estado de Guerrero y una camioneta particular color verde, el saldo de 5 personas lesionadas quienes fueron trasladadas al Hospital Básico de Coyuca con diagnóstico de policontundidas por personal de Cruz Roja. </t>
  </si>
  <si>
    <t xml:space="preserve">Siendo las 10:00 horas se registra fuga de gas natural en calle Bernardo Couto y Eje 3 sur, Colonia Algarín, Delegación Cuauhtémoc, la causa se derivó de un mantenimiento de la empresa FENOSA a vialidad, dañando un tubo de 62 mm de diámetro, como medida preventiva se tuvo la evacuación de 60 personas, no se reportan daños humanos.  </t>
  </si>
  <si>
    <t xml:space="preserve">Aproximadamente a las 17:00 horas, se reporta caída de un árbol sobre un vehículo en calle Paseo de Echegaray, Colonia Bosques de Echegaray, municipio de Naucalpan de Juárez, Estado de México. Se reportan 3 fallecidos en el vehículo. </t>
  </si>
  <si>
    <t xml:space="preserve">Se reporta el desplome de una avioneta tipo Texas, con número de matrícula 2048, de la Fuerza Área, a un costado de la Base Área Militar (BAM), ubicada en el municipio de Ixtepec, Oaxaca.
El piloto y copiloto lograron expulsar sus asientos, llegando a tierra con algunas lesiones.
</t>
  </si>
  <si>
    <t xml:space="preserve">Siendo las 12:10 horas se registra caída de la parte de un plafón de un salón de clases, en la  Estancia Infantil Oruga, ubicada en Avenida José María Rivera, Colonia Leona Vicario, Municipio de Morelia, como resultado del incidente se reportan 7 menores lesionados de los cuales 4 fueron trasladados al Hospital de la Luz de Morelia y 28 evacuados. </t>
  </si>
  <si>
    <t xml:space="preserve">14:00 horas, se registró el impacto de una camioneta del transporte público de la ruta 1, contra un vehículo particular, esto en el boulevard Atlixco, municipio del mismo nombre. Como resultado del accidente se reportan 14 lesionados, de los cuales 12 fueron trasladados a un hospital cercano. Hasta el momento se desconocen las causas que originaron el accidente. </t>
  </si>
  <si>
    <t>Se reporta aproximadamente a las 05:00 horas choque entre una unidad de trasporte público (combi) contra la parte trasera de un tráiler, en la autopista México - Pachuca km. 17, tramo México - Ecatepec, con dirección a la Ciudad de México. Se desconoce la causa del accidente. Se reporta cierre parcial a la vialidad, solo funciona un carril ocasionando tráfico vial. Al momento se reportan 12 personas fallecidas y 9 personas lesionadas.</t>
  </si>
  <si>
    <t xml:space="preserve">14:09 horas, se reporta la volcadura de un camión con 30 elementos de la Secretaría de Marina a un barranco, esto en la carretera costera Lázaro Cárdenas-Colima, en el municipio de Aquila. Varios lesionados (se desconoce la cantidad), fueron trasladados al hospital Naval, localizado en la ciudad de Lázaro Cárdenas. Asimismo, se reporta 1 marino fallecido. </t>
  </si>
  <si>
    <t>13:00 horas, se registró accidente carretero de un autobús con 46 pasajeros, en el km 78+500 carretera Tepic-Puerto Vallarta, en el tramo Tepic-Cruz de Huanacaxtle, municipio de Compostela. Hasta el momento se desconoce las causas que originaron el incidente. Se reportan 3 personas lesionadas, mismas que fueron atendidas en el lugar.</t>
  </si>
  <si>
    <t>A las 20:45 horas, se registró un choque múltiple en la carretera federal México - Cuernavaca kilómetro 22 pueblo de San Andrés Totoltepec, perteneciente a la Delegación Tlalpan; el incidente se reportó entre un camión de volteo perteneciente a la delegación y 6 vehículos debido a que el camión se quedó sin frenos, como resultado del siniestro, se reportaron 3 personas lesionadas.</t>
  </si>
  <si>
    <t>A las 09:32 horas del día de hoy 27 de julio, se reportó una volcadura en el libramiento norte, carril Poniente a Oriente, a la altura del asta bandera. Se reportan 11 personas lesionadas (menores y adultos), 4 de ellos fueron trasladados por golpes severos a la unidad hospitalaria más cercana. Participó Cruz Roja. La unidad era una camioneta doble cabina perteneciente al gobierno, aparentemente del DIF.</t>
  </si>
  <si>
    <t>A las 10:32 horas se reporta choque entre un autobús de turismo con matrícula 473-RR3 y camión de volteo en la carretera Manzanillo – Cihuatlán, a la altura de la comunidad del Chaval, municipio de Manzanillo. Se reportan 4 personas fallecidas (3 adultos y 1 menor de edad) y 9 personas lesionadas (8 adultos y 1 menor), las cuales están siendo trasladadas a Manzanillo. Se tiene cierre total a la circulación. En el lugar participa Cruz Roja de Manzanillo, Marina, PC municipal, Policía Federal y estatal.</t>
  </si>
  <si>
    <t>Ixtlahuacám de los Membrillos</t>
  </si>
  <si>
    <t>En el municipio de Ixtlahuacán de los Membrillos se reportan afectaciones en 2 techos de viviendas; encharcamientos en vialidades y en viviendas en Fraccionamiento los Sabinos (al momento sin cuantificarse), que no ameritaron evacuación, ya que el nivel del agua fue disminuyendo. Se reportan 40 personas lesionadas por la caída de granizo atendidas en el lugar, también 30 vehículos afectados por abolladuras del propio granizo. No se tiene reporte de daños humanos. En la localidad de Ojo de Agua, se reportaron inundaciones en vialidades y encharcamientos en algunas viviendas (sin cuantificar), sin la necesidad de evacuar a las personas. No se reportan daños humanos ni personas lesionadas.</t>
  </si>
  <si>
    <t xml:space="preserve">04:38 horas: Se reportó la volcadura de un autobús de pasajeros de la empresa Turismo JJ, esto en la carretera Jala-Compostela en el Kilómetro 55, del Municipio de Compostela a causa de esto resultaron 30 personas lesionadas y 4 fallecidas, se desconocen las causas que lo originaron. </t>
  </si>
  <si>
    <t xml:space="preserve">11:55 horas. Se reporta el impacto de un camión de la empresa refresquera Jarritos, una combi de transporte público y 2 carros particulares, esto a causa de que el camión presentara una falla en los frenos, en la carretera Xochimilco-Topilejo, en la colonia Guadalupe, resultando 16 personas lesionadas de las cuales 14 fueron trasladadas al Hospital de Polanco y 2 al Hospital Infantil de Xochimilco para su valoración médica   </t>
  </si>
  <si>
    <t>Siendo las 17:00 horas, se registró choque entre un autobús de pasajeros y 2 vehículos particulares: Vento y Spark, sobre la carretera libre número 49 con dirección a Durango, aproximadamente entre el km 91 al 93 en el Municipio de Juan Aldama, como resultado del siniestro se reportan 5 personas fallecidas y 4 con lesionados, como medida preventiva fue cerrada la carretera en su totalidad.</t>
  </si>
  <si>
    <t>Arandas</t>
  </si>
  <si>
    <t>09:50 horas. Se reporta la volcadura de un Autobús de Servicios Coordinados, en la carretera Orizaba-Tequila Municipio de Arandas, se desconocen las causas que lo originaron; Transportaba a 40 pasajeros, de los cuales resultaron 15 personas lesionadas y trasladadas a diferentes nosocomios, para su valoración médica, en el lugar participa personal de protección Civil Granadas y Jesús María, Cruz Roja y Policía Federal.</t>
  </si>
  <si>
    <t>Siendo las 22:00 horas se registra volcadura de autobús de pasajeros sobre la carretera Jiménez-Gomez Palacio, en el Municipio de Jiménez, como resultado del siniestro se reporta 2 personas fallecidas y 5 lesionados.</t>
  </si>
  <si>
    <t>A las 08:50 horas del día 31 de julio, se reportó un accidente en la Carretera Durango – Parral, en el km 285, cerca del municipio de Hidalgo del Parral, debido a la invasión de carril entre un autobús de pasajeros línea Chihuahuenses y un camión de carga pesada. Se reportan 6 personas fallecidas y 25 personas lesionadas.</t>
  </si>
  <si>
    <t>Aproximadamente a las 16:00 horas se recibió reporte del desplome de una aeronave de vuelo comercial AM2431 de la aerolínea Aeroméxico con matrícula XA-GAL, saliendo de la capital del estado de Durango con destino a la Ciudad de México con 99 pasajeros a bordo (88 adultos, 9 menores, 2 infantes) y 4 tripulantes (2 pilotos y 2 sobrecargos).</t>
  </si>
  <si>
    <t>Coyuca de Catalán</t>
  </si>
  <si>
    <t>Informa sobre la presencia de un socavón de 40 metros de diámetro y una profundidad de 80 metros aproximadamente, en la localidad de Pinzán Morado, en el municipio de Coyuca de Catalán, región de la Tierra Caliente. Se originó el pasado 1 de julio a consecuencia de los trabajos realizados hace más de diez años por una mina que operaba en la zona. Han sido notificados los habitantes de 27 viviendas que se ubican a la redonda, ante una evacuación, asimismo, fueron notificados 1 Jardín de niños y 1 Telesecundaria.</t>
  </si>
  <si>
    <t>A las 09:35 horas del día 01 de agosto, se reporta un choque por falla de frenos de un camión de carga pesada contra la caseta de peaje Santa María del Oro, dirección Guadalajara – Tepic. Se reporta una persona fallecida, 10 lesionados de los cuales hay 2 personas prensadas que están en proceso de extracción. Hay 2 vehículos con daños.</t>
  </si>
  <si>
    <t>Namiquipa</t>
  </si>
  <si>
    <t>A las 09:30 horas, se reportó la caída de una avioneta con matrícula XB-FMA en campos agrícolas del municipio Namiquipa. La casusa se debió a que una de las alas golpeó un árbol y eso provocó que el piloto perdiera el control impactándose de frente en tierra. Se reporta 1 persona fallecida (piloto).</t>
  </si>
  <si>
    <t>A las 16:00 horas se reporta choque múltiple de 1 camioneta de transporte público tipo Urvan de la Ruta 98 contra 1 camioneta y 2 vehículos particulares sobre carriles del km. 21 de la  Autopista México-Puebla (dirección Puebla), en la Del. Iztapalapa. Se reportan 14 personas lesionadas, 2 de ellas fueron trasladadas al Hospital General de Balbuena.</t>
  </si>
  <si>
    <t>Ixtaczoquitlán</t>
  </si>
  <si>
    <t>A las 18:40 horas recibió reporte de choque múltiple entre 1 autobús de pasajeros (se desconoce razón social), 1 camioneta y 1 vehículo particular sobre la autopista Córdoba – Puebla, en el tramo Buenavista-Escamada km 276, en el municipio de Ixtaczoquitlán. Se reportan 12 personas lesionadas.</t>
  </si>
  <si>
    <t xml:space="preserve">A las 12:26 horas se recibió del C4, reporte de derrumbe de mina de mármol ubicada en la comunidad de Dengantzhá, perteneciente al municipio de Francisco I. Madero con límites al municipio de Mixquiahuala, al momento cuerpos de emergencia, así como, el  tercer a bordo de la UEPC, se dirigen al lugar. Cabe mencionar que no se cuenta con señal de radio, ni de celular en la localidad, por lo que la información fluye con lentitud. Se confirma el deceso de 5 personas, de las cuales se han rescatado 3 cuerpos. </t>
  </si>
  <si>
    <t>Siendo las 00:05 horas se registra accidente carretero de un autobús de la línea Norte de Veracruz, en la carretera Tampico-valles kilómetro 135 a la altura de los sábalos, se reporta 8 personas lesionadas.</t>
  </si>
  <si>
    <t>A las 08:30 horas del día 02 de agosto se reportó un accidente automovilístico entre un camión de pasajeros, camión mezclador de concreto y un automóvil particular en la autopista Colima Guadalajara km. 40 +500 en el municipio de Atoyac, Jalisco. Reportando 27 lesionados, 2 graves</t>
  </si>
  <si>
    <t>A las 16:45 horas del día 05 de agosto, se registró el hundimiento de embarcación menor (panga) en la laguna de tres Palos, Localidad La Estación, municipio de Acapulco, Estado de Guerrero. Se reportaban 2 personas desaparecidas; en las primeras horas de este día, fueron localizados por  pescadores alrededor de las 07:00 horas los cuerpos sin vida de dos menores de edad de 15 años y 8 años.</t>
  </si>
  <si>
    <t>A las 18:30 horas aproximadamente, cerca del municipio de Villa de las Casas se registró un choque entre una camioneta caliber contra un autobús de pasajeros de Línea del Norte, sobre Carretera Cd. Victoria – Zaragoza km. 36; el incidente se debió a la falta de pericia del conductor de la camioneta, golpeando al autobús. Se reportó una persona fallecida y 20 lesionados, quienes fueron trasladados a nosocomios cercanos para su atención médica.</t>
  </si>
  <si>
    <t>Siendo las 07:00 horas del día de ayer se registró accidente carretero entre un vehículo Dodge Caliber y autobús de pasajeros con razón social “Transportes del Norte”, en carretera Zaragoza-Victoria kilómetro 36, Ciudad Victoria. Se reportan 1 fallecido y 9 personas lesionadas.</t>
  </si>
  <si>
    <t>13:20 horas, volcadura de un autobús de la línea Excélsior, esto en la carretera Teocelo-Ixhuacán de los Reyes, municipio de Teocelo. Derivado de lo anterior se reportan 15 personas lesionadas, de las cuales 3 fueron trasladadas al hospital General de Teocelo. Al parecer el accidente se debió al exceso de velocidad.</t>
  </si>
  <si>
    <t>Tecuala</t>
  </si>
  <si>
    <t>UEPCYB Nayarit  Siendo las 14:28 horas, se lleva a cabo Operativo de evacuación de los habitantes de la localidad de Palmar de Cuautla, Municipio de Tecuala, esto debido a que la zona donde viven es  de alto riesgo, y considerando la amenaza del huracán John, categoría 2, de manera preventiva se hizo la evacuación de 250 personas. Se han activado Refugios Temporales, al momento se desconoce la cantidad y la ubicación.</t>
  </si>
  <si>
    <t>A las 10:30 horas se reportan afectaciones de 4 viviendas y 6 enramadas, ubicadas sobre la franja de arena, dañadas por la crecida del río que cruza en la Playa La Bocana, municipio de Marquelia; presentan daño progresivo por socavación, debido a los eventos recientes de alto oleaje provocado por eventos de mar de fondo y el paso de ciclones tropicales. De las 4 viviendas afectadas, una presenta daño estructural alto por socavación y 3 daños parciales, mientras que las enramadas también fueron afectadas por socavación.</t>
  </si>
  <si>
    <t>A las 12:00 se registró un derrumbe de una construcción  de un Súper AKI en el Municipio de Puerto Morelos, la causa del derrumbe se derivó a la realización de trabajos de colado y no se encontraba bien apuntalado la cimbra para la losa. Se reportan 1 fallecido, 14 lesionados (2 de gravedad los cuales fueron trasladados a un Hospital cercano).</t>
  </si>
  <si>
    <t>14:30 horas (tiempo local), se reporta el impacto de un vehículo compacto, un autobús de pasajeros y una pipa que transportaba diésel. El accidente se presentó en la carretera Mulegé-Rosalía, a la altura de la zona conocida como Las Plumas, en el municipio de Mulegé. Derivado del accidente se reportan 5 personas fallecidas (ocupantes del vehículo compacto). La pipa no presentó derrame.</t>
  </si>
  <si>
    <t>Siendo las 11:00 horas se realizan labores de rescate aéreo (MARINA) a personas que quedaron incomunicadas  vía terrestre y sus viviendas inundadas por los escurrimientos del arroyo ubicadas entre el bordo de defensa 2 y el libramiento de la carretera en Empalme, en el Municipio de Empalme, se reporta 5 poblados  de los cuales 500 viviendas han sido afectadas por penetración de agua, se han activado 4 Refugios Temporales, uno de ellos ya se encuentra en operación (se desconoce la cantidad de personas),  este en el área rural del municipio antes mencionado, no se reportan daños humanos. Estas afectaciones se han debido a la presencia del Huracán “John” categoría 1.</t>
  </si>
  <si>
    <t>Tetipac</t>
  </si>
  <si>
    <t>Alrededor de las 14:00 horas del día 8 de agosto, se reportó el impacto de una camioneta Nissan contra una vivienda, en la localidad de San Andrés, en el municipio de Tetipac. Se desconocen las causas que originaron el accidente; se reportaron 11 personas lesionadas (de 20 que viajaban a bordo del vehículo), las cuales fueron trasladadas al hospital General de Taxco de Alarcón.</t>
  </si>
  <si>
    <t>A las 22:40 horas del día 10 de agosto se reporta un conato de incendio el cual fue liquidado en un avión de Aeroméxico AM-148, con Matrícula XA-ACM, ubicado en la Terminal 2, plataforma T1, posición 63, se reporta incendio en la parte trasera del avión (cola), en la Unidad de Poder Auxiliar (APU), desalojando a 65 pasajeros a bordo por las puertas delanteras del avión; utilizando toboganes de emergencia, esto antes de su despegue. No se reportan lesionados.</t>
  </si>
  <si>
    <t>A las 10:25 horas, se registra accidente carretero entre autobús de pasajeros  con razón social Ómnibus, una camioneta de caja seca marca Ford, y tráiler; en la carretera México-Tulancingo km 40 Municipio de Nopaltepec. Derivado del incidente se reportan 6 personas lesionadas mismas que fueron trasladadas al Hospital General Axapusco.</t>
  </si>
  <si>
    <t>Lluvia severa e inundación pluvial ocurrida el día 10 de agosto</t>
  </si>
  <si>
    <t>A las 15:00 horas del día 11 de agosto, se reportó un incendio en una fábrica de jacuzzis ubicada  sobre el boulevard 2000, en la colonia Real de San Francisco, Tijuana. El incendio comenzó en el área de plásticos, consumiendo una tercera parte de la fábrica, se desconoce el origen. Al lugar acudieron 6 estaciones de  bomberos para controlar el fuego. Hubo evacuación de 40 personas del lugar. Como medida preventiva el aeropuerto de la ciudad cambio el tráfico aéreo debido a las altas columnas de humo. Residentes de las colonias aledañas abandonaron sus viviendas debido al posible humo toxico. No se reportan lesionados.</t>
  </si>
  <si>
    <t>El día de ayer por la tarde-noche se presentaron lluvias fuertes, lo que provocó la afectación a 25 viviendas por inundación, 71 personas evacuadas, las cuales fueron llevadas a 2 refugios temporales en el municipio, al momento las personas continúan en ellos.</t>
  </si>
  <si>
    <t>Lluvia severa ocurrida el día 12 de agosto</t>
  </si>
  <si>
    <t>Inundación pluvial ocurrida el día 12 de agosto</t>
  </si>
  <si>
    <t>A las 12:30 horas se presentó la volcadura de un camión de pasajeros en la colonia Lomas de Tejeda. Del incidente anterior se reportaron 21 personas con lesiones de leves a moderadas, trasladándolas a diferentes hospitales, para su valoración. La causa probable fue el exceso de velocidad. Como medida preventiva hubo cierre total de la circulación, quedando liberada a las 16:23 horas.</t>
  </si>
  <si>
    <t>Tehuacán</t>
  </si>
  <si>
    <t>A las 08:00 horas se registró accidente vehicular entre camioneta de transporte publico tipo Urvan y un vehículo platina color azul  sobre la carretera Tehuacán- Teotitlán a la altura de la recta de Zinacantepec municipio de Tehuacán, como resultado del siniestro se reportan 1 fallecido y 12 lesionados quienes fueron trasladados al hospital de la localidad, se tuvo cierre parcial a la circulación.</t>
  </si>
  <si>
    <t>El día 15 de agosto a las 22:17 se reportó Choque, ubicado en la carretera Federal Querétaro- San José Iturbide Km. 50, como referencia Comunidad San Jerónimo, los vehículos involucrados un autobús de la Empresa Ómnibus de México y un vehículo particular. Resultando 20 lesionados quienes fueron atendidos en el lugar y posteriormente trasladados al Hospital General de San José Iturbide y Sanatorio San José.</t>
  </si>
  <si>
    <t>Villa Comaltitlán</t>
  </si>
  <si>
    <t>A las 18:00 horas, se reporta el desbordamiento del río Chalaca, en el municipio de Villa Comaltitlán, afectando 42 viviendas y 8 tiendas de abarrotes, por penetración de agua. De manera preventiva se evacuaron a las personas, sin necesidad de la apertura de refugios temporales. Al momento informan que el agua va disminuyendo considerablemente y la gente comienza a regresar a sus viviendas. No se reportan daños humanos.</t>
  </si>
  <si>
    <t>El día 16 de agosto a las 01:44 se reportó incendio en toma clandestina, ubicada en Avenida Sor Juana Inés de la Cruz, esquina Colonia San José, Municipio Villagran. Se realizó evacuación preventiva de la zona de aproximadamente 200 personas de 50 domicilios, resultando 6 lesionados por quemaduras.</t>
  </si>
  <si>
    <t>A las 09:10 horas se registra fuga de hidrocarburo en toma clandestina en calle Lázaro Cárdenas, colonia Barrio San Bartolo, municipio de Huehuetoca; se debió a ruptura de ducto de 16 pulgadas, por lo que se realizó evacuación preventiva de 100 personas al refugio “El Migrante”, por la cercanía con las viviendas. No se reportan daños humanos. La fuga en toma se encuentra controlada y al momento continúan laborando con el lavado de drenaje.</t>
  </si>
  <si>
    <t>A las 18:30 horas del día de ayer 16 de agosto del presente, se reportó la explosión de un polvorín ubicado entre Boulevard Luis Donaldo Colosio y Camino Viejo al Arroyo, en el Barrio de San Juan, municipio de Zumpango. Se desconocen las causas que originaron el incidente y se presume que el polvorín era de origen clandestino. Se reporta 1 persona fallecida y 2 lesionados.</t>
  </si>
  <si>
    <t>A las 04:50 horas se registra accidente carretero, por alcance, entre un Torton y un autobús de pasajeros de la línea ATS, en el km 147 de la carretera federal Mérida-Campeche, Municipio de Mérida. Se reportan 2 personas fallecidas y 15 lesionados quienes fueron trasladados a los Hospitales de Cema, Star Médica y T-1.</t>
  </si>
  <si>
    <t>A las 5:00 horas se suscita el choque frontal entre un tracto camión y un autobús de pasajeros de la línea Paraíso, en la carretera Saltillo – Zacatecas, en el km 280, a la altura del ejido San Juan del Retiro, municipio de Saltillo. Derivado de lo anterior, se reportan 22 lesionadas de los cuales 4 se reportan de gravedad y 1 persona fallecida.</t>
  </si>
  <si>
    <t>Zempoala, Tlanalapa</t>
  </si>
  <si>
    <t>Siendo las 15:30 horas, se registra desplome de avioneta Cessna 210, matrícula XB-NZX en la comunidad de Santa Gertrudis, en los límites de Zempoala y Tlanalapa. A bordo de la avioneta se reportan 5 pasajeros, ninguno lesionado; solo trasladados a centro hospitalario para su valoración. La avioneta salió del aeropuerto de Pachuca, se desconoce aún la trayectoria que seguía.</t>
  </si>
  <si>
    <t>A las 16:34 horas del día 17 de agosto, se reporta un derrumbe de tierra mientras trabajaban en una obra de construcción, lo anterior debido a un corte realizado al terreno y al reblandecimiento por las últimas lluvias quedando dos trabajadores atrapados esto ocurrido en la colonia Trinchera, Chilpancingo. Resultando un fallecido y una persona lesionada.</t>
  </si>
  <si>
    <t>Hasta el momento se reportan 18 reportes de árboles y estructuras caídas, 27 autos varados y 34 atenciones en apoyo a personas con agua al interior de sus hogares.</t>
  </si>
  <si>
    <t>14:20 horas, se presentó un choque múltiple en la carretera federal Acapulco-Zihuatanejo, municipio de Benito Juárez. En el accidente se vieron involucrados 1 autobús de pasajeros de la empresa Estrella de Oro, 1 camión de carga y 2 camionetas estaquitas. Derivado del accidente se reportan 14 personas lesionadas, de las cuales 1 menor de 8 meses perdió la vida en el hospital General de Atoyac de Álvarez, cuando recibía atención médica.</t>
  </si>
  <si>
    <t>Juan C. Bonilla</t>
  </si>
  <si>
    <t>16:00 horas aproximadamente, se reporta el aterrizaje forzoso de una avioneta Cirrus 22, con número de matrícula N1223C, misma que aterrizó a un costado de un campo de futbol, ubicado en la comunidad de Santa María Zacatepec, en el municipio de Juan C. Bonilla. Derivado de lo anterior se reportan 3 personas lesionadas.</t>
  </si>
  <si>
    <t>A las 16:12 horas se reporta choque entre un vehículo particular y una patrulla de la Policía Estatal, en la autopista Siglo XXI Morelia-Lázaro Cárdenas en el km 275, en el municipio de Arteaga. Se reportan 5 fallecidos (3 policías estatales y 2 civiles) y 5 lesionados (4 policías estatales y 1 civil).</t>
  </si>
  <si>
    <t>A las  14: 00 horas se reporta el desplome de avioneta en el Aeropuerto Internacional Abraham González, municipio de Ciudad Juárez. Se desconocen las causas que generaron el incidente. Se reporta 1 lesionado (piloto), el cual fue trasladado al Hospital Ángeles.</t>
  </si>
  <si>
    <t>Sayula de Alemán</t>
  </si>
  <si>
    <t>El día de ayer 23 de agosto se registraron lluvias fuertes por la tarde en el municipio de José Azueta y de Sayula de Alemán, en este segundo municipio se presentaron afectaciones en 130 viviendas por penetración de agua por el desbordamiento de un arroyo local en la colonia Alto Lucero viéndose la más afectada. Al momento no se reportan Refugios Temporales habilitados y sin daños humanos.</t>
  </si>
  <si>
    <t>Tres Valles</t>
  </si>
  <si>
    <t>En el municipio de Tres Valles, en la comunidad Santa Rosa, se registró el derrumbe de una vivienda, debido al reblandecimiento de terreno de la misma propiedad, el cual provocó el fallecimiento de una persona y dos lesionados.</t>
  </si>
  <si>
    <t>10:40 horas, se reportan lluvias fuertes, mismas que alcanzaron los 38 mm en una hora aproximadamente, ocasionando anegaciones en 7 colonias (Centro, Colosio, Empalme, Obregón, Greco, Granjas y Lomas II), así como en las vialidades Tecnológico y Abraham Zaied, derivado de lo anterior se reportan 6 viviendas con penetración de agua, 13 vehículos varados. También se reportan varios negocios afectados (aun sin tener la cuantificación). Hasta el momento no se tiene reporte de daños humanos y no ha sido necesario ocupar algún refugio temporal.</t>
  </si>
  <si>
    <t>Acacoyagua</t>
  </si>
  <si>
    <t>A las 16:00 horas del día 23 de agosto, se reportaron fuertes vientos en el municipio de Acacoyagua, Chiapas. Derivado de los vientos se reporta caída de árboles, afectaciones en carreteras estatales, vialidades municipales y afectaciones en 100 viviendas por destechamiento de láminas y falta de luz eléctrica. No se reportan lesionados, ni fallecidos, solo daños materiales. No se activan refugios temporales.</t>
  </si>
  <si>
    <t>Tecpan de Galeana, Atoyac de Álvarez, San Jerónimo</t>
  </si>
  <si>
    <t>De la tormenta local acompañada de viento fuerte, la noche del pasado 23 de agosto, en el municipio de Atoyac de Álvarez, preliminarmente hasta la noche de ayer, se habían evaluado 92 viviendas con daño bajo, 25 con daño alto por desprendimiento de techos de lámina y 80 árboles caídos en 12 colonias: J. N. Alvarez, Mártires, El Tanque, Benito Juárez, Centro, 18 de Mayo, Vicente Guerrero, Ranchito, Las Palmeras, Unión y Progreso, Fraccionamiento Sarch y El Ticuí. Se ha brindado ayuda en 65 viviendas en las reparaciones de los techos y al retiro de 12 árboles. La Secretaría de Protección Civil del Gobierno del Estado de Guerrero, ha entregado un total de 80 láminas galvanizadas, 170 despensas, 170 kits de limpieza, 170 kits de aseo personal, 200 cobertores, 210 colchonetas y 200 metros de hule. No se reportan daños humanos ni personas evacuadas.</t>
  </si>
  <si>
    <t>A las 01:00 horas del día 24 de agosto, se reportan fuertes lluvias y vientos fuertes en el municipio de Tapachula, Chiapas. Como Resultado se reportan 4 árboles caídos aproximadamente de 20 metros cada uno, derivado de esto se reporta 1 vivienda afectada y falta de luz eléctrica en el municipio. No se reportan lesionados, ni fallecidos, solo daños materiales. No se activan refugios temporales.</t>
  </si>
  <si>
    <t>Cuitláhuac</t>
  </si>
  <si>
    <t>Siendo las 19:00 horas del día 24 de agosto, se registró explosión e incendio de una toma clandestina de ducto Pemex, en carretera Estatal los Reyes-Cuichapa entre los municipios de Cuitláhuac y Cuichapa, derivado de lo anterior se reportan 8 personas lesionadas las cuales  fueron trasladadas a los hospitales de Yanga y Cruz Roja, así mismo se reportan 15 vehículos calcinados. Se cerraron las válvulas para realizar trabajos de sello en la línea y saneamiento en la zona.</t>
  </si>
  <si>
    <t>Mochitlán</t>
  </si>
  <si>
    <t>Siendo las 21:00 horas del día 26 de agosto se registró accidente vehicular, entre una camioneta Toyota pickup y una Nissan pickup, en la carretera estatal Chilpanchingo – Quechultenango, a la altura de la localidad Coatomatitlán, municipio de Mochitlán; derivado de lo anterior se reportan 31 personas lesionadas las cuales 27 fueron atendidas en el lugar y 4 fueron trasladadas al Hospital Básico de Quechultenango.</t>
  </si>
  <si>
    <t>A las 12:30 horas, se reporta explosión en la bodega LEGO, ubicada en la carretera Coatepec-Xalapa km. 1 colonia la Florida, perteneciente al municipio Coatepec. Se desconocen las causas de la explosión. Resultando 2 lesionados, con quemaduras de primer y segundo grado, los cuales fueron trasladados a la Clínica No.11 del Seguro Social, solo daños materiales.</t>
  </si>
  <si>
    <t>Se realiza entrevista a Fausto Lugo - Secretario de Protección Civil de la Ciudad de México en medios el cual informa que A las 15:50 horas, se reporta caída de un talud de aproximadamente 15 metros de alto por 5 metros de ancho de tierra, entre dos inmuebles, ubicados en la calle de Bosque de Abetos #67 esquina Bosque de Ahuehuetes, colonia Bosques de las Lomas, delegación Miguel Hidalgo. La causa se originó debido a las fuertes lluvias presentadas en los últimos días y además de que no presentaba un anclaje adecuado ni drenes. La tierra dañó tres vehículos particulares y la reja de unos de los inmuebles. No se reportan lesionados ni fallecidos. Los edificios aledaños reanudaron actividades al no verse comprometidos con la caída del talud.</t>
  </si>
  <si>
    <t>A las 14:30 horas, se reporta un incendio en una toma clandestina en ductos de Pemex, ubicada entre las comunidades de Santa Cruz Escandón y Santa Cruz Nieto, en San Juan del Río, Querétaro. Resultando hasta el momento 3 personas afectadas: 1 fallecido (al parecer la mamá) y 2 lesionados, uno de ellos masculino mayor de edad ( al parecer el padre) con quemaduras de 2do grado en el brazo superior el cual se encuentra detenido con espera de rendir su declaración de los hechos y el segundo fémina menor de edad entre 15 y 18 años con quemaduras en el 90% del cuerpo, la cual fue trasladada al Hospital de Especialidades Del Niño y La Mujer "Dr. Félipe Núñez Lara” al momento se encuentra sedada y en calidad de desconocida.</t>
  </si>
  <si>
    <t>A las 09:15 horas aproximadamente, se reportó el *desplome de una avioneta particular tipo CESSNA-310 (con matrícula XB-KQF) con capacidad para 6 personas, que se dirigía a Villa Hermosa, Tabasco, proveniente de Los Mochis, Sinaloa*. El incidente se originó en la zona cercana a la carretera Río Verde, comunidad Morena, en el *municipio de Villa Zaragoza*. *Dentro de la avioneta se encontraban 2 personas (el piloto y el copiloto). Se reporta 1 persona fallecida (el piloto) y 1 lesionado (copiloto), el cual fue trasladado a una clínica particular del municipio.</t>
  </si>
  <si>
    <t>A las 17:00 horas de ayer, se reportó el deslizamiento de tierra por reblandecimiento de ladera, en la colonia Valle Dorado, municipio de Naucalpan, debido a las fuertes lluvias de ayer por la tarde. Al momento se reporta afectación en 2 viviendas y 5 vehículos. Se reportó una persona lesionada, atendida en el lugar, se desconoce si hubo personas evacuadas.</t>
  </si>
  <si>
    <t xml:space="preserve">Se reporta el colapso de una obra en construcción, en camino Real a Santa Clara Ocoyucan No. 2008 en el municipio de Santa Clara Ocoyucan al llegar al lugar se observa el colapso del colado en un primer nivel de una obra de un área de 70 metros cuadrados por 6 metros de alto, se reporta 1 fallecido y 1 lesionado. </t>
  </si>
  <si>
    <t>Yauhquemehcan</t>
  </si>
  <si>
    <t xml:space="preserve">A las 15:00 horas reportan volcadura de una unidad de SEDENA con placas 5003138 en la Autopista carretera Apizaco-Calpulalpan, entronque en la I griega, a la altura de la comunidad de Ocotoxco municipio de Yauhquemecan. Resultando 1 fallecido y 4 lesionados los cuales fueron trasladados a la Unidad Regional de Apizaco. </t>
  </si>
  <si>
    <t>Jalostotitlán</t>
  </si>
  <si>
    <t xml:space="preserve">A las 04:45 horas. Se registró impacto de un camión de pasajeros contra un camión de carga de doble remolque por la parte posterior, en el km. 85 de la autopista Lagos de Moreno- Guadalajara, a la altura del municipio de Jalostotitlán. Se reportan 18 lesionados, 2 de ellos de gravedad los cuales fueron trasladados al Hospital Vicentita en Tepatitlán. </t>
  </si>
  <si>
    <t>A las 03:00 horas del día 31 de agosto, se registró  un deslizamiento de tierra en el cerro de la comunidad de San Lorenzo Huitzizilapan, en la Colonia Adolfo López Mateos, Municipio de Lerma. La causa se originó, debido a las fuertes lluvias que se presentaron durante la madrugada; se reportan 2 personas fallecidas y 4 lesionados quienes fueron trasladados al hospital de la comunidad. No se reportan personas evacuadas, sin embargo, Protección Civil  Municipal inicio la supervisión de cómo se encuentran las laderas para evitar otro incidente similar.</t>
  </si>
  <si>
    <t>Hueypoxtla</t>
  </si>
  <si>
    <t>A las 18:00 horas se reportó salida de camino de una Sprinter Combi con placas 818-RV2, en el Arco Norte kilómetro 112+600 cerca del municipio de Hueypoxtla, Estado de México. Resultando 2 fallecidos y 10 lesionados los cuales fueron trasladados a la unidad médica más cercana.  Participó Policía Federal.</t>
  </si>
  <si>
    <t>Después de las lluvias registradas en el Estado de México el sábado 01 de septiembre, la Comisión del Agua del Estado de México (CAEM), informó que a las 07:47 horas el Río Lerma sufrió una ruptura del bordo, de 15 metros de largo, en su margen izquierdo, lo que ocasionó afectaciones en 600 viviendas, con un tirante de 30 centímetros (en las viviendas más cercanas al río), así como afectaciones en algunas zonas de cultivo. Se reportan 3,800 personas afectadas.  Se activó el Plan DNIII-E y se desplegó una misión de Enlace y Coordinación (ECO) para apoyar a la población. Hasta el momento, se lleva el 60% de reparación del bordo, se han llenado 12,000 costales de 20,000 planeados. Se  reanudarán labores el día de hoy 03 de septiembre a las 07:00 horas, con 2 cuadrillas de 150 elementos. Se tienen activos 2 refugios temporales con un total de 32 personas y 5 familias. Así mismo, se informa que 150 personas sólo acuden a ingerir alimentos. Se han entregado: 1,500 despensas, 2,000 raciones de comida, 30 letrinas y 15 tinacos con agua potable.  Albergues habilitados en San Mateo Atenco con servicio de regaderas, alimentos, ropa y camas en las siguientes ubicaciones: en la Parroquia de San Mateo en avenida Lic. Benito Juárez 257, Barrio San Francisco II y en la Capilla San Lucas Apóstol en avenida Juárez casi esquina con 2 de abril.  Se llevó a cabo reunión el día de hoy 03 de septiembre a las 08:00 horas. A las 12:30 horas de hoy, se cerró el flujo de agua, de manera paralela se continúan los trabajos de: alineamiento y ensanchamiento del bordo, reforzamiento del margen con costales y bombeo del agua de zonas inundadas; se espera que en 48 horas queden concluidos los trabajos.</t>
  </si>
  <si>
    <t>Coyoacán</t>
  </si>
  <si>
    <t>A las 16:30 horas, se reporta la explosión de cohetones en la azotea de la Iglesia Pueblo de los Reyes, en la colonia Pueblo de los Reyes, Delegación Coyoacán; el siniestro se originó debido al mal manejo de la pirotecnia por parte del personal encargado; al encender unas varas no alcanzaron a elevarse y explotaron a un lado de los cueteros; derivado del incidente se reportan 4 personas lesionadas; 2 de ellas trasladadas a un hospital cercano por quemaduras de segundo grado para su atención médica. El siniestro fue controlado en su totalidad y como medida preventiva la zona fue acordonada para los trabajos de remoción de escombros.</t>
  </si>
  <si>
    <t>A las 19:00 horas del día 03 de agosto, se reporta arrastre por corriente de agua de tres menores de edad debido a las fuertes lluvias presentadas durante la tarde - noche en la colonia Quinta Colonial, Municipio de Apodaca, Nuevo León. Resultando 1 fallecido y 2 lesionados. Los tres menores regresaban de la escuela pero por la fuerte corriente de agua fueron arrastrados y se agarraron de un poste que tenía los cables expuestos y recibieron la descarga eléctrica; Uno de ellos fue atendido en el lugar y trasladado a la Clínica 21 del IMSS; los otros dos menores con lesiones más severas fueron trasladados a Cruz Roja en donde uno de ellos pierde la vida en el lugar y el otro menor es trasladado al Hospital Metropolitano.</t>
  </si>
  <si>
    <t xml:space="preserve">Derivado de las lluvias intermitentes de ligeras a fuertes registradas desde el día Lunes 03/09/2018, se reportan afectaciones  de 50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Fé, Reynosa, Urquizo, Luchana, Progreso San Lorenzo, Concordia y Patrocinio. Como medida preventiva se habilitaron 2 refugios temporales sin personas albergadas. Concerniente a las fuertes lluvias registradas en los últimos días,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t>
  </si>
  <si>
    <t xml:space="preserve">A las 20:58 del lunes 03 de septiembre se registra una explosión de un polvorín en el barrio de San Nicolás Tlaminca. Los primeros cuerpos de emergencia en llegar reportan a 2 menores de edad, de 10 y 13 años respectivamente, los cuales presentaban quemaduras de segundo y tercer grado en su cuerpo. De primera instancia fueron llevados al Hospital Guadalupe Victoria en Texcoco, sin embargo, debido a la gravedad de las heridas, uno de ellos fue trasladado vía aérea al hospital infantil de Tacubaya. </t>
  </si>
  <si>
    <t>A las 22:15 horas del día de ayer, se registra una explosión de pólvora en la planta Kayaku Safety Systems de México. Ubicada en la Avenida Rubén J. Villareal, colonia Ex hacienda San Isidro. Se reportan 4 lesionados y de manera preventiva, cerca de 80 de evacuados. Se desconocen las causas de la explosión y la cantidad de daños materiales.</t>
  </si>
  <si>
    <t xml:space="preserve">A las 17:30 horas del día de ayer 4 de septiembre,  la UEPC recibe reporte de Tromba en el municipio de Xalisco reportando 30 viviendas dañadas en techos (lámina), árboles y palmeras caídas. </t>
  </si>
  <si>
    <t>El día de ayer, a partir de las 18:00 horas, se presentaron lluvias moderadas en el municipio de Durango, presentando encharcamientos en 3 bulevares, quedando varios vehículos varados, sin afectaciones mayores, no se reportaron daños humanos. De las lluvias del día 4 de septiembre, continúa apoyando personal de PC estatal a 2 familias por penetración de agua a sus viviendas con un tirante entre 1.0 – 1.2 metros, no se reportan evacuados, ni daños humanos</t>
  </si>
  <si>
    <t>Lluvia severa e inundación fluvial ocurridas el día 4 de septiembre</t>
  </si>
  <si>
    <t>Amatlán de Cañas</t>
  </si>
  <si>
    <t>A las 23:25 horas de ayer, se atiende la búsqueda por arrastre de un vehículo particular, que trasportaba a 4 personas, en el municipio de Amatlán de las Cañas, en los límites de Jalisco y Nayarit. Las causas se debieron a que por las fuertes lluvias, un arroyo incrementó su cauce y el vehículo que esperaba cruzarlo, fue arrastrado por la corriente. Se encontrados los 4 cuerpos de los que se identificó 1 hombre y 3 desconocidos.</t>
  </si>
  <si>
    <t>Torreón, Monclova, San Pedro, Matamoros.</t>
  </si>
  <si>
    <t>Municipio de Torreón: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Al momento informan que se siguen evacuando a las personas que viven aledañas a la laguna. Siendo las 08:30 horas del día 9 de septiembre, se registra socavón y hundimiento de un camión de la empresa Terracería; esto en calle número 802 del bulevar en la Colonia Campo Nueva Zaragoza, municipio de Torreón, no se tiene reporte de daños humanos. Se registran inundaciones por las constantes lluvias en el municipio de Torreón , desde el lunes 3 de septiembre, se desconoce el número de personas afectadas, hasta el día de hoy 10 de septiembre, se tiene conocimiento de 11 personas en un albergue, en caso de ser necesario se activarían dos albergues más. Las colonias afectadas son: Nazas, Roma, Línea verde, La fuente, Santiago Ramírez, Lázaro Cárdenas Provitec, Jardines Universidad, Satélite, Frondoso, Santa María y Santa Sofía. Se suspenden clases en nivel básico en todo el municipio de Torreón.
Municipio de San Pedro: Derivado de las lluvias intermitentes de ligeras a fuertes registradas desde el día lunes 3 de septiembre, se reportan afectaciones por anegamientos en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Fe, Reynosa, Urquizo, Luchana, Progreso San Lorenzo, Concordia y Patrocinio, se reportan algunas viviendas colapsadas y otras con techos y bardas colapsados, debido a la humedad. Como medida preventiva se habilitaron 2 refugios temporales, sin personas albergadas.
Municipio de Matamoros: A las 19:35 horas del día 9 de septiembre, informan que se encuentran pendientes por posible desborde del río Aguanaval, como medida preventiva se colocan bordos de tierra con maquinaria pesada en el tramo que comunica a los ejidos de San Francisco Agua Naval y San Isidro Buena Vista, esto para evitar un desborde del agua, que para alrededor de las 16:00 horas, apenas empezaba a registrar escurrimientos. A las 08:40 horas del 10 de septiembre, se mantiene contacto con el Director de la policía de León Guanajuato, el cual informa que se reforzaron los puntos críticos relacionados al río Aguanaval con término de las 03:00 horas del día 10 de septiembre, comunicando que ha disminuido el nivel del agua, sin reporte de desbordamiento.
Municipio de Monclova: el día 10 de septiembre, que derivado de las lluvias de la noche del día 9 de septiembre, se presentó el desbordamiento del Arroyo “Frontera Monclova”, a la altura de la colonia Cedros, causando afectación por penetración de aguas fluviales a las viviendas (sin cuantificar).  No reportan daños humanos, ni personas evacuadas.</t>
  </si>
  <si>
    <t>A las 11:32 horas, se registró el colapso de una loza de 5 x 20 metros cuadrados, al estarla colando en una obra en construcción, sobre avenida Ingenieros Militares y Pepe Ortiz #152, colonia San Lorenzo Tlaltenango, delegación Miguel Hidalgo. Se reporta 1 persona fallecida y 2 lesionados, uno trasladado al Hospital Santa Mónica para su valoración y la otra persona atendida en el lugar, diagnosticada como policontundido.</t>
  </si>
  <si>
    <t>15:30 horas aproximadamente, se reporta incendio dentro de una refaccionaria, ubicado en la calle de Doctor Vértiz No, 418 y Doctor Federico Gómez Santos, colonia Doctores. En el lugar fueron atendidas 2 persona por intoxicación por personal del ERUM. Asimismo, se realizó la evacuación de 150 personas de inmuebles y comercios cercanos. El C-5 en su cuenta de twitter indicó que se realizan cortes a la circulación sobre Dr. Vértiz y Dr. Federico Gómez Santos, Colonia Doctores. 16:00 horas, se encuentra controlado el incendio y sólo se realizan trabajos de remoción de escombros.</t>
  </si>
  <si>
    <t xml:space="preserve">15:17 horas, se reporta el impacto de 2 trenes en la estación Opal, en el municipio de Mazapil. Derivado de lo anterior se reportan los 2 conductores con diversas lesiones, por lo que fueron trasladados a un hospital en el municipio de Río Grande. Hasta el momento se desconocen las causas que originaron el incidente. </t>
  </si>
  <si>
    <t>Derivado de las lluvias fuertes registradas el día de ayer 08 de septiembre entre las 11:00 y 13 horas, en el municipio de Hidalgo del Parral, se reportaron afectaciones en 5 colonias en las cuales 20 casas resultaron con penetración de agua (sin determinar tirante), por lo que se llevó la evacuación de 50 personas quienes se resguardaron en casas de amigos y familiares. Se tiene registro de derrumbes en las carreteras: Chihuahua-Parral y Parral-Valle de Allende, al momento sin daños humanos, ni materiales. Se reportó un socavón en el municipio de Valle de Ignacio Allende, sin proporcionar dimensiones.</t>
  </si>
  <si>
    <t>A las 18:38 horas, del día 09 de agosto. Se registró el impacto entre un camión de pasajeros y una combi, en la colonia Luis Don Aldo Colosio, esto fue por la imprudencia del conductor del camión, dejando 9 personas lesionadas, las cuales fueron trasladadas al Hospital de Cruz Roja Naucalpan, para su valoración médica.</t>
  </si>
  <si>
    <t>A las 21:00 horas, debido a las lluvias de la tarde-noche, se reporta, el nivel del agua máximo se registró en los 1.30 metros, aunque actualmente se ha reducido a los 10 cm, se siguen realizando recorridos por el las colonias afectadas, las cuales corresponden a asentamientos irregulares. La afectación dejó como resultado 10 domicilios con pérdida total, 52 domicilios con pedida parcial y aproximadamente 80 personas afectadas, sin daños humanos; aunque se ha instalado 1 albergue con capacidad para 100 personas, los habitantes se niegan a dejar los domicilios afectados. El nivel de ríos y canales se mantiene al 95%.</t>
  </si>
  <si>
    <t>El día 11 de septiembre se presentó que una avioneta roció líquido para fumigar sobre un jardín de niños, afectando a 39 niños y 5 adultos. Se reporta que la avioneta estaba fumigando unas parcelas cercanas al kínder y que se sintió la brisa de lo que estaba rociando y un olor muy fuerte, por lo que personal de Cruz Roja y PC municipal acudieron al lugar para valoración de los menores y personal docente. No se reporta ninguna persona de gravedad y PC municipal busca los mecanismos necesarios para que no se vuelva a repetir esta situación, ya que no es primera vez que ocurre.</t>
  </si>
  <si>
    <t>A las 08:00 horas aproximadamente del día de ayer 12 de septiembre, se reportó un socavón de 5 metros de ancho, 6 metros de profundidad y 10 metros de largo, en el km 144+272 de la carretera Durango-Sinaloa, debido a la acumulación de agua por lluvias en el municipio del Mezquital, Durango, afectando a 19 comunidades (aproximadamente 2,000 personas), las cuales se ven afectadas vía terrestre debido a que es su vía de comunicación primaria. No se reportan personas lesionadas.</t>
  </si>
  <si>
    <t>Cuautitlán Izcalli, Tepotzotlán, Tlalnepantla y Tultitlán</t>
  </si>
  <si>
    <t>Derivado de las fuertes lluvias registradas el día de ayer 12 de septiembre, en la tarde- noche en la mayor parte del estado se reportan las siguientes afectaciones:
*Municipio de Cuautitlán Izcalli: Se reportó el desbordamiento del canal San Agustín, ubicado en la Col. San Agustín, al momento se reporta que el nivel ya está disminuyendo y se están apoyando de un vactor para agilizar la operación. No se tiene reporte de personas evacuadas, ni daños humanos. Se mantienen en el lugar laborando elementos de Protección Civil Municipal, Seguridad Pública, Policía Estatal, UEPC, H. C. de Bomberos y H. Ayuntamiento.  Asimismo, se registraron anegaciones por lluvias en diversas colonias; en las colonias San Antonio, Cofradía y López Mateos, se tiene reporte de penetración de agua en varias viviendas (sin cuantificar), alcanzando un tirante de hasta 40 cm.  Se reportan 4 casas con penetración de agua con un tirante de 20 cm en la colonia Buenavista.
*Municipio de Tepotzotlán: Debido a las fuertes lluvias presentadas a las 05:30 horas del día de ayer 12 de septiembre, se registraron inundaciones  con penetración de agua en viviendas (sin cuantificar), caída de bardas, daños materiales, sin reporte de pérdidas humanas. Se desconoce el total de los daños, ya que siguen laborando en el lugar. Al lugar acudió Unidad Municipal de Protección Civil, Servicios Públicos y Agua Potable.
*Municipio de Tlalnepantla: Derivado de las fuertes lluvias presentadas  por la tarde-noche  del día de ayer 12 de septiembre, se registraron encharcamientos en vialidades entre ellos el Periférico Boulevard Manuel Ávila Camacho, así mismo, se tiene reporte de 2 árboles con riesgo de caída con cableado eléctrico en Valle Dorado y Prado Vallejo, ya se encuentra personal de CFE atendiendo la emergencia. No hay reporte de daños humanos.
*Municipio  de Tultitlán: Se registraron encharcamientos a nivel banqueta en la Av. López Portillo, sin reporte de mayores afectaciones, lo anterior por lluvias ligeras registradas desde las 19:00 horas del día 12 de septiembre.</t>
  </si>
  <si>
    <t>Durante la noche del día 12 de septiembre, se registraron lluvias de moderadas a fuertes en varios puntos del estado. Durante el monitoreo por lluvias de ésta mañana, alrededor de las 06:40 horas, personal de la Policía Municipal, se percata del desbordamiento (fase roja) del río Nexapa, a la altura del puente viejo. Se causó debido, a que el río arrastró muchos troncos, éstos se atoraron y generaron un tapón. Se llevó a cabo la evacuación preventiva de pobladores (sin cuantificar). Al momento se reporta en fase amarilla, ya que se encuentra disminuyendo el nivel. No hay reporte de daños humanos. La Unidad Estatal de Protección Civil, informa de 37 viviendas afectadas en 4 colonias (Jesús Guarneros: 13 viviendas, Agustín Verdín: 4 viviendas, La Joya: 1 vivienda y junta auxiliar San Nicolás Tolentino: 19 viviendas), las familias se encuentran en casas de familiares, por lo que no fue necesaria la activación del refugio temporal previsto. A las 08:00 horas, se reporta que el Río “Atoyac¨ se encuentra a su máxima capacidad de nivel. Por medidas preventivas se cierra el paso de la Avenida 11 hacía Lomas de Angelópolis. No se reportan escurrimientos, ni evacuaciones. Se mantendrá monitoreado por Personal de Protección Civil Municipal. Derivado de las lluvias de la madrugada, reportan inundación de hasta 50 cms de tirante en calles y viviendas, de la colonia Getsemaní, en la junta auxiliar de Romero Vargas, del municipio de Puebla, personal de Protección Civil y Personal del Organismo Operador de Limpia, apoya a las familias. Aun no se tiene censo de viviendas afectadas, no reportan daños humanos. En la Junta Auxiliar de San Nicolás, en la población de Chietla se vieron afectadas 30 viviendas. Sin reporte de daños humanos ni evacuaciones.</t>
  </si>
  <si>
    <t>A las 19:00 horas, se registran fuertes lluvias en el municipio, causando desbordamiento del río Copala, resultando anegación de agua en 25 viviendas y traslado de 5 familias a un albergue situado en la localidad de Gregorio Álvarez. Asimismo se reporta caída de 25 árboles en la localidad de Loma Bonita. También el derrumbe en el kilómetro 134 de la carretera federal 125 “Alfonso Pérez Gasca”, al momento se libera un carril. En todos los casos, no se registran daños humanos.</t>
  </si>
  <si>
    <t>Agente Perturbador: Fuga de ducto de Gas ONU. 1075 LPG Guía: 115 Químico. Químico – Tecnológico Efectos adversos: Evacuación de Personas y Enfermos Hospitalizados, Movilización de Corporaciones, Interrupción temporal de Servicios de Salud, Corte temporal de Servicios, Interrupción temporal de clases y actividades cotidianas, Interrupción temporal de actividades comerciales, cierres de circulación, tráfico vehicular y contaminación. Día: 12/09/2018 Hora del incidente: 03:43 horas Ubicación: Colonia Villafrontera, Municipio de Puebla, Estado de Puebla. Ducto Cactus-Tula-Guadalajara km 586+280 (Cerca de la Central de Abastos) Nivel de Atención: 2 (Instituciones de los 3 órdenes de Gobierno, con recursos ubicados de manera local en la región: UEPC Puebla, UMPC Puebla, Policía Estatal y Municipal, Bomberos, PEMEX, CFE y Policía Federal.) Salud: Sin personas lesionadas, fallecidas o desaparecidas. Infraestructura de Salud: Sin daños. La UEPC Puebla estima 60 mil evacuados provenientes de 15 colonias ubicadas en el Polígono de Seguridad los cuales en su mayoría se ubicaron en casas de familiares o permanecieron en vía pública, aunque las autoridades locales alistaron 2 refugios temporales ubicados en el Auditorio Municipal y en el Centro Expositor. Alrededor de las 11:30 horas, autoridades de UEPC y UMPC Puebla, señalan a la población que pueden volver a sus viviendas. Las colonias evacuadas fueron: Villa de San Gregorio, Jorge Murat 2da. sección, Venustiano Carranza, Infonavit Villa frontera, Infonavit San Pedro, Revolución Mexicana, Roma, Unión y Libertad, El Pinal, México 83, Infonavit San Aparicio, Real de Guadalupe, Jorge Murat 5ta sección, Jorge Murat y Xalpatla. Evacuación preventiva temporal del Hospital General de Zona Norte de Puebla, trasladando a los Hospitales Generales del Sur, de Cholula, de Atlixco y Huejotzingo; mientras que los servicios de consultas, análisis clínicos o cirugías, serán reprogramados. Líneas Vitales: Se realizó el cierre y desvío de la circulación en la Autopista México- Veracruz, y de vialidades cercanas al lugar de Incidente hacia vías alternas, a las 11:20 horas la UMPC de Puebla informó que se abrió la circulación en camino a Tlaltepango y paulatinamente la apertura de circulación en las demás vialidades y autopista. La CFE realizó corte de Energía Eléctrica en el perímetro del incidente, quedando reestablecida alrededor de las 11:30 horas. No reportan daños a infraestructura de agua potable, drenaje o sistemas de comunicación y demás líneas vitales. Infraestructura y Vivienda: Se reporta la suspensión preventiva de clases en 95 escuelas ubicadas dentro del polígono de seguridad de las cuales: 45 son de nivel preescolar, 36 de primaria, 11 de secundaria y 3 de bachillerato, algunos incluso del turno vespertino. Preescolar (45): Colegio Avante de Puebla, Pinocho, Coralito, Internacional de México, Bosque Encantado, Jardín de Niños Estrellita, Instituto Palenque, Instituto Educativo Aparicio, Instituto Cultural Justo Sierra, Centro Escolar Azteca Hispano, Centro Cultural Juventud Poblana, Centro Cultural Cuauhtémoc, Centro David Alfaro Siqueiros, Colegio Summerhill de Puebla, María Montessori, Instituto Pedagógico Carlos Chávez, Colegio San Pablo Apóstol de Cristo, Colegio Urcid, Alfa y Omega de Puebla, Centro de Desarrollo Infantil Benito Juárez, Colegio José Chávez, Instituto Héctor Azar, Colegio José María Arteaga y Magallanes, Instituto Ali Chumacero, Instituto Antonio Villaseñor, Mano Amiga de Puebla, Cuetlaxcopan, Manuel. M. Flores, Tepeyac, Salvador Dalí, Tonatihu, Gregorio Torres Quintero, Yolot´si, Jardín de Niños Capep San Aparicio, 20 de Noviembre, La Loma 1, La La Loma 2, Cadete Juan Escutia (Matutino), Cadete Juan Escutia (Vespertino), Naciones Unidas, Nueva San Salvador, Fuentes de San Aparicio, Guadalupe el Conde, Las Américas, Guadalupe el Conde (2). Primaria (36): Colegio Avante de Puebla, Instituto Internacional de México, Instituto Antonio León, Instituto Palenque, Instituto Cultural Justo Sierra (16 de sept. Norte), Centro Escolar Azteca Hispano, Centro Cultural Cuauhtemoc, Colegio José María Arteaga y Magallanes, Instituto Educativo Aparicio, Mano Amiga Puebla, Esc. Primaria General Lázaro Cárdenas, Ignacio Ramírez, Ignacio Manuel Altamirano, Francisco Neve, Héroes del 5 de Mayo, Alfonso y Fernando Franco (Matutino), Margarita Maza de Juárez, Ignacio Zaragoza, Alfonso y Fernando Franco (Vespertino), Revolución Mexicana, General Ignacio Zaragoza, México, Profesor Rafael Ramírez Castañeda, Guillermo Prieto, Francisco González Bocanegra (Col. Naciones Unidas), Margarita Maza de Juárez, Francisco González Bocanegra (Col. INFONAVIT), Leona Vicario, Andrés Quintana Roo, Republica Española, Cadete Juan Escutia, Solidaridad, República Española , Solidaridad y Gilberto Bosques Saldivar. Secundaria (11): Colegio José María Arteaga y Magallanes, Rosendo Salazar, Escuela Secundaria Técnica Num. 56 (Matutino), Escuela Secundaria Técnica Num. 56 (Vespertino), Ingeniero Pastor Rouaix, La Gran Tenochtitlan, Paulina Maraver, San Sebastián Aparicio, Jorge Murad Macluf y Colegio Avante de Puebla A.C. Bachilerato (3): COBACH 36 Matutino y Vespertino, Gilberto Bosques Saldivar. La Secretaría de Educación Estatal informó que se reestablecen las clases en las escuelas de la zona de seguridad, operando de manera normal a partir del turno vespertino del día de hoy. Edificios Públicos: Sin daños. Viviendas: Sin daños. Escuelas: Sin daños Vías de comunicación terrestre: Sin daños Infraestructura Pública: Sin daños. Sector Productivo Sector Primario: Sin daño Sector Secundario: Sin daño. Sector Terciario (Comercial): El cierre temporal de negocios en la zona de seguridad, durante la los cuales iniciaron operaciones normales al finalizar el incidente. Acciones: Establecimiento de un 1 kilómetro de perímetro de seguridad. PEMEX informó que se detuvo el flujo del sistema de gas LP, a las 08:42 horas quedó CERRADA la válvula, sin embargo, continuó el desfogue del ducto durante varias horas hasta niveles de seguridad para su reparación ya que su longitud del tramo afectado llega hasta Tlaxcala, por lo que a las 11:20 horas la UEPC Puebla informó que PEMEX concluyó con el sellado el ducto. Alrededor de las 11:30 horas, autoridades de UEPC y UMPC Puebla, señalan a la población que pueden volver a sus viviendas. 11:30 Cierre del Incidente.</t>
  </si>
  <si>
    <t xml:space="preserve">11:53 horas, se reporta el impacto de un camión de pasajeros, contra una camioneta y un poste de energía eléctrica. El accidente se presentó en la calle de Joaquín Angulo, colonia El Retiro, municipio de Guadalajara. Derivado del accidente se reportan 10 personas lesionadas, de las cuales 6 fueron trasladas a la Cruz Roja de Guadalajara. </t>
  </si>
  <si>
    <t>A través de notas en Redes Sociales se identifica el reporte de un derrumbe ocurrido el día de ayer 14 de septiembre por la tarde en la mina Palmarejo, ubicada en el municipio de Guazapares señalando dos personas sin vida, de acuerdo a información proporcionada por la Fiscalía General del Estado. La UEPC CHIHUAHUA confirma la ocurrencia del incidente y los fallecimientos de 2 adultos ya identificados, de estos hechos la UEPC tuvo conocimiento hasta el día de hoy por la mañana. Sin contar con mayor información.</t>
  </si>
  <si>
    <t>Chietla</t>
  </si>
  <si>
    <t>A las 00:17 horas recibieron reporte de inundaciones por lluvias en 30 viviendas con un tirante de 40 cm, ubicadas en la Junta Auxiliar "San Nicolás Tenexcalco", en  el municipio de Chietla. Las autoridades decidieron esperar a que disminuyera el nivel del agua, para acudir a desazolvar, así como, para ayudar a los pobladores a sacar el agua de sus viviendas y hacer limpieza.</t>
  </si>
  <si>
    <t>La madrugada de hoy, se presentó el colapso de un puente a la altura del distrito Silacayoápam, municipio de San Lorenzo Victoria, en la región Mixteca. El puente colapsó debido a fuerte corriente del río del lugar, provocado por las fuertes lluvias que se han generado en los últimos días. En el incidente no se reportan daños humanos, pero si deja incomunicados a 2,000 habitantes, de varias comunidades cercanas. Personal de Protección Civil del estado, trasladó despensas y agua embotellada, a las personas afectadas.</t>
  </si>
  <si>
    <t>A las 04:25 horas, se reportó la fuga de amoniaco en la empresa con razón social Derivados de Leche La Esmeralda, ubicada en calle Explanada de la Estación esquina con las vías del Ferrocarril, Col. La Estación, en el municipio de San Miguel de Allende. Se desconocen las causas al momento y se reportan 6 lesionados (intoxicados), quienes fueron atendidos y posteriormente trasladados al Hospital de San Miguel de Allende. Asimismo, se realizó una evacuación preventiva de 250 empleados de la fábrica; así como, cierre de las vialidades de la periferia del inmueble, a las 05:17 horas quedaron liberadas. A las 06:12 horas quedó todo bajo control y se concluyeron los trabajos de descontaminación en el lugar, quedando sin riesgo para la población y vuelta a la normalidad.</t>
  </si>
  <si>
    <t>Unión de San Antonio</t>
  </si>
  <si>
    <t>A las 07:05 horas se reporta choque entre un autobús de pasajeros, de la línea “Azul y Triangulo” No. económico 8633 contra un camión quinta rueda, el cual transportaba cartón, en la carretera estatal Unión de San Antonio, en el municipio Unión de San Antonio. Se presume que la causa fue por falla mecánica del camión quinta rueda, derivado de lo anterior se reportan 8 fallecidos, 35 lesionados, de los cuales 25 ya fueron trasladados a nosocomios. Se tiene cierre parcial de la carretera.  En el lugar se encuentran elementos de Protección Civil de Purísima del Rincón, Protección Civil de Lagos, Protección Civil del Estado y Protección Civil de Unión de San Antonio.</t>
  </si>
  <si>
    <t>Derivado de fuertes lluvias presentadas durante la tarde-noche del día de ayer 16 de septiembre, en el municipio de Jojutla, se tuvieron inundaciones por taponamiento en las siguientes colonias: Zapata, Gladiolas, Tlatenchi, Los manantiales II, Nicolás Bravo, Villas Doral, El Higuerón, Los Arrosales, U. Hab. Morelos, U. Hab. San Jerónimo y  Reforma. Se reportan 350 viviendas afectadas por penetración de agua sin especificar tirante. No hay reporte de daños humanos y no se ha llevado a cabo evacuación al momento, sin embargo, se está valorando habilitar 2 refugios temporales.</t>
  </si>
  <si>
    <t>San Miguel Ejutla</t>
  </si>
  <si>
    <t xml:space="preserve">A las 08:00 horas se registró la salida del camino y volcadura de un autobús de pasajeros Mercedes Benz con razón social Ebenerze Tour, en el tramo carretero Pilcajete-Puerto Ángel, carretera federal 175 Oaxaca-Puerto Ángel kilómetro 055+100, Municipio de Ejutla de Crespo; se desconocen las causas que originaron el siniestro; a bordo de la unidad iban aproximadamente 36 personas de las cuales 9 resultaron lesionadas; 3 de ellas trasladadas a un Hospital del estado de Oaxaca y 6 trasladadas a un nosocomio de Ejutla de Crespo.; Como medida preventiva la carretera fue cerrada parcialmente a la vialidad. El incidente concluyó a las 17:00 horas con el retiro de la unidad siniestrada. </t>
  </si>
  <si>
    <t>A las 17:30 horas del día 17 de septiembre, se registró lluvia en el municipio de Zapopan, Jalisco, con duración de 80 minutos. Provocando 34 puntos de inundación en vía pública, 4 casas con penetración de agua, 2 árboles caídos, 1 caída de barda perimetral en el Panteón Municipal Zapopan Centro, 16 vehículos varados (53 personas rescatadas) y 2 postes caídos. Se presentaron lluvias en las siguientes estaciones: La Cima: 71 mm, ITEA: 44 mm, Medio Ambiente: 25 mm, Plaza del Sol: 24 mm, UAG: 22 mm, Las Cañadas: 21 mm, Los Molinos: 19 mm, La Primavera: 8 mm y Technology Park: 7 mm.  Las inundaciones a viviendas se dieron en las colonias Laureles (no se ha determinado tirante de agua ni cantidad de viviendas), El Batán con 1 vivienda con afectación a menaje y División del Norte 2 viviendas afectadas. No se reportan daños humanos ni personas evacuadas</t>
  </si>
  <si>
    <t>A las 04:56 horas se reporta el colapso de una barda perimetral de 4 m de ancho por 1.3 m de altura,  ubicada en la calle Xichú No.102 en la Col. Guanajuato, en el municipio de Salvatierra. La causa probable es por el reblandecimiento de la tierra debido a la acumulación de agua  por la creciente de del canal San Agustín. Se reporta 1 fallecido y 3 lesionados, quienes fueron atendidos en el lugar sin ameritar traslado.</t>
  </si>
  <si>
    <t>A las 09:20 horas, se recibió el reporte de la volcadura de un camión de transporte urbano de la ruta 380. El accidente se registró en la colonia Prado de Coyula, a la altura de la Gasera ZGAS, en el municipio de Tonalá. Al momento, se reportan 15 personas lesionadas, quienes están siendo valoradas en el lugar. Se desconoce el número de personas que venían abordo, así como las causas que originaron el incidente. La vialidad no se ve afectada.</t>
  </si>
  <si>
    <t xml:space="preserve">A las 12:50 horas se reporta evacuación de 60 alumnos y 10 docentes de la Primaria Albert Einstein ubicada en Avenida San Isidro s/n, Zona Industrial. Esto por el hallazgo de un artefacto explosivo cilíndrico dentro de las instalaciones. El artefacto ha sido retirado para su destrucción. A las 17:00 horas se terminaron las labores para descartar la existencia de más explosivos. </t>
  </si>
  <si>
    <t>Lluvia severa ocurrida el día 18 de septiembre</t>
  </si>
  <si>
    <t>Moris, Ocampo, Uruachi, Maguarichi, Bocoyna, Chínipas, Guazapares, Guachochi, Batopilas, Morelos, Guadalupe y Calvo, Santiago y Ciudad Juárez, Chínipas, Batopilas, Urique, Morelos, Uruachi y Guadalupe y Calvo, Chínipas, Urique</t>
  </si>
  <si>
    <t>Derivado de las lluvias que se han registrado en el estado durante las últimas horas, ha sido afectada la zona suroeste del estado en los siguientes municipios: Moris, Ocampo, Uruachi, Maguarichi, Bocoyna, Chínipas, Guazapares, Guachochi, Batopilas, Morelos, Guadalupe y Calvo, Santiago y Ciudad Juárez. En los municipios de Chínipas, Batopilas, Urique, Morelos, Uruachi y Guadalupe y Calvo se encuentran con posible amenaza de inundación, ya que por la localización de éstos, toda el agua de las lluvias baja a esos municipios. Chínipas se mantiene sin energía eléctrica; municipio de Urique reportó una vivienda arrastrada por la corriente de agua, la familia que la habitaba en el lugar se encuentra a salvo y fue trasladada a un refugio temporal, además de no contar con energía eléctrica; municipio de Batopilas, reportó el río que pasa por el municipio, se encuentra en su máxima capacidad y en riesgo de desbordamiento en caso de que la lluvia continúe. De manera preliminar, informa que han habilitado 15 albergues, con un aproximado de 600 personas. Se reportan 4 personas fallecidas por arrastre de corriente, 2 en el municipio de Monterde y 2 en Janevo. Se reportan derrumbes en la carretera que comunica Urique y Chínipas, ya se encuentran laborando en el lugar para liberar los caminos.</t>
  </si>
  <si>
    <t>Fresnillo, Valparaiso, Gral. Francisco R. Murguía, Villa González Ortega, Río Grande.</t>
  </si>
  <si>
    <t>Municipio de Fresnillo, Zacatecas: 5,313 personas afectadas; 238 viviendas con daños en enseres domésticos y viviendas con humedades por inundación y goteras por la lluvia.
Refugio Temporal: con 16 personas evacuadas 7 adultos y 9 menores.
Apoyo entregados: Alimentos, cobijas colchonetas, agua y despensa.
Trabajos: Desazolve del río y limpieza de viviendas.
Municipio de General Francisco R. Murguía, Zacatecas:  9,570 personas afectadas;  489 viviendas con daños en enseres domésticos y viviendas con humedades por inundación y goteras por la lluvia, más 3 pérdida total.
Refugio Temporal: con 40 personas evacuadas 16 adultos y 24 menores.
Apoyo entregados: Alimentos, cobijas colchonetas, agua y despensa.
Trabajos: Desazolve del río y limpieza de viviendas.
Municipio de Valparaíso, Zacatecas: 1,276 personas afectadas; 215 viviendas 489 viviendas con daños en enseres domésticos y viviendas con humedades por inundación y goteras. 
El crecimiento de los ríos Atenco y Río Verde, situación que ha generado que seis comunidades estén incomunicadas  Nogalitos con una población de 300 personas; San Rafael de las Tablas con 553 personas; Ameca de Abajo; Ameca de Arriba 180 personas; Corralitos 155 personas y Las Acatitas de Arriba y de Abajo con 88 personas, 
Entrega de insumos de alimento y abrigo
Municipio de Villa González Ortega, Zacatecas: 6,241 personas; 376 viviendas con daños en enseres domésticos y viviendas con humedades por inundación y goteras. 
Refugio Temporal: con 35 personas evacuadas 12 adultos y 23 menores.
Apoyo entregados: Alimentos, cobijas colchonetas, agua y despensa.
Trabajos: Desazolve del río y limpieza de viviendas.
Un plantel educativo denominado Escuela Primaria Miguel Hidalgo, ubicada en C. Beatriz González s/n Col. Centro, se vieron afectados 6 aulas, por encharcamientos, estos alcanzando un nivel del agua de 0.30mts, afectando equipo de informática, libros de texto y mobiliario. Se tuvo que abrir un hueco en la barda perimetral para permitir que los escurrimientos fluyeran, ya que se encontraban represados por la misma. 
Municipio de Río Grande, Zacatecas: 5,122 personas; 271 viviendas con daños en enseres domésticos y viviendas con humedades por inundación y goteras. 
Apoyo entregados: Alimentos, cobijas colchonetas, agua y despensa.
Trabajos: Desazolve del río y limpieza de viviendas.</t>
  </si>
  <si>
    <t>Lluvia severa ocurrida el 19 de septiembre</t>
  </si>
  <si>
    <t>Ahome, Salvador Alvarado, Sinaloa, Guasave, Choix, Badiraguato, Mocorito, Angostura, El Fuerte, Culiacán, Navolato</t>
  </si>
  <si>
    <t>Se reportan lluvias fuertes de hasta 100 mm en el municipio de Ahome, presentando afectaciones en carreteras, en 13 colonias de Los Mochis, 15 comunidades de Ahome y 4 comunidades de El Fuerte, vehículos varados en vialidades, en la Ciudad de Los Mochis se encuentran incomunicados (vía telefónica) por el momento. Ya se tienen albergues habilitados. Se desconoce el número exacto de viviendas afectadas y vehículos. Se tiene escurrimiento de agua del km 31 al 32 de la carretera México 15. Al momento no se reportan daños humanos.   Colonias Afectadas en Ciudad Los Mochis: 12 de octubre, Jardines del bosque, Las mañanitas, La Toledo, Magisterial, Valle bonito, Rubí villa del bosque, Insurgentes, Anáhuac, Tabachines I, López Mateos, Rubén Jaramillo y Jardines del Country.  Comunidades afectadas en el municipio de Ahome: Ejido compuertas se desbordó el canal, Ejido la fortuna, Las Malvinas, Ejido Florida dos, Ejido la fortuna, Ejido goros dos, Bagojo colectivo, Campo el 35, La cuchilla de cachoana, El Macapule, Poblado seis, San Miguel, Leyva Solano, Chihuahuita y Olas altas.  Comunidades afectadas en El Fuerte: La Constancia, Mochicaui, Carricito y El Ranchito   Drenes Desbordados: Dren Juárez, Dren Malvinas y Dren Compuertas  Albergues habilitados en Los Mochis: COBAES 02 con 63 personas, COBAES 03 de la Villa de Ahome (sin datos de ocupantes) y CONALEP de Chihuahuita (sin datos de ocupantes).  En el lugar se encuentran Protección Civil Municipal, Cuerpos de emergencia, Protección Civil del Estado, SEDENA con la implementación del Plan DN-III, Policía Federal y Bomberos.
El titular del Instituto Estatal de Protección Civil, informó que derivado de las fuertes lluvias registradas en las últimas horas, se reportan 2 mujeres fallecidas, mismas que fueron arrastradas por un arroyo en el municipio de Culiacán. Asimismo, se reporta 1 fallecido por electrocución y 1 por arrastre en el municipio de Ahome (Los Mochis). Derivado de lo anterior, se ha desplazado una misión de Enlace y Coordinación (ECO), encabezada por el Licenciado Ricardo de la Cruz Musalem para atender la emergencia. Por otro lado, indicó que continúan con las labores de evacuación de personas, recorridos de valoración de daños y que ya solicitaron una declaratoria de emergencia, se tiene la suspensión de clases en los municipios de Culiacán, Navolato, Angostura, Mocorito, Salvador Alvarado, Sinaloa de Leyva, Guasave, Ahome y El fuerte, para el día de mañana 21 de septiembre en todos los niveles educativos. Se reporta cierre a la circulación por desbordamiento de agua en km 156 de la Autopista. Mazatlán-Culiacán, en el tramo El Venadillo-Costa Rica, así mismo, se tiene un total de 2,746 personas en refugios temporales, en 17 refugios temporales. Municipio de Ahome: Se reportaron lluvias fuertes de hasta 359 mm en el municipio, con 15 Comunidades afectadas. Se tienen 15 refugios temporales habilitados. En Los Mochis resultaron afectadas 13 colonias, se desconoce el número exacto de viviendas afectadas y vehículos.   Municipio El Fuerte: 4 Comunidades afectadas y 3 Drenes Desbordados. Se tienen 2 refugios temporales habilitados. Cabe señalar que la mayor parte de los desbordamientos son de arroyos de riego. En el lugar se encuentra participando Protección Civil Municipal, Cuerpos de emergencia, Protección Civil del Estado, SEDENA con la implementación del Plan DN-III, SEMAR con el Plan Marina, Policía Federal con el Operativo Carrusel y Bomberos.</t>
  </si>
  <si>
    <t>A las 03:25 horas, se reporta choque por alcance de un tráiler de caja seca (sin carga) y un autobús de turismo en la carretera federal 57, Querétaro - San Luis Potosí, kilómetro 57+500, dirección Querétaro, municipio de San José Iturbide. Se reporta 1 persona fallecida y 12 personas lesionadas (2 de ellos menores de edad), sólo un código rojo trasladado al Hospital para su atención médica.</t>
  </si>
  <si>
    <t>Peribán de Ramos</t>
  </si>
  <si>
    <t>El pasado 23 de septiembre, se presentaron fuertes lluvias en el municipio de Peribán de Ramos, ocasionando el desbordamiento del río Cutio y del río Chando; dichos desbordamientos, provocaron el arrastre de vehículos y personas, ocasionando el fallecimiento de 8 personas por arrastre, igualmente, la desaparición de 3 personas, 15 personas lesionadas y 1,500 afectadas. Se han reportado 200 viviendas afectadas aproximadamente, por penetración de agua, se han activado dos refugios temporales, el primero es el Auditorio Municipal con un total de 200 personas, así como la Escuela Primaria “José María Morelos”, sin determinar el total de personas albergadas.  Las colonias más afectadas son: Tirinditas, Barrio Negro, Privada 1 de mayo, Cuauhtémoc y Salida Parastaco. En el sector salud, se realizaron 216 visitas, se realizaron 815 vacunaciones, 90 consultas médicas. Al día 30 de septiembre ya se había restablecido el agua potable en las zonas afectadas. El DIF, reubicó a 5 familias, entregó 1,600 despensas; proporcionó ropa, despensas, agua, medicamentos, materiales de limpieza y herramienta a las familias afectadas. Apoyó con un comedor comunitario y un centro de acopio. Actualmente continúan las labores de búsqueda de las personas desparecidas y ya finalizaron los trabajos de limpieza y desinfección de las zonas afectadas.</t>
  </si>
  <si>
    <t>Rosa Morada</t>
  </si>
  <si>
    <t>A las 06:45 horas, se registró la salida del camino, choque contra un puente y volcadura de un autobús de pasajeros de la línea Primera Plus, en el kilómetro 63+500 de la carretera Tepic-Mazatlán, a 8 kilómetros de la caseta de cobro, municipio de Rosa Morada, Estado de Nayarit; se desconocen las causas que originaron el siniestro que dejó como saldo, 2 fallecidos (Chofer y 1 pasajero), así como, 7 lesionados trasladados al Hospital General de Rosa Morada.</t>
  </si>
  <si>
    <t>A las 04:45 horas, se reportó la volcadura de un autobús de pasajeros en el km 394+400 de la carretera 1520 Maravatío-Zapotlanejo, en el municipio de Vista Hermosa, región la Piedad. Se desconoce la ruta del autobús y la línea comercial. Se reportan 48 personas lesionadas, mismas que fueron trasladadas al hospital Regional del municipio La Barca en el estado de Jalisco. Se desconocen las causas del incidente. Se reportó cierre parcial a la circulación, al momento ya se encuentra reabierta en ambos sentidos.</t>
  </si>
  <si>
    <t>Santa Catarina Juquila</t>
  </si>
  <si>
    <t>A las 17:26 horas se tiene reporte de un socavón en la carretera interestatal, en el tramo Río Grande-Juquila. Este corte afecta de manera directa a la población de Pie del Cerro, perteneciente al municipio de Santa Catarina Juquila. El motivo fue la intensa lluvia en la región. Se tiene conocimiento de una camioneta de 3.5 toneladas, la cual cayó a la zanja, sin embargo no se reportan personas lesionadas. De acuerdo al Atlas Nacional de Riesgos, el total de la población afectada es 121 personas. Al lugar acudieron elementos de la Coordinación Estatal de Protección Civil.</t>
  </si>
  <si>
    <t>A las 06:32 horas, se reporta la volcadura de un autobús de la empresa Flecha Roja en el km 190 de la carretera 210, en el municipio de El Marqués a la altura de la comunidad La Piedad, se desconoce la causa de la volcadura. El autobús transportaba a 29 personas, de las cuales 1 persona de 48 años se encuentra lesionada y su condición es delicada. Al lugar acudieron elementos de Policía Estatal, Policía Municipal, H.C. de Bomberos, Cruz Roja y Protección Civil Estatal y Municipal.</t>
  </si>
  <si>
    <t>A las 13:20 horas se reportaron 5 estudiantes lesionados por caída de rayo en la comunidad de Lomas de Sogotegoyo, 2 de los menores fueron trasladados al Hospital regional de Oluta. Al lugar acudieron elementos de Protección Civil Municipal y Seguridad Pública del Municipio.</t>
  </si>
  <si>
    <t>En el municipio de Sinaloa, en los poblados Los Taxtes, Casas Nuevas, Garbanzos, Guasavito y La Mojonera, pertenecientes a la Sindicatura de Ocorini, Ejido Morelos, debido a las lluvias de las últimas horas, se presentan 150 viviendas afectadas por penetración de agua con un tirante de 60 cm. Al momento ya no está lloviendo y el agua está bajando considerablemente. Personal de Protección Civil del municipio ayuda a las personas con labores de limpieza y desazolve.</t>
  </si>
  <si>
    <t>Mapimí</t>
  </si>
  <si>
    <t>El día de ayer se presentaron lluvias fuertes en las regiones de Mapimí (cabecera municipal) y Ceballos, en esta última causando afectaciones en aproximadamente 100 viviendas (algunas por penetración de agua y otras con daños en sus techos). Asimismo, debido a las anegaciones en diversos caminos, se tuvo que desviar el agua de un bordo, hacía la carretera que atraviesa la región de Ceballos, interrumpiendo el paso de vehículos, desde la noche de ayer hasta el mediodía de hoy y con esto evitar mayores inundaciones. No se tiene reporte de daños humanos, ni de personas evacuadas.</t>
  </si>
  <si>
    <t>A las 19:25 horas del día 27 de septiembre, se registró conato de incendio, en la Plaza Comercial “Zentralia Churubusco”, en avenida Río Churubusco #1072, colonia Nueva Rosita, delegación Iztapalapa. El incendio se debió por corto circuito en el área de bodegas de la tienda Chedraui, donde se almacenaban solventes, con el incendio de los mismos, quema de basura e instalación eléctrica de una planta de luz, hasta propagarse. A las 19:36 horas, como medida preventiva se confirmó la evacuación de 800 personas, entre empleados, visitantes de la plaza y viviendas aledañas. No se reportó daños humanos ni daños a viviendas. Fueron cerradas las vialidades aledañas al lugar, para el paso de vehículos de emergencia. A las 22:36 horas se reavivó el fuego y a las 23:20 horas, se reportó controlado y liquidado el incendio; con labores de enfriamiento y remoción de escombros, esperando que no se volviera a reavivar el fuego. A las 00:30 horas, ya no se encuentra personal en el lugar, quedando en situación normal. En el lugar participó elementos de Protección Civil de las delegaciones Iztacalco e Iztapalapa, SPC CDMX, ERUM, Seguridad Pública y H. C. de Bomberos.</t>
  </si>
  <si>
    <t>A las 12:35 horas, se registró la explosión de producto pirotécnico en el interior de una camioneta donde viajaban peregrinos rumbo a la Iglesia de San Pablo en Texcoco; el incidente ocurrió en la Avenida Villa de Las Flores, a la altura del poblado de Tequexquináhuac, Municipio de Texcoco, Estado de México; el siniestro se debió a la imprudencia de una persona que iba fumando cerca del producto. Derivado del incidente resultaron 10 personas lesionadas (4 menores y 6 adultos), todos, trasladados al Hospital del IMSS No. 197. Ninguno de los lesionados se reportaron en estado de gravedad.</t>
  </si>
  <si>
    <t xml:space="preserve">16:00 horas, se reporta incendio en 5 viviendas, construidas con material endeble, estas ubicadas en la colonia San Luis Tlapilco, municipio de Naucalpan. Se reportan 10 personas atenidas en el lugar por ligera intoxicación, así como una femenina por quemaduras en un brazo. El fuego se encuentra controlado. De manera preventiva fueron evacuadas 150 personas, 90 de la empresa INFRA y 60 de viviendas cercanas. </t>
  </si>
  <si>
    <t>Tormenta tropical “Rosa” el 1 de octubre</t>
  </si>
  <si>
    <t>Inundación fluvial ocurrida el 1 de octubre</t>
  </si>
  <si>
    <t>Siendo las 16:00 horas, se registró explosión en un domicilio, en calle Luna, número 5, Colonia Universo, en el Municipio de Cuernavaca, derivado de lo anterior se reporta 1 persona lesionada quien fue trasladada al Hospital General de Cuernavaca.  Cabe mencionar que en el lugar se dedicaban a la elaboración clandestina de artificios pirotécnicos, se desconoce las causas que ocasionaron el incidente.</t>
  </si>
  <si>
    <t>Aproximadamente a las 09:12 horas, se registró un choque entre un autobús de pasajeros de la línea “Flecha Amarilla” (con 9 ocupantes) y un tráiler en la carretera León – San Felipe a la altura de la comunidad “Hacienda de Arriba” en el municipio de León.  Se reportan 4 personas lesionadas, que serán trasladas a hospitales para su atención. Cabe señalar, que uno de los heridos es el chofer del autobús, mismo que se encuentra prensado y se está maniobrando para su rescate. Hay cierre total a la circulación en ambos sentidos. Se desconocen las causas del incidente.</t>
  </si>
  <si>
    <t>A las 07:30 horas Se registra explosión de contenedor de 70 litros de Ácido Clorhídrico (ONU 1789) al interior de una empresa de químicos localizada en San Andrés Atoto, Colonia San Sebastián de Naucalpan. El origen por sobrecalentamiento. Se reportan 3 lesionados con quemaduras superficiales los cuales son trasladados al Hospital Lomas Verdes. Así mismo 70 personas evacuadas entre empleados y vecinos. Hasta el momento el químico ya se encuentra controlado.</t>
  </si>
  <si>
    <t>A las 21:20 horas del día de ayer se generó una fuga de amoniaco en una fábrica de hielo denominada “Bajo Cero” ubicada en calle Gabino Barrera #953 esquina con calzada Ejército, en la colonia San Carlos  en Guadalajara. La fuga se originó en la válvula de seguridad de un contenedor con capacidad para 1500 kg. Se reportaron 21 lesionados de los cuales 15 (lesionados leves) fueron atendidos en el lugar por elementos de Cruz Roja y 6 quienes ameritaron trasladado a la Cruz Roja del Parque Morelos. Se evacuaron a 160 personas de las calles aledañas como medida de seguridad.  A las 00:05 horas la fuga quedó controlada.</t>
  </si>
  <si>
    <t>A las 12:05 horas, se registró la volcadura de una camioneta Hemi perteneciente a SEDENA en la carretera Federal Número 49 en el kilómetro 118, Municipio de Juan Aldama, la causa se originó debido a que el chofer realizó una mala maniobra perdiendo el control de la misma, derivado de lo anterior se reportan 9 lesionados, mismos que fueron trasladados al Hospital de Torreón y al Hospital Comunitario del municipio, como medida preventiva, se tuvo cierre parcial a la circulación. El incidente concluyo a las 14:00 horas con el retiro de la unidad siniestrada.</t>
  </si>
  <si>
    <t>A las 22:22 horas del día 05 de octubre, se reporta choque entre un autobús Norte de Sinaloa con número económico 311 contra un remolque que transportaba sacos de cemento que se soltó de un tráiler, esto en el, en el tramo Los Mochis- Novojoa, en la localidad de Barobampo, municipio de Ahome, Sinaloa. Resultando 35 lesionados de los cuales 27 fueron atendidos en el lugar y 8 fueron trasladados a los hospitales de los Mochis para su valoración.</t>
  </si>
  <si>
    <t>Copándaro</t>
  </si>
  <si>
    <t>A las 19:15 horas se registra derrumbe en km 253+500 en la autopista México- Morelia-Guadalajara, en el que se vieron involucrados 1 Tráiler, 1 Autobús de pasajeros y 3 vehículos particulares, debido al reblandecimiento de tierra a causa de las lluvias. Esto dejó como resultado 1 fallecido y 3 lesionados, así como bloqueo parcial de la vialidad. Los lesionados fueron trasladados a un nosocomio del municipio de Zacapu. El bloqueo continúa hasta el momento.</t>
  </si>
  <si>
    <t xml:space="preserve">Ecatepec </t>
  </si>
  <si>
    <t>Siendo las 18:08 horas se registra choque de un Mexibús contra el muro de un puente peatonal ubicado en Avenida Nacional, Prolongación vía Morelos, Colonia Pueblo de Santa María Chiconautla, municipio Ecatepec de Morelos, se desconocen las causas que originaron el incidente, derivado de lo anterior se reportan 17 personas lesionadas, quienes fueron trasladadas a los Hospitales del ISSEMYM, clínica 68 del IMSS, Hospital de las Américas y Hospital Polanco, como medida preventiva se tiene cierre parcial a la circulación.</t>
  </si>
  <si>
    <t>A las 15:00 horas, se registró el impacto de taxi, contra una camioneta de la Secretaría de Seguridad Pública, ocasionando la volcadura de la camioneta, en avenida Lázaro Cárdenas y Javier Mina, en el municipio de Morelia. Como resultado de lo anterior se reportan 2 policías lesionados, mismos que fueron trasladados a un hospital cercano.</t>
  </si>
  <si>
    <t>A las 10:19 horas, se reportó amenaza de bomba dentro del congreso de Diputados del estado ubicado en calle Guillermo Gándara colonia Amatitlán. Como medida preventiva se evacuaron aproximadamente a 500 personas aledañas al lugar. Cabe hacer mención que el lugar se encontraba vacío, ya que apenas iban a realizar una reunión. No se reportan daños humanos.</t>
  </si>
  <si>
    <t>García</t>
  </si>
  <si>
    <t>A las 12:08 horas se reporta el derrumbe de una barda de aproximadamente de 60 X 30 metros, de una plaza en construcción, de 3 a 5 pisos, ubicada en Prolongación Ruiz Cortines, colonia Cumbres del Sol, municipio de García. Al momento se reportan 8 fallecidos, 15 lesionados (trasladados a diversos hospitales).</t>
  </si>
  <si>
    <t>Tormenta tropical “Sergio” el 12 de octubre</t>
  </si>
  <si>
    <t xml:space="preserve">A las 22:30 del día 14 de octubre se recibió el reporte de olor a gas en el municipio de Atitalaquia Hidalgo y las 23:28 se localizó la fuga en un ducto de PEMEX, la cual corresponde a una toma clandestina. A las 08:00 horas del día de hoy quedó controlada Se reporta 1 fallecido, el cual es el Subdirector de PC de la localidad y 6 personas intoxicadas (4 elementos de Protección Civil municipal y 2 de Policía Municipal). Se evacuaron a 200 personas de las colonias: 18 de marzo, Ampliación 18 de marzo y Fraccionamiento Cardenal. Se utilizó el Auditorio municipal como albergue, en el cual pernoctaron 65 personas, volviendo a sus hogares a las 11:30 del día de hoy. Se suspendieron clases a todos los niveles en el municipio. La fuga se encuentra controlada. </t>
  </si>
  <si>
    <t xml:space="preserve">A las 13:12 horas aproximadamente, se registró choque múltiple e incendio entre autobús de pasajeros de la empresa ADO, tracto camión, camioneta pickup y vehículo particular, en la autopista Puebla – Orizaba, kilómetro 137, pasando de 500 a 1,000 metros de la caseta del municipio de Amozoc. Se reportó 1 persona fallecida y 15 personas lesionadas (11 código verde, 2 código amarillo y 2 código rojo, estos últimos trasladados por SUMA y por dos helicópteros (Ángel 1 y 2) al Hospital Betania. </t>
  </si>
  <si>
    <t>Aproximadamente a las 10:00 horas, se suscitó un choque entre un tráiler con dos unidades de transporte público de la Ruta 05, sobre la avenida López Portillo, a la altura de La Quebrada, en Cuautitlán Izcalli. Como resultado del incidente, se reportan 12 lesionados, 3 de ellos de gravedad y trasladados al Hospital de Traumatología de Lomas Verdes.</t>
  </si>
  <si>
    <t>A las 09:30 horas del día de hoy se registra choque de vehículos en la Carretera Mina Coatzacoalcos, en el Municipio de Cosoleacaque, involucrados un vehículo tipo sedán, un autobús de pasajeros “Sotavento”, un Tsuru, una camioneta tipo Toyota y una grúa de la empresa “Villareal” . Resultado 6 fallecidos de la empresa “Sefermex” y 09 lesionados los cuales fueron trasladados a la unidad médica más cercana.</t>
  </si>
  <si>
    <t>A las 20:20 horas del día 15 de octubre, se registró choque frontal entre un taxi colectivo color blanco con placas 9083-SSH y un autobús de turismo de la empresa “Turismo Palos” que rentan para excursiones, sobre la carretera federal Acapulco – Pinotepa Nacional, a la altura del poblado Vereda del Carmel, tramo Pinotepa – Las Orquestas, municipio de San Marcos. Derivado del incidente, se reportaron 6 personas fallecidas prensadas dentro del taxi y 2 personas lesionadas pertenecientes al autobús, trasladas al Hospital de la Cruz Roja de San Marcos. De manera preventiva, se mantuvo cierre parcial de la carretera, hasta que el Ministerio Publico realizó el levantamiento de los cuerpos y retiraron las unidades siniestradas del lugar. Aproximadamente a las 02:30 horas del 16 de octubre, terminaron las labores en la zona, reabrieron en su totalidad la carretera y las personas fallecidas quedaron en calidad de desconocidos.</t>
  </si>
  <si>
    <t>Coatzacoalcos, Minatitlán, Cosoleacaque, San Andrés Tuxtla, Santiago Tuxtla, Hueyapan de Ocampo, Catemaco, Chinameca, Jesús Carranza, Mecayapan, Oluta, Pajapan, Isla, Zaragoza, Uxpanapa, Soteapan, Lerdo de Tejada, Ángel R. Cabada, Las Choapas, Saltabarranca, Playa Vicente, Texistepec, Hidalgotitlán, Soconusco, Acayucan, Chicontepec, Rafael Delgado, Tantima, Veracruz, Cazones, Huayacocotla, Nogales, Temapache, Castillo de Teayo, Atzalan, Ixmatlahuacan, Tlacotalpan, Sayula de Alemán, Chacaltianguis, Tehuipango, Cosamaloapan de Carpio, Otatitlán, Tatahuicapan de Juárez, Carlos A. Carrillo, Zongolica, Amatitlán, José Azueta, San Juan Evangelista, Acultzingo, Los Reyes, Tamiahua.</t>
  </si>
  <si>
    <t>CT Willa:
En seguimiento a las afectaciones registradas por las lluvias de los últimos días, se reporta lo siguiente en 63 municipios: • 52,076 viviendas inundadas • 209,913 personas afectadas • 85 comunidades incomunicadas • 567 comunidades afectadas • 99 vías de comunicación afectadas •59 deslizamientos de tierra • 27 puentes afectados • 77 corrientes desbordados • 29 refugios temporales • 1,271 personas refugiadas • 10 rescatados • 1 desaparecido • 875 viviendas anegadas • 30 viviendas destechadas • 155 colonias • 2 socavamientos • 21 deslaves • 4 derrumbes • 36 escuelas afectadas • Caída de 25 árboles y 1 espectacular • 11 municipios afectados con energía eléctrica, 3 con agua potable y 2 con telefonía. • 1,764 evacuados.</t>
  </si>
  <si>
    <t>12:00 horas (tiempo local), se registró el desplome de una avioneta tipos Cessna 206, propiedad de una escuela privada de aviación, dentro de las instalaciones del Aeropuerto Internacional de la Paz. Como resultado del accidente se reporta 1 fallecido y 1 lesionado, mismo que fue trasladado a un hospital cercano.</t>
  </si>
  <si>
    <t>San Pedro Ocotepec</t>
  </si>
  <si>
    <t>A las 9:27 horas se reporta deslave de cerro en la sierra Norte, San Pedro Ocotepec, provocando la sepultura de 6 personas (2 menores y 4 adultos). Al momento ya han sido rescatados 5 cuerpos sin vida. Lo anterior es por la presencia de lluvias moderadas que se han presentado en el estado y que han sido de manera constante.</t>
  </si>
  <si>
    <t>A las 03:00 horas, se reporta incendio de viviendas en la Colonia Alfonso Garzas, Municipio de Tijuana, provocando afectación en 10 viviendas, hasta consumirse por el fuego, evacuando a 38 personas, 11 de ellos menores de edad. Se desconocen las causas que originaron el incendio.</t>
  </si>
  <si>
    <t>Angangueo</t>
  </si>
  <si>
    <t>A las 15:29 horas, se reporta la volcadura de un autobús de pasajeros en la carretera Federal  Angangueo – Tlalpujahua, Colonia Localidad Catingon, Municipio Angangueo, Michoacán. Derivado del accidente se reportan 12 fallecidos (11 en el lugar del incidente y 1 más al llegar al hospital General de Zitácuaro), asimismo 12 lesionados,  de los cuales 6 de ellos cuales fueron trasladados a los hospitales Generales de Zitácuaro y Ciudad Hidalgo.</t>
  </si>
  <si>
    <t>Yajalón</t>
  </si>
  <si>
    <t>Debido a las fuertes lluvias que se han presentado en el estado, reportan afectación por deslizamiento de ladera en el barrio Jonuta de la cabecera mpal de Yajalon Chiapas. Después de realizar levantamiento de padrón de afectados por deslizamiento de laderas en el barrio Jonuta de la cabecera municipal de Yajalon, se cuantifico un total de 12 viviendas con pérdida total, con una población de 50 personas; 46 viviendas con daños parciales con una población de 165 personas. Las familias afectadas son atendidos de manera emergente con alimentación y despensas por la UMPC YAJALON y se encuentran albergados en casa de familiares y amigos donde residen sus apoyos de consumo. Así mismo han solicitado ayuda humanitaria a la Secretaria de Protección Civil del Estado.</t>
  </si>
  <si>
    <t>Lluvia severa ocurrida el día 19 de octubre</t>
  </si>
  <si>
    <t>Santa María Jacatepec, Santa Cruz Acatepec, San Juan Bautista, Loma Bonita, Ixtlán de Juárez, Matías Romero, San Juan Guichicovi, Santiago Niltepec, Santa María Huatulco, Magdalena Tequisistlán</t>
  </si>
  <si>
    <t>Municipio de Santa María Jacatepec: encharcamientos y penetración de agua en 7 viviendas (sin conocerse tirante) y la evacuación de sus habitantes (sin conocerse cifra) quienes decidieron irse con familiares y amigos. Asimismo, se reporta un deslave en la carretera Loma Bonita.
Municipio de Santa Cruz Acatepec: viviendas afectadas por vientos fuertes y lluvias (sin cuantificar).
Municipio de San Juan Bautista:   afectación a sembradíos de limón por salida de río en la localidad de Guadalupe de los Obos.
Municipio de Loma Bonita: en la localidad de Palo Gacho se reportó que una camioneta particular perdió  el control y se fue a zona inundada, en donde se rescataron a 2 tripulantes.
Municipio de Ixtlán de Juárez: deslaves en carretera que mantienen incomunicadas a las agencias y sin energía eléctrica en las localidades de Tiltepec, La Luz, Yagila, Teotlasco, Yagavila, Zoogochi, Santa María Jossa Yaneri y Tepanzacoalco.
Municipio de Matías Romero: Incomunicadas las localidades de Paraíso, Brena Torres y San Juan del Río por derrumbes en carreteras.
Municipio de San Juan Guichicovi: afectadas 12 viviendas por inundaciones en la localidad El Triunfo, se encuentran sin energía eléctrica.
Municipio de Santiago Niltepec: desbordamiento de arroyo en la localidad Cazadero de arriba y abajo.
Municipio de Santa María Huatulco: ingreso de agua a viviendas  (80 con daños severos) y socavón en puente de acceso en sector U2 norte, desprendimiento de muro de contención del canal del sector “J” en la localidad de Santa Cruz.
Municipios Magdalena Tequisistlán, San Juan Palotada, Pochutla y San Miguel del Puerto: con afectaciones en carreteras.
Refugios temporales activos:
Municipio de Huautla de Jiménez: 1 RT con 30 personas.
Municipio de San Juan Lalana: 1 RT con 40 personas.
Municipio de San Pedro Ocotepec, Mixe: 1 RT con 100 personas.
Municipio de Santa María Huatulco: 1 RT con 20 personas.</t>
  </si>
  <si>
    <t>A las 15:40 horas (tiempo local) se reportó la caída de un helicóptero de la SEMAR, en el Municipio de Mexicali. Se reporta que el personal se encontraba realizando maniobras disuasivas, por la prohibición de la pesca en esos mares, se presume que el pilo perdió el control. En la aeronave viajaban 3 tripulantes, los cuales resultaron lesionados.
La SEMAR reportó a Protección Civil que no necesitaban apoyo, por lo que ellos mismos atendieron la emergencia.</t>
  </si>
  <si>
    <t xml:space="preserve">A las 19:49 horas aproximadamente, se reporta el desborde de río en la localidad El Vaquerito, municipio de Charo, en el kilómetro 23 de la salida a Mil Cumbres. Debido al desbordamiento del río, se presentaron anegaciones en viviendas, como dato preliminar se tienen 15 viviendas afectadas con un tirante de hasta 1 metro de altura, con un total de 52 personas afectadas; 3 de las viviendas presentan mayor daño. Al momento se reportan 12 personas evacuadas que se fueron con familiares y 1 persona lesionada, que resbaló con el agua dentro de su vivienda y golpeó, fue trasladada a un Hospital cercano para su valoración y atención médica. En el lugar, se ha instalado un refugio temporal en el DIF de Charo, en caso de que requiera. </t>
  </si>
  <si>
    <t>Lluvia severa ocurrida el día 21 de octubre</t>
  </si>
  <si>
    <t>A las 16:15 horas se informa incendio y explosión en una fábrica de alcohol razón social Alcoholes y Melazas de México S.A. de C.V. Ubicada en eje 2 norte y calle Naranjo #428 en la colonia Atlampa, Alcaldía Cuauhtémoc. Se registran más de 2,000 personas evacuadas entre vecinos y trabajadores de fábricas aledañas. Se reportan 3 lesionados, uno de ellos trasladado al Hospital Magdalena de las Salinas y los otros 2 evaluados en el lugar. Al momento se encuentra controlado el incendio</t>
  </si>
  <si>
    <t>Escuinapa, El Rosario, Concordia y Mazatlán.</t>
  </si>
  <si>
    <t>Derivado del paso del ciclón tropical Willa, se reportaron las siguientes afectaciones: los municipios más afectados son, Escuinapa, El Rosario, Concordia y Mazatlán; se reportan 8,148 personas evacuadas; cortes de energía eléctrica, telefonía y agua potable. No se tiene reporte de daños humanos hasta el momento. Se realizan trabajos de limpieza de las zonas afectadas.</t>
  </si>
  <si>
    <t>Tuxpan, Tecuala, Huajicori, Rosamorada, Acaponeta, Santiago Ixcuintla, Bahía de Banderas</t>
  </si>
  <si>
    <t>Debido al paso del huracán Willa, se presentaron las siguientes afectaciones en los municipios de Santiago, Bahía de Banderas, Acaponeta y Tecuala: 6 hospitales con diversos tipos de afectación; 6,600 personas evacuadas; Al momento las afectaciones se encuentran a la baja contando con 11 refugios temporales con un total de 740 personas; se registraron algunas anegaciones en varios sectores, cortes de energía eléctrica, telefonía y agua potable. No se tiene reporte de daños humanos hasta el momento.</t>
  </si>
  <si>
    <t>A las 10:06 se registra el choque de Mexibús contra el muro de contención de la estación Industrial, se desconoce el origen del incidente. Se reportan 33 lesionados, sin fallecidos de los cuales 28 fueron trasladados al Hospital General Regional 196 IMSS, 4 al Hospital General Ecatepec "Las Américas" y 1 al IMSS Hospital de Ortopedia "Dr. Victorio de la Fuente Narvaez" todos ellos para su valoración.</t>
  </si>
  <si>
    <t>01.Lluvia severa el 23 de octubre</t>
  </si>
  <si>
    <t>Inundación fluvial y pluvial ocurridas el día 23 de octubre</t>
  </si>
  <si>
    <t>A las 14:40 horas del centro se reporta choque carambola en el cual están involucrados 3 vehículos y un camión de pasajeros en volcadura en la carretera 200 Tepic – Puerto Vallarta en el km 190 cerca de la población de Lo de Marcos, Nayarit. Se reporta un total de 8 fallecidos, 7 en el lugar y un menor en el Hospital, 26 lesionados los cuales son trasladados a Cruz Roja de San Pancho. La vialidad se encuentra totalmente cerrada. Participaron Protección Civil, Bomberos y Cruz Roja.</t>
  </si>
  <si>
    <t xml:space="preserve">Siendo las 19:20 horas se registra choque entre dos camiones urbanos en Anillo periférico  y Mariano Salas, Colonia Jardines de la Barranca, Municipio de Guadalajara, se desconoce las causas que originaron el incidente, se reportan 15 personas lesionadas quienes fueron atendidas en el lugar, sin necesitar traslado, como medida preventiva se tuvo cierre parcial a la circulación, al momento ya se encuentra controlado. </t>
  </si>
  <si>
    <t>A las 19:10 horas se reporta choque de una camioneta del Ejercito Nacional contra un vehículo particular en la Avenida Venustiano Carranza a la altura de la calle Egipto dirección de norte a sur, perteneciente al municipio de Saltillo. La causa el vehículo particular se pasó el semáforo impactando con la camioneta del Ejercito Nacional. Resultando 3 militares lesionados graves los cuales son trasladados al Hospital General para su valoración.</t>
  </si>
  <si>
    <t>A las 19:29 horas del día 26 de octubre, se reporta choque de una unidad de trasporte colectivo y una camioneta tipo pick up, ubicado en el Boulevard Luis Donaldo Colosio, Cancún, Quintana Roo. La causa el chofer de la camioneta provocó el percance, por no guardar su distancia y colisionó la parte posterior de una camioneta de doble cabina, la cual fue proyectada hacia fuera de la avenida, donde terminó volcadura. Resultando 17 lesionados los cuales fueron trasladados a la unidad médica más cercana.</t>
  </si>
  <si>
    <t>Municipio de Santiago de Querétaro: A las 21:20 horas, se reportó derrame e incendio de Aluminio seco (ONU 1396 – Guía 138) aproximadamente 500 kg dentro de la empresa  Eurotranciatura México, en el Parque Industrial Querétaro, ubicado en la Carretera Querétaro - San Luis Potosí kilómetro 28.5. Debido al incidente, fueron evacuados 100 trabajadores, sin reporte de lesionados. A las 22:00 horas, es controlado el incendio y derrame por personal de Bomberos del Parque.</t>
  </si>
  <si>
    <t>Joquicingo</t>
  </si>
  <si>
    <t>A las 13:00 horas se reportó volcadura de una unidad de la Secretaría de Seguridad del Estado de México con número económico ”6009” que transportaba 42 elementos. En el poblado San José el Guarda perteneciente al municipio de Joquicingo sobre la carretera Joquicingo-Malinalco, Estado de México. El siniestro se originó debido a una causa mecánica en la unidad. Resultando 1 fallecido y 7 lesionados con gravedad los cuales fueron trasladados a un nosocomio para su valoración.</t>
  </si>
  <si>
    <t>Aproximadamente a las 08:00 horas, se reportó choque de autobús de pasajeros con razón social Enlaces Terrestres Nacionales (ETN), con número 5245, que se dirigía hacia Nuevo Laredo, Tamaulipas, contra automóvil particular sobre el kilómetro 42 del Libramiento Norponiente, a la altura de la comunidad Ojo Caliente de la ciudad de Ramos Arizpe. El incidente se originó, debido a que el vehículo le quiso ganar el paso al autobús y se le atravesó, provocando el percance. Se reportó 3 fallecidos (ocupantes del automóvil 2 adultos y 1 menor de edad) y 4 lesionados (ocupantes del autobús) trasladados por ambulancias de Bomberos a diferentes nosocomios para su valoración y atención médica. Se mantuvo el cierre total a la vialidad.</t>
  </si>
  <si>
    <t>A las 22:00 horas del día 30 de octubre, se reporta choque con volcadura e incendio  de una patrulla de Teuchitlan ubicado a 300 metros del fraccionamiento Acacias a la altura del municipio de Tala, Jalisco.  La causa salida de llanta y exceso de velocidad. Resultando 2 policías lesionados los cuales son atendidos en el lugar. A las 00:00 horas se retira el vehículo.</t>
  </si>
  <si>
    <t>A las 11:36 horas del 31 de octubre, se reportó derrame de hidrocarburo (gasolina Premium) en el kilómetro 71+797 del poliducto de 10” Salamanca - Morelia, ubicada en la comunidad de Epifanio C. Pérez, municipio de Cuitzeo del Porvenir, Michoacán. El derrame ocurrió en el Lago de Cuitzeo, provocando contaminación al cuerpo de agua. Ante la situación, arribó personal de Seguridad Física de Pemex, controlando el derrame a las 00:10 horas del 01 de noviembre, inmediatamente comenzaron con labores de reparación en la línea afectada, trabajos de saneamiento y recuperación a cargo de personal del Sector Ductos Salamanca, Jurisdicción con sede en Guanajuato. Se estima de un derrame aproximado de 28 metros cúbicos (28,000 litros) dentro del lago; no se reportan daños humanos, ya que las viviendas más próximas se encuentran a 400 metros de distancia. Personal de CONAGUA, Protección Civil del municipio y Seguridad Pública, después del arribo de personal de PEMEX, se retiraron ya que no presentaba riesgo latente a la población.</t>
  </si>
  <si>
    <t>A las 19:30 horas aproximadamente, se registró una fuga de gas LP de un tanque de 20 kg. dentro de una vivienda en la Colonia Tamulte de las Barrancas; el incidente se debió a un mal manejo del tanque, de manera preventiva, se realizó la evacuación de 50 personas de las viviendas aledañas, como resultado del siniestro, se reportaron 15 personas intoxicadas (2 de la 3ra edad, 3 menores y 10 adultos) quienes fueron atendidos en el lugar; alrededor de las 21:30 horas, la fuga quedó totalmente controlada y a las 22:00 horas, las personas retornaron a sus viviendas.</t>
  </si>
  <si>
    <t xml:space="preserve">A las 13:21 horas, se reporta choque de un vehículo particular y una camioneta de transporte público con número económico 699, en el km 12 de la autopista México-Pachuca, dirección CDMX, a la altura de la Colonia Constitución de 1917, municipio de Ecatepec. Resultando 7 lesionados, los cuales ya fueron trasladados a diferentes hospitales. </t>
  </si>
  <si>
    <t>El día 02 de noviembre a las 21:00 horas, debido a las fuertes precipitaciones  y a los escurrimientos generados, en calle principal de la Colonia Libertad, en el municipio de Chilpancingo, se registró  el arrastre de 2 personas que se encontraban en el interior de un vehículo, en el rio Huacapa, mismas que se reportaron como desaparecidas. El día 03 de noviembre a las 11:00 horas, fue encontrado un cuerpo sin vida en el río Coscamila en Quechultenango. A las 11:15 horas del 05 de noviembre, durante las labores de búsqueda se logró localizar y rescatar en la presa Colotlipa, el segundo cuerpo sin vida.</t>
  </si>
  <si>
    <t>A las 06:03 horas se reporta el incendio de una pipa que contiene diésel (se desconoce capacidad y razón social) ubicada entre calle central y La Celda, en la Col. Los Lermas, municipio de Guadalupe. Se desconocen las causas que originaron el incidente. Se reportan 2 personas lesionadas y 40 evacuados, así también daños materiales, 2  camiones (tipo revolvedoras) y 1 cisterna de metal. El incendio fue sofocado a las 10:20 horas, se realizan las labores de remoción de escombros.</t>
  </si>
  <si>
    <t>A las 07:20 horas se registra choque entre un autobús de pasajeros y un tracto camión el cual se incendió, en la carretera estatal T-54 San Felipe Silao, cerca de la comunidad la Lagunilla, se desconoce las causas que originaron el incidente, se reportan 2 fallecidos y 19 lesionados.</t>
  </si>
  <si>
    <t>Siendo las 02:22 horas se registra choque frontal entre un autobús de pasajeros de razón social “TUFESA” y Tráiler de “Grupo LOGISTICS,” en el tramo carretero Obregón-Guaymas km 99 Municipio de Guaymas, se desconoce las causas que originaron el incidente, derivado de lo anterior se reportan 2 fallecidos y 15 lesionados quienes fueron trasladados al Hospital IMSS del Municipio.</t>
  </si>
  <si>
    <t>Comitán de Domínguez</t>
  </si>
  <si>
    <t>A las 14:00 horas, reportan el desplome de una avioneta tipo Cessna con matrícula XB-OAL , a causa de una falla mecánica en el Municipio de Comitán – Las Margaritas, a la altura del ejido Cash, Chiapas donde se ubica el campo de aviación “Servicios aéreos San Cristóbal”.  Reportan lesionados al piloto y acompañante la cual informan es médico.</t>
  </si>
  <si>
    <t>15:30 horas, se reporta el impacto de un camión de pasajeros, contra un camión repartir de cilindros de gas Lp. El accidente se presentó en la carretera Santa Rosa-La Barca, en el municipio de Jamay. Como resultado del accidente se reportan 17 personas lesionadas, mismas que fueron atendidas en el lugar. Hasta el momento se desconocen las causas que originaron el accidente y cabe mencionar que ninguno de los cilindros sufrió daños importantes.</t>
  </si>
  <si>
    <t>A las 20:00 horas se reporta choque de un camión escolar contra un poste de CFE y una barda de un vivienda la cual se encontraba en obra negra, en Calle Capulín 74 domicilio  col. Lomas de San Miguel en municipio de San pedro Tlaquepaque. Se desconoce la causa. Resultando 50 menores afectados, 7 lesionados leves, de los cuales 5 se fueron por sus propios medios para ser revisados y solo se atendieron a 2 menores en el lugar por parte de Cruz Verde, en el domicilio no se encontraba nadie y no hubo daños mayores.</t>
  </si>
  <si>
    <t xml:space="preserve">06:22 reporta la volcadura de un camión de pasajeros por choque con un tráiler, a la altura del municipio de Buenavista en el km 126 de la carretera libre Guadalajara - Morelia en  Tlajomulco, teniendo como resultado 25 lesionados de los cuales 1 resulto grave, 10 con lesiones regulares y 14 con lesiones leves. </t>
  </si>
  <si>
    <t>A las 05:30 hora (tiempo local), se presentó el impacto entre 1 autobús particular y 1 autobús de pasajeros de la línea TUFESA, sobre la carretera federal 15 Tepic-Villa Unión, en el kilómetro 23, en el tramo Mazatlán-Tepic, a la altura del crucero de San Blas, en el municipio de Tepic. Como resultado del accidente se reportan 25 personas lesionadas, trasladadas a diversos hospitales particulares de la capital del estado.</t>
  </si>
  <si>
    <t>A las 14:30 horas se reportó explosión en calle San Andrés, Col. Octopan, en el municipio de Tultepec. Lo anterior se derivó de la manipulación inadecuada de pirotecnia en un terreno baldío, por lo que no hubo daños materiales pero sí 2 decesos (1 masculino de 27 años y 1 fémina de 17 años). No se reportan personas evacuadas.</t>
  </si>
  <si>
    <t>A las 05:00 horas reportan choque entre un autobús de la línea ETN y un tráiler que transportaba varilla de la empresa TRANSPUGA, en la autopista Zapotlanejo-Guadalajara, en el entronque Tonaltecas perteneciente al municipio Tonalá. Derivado del accidente se reportan 8 lesionados los cuales fueron traslados a la clínica No. 14 del IMSS.</t>
  </si>
  <si>
    <t>A las 05:30 horas, se registró una volcadura de un camión de pasajeros Elite de Zumpango entre el kilómetro 33 y 35 aproximadamente, en la autopista CDMX-Pachuca, dirección Zumpango-CDMX, a la altura del Poblado de San Diego, municipio de Tecámac, Estado de México; se desconocen las causas que originaron el siniestro; derivado del incidente se reportaron 21 lesionados, de los cuales, 19 fueron trasladados al Hospital No. 200 del IMSS; 1 a la Base Aérea y 1 al Hospital Obregón para valoración médica.</t>
  </si>
  <si>
    <t>A las 11:40 horas, se registró una volcadura y choque por alcance entre una camioneta tipo Splinter de transporte colectivo ruta 85 y 1 vehículo particular en la carretera federal CDMX-Cuautla, a la altura de la Unidad Habitacional Santa María, municipio de Tlalmanalco, Estado de México; se desconocen las causas que originaron el siniestro; derivado del incidente se reportaron 10 lesionados, de los cuales, 8 fueron atendidos en el lugar y 2 trasladados al Hospital del IMSS Valentín Gómez Farías de Delegación Zentlalpan para su valoración médica.</t>
  </si>
  <si>
    <t>A las 18:44 horas se reportó la caída de gradas durante un concierto de la cantante Yuridia que se llevaba a cabo en la zona hotelera de Nuevo Puerto Vallarta, perteneciente al municipio de Bahía de Banderas. Se desconocen las causas del incidente. Al momento no se tiene reporte de decesos, sólo lesionados de entre 30 a 50 personas aproximadamente. Cabe mencionar que no se tiene conocimiento de una cantidad acertada debido que después del percance, además de unidades de emergencia, vehículos particulares apoyaron con el traslado de los lesionados sin conocerse hacia donde eran llevados para su atención.</t>
  </si>
  <si>
    <t>A las 11:43 horas, se registró el desplome de una avioneta tipo Cessna con matrícula 8 XB-PIT que intentaba realizar maniobras de aterrizaje, en fase de aproximación al Aeropuerto Internacional de Mazatlán Rafael Balbuena, con 3 pasajeros a bordo; esto ocurrió en un Ejido de La Sindicatura de Barrón en la Cabecera Municipal de Villa Unión, fuera de los límites del aeropuerto, municipio de Mazatlán; se desconocen las causas que originaron el siniestro; derivado del accidente los 3 pasajeros (2 adultos y 1 menor de edad) resultaron solo con lesiones leves y fueron trasladados al Hospital del IMSS de Villa Unión para su valoración médica.</t>
  </si>
  <si>
    <t>A las 23:50 horas reportan el choque de una camioneta de transporte público tipo Urvan sobre la Calzada Ignacio Zaragoza a la altura del Puente “La Concordia”, Col. Santa Martha Acatitla, en la alcaldía Iztapalapa. Se informa que el chofer perdió el control de la camioneta, impactándose contra un poste. Derivado del incidente 9 personas resultaron lesionadas, 2 de las cuales ameritaron traslado al nosocomio más cercano para su atención (se desconoce cuál).</t>
  </si>
  <si>
    <t>A las 06:55 horas se reportó la caída de un andamio de remodelación, en el número 34 de la calle Francisco I. Madero, casi esquina con Motolinía, colonia centro, alcaldía de Cuauhtémoc. Como saldo final se reportan 3 personas lesionadas, 1 mujer  fue  rescatada por personal de ERUM, ya que quedó atrapada cuando la estructura le cayó encima, mientras caminaba por la calle, fue trasladada al Hospital Magdalena de las Salinas con fracturas. *Los demás lesionados fueron atendidos en el lugar.</t>
  </si>
  <si>
    <t>15:00 horas, se reporta el aterrizaje forzoso de una avioneta tipo Cessna con número de matrícula XB-ILM, en el kilómetro 13+800 de la carretera Puerto Industrial-Aldama, a la altura del boulevard de los Ríos. Según las primeras investigaciones indican que la avioneta presentaba una falla en el tren de aterrizaje, por lo cual intentó descender sobre la cinta asfíctica de la carretera antes mencionada. Cabe mencionar que al momento de aterrizar impactó a una motocicleta con dos personas, quienes fallecieron en el lugar.</t>
  </si>
  <si>
    <t>Centla, Centro, Nacajuca y Macuspana</t>
  </si>
  <si>
    <t>Derivado de las fuertes lluvias registradas el día 13 de noviembre por el paso del frente frío No. 10, se presentaron las siguientes afectaciones en el estado: 8 fallas eléctricas atendidas, 6 en el Centro y 2 en Balancán. Se activaron 3 refugios temporales con 122 personas refugiadas: 1 en Centla con 92 personas y 2 en Nacajuca con 30 personas. 130 familias, alrededor de 700 personas incomunicadas en el poblado El Alacrán, Sánchez Magallanes, Cárdenas, atendidos por personal del IPCET, del H. Ayuntamiento y SEDENA; 9 desazolves de drenajes con unidad hidroneumática (Vactor). Deslave en la carretera Tacotalpa-Oxolotán, a la altura de Caridad Guerrero. Cabe mencionar que hasta el momento no se tiene reporte de daños humanos.</t>
  </si>
  <si>
    <t>07:15 horas, se presentó el derrame de gasolina por toma clandestina, de un ducto de 18 pulgadas, que se encuentra en un terreno baldío, ubicado en la avenida Hidalgo, en la colonia Centro. Como medida preventiva se realizó la evacuación de 200 personas (entre alumnos y personal docente) de una escuela primaria que se ubica cerca del lugar del incidente. Se realizan los trabajos de control del derrame, para iniciar con la reparación del ducto afectado. Cabe mencionar que hasta el momento se han recuperado 20,000 litros de gasolina.</t>
  </si>
  <si>
    <t>15:45 horas, se registró un incendio dentro de las instalaciones del mercado municipal conocido popularmente como “Jaureguí”, ubicado en las calles de Revolución y Altamira, en la colonia Centro, municipio de Xalapa, mismo que inició debido a la explosión de un tanque de gas Lp, en un local de comida. No se reportan daños humanos, pero si 6 personas atenidas en el lugar, mismas que presentaron crisis nerviosa; de manera preventiva se realizó la evacuación de más de 500 personas de todo el mercado, comercios aledaños y una escuela en su turno vespertino. A las 18:25 horas, se reporta controlado y extinguido el incendio.</t>
  </si>
  <si>
    <t>Se reporta caída de avioneta a las 11:45 horas, en el rancho El Sauz, cerca de Loma Prieta en San Fernando, aproximadamente en el kilómetro 162 de la carretera Ciudad Victoria – Matamoros. Se reportan 2 personas fallecidas. Al momento se desconocen las causas del incidente; la avioneta salió de Cuernavaca, Morelos con destino desconocido.</t>
  </si>
  <si>
    <t>12:25 horas, se presentó una explosión dentro de un domicilio ubicado en la calle Heliotropos, colonia Loma Florida, Primera Sección, entre las calles de Alcanfor y Nochebuena, donde almacenaban artificios pirotécnicos. Como resultado de lo anterior se reporta 1 persona fallecida. Hasta el momento se desconocen las causas que originaron el incidente.</t>
  </si>
  <si>
    <t xml:space="preserve">A las 18:13 horas del 15 de noviembre, se reportó incendio en una bodega perteneciente al IMSS, ubicada en el km. 1 de la carretera México - Durango, colonia Liberación Social. Se desconocen las causas que originaron el incendio. Derivado del incidente, no se reportaron daños humanos, ya que la jornada laboral ya había concluido, solo daños materiales, como el colapso de los techos de las naves, así como la combustión de todos los materiales almacenados: material de curación, colchonetas, archivos y varios muebles. De manera preventiva, se instaló un cerco policial para evitar accidentes.
Ante la magnitud de la contingencia, se tomaron medidas para el reabastecimiento de los medicamentos e insumos de uso administrativo consumidos por el fuego, con la finalidad de garantizar la operación de todas las unidades médicas y hospitales de la institución en el estado. </t>
  </si>
  <si>
    <t xml:space="preserve">A las 16:30 horas se reportó un choque entre 2 camionetas tipo Urvan de transporte público en la carretera Playa del Carmen-Cancún, dirección de Sur a Norte, municipio de Solidaridad en los límites con el municipio de Puerto Morales; Por imprudencia de los conductores que venían a exceso de velocidad, se ponchó de una llanta de una de las unidades, lo que causó la colisión; derivado del incidente se reportaron 8 lesionados trasladados al hospital COSTAMED y al Hospital General en el municipio de Solidaridad. </t>
  </si>
  <si>
    <t>A las 13:40 horas, se reportó un incendio originado por una mala combustión de un boiler, en un inmueble de una Unidad Habitacional ubicada en Aquiles Elorduy y Norte 79 B, Colonia “Un hogar para un trabajador”, número 349 Interior 2, Alcaldía Azcapotzalco; derivado del incidente, 80 personas fueron evacuadas en el lugar;  El incendio afectó el área de la cocina del domicilio así como una ventana y enseres domésticos; no se reportaron lesionados.</t>
  </si>
  <si>
    <t>Siendo las 04:20 horas se registró volcadura de autobús de la línea Ómnibus de México, en el kilómetro 198 de la carretera Nacional Montemorelos a la altura de puente “El Encadenado” Nuevo León, se desconocen las causas que originaron el incidente, derivado de lo anterior se reportan 6 fallecidos y 14 lesionados quienes fueron trasladados al hospital de la comunidad.</t>
  </si>
  <si>
    <t>San Andrés Paxtlán</t>
  </si>
  <si>
    <t>A las 12:00 horas se registra choque entre taxi colectivo y camión de carga, en la carretera que conecta Zimatlán de Álvarez con la ciudad de Oaxaca, a la altura del poblado de La Ciénega, perteneciente al municipio de San Andrés Paxtlán. Se reportan 4 fallecidos y 2 lesionados, los cuales ya fueron trasladados hospitales cercanos.</t>
  </si>
  <si>
    <t>17:15 horas, se reporta un flamazo por fuga de gas, dentro de la cocina del hotel “Marquez del Valle”, localizado en la zona Centro de la capital del estado. Se reportan 2 personas con quemaduras en varias partes de sus cuerpos. Como medida preventiva se realizó la evacuación de 15 comensales que se encontraban en el lugar.</t>
  </si>
  <si>
    <t>A las 06:50 horas se reporta explosión sin incendio en la Zona de Polvorines La saucera en prolongación Chichipilco s/n perteneciente al municipio de Tultepec, Estado de México. Se desconoce la causa. Resultando 1 lesionado el cual fue trasladado a la unidad médica más cercana. No se reportan evacuados.</t>
  </si>
  <si>
    <t>18:52 horas aproximadamente, se registra el impacto de un camión de pasajeros, contra un poste, en la calle de San Jorge y Luis Pérez, en la colonia Seattle. Como resultado del accidente se reportan 8 personas lesionadas.</t>
  </si>
  <si>
    <t>A las 16:27 horas se reporta carambola entre 5 camiones de pasajeros, 3 tractocamiones y 3 vehículos particulares, en la carretera 41 Zacatecas – Durango a la altura de la comunidad La Pimienta. Las causas debido a las lluvias presentadas en el estado y exceso de velocidad. Resultando 14 lesionados y daños materiales de los cuales 12 fueron trasladados a diferentes Hospitales para su valoración y 2 se trasladaron por sus medios.</t>
  </si>
  <si>
    <t>En relación a la explosión e incendio de 2 ductos por toma clandestina, se informa que esto inició a las 19:40 horas del día 29 de noviembre. Se percataron que la afectación fue en dos líneas, una de 20” de gas etano y la otra de 16” de nafta ligera, en el poblado C33,  en el municipio de Cárdenas. El incidente inició cuando una persona realizaba el trasiego del producto ilegalmente y encendió un cigarrillo, provocando dicho incidente. Los técnicos de Pemex realizaron un seccionamiento para bajar presión de dichas líneas. Se reportaron 2 personas fallecidas y 4 personas lesionadas, quienes fueron trasladadas al Hospital Rovirosa, sin necesidad de realizar evacuaciones del lugar, ya que los ductos se encuentran en área despoblada. Asimismo, se calcinó la camioneta donde se realizaba el trasvase. Alrededor de las 22:00 horas del día 30 de noviembre, se controló el incendio y se realizó el cierre de la válvula de una línea. El 01 de diciembre, se realizó el sexto intento para sofocar la flama, se atacó con 5 líneas y los resultados fueron negativos. Después de casi 4 días completos de intensas labores, mediante el aislamiento de ambos costados del punto de incendio y la implementación de un quemador, se logró la pérdida de presión y finalmente se sofocó el incendio a las 18:36 horas. Se gastaron más de 90,000 litros de agua y 800 litros de espuma ligera.</t>
  </si>
  <si>
    <t xml:space="preserve">A las 01:35 horas, se recibió el reporte de un choque frontal entre una camioneta Silverado marca Chevrolet y un Autobús de pasajeros de la línea Urban Tampico que transportaba un equipo de Futbol, sobre la carretera Ciudad Victoria – Zaragoza, kilómetro 60 + 500, municipio de Ciudad Victoria. Derivado del siniestro se reportaron 3 fallecidos y 5 lesionados trasladados al Hospital General de Ciudad Victoria para su atención médica. </t>
  </si>
  <si>
    <t>A las 13:26 horas, se reportó explosión e incendio al interior de casa habitación, ubicada en Fraccionamiento Los Molinos, cruces de Arroz y Cebada, municipio de Zapopan. El incidente se debió, a que realizaban trabajos en instalación gas, no se dieron cuenta de que presentaba fuga y al prender un cerillo se registró la explosión. Se reportaron 5 personas lesionadas por quemaduras, trasladas al Hospital del IMSS en Guadalajara y al Hospital de Zapopan, sin reporte de evacuados.</t>
  </si>
  <si>
    <t>A las 15:02 horas, se registró accidente vehicular entre microbús de la ruta 28 y un camión de transporte público No. 28, de Grupo Metropolitano de Transporte, sobre Andrés Molina esquina Coruña, colonia Viaducto Piedad, alcaldía de Iztacalco. Se desconocen las causas del accidente. Derivado del incidente, se valoraron a 11 pasajeros sin ameritar traslado.</t>
  </si>
  <si>
    <t>múltiple entre 1 autobús de la línea "Terranova" y 3 vehículos particulares, en la autopista Fortín-Chocaman, en la localidad de Piedra Blancal del municipio de Chocaman. Derivado del accidente se reportaron 7 fallecidos y 21 lesionados los cuales fueron traslados a la del IMSS de Córdoba, Orizaba y Rio Blanco.</t>
  </si>
  <si>
    <t>Santa María del Río</t>
  </si>
  <si>
    <t>A las 00:56 horas, se reportó accidente de un autobús de pasajeros que transportaba a 60 personas, el cual volcó a la altura de la comunidad del Cerrito y Sánchez en el km 152+200 de la carretera libre San Luis – Querétaro, en el municipio de Santa María del Río; la unidad pertenece a la empresa Aldair Martínez. Se desconocen las causas que originaron el accidente; como resultado del mismo, se reportó un total de 60 lesionadas, de los cuales quienes 15 fueron trasladados al Hospital Central para ser atendidas por lesiones diversas y 45 pasajeros con lesiones leves fueron atendidos en el Centro de Salud del poblado de Santa María del Río.</t>
  </si>
  <si>
    <t>A las 22:25 horas del día 02 de diciembre se reporta volcadura de una camioneta de trasporte público de pasajeros en el Km 26+500 de la carretera México- Puebla perteneciente al municipio de Valle de Chalco. Se desconoce la causa del incidente. Resultando 1 fallecido y 7 lesionados los cuales son atendidos en el lugar.</t>
  </si>
  <si>
    <t>Siendo las 14:02 horas, se registra volcadura de un autobús  en carretera cuota Celaya – Salamanca km 57+100, en el municipio de Celaya, se desconocen las causas que originaron el incidente, derivado de lo anterior se reportan 13 lesionados quienes fueron trasladados al Sanatorio Celaya y Hospital general.</t>
  </si>
  <si>
    <t>Siendo las 17:00 horas se registra desplome de avioneta sobre una vivienda en el fraccionamiento Fincas del Humaya Colonia Rincón del Real, en el Municipio de Culiacán,  se desconocen las causas que originaron el incidente, se reportan 4 fallecidos (quienes venían en la avioneta) y 3 lesionados (quienes se encontraban en la vivienda). Cuerpos de emergencia laboran en el lugar.  Participa Protección Civil Municipal y Policía Municipal.</t>
  </si>
  <si>
    <t>14:32 horas, se reporta incendio en el interior de una fábrica de colchones con razón social Colchones Ensueño, ubicada en la calle de Santa Lucía No. 167, colonia Olivar del Conde, en alcaldía de Álvaro Obregón. Se reporta 1 persona con ligera intoxicación, misma que fue atendida en el lugar. Asimismo, se realizó la evacuación de 30 personas (20 trabajadores y 10 vecinos del lugar).</t>
  </si>
  <si>
    <t>18:00 horas, se reporta incendio en el anexo (juguetería) de la Bodega Aurrera, ubicada en avenida Primero de Mayo, colonia San Andrés Atoto, municipio de Naucalpan. Sin que reporten daños humanos. De manera preventiva se realizó la evacuación de 1,200 personas, entre personal de la tienda y clientes. A las 19:45 horas, se reporta controlado y extinguido.</t>
  </si>
  <si>
    <t>Tehuipango, Texhuacan, Catemaco, Santiago Tuxtla, Saltabarranca, San Andrés Tuxtla y Playa Vicente</t>
  </si>
  <si>
    <t>Debido a la presencia del frente frío No. 14, se presentaron los siguientes daños: 7 municipios afectados Tehuipango, Texhuacan, Catemaco, Santiago Tuxtla, Saltabarranca, San Andrés Tuxtla y Playa Vicente; se presentan 1,053 viviendas con algún tipo de daño, presentando una población afectada de 4,212 personas en 18 comunidades, se tiene un socavamiento, 2 derrumbes, 2 deslaves, 8 corrientes desbordadas y un puente afectado.</t>
  </si>
  <si>
    <t>A las 18:32 horas del día 06 de diciembre, se reportó explosión de un tanque hidroneumático en un vivero de la empresa Hortigen en la carretera Tlacote km 5.5 perteneciente al municipio de Corregidora. La causa trabajos de soldadura en el lugar. Resultando 1 fallecido y 10 personas lesionadas las cuales fueron trasladadas a diversos hospitales para su valoración.</t>
  </si>
  <si>
    <t>A las 07:45 horas, se reportó volcadura y salida de camino de una unidad de transporte público (combi) sobre la carretera Cárdenas – Villahermosa, ranchería Plátano y Cacao Primera Sección, municipio de Centro. La causa, exceso de velocidad. Se reportaron 17 personas lesionadas, trasladadas a los Hospitales del IMSS Robirosa y Hospital General Cunduacán. Quedó unas horas después en situación normal.</t>
  </si>
  <si>
    <t>Río Verde</t>
  </si>
  <si>
    <t>A las 09:35 horas, se reportó la salida de carretera y posterior volcadura de la unidad 1928351 perteneciente a SEDENA con 4 elementos a bordo, en el kilómetro 46 de la carretera Río Verde - San Luis Potosí, municipio de Río Verde; se desconocen las causas que originaron el siniestro; se reportó 1 fallecido y 3 lesionados de los cuales 2 fueron trasladados al Hospital General de Río Verde y el tercero no requirió atención.</t>
  </si>
  <si>
    <t xml:space="preserve">A las 18:41 horas se reporta flamazo e incendio por fuga de gas, en casa habitación ubicada en Cerrada de margaritas y el Rosal Col. Tlacoyaque, Alcaldía Álvaro Obregón. La causa abrazadera mal colocada de comedor rustico lo que ocasiono acumulación de gas. Resultando 9 lesionados con quemaduras de 2do y 3er grado trasladados a diversos hospitales. </t>
  </si>
  <si>
    <t>A las 09:45 horas. Se reportó una explosión por acumulación de gas y caída de losa, en un domicilio ubicado en las calles Norte 7-A y Poniente 118 de la colonia Panamericana. Resultando una persona fallecida y dos lesionadas, las cuales fueron trasladadas a un nosocomio para su valoración médica.</t>
  </si>
  <si>
    <t>A las 21:07 se reporta choque entre autobús de pasajeros con razón social “Pullman”  y una camioneta tipo Urvan, que trasportaba peregrinos en la carretera México- Cuernavaca km 31 a la altura del poblado de Topilejo, Alcaldía Tlalpan, se desconoce las causas que originaron el incidente, derivado de lo anterior se reportan 15 lesionados de los cuales 10 pasajeros son de la Urvan y 5 del autobús.</t>
  </si>
  <si>
    <t>A las 13:16 horas (hora local), se reporta incendio en un edificio en un quinto piso usado como laboratorio en calle ocho, entre Avenida Revolución y calle Madero, Tijuana. Se desconoce la causa. No se reportaron daños humanos, únicamente  20 evacuados del edificio aledaño. Como medida preventiva la zona fue acordonada, así como, el cierre parcial a la vialidad. El incendio fue controlado y sofocado a las 14:20horas (hora local) con la remoción de escombros y la reapertura a la vialidad.</t>
  </si>
  <si>
    <t>A las 06:30 horas, se registra explosión de pirotecnia en la comunidad de Fuentezuelas, municipio Tequisquiapan. En inmediaciones de una capilla, con pirotecnia resguardada. Se reportaron 5 personas fallecidas (4 en el lugar y 1 en el traslado),  9 personas lesionadas de gravedad trasladadas al Hospital de San Juan del Río y 6 personas con lesiones leves.</t>
  </si>
  <si>
    <t>A las 03:05 horas, se registró choque de frente entre tracto camión y autobús de pasajeros de la Línea Futura que volcó, sobre la carretera Chihuahua - Ciudad Juárez, kilómetro 27, carretera Panamericana, municipio de Chihuahua. Derivado del incidente, se reportó 1 persona fallecida, 6 personas con lesiones leves atendidas en el lugar y 2 con lesiones graves trasladadas al Hospital Ángeles de Chihuahua.</t>
  </si>
  <si>
    <t>A las 14:00 horas del día 13 de diciembre, se reporta derrumbe en la Mina Mulatos, se desconoce la causa del mismo, Resultando 7 trabajadores atrapados de los cuales 5 fueron rescatados el día 13 de diciembre y el día 15 de diciembre a las 16:30 horas se rescataron los cuerpos sin vida de las 2 personas faltantes. En el lugar participo personal de Protección Civil Municipal, Heroico cuerpo de Bomberos, Fiscalía General de Sonora, Ministerio Publico de Sahuaripa  y Grupo México.</t>
  </si>
  <si>
    <t>A las 12:40 horas se reporta fuerte olor por pesticida en la Av. Francisco Mendoza Palma, Colonia Gabriel Tepepa, perteneciente al municipio de Cuautla. Resultando como medida preventiva la evacuación de 400 alumnos de la Escuela Secundaria “Cuautli”, de los cuales 5 fueron atendidos por intoxicación y 15 por crisis nerviosa.</t>
  </si>
  <si>
    <t>A las 17:30 horas del 13 de diciembre, se realizó la evacuación de 162 personas pertenecientes a 16 locales comerciales, 17 casas, 1 hospital (solo con un paciente) y 1 hotel, ubicados en la Av. Colima, boulevard Agua Caliente y Calle Colima, colonia Cacho, municipio de Tijuana, debido a que se tenía presencia de olor a gas en el medio ambiente. Se realizó la evacuación, ya que el monitoreo de explosividad de Bomberos marcó 100% de riesgo. No fue necesario habilitar un refugio temporal, ya que las personas se trasladaron con familiares. A las 23:45 hora local, la compañía de gas “Zeta Gas” localizó el origen de la fuga, controló y reparó la tubería de 1 pulgada. En comunicación con Protección Civil municipal, se informó que debido a que las tuberías de suministro de gas ya tienen una vida de aproximadamente 50 años, se le pidió a la empresa “Zeta Gas” realice mantenimiento a toda la red de suministro, ya que se están presentando muchos casos similares.</t>
  </si>
  <si>
    <t>A las 14:35 horas, se registra incendio en una bodega de Telas Parisina, ubicada en boulevard Aeropuerto y López Portillo, alado de la Plaza Santín, municipio de Toluca. Derivado del incidente se quema material de Bonetería, Telas, Unicel, Tarimas y plástico tipo “C” y se reportan 2,103 personas evacuadas (1,500 empleados, 500 personas cercanas al lugar, 82 menores de una guardería y 21 docentes); asimismo se realizó la evacuación (se desconoce de cuantas personas) y la suspensión de bombeo de una gasolinera que se encuentra cerca del lugar del incidente. Reportando 15 personas atendidas por crisis nerviosa en el lugar y 2 personas trasladadas por intoxicación al Hospital General Regional 220 del IMSS. Afectando un área de 4 hectáreas. Al momento se reporta un 70% de control del incendio. Las vialidades principales se encuentran cerradas en este momento: Toluca – Naucalpan, López Portillo, boulevard Aeropuerto y Mariano Matamoros. Participan SUEM, Policía Estatal, SEDENA, CAEM, Protección Civil y Bomberos De Toluca, Metepec, Zinacantepec, Ocoyoacac, San Mateo Atenco, Lerma, Santiago Tianguistenco, Huixquilucan. Así como personal del Centro Regional de Operaciones Toluca.</t>
  </si>
  <si>
    <t>A las 08:00 horas, se reportó el choque de una unidad de transporte público de la Ruta 27, contra una tienda de conveniencia en la esquina de boulevard Adolfo López Mateos y boulevard Calacoaya, municipio de Atizapán de Zaragoza. Resultando 3 personas fallecidas y 9 personas lesionadas.</t>
  </si>
  <si>
    <t>A las 07:00 horas, se registró accidente entre una unidad de trasporte público que se impactó con la parte trasera de un tráiler, sobre la carretera Texcoco - Lechería dirección Indios Verdes, a la altura de Héroes Tecámac, municipio de Ecatepec, Estado de México. Derivado del incidente, se reportaron 8 lesionados trasladados al Hospital de las Américas. Se realizaron cortes a la circulación mientras se atendía el incidente.</t>
  </si>
  <si>
    <t>A las 17:14 horas, se reporta choque de una unidad del trasporte público (microbús) de la R-15 y dos vehículos particulares, en las calles de Potla y Santa Fe, Col. Corpus Christy, Alcaldía Álvaro Obregón. La causa la unidad de trasporte se quedó sin frenos impactando contra los vehículos particulares. Se reportan 7 personas lesionadas las cuales fueron trasladadas a diversos nosocomios.</t>
  </si>
  <si>
    <t>A las 00:15 horas del día de hoy se registró un choque por alcance entre un autobús de pasajeros de la línea ADO contra una tráiler de doble remolque, sobre la autopista Córdoba-Veracruz, a la altura del km 25 dentro del Municipio de Carrillo Puerto con dirección al puerto. Se reportan 13 lesionados quienes fueron trasladados al hospital.</t>
  </si>
  <si>
    <t>A las 06:15 horas, se registró un choque por alcance entre un autobús de pasajeros de la empresa ADO y un camión de carga sobre la autopista México-Puebla a la altura del km 43 en dirección a la CDMX, resultando 4 lesionados. La carretera se mantuvo con un cierre parcial y al momento fue re-abierta por lo que la circulación es lenta.</t>
  </si>
  <si>
    <t>17:00 horas (tiempo local), se reporta el aterrizaje forzoso de una avioneta experimental, para 2 tripulantes, la aeronave descendió en el predio Calica, en el municipio de Solidaridad. Como resultado del accidente se reportan 2 lesionados, mismos que fueron trasladados a un hospital cercano.</t>
  </si>
  <si>
    <t>A las 01:56 horas, se registró volcadura de un autobús de la empresa Costa Line, número económico 2066 y placas 146-HY7, que salió de Tlapehuala con destino a la Ciudad de México, sobre la carretera federal Iguala – Teloloapan, a la altura del crucero de Cocula. Se reportaron 2 personas lesionadas originarias de San Cristóbal, municipio de Ajuchitlán del Progreso, trasladadas al Hospital General de Iguala.</t>
  </si>
  <si>
    <t>A las 13:59 horas se reportó incendió de 150 casas de madera y cartón en la colonia Buenos Aires, Convergencia y La Cima de Jesús, pertenecientes al municipio de Zihuatanejo. Se desconoce la causa del incendio. Sin reporte de daños humanos. Resultando 3 personas intoxicadas, las cuales fueron atendidas en el lugar. Se habilitó un refugio temporal en el Auditorio Municipal de Zihuatanejo con el ingreso de 350 damnificados pertenecientes a la evacuación de 78 familias afectadas. Al momento se les brinda el apoyo con colchonetas, cobertores, agua embotellada, despensas, kits de limpieza y de aseo personal.</t>
  </si>
  <si>
    <t>Coronago</t>
  </si>
  <si>
    <t>14:50 horas, se reporta el desplome de un helicóptero tipo Agusta 109, con número de matrícula XA-BON, de la empresa Servicios Aéreos del Altiplano, S. A. de C. V, sobre terrenos de cultivo, a la altura de la comunidad de Reforma Libre, en el municipio de Coronango. Derivado del accidente se reportan 5 fallecidos: Gobernadora del estado de Puebla, su Secretario Particular y el Ex Gobernador del mismo estado. Así como, el piloto y copiloto. Cabe mencionar que el accidente provocó el incendio de la nave, mismo que ya fue controlado y extinguido.</t>
  </si>
  <si>
    <t>Villagrán</t>
  </si>
  <si>
    <t>A las 02:30 horas, se reportó un derrame de combustible ocasionado por una toma clandestina ubicada en el km. 204 +500 de un poliducto de 16 pulgadas, en el tramo Tula – Salamanca, perteneciente al municipio de Villagrán. Se desalojaron a 2,400 personas de 4 colonias aledañas. Se habilitaron 2 refugios temporales, se acordonó el perímetro para evitar incidentes. A las 04:00 horas, se realizó el cierre de válvulas, para detener el derrame y reparar el poliducto. A las 06:30 horas, se les informó a la población evacuada, que ya podían regresar a sus hogares.</t>
  </si>
  <si>
    <t>15:30 horas, se presentó una explosión de artificios pirotécnicos, en la comunidad Valle de Guadalupe, municipio de Tangancicuaro, cuando se realizaba una procesión a la iglesia de la comunidad, los artificios eran transportados en una camioneta con placas de circulación MT-9087-A. Como resultado del accidente se reporta 1 fallecido y 10 lesionados, de los cuales 2 de ellos fueron trasladados a un hospital cercano. Así como daños en dos vehículos y 5 domicilios cercanos al incidente.</t>
  </si>
  <si>
    <t>A las 07:40 horas, se registró choque de una unidad de transporte público, camioneta Nissan urvan, placas 090-514-K, con número económico 034, Región Cuautitlán, sobre avenida Gustavo Baz Prada, colonia San Pedro Barrientos, municipio de Tlalnepantla. Se derivó después de que el conductor perdió el control de la unidad y se impactó contra un muro. Se reportaron 9 lesionados, trasladados al Hospital de Lomas Verdes para su atención y valoración médica.</t>
  </si>
  <si>
    <t>Aproximadamente a las 15:42 horas, se registró choque por alcance entre una unidad de transporte público microbús y un taxi, sobre avenida Nacional y Lago Como, colonia Manzanos, alcaldía de Miguel Hidalgo. Se reportaron 8 personas lesionadas atendidas en el lugar y no ameritaron traslado.</t>
  </si>
  <si>
    <t>A las 10:40 horas se reportó carambola en la carretera Federal Libre Uriangato – Morelia perteneciente al municipio de Uriangato. involucrados 04 vehículos: Camioneta, marca Ford con placas MU9046-R del Estado de Michoacán, Camión de Pasajeros, marca Mercedes Benz, con placas 27-Ha-ID y número económico 2624 de la Empresa Flecha Amarilla, Camión tipo Caja Seca con placas MU-6122 del Estado de Michoacán y Camioneta, marca Toyota, con placas GPV-586-A del Estado de Guanajuato. Resultando 1 lesionado quien fue atendido en el lugar y posteriormente trasladado.</t>
  </si>
  <si>
    <t>A las 14:46 horas, en el municipio de Tecoman, se presentó explosión en una bodega de pirotecnia. Del incidente anterior se reporta 1 persona fallecida y 1 persona lesionada, trasladada al Hospital Regional de Tecoman. No se realizó evacuación alguna.</t>
  </si>
  <si>
    <t>Huamuxtitlán</t>
  </si>
  <si>
    <t>A las 05:30 horas, se registró la volcadura hacia un barranco de un autobús de pasajeros de la línea OCC, con número económico 2215, placas 521-HZ-01, que salía de la cabecera municipal de Tlapa de Comonfort con dirección a la Ciudad de México, sobre la carretera federal Tlapa – Puebla,  poco antes de llegar a Huamuxtitlán, Región Montaña. Se desconocen las causas del incidente, provocando la muerte de 2 personas en el lugar y lesiones en 20 personas, 17 de ellas trasladadas al Hospital del poblado de Huamuxtitlán y 3 atendidas en el lugar por paramédicos.</t>
  </si>
  <si>
    <t>A las 07:15 horas, se reportó la volcadura de un camión de pasajeros de la línea Autobuses Frontera, sobre la carretera 57, kilómetro 150, perteneciente al municipio Santa María del Rio. El incidente se ocasionó ya que el chofer perdió el control de la unidad después de pasar una curva, posteriormente chocó contra la guarnición de metal, llevándose parte de la guarnición de concreto del puente “Fracción Sánchez” y posteriormente cayó a un barranco de aproximadamente 5 metros. Se reportaron 8 personas fallecidas (6 adultos y 2 niños) y 24 personas lesionadas trasladadas a diferentes hospitales del estado, para su valoración y atención médica.</t>
  </si>
  <si>
    <t>A las 04:40 horas, se registró un incendio en una vivienda en condiciones precarias localiza en Avenida de las Torres y  Avenida San Miguel, Colonia Buenavista, perteneciente a la Alcaldía de Iztapalapa; se desconoce la causa que originó el siniestro, como resultado del mismo, se reportaron 7  menores fallecidos, como medida preventiva, se realizó la evacuación a 20 personas de las viviendas aledañas, así como la detención de 3 personas para realizar las investigaciones correspondientes; el incidente quedó totalmente controlado alrededor de las 06:00 horas, por lo cual, las personas desalojadas pudieron retornar a sus hogares.</t>
  </si>
  <si>
    <t>A las 21:45 horas se reporta volcadura de una patrulla de la Policía Estatal con número económico 2988 en la carretera estatal Totutla-Xalapa a la altura de la comunidad Ohuapan, perteneciente al municipio de Tlaltetela. La causa perdida de control del conductor al tomar una curva. Resultando 4 lesionados los cuales son trasladados a la unidad médica más cercana.</t>
  </si>
  <si>
    <t>A las 00:01 horas se reporta incendio en casa habitación en Avenida Cantera Morada, Colonia Jardines de la Esperanza, perteneciente al municipio de Zapopan. El incendio se originó en la planta baja de una casa de dos pisos. Se desconoce la causa del incendio. Resultando 4 lesionados por intoxicación de humo, de los cuales dos menores (22 días de nacido y 1 año) son trasladados al Hospital Civil de Zapopan Hospitalito para valoración y dos adolescentes a Cruz Verde Zapopan. El incendio se controló y se sofocó a las 01:15 horas.</t>
  </si>
  <si>
    <t>A las 08:28 horas, se registró una explosión e incendio, en una casa habitación, ubicada en Paseos de La Palmeras # 2130, entre Paseos de los Brezos, Colonia Nicolás de los Belenes, municipio de Zapopan, Estado de Jalisco; se desconocen las causas que originaron el siniestro; Derivado del incidente se reportaron 5 personas fallecidas, sin evacuados, ni lesionados.</t>
  </si>
  <si>
    <t>A las 21:02 horas de ayer, se registró la salida de camino de un camión urbano de transporte y posteriormente su volcadura, en la Calle De Calcopirita, entronque con Caliope, Colonia Paseos de la Cima, perteneciente al municipio de León; la salida provoco que la unidad cayera a un barranco de aproximadamente 20 metros de profundad, como resultado del siniestro, se reportaron 9 personas fallecidas y 44 personas lesionadas, mismas que fueron atendidas en el lugar y posteriormente trasladadas a diferentes hospitales.</t>
  </si>
  <si>
    <t>A las 14:06 horas del 31 de diciembre del 2018,  se registró la salida de carretera, volcadura, así como, caía a un estanque de agua, de un vehículo perteneciente a SEDENA, en el kilómetro 76 de la carretera Cárdenas-Coatzacoalcos, a la altura del Ejido PG Lagartero, municipio de Huimanguillo. El siniestro se originó debido a un enfrentamiento y persecución de huachicoleros. Como resultado del incidente se reportaron, 1 militar fallecido y 1 lesionado.</t>
  </si>
  <si>
    <t>A las 12:15 horas del día 31 de diciembre de 2018, se registró salida de camino de autobús de pasajeros de la empresa Flecha Amarilla rumbo a SLP, color blanco, con placas del estado de Guanajuato 539HV9, número económico 502, sobre la carretera federal San Felipe – San Luis Potosí, a la altura de la comunidad La Boquilla, municipio de San Felipe. Se desconoce contra que objeto chocó la unidad y las causas que originaron su salida. Derivado del incidente, se reportaron 8 lesionados.</t>
  </si>
  <si>
    <t>1/01-31/12/2018</t>
  </si>
  <si>
    <t>En 2018 se reportaron un total de 44 incendios, con 883.94 hectáreas afectadas. 658.63 de estrato herbáceo y 225.31 de arbustivo.</t>
  </si>
  <si>
    <t>En 2018 se reportron un total de 74 incendios, con 17,902.39 hectáreas afectadas. 1,412.29 de estrato herbáceo, 535.8 arbóreo y 15,954.3 de arbustivo.</t>
  </si>
  <si>
    <t>En 2018 se reportaron un total de 3 incendios, con 11.27 hectáreas afectadas. 0.39 de estrato herbáceo, 7.59 arbóreo y 3.29 de arbustivo.</t>
  </si>
  <si>
    <t>En 2018 se reportaron un total de 3 incendios, con 3,150 hectáreas afectadas. 2,636de estrato herbáceo, 200 arbóreo y 314 de arbustivo.</t>
  </si>
  <si>
    <t>En 2018 se reportaron un total de 341 incendios, con 11,614.1 hectáreas afectadas. 10,824.4de estrato herbáceo, 34.5 arbóreo y 755.36 de arbustivo.</t>
  </si>
  <si>
    <t>En 2018 se reportaron un total de 778 incendios, con 160,927.13 hectáreas afectadas. 130,784.44 de estrato herbáceo, 4,953.45 arbóreo y 25,199.24 de arbustivo.</t>
  </si>
  <si>
    <t>En 2018 se reportaron un total de 86 incendios, con 14,125.12 hectáreas afectadas. 8,713.42 de estrato herbáceo, 609.45 arbóreo y 4,802.25 de arbustivo.</t>
  </si>
  <si>
    <t>En 2018 se reportaron un total de 54 incendios, con 1,279.2 hectáreas afectadas. 1,101.62 de estrato herbáceo y 177.58 de arbustivo.</t>
  </si>
  <si>
    <t>En 2018 se reportaron un total de 571 incendios, con 2,274.24 hectáreas afectadas. 2,151.66 de estrato herbáceo, 8.77 arbóreo y 2,274.24 de arbustivo.</t>
  </si>
  <si>
    <t>En 2018 se reportaron un total de 325 incendios, con 38,293.15 hectáreas afectadas. 23,380.86 de estrato herbáceo, 592.07 arbóreo y 1,087.38 de arbustivo.</t>
  </si>
  <si>
    <t>En 2018 se reportaron un total de 50 incendios, con 3,746.88 hectáreas afectadas. 2,928.67 de estrato herbáceo, 46.96 arbóreo y 771.25 de arbustivo.</t>
  </si>
  <si>
    <t>En 2018 se reportaron un total de 291 incendios, con 21,999.15 hectáreas afectadas. 14,853.08 de estrato herbáceo, 1,012.43 arbóreo y 6,133.64 de arbustivo.</t>
  </si>
  <si>
    <t>En 2018 se reportaron un total de 101 incendios, con 1,468.49 hectáreas afectadas. 209.29 de estrato herbáceo, 528.75 arbóreo y 730.45 de arbustivo.</t>
  </si>
  <si>
    <t>En 2018 se reportaron un total de 524 incendios, con 44,473.48 hectáreas afectadas. 32,737.98 de estrato herbáceo, 1,173.16 arbóreo y 10,562.34 de arbustivo.</t>
  </si>
  <si>
    <t>En 2018 se reportaron un total de 1,380 incendios, con 7,811.85 hectáreas afectadas. 2,645.14 de estrato herbáceo, 655.81 arbóreo y 4,510.90 de arbustivo.</t>
  </si>
  <si>
    <t>En 2018 se reportaron un total de 621 incendios, con 12,675.80  hectáreas afectadas. 7,854.72 de estrato herbáceo, 1,450.66 arbóreo y 3,370.42 de arbustivo.</t>
  </si>
  <si>
    <t>En 2018 se reportaron un total de 147 incendios, con 1,602.65  hectáreas afectadas. 1,057.62 de estrato herbáceo, 34.70 arbóreo y 510.33 de arbustivo.</t>
  </si>
  <si>
    <t>En 2018 se reportaron un total de 83 incendios, con 17,996.20  hectáreas afectadas. 14,544.03 de estrato herbáceo, 125 arbóreo y 3,327.17 de arbustivo.</t>
  </si>
  <si>
    <t>En 2018 se reportaron un total de 42 incendios, con 3,485.17  hectáreas afectadas. 2,001.89 de estrato herbáceo, 239.54 arbóreo y 1,243.74 de arbustivo.</t>
  </si>
  <si>
    <t>En 2018 se reportaron un total de 169 incendios, con 19,517.52  hectáreas afectadas. 13,250.07 de estrato herbáceo, 1,372.9 arbóreo y 4,894.55 de arbustivo.</t>
  </si>
  <si>
    <t>En 2018 se reportaron un total de 364 incendios, con 5,244.75  hectáreas afectadas. 2,928.19 de estrato herbáceo, 116.1 arbóreo y 2,200.46 de arbustivo.</t>
  </si>
  <si>
    <t>En 2018 se reportaron un total de 36 incendios, con 227.97  hectáreas afectadas. 155.53 de estrato herbáceo,11 arbóreo y 227.97 de arbustivo.</t>
  </si>
  <si>
    <t>En 2018 se reportaron un total de 50 incendios, con 6,855.08  hectáreas afectadas. 2,551.66 de estrato herbáceo,400.03 arbóreo y 3,903.39 de arbustivo.</t>
  </si>
  <si>
    <t>En 2018 se reportaron un total de 55 incendios, con 2,191.62  hectáreas afectadas. 1,492.8 de estrato herbáceo,28.55 arbóreo y 670.27 de arbustivo.</t>
  </si>
  <si>
    <t>En 2018 se reportaron un total de 54 incendios, con 10,121 hectáreas afectadas. 6,100 de estrato herbáceo, 250 arbóreo y 3,771 de arbustivo.</t>
  </si>
  <si>
    <t>En 2018 se reportaron un total de 61 incendios, con 51,874.67 hectáreas afectadas. 47,176.24 de estrato herbáceo, 2,200.32 arbóreo y 2,498.11 de arbustivo.</t>
  </si>
  <si>
    <t>En 2018 se reportaron un total de 45 incendios, con 4,351.56 hectáreas afectadas. 4,314.41 de estrato herbáceo, 36.82 arbóreo y 0.33 de arbustivo.</t>
  </si>
  <si>
    <t>En 2018 se reportaron un total de 19 incendios, con 4,339.00 hectáreas afectadas. 373.5 de estrato herbáceo, 51 arbóreo y 3,914.5 de arbustivo.</t>
  </si>
  <si>
    <t>En 2018 se reportaron un total de 266 incendios, con 1,766.8 hectáreas afectadas. 1,362.8 de estrato herbáceo, 61.25 arbóreo y 342.75 de arbustivo.</t>
  </si>
  <si>
    <t>En 2018 se reportaron un total de 134 incendios, con 1,179.75 hectáreas afectadas. 373 de estrato herbáceo, 47 arbóreo y 759.75 de arbustivo.</t>
  </si>
  <si>
    <t>En 2018 se reportaron un total de 46 incendios, con 1,850.9 hectáreas afectadas. 310.10 de estrato herbáceo, 139 arbóreo y 1,401.8 de arbustivo.</t>
  </si>
  <si>
    <t>En 2018 se reportaron un total de 91 incendios, con 12,280.68 hectáreas afectadas. 11,687.52 de estrato herbáceo y 593.16 de arbustivo.</t>
  </si>
  <si>
    <t>En 2018 dos personas fueron atendidas por intoxicación y dos murieron por la misma causa.</t>
  </si>
  <si>
    <t>En 2018 se atendió una persona por hipotermia.</t>
  </si>
  <si>
    <t>En 2018 fueron atendidas 111 personas por bajas temperaturas: 9 por hipotermia, 83 por intoxicación y 19 por quemaduras.  6 perdieron la vida 1 por hipotermia y 5 por intoxicación.</t>
  </si>
  <si>
    <t>En 2018 fueron atendidas 31 personas por bajas temperaturas: 3 por hipotermia, 23 por intoxicación y 5 por quemaduras.  5 perdieron la vida 2 por hipotermia y 3 por intoxicación.</t>
  </si>
  <si>
    <t>En 2018 fueron atendidas 21 personas por bajas temperaturas: 2 por hipotermia y 19 por intoxicación .  2 perdieron la vida 1por hipotermia y 1 por intoxicación.</t>
  </si>
  <si>
    <t xml:space="preserve">En 2018 fueron atendidas 54 personas por bajas temperaturas: 1 por hipotermia y 53 por intoxicación. Dos murieron por intoxiación. </t>
  </si>
  <si>
    <t>En 2018 fueron atendidas 26 personas pro bajas temeraturas. 1 por hipotermia y 25 por intoxicación.</t>
  </si>
  <si>
    <t xml:space="preserve">En 2018 fueron atendidas 25 personas por bajas temperaturas: 1 por hipotermia y 24 por intoxicación. 4 murieron por intoxiación. </t>
  </si>
  <si>
    <t xml:space="preserve">En 2018 fueron atendidas 58 personas por bajas temperaturas: 3 por hipotermia y 55 por intoxicación. 1 murió por hipotermia y 3 por intoxiación. </t>
  </si>
  <si>
    <t xml:space="preserve">En 2018 fueron atendidas 6 personas por bajas temperaturas: 4 por hipotermia y 2 por intoxicación. 1 murió por intoxiación. </t>
  </si>
  <si>
    <t>En 2018 se atendió a una persona por hipotermia.</t>
  </si>
  <si>
    <t xml:space="preserve">En 2018 se atendieron a 3 personas por bajas temperaturas: 1 por hipotermia y 2 por intoxicación. </t>
  </si>
  <si>
    <t xml:space="preserve">En 2018 fueron atendidas 13 personas por bajas temperaturas: 12 por intoxicación y 1 por quemadura. 2 murieron por intoxiación. </t>
  </si>
  <si>
    <t>En 2018 fueron atendidas 38 personas por bajas temperaturas: 2 por hipotermia, 35 por intoxicación y 1 por quemadura.</t>
  </si>
  <si>
    <t>En 2018 fueron atendidas 4 personas por bajas temperaturas: 1 por hipotermiay 3 por intoxicación.</t>
  </si>
  <si>
    <t>En 2018 fueron atendidas 6 personas por intoxicación.</t>
  </si>
  <si>
    <t>En 2018 fueron atendidas 8 personas por intoxicación.</t>
  </si>
  <si>
    <t>En 2018 fueron atendidas 2 personas por intoxicación.</t>
  </si>
  <si>
    <t>En 2018 fueron atendidas 3 personas por bajas temperaturas: 1 por hipotermia y 2 por intoxicación.</t>
  </si>
  <si>
    <t>En 2018 se atendió a una persona por intoxicación.</t>
  </si>
  <si>
    <t>En 2018 fueron atendidas 211 personas por altas temperaturas: 68 por golpe de calor, 142 por agotamiento y 1 por quemadura. 11 murieron por golpe de calor.</t>
  </si>
  <si>
    <t>En 2018 fueron atendidas 104 personas por altas temperaturas: 65 por golpe de calor, 38 por agotamiento y 1 por quemadura. 13 murieron por golpe de calor.</t>
  </si>
  <si>
    <t xml:space="preserve">En 2018 fueron atendidas 74 personas por altas temperaturas:8 por golpe de calor, 64 por agotamiento y 2 por quemadura. </t>
  </si>
  <si>
    <t>En 2018 fueron atendidas 51 personas por altas temperaturas:12 por golpe de calor, 36 por agotamiento y 3 por quemadura. Dos personas perdieron la vida por golpe de calor.</t>
  </si>
  <si>
    <t xml:space="preserve">En 2018 fueron atendidas 34 personas por altas temperaturas: 27 por golpe de calor y 7 por agotamiento.Una persona murió por gole de calor. </t>
  </si>
  <si>
    <t xml:space="preserve">En 2018 fueron atendidas 28 personas por altas temperaturas: 19 por golpe de calor y 9 por agotamiento. </t>
  </si>
  <si>
    <t xml:space="preserve">En 2018 fueron atendidas 25 personas por altas temperaturas: 16 por golpe de calor y 9 por agotamiento. </t>
  </si>
  <si>
    <t xml:space="preserve">En 2018 fueron atendidas 19 personas por altas temperaturas: 9 por golpe de calor y 10 por agotamiento. </t>
  </si>
  <si>
    <t xml:space="preserve">En 2018 fueron atendidas 16 personas por altas temperaturas: 10 por golpe de calor,5 por agotamiento y 1 por quemadura. </t>
  </si>
  <si>
    <t xml:space="preserve">En 2018 fueron atendidas 13 personas por altas temperaturas: 10 por golpe de calor y 3 por agotamiento. </t>
  </si>
  <si>
    <t xml:space="preserve">En 2018 fueron atendidas 11 personas por altas temperaturas: 10 por golpe de calor y 1 por agotamiento. </t>
  </si>
  <si>
    <t xml:space="preserve">En 2018 fueron atendidas 11 personas por altas temperaturas: 2 por golpe de calor y 9 por agotamiento. </t>
  </si>
  <si>
    <t xml:space="preserve">En 2018 fueron atendidas 9 personas por altas temperaturas: 4 por golpe de calor y 5 por agotamiento. </t>
  </si>
  <si>
    <t xml:space="preserve">En 2018 fueron atendidas 7 personas por altas temperaturas: 5 por golpe de calor y 2 por agotamiento. </t>
  </si>
  <si>
    <t xml:space="preserve">En 2018 fueron atendidas 4 personas por altas temperaturas: 3 por golpe de calor y 1 por agotamiento. </t>
  </si>
  <si>
    <t xml:space="preserve">En 2018 fueron atendidas 4 personas por altas temperaturas: 2 por agotamiento por calor y 2 por quemadura. </t>
  </si>
  <si>
    <t>En 2018 fueron atendidas 3 personas por golpe de calor.</t>
  </si>
  <si>
    <t>En 2018 fueron atendidas 2 personas por agotamiento por calor.</t>
  </si>
  <si>
    <t>En 2018 fueron atendidas 2 personas por golpe de calor.</t>
  </si>
  <si>
    <t>En 2018 fue atendida 1 persona por golpe de calor.</t>
  </si>
  <si>
    <t>En 2018 fuer atendida 1 persona por agotamiento por calor.</t>
  </si>
  <si>
    <t>En 2018 fuer atendida 1 persona por golpe de calor.</t>
  </si>
  <si>
    <t>En 2018 una persona murió por golpe de calor.</t>
  </si>
  <si>
    <t>En 2018 dos personas murieron por golpe de calor.</t>
  </si>
  <si>
    <t>03.Lluvia severa e inundación pluvial los días 11 y 12 de octubre</t>
  </si>
  <si>
    <t>02. Lluvia severa del 14 al 15 de junio</t>
  </si>
  <si>
    <t>14-15/10/2018</t>
  </si>
  <si>
    <t>Helada severa ocurrida los días 14 y 15 de noviembre</t>
  </si>
  <si>
    <t>14-15/11/2018</t>
  </si>
  <si>
    <t>Lluvia severa e inundación fluvial ocurridas los días 16 y 17 de octubre</t>
  </si>
  <si>
    <t>16-18/01/2018</t>
  </si>
  <si>
    <t>Helada severa ocurrida del 16 al 18 de enero</t>
  </si>
  <si>
    <t>Lluvia severa, inundación fluvial y vientos fuertes ocurridos del 16 al 18 de octubre</t>
  </si>
  <si>
    <t>Lluvia severa, vientos fuertes e inundación fluvial ocurridos del 16 al 20 de octubre</t>
  </si>
  <si>
    <t>Lluvia severa, inundación pluvial y fluvial y vientos fuertes ocurridos del 16 al 24 octubre</t>
  </si>
  <si>
    <t>03. Lluvia severa los días 17 y 18 de octubre</t>
  </si>
  <si>
    <t>Lluvia severa, inundación pluvial y vientos fuertes ocurridos del 17 al 21</t>
  </si>
  <si>
    <t>18-19/10/2018</t>
  </si>
  <si>
    <t>Inundación fluvial los días 18 y 19 de octubre</t>
  </si>
  <si>
    <t>Guaymas, Empalme, San Ignasio Río Muerto, Bácum, Cajeme, Benito Juárez, Etchojoa, Huatabampo, Navojoa, Álamos, Quiriego, Rosario, Hermosillo, Ures, Carbó, San Miguel de Horcasitas, La Colorada y Rayón.</t>
  </si>
  <si>
    <t>Municipio de Cajeme: Se reportó la inundación de un ejido denominado “Yupurubambo”, en Ciudad Obregón, derivado de las intensas lluvias. Se dispuso de un albergue, donde pernoctaron 30 personas.  Se emite el día 21 septiembre, Declaratoria de Emergencia para 11 municipios del Estado de Sonora, por la presencia de lluvia severa e inundación pluvial y fluvial, por los fenómenos ocurridos los días 18, 19 y 20 de septiembre de 2018; en los municipios de Álamos, Bácum, Benito Juárez, Cajeme, Empalme, Etchojoa, Guaymas, Hermosillo, Huatabampo, San Ignacio Río Muerto y Quiriego. Este mismo día, se reanudaron labores en las escuelas públicas y particulares después de la suspensión oficial del día 19 de septiembre. Arriban los insumos de apoyo del FONDEN para familias afectadas en las comunidades Yaquis de Potam, Las Guasimas, Estación Oroz, Sirm y El Pescado, son enviados oportunamente gracias a la impecable logística y organización de SEDENA y SEMAR.  Municipio de Álamos: El día 22 de septiembre a las 01:00 horas, se reportan 3 refugios temporales disponibles para ocuparse, ya que las personas han decidido irse con familiares y amigos. Se reporta el desbordamiento del arroyo “Cuchujaqui”, debido a las lluvias presentadas en los últimos días. Las comunidades afectadas y visitadas por parte de la Unidad Municipal de Protección Civil son: Santa Lucía, Los Plátanos, Esquina de Verdugo, Basiroa, La Cuesta del Carrizal, Tapizuelas, El Paso, El Salado, Casanate y El Reparo; con un aproximado de 4,000 a 5,000 personas afectadas correspondientes a estas comunidades. Se tienen cuantificadas 3 viviendas con pérdida total en Santa Lucía, 46 en Basiroa, 25 en El Paso y 5 en El Salado. No se reportan personas lesionadas, desaparecidas ni fallecidas. El apoyo a las comunidades se ha dado mediante la ayuda de 5 helicópteros, 2 tipo “Bell“, uno perteneciente a la Policía Estatal y el otro al Gobierno del Estado, y otros 3 helicópteros tipo “Mi-17“ pertenecientes a la SEDENA. La ayuda al momento se estima en la entrega de 700 despensas y 2,000 botellas de agua de 1 litro; se ha dado de manera lenta la entrega, por el tipo de geografía del lugar.</t>
  </si>
  <si>
    <t>18-20/09/2018</t>
  </si>
  <si>
    <t>Inundación fluvial y pluvial ocurridas los días 18 al 20 de septiembre</t>
  </si>
  <si>
    <t>Lluvia severa, inundación pluvial y vientos fuertes ocurridos del 18 al 21 octubre</t>
  </si>
  <si>
    <t>19-20/10/2018</t>
  </si>
  <si>
    <t>04. Inundación fluvial los días 19 y 20 de octubre</t>
  </si>
  <si>
    <t>05. Lluvia severa e inundación fluvial del 19 y 20 de octubre</t>
  </si>
  <si>
    <t>Lluvia severa, inundación fluvial y pluvial ocurridas del 19 al 22 octubre</t>
  </si>
  <si>
    <t>19-26/10/2018</t>
  </si>
  <si>
    <t>02.Inundación pluvial del 19 al 26 de octubre</t>
  </si>
  <si>
    <t>Lluvia severa los días 20 y 21 de octubre</t>
  </si>
  <si>
    <t>21-28/05/2018</t>
  </si>
  <si>
    <t>01. Inundación costera del 21 al 28 de mayo</t>
  </si>
  <si>
    <t>22-31/05/2018</t>
  </si>
  <si>
    <t>Onda cálida ocurrida del 22 al 31 de mayo</t>
  </si>
  <si>
    <t>23-26/07/2018</t>
  </si>
  <si>
    <t>Onda cálida ocurrida del 23 al 26 de julio</t>
  </si>
  <si>
    <t xml:space="preserve">Onda cálida ocurrida del 23 al 26 de julio </t>
  </si>
  <si>
    <t>26/05-01/06</t>
  </si>
  <si>
    <t>Onda cálida ocurrida del 26 de mayo al 1 de junio</t>
  </si>
  <si>
    <t>28/05-7/06</t>
  </si>
  <si>
    <t>Onda cálida del 28 de mayo al 7 de junio</t>
  </si>
  <si>
    <t>01. Lluvia severa e inundación pluvial y fluvial del 28 al 30 de enero</t>
  </si>
  <si>
    <t>01. Lluvia severa ocurrida el día 30 de junio de 2018, así como inundación fluvial ocurrida los días 28, 29 y 30 de junio</t>
  </si>
  <si>
    <t>Lluvia severa e inundación pluvial y fluvial ourridas del 29 de enero al 1 febrero</t>
  </si>
  <si>
    <t>01.Lluvia severa e Inundación fluvial del 29 de agosto al 1 de septiembre</t>
  </si>
  <si>
    <t>02. Lluvia severa e inundación pluvial y fluvial del 29 de septiembre al 2 de octubre</t>
  </si>
  <si>
    <t>Inundación fluvial ocurrida los días 30 y 31 de enero</t>
  </si>
  <si>
    <t>Inundación fluvial ocurrida los días 3 y 4 de octubre</t>
  </si>
  <si>
    <t>01. Lluvia severa el 4 y 7 de septiembre</t>
  </si>
  <si>
    <t>Lluvia severa ocurrida el 8 de abril y granizada severa ocurrida el 7 de abril</t>
  </si>
  <si>
    <t>Lluvia severa ocurrida el día 7 al 9 de septiembre</t>
  </si>
  <si>
    <t>Inundación pluvial ocurrida los días 8 y 9 de septiembre</t>
  </si>
  <si>
    <t>31-04-2019</t>
  </si>
  <si>
    <t>Sequía severa ocurrida del 1 de mayo de 2018 al 30 de abril de 2019</t>
  </si>
  <si>
    <t>Agua Prieta, Álamos, Arizpe, Bacadéhuachi, Bacanora, Bacerac, Bacoachi, Bácum, Banámichi, Bavispe, Benjamín Hill, Cananea, Carbó, Cucurpe, Cumpas, Divisaderos, Fronteras, Granados, Huachinera, Huásabas, Ímuris, Magdalena, Moctezuma, Naco, Nácori Chico, Nacozari de García, Nogales, Opodepe, Quiriego, Rayón, Rosario, San Pedro de la Cueva, Santa Ana, Santa Cruz, Suaqui Grande, Tepache, Ures y Villa Hidalgo.</t>
  </si>
  <si>
    <t>Helada y nevada severa del 30 de diciembre de 2018 al 2 de enero de 2019</t>
  </si>
  <si>
    <t>Ahualulco, Villa de Arriaga, Villa de Arista, Ebano, Tamuin, Alaquines, Cerritos, Cardenas, Guadalcazar, Lagunillas, Rayon, Villa Juarez,San Vicente Tancuayalab, Venado, San Luis Potosi, Tierra Nueva, Zaragoza, Matehuala, Catorce, Cedral, Ciudad Valles, Moctezuma.</t>
  </si>
  <si>
    <t>Debido a la sequía se declaró en desastre natural en el sector agropecuario, a 10 municipios del estado de San Luis Potosi por la perdida de 164,562 ha de cultivo sinestrado.</t>
  </si>
  <si>
    <t>SAGARPA</t>
  </si>
  <si>
    <t>Aproximadamente a las 02:00 horas, se registró choque por alcance entre autobús de la empresa ADO y autobús de uso turístico, sobre la autopista Córdoba – Veracruz, kilómetro 64 La Tinaja, municipio de Cotaxtla. Se reportaron 10 personas lesionadas, trasladadas a diferentes nosocomios para su atención médica.</t>
  </si>
  <si>
    <t>A las 07:25 horas, se reportó derrame de ácido muriático al 30% en una bodega que se dedicaba a cromar accesorios de vehículos. La válvula del contenedor de 4 mil lts no era la adecuada, por lo que el ácido la desintegró y provocó la fuga de aproximadamente 1,700 L, al contacto con el agua en el suelo se formó una nube tóxica. No se reportaron daños humanos; se realizó la evacuación preventiva de 10 personas de bodegas cercanas, 5 personas de 2 domicilios y no se permitió la entrada de personal y alumnado de 2 escuelas (257 alumnos y 9 personales).</t>
  </si>
  <si>
    <t>Heróica Ciudad de Juchitán de Zaragoza</t>
  </si>
  <si>
    <t>07:10 horas choque frontal entre un taxi tipo Tsuru marca NISSAN y una camioneta Blazer marca Chevrolet en el kilómetro 261 + 950 de la carretera La Ventosa-Tehuantepec, municipio de Juchitán, Oaxaca. Se reportaron 1 fallecido y 6 lesionados.</t>
  </si>
  <si>
    <t>San José Chiapa</t>
  </si>
  <si>
    <t>A las 05:50 horas se registró un choque por alcance entre un autobús de la Línea A.D.O. que transportaba personal y una nodriza (sin autos), en la entrada de la Armadora Automotriz Audi, autopista Audi, municipio de San José de Chiapa; el siniestro se originó debido a la neblina. Se reportaron 15 personas lesionadas, trasladadas al Hospital Regional de San José Chiapa y al Hospital Betania de Puebla.</t>
  </si>
  <si>
    <t>A las 08:00 se registró la volcadura de un camión turístico de la ruta El Dorado, sobre la carretera Culiacán-Imala, municipio de Culiacán; la unidad se quedó sin frenos al circular en una pendiente muy prolongada, impactándose contra un árbol y una barda. Se reportaron 35 personas lesionadas trasladadas al Hospital del IMSS, Hospital General y Hospital Civil de Culiacán.</t>
  </si>
  <si>
    <t>A las 08:53 horas se reportó una riña entre militares y habitantes de Santa Ana Ahuehuepan, municipio de Tula de Allende; se desconocen las causas que originaron el incidente. Resultando 1 fallecido, 2 lesionados y 3 militares de SEDENA retenidos. A las 12:00 horas se liberan a los dos militares por los mismos habitantes de la comunidad, sin lesiones.</t>
  </si>
  <si>
    <t>A las 4:10 horas impacto de un autobús de pasajeros de la empresa PRIMERA PLUS contra la barra de contención de la autopista de occidente a la altura del km 233 en el municipio de Álvaro Obregón.  Se desconocen las causas del incidente. Se reportó 1 fallecido y 8 lesionados, trasladados al hospital Star Médica en Morelia, Michoacán. La vialidad fue cerrada parcialmente.</t>
  </si>
  <si>
    <t>A las 02:19 horas se registró un choque frontal entre un automóvil particular tipo Jetta marca Volkswagen y un camión de pasajeros de la empresa Transportes Frontera, S.A. de C.V., en el kilómetro 11 + 950 de la carretera Monterrey-Monclova, municipio de El Carmen. Se reportaron 3 fallecidos en el lugar y 1 más en el trasladado a la clínica 6 del IMSS. Como medida preventiva la carretera fue cerrada parcialmente a la vialidad.</t>
  </si>
  <si>
    <t>A las 20:30 horas se reporta explosión en casa habitación en calle Matamoros SN, Colonia La Moderna, Pueblo de la Magdalena, Municipio Los Reyes la Paz. La causa acumulación de gas. Resultado, 5 lesionados los cuales son trasladados al Hospital General de la Perla para su valoración.</t>
  </si>
  <si>
    <t>A las 10:58 horas, reciben reporte de la volcadura de un camión de pasajeros conocido como suburbano (se desconoce el número de usuarios) en la carretera federal 45 Silao – León, a la altura del puente Comanjilla, municipio de León. Se reportan 14 lesionados, de los cuales 4 fueron trasladados al Hospital General y del IMSS en León y al Hospital General en Silao; el resto fueron atendidos en el lugar.</t>
  </si>
  <si>
    <t>A las 10:58 horas, volcadura de vehículo tipo Transporte Urbano de la Empresa AUTO CEGSA del Estado de Guanajuato, sobre la carretera Federal 45 León – Silao, municipio de León. Se reportaron 23 lesionados atendidos en el lugar y posteriormente trasladados al Hospital General Regional, IMSS Hospital Comunitario las Joyas, Hospital Aranda de la Parra del municipio de León, Hospital General de IMSS del municipio de Silao y Hospital Comunitario del municipio de Silao.</t>
  </si>
  <si>
    <t>Siendo las 21:00 horas del día 16 de enero, se registró accidente de tránsito entre camioneta particular y una unidad del servicio público, en Boulevard Ocotlán-Santa Ana, Municipio de Tlaxcala, cerca del centro comercial Soriana. Se reportaron 8 personas lesionadas, de los cuales 4 ameritaron traslado a una institución médica, así mismo la vialidad se vio afectada 30 minutos al sólo habilitarse un carril de ambos sentidos.</t>
  </si>
  <si>
    <t>09:24 horas (tiempo local), se reporta la fuga de amoniaco, de un contenedor (se desconoce la cantidad fugada y la capacidad del contenedor), que se encontraba en un sembradío del ejido La Brecha, en el municipio de Guasave. Se reportan 6 personas intoxicadas, 2 trasladadas a la Cruz Roja municipal y 4 fueron llevados al Centro de Salud de la Brecha. Se evacuaron 252 personas de la escuela Secundaria Técnica No. 35.</t>
  </si>
  <si>
    <t>A las 18:45 horas se reporta accidente entre una camioneta tipo pick up y un camión de pasajeros de la marca Internacional con número económico 03, en la carretera estatal 181 km.10 a la altura del municipio de Guadalupe. Resultaron 1 fallecido y 20 afectados de los cuales solo 3 resultaron lesionados que fueron atendidos en el lugar.</t>
  </si>
  <si>
    <t>A las 12:44 horas del día 16 de enero, se reporta derrumbe de tierra dentro de predio en construcción para departamentos en fase de excavación, sobre avenida Centenario esquina con Cerritos, colonia Pueblo de Santiago Atzacoalco,  alcaldía de Gustavo A. Madero. Las causas, una fuga de agua ocasionó el reblandecimiento de 15 metros cúbicos tierra. Se reporta 1 fallecido.</t>
  </si>
  <si>
    <t>A las 18:52 horas se recibe reporte de explosión e incendio por toma clandestina, a la altura del poblado San Primitivo, donde se reportan varias personas con quemaduras. Se activó el Plan DN-III-E. El titular de Protección Civil del estado arribará al lugar en breve. El hospital de Cintalarga ya está saturado, están trasladando lesionados a Axapusco, Tula, y otros de la zona. La explosión, se presenta en un ducto de 14 pulgadas, en el tramo Tuxpan-Tula, en el kilómetro 224+000 y solicitan apoyo de agua, para el combate del incendio.</t>
  </si>
  <si>
    <t>A las 12:30 horas se registró una choque múltiple de 1 autobús y 20 vehículos involucrados, en el kilómetro 221, de la carretera Veracruz –Puebla, dirección a Puebla, a la altura de la Caseta Acatzingo, municipio Esperanza; el accidente se originó debió a la neblina espesa, se encuentran cerrados ambos sentidos. Se reportan 2 fallecidos y 15 lesionados trasladados al Hospital de Cobadonga y Sagrado Corazón en el municipio de Tehuacán.</t>
  </si>
  <si>
    <t>A las 17:21 horas se reporta explosión por acumulación de gas por labores de soldadura en un camión de volteo en la localidad de la Libertad, perteneciente al municipio de Zacapoaxtla. Se reportan 2 fallecidos.</t>
  </si>
  <si>
    <t>Acajete, Perote y Villa Aldama</t>
  </si>
  <si>
    <t>Helada severa del 21 al 22 de enero de 2019</t>
  </si>
  <si>
    <t>Cuajumalpa de Morelos</t>
  </si>
  <si>
    <t>A las 10:30 horas se reporta accidente de un trasporte público en la carretera México- Toluca km. 25 dirección a la Ciudad de México, Alcaldía Cuajimalpa. La causa exceso de velocidad. Resultando 1 fallecido, 11 lesionados de los cuales 4 son trasladados a ISSEMYM Hospital Regional de Toluca.</t>
  </si>
  <si>
    <t>A las 11:34 horas, se reporta explosión e incendio en la Resinera Eatsman de México en Paseo Lázaro Cárdenas sin número, colonia Magdalena en el municipio de Uruapan. Se realizó la evacuación 28 empleados. No se reportan personas lesionadas. El incidente se originó por una chispa generada por unos trabajos de soldadura en los ductos del recolector de polvo, solo se reportan daños en los filtros del colector de polvo.</t>
  </si>
  <si>
    <t xml:space="preserve">A las 10:45 horas, se recibió el reporte de un incendio en una recicladora ubicada en la calle de Centenario, colonia San Miguel, en el municipio de León. Como medida preventiva se realizó la evacuación de 86 viviendas y 4 fábricas aledañas (450 personas). No hubo personas lesionadas. Se desconocen las causas del incidente. Se quemó material médico y de pet. </t>
  </si>
  <si>
    <t>A las 12:25 horas, se reporta volcadura con salida de camino de una patrulla de la SSP con número SP-3081, en la carretera estatal Isla-Playa Vicente a la altura de la comunidad Tierra Nueva, perteneciente al municipio de Playa Vicente. Se desconoce la causa. Resultando 5 lesionados de los cuales fueron trasladados al Centro de Salud de Playa Vicente.</t>
  </si>
  <si>
    <t>A las 12:50 horas, se reporta choque de una patrulla con numero PE-367 y un camión de carga en el kilómetro 20 + 800 de la carretera Federal Puebla - Tehuacán a la altura de la entrada de San Agustín Tlaxco, perteneciente al municipio de Acajete. Se reportan 5 lesionados los cuales fueron traslados vía helicóptero al Hospital de Traumatología y Ortopedia "Doctor y General Rafael Moreno Valle".</t>
  </si>
  <si>
    <t>Siendo las 03:25 horas se reportó hundimiento de un edificio de aproximadamente 12 niveles en calle Avena número 232, esquina Resina Colonia Granjas México, Alcaldía Iztacalco, no se reportan daños humanos, sin embargo se evacuaron a 30 personas que se encontraban en el interior del edificio.</t>
  </si>
  <si>
    <t>A las 11:20 horas, se reporta explosión de un medidor, en las oficinas de la Fiscalía regional ubicadas en Apatzingán en Av. Morelos #90 col. Palmira, perteneciente al Municipio de Apatzingán. La causa por sobre carga del medidor. Resultando como medida preventiva la evacuación de 60 personas (50 trabajadores, 10 visitantes).</t>
  </si>
  <si>
    <t>A las 11:23 horas, se recibió el reporte de una fuga de gas natural en las instalaciones de la Estancia para el Bienestar y Desarrollo Infantil No. 69 del ISSSTE ubicada en Ignacio Pérez No. 171, Col. Centro, Querétaro. De manera preventiva se llevó a cabo la evacuación del plantel 29 menores y 38 adultos.</t>
  </si>
  <si>
    <t>A las 10:00 horas se recibe reporte del choque de un tracto camión y camión de trasporte público de la ruta misión, en el boulevard Fundadores y Centenario de Torreón, a la altura de la colonia Santa Bárbara, municipio de Saltillo. Al momento se reportan 32 personas lesionadas que están siendo trasladadas</t>
  </si>
  <si>
    <t>A las 12:20 horas se registró choque entre un autobús de pasajeros y una camioneta pick-up de servicio particular en Av. Ruiz Cortines y San Nicolás, colonia Vidriera, perteneciente al municipio Monterrey; resultado 8 personas lesionadas, 6 atendidos en el lugar y 2 más que se encontraban atrapadas dentro del vehículo particular fueron liberados con especial y trasladados al Hospital de General del municipio para su valoración y atención.</t>
  </si>
  <si>
    <t>Bavispe</t>
  </si>
  <si>
    <t>A las 11:30 horas del 26 de enero del año en curso, se registró el desplome de una aeronave RANS S-12 modelo 1996, con 2 pasajeros masculinos a bordo, de 29 y 45 años, de nacionalidad mexicana y estadounidense que se dirigía al Racho “La Mora”. Se reportaron 2 fallecidos.</t>
  </si>
  <si>
    <t xml:space="preserve">A las 00:04 horas se registró la caída de un plafón falso de 10 x 6 metros de ancho, dónde se celebraba una graduación de la Facultad de Medicina en el Salón de Eventos Sociales Magno de Cintermex, ubicado en Av. Constitución, en el interior del Parque Fundidora del municipio de Monterrey. Se reportaron 5 personas lesionadas, de las cuales, 3 fueron trasladadas al Hospital Universitario Municipal y 2 atendidas en el lugar, así mismo, fueron evacuadas 2,000 personas, a pesar de no haber ningún tipo de protocolo de evacuación ya que el salón se encuentra al centro del parque. </t>
  </si>
  <si>
    <t>A las 09:35 horas, se registró un incendio en la llantera Bridgestone ubicada en Vicente Guerrero entronque con la carretera Panamericana 45,  en el municipio de Vicente Guerrero. Se reportan 5 personas intoxicadas atendidas en el lugar, así como pérdidas materiales.</t>
  </si>
  <si>
    <t>El día 27 de enero, durante la tarde noche se reportó una persona fallecida en el Municipio de Bacalar perteneciente a Ohon P. Blanco y una lesionada en la isla Holbox, por la caída de espectacular, debido a las lluvias y vientos de 55 Km/h que se presentaron por la entrada del Frente Frío 31. Así mismo se presentaron caída de árboles y corte de energía eléctrica.</t>
  </si>
  <si>
    <t>A las 06:40 horas, se reporta volcadura con salida de camino de un autobús de pasajeros de la línea Hola con placas 227-HR-8 en la carretera Tuxpan – Tampico, perteneciente al municipio de Tuxpan. La causa, el autobús salió de la carretera cayendo a una hondonada de aproximadamente seis metros de profundidad. Resultando 5 lesionados los cuales fueron trasladados a la unidad médica más cercana.</t>
  </si>
  <si>
    <t>La Policía Federal de Caminos Estación Iguala informa, que alrededor de las 12:30 horas, una avioneta tipo Cessna, matrícula XB-OVP color azul con blanco, de una escuela de aviación de la Ciudad de Cuernavaca, realizó un aterrizaje forzoso, en la carretera libre México-Acapulco, tramo Chilpancingo-Iguala km 170, cerca de la localidad de Mezcala, sin que resultaran personas lesionadas ni pérdidas humanas.</t>
  </si>
  <si>
    <t>A las 12:33 horas se registró el desplome de una avioneta Cessna C-150 matrícula XB KEJ en la que viajaban funcionarios del INE_Durango, esto a 10 millas del Aeropuerto en el poblado 5 de Febrero, ejido de Lázaro Cárdenas, municipio de Durango.  Derivado del incidente se reporta una persona fallecida (Personal del INE Durango), así como un lesionado (piloto) quien fue trasladado al Hospital 450 para su evaluación y atención.</t>
  </si>
  <si>
    <t>A las 11:50 horas, se reportó incendio de una bodega en la fábrica de calcetines ¨Durex¨ ubicada en Boulevard Puerto Aéreo N° 115 de la colonia Industrial Puerto Aéreo, alcaldía Venustiano Carranza. Resultando 1 lesionado con quemaduras de primer grado el cual se retiró por su propia cuenta, así mismo la evacuación preventiva de 150 personas entre trabajadores y personal del lugar así como daños materiales únicamente (tela).</t>
  </si>
  <si>
    <t>Tapachula, Tuxtla Gutiérrez, Escuintla, Sunuapa, Suchiate, Frontera Hidalgo, Ángel Albino Corzo, Las Margaritas, Huehuetan, Acapetahua, San Cristobal de las Casas, Solosuchiapa, Parral</t>
  </si>
  <si>
    <t>Afectaciones con corte de las 19:00 horas del 01 de febrero de 2019:  SISMO Magnitud 6.5 Loc. 37 km al SUROESTE de CD HIDALGO, CHIS 01/02/19 10:14:12 Lat 14.56 Lon -92.48 Pf 62 km. 
Tuxtla Gutiérrez: 1 fisura de barda “Escuela 1 de Mayo” 1 Edificio de INDETUX  daño estructural de barda 1 Café relax separación de tabla roca y fisura en muros posteriores 1 Instituto del deporte separación de juntas frías 1 Inmueble de 3 Viviendas en Col Juan Crispín.- Inhabitable   SOCONUSCO Suchiate:  1 Escuela Sochipilli nivel preescolar.- cuarteadura de loza  1 Escuela José Vasconcelos calderón.- menor lesionado contusión en hombro izquierdo y rodilla derecha se traslada al centro de salud  1 Escuela José Vasconcelos calderón.- daños de un aula por fisura de metro y medio de alto.  1 Escuela Ávila Camacho (se desconoce daños) .
Escuintla:  1 Escuela primaria ejido Nueva California  1 Escuela secundaria ejido hoja Blanca 1 Escuela  primaria ejido Llano Grande  1 Escuela primaria ejido Rosarito la Piñuela 1 Escuela primara ejido el Arenal  1 Escuela de educación inicial ejido el Arenal  1 Escuela primaria ejido Francisco Villa  1 Escuela primaria Ejido la Esperanza  3 Escuelas inicial  cabecera municipal  2 Primarias Cabecera municipal 1 iglesia paredes altamente dañada  cabecera municipal .
Tapachula: 1 Ruptura de cristal de Ventana restaurant VIPS (sin lesionados) 1 Edificio Público DIF.- desprendimiento de Plafón 1 Caída Un poste de CFE de concreto 1 Edificio del Tribunal Superior de Justicia del Estado de Chiapas.- fisuras  1 Barda cuarteada en el Colegio Anthar de Tapachula.
Acapetahua: 32 viviendas.-  material noble cabecera  3 escuelas educación inicial.- facturas 4 primarias.- fisuras 2 secundarias.- fisuras 2 Nivel superior fisuras 1 red de energía eléctrico 400 metros lineales ejido la palma (no cuentan con luz) 1 Biblioteca afectada con daños parciales cabecera municipal 1 biblioteca afectada en ejido la palma  1 biblioteca ejido Jiquilpan estación Bonanza  fisura y daños parciales.
Huehuetán: 6 Escuela de educación inicial.- cabecera municipal 4 Escuela primaria.- cabecera municipal 3 Escuelas Secundarias.- cabecera municipal 1 Escuela nivel superior.- cabecera municipal  Frontera Hidalgo: 2 primarias ejido Fco. I. Madero afectadas 2 primarias Ejido Tescaltic afectadas.
MESETA COMITECA Las Margaritas: 1 Iglesia ”Santa Margarita”, Estructural (Fisura de pared y columna) 1 Jardín de Niños “las margaritas” 07EJN0608L clave- desprendimiento de aplanado y fisuras  1 Escuela Educación Inicial.- Inhabitable  
FRAILESCA Ángel Albino Corzo: Ejido la paz 1 viviendas con fisuras. Ejido Pajal 2 viviendas fisuras. Ejido San Francisco 1 Escuela. Altamira fisura en pared de Cabecera municipal, 5 viviendas fisura de pared. Parral 1 escuela primaria con fisuras y 7 viviendas. Cabecera Municipal con daños estructurales.
ALTOS TZOTZIL TZELTAL San Cristóbal de las Casas: Edificio Histórico Musac con desprendimiento de repello.
REGION NORTE Solosuchiapa: Palacio Municipal afectada inhabitable. Mercado Municipal afectada inhabitable. Casa de la cultura fisura inhabitable.
Sunuapa: Edificio gubernamental inhabitable, pared dañada.</t>
  </si>
  <si>
    <t>A las 09:34 horas, se reporta una explosión por acumulación de gas de un cilindro de 20 kilos de capacidad, esto en una vivienda ubicada en calle 13 sur con 5 y 3 poniente del Municipio de Oriental. Se reportan 3 personas lesionadas, de las cuales  2 fueron trasladadas al Hospital de Traumatología y Ortopedia "Doctor y General Rafael Moreno Valle" en situación grave y la otra en condición estable al Hospital General de Libres. La vivienda se reporta en perdida total.</t>
  </si>
  <si>
    <t>A las 10:15 horas se reporta choque de una unidad de la Marina contra un vehículo particular en la carretera La Piedad – Carapa km 5, perteneciente al municipio de la Piedad. Resultaron 2 fallecidos y 8 heridos (militares). Los cuales fueron trasladados a la unidad médica más cercana.</t>
  </si>
  <si>
    <t>A las 15:35 horas, se reporta flamazo por acumulación de gas Lp, en la vivienda marcada con el número 15 de la calle Juan De Brizuela, colonia Palmatitla, en la alcaldía Gustavo A. Madero. Se reportan 6 personas lesionadas por quemaduras (5 adultos y 1 menor de edad).</t>
  </si>
  <si>
    <t>A las 14:40 horas se reportó volcadura de camión de pasajeros de la línea Tizayuca, en el km4 de la carretera México - Pirámides, Col. Venta de Carpio, perteneciente al municipio de Ecatepec. Resultando 22 personas lesionadas.</t>
  </si>
  <si>
    <t>Siendo las 21:10 horas se registró explosión por pirotecnia en el atrio de una iglesia, ubicada en calle 313 esquina con 312 en la Colonia Nueva Atzacoalco, Alcaldía Gustavo A. Madero, derivado de lo anterior se reportan 7 personas lesionadas quienes fueron atendidas en el lugar, no fue necesario su traslado a un hospital y como medida preventiva el lugar fue evacuado (sin cuantificar),  la causa se originó debido por el mal manejo del material.</t>
  </si>
  <si>
    <t>A las 23:38 horas del día 03 de febrero, se reporta choque entre camión de pasajeros (con número económico 2187) y una camioneta particular en la calle Juan Álvarez y Manuel María de Llano, Col. Centro, municipio de Monterrey. Se desconoce la causa. Resultando 3 fallecidos y 27 lesionados.</t>
  </si>
  <si>
    <t>Huiramba</t>
  </si>
  <si>
    <t>A las 09:26 horas, se reporta un fuerte olor a cloro y azufre que emana de una coladera afuera del centro de salud con domicilio en Arriaga Rivera S/N, colonia Centro, municipio de Huiramba. De manera preventiva, se realizó la evacuación del personal y usuarios del Centro de Salud (se desconoce el número total de evacuados), así como el acordonamiento de la zona a 50 metros a la redonda. Se reportan 6 empleadas del Centro de Salud intoxicados: una fue trasladada al Hospital Regional de Patzcuaro y las 5 restantes al Hospital del ISSSTE de Patzcuaro.</t>
  </si>
  <si>
    <t>Tetepango</t>
  </si>
  <si>
    <t>A las 10:05 horas el C4 informa de la localización de un derrame por toma clandestina en un ducto de Pemex en la comunidad de Ulapa, municipio de Tetepango. En el sitio se encuentra resguardado por personal militar, se ordenó la suspensión de labores y actividades de una escuela secundaria próxima al lugar (80 alumnos y personal docente), al sitio arribo personal de Seguridad Física de Pemex para hacer la reparación del ducto.</t>
  </si>
  <si>
    <t>Cuautepec de Honojosa</t>
  </si>
  <si>
    <t>A las 23:39 horas del 06 de febrero, se reportó fuga de hidrocarburo en toma clandestina, en la comunidad de Tezoquipa, en el barrio de El Charco, municipio de Cuautepec de Hinojosa. Se reportan 60 personas evacuadas que acudieron a casas de familiares y 58 personas más trasladados al Auditorio 1ero. de Abril, en la cabecera municipal. A las 10:59 horas,  el titular de la UMPC Cuautepec de Hinojosa, informa que la fuga quedó controlada y que personal de Seguridad Física de PEMEX continuó con los trabajos de la reparación del ducto hasta aproximadamente las 12:30.</t>
  </si>
  <si>
    <t>San Pablo Yautepec</t>
  </si>
  <si>
    <t>A las 5:30 am volcadura de autobús de pasajeros de la empresa SUR en la carretera Panamericana 190 Oaxaca-Istmo a la altura del km 150 (pasando el poblado de Portillo de Nejapa), perteneciente al municipio de San Pablo Yautepec. Se reportan entre 20 y 25 lesionados (por confirmar), trasladados a los Hospitales de Nejapa de Madero y del Camarón.</t>
  </si>
  <si>
    <t>A las 08:10 horas se reporta despiste de avioneta LJ35 en el Aeropuerto de Toluca.  Se tuvo cierre de pista e interrupción de labores del mismo. No se reportaron daños humanos.</t>
  </si>
  <si>
    <t xml:space="preserve">A las 16:18 horas volcadura de una camioneta tipo Urvan de transporte público perteneciente a la ruta Cruces-Aeropuerto, sobre la carretera Cayaco-Puerto Marqués, a la altura del Salón La Cúpula, en El Poblado “Llano Largo]”, Municipio de Acapulco. Se reportaron 7 lesionados, 1 en estado grave, trasladados al Hospital No. 24 del IMSS en Acapulco. </t>
  </si>
  <si>
    <t>A las 16:20 horas desplome de una avioneta tipo CESNA matrícula XBOZF, perteneciente a la escuela de Capacitación Aérea Integral S.C., Toluca, México en el paraje “La Javiela”, Barrio de México Santa María del Monte localidad del Municipio de Zinacantepec. Se reportaron solo el piloto y un alumno, con contusiones menores, atendidos en el lugar por sus propios compañeros. La aeronave antes de impactarse en los terrenos de cultivo, afectó un techó de material endeble en los patios de un vivienda.</t>
  </si>
  <si>
    <t>A las 10:42 horas se registró un incendio en un local comercial de venta de carnitas, en la calle Cuatotonque y Esquina Matías Romero, Colonia Santa María Malinalco, perteneciente a la Alcaldía Azcapotzalco; no se reportaron daños humanos; fueron evacuadas 120 personas del lugar siniestrado y viviendas aledañas. El fuego consumió enseres domésticos del local y una vivienda aledaña con el número 6.</t>
  </si>
  <si>
    <t>A las 14:23 horas, se registró el desplome de una avioneta tipo CESSNA matrícula XB-OWS, perteneciente a la escuela de aviación AIRE, entre las calles Ex Hacienda de Axapusco esquina con Rancho Viejo, Colonia Valle Escondido, Municipio de Atizapán de Zaragoza. Se reportaron 2 personas fallecidas (instructor de 30 años y alumna de 36 años).</t>
  </si>
  <si>
    <t>A las 02:50 horas se reportó la fuga de hidrocarburo de un ducto, derivado de toma clandestina con una altura aproximada de 5 metros en calle Manantial, Col. Almoloya, municipio de Cuautepec de Hinojosa; no se reportaron daños humanos. Se evacuaron 50 personas que fueron albergadas en el refugio temporal</t>
  </si>
  <si>
    <t>A las 10:37 horas se registró un choque entre una camioneta tipo Pick up marca Chevrolet y un camión de transporte público de la ruta 231, en calle Aldama, al cruce con Doctor Leonardo Oliva, Municipio de Guadalajara. Se reportaron 9 personas lesionadas: 1 en estado grave, 3 en estado regular y 5 con lesiones leves, todos, trasladados a la Cruz Verde de Delgadillo Araujo y a la Cruz Verde Rivas Souza.</t>
  </si>
  <si>
    <t>07:00 horas volcadura de unidad de Transporte Público Tipo Sprinter marca Mercedez Benz con número de placas A43203K de razón social (Tuzobús), sobre Bulevar Nuevo Hidalgo, Colonia Puerta de Hierro, Municipio de Pachuca. Se reportan 10 lesionados trasladados a Hospitales.</t>
  </si>
  <si>
    <t>Comala</t>
  </si>
  <si>
    <t>12:30 horas, volcadura de un camión de pasajeros del DIF municipal que trasladaba adultos de la tercera edad. El incidente ocurrió a la altura de la comunidad “Del Remate”, en el municipio de Comala. Se reportan 32 personas lesionadas, 10 fueron trasladadas a hospitales cercanos.</t>
  </si>
  <si>
    <t>16:50 horas volcadura de vehículo  blindado tipo Sandcat de la SEDENA, en la carretera Nuevo Laredo-Reynosa, La Ribereña, municipio de Nuevo Laredo. Se reporta 1 fallecido y 3 lesionados trasladados al Hospital San José.</t>
  </si>
  <si>
    <t>17:34 horas, volcadura de un autobús de pasajeros de la línea Zima Real, con número económico 2668, en la autopista Morelia-Salamanca, municipio de Cuitzeo, a la altura del entronque a la autopista México-Guadalajara. Se reporta 1 fallecido y 7 lesionados trasladados a diversos hospitales.</t>
  </si>
  <si>
    <t>San Martín Texmelucan</t>
  </si>
  <si>
    <t>A las 21:15 horas del 13 de febrero, se reportó fuga de gas en el km 624+500 del LPG Ducto de 24"Ø Cactus - Guadalajara por reporte de GSF en el Paraje Los Delfines Junta Auxiliar San Cristóbal Tepatlaxco, Municipio de San Martín Texmelucan, se trata de una toma clandestina no hermética, se activó código rojo. Se evacuaron 30 personas, mismas que se trasladadaron al refugio temporal Deportivo “Ángeles Blancos”, localizado en camino hacia las válvulas, colonia El Carmen, permanecieron hasta las 08:00 horas del día siguiente.</t>
  </si>
  <si>
    <t xml:space="preserve">A las 9:50 horas se registró el derrumbe de una losa en el fraccionamiento “Haciendas” ubicado en la Colonia Sabinas de la ciudad de Villahermosa cerca del recinto memorial. Se reportan 8 trabajadores lesionados que se encontraban en una obra al interior, los cuales fueron trasladados para su atención médica. </t>
  </si>
  <si>
    <t>A las 15:00 horas se registró el derrumbe de la marquesina en el Restaurante Mocambo ubicado en la Calle 58 por 21 en la Colonia Centro, a una cuadra del malecón de Progreso, Municipio de Progreso. Se reportaron 3 fallecidos y 6 lesionados trasladados al IMSS de Progreso.</t>
  </si>
  <si>
    <t>A las 10:30 horas, se recibe el reporte del choque e incendio de una pipa que transportaba gasolina (se desconoce el total de carga) contra un tren en la calle de Rieleros, comunidad Cotorina Coyotes del municipio de Aguascalientes. Se reportan 2 fallecidos y 4 lesionados, mismos que fueron trasladados a hospitales para su atención.</t>
  </si>
  <si>
    <t>Siendo las 05:24 horas, se registró accidente entre un autobús de pasajeros  de la empresa Estrella Blanca, modelo Costa Line número económico 2019 y un tráiler, en la Autopista del Sol, en el tramo Iguala-Cuernavaca, cerca de la localidad de Platanillo, municipio de Iguala de la Independencia. Se reportan 11 lesionados quienes fueron trasladados a diversos hospitales</t>
  </si>
  <si>
    <t>Hopelchén</t>
  </si>
  <si>
    <t>A las 7:30 horas se tuvo volcadura de un autobús en la localidad de Dzibalchén, municipio de Holpechén, de la empresa Autobuses del Sur (ADS), que salió de la comunidad de Iturbide, en Hopelchén, con destino a la capital del Estado. Se reportan 5 fallecidos y 30 lesionados.</t>
  </si>
  <si>
    <t>A las 09:30 hora local, se reportó la evacuación por parte de Seguridad Pública de 11 viviendas por deslizamiento de las mismas, sobre la calle 22 de Octubre, colonia 3 de Octubre, municipio de Tijuana. Se está llevando a cabo un estudio, en el que indica que aumenta el deslizamiento 1 cm/h, esperando en el transcurso del día pudiera colapsar drásticamente. Se ven afectadas 54 personas (31 adultos y 23 menores), se desconoce a donde fueron llevadas o si se fueron con vecinos y/o familiares.</t>
  </si>
  <si>
    <t>A las 06:59 horas, murió un trabajador al caer en una excavación que se realizaba en obras de ampliación de la Línea 12 del Metro, sobre Poniente 83 y Sur 122, colonia Cove.</t>
  </si>
  <si>
    <t>Arivechi, Bacanora, Sahuaripa, Divisaderos, Granados, Huásabas, Villa Hidalgo, Tepache, Banámichi, Huépac, San Felipe de Jesús, Santa Cruz, Agua Prieta, Arizpe, Bacadéhuachi, Bacerac, Bacoachi, Bavispe, Cananea, Cucurpe, Fronteras, Huachinera, Imuris, Naco, Nácori Chico, Nacozari de García, Nogales, Sáric y Yécora.</t>
  </si>
  <si>
    <t>Helada y nevada severa del 20 al 24 de febrero de 2019</t>
  </si>
  <si>
    <t>A las 12:19 horas, se registró explosión de pirotecnia, dentro de la Iglesia de la localidad, colonia El Tepeyac, municipio de Cuautepec de Hinojosa. Dos trabajadores esmerilaban dentro de la iglesia nueva de la colonia, lo que ocasionó chispas que activaron la pirotecnia que en el lugar se almacenaba. Se reportaron los 2 trabajadores lesionados, uno de 56 años presentó quemaduras de primero y segundo grado en brazos, cara, espalda y pecho, el otro de 45 años, sufrió heridas, cortadas y quemaduras leves; de igual forma será valorado, trasladados al Hospital General del municipio.</t>
  </si>
  <si>
    <t>A las 16:37 horas, se registró la volcadura de una unidad de transporte público tipo Urvan, Ruta 37 La Defensa-Valle Dorado, en calle 1ro de mayo y periférico, colonia Alce Blanco, municipio de Naucalpan. Se reportaron 10 personas lesionados, las cuales, fueron trasladadas al Hospital de Traumatología de Lomas Verdes.</t>
  </si>
  <si>
    <t>A las 12:44 horas, se registró choque de 1 camión de volteo que se quedó sin frenos, contra 2 vehículos particulares y 1 unidad de transporte público (Urvan), que por el impacto se produce su volcadura, sobre Boulevard de las Naciones, a la altura de la Glorieta de Puerto Marqués, municipio de Acapulco de Juárez. Derivado del incidente, se reportaron 7 lesionados (pasajeros de la Urvan), trasladados para su atención médica.</t>
  </si>
  <si>
    <t>A las 19:25 horas del día 14 de febrero, se registró incendio en el Relleno Sanitario municipal (extensión aproximada de 4 hectáreas) de Cuitláhuac, mismo que fue reportado el día 16 de febrero a las 12:00 horas, ubicado en un terreno de la empresa MARECO, en el que depositan sus desechos 13 municipios, carretera federal Cuitláhuac – Tinajas, a la altura del km. 46. El día 14 de febrero, se activaron Fuerzas de Tarea con la estrategia de enfriar la periferia y hacer un carrusel con pipas y moto bombas para combatir el fuego e ir metiendo maquinaria para el combate al incendio. El día 17 de febrero, se reanudaron trabajos a las 12:00 horas, siendo las 11:30 horas aproximadamente, un total de 60 habitantes de localidades del municipio de Cuitláhuac, bloquearon de manera pacífica la entrada del Relleno Sanitario, impidiendo las labores de las pipas de agua, solicitando que el Gobierno Federal clausurara el mismo por la alta contaminación que genera. El día 21 de febrero, SEDEMA informó que se han vertido alrededor de 140 mil litros de agua diariamente. La SPC envió equipo combinado y un helicóptero con equipo Bambi Bucket de combate a incendios, con capacidad de 750 litros. La SIOP, proporcionó excavadoras distribuidas estratégicamente en las cinco hectáreas que abarca el basurero, separando la basura. Utilizando la técnica de remoción y enfriamiento de los residuos. El día 26 de febrero se tiene un 30% de control del incendio. El día 01 de Marzo a las 10:00 horas se reporta controlado y liquidado al 100%, se inició con la remoción de escombros. Se informa que se evaluara si el relleno sanitario seguirá operando o quedara clausurado permanentemente.</t>
  </si>
  <si>
    <t>Colonia San Juan de Aragón: A las 16:30 horas se reportó la volcadura de un microbús de pasajeros de la ruta 88, en las calles de Jose Loreto Favela y Avenida 608, esto provocado por la imprudencia del operador de dicha unidad la cual conducía a exceso de velocidad, se reportan 12 personas lesionadas, las cuales fueron atendidas en el lugar, no ameritaron traslado al hospital.</t>
  </si>
  <si>
    <t>Sochiapan</t>
  </si>
  <si>
    <t>A las 07:30 horas se registró la volcadura de un autobús de pasajeros procedente de la Ciudad de México que viajaba con destino al Municipio de María Lombardo, en la carretera México-María Lombardo, en el tramo Playa Vicente-María Lombardo, a 300 metros de la Comunidad de Tatahuicapan de Juárez, Municipio de Santiago Sochiapan; se desconocen las causas que originaron el siniestro; derivado del incidente se reportaron 7 personas lesionadas, trasladadas por particulares al Hospital General de Santiago Sochiapan.</t>
  </si>
  <si>
    <t>17:00 horas, se reporta volcadura de un camión de pasajeros, en la carretera Acuitzio-Tirepetio, municipio de Morelia. Derivado del accidente se registra 1 fallecido y 22 lesionados, de los cuales 16 fueron trasladados a diversos hospitales de Morelia y 6 al hospital regional de Pátzcuaro.</t>
  </si>
  <si>
    <t>Colotlán</t>
  </si>
  <si>
    <t>07:55 horas, se reporta la volcadura de un vehículo de la Sedena, en la carretera de Momaz, hacia Colotlán, municipio de Colotlán. Derivado del accidente se reporta 1 fallecido y 9 elementos lesionados, mismos que fueron trasladados a un hospital a Guadalajara.</t>
  </si>
  <si>
    <t>Reportan a las 16:40 hora, fallas en una de las escaleras eléctricas de la línea 7 del metro, ubicada en avenida Revolución, colonia Mixcoac, alcaldía de Benito Juárez; se reportan 8 personas lesionadas, de las cuales 3 fueron llevadas a hospitales cercanos, los demás atendidos en el lugar por personal del ERUM.</t>
  </si>
  <si>
    <t>Taxco de Alarcón</t>
  </si>
  <si>
    <t>11:20 horas, se reportan 3 fallecidos y 5 lesionados por intoxicación, esto en la presa “Cascada las Granadas”, en el poblado de Texcatitlan, en el municipio de Taxco; el incidente ocurrió cuando realizaban trabajos de desazolve de una tubería.</t>
  </si>
  <si>
    <t>Jerécuaro</t>
  </si>
  <si>
    <t>A las 22:49 horas del día 05 de marzo, se registró el choque y volcadura entre Transporte Urbano de la Compañía Pegaso, con número económico 5142, placas 939-JV-2 del Servicio Público Federal y camioneta marca Chevrolet, color azul, placas GK-83317 del Estado de Guanajuato, sobre la carretera estatal Jerécuaro - Acámbaro como referencia comunidad El Terrero, municipio de Jerécuaro. Derivado del incidente, se reportaron 5 personas lesionadas (4 de ellos menores de edad), quienes fueron atendidas en el lugar y posteriormente trasladadas al Hospital Comunitario del municipio de Jerécuaro, sin afectación a las vías de comunicación. A las 01:07 horas, terminaron de laborar en el lugar cuerpos de emergencia.</t>
  </si>
  <si>
    <t>A las 23:24 horas del día 07 de marzo, se registró choque entre 2 vehículos adscritos a la Secretaria de Seguridad Pública Municipal sin proporcionar mayor información, sobre Avenida Casimiro Liceaga esquina Avenida Independencia, colonia Álvaro Obregón, municipio de Irapuato. Se reportaron 5 lesionados, personal adscrito a la Secretaria de Seguridad Pública municipal de Irapuato, quienes fueron atendidos en el lugar y posteriormente trasladados al Hospital IMSS Reforma de Irapuato.</t>
  </si>
  <si>
    <t>A las 11:25 horas, se reporta el incendio de un autobús dentro de una bodega de autobuses de turismo (se desconoce la razón social) en la calle 25 poniente de la colonia Bella Vista, Municipio de Puebla. Se desconocen las causas del incidente y se reportan 3 personas fallecidas y 2 personas lesionadas que fueron trasladadas al Hospital Moreno Valle.</t>
  </si>
  <si>
    <t>A las 16:20 horas del 08 de marzo del año en curso, se registró la explosión de un contenedor cilíndrico de gas LP en la Planta de Gas del Atlántico ubicada en la Ciudad Industrial “Bruno Pagliai”, en la carretera Veracruz-Xalapa, Municipio de Veracruz; el siniestro se originó por la sobrecarga del cilindro; derivado del incidente se reportaron, 2 fallecidos (1 fallecido en el lugar, 1 fallecido en el Hospital) y 3 lesionados, trasladados al Hospital Cuauhtémoc en Veracruz Puerto. Como medida preventiva, 40 personas pertenecientes al personal de la empresa gasera, fueron evacuadas.</t>
  </si>
  <si>
    <t>A las 07:10 horas, se registró la volcadura de un camión de pasajeros en la Colonia Héroes de Ecatepec 4ta Sección; se desconoce la causa que originó el incidente, derivado del mismo, se han reportado 8 personas lesionadas, quienes son atendidas en el lugar.</t>
  </si>
  <si>
    <t>A las 15:25 horas, se reporta explosión de un taller en San Mateo Tlachichilpan; Cerro del Molcajete, Almoloya de Juárez; donde se realizaba producto pirotécnico, afectando un área de 24m2. Resultando 1 fallecido..</t>
  </si>
  <si>
    <t>Guerrero, Cusihuiriachi</t>
  </si>
  <si>
    <t>A las 14:00 horas, se reportan vientos fuertes alcanzando rachas hasta 70km/h, afectando 7 viviendas de material endeble por  destechamiento en el municipio de Guerrero y 2 en el municipio de Cusihuiriachi. Sin reporte de daños humanos.</t>
  </si>
  <si>
    <t>13:52 horas, inició un incendio de pastizal, en la avenida Ramón Corona y Paseo de la Luna, colonia la Mojonera, el fuego alcanzó una bodega de 20 x 40 x 8 metros, propiedad del INE, donde se consumieron mobiliario, boletas, mamparas, colchones y archivos. No se tienen daños humanos o personas evacuadas. A las 19:29 horas, se reporta controlado y extinguido. En el lugar participaron elementos de Protección Civil Municipal y Seguridad Pública.</t>
  </si>
  <si>
    <t>Santa Cruz de Juventino Rosas</t>
  </si>
  <si>
    <t>A las 11:33 horas se reporta Ruptura de bordo del Canal de Coria, ubicado en la Comunidad La Trinidad. Resultando 06 viviendas por introducción de agua en área de patios con un tirante de 5 a 10 centímetros, así como 02 viviendas por introducción de agua de 20 y 40 centímetros, 02 planteles educativos ( una primaria y una secundaria) por introducción de agua en área de patios con un tirante de 40 centímetros e introducción de agua en salones con un tirante de 30 centímetros ( se suspendieron clases), sin lesionados, sin afectación a líneas vitales o necesidad de realizar evacuación preventiva de la zona, sin necesidad de habilitar algún albergue temporal.</t>
  </si>
  <si>
    <t>A las 08:10 horas,  se registró el choque de una camioneta adaptada para transportar personal de la telesecundaria Melchor Ocampo, esto en la Comunidad del mirador, sobre la autopista Actopan – Jalapa, Veracruz.  Esto derivado de que el vehículo automotor se quedara sin frenos;  resultando 15 personas lesionadas, quienes son atendidas en Hospitales de Jalapa, Ver,.</t>
  </si>
  <si>
    <t>A las 13:13 horas se reporta intoxicación de personas en la empresa Empaques El Retoño, en Guadalupe Victoria km 43, Valle de Mexicalli. La causa gases emitidos (MONOXIDO DE CARBON) por la maquinaria que opera en el lugar. Resultando la intoxicación de 56 personas (donde dos personas fueron trasladados al IMSS # 30 en calidad de graves, 19 al hospital general de Mexicali, 35 se quedaron en la clínica 10 el IMSS).</t>
  </si>
  <si>
    <t>Jiquilpan</t>
  </si>
  <si>
    <t>17:00 horas, explosión de polvorín, a la altura de la comunidad de Totolán, municipio de Jiquilpan. Derivado de lo anterior se reportan 5 lesionados, trasladados a diferentes nosocomios.</t>
  </si>
  <si>
    <t>A las 17:20 horas se reportó derrumbe de una parte de un edificio en construcción, ubicado en los cruces de las calles Montevideo y Bogotá S/N. Col. Providencia, Municipio Guadalajara. Se desconoce la causa. Resultando 5 lesionados.</t>
  </si>
  <si>
    <t>A las 15:40 horas, se reporta choque frontal entre una unidad de trasporte público y una camioneta tipo Van, en la Av. Ricardo Flores Magón entre Dr. Mariano Azuela y Guerrero, perteneciente a la Alcaldía Cuauhtémoc. Se desconoce la causa. Resultando 1 fallecido y 11 lesionados, de los cuales 10 fueron atendidos en el lugar y 1 trasladado al Hospital de Balbuena.</t>
  </si>
  <si>
    <t>Asunción Nochixtlán</t>
  </si>
  <si>
    <t>A las 01:00 horas, se registró accidente de autobús de pasajeros que se impactó contra un tráiler, sobre la súper carretera Oaxaca – Cuacnopalan, km. 146, municipio de Asunción Nochixtlan. Derivado del incidente, se reportaron 9 lesionados, trasladados a hospitales para su atención médica.</t>
  </si>
  <si>
    <t>Siendo las 22:30 horas, del día 14 de marzo, se registró accidente carretero entre camioneta de redilas y autobús de pasajeros con razón social “ADO” volcándose  a un costado de la carretera, en la autopista Mérida –Cancún km 274+500, Municipio Benito Juárez, se reportan 28 personas lesionadas las cuales fueron trasladadas a diversos hospitales. La causa fue que la camioneta se encontraba estacionada sin señalización y con poca visibilidad a un costado de la carretera, el chofer del autobús no alcanzo a frenar impactándose en la parte trasera.</t>
  </si>
  <si>
    <t>Puriándiro</t>
  </si>
  <si>
    <t>A las 13:30 horas, se reportó volcadura de un camión de militares en el tramo carretero Cerano – Puruándiro, perteneciente al municipio de Puruándiro. Resultando 8 lesionados (militares) trasladados al Hospital General de Puruándiro.</t>
  </si>
  <si>
    <t>A las 15:00 horas, se reportó fuga de amoniaco en “Hielo Club”, ubicado en calle Asistente Publico, Col. Industrial Puerto Aéreo, perteneciente a la Alcaldía Venustiano Carranza. Afectando a una empresa de textiles aledaña. La causa debido a una purga realizada dentro de la empresa Hielo. Se realizó la evacuando preventiva de 100 personas, pertenecientes a las viviendas aledañas así como de los negocios cercanos. Resultando 10 intoxicados los cuales presentaron molestias en la garganta, atendidos en el lugar.</t>
  </si>
  <si>
    <t>Concepción del Oro</t>
  </si>
  <si>
    <t>En la comunidad de Salitrillo en el municipio de Concepción del Oro, se presentó una lluvia atípica donde hubo varias afectaciones. Se encuentra incomunicada la comunidad de Salitrillo, en la colonia Fovissste se reportan 30 viviendas afectadas, así como el arrastre de 12 vehículos. Se dispuso el refugio temporal a la población pero no fue necesario su utilización. Se localizan con vida a dos masculinos que se encontraban extraviados, mencionan la pérdida de ganado caprino.</t>
  </si>
  <si>
    <t>Petlalcingo</t>
  </si>
  <si>
    <t>A las 05:30 horas, se registró el impacto de un autobús de la línea Oro contra un montículo, en la zona de curvas sobre la carretera federal 190, km 161, en el tramo Huajuapan-Acatlán, a la altura del paraje “El Cantor,” Municipio de Petlalcingo; resultaron 9 personas fallecidas y 9 lesionadas, los cuales, fueron trasladadas al Hospital General de Acatlán de Osorio para su atención médica.</t>
  </si>
  <si>
    <t>A las 10:45 horas, se registró un incendio en el hospital Civil Viejo, ubicado entre las calles Hospital, al cruce con Belén, entre las colonias Centro y Barranquitas, Municipio de Guadalajara; el siniestro se originó por un corto circuito de la instalación eléctrica, en el área de terapia intensiva; no se reportaron daños humanos; fueron evacuadas 350 personas entre pacientes y trabajadores.</t>
  </si>
  <si>
    <t>A las 13:00 horas se registró un choque por alcance entre un camión de transporte público ruta 111 que va de C.U. a Bosques del Pedregal y una Pipa de Agua, sin razón social, en el kilómetro 7.5, al cruce con Avenida Bosques y Picacho, colonia Solidaridad, Alcaldía Tlalpan; Se reportaron 14 lesionados poli contundidos atendidos en el lugar para su valoración médica y 1 lesionado con pase médico a un nosocomio cercano.</t>
  </si>
  <si>
    <t>Municipio Ixtapaluca: En relación al impacto de camión de pasajeros contra una pipa de doble remolque, que transportaba hidrocarburo, esto por alcance en la carretera México-Puebla en el kilómetro 43 a la altura de la caseta de cobro San Marcos, se reportaron 25 personas lesionadas, de las cuales 22 fueron atendidas en el lugar y tres trasladadas por un helicóptero de grupo Relámpago, a un nosocomio para su valoración médica, la pipa presento una fuga pequeña, la cual fue reparada.</t>
  </si>
  <si>
    <t>Gutiérrez Zamora</t>
  </si>
  <si>
    <t>Municipio Gutiérrez Zamora: 15:15 horas. Se reportó el impacto de un autobús de la empresa línea Vía, contra dos vehículos particulares, en la carretera federal Papantla, Comunidad Hermenegildo Galeana, se desconocen las causas, se reportaron 6 personas fallecidas y 7 lesionadas que fueron trasladadas al Hospital de Gutiérrez Zamora.</t>
  </si>
  <si>
    <t>A las 22:12 horas se registra choque entre un autobús de turismo y un camión del transporte público en la avenida Juan Gil Preciado, al cruce de Dr. Ángel Leaño, colonia Arcos de Zapopan, municipio de Zapopan. Resultaron 26 lesionados los cuales fueron trasladados a Cruz Verde.</t>
  </si>
  <si>
    <t>Pabellónde Arteaga</t>
  </si>
  <si>
    <t>A las 16:21 horas, se reporta explosión y derrumbe de una panadería en la calle Francisco Zarco S/N, Col. 5 de Mayo, municipio de Pabellón de Arteaga. La causa fuga de gas de un tanque. Resultando 1 lesionado el cual es rescatado entre los escombros y es trasladado a la clínica General Zona 3.</t>
  </si>
  <si>
    <t>Pénjamo</t>
  </si>
  <si>
    <t>A las 16:00 horas aproximadamente, se registró un choque entre un tráiler de volteo, marca Dina, placas GF-41-937 del Estado de Guanajuato y un camión de transporte público con No. Económico PE 0063, perteneciente a la ruta AC Francisco Villa, marca Chevrolet, en la carretera Estatal Pénjamo – El Mármol, a la altura de la Comunidad Rancho Seco de Barajas, municipio de Pénjamo; se reportaron 02 fallecidos y 03 lesionados, quienes fueron atendidos en el lugar y trasladados al Hospital General de Pénjamo.</t>
  </si>
  <si>
    <t xml:space="preserve">A las 06:36 horas se registró una deflagración por acumulación de gas en un departamento ubicado en el segundo nivel de una vivienda, con domicilio en calle banqueta alta No. 78 de la colonia Tepetapa, municipio de Guanajuato; se desconocen las causas que originaron el siniestro; derivado del incidente se reportaron 4 lesionados en código rojo trasladados al Hospital General de Guanajuato; Como medida preventiva, 4 personas fueron evacuadas. </t>
  </si>
  <si>
    <t xml:space="preserve">A las 04:00 horas, se registró choque de camión de pasajeros Omnibus de México No. económico 5053, que iba de Fresnillo Zacatecas a Guadalajara y un tráiler cargado con 20 toneladas de azúcar, con razón social Transportes Urgentes Nuevo León, sobre el km. 65 de la autopista Jalostotitlán - Tepatitlán, municipio de Jalostotitlán. El incidente se derivó, después de que el autobús impactará la parte trasera del tráiler. Se reportaron 13 lesionados (7 graves, 3 regulares y 3 leves), trasladados al Hospital de Especialidades Médicas Beata Vicentita. </t>
  </si>
  <si>
    <t>A las 05:30 horas, se registró incendio en un inmueble de departamentos de planta baja y tres niveles, sobre Juan de Dios Peza y Estrella de Mar, colonia Villa Centro Americana, alcaldía de Tláhuac.  Se desconoce las causas, registrándose su quema parcial, iniciando en la planta baja y por convección se propaga a los demás departamentos. 23 personas evacuaron sus departamentos. Se reporta 1 femenina de 56 años que presenta un cuadro de crisis nerviosa y otra persona que están siendo atendidas por personal de ERUM.</t>
  </si>
  <si>
    <t>A las 08:47 horas, se reportó explosión e incendio de 2 pipas de gas Lp de 17,000 litros de la empresa Gas Popo, en un predio de 1,000 m2, sobre Blvd. José López Portillo y 16 de Septiembre, colonia Pueblo San Antonio Tecomitl. Se reporta controlado y liquidado el incendio. La causa probable del incidente, se debió por mal manejo de válvulas de una de las unidades (pendientes de realizar el peritaje correspondiente). Se reportan 6 lesionados (trabajadores de la empresa), trasladados vía cóndor 3 personas, para su atención médica al Hospital General Dr. Rubén Leñero (2 personas masculinas de 35 años ambos, el más grave con quemaduras del 40% de la superficie del cuerpo y el otro con quemaduras en cara y brazos) y al Hospital de Balbuena (1 persona masculina de 55 años con quemaduras en cara y brazos) y los otros 3 atendidos en el lugar.</t>
  </si>
  <si>
    <t>A las 06:30 horas, se recibió el reporte de un choque múltiple sobre la carretera libre Naucalpan-Toluca, km 14+500,  a la altura de San Francisco Chimalpa. En el choque se vieron involucrados una vagoneta de servicio público con placas 747289J de la ruta México-Tacuba-Huixquilucan; un tráiler de la empresa “Mendez” sin placas de circulación con domicilio en Riva Palacio s/n, San Mateo Atenco; un autobús de pasajeros con número económico 22 y razón social “Transportes Montaña” placas 926 HR3 y una camioneta de 3/2 toneladas con placas 1B05535. Se reportan 16 lesionados que fueron trasladados a Cruz Roja de Naucalpan y al hospital de Traumatología en Naucalpan.</t>
  </si>
  <si>
    <t>A las 21:48horas se reporta accidente entre un autobús de pasajeros de la empresa “Ómnibus 3121” contra un vehículo particular, en la Carretera Morelia – Salamanca antes de llegar a la laguna de Cuitzeo, perteneciente al municipio de Cuitzeo. Resultando 1 fallecido y 16 lesionados de los cuales 1 es atendido en el lugar.</t>
  </si>
  <si>
    <t>00:45 horas, se presentó la salida de camino y volcadura de una pipa que transportaba 50,000 litros de gasolina. El accidente ocurrió en el kilómetro 173 de la autopista Tepic-Mazatlán, en el municipio de Escuinapa. Derivado del accidente se reporta 1 muerto (el conductor, calcinado), así como incendio del auto-tanque y del producto que transportaba.</t>
  </si>
  <si>
    <t>Bomberos Coyoacán / SGIRyPC Ciudad de México/ Gobierno de la Ciudad de México / UPC Alcaldía Coyoacán / CONAGUA Reporte de Situación  A las 07:58 horas, reciben reporte por incendio en el piso 9 del edificio de la CONAGUA ubicado en Insurgentes Sur 2416, esquina Eje 10, colonia Copilco el Bajo, alcaldía de Coyoacán. De manera preventiva, se realizó la evacuación de 54 personas. Helicópteros de la SSC rescataron a dos policías y un trabajador de la azotea del inmueble. Al momento, son 5 niveles del edificio los involucrados y no está controlado el incendio. No se reportaron personas lesionadas.  A las 09:45 horas se reportó 1 bombero con ligera intoxicación atendido en el lugar, así mismo, el incendio quedó controlado en un 100 %.  A las 12:00 horas el incendio quedó liquidado.</t>
  </si>
  <si>
    <t>Municipio Salvatierra: 07:50 horas. Se reportó la volcadura de un autobús de la empresa Autobuses del Río, en la carretera Federal Salvatierra-Yuridia, Comunidad Casacuaran, resultaron 6 personas lesionadas, las cuales fueron trasladadas a diferentes nosocomios para su valoración médica.</t>
  </si>
  <si>
    <t>20:30 horas/24 de marzo, choque entre un autobús de pasajeros de la empresa Tour (45 personas a bordo), una camioneta minivan (se desconoce la razón social - 21 personas a bordo) y camioneta particular Ecosport, sobre la carretera federal Apaseo el Grande – Apaseo el Alto, a la altura del lugar conocido como El Trébol, municipio de Apaseo el Grande. Se reportaron 12 personas lesionadas, trasladadas al Hospital del IMSS de Celaya.</t>
  </si>
  <si>
    <t>A las 06:59 horas se reporta choque de una camioneta tipo Van y un camión urbano, en Av. Juárez y Colon, perteneciente al municipio de Monterrey. La causa los vehículos se impactaron en el cruce. Resultando 7 lesionados los cuales fueron atendidos en el lugar.</t>
  </si>
  <si>
    <t>A las 8:55 horas se registra choque de una unidad del transporte público contra un muro, en la localidad de San Andrés Totoltepec, en el kilómetro 23, de la carretera federal México – Cuernavaca. Al momento se reportan 8 personas lesionadas.</t>
  </si>
  <si>
    <t>Chimalhuacán</t>
  </si>
  <si>
    <t>15:30 horas, explosión en 2 talleres de pirotecnia, ubicados en la colonia Xologuango, municipio de Chimalhuacán, casi límites con el municipio de Chicoloapan. Hasta el momento, no se tiene reporte de daños humanos, sólo 15 personas atendidas en el lugar, por presentar crisis nerviosa. Al momento, no se presenta fuego en el lugar, sólo se realizan trabajos de remoción de escombros.</t>
  </si>
  <si>
    <t>A las 05:30 horas, se registró accidente de autobús de pasajeros de la empresa TAP que viajaba de Guadalajara a Tijuana, en  el puente Alamar, municipio de Tijuana. Se reportan 2 fallecidos y 20 lesionados.</t>
  </si>
  <si>
    <t>Aproximadamente a las 15:05 horas reportan incendio en tapicería en la calle Eduardo Molina Esq. Estaño col. 20 de Noviembre en alcaldía Venustiano Carranza, se evacua a 200 personas entre negocios y casas aledañas del lugar, sin lesionados ni fallecidos.</t>
  </si>
  <si>
    <t>17:45 horas, incendio en el área de cabina de laca, de la fábrica de muebles México Forniture Direct, ubicada en el No. 99, de industria Zapatera, en la zona Industrial Norte, en el municipio de Zapopan. Como medida preventiva se realizó la evacuación de 500 personas de las inmediaciones del lugar.</t>
  </si>
  <si>
    <t>SPC / PC Úrsulo Galván, Veracruz:  A las 15:05 horas, se registró un choque múltiple entre 4 tráilers (sin razón social), 2 autobuses (sin razón social) y 15 vehículos particulares, en el kilómetro 4 de la autopista 180, en el libramiento de Cardel, dirección al Puerto de Veracruz, municipio de La Antigua; el siniestro se originó a la poca visibilidad provocada por el humo de la quema de cachaza (residuos de la caña); derivado del incidente se reportaron 4 fallecidos y 40 lesionados, algunos atendidos en el lugar y otros trasladados a diferentes nosocomios para su valoración médica, de entre ellos 1 trasladado vía aérea. Como medida preventiva la carretera fue cerrada a la circulación en dirección a Cardel.</t>
  </si>
  <si>
    <t>A las 07:11 horas, se reporta explosión aparentemente por acumulación de gas en calle Tizayuca 26, Col. Michoacana, en la Clínica Ma. Inmaculada de la Salud, Alcaldía Venustiano Carranza. Se reportan únicamente 16 lesionados trasladados al Hospital Traumatología Magdalena de las Salinas y al Hospital General Dr. Rubén Leñero.</t>
  </si>
  <si>
    <t>10 de marzo, se reportó incendio en el Ex Basurero de Coatzacoalcos en avenida Abraham Zabludovsky, colonia Santa Rosa, municipio de Coatzacoalcos. El 18 de marzo se reanudaron las labores de combate al incendio, se mantiene un 30% de control, se habilitó un refugio temporal en el edificio municipal del INAPAN, ubicado en la calle Ramón Marín No. 925, colonia Manuel Ávila Camacho, perteneciente al municipio de Coatzacoalcos, con 21 personas albergadas. El 23 de marzo se reportó liquidado al 100%. Se han utilizado 550,000 litros de agua.</t>
  </si>
  <si>
    <t>A las 10:38 hora local, se registró la salida de camino y posterior volcadura de un camión perteneciente a la empresa federal Transportes Interejidales del Valle de San Quintín, que transportaba estudiantes del Centro de Bachillerato Tecnológico Agropecuario (CBTA) No. 308 en las inmediaciones de la zona conocida como Punta Prieta, sobre la carretera Ensenada-La Paz, municipio de Ensenada. Derivado del incidente se reportaron 7 estudiantes lesionados en código amarillo y 1 en código rojo (docente encargado de los estudiantes).</t>
  </si>
  <si>
    <t>San Andrés Cholula</t>
  </si>
  <si>
    <t xml:space="preserve">A las 12:16 horas, se reportó el derrumbe dentro de una obra en construcción, localizada en Lomas de Angelópolis, en la lateral de la vía Atlixcáyotl, perteneciente al municipio San Andrés Cholula; se desconoce la causa que originó el siniestro, derivado del mismo, se reportaron 2 personas fallecidas y a las 13:00 horas, localizan a 2 personas más lesionadas, mismas que se desconoce a donde fueron trasladadas. </t>
  </si>
  <si>
    <t>A las 10:30 horas, se registró un incendio en las instalaciones del Instituto Nacional de Migración (INAMI) ubicada en Calle Diamante, Colonia La Esmeralda, perteneciente al Municipio de Tijuana; el incendio fue provocado por un grupo de migrantes que se amotinaron y encendieron colchones con cables de energía eléctrica, como resultado del mismo, se reportaron 8 personas intoxicadas, quienes fueron atendidas en el lugar, así como un total de 51 personas evacuadas.</t>
  </si>
  <si>
    <t>Siendo las 13:30 horas, aproximadamente; se registró la volcadura de una pipa perteneciente a la UMPC Y Bomberos Zapotlanejo, que transportaba 30,000 litros de agua para apoyo en la sofocación de un incendio; esto en el tramo de la carretera libre que va a Matatlán, a la altura del poblado de Los platos en San Roque, dentro del Municipio de Zapotlanejo. Se reportaron 3 lesionados, (2atendidos en el lugar y uno más trasladado a la CRM de Zapotlanejo). Y el incidente se debió a que la unidad se quedó sin frenos bajando la cuesta.</t>
  </si>
  <si>
    <t>A las 11:30 horas, se recibió el reporte de un choque múltiple en distribuidor vial Araucarias en el municipio de  Xalapa; involucrando 6 vehículos (un tráiler, tres vehículos particulares y dos autobuses); esto derivado de que un tráiler se incorporó de la carretera federal a exceso de velocidad. Dejando 19 personas lesionadas atendidas todas en el lugar.</t>
  </si>
  <si>
    <t>Siendo las 19:30 horas, se registró incendio de una bodega ubicada en el segundo piso de un Hotel de nombre “La Ventainn”, en Avenida Ruiz Cortines Colonia Centro, Municipio de Villa Hermosa, se desconocen las causas que originaron el incidente, derivado de lo anterior se reportó 1 persona intoxicada la cual fue trasladada al hospital de la localidad, como medida preventiva, se evacuaron a 44 personas, (trabajadores y huéspedes del Hotel).</t>
  </si>
  <si>
    <t>A las 12:25 horas, se registró un choque de un autobús de pasajeros contra una vivienda, esto en la Comunidad de La Tapona hacia Atarjea, perteneciente al municipio de Atarjea; se desconoce la causa que originó el incidente, como resultado del incidente, se reportaron 8 personas lesionadas, quienes fueron trasladadas al Hospital General de San José Iturbide y al Hospital Comunitario de Santa Catarina para su atención médica.</t>
  </si>
  <si>
    <t>A las 15:00 horas, se registra caída de granizo en los municipios Alto Lucero de Gutierrez, Emiliano Zapata, Tepetlán y Apazapan, en resultado hasta el momento de los recorridos realizados en los diversos municipios, se reportan 8 viviendas afectadas por destechamientos parciales, en el palacio municipal y DIF de Apazapan, solo se reportan anegaciones leves, no se reportan personas lesionadas ni evacuadas.</t>
  </si>
  <si>
    <t xml:space="preserve">A las 10:49 horas, se registró un  incendio en el edificio de la Agencia Estatal del Transporte, ubicado en avenida de las rocas No. 9301 en la colonia Cuatro, perteneciente al  municipio de Monterrey.  No se reportaron lesionados, como medida preventiva se realizó la evacuación de 20 personas aproximadamente.  La causa que originó el incidente, se debió a un corto circuito derivando la quema de ductos de fibra de vidrio; quedando completamente extinto a las 12:09 horas. </t>
  </si>
  <si>
    <t>A las 12:13 horas, se reportó olor a gas en el interior del CENDI Francisca Reynes Berezaluce, colonia Espejo 2, municipio de Villahermosa. De manera preventiva, fueron evacuados 93 menores y 40 empleados. Personal de la Dirección de Bomberos asignados a Base Norte, detectaron fuga en el pase de encendido de la estufa, por lo que procedieron a cancelar esa toma.</t>
  </si>
  <si>
    <t>A las 15:00 horas aproximadamente, se registró un derrame de gasolina en un ducto localizado en la Carretera Federal México – Tuxpan Km. 125+300 en la localidad de Venta Chica; el incidente se debió a una toma clandestina no hermética. Se realizó la evacuación de 3 familias (12 personas) que residen cerca, la fuga se encuentra controlada. Sin reporte de daños humanos.</t>
  </si>
  <si>
    <t>A las 14:45 horas, se reportó incendio en departamento al interior de inmueble de planta baja y 2 niveles en condominio, sobre Altadena y Dakota, colonia Nápoles, alcaldía de Benito Juárez. El incendio se originó, en una recamara en la planta baja del inmueble causado por un corto circuito, en total se reportó la quema de 2 recamaras y 1 baño en su totalidad. Se le dio atención a 5 personas por crisis nerviosa, sin requerir traslado. De manera preventiva, se realizó la evacuación de 20 personas de los departamentos aledaños.</t>
  </si>
  <si>
    <t>San Salvador el Verde</t>
  </si>
  <si>
    <t>A las 00:03 horas se tuvo conocimiento de una toma clandestina y fuga de gas en el poblado de San Lucas el Grande municipio San Salvador el Verde. Fue necesario evacuar a 16 personas, las cuales se fueron con familiares. No se registran daños humanos.</t>
  </si>
  <si>
    <t>A las 7:30 horas se tuvo fuga de hidrocarburo en la colonia El Saucillo, en el municipio de Mineral de la Reforma, el incidente se debió a una toma clandestina; se realizó la evacuación de un CONALEP (400 alumnos y personal docente) y algunas empresas aledañas al lugar (se desconoce la cantidad). S reporta controlada la fuga.</t>
  </si>
  <si>
    <t>Méxicali</t>
  </si>
  <si>
    <t>A las 14:35 h del día de hoy, 11 de abril de 2019, se recibe llamada telefónica en el COATEA de PROFEPA para reportar un derrame ocurrido a consecuencia de la volcadura de una pipa que transportaba gasolina. sobre la carretera Mexicali a San Felipe, a la altura del ejido el Choropo. Hasta el momento se han derramado 4,000 litros del producto en terreno natural.</t>
  </si>
  <si>
    <t>A las 23:00 horas del 12 de abril, se reporta el choque entre 1 autobús de pasajeros y 1 vehículo particular en el km. 150 de la carretera federal que conecta Morelia y Maravatio. Se reportan 3 lesionados que fueron trasladados al Hospital Civil de Morelia y 1 fallecido (conductor de vehículo particular). Esto se generó por una falla mecánica del autobús.</t>
  </si>
  <si>
    <t>Jala</t>
  </si>
  <si>
    <t>A las 23:15 horas del 12 de abril se reportó un choque múltiple entre 1 camión de pasajeros, un camión de caja y un camión madrina, en el km. 111 de la autopista Tepic-Guadalajara, a la altura del poblado de Jala. Se reportan 14 lesionados, los cuales fueron trasladados a Tepic.</t>
  </si>
  <si>
    <t>A las 08:00 horas se registró una volcadura de camioneta tipo Urvan perteneciente al servicio de transporte público local, sobre la avenida Boulevard 2000, municipio de Tijuana; se desconocen las causas que originaron el siniestro; derivado del incidente, se reportaron 8 lesionados leves, poli contundidos quienes fueron trasladados a diferentes nosocomios para su atención médica.</t>
  </si>
  <si>
    <t>A las 02:40 horas se reportó fuga de gas en Circuito Aurora Esquina16 de Septiembre  de la Colonia El Carmen 2da. Sección en el municipio de Amozoc de Mota. Se realizó la evacuación preventiva de 200 personas pertenecientes al fraccionamiento la Cruz, y colonias aledañas, fueron trasladados al Auditorio Municipal el cual funciona como albergue temporal.</t>
  </si>
  <si>
    <t>10:00 horas. 13 de abril del año en curso, se registró un choque entre un autobús de pasajeros de la línea ALN (Adolfo López Mateos) región Toluca y una camioneta color blanca (sin reporte de modelo y marca), en la carretera Toluca-Palmillas, dirección a Toluca, a la altura de la entrada a Calixtlahuaca, municipio de Toluca; se desconocen las causas que originaron el siniestro; derivado del incidente se reportaron 10 lesionados, de los cuales, 7 fueron trasladados al ISEMIN, 2 al Centro Médico Adolfo López Mateos y 1 al Hospital General Nicolás San Juan.</t>
  </si>
  <si>
    <t xml:space="preserve">A las 06:25 horas, se reporta choque por alcance de un autobús de turismo con razón social “Turismo Caballero” y un autobús de trasporte de personal de la empresa “Yellow Bus”, esto en la carretera km 318+600 carretera Cancún-Tulum, a la altura del hotel Valentín Imperial, perteneciente al Municipio de Homónimo. Se reportan 16 personas lesionadas, 4 fueron trasladados al Hospital Costamet y los demás tendidos en el lugar. </t>
  </si>
  <si>
    <t>A las 23:23 horas del día de ayer, se reportó una fuga de gas por toma clandestina localizada en el km. 713+828 del LPG ducto de 20"Ø Cactus – Tula – Guadalajara, mismo que se encuentra suspendido, en el ejido de Santa María, perteneciente al municipio de Tonanitla; se trató de una toma clandestina no hermética dentro de un predio con una fuga que se elevó a una altura de 30 m aproximadamente, misma que se encontró conectada a una pipa de 10,000 lts. (Empresa corporativo Rebogas); cabe mencionar que en el predio se localizaron tres auto tanques con capacidad de 12,900 litros cada uno, a las 23:40 horas la fuga fue controlada, mediante el cierre de la válvula, como medida preventiva, personal del Sector Solicito el apoyo con pipas de agua y se realizó la evacuación de 50 personas. A las 01:00 horas, se inició el desfogue de la manguera con producto. A las 02:10 horas, concluyen las labores de desfogue del producto y se realizó la recuperación de las mangueras, provisionalmente se selló la toma y se realizará la colocación de un capuchón, al momento, las personas evacuadas retornan a sus viviendas y la zona queda bajo resguardo de Policía Municipal.</t>
  </si>
  <si>
    <t>A las 11:10 horas se registra fuga de gas en Av. Santa Fe 482, esquina con Juan O‘Gorman, colonia Lomas de Santa Fe, alcaldía Cuajimalpa. El incidente se derivó de trabajos en el sistema de agua, en los trabajos se golpeó una tubería de gas de 6.2 pulgadas de la empresa Naturgy; por este hecho tuvieron que ser evacuadas 50 personas de edificios aledaños, se acordonó el área y se cerró parcialmente la vialidad. No se registran personas lesionadas.</t>
  </si>
  <si>
    <t>A las 09:33 horas, se recibió el reporte de un choque entre dos camiones, un urbano de la ruta 646 y uno de pasajeros (sin datos de la empresa) en la Autopista Zapotlanejo – Guadalajara, colonia Lomas de Tlaquepaque. Dejando un saldo de 14 lesionados, de los cuales 12 fueron trasladados a hospitales y clínicas médicas para su atención.</t>
  </si>
  <si>
    <t>Cortázar</t>
  </si>
  <si>
    <t>18:07 horas/16 de abril, se reportó incendio en factoría denominada Hutchinson Autopartes México, SA de CV, ubicada en carretera Panamericana Salamanca – Celaya, como referencia km. 288.5, municipio de Cortázar. El incendio, se derivó por la quema de pastizal detrás de la factoría, que comenzó desde las 12:00 horas/16 de abril, alcanzando las llamas 1 depósito al interior de la empresa que contenía varias sustancias químicas, como Acetona (NIP 1090 – Guía 127), Tolueno (NIP 1294 – Guía 130) y alcohol isopropílico (NIP 1219 – Guía 129). De manera preventiva, se evacuaron a 1,200 personas de empresas aledañas. Se reportaron 2 lesionados (uno por intoxicación y otro por lesión óptica). 02:05 horas/17 de abril, quedó controlado y liquidado el fuego, sin riesgo para la población.</t>
  </si>
  <si>
    <t>A las 21:30 horas del día de ayer, se reportó un incendio en una empresa con razón social “GEN Químicos”, ubicada en la Carretera Libre a Zapotlanejo a su cruce con el camino a Tonalá, perteneciente al municipio de Tonalá; se desconoce la causa que originó el incidente, la deflagración inició en la empresa de poliuretano, misma que se propagó a otras 3 empresas (una de plásticos, una de químicos y una más que maneja Diisocianato de Tolueno &lt;No. De ID 2078 y No. De Guía 156&gt;). Se han colapsado los techos y parte de la estructura de las empresas. Sin reportar daños humanos.</t>
  </si>
  <si>
    <t>Jiménez y Zaragoza</t>
  </si>
  <si>
    <t>Granizada severa ocurrida el 17 de abril de 2019</t>
  </si>
  <si>
    <t>13:56 horas/18 de abril, se registró incendio de un negocio, en calle Hda. El Tintero, colonia Juriquilla como referencia al interior de la Plaza Bocha, municipio de Santiago de Querétaro. El incendio se derivó, por el incendio de los filtros de la chimenea del restaurante. De manera preventiva, se evacuaron 60 personas de 2 comercios aledaños, sin reporte de daños humanos.</t>
  </si>
  <si>
    <t>Cañadas de Obregón</t>
  </si>
  <si>
    <t>Municipio Cañada 10:40 horas. Se reportó la volcadura de un camión de pasajeros, del cual se desconoce la razón social, esto fue en el kilómetro 6 de la carretera Cañadas de Obregón-Mexticacán, se reportan 17 personas lesionadas, las cuales fueron trasladadas a diferentes nosocomios para su valoración médica.</t>
  </si>
  <si>
    <t>A las 13:00 horas, se registró el ataque de un enjambre de abejas africanas a personas que realizaban un vía crucis, esto ocurrió en la Ranchería Corregidora, Quinta Sección, en el centro del municipio de Villahermosa; el incidente fue provocado por el humo de un incendio que se registró cerca de una torre de la CFE, el cual, alborotó a las abejas; derivado del incidente se reportaron 27 personas lesionadas por picaduras (20 adultos y 7 menores), de las cuales, 2 fueron trasladadas al Hospital Rovirosa en estado grave y 25 personas atendidas en el lugar por elementos de Cruz Roja Mexicana.</t>
  </si>
  <si>
    <t>A las 17:34 horas, se registró un choque de unidad de transporte público de la CDMX contra un poste de señalización, sobre Calzada de Tlalpan esquina Calzada Taxqueña en dirección de sur a norte, colonia Campestre Churubusco, alcaldía de Coyoacán. Se debió al exceso de velocidad. Se reportaron 25 lesionados, de estos 1 femenina trasladada al Hospital Magdalena de las Salinas, los demás valorados y atendidos en el lugar.</t>
  </si>
  <si>
    <t>A las 16:22 horas, se registró incendio en una bodega de reciclaje “Recicla tu Mundo”, ubicada en Rayón y Mina, comunidad El Tejocote, Ejidos de Santiago Miltepec, municipio de Toluca. Se desconocen las causas que originaron el incidente. A las 18:21 horas, se reportaron 150 evacuados que se encontraban aledaños al incidente. No se reportan daños humanos. A las 19:30 horas, se reporta controlado el fuego.</t>
  </si>
  <si>
    <t>18:00 horas. 20 de abril. Se reportó el choque entre un microbús de trasporte público de la ruta Águila Madero, sin placas y 1 vehículo particular Ford fiesta, en Avenida Miguel Hidalgo, colonia Lomas del Naranjal, Municipio de Tampico; se desconocen las causas que originaron el siniestro; Cabe destacar que la unidad también se impactó contra un poste de luz y volcó; derivado del incidente se reportaron 25 lesionados de los cuales se desconoce el número que fueron trasladados a los siguientes nosocomios, Hospital Carlos Canseco en Tampico, IMSS Ciudad Madero, Hospital Naval Tampico.</t>
  </si>
  <si>
    <t>A las 11:45 horas se reportó volcadura de un autobús de pasajeros de la línea Mi Bus con número económico 396 en la carretera Cuernavaca Tramo Mogote km 46 entre límites de Guerrero y Morelos, perteneciente al municipio de Pilcaya, Guerrero. Resultando 38 lesionados los cuales fueron atendidos en el lugar por lesiones de 1er y 2do grado. Dos de ellos trasladados al Hospital General de Tetecala Rodolfo Becerril.</t>
  </si>
  <si>
    <t>A las 19:36 horas, se reportó choque entre tren y autobús de pasajeros con razón social “Coordinados” de Flecha Amarilla, sobre calle 2 de Abril esquina Eje Sur Oriente, colonia Villas Romeral, municipio de Celaya. El incidente se originó, ya que el autobús intentó ganarle el paso al tren. Se reportaron 9 lesionados, trasladados al IMSS, Hospital General y al Hospital Mac del municipio.</t>
  </si>
  <si>
    <t>18:50 horas/22 de abril, vía 911 reportaron que 2 personas fallecieron al quedar atrapadas en un incendio forestal en la comunidad El Mirabal, municipio de Eduardo Neri, como referencia como a 1 km. de distancia con dirección a Filo de Caballo.</t>
  </si>
  <si>
    <t>El Salto</t>
  </si>
  <si>
    <t>A las 17:20 horas se reporta accidente entre una unidad de trasporte público de la ruta 178, número económico 037 contra una camioneta Nissan cargada con productos de limpieza en la carretera San Martín-El verde, municipio del Salto. La causa distracción del conductor de la unidad de transporte público. Resultando 6 lesionados, de los cuales 5 fueron atendidos en el lugar y 1 trasladado a la clínica 39.</t>
  </si>
  <si>
    <t>A las 00:42 horas, se reportó una fuga de amoniaco en la empresa “AGROGEN”, localizada en la Carretera Estatal No. 11 km. 6, perteneciente al municipio de Querétaro; el incidente se originó, al realizar las maniobras de operación de recarga de una pipa a la empresa, con escape de 2,300 litros de amoniaco, donde se formó una nube tóxica, con un diámetro de 2 km; de manera preventiva, se evacuaron un total de 90 personas, de las empresas AGROGEN, MAGNA y HORTIGEN. Se realizó el traslado de 2 personas al Hospital General, para su valoración y apoyo con oxigenación.</t>
  </si>
  <si>
    <t>A las 08:30 horas se recibe reporte de choque y volcadura de un automóvil particular en el km. 53+400 de la autopista. 140-D Amozoc-Perote, tramo Libramiento Perote. La volcadura se derivó del impacto del vehículo contra un autobús de pasajeros de la empresa ADO. Como resultado del incidente se reportan 2 fallecidos y 1 lesionado el cual fue trasladado al Hospital General de Libres en Puebla.</t>
  </si>
  <si>
    <t>12:30 horas, se reporta incendio forestal, en el cerro del Coyote, entre los ejidos Ojo de Agua y Vista Hermosa, en el municipio de Acultzingo. Como medida preventiva, se realizó la evacuación preventiva de 7 familias (30 personas aproximadamente) de la colonia Juan Pablo, debido a la presencia de humo que se percibe en la zona, dichas personas fueron llevadas al refugio temporal, instalado en la Iglesia de la cabecera municipal.</t>
  </si>
  <si>
    <t>Sequia severa  del 1 de mayo de 2019  al 30 de noviembre</t>
  </si>
  <si>
    <t xml:space="preserve">17:45 horas aproximadamente, se reporta el desplome de una avioneta tipo Cessna 182, con número de matrícula XB-NLS, en el boulevard Universitario, colonia Adolfo López Mateos, cerca del aeródromo de Atizapán de Zaragoza. Las primeras investigaciones indican que la caída se debió a una falla en el motor. Se reporta 1 fallecido (calcinado en el lugar).
</t>
  </si>
  <si>
    <t>19:00 horas/03 de mayo. Se registró el choque entre 1 camioneta tipo RAM perteneciente a la empresa “McCormick” y 1 Autobús de pasajeros con No. Económico 9344 de la línea “Transpaís”, ruta Tampico-Ciudad Victoria; esto ocurrió en el libramiento Naciones Unidas, frente al Hospital de Especialidades, perteneciente al municipio de Ciudad Victoria; se desconocen las causas que originaron el siniestro; derivado del incidente se reportaron 6 personas lesionadas, de las cuales, 4 fueron atendidas en el lugar, 1 trasladada al Hospital General y 1 al IMSS en Ciudad Victoria para su atención médica.</t>
  </si>
  <si>
    <t>A las 07:35 horas, se reportó la volcadura de un camión foráneo de la empresa QUICK, en Anillo Periférico y Comonfort, Col. Santa María Tequepexpan, municipio de Tlaquepaque, Estado de Jalisco; se reportaron 9 lesionados, trasladados a la Clínica 180 del IMSS.</t>
  </si>
  <si>
    <t>Derivado de las lluvias durante la noche en la comunidad de San Nicolás Tetitzintla,  municipio de Tehuacán; se reportan 23 viviendas con penetración de agua, con un tirante de aproximadamente 50 cm. Siendo un total de 148 personas afectadas. Debido a esto se activó un refugio temporal en el Centro Escolar " Presidente Venustiano Carranza", ubicado en calle 6 Pte 216, colonia Jacarandas, Tehuacán. De los afectados solamente 22 personas eligieron ir al refugio, las demás se trasladaron con familiares. No se reportan daños humanos, solo daños materiales.</t>
  </si>
  <si>
    <t>Sierra Mojada</t>
  </si>
  <si>
    <t>El pasado domingo 5 de mayo por la tarde, se reportó la desaparición de una aeronave privada, la aeronave perdió comunicación a la altura de la sierra de La Rosita, cerca de la comunidad denominada “Hércules”, del municipio de Sierra Mojada. Se informa que a las 12:35 horas del día 6 de mayo, la aeronave fue localizada, se inició el rescate de los cuerpos de las personas afectadas. El día 7 de mayo a las 08:00 horas, finalizaron los trabajos de rescate de los cuerpos, siendo 10 pasajeros y 3 tripulantes.</t>
  </si>
  <si>
    <t>Alrededor de las 7:30 horas se registró un choque automovilístico entre 1 camión perteneciente a la Dirección General de Seguridad Pública y Tránsito del Estado que transportaba a personal de la Banda de Guerra y una unidad de transporte público (taxi), en la entrada del municipio de Tejupilco, esto entre las calles Copilco y Av. Altamirano Toluca, del mismo municipio. Resultaron 3 personas fallecidas y 9 lesionados, los cuales fueron trasladadas al hospital general del Estado de México para su valoración y atención.</t>
  </si>
  <si>
    <t>A las 13:46 horas, se registró incendio en una bodega de plástico, ubicada en el km. 13 de la carretera libre a Celaya, a la altura de la colonia Los Ángeles en el municipio de Corregidora. De manera preventiva, se realizó la evacuación de 13 personas que se encontraban en la bodega. No representa riesgo a la población.</t>
  </si>
  <si>
    <t>A las 06:08 horas, se registró incendio en casa habitación ubicada en Calle Manuel Mena 4115, al cruce Ricardo Toscano, Colonia Patria Nueva, Municipio Guadalajara. Resultó 1 persona fallecida y 6 lesionadas las cuales 3 de ellas fueron trasladados al Hospital más cercano del municipio.</t>
  </si>
  <si>
    <t>A las 10:10 horas. Se reportó la explosión de tres talleres de producto pirotécnico en un  Polvorín, ubicado en la avenida Prado Norte de la zona de la Saucera, en el mercado de Santiago Teyahualco, municipio de Tultepec, Estado de México; se reportaron 1 persona fallecida y cuatro lesionadas, de los cuales dos fueron atendidas en el lugar y dos trasladados al Hospital de alta especialidad de Zumpango</t>
  </si>
  <si>
    <t>A las 10:20 horas, se reportó la volcadura sobre la ballena de concreto de un autobús de pasajeros de la línea PEGASO, con número económico 069, en el kilómetro 120 de la carretera Acambay-Atlacomulco, municipio de Atlacomulco; se desconocen las causas que originaron el incidente; derivado del accidente se reportaron 25 personas lesionadas, trasladadas a diferentes nosocomios cercanos.</t>
  </si>
  <si>
    <t>A las 11:53 horas se reporta el aterrizaje forzoso de una avioneta en tipo Cessna, matrícula XBL-QJ, de la escuela de aviación “Alas Doradas” en el poblado de Paso del Guayabo, municipio de Puerto Vallarta. La avioneta quedó volcada, derivado de ello, se reportan 2 tripulantes, que resultaron ilesos.</t>
  </si>
  <si>
    <t>16:14 horas, se presentó incendio dentro de una vivienda, ubicada en el 281 de  avenida Chapultepec, en la colonia Juárez. Derivado del incidente se reportan 1 persona intoxicada, misma que fue trasladada a un hospital cercano y aproximadamente 100 personas evacuadas.</t>
  </si>
  <si>
    <t>Del Marqués</t>
  </si>
  <si>
    <t>A las 06:46 horas, se reporta accidente entre un autobús de pasajeros y un tractocamión en la autopista México- Querétaro a la altura del municipio del Marqués. Resultaron 15 lesionados los cuales fueron atendidos en el lugar.</t>
  </si>
  <si>
    <t>Soto La Marina</t>
  </si>
  <si>
    <t>A las 05:20 horas, se registró la volcadura de un autobús de pasajeros de la empresa ADO a la altura del km 200 de la carretera Victoria- Matamoros casi llegando al retén de la coma dentro del municipio de Soto la Marina. Resultaron 1 fallecido y 10 lesionados (5 código rojo) trasladados al Hospital del IMSS de Soto la Marina.</t>
  </si>
  <si>
    <t xml:space="preserve">A las 05:50 horas, se reportó incendio de departamento en la U.H. Rinconada de las Monedas, colonia Villa Panamericana, alcaldía de Coyoacán.  Se desconocen las causas. De manera preventiva, se realizó la evacuación de 80 personas de departamentos aledaños, no se reportaron daños humanos, sin embargo, se realizó el rescate de 1 persona de la tercera edad y 3 perros. Se reportó la quema de todo el departamento. </t>
  </si>
  <si>
    <t>A las 15:00 horas se registró un choque por alcance entre 2 autobuses de transporte público pertenecientes a la línea Qrobús, en Avenida Prolongación Constituyentes, colonia Vista Hermosa, municipio de Querétaro. Se reportaron 9 lesionados (en código amarillo) de los cueles, 4 fueron trasladados al Hospital del IMSS y 5 al Hospital General en Querétaro, así mismo, otros 18 lesionados (en código verde), fueron trasladados al Hospital General en Querétaro, para su valoración médica.</t>
  </si>
  <si>
    <t>A las 18:22 horas, se registró el choque contra un muro de contención de 1 autobús de transporte público ruta 202, entre el cruce de avenida Morones Prieto y Roberto Cantú , colonia Doctores, municipio de Monterrey; se desconocen las causas que originaron el siniestro; derivado del incidente, resultaron 15 lesionados, los cuales, fueron trasladados a diferentes nosocomios para su valoración médica.</t>
  </si>
  <si>
    <t>17:00 horas aproximadamente, se reporta el impacto entre 3 vehículos, 1 microbús de pasajeros, 1 camión de pasajeros y 1 taxi, esto en el kilómetro 21 de la carretera México-Cuernavaca, a la altura del pueblo de San Pedro Mártir.
Derivado del accidente se reportan 9 personas lesionadas, mimas que fueron atendidas en el lugar.</t>
  </si>
  <si>
    <t>A las 07:37 horas se registró una explosión por acumulación de gas LP en la planta baja de un edificio de departamentos, ubicado en el Andador Tucán y Avenida Canario, Fraccionamiento Pilar Blanco, en la ciudad de Aguascalientes. Como resultado se tienen 6 lesionados, 2 de ellos de gravedad, trasladados al Hospital 1 del IMSS; también se evacuaron 16 departamentos aledaños, con un total de 60 personas. Así mismo se menciona que la estructura del edifico está comprometida.</t>
  </si>
  <si>
    <t>San Marcos Arteaga</t>
  </si>
  <si>
    <t>Alrededor de las 06:00 horas se registró la volcadura de un autobús línea SUR que salió de la ciudad de la CDMX con 9 pasajeros con destino a Juxtlahuaca, Oaxaca. El incidente se suscitó entrando al municipio de San Marcos Arteaga., esto en el tramo Huajuapan – Juxtlahuaca. Derivado del incidente se reportaron 8 lesionados,  7 trasladados al hospital de San Marcos Arteaga y 1 al hospital Pilar Sánchez Villavicencio en Huajuapan.</t>
  </si>
  <si>
    <t>A las 16:20 horas, explosión de polvorín, en un módulo de 4x4 aproximadamente (no cuenta con permiso para operar), este se ubicaba a un costado de la de la Laguna de Zumpango, en el municipio de Teoloyucan.  Como resultado de lo anterior se reporta 1 persona lesionada, con quemaduras en el 90% de su superficie corporal, la cual fue trasladada al hospital de alta especialidad en Zumpango.</t>
  </si>
  <si>
    <t>A las 08:30 horas, se recibió el reporte de un accidente carretero múltiple en la autopista Zitácuaro – Toluca, municipio de Zitácuaro. Se vieron involucrados un tráiler que cargaba troncos, una úrban de transporte público y 4 vehículos particulares. Se reporta 1 persona fallecida y 10 lesionados, de los cuales 3 fueron atendidos en el lugar, 1 trasladado al ISSSTE Zitácuaro y 6 que fueron trasladados al hospital general en Zitácuaro.</t>
  </si>
  <si>
    <t>A las horas 12:00 horas, se reporta Accidente Ferroviario con camioneta de transporte público en el Cruce del Dorado, colonia Rancho Guadalupe, municipio de Huehuetoca. Se reportan 9 lesionados y 1 fallecido. Los lesionados fueron trasladados al Hospital Vicente Villada en ISSSTE en Tultitlán.</t>
  </si>
  <si>
    <t>Durante la tarde – noche del 23 de mayo, se presentaron lluvias de moderadas a fuertes acompañadas de vientos fuertes, en el municipio de Tuxtla Gutiérrez. Se reporta la caída de varios árboles, apagones en varias colonias, techos de lámina derribados, vehículos varados e inundación a 64 viviendas de las colonias La Ilusión (la más afectada), Dr. Gabriel Gutiérrez Zepeda y Patria Nueva, afectando a 278 personas, provocados por el taponamiento del sistema de drenaje por basura. No se reportan daños humanos al momento. El agua ya está descendiendo de su nivel.</t>
  </si>
  <si>
    <t>13:00 horas, se reporta el impacto de un tráiler, contra una pipa que transporta 15,000 litros, de gasolina magna. El accidente ocurrió en la avenida Vicente Guerrero y Paso del Norte, colonia Centro, municipio de Juárez. Se reporta el derrame de 2,000 litros de producto.</t>
  </si>
  <si>
    <t>A las 07:48 horas, se registró el choque entre un autobús de pasajeros perteneciente a la empresa PISSA y un auto en Avenida Lomas de Madrid y Jesús Michael González, en el cruce Prolongación Obsidiana, colonia Cielito Lindo, Municipio de Tlajomulco de Zúñiga. Se reportaron 1 fallecido y 4 lesionados trasladados a la Clínica No. 180 del IMSS en Tlajomulco.</t>
  </si>
  <si>
    <t>Jalpa de Serra</t>
  </si>
  <si>
    <t>13:45 horas/24 de mayo, caída e incendio de un helicóptero MI 17, Matrícula AMX-2206 (perteneciente a SEMAR) en la zona de la sierra de Jalpan, municipio de Jalpan de Serra. El incendio causado por el accidente fue sofocado y liquidado durante la tarde - noche del día 24 de mayo. 10:00 horas/25 de mayo. Se repoprtaron 6 personas, fallecidas (5 pertenecían a la Secretaría de Marina y 1 a CONAFOR).</t>
  </si>
  <si>
    <t>A las 11:50 horas se reporta accidente de un tráiler y 15 vehículos, en la Av. Vasco de Quiroga y Calle Progreso, colonia Pueblo de Santa Fe, Alcaldía Álvaro Obregón. Resultando 4 fallecidos y 14 lesionados, los cuales fueron trasladados a diferentes unidades de servicio médico. Se trasladaron a 2 personas vía helicóptero Cóndor.</t>
  </si>
  <si>
    <t>A las 11:08 horas, se reportó la volcadura de un autobús de pasajeros Primera Plus con placas 94-HA-3B y número ECO 6401, sobre la Autopista de Occidente, México - Guadalajara km. 240 con entronque a Morelia, municipio de Cuitzeo. Se reportaron 2 fallecidos y 20 lesionados, trasladados al Hospital Starmédica de Morelia.</t>
  </si>
  <si>
    <t>General Cepeda</t>
  </si>
  <si>
    <t>A las 21:02 horas del 28 de mayo, se reporta un Incendio de contenedores de gasolina a 40 metros de un ducto que pasa por la zona en el km. 65 de la carretera Saltillo – Torreón, tramo Parras-General Cepeda, municipio de General Cepeda. Había una toma clandestina en las cercanías que no se vio comprometida por el fuego. El incendio se propagó al pastizal que hay en la zona El fuego fue sofocado a las 23:15 horas. En el lugar había un  tractocamión  con bidones de 1,000 litros completamente calcinado y un área afectada de 500 metros cuadrados.</t>
  </si>
  <si>
    <t>A las 15:25 horas, se reportó incendio de vulcanizadora, bodega de costales de harina y negocio de lubricantes, sobre Av. López Mateos y Progreso, colonia El Chamizal, municipio de Ecatepec de Morelos. Se evacuó a 5 calles a la redonda (400 personas aproximadamente). Se reportaron 3 lesionados (2 empleados trasladados al IMSS Hospital General de Zona UMF 76 por quemaduras y 1 bombera trasladada al ISSEMYM Centro Médico Ecatepec).</t>
  </si>
  <si>
    <t>A las 10:20 horas, se registró un choque entre un autobús de pasajeros particular contra un tráiler en la Autopista Acatzingo – Cd. Mendoza, km. 245, dirección a Cd. Mendoza, municipio de Maltrata. Se originó la volcadura e incendio del autobús de pasajeros, donde se reportaron 31 personas lesionadas, quienes fueron trasladadas al Hospital de Río Blanco, así como 21 personas fallecidas.</t>
  </si>
  <si>
    <t>A las 19:00 horas se reporta explosión de un artefacto casero al interior de la oficina de la senadora Citlalli Hernandez en el piso 3 del Senado de la República ubicado en Av. Paseo de la Reforma 135, esq. Insurgentes Centro, Colonia Tabacalera, Alcaldía Cuauhtémoc. La causa la senadora, abrió el paquete y en segundos registró un pequeño flamazo. Al momento reportan lesiones leves en la senadora.</t>
  </si>
  <si>
    <t>A las 07:50 horas, se registró un choque entre un camión de pasajeros de la línea “Futura” que cubría la ruta Los Mochis – Durango y un camión de carga de tablas de madera, sobre la Súper Carretera Durango - Mazatlán km. 35 correspondiente al municipio de Durango; se desconoce la causa que originó el siniestro, se reportaron 5 personas fallecidas y 22 lesionados, al sitio acudió un helicóptero del Gobierno del Estado, para apoyar con el traslado de los heridos al Hospital de IMSS Durango, ISSSTE Durango, Hospital Materno Infantil y al Hospital General No. 450.</t>
  </si>
  <si>
    <t>A partir de las 18:00 horas/ 30 de mayo,  se presentaron lluvias fuertes  por lapso de 1 hora; derivado de ello se presentaron las siguientes afectaciones en el municipio de Matehuala y diversas comunidades. Se registra 100 Viviendas afectadas, 40 inmuebles y escuelas con anegaciones, 400 Personas afectadas aproximadamente, Vehículos afectados: 300 (varados o arrastrados por la corriente) Colonias sin energía eléctrica: Olivar de la ánimas, Las Mitras y La Concepción. Colonias con mayor afectación: La Lagunita, La Dichosa, República, Unidad Antorchista, Providencia y Santa Ana; Anegaciones en diversas  vialidades, Caída de árboles, Colapso de una barda en una escuela; 4 Refugios Temporales Habilitados en Casa de Salud Mental, Asilo Municipal Jóse Navarro Sahagun, Clínica 10 del IMSS y Hospital General de Matehuala, se reporta que no hay evacuados. Se mantienen 8 grúas en operación para retiro de vehículos dañados.</t>
  </si>
  <si>
    <t>Matlapa</t>
  </si>
  <si>
    <t>19:20 horas/30 de mayo, se reportó la volcadura a barranco de pipa que contenía 2,200 L de hidrocarburo de la empresa Súper Servicio Alfa, sobre la carretera a Ciudad Valles, municipio de Matlapa. Derivado del incidente, se reportaron 2 fisuras, una succionada y la otra con un derramamiento de 5 litros/minuto. De manera preventiva, se realizó la evacuación de 10 familias a un refugio temporal, sin reporte de lesionados.</t>
  </si>
  <si>
    <t>A las 03:32 horas se registró un choque por alcance entre 1 autobús de pasajeros de la línea Martínez (sin más características) y un tráiler (sin reporte de características), en el kilómetro 233 de la carretera Guaymas-Hermosillo, pasando el libramiento a Hermosillo, municipio de Hermosillo. Se reportaron 8 lesionados, de los cuales, 2 en estado grave, trasladaos y distribuidos a los hospitales de SIMA, IMSS, Chávez y General, en Hermosillo.</t>
  </si>
  <si>
    <t>San Gabriel</t>
  </si>
  <si>
    <t>A las 17:30 horas se reportó el desbordamiento del Río San Gabriel en el municipio del mismo nombre, esto a causa del acumulamiento de agua por las lluvias registradas en las últimas horas en la zona Serrana y municipios de las zonas altas del Estado. Al momento se reportan 17 personas arrastradas por la corriente, de las cuales, 10 ya fueron rescatadas con vida, sin reporte de fallecidos al momento y 7 personas desaparecidas; así mismo, se encuentran 80 viviendas afectadas, algunas de estas unas presentan penetración severa de agua y lodo y otras casas de material endeble, fueron arrastradas por la corriente.</t>
  </si>
  <si>
    <t>CENAPRED-Campo</t>
  </si>
  <si>
    <t>A las 07:30 horas, se registró un choque por alcance entre tráiler que transportaba azúcar y un autobús de pasajeros de la línea de transportes “Del Norte”, esto en la Carretera Nuevo Laredo - Monterrey km. 22, correspondiente al municipio de Nuevo Laredo; el incidente ocurrió cuando el tráiler se encontraba estacionado y el autobús lo golpeó por detrás; derivado del siniestro, resultaron 13 personas lesionadas, de las cuales 6, ameritaron traslado a nosocomios cercanos para su atención médica.</t>
  </si>
  <si>
    <t>A las 18:00 horas, se registraron encharcamientos en las calles Felix Ireta y Enrique Cruz, Col. Popular, perteneciente al municipio de Sahuayo. La causa derivado de las lluvias presentadas por la tarde. Resultando 10 viviendas afectadas por penetración de agua, con un tirante de 15 a 20 cm. Siendo un total de 40 personas afectadas. No se realizó evacuación de las personas debido a que disminuyo continuamente el tirante de agua.</t>
  </si>
  <si>
    <t>A las 17:30 horas, por medio de C4 se recibe llamada de una barrancada en el Cerro del Coyote, Col Juan Pablo cerca del panteón municipal, municipio Acutzingo. La causa por el reblandecimiento de tierra provocando una barrancada derivado de las lluvias presentadas desde las 16:30 horas. Resultando la afectación de 2 colonias (Juan Pablo y Tiro al Blanco), así como 2 casas afectadas y 4 lesionados. Se habilita un refugio temporal en la cabecera municipal con 2 familias refugiadas (8 personas).</t>
  </si>
  <si>
    <t>A las 10:14 horas, inicio un incendio en una fábrica de telas, ubicado en Calle Sevilla No. 810 y Avenida Repúblicas, Colonia Portales Sur, correspondiente a la Alcaldía de Benito Juárez; se desconoce la causa que originó la deflagración,  la zona se mantuvo acordonada y se realizó la evacuación de 39 menores del CENDI, así como 98 personas entre alumnos y personal del kínder “JOSÉ SAAVEDRA DEL PASO”. No se reportan daños humanos, al momento el siniestro se encuentra controlado y extinto.</t>
  </si>
  <si>
    <t>A las 04:21 horas, se presentaron lluvias fuertes en el municipio de León, provocando afectaciones en: 326 viviendas por introducción de agua en 10 colonias; 1 persona fallecida (masculino de 65 años) en vehículo Spirit, al interior del canal Timoteo Lozano. Afectaciones a la Clínica IMSS T1, por la caída de plafón falso a causa de la humedad.</t>
  </si>
  <si>
    <t>A las 09:28 se recibió el reporte de una explosión en instalaciones administrativas de la Escuela Eva Sámano, ubicadas en  avenida Puente Blanco entre Reforma y 16 de Septiembre, colonia Centro, Chetumal. Al llegar al lugar, se percataron que se trató de una explosión por artefacto explosivo. Se realizó la evacuación de 27 personas. Se reporta una persona lesionada en manos y rostro, que fue trasladada por propios medios al Hospital General.</t>
  </si>
  <si>
    <t>Mexicalcingo</t>
  </si>
  <si>
    <t>18:00 horas/06de junio, se reporta el escurrimiento del río El Jaral en Avenida Narcizo Mendoza, Colonia el Calvario, en el municipio de Mexicaltzingo. Resultaron 10 domicilios  inundados por penetración de agua (40 evacuados), en la Vecindad Ramírez Ayala y Privada de los López, Col. Calvari, se alcanzó un tirante de 40 cm; se realizó la evacuación de los domicilios. No hubo necesidad de habilitar un refugio temporal debido a que las familias se fueron con familiares y amigos.</t>
  </si>
  <si>
    <t>A las 13:50 horas, se registra explosión por acumulación de gas Lp, de un cilindro de 30 kilos, ubicado en la calle Severo Castillo No. 218 esquina con calle Manuel Leal de la colonia Gobernadores, municipio de Celaya. Se desconoce la causa. Resultado 08 lesionados por quemaduras de los cuales 04 fueron valorados en el lugar sin ameritar traslado y 04 trasladados al Hospital General e IMSS de Celaya, sin necesidad de realizar evacuación preventiva de la zona, con daños estructurales a la vivienda en general y daños a un vehículo tipo camión repartidor de la empresa PEPSI.</t>
  </si>
  <si>
    <t>A las 19:50 horas del día 07 de junio, se registró colapso de obra en construcción en el complejo habitacional  “Miraltus”, ubicado  en Avenida Prolongación 5 de mayo #3121, colonia Exhacienda de Tarango , Alcaldía Álvaro Obregón. El siniestro se originó por reblandecimiento de tierra debido a las fuertes lluvias. Derivado del incidente se reportó 1 persona lesionada trasladada a Cruz Roja así mismo 1 fallecido el cual quedo bajo escombros, recuperado el cuerpo a las 12:00 horas del día 08 de junio.</t>
  </si>
  <si>
    <t>A las 08:27 horas se reportó fuga de 70,000 litros de Triazina (No. ONU 2764). Al interior de empresa del Parque Industrial La Montaña, ubicada en Avenida 5 de febrero y  Epigmenio González. Debido a esto se evacuaron a 553 trabajadores y cerró la circulación vehicular a lo largo de la avenida Epigmenio González. A las 10:30 horas se reporta controlado. No se reportan personas lesionadas, ni riesgo a la población.</t>
  </si>
  <si>
    <t>17:00 horas/07 de junio, se reportó una grieta en el suelo por un cauce subterráneo, en la unidad Pueblo Nuevo, en el municipio de Chalco. Debido a esto se presentaron grietas en vialidades, bardas y muros de la unidad. El estudio realizado por CENAPRED revela que la lluvia podría repercutir en las estructuras de las viviendas. Se informa que hay 5 viviendas con agrietamientos visibles. No hay personas evacuadas por estos hechos.</t>
  </si>
  <si>
    <t>A las 11:30 horas,  se reportó fuga de gas, Lp (por toma clandestina) sobre ductos de Pemex; en el km. 3.5 del camino a la junta auxiliar de San Felipe Tenextepec del municipio de Tepeaca. Se evacuaron a 1,500 alumnos del centro escolar Miguel Negreta Novoa y a 800 de la Preparatoria “2 de octubre”.  A las 16:00 horas se logra controlar la fuga.</t>
  </si>
  <si>
    <t>A las 14:20 horas (hora local), se reportó volcadura de camión de pasajeros en el tramo carretero Tecate- Mexicali km. 55, municipio de Tecate. Resultando 15 lesionados (12 con heridas leves y 3 con heridas graves)*.</t>
  </si>
  <si>
    <t>A las 15:52 horas, se reportan 5 artefactos explosivos (tipo caseros), ubicados en Boulevard Posadas Ocampo No. 640 esquina con calle Providencia de la colonia Salvatierra 2000, municipio de Slvatierra. Se evacuaron 2 negocios (10 personas) y 1 lesionado el cual fue atendido en el lugar y posterior trasladado al Hospital General de Salvatierra. A las 15:53 horas queda a cargo SEDENA colocaron los artefactos en agua para mitigar el riesgo.</t>
  </si>
  <si>
    <t>A las 08:30 horas se registró un choque por alcance de tractocamión contra 2 camionetas de transporte público , en la carretera Amecameca- Cuautla, Fraccionamiento Villas Tetelcingo. El camión torton que trasportaba varilla, se estrelló debido al exceso de velocidad, impactó por la parte posterior dos vehículos de transporte público y arrollando a peatones y puestos ambulantes que se encontraban en la zona. Se reportan 21 personas lesionadas los cuales fueron trasladado al Hospital General en Cuautla y Hospitales particulares en la misma ciudad y 5 personas fallecidas (3 masculinos y 2  femeninos).</t>
  </si>
  <si>
    <t>A las 15:16 horas, se reporta accidente vehicular de un transporte publico tipo combi en la carretera Federal 49, a la altura de la comunidad el Provenir, municipio de Zacatecas. Resultando 1 fallecido y 18 lesionados los cuales fueron trasladados al Hospital San Agustín y Hospital Zacatecas.</t>
  </si>
  <si>
    <t>Balancán</t>
  </si>
  <si>
    <t>A las 12:00 horas, reportan lluvia fuerte en el municipio de Balancan,  afectando con encharcamientos a los ejidos de Cuauhtémoc y López Zamora. Resultando preliminarmente 435 viviendas afectadas con penetración de agua a nivel de patio, de los poblados Villa Quetzalcóatl, ejidos Cuatemo, El Destino, Emiliano López Zamora y Mical, con 1,936 familias afectadas. Se habilitaron 2 refugios temporales, uno instalado en el Centro Social, (se ubica entre los ejidos Cuatemo, El Destino, Emiliano López Zamora y Mical), con 25 familias y el otro se instaló en una escuela Secundaría, localizado en la parte alta del ejido Mical, con 18 familias, las demás personas, se negaron a salir de sus viviendas.</t>
  </si>
  <si>
    <t>Tepatitlán</t>
  </si>
  <si>
    <t>A las 10:46 horas, se reportó el incendio de un edificio de 4 niveles, en la zona centro de Tepatitlán Municipio de Jalisco. Esto a causa de una fuga de gas LP. Se reporta que en el lugar se encontraba una pipa abasteciendo a los tanques del edificio. A causa de esto se reportan 4 fallecidos y 20 personas lesionadas, sin desaparecidos. De manera preventiva se evacuaron dos hoteles que se encuentran en los costados del edificio, (sin cuantificar evacuados). El incendio quedó liquidado y controlado al 100 % a las 15:00 horas; en estos momentos se realizan trabajos de remoción de escombros. Como medida preventiva se realiza el apuntalamiento de la estructura del edificio dañada, para evitar un derrumbe.</t>
  </si>
  <si>
    <t>Cabo Corrientes</t>
  </si>
  <si>
    <t>A las 05:55 horas se reportó la volcadura de un autobús de pasajeros del Servicio Público Federal, marca Volvo, No. Económico 5834, placas 995HY1, perteneciente a la empresa Primera Plus, en el kilómetro 174 + 600 de la carretera federal 200 Sur, Puerto Vallarta-Melaque, en dirección de Norte a Sur, a la altura del Poblado Santa Rosa, municipio de Cabo Corrientes; derivado del accidente se reportaron 14 lesionados en código amarillo, trasladados a 2 nosocomios cercanos.</t>
  </si>
  <si>
    <t>Zimapán</t>
  </si>
  <si>
    <t>El día 19 de junio, se reportaron lluvias fuertes en el municipio de Zimapan, ocasionando 2 fallecidos los cuales fueron arrastrados por la fuerte corriente de un arroyo que se ubica  la altura de la Universidad Minera, en la localidad de Santiago, perteneciente al Municipio de Zimapán.</t>
  </si>
  <si>
    <t>Cosoltepec</t>
  </si>
  <si>
    <t>A las 11:00 horas se reportaron picaduras de abejas a un grupo de personas que se dirigían a dejar una ofrenda de un difunto en el municipio de Cosoltepec; el incidente se originó debido a que una de las personas aventó una piedra a un panal que se encontraba cerca de una lápida; derivado del incidente se reportaron 60 personas lesionadas en código amarillo, trasladadas a la Clínica de Santiago Chazumba.</t>
  </si>
  <si>
    <t>Noche/23 de junio, se atienden varios reportes de afectaciones por la lluvia que se registró en el municipio de Querétaro. Municipio de Querétaro: colonia Panamericano 30 viviendas afectadas de las cuales, 15 con encharcamientos en la cochera y las otras 15 con un tirante de 10 a 15 cm. al interior de los domicilios. Se monitorearon las siguientes colonias: Rancho Bellavista, Sauces, El Rocío, Fracc. Panorámico y Hércules, teniendo afectaciones en esta última por arrastre de lodo y piedras en vialidad y en algunas viviendas. Deslave en km. 0 y km. 2 de la carretera 200 con dirección a Saldarriaga, personal de POES cierra la vialidad para que CEI realice los trabajos correspondientes.</t>
  </si>
  <si>
    <t>A las 13:46 se reportó fuga de formol en el Hospital Infantil, ubicado en la calle Lic. Justó Mendoza S/N, de la colonia Cuauhtémoc, correspondiente al municipio de Morelia; el incidente ocurrió en el área de quirófano  y el personal que lo manipulaba hizo un recorrido con el contenedor con la fuga por la rampa de acceso hasta el primer piso, quedando toda esa área contaminada; a las 14:36 horas queda rehabilitado la zona del primer piso, a las 14:47 horas, queda rehabilitado el 3 piso; se continúa laborando para la limpieza del piso 2, fueron evacuados 10 personas con afectaciones leves en vías aéreas.</t>
  </si>
  <si>
    <t>Lluvia severa e inundación pluvial y fluvial el 24 de junio de 2019</t>
  </si>
  <si>
    <t>General Pánfilo Natera</t>
  </si>
  <si>
    <t>A las 17:45 horas, se registró la volcadura de una pipa que transportaba ácido fosfórico líquido (No. De ONU 1805), en la Carretera Federal 49 km. 147 + 500 correspondiente al municipio de General Pánfilo Natera; la unidad transportaba 14,000 litros de lo cual se derramó un 75 % en una zona de terracería, se reportó un lesionado atendido en el lugar; no fue necesario realizar evacuaciones y no representa riesgo a la población.</t>
  </si>
  <si>
    <t>Jalpa de Méndez</t>
  </si>
  <si>
    <t xml:space="preserve">21:50 horas/27 de junio, incendio en la bodega de almacenamiento de la tienda Bodega Aurrera del municipio de Jalpa de Méndez. Al ingresar al interior de la bodega de almacenamiento se presentaron explosiones debido a que se encontraron productos inflamables, así como solventes y productos de limpieza multiusos. Se logró enfriar un tanque estacionario, ubicado en la parte superior de dicha bodega, se logró controlar el área de panadería y el cuarto de máquinas donde ya había derrame de diésel en un tanque de almacenamiento de 5 mil litros. El incendio afectó un área de 50 metros de ancho x 30 metros de largo. Debido a las altas temperaturas, el techo colapsó así como algunas paredes se agrietaron y ladearon presentando riesgo de colapso, debido a las explosiones constantes que se presentaron, de manera preventiva se evacuaron a 15 viviendas vecinas con un total de 48 personas. No se reportaron daños humanos. Se contó con un total de 35 Bomberos y 7 pipas, 10 Paramédicos con dos Ambulancias y 20 elementos de Seguridad Publica. Se utilizaron 170 mil litros de agua. </t>
  </si>
  <si>
    <t>Cunduacán</t>
  </si>
  <si>
    <t>14:26 horas, se reporta la volcadura de un camión de pasajeros de la línea Comalli. El accidente se registró en la carretera Comalcalco-Villa Hermosa, tramo Comalcalco-Cunduacán, en el municipio de Cunduacán. Como resultado del accidente se reportan 22 personas lesionadas, mismas que fueron trasladadas al hospital General de Cunduacán.</t>
  </si>
  <si>
    <t>Guadalajara, Zapopan, Tonalá, Tlajomulco de Zúñiga, San Pedro Tlaquepaque</t>
  </si>
  <si>
    <t>01:45 horas/30 de junio, inició lluvia de moderada a muy fuerte con caída de granizo en toda la Zona Metropolitana (Guadalajara, Zapopan, Tonalá, Tlajomulco de Zúñiga y Tlaquepaque). 
15:00 hrs/30 de Junio. Reunión de Consejo Estatal.
Municipio de Guadalajara: Se reportaron afectaciones en 5 colonias contabilizando 223 viviendas donde habitan 846 personas en su mayoría adultos mayores (259 familias), calculan que el total de remoción de granizo fue de 3 mil metros cúbicos y se encuentran en fase de saneamiento. Se han contabilizado 11 árboles caídos, daño a 2 postes de energía, colapso en bardas (en proceso de verificación), 61 negocios (3 censados), 20 calles con diversos daños, (18 pendientes de revisión), 3 negocios afectados (58 pendientes de revisión). 50 vehículos dañados. Los Servicios médicos cruz verde están inhabilitados por daños en sus instalaciones: plafones, Instalaciones eléctricas y sala de rayos x; fuerza de tarea: 74 vehículos y 373 elementos. 
Municipio de Tlajomulco de Zúñiga: 70 viviendas afectadas, desbordamiento del canal de Cuenca La Colorada y La Culebra, uso de maquinaria pesada para labores de limpieza.
Municipio de Tlaquepaque: Se registran 5 colonias afectadas (Rancho Blanco, Álamo Oriente, La Capacha, Cabecera y Parque Industrial el Álamo),  con un total de 1033 inmuebles dañados, de los cuales 137 resultaron con daños en menaje e infraestructura física, así como 27 inmuebles con daños severos en estructuras a consecuencia de derrumbes de techumbres, bardas, techos y plafones, 19 derrumbes de estructuras metálicas: techumbres, naves industriales y escuelas (en proceso de verificación), 30 vehículos varados y/o con daños por colisión e inundación, 5 Atenciones médicas por hipertermia. Fuerza de tarea: 15 vehículos y 56 elementos
Municipio de Zapopan: 3 inundaciones a vía pública, 1 vehículo varado, 1 poste de energía eléctrica caído, fuerza de tarea: 15 vehículos y 74 elementos.
Municipio de Acatlán: Fuerza de tarea: 1 vehículo y 10 elementos
• Otras acciones: Continúan realizando el retiro del granizo en las colonias afectadas, se mantienen labores de limpieza y saneamiento, s e levantan censos para cuantificación de daños, el día de mañana 1 de julio se instalarán los consejos municipales para informar sobre el avance en la Evaluación de daños y determinar la viabilidad de solicitar la declaratoria de emergencia. 
SEDENA: 2 vehículos y 39 elementos.
CONAGUA: 2 Vehículos y 4 elementos.
• Gobierno Estatal: Se realizan recorridos en las colonias afectadas, fuerza de tarea: 25 vehículos y 77 elementos.</t>
  </si>
  <si>
    <t xml:space="preserve">A las 19:45 horas del día de ayer, se registró una volcadura de un autobús de pasajeros de la empresa “Trans Tour” con No. Eco. 3143, en la Autopista León – Aguascalientes km. 17 en la Comunidad de Santa Rosa Plan de Ayala; resultaron 8 con lesiones leves y los 25 lesionados restantes fueron trasladados al Hospital General Regional de León, Centro Comunitario de Las Joyas, Cruz Roja León, Hospital Privado Aranda de la Parra, Hospital Médica Campestre y a la Clínica Siena. </t>
  </si>
  <si>
    <t>A las 09:46 horas, se registra ruptura e incendio de un ducto de gas LP en el Libramiento Sur en el entronque Laja de Crespo municipio de Celaya. Se realizó la evacuación de 150 personas de edificio del C4 de Celaya, 48 personas de oficina de gobierno municipal, así como de otras empresas aledañas. El CCAE informa que en el ducto Cactus – Zapotlanejo se registró una variación súbita a las 9:33 horas, lo que provocó que se activaran el cierre del ducto de manera automática. Se reportan 3 lesionados y 1 desaparecido (operador de la retroexcavadora). Al momento el incendio se encuentra controlado e igualmente se reporta daño en durmientes de la vía férrea propiedad de Kansas City, así como otros ductos que pasan en el mismo lugar.</t>
  </si>
  <si>
    <t>A las 00:20 horas se registraron lluvias fuertes y de granizo en el municipio de San Miguel de Allende; la lluvia y el granizo cesaron a las 01:00 horas, se reportaron caída de árboles, afectación a la circulación en las principales vialidades por acumulación de granizo de hasta 50 cms. de altura, penetración de agua en algunas viviendas a nivel de patio, arrastre de vehículos, hasta el momento se han contabilizado 25 inmuebles afectados, entre viviendas y comercios.</t>
  </si>
  <si>
    <t>A las 06:10 horas se registró la volcadura de un autobús de pasajeros de la empresa local AGC, que circulaba sobre la carretera federal Acapulco-Zihuatanejo a la altura del km 214, municipio de Coyuca de Benítez. Se reportan 10 lesionados quienes fueron atendidos y trasladados por cruz roja y Protección Civil del estado al Hospital comunitario de Coyuca de Benitez.</t>
  </si>
  <si>
    <t>19:00 horas/02 de julio, se reportaron los primeros hallazgos de cuerpos en el Cañón de la Lima, municipio de Parras. El día de hoy hasta las 08:30 horas, se han localizado 8 cuerpos (6 han sido identificados). Se desconoce lo que hacían las personas en el lugar, por lo que la Fiscalía determinará las causas de su fallecimiento. Los cuerpos fueron localizados a orillas de un arroyo; la hipótesis que se tiene es que posiblemente las personas estaban acampando y debido a las lluvias presentadas en la zona, pudieron ser arrastrados por una corriente repentina de agua.</t>
  </si>
  <si>
    <t>Derivado de las lluvias y vientos que se registraron por la tarde de hoy, se presentó la caída de un árbol, sobre una camioneta tipo urvan, con número de placas de circulación 782-298, del transporte público; el incidente se presentó en el kilómetro 20, de la carretera México-Cuautla, en el municipio de los Reyes la Paz. Se reporta 1 fallecido y 14 personas lesionadas, de las cuales 3 fueron trasladadas al hospital de la Perla, Nezahualcóyotl.</t>
  </si>
  <si>
    <t>17:27 horas, se registró una explosión dentro de una iglesia, ubicada en el ejidal El Pino.
Derivado de lo anterior se reporta 1 persona lesionada, misma que fue trasladada al hospital La Perla. Las causas que originaron el incidente, se debieron al mal manejo de artificios pirotécnicos, que se almacenaban en el lugar.</t>
  </si>
  <si>
    <t>A las 17:57 horas, se reportó volcadura de camioneta de la SEDENA, en la Carretera Federal de Cuota, Salamanca- León, en el kilómetro 13, como referencia el puente de la Comunidad de Santa Anita, Municipio Silao. Resultaron 8 personas lesionadas que fueron trasladadas al Hospital Militar de Irapuato.</t>
  </si>
  <si>
    <t>A las 21:47 horas, se registró el choque de un tráiler de caja cerrada, contra una camioneta tipo Urvan, el cual es de servicio de transporte colectivo, esto en el Libramiento Morelos y Libramiento Norte, correspondiente al municipio de Morelia; el incidente ocurrió, luego de que el tráiler era conducido a exceso de velocidad, impactando la unidad de transporte colectivo, derivado del mismo, se reportan 11 personas lesionadas, quienes fueron valoradas en el lugar.</t>
  </si>
  <si>
    <t>A las 14:40 se reportó incendio en Bodega de Cárnicos Eje 6 Sur y Cuanala, Colonia Central de Abasto, Alcaldía Iztapalapa. Se desconoce la causa. Resultando 20 personas atendidas por intoxicación de humo, así como la evacuación preventiva de las casas y negocios aledaños de la Col. San  (sin cuantificar), la afectación de una bodega de 500 mts2, daños materiales (cartón y madera), sin reporte de daños humanos.</t>
  </si>
  <si>
    <t>A las 11:22 horas, se reportó la caída de una avioneta color blanco con vivos rojos,  matrícula XD/BGA, de servicio particular,  perteneciente a la empresa Forje Efraín S.A de C.V. en el predio de la Finca Platanera San Carlos, dentro del municipio de Pichucalco. Se localizó el cuerpo del piloto en el interior de la aeronave.</t>
  </si>
  <si>
    <t>La Mota</t>
  </si>
  <si>
    <t>El día martes 09 de julio, a las 18:00 horas se registró un accidente en una mina de arrastre en el ejido de la Mota. Al interior de la mina se encontraban 6 trabajadores de los cuales eran 4 carboneros y 2 paleros. Al estar realizando trabajos de tumbe de carbón y al estar maniobrando con pistola neumática se les vino el agua acumulada encima de un cañón antiguo. Alcanzaron a salir 5 trabajadores y uno más quedó atrapado. A las 23:30 horas, arribaron personal de apoyo de protección civil, jefe de cuadrillas de emergencia de “Minosa” y personal de la misma mina. A las 14:37 horas, se rescató el cuerpo de la persona atrapada.</t>
  </si>
  <si>
    <t>A las 21:00 horas, se registró el deslave de cerro sobre el techo de una vivienda en la Junta Auxiliar de Santo Tomás Chautla, municipio de Puebla. Se debió, ante la fuerte lluvia que se registró en la tarde. Se reportaron 7 personas fallecidas y 11 personas atendidas por crisis nerviosa. Ninguna otra vivienda resultó afectada y no se reportaron desaparecidos.</t>
  </si>
  <si>
    <t>A las 12:50 horas, se registra explosión e incendio de casa habitación, ubicada en la Calle Santa Cecilia no 26, Fraccionamiento Las Fuentes., municipio de Jalapa. Lo anterior, debido a la acumulación de gas dentro de la vivienda. Resultando tres bomberos con quemaduras de segundo y tercer grado, trasladados a dos de ellos vía terrestre a la clínica 11 del Seguro Social para su atención médica y uno más de los elementos trasladado vía aérea al Hospital UMAE en el Municipio de Veracruz.</t>
  </si>
  <si>
    <t>21:00 horas/12 de julio, Desborde del Río Alseseca, colonia La Hacienda, municipio de Puebla. La calle Amalucan fue la más afectada, el agua en zonas bajas alcanzó un tirante de 30-40 cm. Se registraron encharcamientos en viviendas (4), penetración de agua a locales del mercado cercano (sin cuantificar), caída de una barda de 5x2.5 m. de la Escuela Primaria Hacienda De Guelatao, inundaciones en vialidades y vehículos varados, no se reportaron daños humanos. Por las lluvias, el río creció y el exceso de basura que arrasdtró provocó un tapón no permitiendo el paso del agua. Se labora en el desazolve de avenidas y limpieza en viviendas afectadas;a la 01:00 horas del 13 de julio, terminaron las labores quedando en situación normal. Se informó que 1 persona de la tercera edad fue trasladada a un Hospital.</t>
  </si>
  <si>
    <t>A las 22:40 horas, se reportó incendio de departamento, en Plomeros # 13 depto. 203 esquina Jardineros, colonia Morelos, alcaldía de Cuauhtémoc. Se atendieron en el lugar a  8 personas con crisis nerviosa. Se reportó la pérdida total del inmueble.</t>
  </si>
  <si>
    <t>A las 09:00 horas, se reporta choque entre un autobús de pasajeros y un tráiler en la carretera federal 54, km 101, perteneciente al municipio de Villa de Cos. Resultando afectadas 45 personas de los cuales se atendieron 4 lesionados en el lugar.</t>
  </si>
  <si>
    <t>A las 19:48 horas/15  de julio derivado de las fuertes lluvias (62.2 mm en la estación La Primavera) se reportan anegaciones en 23 vialidades, 16 viviendas con penetración de agua, 3 árboles caídos y 31 vehículos varados o arrastrados por la corriente. Se tiene el desbordamiento del canal Patria. No se reportan daños humanos. A las 03:30 horas concluyeron las labores de remoción de sólidos, sedimentos finos y basura; se mantienen labores de saneamiento.</t>
  </si>
  <si>
    <t>A las 13:00 horas se registra caída de autobús de pasajeros a un barranco, sobre la carretera Tuxpan- Tampico, en la comunidad Ojite Rancho Nuevo, municipio de Tuxpan. El autobús cayó de una altura aproximada de 20 metros, la causa del incidente se debió a un automóvil particular con placas YKA-48-41, que afectó la circulación del autobús. Se reportan 11 lesionados los cuales fueron trasladados al Hospital de SEMAR, SEDENA y otros hospitales cercanos.</t>
  </si>
  <si>
    <t>Cancún</t>
  </si>
  <si>
    <t>A las 21:00 horas, se reporta intoxicaron de personas por ingesta de alimentos en un templo de la Sm. 38, Av. Tikal con Chichén, municipio de Cancún. Resultando 126 personas las cuales fueron trasladadas para su valoración a:
-Hospital General De Zona #3 IMSS ( 30)
-Hospital General del IMSS (78)
-Hospital Victoria (1)
-Cruz Roja (17)</t>
  </si>
  <si>
    <t>A las 05:00 horas, se registró un choque y salida de camino de un autobús de pasajeros contra un camión con No. Eco. 3, sobre la Carretera Tepic – Puerto Vallarta, tramo Cruz de Huanacaxtle  – Tepic km. 54, correspondiente al municipio de Compostela. Resultando 13 fallecidos, así como 51 lesionados trasladados al Hospital de Compostela, al Hospital General de Tepic y otros hospitales cercanos. Por vía aérea se trasladaron a 2 lesionados graves a Guadalajara y Aguascalientes respectivamente.</t>
  </si>
  <si>
    <t>Miahuatlán</t>
  </si>
  <si>
    <t>A las 06:00 horas, se reportó salida de camino de una camioneta tipo Suburban de transporte público,  en el tramo carretero  Miahuatlán – Ejutla km 70, municipio de Miahuatlán. Resultando 9 lesionados de los cuales 2 fueron trasladados a la unidad médica más cercana.</t>
  </si>
  <si>
    <t>Ciudad Lerdo</t>
  </si>
  <si>
    <t>A las 11:00 horas, se reporta caída de una avioneta (matricula XBPMP) en el callejón de las ánimas, Col Campestre La Rosita,  en los límites del estado de Coahuila y Durango. La causa debido a una fuerte ráfaga de viento a unos metros del despegue lo que causo la caída de la avioneta. Resultando 1 lesionado (piloto) el cual fue atendido en el lugar.</t>
  </si>
  <si>
    <t>A las 07:55 horas, se registró la volcadura de un taxi con 9 personas en su interior, esto en la carretera Zacualtipán – Tianguistengo perteneciente al Municipio de Tianguistengo, a la altura del Lindero. Se desconocen las causas del siniestro y se reportan 2 personas fallecidas y 7 lesionadas, trasladadas al Hospital de Zacualtipán.</t>
  </si>
  <si>
    <t>Se presentó la ruptura de una manguera de 12 pulgadas, con vapor a presión y diversos químicos (se desconoce el tipo de químicos) en la termoeléctrica “Tierra Mojada”, provocando 1 fallecido y 5 personas lesionadas, mismas que presentaron quemaduras de tercer grado en entre el 60 y 92% de su superficie corporal.</t>
  </si>
  <si>
    <t>A la 01:00 horas del día de ayer, se reportó una fuga de gas LP en un predio de siembra, en el poblado de Cuesta blanca, municipio de Palmar de Bravo; la fuga se encuentra controlada; a las 07:28 horas del día de hoy, inició el incendio del ducto, el cual se mantiene controlado, se reportaron 6 personas lesionadas (4 de Policía Municipal y 2 de Protección Civil Municipal) por quemaduras de 1er grado, debido al alcance de la flama, quienes fueron trasladados al Hospital Integral de Palmar de Bravo.</t>
  </si>
  <si>
    <t>21:58 horas/20 de julio, se recibió alertamiento por parte del C5 del Edo. Méx. de una volcadura de microbús de la ruta 98, placas A09269F, en carril lateral de la autopista México - Puebla, km. 18 dirección CDMX, municipio de los Reyes la Paz. Se reportaron 4 personas fallecidas y 15 lesionados, trasladados por Cruz Roja y ambulancias particulares a la clínica del IMSS de los Reyes.</t>
  </si>
  <si>
    <t>Zapotlán del Rey</t>
  </si>
  <si>
    <t>A las 07:50 horas, se reporta choque de un autobús de pasajeros con 33 pasajeros contra un tráiler con plataforma en la carretera México - Guadalajara km. 455 a la altura de la comunidad Rincón de Chila, municipio de Zapotlán del Rey. Resultaron  1 fallecido y 14 lesionados atendidos en el lugar.</t>
  </si>
  <si>
    <t>18:00 horas/21 de julio, se reportó lluvia de moderada a fuerte en la zona centro del Estado, sin reporte de afectaciones. En el municipio de Tlajomulco, se tuvieron escurrimientos sobre los arroyos La Culebra y La Colorada, ocasionando un taponamiento hidráulico con palizada, lodo y ceniza de incendios forestales, lo que provocó el desbordamiento sobre calles, encharcamientos, vehículos arrastrados y destrucción de la carpeta asfáltica. Al momento, el Presidente Municipal de Tlajomulco reporta 50 viviendas afectadas de 13 colonias y 15 vehículos afectados. No se reportan daños humanos. Al momento, se realizan las siguientes acciones: 1. Evaluación de daños y análisis de necesidades en la zona aledaña al arroyo conocido como “La Colorada”. 2. Desazolve  de calles en las colonias de Bosques de Santa Anita, Terrón, Lagunitas, Ciénagas. 3. Desagüe de viviendas inundadas por la zona de Santa Anita. 4. Traslado de materiales en vehículos de volteo. 5. Saneamiento y desazolve de red fluvial.
6. Retiro de vehículos varados. 7. Salvamento de personas atrapadas en sus vehículos durante inundación sobre Boulevard Bosques de Santa Anita. 8. Obras de defensa y/o reforzamiento de cauces con costalera en el arroyo “La Colorada”. 9. El día de mañana a las 19:00 horas, comenzará la entrega de enseres domésticos a personas afectadas.</t>
  </si>
  <si>
    <t>A las 08:40 horas, se recibió el reporte del desplome de una avioneta en el km. 28, campo 13 de la carretera Cuauhtémoc–Álvaro Obregón (cerca de la Aeropista Manitoba), municipio de Cuauhtémoc. La avioneta iba tripulada por el piloto y 3 pasajeros, mismos que fallecieron en el momento.</t>
  </si>
  <si>
    <t>13:18 horas, se presentó una reacción de metales fundidos mezclada con agua, situación que provocó la emanación de vapores, dentro de la fundidora con razón social Impulsora Minera y Metalúrgica, S. A. de C. V., ubicada en la calle Roberto Rodríguez No. 414, en la Ciudad Industrial, en la capital del estado. Se reportaron 3 lesionados (2 de ellos con quemaduras de segundo grado y 1 con quemaduras del tercer grado). Se evacuaron 80 trabajadores.</t>
  </si>
  <si>
    <t>Villa Madero</t>
  </si>
  <si>
    <t>A las 09:58 horas, se recibió el reporte de un posible desplome de una aeronave (helicóptero) en la comunidad de San Diego Curucutatzto, municipio de Villa Madero. Se monitoreo con torre aérea de Uruapan y de Morelia. Se reportan 4 personas fallecidas, entre ellos, 2 funcionarios del gobierno del Estado. Al lugar acudió Seguridad Pública y Protección Civil de Villa Madero.</t>
  </si>
  <si>
    <t>A las 15:50 horas, se registró lluvia fuerte con duración aproximada de 35 minutos, provocando al momento afectaciones en la Zona Sur: Encharcamientos e inundaciones en vialidades principales, en algunas zonas el tirante del agua es de 20 – 80 cm. Así como 11 árboles caídos, la mayoría obstruyendo vialidades. Carros varados por encharcamientos (sin cuantificar). Desbordamiento de una Canal de Temporal en la colonia El Briseño, afectando al momento a 16 domicilios por penetración de agua (encharcamientos) y 1 barda caída en 1 de las viviendas.</t>
  </si>
  <si>
    <t>A las 17:00 horas, derivado de las lluvias registradas en el municipio de Zapopan, se registró el desbordamiento del Arroyo Seco, por la ruptura del bordo de lado de Tlaquepaque, provocando encharcamientos en vialidades entre la Av. Adolf B. Horn y calle Pino entre las colonias Santa Cruz del Valle y La Gigantera, penetración de agua a 4 comercios situados en una estación gasolinera, donde el agua en el comercio más afectado alcanzó una altura de 80 cm y 4 vehículos varados en vialidades.</t>
  </si>
  <si>
    <t>A las 13:40 horas, se registró el derrumbe de un domo de la Escuela Libertad Espíritu y Verdad, ubicada en la colonia Plutarco Elías Calles del municipio de Centro. Se registraron 18 lesionados leves por golpes contusos y 2 traslados por crisis nerviosa.</t>
  </si>
  <si>
    <t>A las 06:19 horas, se registró el choque de un autobús de pasajeros de la línea “Transpaís” en la Carretera Victoria – Matamoros km. 187 + 500 correspondiente al municipio de San Fernando; se reportaron 7 personas lesionadas trasladadas al Hospital General de San Fernando;</t>
  </si>
  <si>
    <t>Riva Palacio</t>
  </si>
  <si>
    <t>A las 14:38 horas del día de ayer, se registró el desplome de una avioneta fumigadora sobre sembradíos de maíz en el Campo 87, correspondiente al municipio de Riva Palacio matrícula XBPNL de  "Aerofumigaciones del Campo del kilómetro 16 ", la cual; se reportó una persona calcinada.</t>
  </si>
  <si>
    <t>A las 23:00 horas, se reportó choque entre dos autobuses de trasporte público en el cruce de la 10 Pte y 9 Nte, Col, San Pablo de los Frailes, municipio de Puebla. Resultaron 15 lesionados los cuales fueron atendidos en el lugar.</t>
  </si>
  <si>
    <t>A las 00:06 horas, se reportó carambola de 4 tráileres, 1  autobús de pasajeros (Monterrey a Acapulco), 1 camión tipo torton (el cual cayó a un barranco) y 1 camioneta Renault, en la carretera San Luis – Querétaro km 167 dirección a San Luis, en el paradero las Enramadas, municipio de Santa María del Rio. Resultaron 6 fallecidos (4 mujeres y 1 hombre de la camioneta particular, se desconoce de que otro vehículo fue el otro fallecido) y 30 lesionados, de los cuales 15 fueron trasladados a diversos hospitales para su atención.</t>
  </si>
  <si>
    <t>Teocuitatlán</t>
  </si>
  <si>
    <t>En el transcurso de la noche del día 28 de julio, se presentaron lluvias de ligeras a moderadas en el municipio de Teocuitatlán, reportando la afectación a 22 viviendas, 7 de ellas con daño en menaje, una escuela, una bodega y 6 parcelas, por penetración de agua.</t>
  </si>
  <si>
    <t>A las 16:31 horas se tiene conocimiento de choque entre 1 autobús de pasajeros, 1 tractocamión y 5 vehículos particulares en km. 206 de la carretera 157 tramo Celaya-México, municipio de El Marqués. Como resultado del incidente se reportan 30 lesionados, de los cuales, únicamente el chofer del autobús requirió traslado, los demás pasajeros fueron atendidos en el lugar.</t>
  </si>
  <si>
    <t>Guadalajara, Zapopan, Tlajomulco de Zúñiga</t>
  </si>
  <si>
    <t>En el transcurso de la tarde-noche del 29 de julio, se presentaron lluvias en la Zona Metropolitana de Guadalajara, provocando afectaciones en:
Guadalajara: 3 Pasos a desnivel inundados, 2 automóviles varados, 1 canal desbordado (Canal de Patria), 70 cm de altura de agua en vialidades e Introducción de Agua en Plaza Galerías.
Zapopan: 32 árboles caídos, 3 postes eléctricos caídos, 1 socavón, 6 casas con penetración de agua, 4 canales desbordados y 1 posible arrastre de persona por la corriente.
Tlajomulco de Zúñiga: 15 viviendas con penetración de agua, 1 fábrica con penetración de agua, 3 canales desbordados y daño a infraestructura vial en la colonia Bosques de Santa Anita.</t>
  </si>
  <si>
    <t>A las 17:03 horas, se presentó el choque de tren contra un tractocamión Durastar chasis internacional, color blanco, modelo 2017, con placas JV 16377, el cual cargaba varios bidones con hipoclorito de sodio (ONU 1791 – Guía 154), sobre la carretera Tlajomulco – Tala cruce con López Mateos, colonia Santa Cruz de las Flores, municipio de Tlajomulco de Zúñiga. El camión quiso ganarle el paso al tren, originando el incidente. Se reportaron por personal de servicios médicos, 2 personas fallecidas (35-40 años). Derivado del impactó, estallaron 10 bidones, porque lo que personal de Protección Civil y Bomberos procedieron al acordonamiento del área y saneamiento de la misma.</t>
  </si>
  <si>
    <t>00:10 horas se reporta accidente entre un vehículo particular y una patrulla de la policía de Michoacán en la salida a Quiroga a la altura de la Col. Niño Artillero, municipio de Morelia. Resultando 7 afectados de los cuales 2 fueron trasladados a la unidad médica más cercana.</t>
  </si>
  <si>
    <t>A las 16:50 horas, se reporta choque entre un autobús de pasajeros y un tracto camión en la carretera 75 tramo Carbonera – Los chorros municipio de Arteaga. Resultando 52 personas afectadas de los cuales 3 lesionados fueron trasladados al Hospital Universitario.</t>
  </si>
  <si>
    <t>A las 11:20 horas, por parte del 9-1-1 se reportó accidente entre camión de pasajeros de la empresa PEGASSO con número económico 5116 con placas de México 977-HZ-1 y tolva de color azul de la empresa fletes y acarreos “los Güeros” con placas de circulación de Querétaro ST-06-142, sobre la carretera federal San Miguel de Allende - Querétaro a la altura de Hacienda Los Picachos, municipio de San Miguel de Allende. Se reportaron 2 fallecidos y se realizó la valoración de 16 pasajeros, de estas 12 personas con lesiones leves trasladados al IMSS, 1 persona con lesiones moderadas trasladada al Hospital MAC y 1 menor de 10 años con lesiones graves trasladado al Hospital General.</t>
  </si>
  <si>
    <t>A las 11:30 horas, se presentó  un aterrizaje de emergencia de una aeronave Cessna 210 XBOPY, por fallas en el tren de aterrizaje. En la aeronave viajaba el  piloto que presentó lesiones leves y que fue atendido en el lugar.</t>
  </si>
  <si>
    <t>A las 11:00 horas, se reportó la caída de un avioneta tipo Cessna modelo 2006 con placa XBFZ-N, en un lote baldío en la comunidad de Meza del Barro, municipio de Guachochi, a 10 km. al norte del municipio. Al parecer, la caída se dio por fallas mecánicas. Se reportaron 2 personas lesionadas por quemaduras (un adulto de 40 años y un menor de 9 años de edad), mismas que tripulaban el aeronave, trasladadas al municipio de Chihuahua.</t>
  </si>
  <si>
    <t>La Unión</t>
  </si>
  <si>
    <t>A las 10:20 horas, se registró el choque y volcadura de 2 camionetas de turismo (una tipo Urvan y una tipo Sprinter), sobre la carretera federal Zihuatanejo - Lázaro Cárdenas, kilómetro 65, a 1 km de la Caseta del Feliciano de la Autopista Siglo XXI. Se reportó una persona fallecida y 17 personas lesionadas, quienes fueron trasladadas a un nosocomio cercano para su atención médica.</t>
  </si>
  <si>
    <t>A las 09:00 horas se reportó un choque entre una camioneta (sin razón social) de transporte público de la ruta Chiquilá - Playa del Carmen y un vehículo particular a la altura de la caseta de Seguridad Pública, ubicada en la carretera transversal Playa del Carmen - Tintal, que atraviesa la autopista Mérida - Cancún, perteneciente al municipio de Solidaridad; se reportan 1 fallecido y 16 lesionados trasladados a los nosocomios de COSTAMED y Hospiten en Solidaridad.</t>
  </si>
  <si>
    <t>A las 19:47 horas, se reportó un choque por alcance entre un tráiler de basura del Gobierno de la Ciudad de México contra un vehículo de transporte público, sobre la Carretera México – Puebla a la altura de las gasera, correspondiente municipio de Los Reyes La Paz. Se reportaron 17 lesionados trasladados al Hospital Polanco de Ixtapaluca.</t>
  </si>
  <si>
    <t xml:space="preserve">17:20 horas/04 de agosto, tormenta que se desarrolló al oeste de la zona metropolitana y sobre el Bosque de la Primavera, generando vientos fuertes y escurrimientos importantes, afectando a la zona sur del municipio de Zapopan. La tormenta generó la caída de granizo registrándose hasta 50 cm. de altura, ocasionando daños en viviendas, vehículos y vialidades públicas. Se registraron acumulados de 39 mm en la zona del Fortín y 37 en Technology Park, respectivamente, respecto al viento, la estación del Fortín marcó rachas de 60 km/h, las Cañadas con 50 km/h y Medio Ambiente con 47 km/h. Afectando preliminarmente 86 viviendas (en proceso de cuantificación y evaluación de daños) por introducción de hasta 50 cm. de agua y lodo. Afectaciones en 7 colonias (Villas de Perisur, Villas de Ixtépete, Mariano Otero, Lomas de la primavera, el Rehilete, la Zona de Rancho Contento y Solares). Acumulación de granizo rumbo a la salida de la carretera a Nogales (50 cm.). 10 árboles caídos. 1 barda perimetral caída. 3 vehículos arrastrados por la corriente. 31 puntos de inundación. Desbordamiento del canal “Arroyo Seco”. Se tiene habilitado 1 albergue en el municipio con capacidad para 25 personas, al momento sin ocupar porque la gente ha sido canalizada con familiares. </t>
  </si>
  <si>
    <t>Matías Romero</t>
  </si>
  <si>
    <t>Derivado de las lluvias registradas en el municipio, se reporta afectación a viviendas por penetración de agua, esto por coladeras tapadas por basura. Al momento, el Director de Protección Civil del municipio, realiza recorridos de valoración de daños, contabilizando al momento 86 viviendas con inundación con variación de altura, algunas llegan al metro de tirante de agua.</t>
  </si>
  <si>
    <t>A las 16:30 horas, se registró la volcadura de un autobús de pasajeros de la línea AU, con número de placas 329-HX-9 y número económico 3963, el accidente se presentó en Cumbres de Acultzingo, en la carretera federal 150, Orizaba-Tehuacán, cerca de la comunidad La Ermita, municipio de Acultzingo. Se reportan 14 personas lesionadas, de las cuales 12 fueron trasladadas al hospital Regional de Río Blanco y las otras 2 fueron atendidas en el lugar.</t>
  </si>
  <si>
    <t>A las 16:42 horas, derivado de las lluvias presentadas en el municipio se reporta el fallecimiento de una persona en el eje 10 a la altura del psiquiátrico, Col. Santa Catarina, municipio de Valle de Chalco. La causa por caída de rayo.</t>
  </si>
  <si>
    <t>Nicolás Romero</t>
  </si>
  <si>
    <t>15:40 horas/06 de agosto, iniciaron lluvias fuertes y posteriormente a las 18:20 horas en el municipio de Nicolás Romero, se presentó una bajada de agua por escurrimientos del río en Nicolás Romero que cruza el Sitio 217 en algunos tramos, ya que llegó al 100% de su cauce. Ocasionó anegaciones en diversos puntos del municipio por la acumulación de basura en coladeras. Ya se realizó el retiro del material y el nivel del agua ya está descendiendo. Penetración de agua en 15 viviendas. Ya se realizó el desazolve y limpieza de algunas viviendas. Se reportó la caída de una barda en Bulevares del Lago.</t>
  </si>
  <si>
    <t>15:20 horas/06 de agosto, se recibió reporte de personas intoxicadas en el Hotel La Hacienda, municipio de Mulegé. La causa fue el consumo de alimentos contaminados y/o en mal estado; 32 personas fueron trasladadas al Centro de Salud del municipio</t>
  </si>
  <si>
    <t>A las 08:40 horas (hora local), se registró el choque frontal entre un autobús de pasajeros con razón social “Sistema Integral de Transporte Tijuana” contra un vehículo particular en la Carretera Libre Tijuana – Tecate, en la entrada de la Comunidad Valle de las Palmas, correspondiente al municipio de Tijuana. Se reportan 20 personas lesionadas, de las cuales 4, ameritaron traslado a la Clínica del IMSS del municipio.</t>
  </si>
  <si>
    <t xml:space="preserve">A las 09:50 horas, se registró la explosión de polvorín en un domicilio que era utilizado como almacén de pólvora ubicado en Avenida del Monte y 5 de Mayo, comunidad Santa María del Monte, correspondiente al municipio de Zinacantepec. Se reportan daños materiales y 10 personas lesionadas que fueron atendidas en el lugar. </t>
  </si>
  <si>
    <t>13:10 horas (tiempo loca), se presentó la fuga de ciclohexanona (ONU 1915), debido a la ruptura de la válvula de un contenedor, ubicado dentro de las instalaciones de la empresa CardinalHealth, ubicada en calle 9 sur, en la Ciudad Industrial. Fueron evacuadas 754 personas y se presentaron 18 intoxicados, de los cuales 5 fueron trasladados a un hospital cercano y las demás atendidas en el lugar.</t>
  </si>
  <si>
    <t>A las 06:55 horas, se reportó accidente automovilístico, entre 1 camión de transporte público y 2 vehículos particulares, esto en el kilómetro 8 aproximadamente de la carretera 200, municipio de El Marqués. El camión de transporte público invadió el carril e impactó a los vehículos. Se reportó 1 persona fallecida, 40 personas lesionadas, 2 de ellas trasladadas al Hospital General del Estado y al Hospital de Especialidad del niño y la mujer del Estado.</t>
  </si>
  <si>
    <t>A las 04:32 horas, se reportó el derrumbe de 3 cuartos que se consumieron en su totalidad de una vecindad de 2 niveles (15 habitaciones en la parte baja y 15 en la parte superior), ubicada en calle Gabino Barrera No. 730, interior 21, colonia Las Conchas, municipio de Guadalajara. Se rescataron a 5 personas (con vida) y 2 lesionados sin gravedad. Se reportaron 27 evacuados de viviendas aledañas.</t>
  </si>
  <si>
    <t>14:00 horas, se reporta la volcadura de un autobús de pasajeros de la línea TDT, en la carretera Acultzingo – Valle de Tuxpango, municipio de Ixtaczoquitlán. Se reportan 9 personas lesionadas, las cuales fueron trasladadas a un hospital cercano.</t>
  </si>
  <si>
    <t>A las 12:45 horas se registró la salida de un autobús con número económico 100615, perteneciente a la Secretaría de Marina en la carretera Nautla- José Cardel, a la altura de “El Farallón”, municipio de Actopan. Se reportaron 8 marinos lesionados fueron trasladados al Hospital Naval en Veracruz.</t>
  </si>
  <si>
    <t>San Pedro Tlaquepaque</t>
  </si>
  <si>
    <t>A las 08:44 horas se registra atropellamiento múltiple en el Santuario de los Mártires de Cristo Rey en la calle Cerro del Tesoro s/n, colonia Cerro del Tesoro. Se reporta 1 fallecido y 5 lesionados (2 atendidos en el lugar y 3 trasladados).</t>
  </si>
  <si>
    <t>A las 16:25 horas, se reportó salida de camino con volcadura de una patrulla de la Policia Estatal (número 2432), en la carretera Valles – Mante, a la altura del puente El Huizache, municipio de Ciudad Valles. La causa el conductor perdido el control de la unidad. Resultando 8 lesionados, los cuales fueron trasladados a la unidad médica más cercana.</t>
  </si>
  <si>
    <t>Parácuaro</t>
  </si>
  <si>
    <t>A las 07:15 horas, se reporta choque entre dos vehículos particulares y un camión de la línea comercial ETN, en la carretera federal Apatzingán-4 Caminos Km-182+800 como referencia la pista de aviones de Antúnez, municipio de Parácuaro. Resultando 7 lesionados los cuales son trasladados a la unidad médica más cercana.</t>
  </si>
  <si>
    <t>21:40 horas/12 de agosto, incendio en el noveno piso de un edificio, ubicado en la colonia Roma entre Garza Sada y 2 abril, municipio de Monterrey. Se evacuaron a aproximadamente 30 personas, sin reportar lesionados.</t>
  </si>
  <si>
    <t>18:20 horas/13 de agosto, se reportó un incendio de 80 tejabanes (viviendas construidas de material endeble), en el cruce del Boulevard Miguel de la Madrid e Israel Cavazos perteneciente a la localidad denominada "El Ranchito", en el municipio de Guadalupe; se evacuaron 150 personas,</t>
  </si>
  <si>
    <t>13:14 horas/13 de agosto, se reportó incendio en 5 viviendas, ubicadas en la colonia El Cuinato, municipio de Zacapu; se evacuaron a 38 personas y se reportaron 3 bomberos con ligera intoxicación que fueron atendidos en el lugar. Protección Civil Municipal, habilitó refugio temporal para 38 personas.</t>
  </si>
  <si>
    <t>A las 15:30 horas, se reportó incendio en el mercado “SuBodega”  en el municipio de Cerro Azul. Se desconoce la causa. Resultando la evacuación preventiva de 650 personas (trabajadores, civiles y viviendas aledañas). Así mismo en relación a la dirección de los vientos se afectaron 2 viviendas, 8 personas intoxicadas por inhalación de humo, los cuales fueron atendidos en el lugar sin ameritar traslado, 1 bombero lesionado el cual fue trasladado a la unidad médica más cercana.</t>
  </si>
  <si>
    <t>A las 05:25 horas, se reportó un incendio en el Área de Dormitorios No. 2 en la Zona 3 del Reclusorio Oriente, ubicado en la alcaldía de Iztapalapa; se reportaron 3 personas fallecidas y 7 personas lesionadas, quienes fueron atendidas en el lugar; a las 06:00 horas aproximadamente, el fuego quedó totalmente controlado y extinto.</t>
  </si>
  <si>
    <t>A las 19:00 horas, se reportó un choque de un vehículo tipo combi de transporte público contra un muro de contención, derivado del previo impacto contra una camioneta particular. Lo anterior, tuvo suceso en canal de río Churubusco y calle 5, colonia Agrícola Pantitlán. Resultando 14 lesionados, trasladados a instalaciones de salud cercanas para su atención y valoración.</t>
  </si>
  <si>
    <t>Alrededor de las 09:02 horas se recibió el reporte de la salida de camino y desbarrancamiento de  una unidad de transporte público* (tipo URVAN) la cual se precipito alrededor de 40 mts. en caída libre en la zona conocida como “Las Curvas Texquedhó”, ubicada en el km 98+500 de la Carretera Federal Mex-85 / Tasquillo - Jacala  dentro del municipio de Zimapán. Como resultado del siniestro, se reportaron 7 personas fallecidas y 6 lesionados, trasladados al Hospital Regional del Valle del Mezquital.</t>
  </si>
  <si>
    <t>Tarde-Noche/16 de agosto, concentración masiva de población en la Glorieta de Insurgentes, alcaldía de Cuauhtémoc. Un grupo de personas realizaron pintas y rompieron vidrios de la estación del metrobús “Glorieta de Insurgentes”. La estación del metro Insurgentes de la Línea 1 se cerró y se realizaron circuitos alternos en la línea 1 del Metrobús. Se reportó un conato de incendio dentro de la estación del metrobús, mismo que fue controlado de inmediato. Se cerró la circulación en ambos sentidos de Paseo de la Reforma entre Lieja y Eje 1 Norte, desde Eje 1 Poniente hasta Sonora al Poniente. El Escuadrón de Rescate y Urgencias Médicas (ERUM), reportó 4 lesionados atendidos en el lugar y Cruz Roja habría brindado 8 atenciones y realizado 1 traslado a hospital. El día 17 de agosto, amanecerá cerrada la estación de la glorieta de Insurgentes de la línea 1 Metrobús por los daños que sufrió durante la manifestación.</t>
  </si>
  <si>
    <t>A las 10:00 horas se registra accidente de camioneta de transporte público en la Avenida Nichupte a la altura de la colonia 96, Cancún, municipio de Benito Juárez. Se reportan 5 lesionados de gravedad.</t>
  </si>
  <si>
    <t>A las 6:30 horas. Se reportó el impacto de un tráiler y un autobús de pasajeros, en el kilómetro 60 de la carretera a Reynosa, del Municipio Los Ramones, se reportaron 5 personas lesionadas, 4 fueron trasladadas a la clínica Virginia de Cadereyta y 1 trasladada al Hospital de Pemex en donde perdió la vida.</t>
  </si>
  <si>
    <t>Nezahualcóyotl</t>
  </si>
  <si>
    <t>A las 08:36 horas, se registró una explosión por acumulación de gas de un cilindro, en un domicilio ubicado en la calle Monumento a la Revolución # 349 entre Glorieta de Petróleos y Glorieta de Colón, colonia Evolución, municipio de Nezahualcóyotl; se reportaron 4 lesionados policontundidos atendidos en el lugar. El impacto de la explosión afectó 2 domicilios aledaños con daños estructurales y 4 viviendas más con daños en puertas y ventanas. Así mismo, se reportaron 2 vehículos afectados, 30 personas fueron evacuadas.</t>
  </si>
  <si>
    <t>Derivado de las lluvias que se presentaron el día de ayer en el Municipio de Huixtla, se reportan preliminarmente 146 casas afectadas, de las cuales, 140 presentaron penetración de agua con un tirante variable de los 0.40 a 1.20 metros, de manera preventiva, se evacuaron 668 personas, mismas que ya regresaron a sus hogares, se reportó el colapso de un puente sobre un libramiento, 35 comercios afectados por penetración de agua, la caída de una barda de una Escuela Primaria, así como la caída de una barda del Estadio de Futbol Anáhuac.</t>
  </si>
  <si>
    <t>La tarde del día de ayer 18 de agosto, a las 13:08 horas, se reporta el desbordamiento de Rio Zanjón del Chino, esto  en las comunidades de Río Arriba y Benito Juárez en el municipio de Acapetahua, reportando 95 viviendas afectadas por penetración de agua en conjunto de las 2 comunidades, con niveles de 30 a 70cm de altura, no reportan lesionados, evacuados, ni albergues habilitados.</t>
  </si>
  <si>
    <t>A las 00:12 horas, se reportó una fuga de gas Lp en un ducto ubicado en las cercanías de la Carretera Federal a Tehuacán y de la Autopista a Orizaba, Poblado de San Jerónimo Ocotitlán, correspondiente al municipio de Acajete; el siniestro se debió a una toma clandestina, a las 04:00 horas aproximadamente, se realizó el cierre de la válvula en el tramo de Amozoc  y Puebla, se mantienen en espera de que se vacíe el ducto, para iniciar con las labores de reparación. Autopista Puebla – Orizaba del km. 141 al 155 en ambos sentidos, se aprecia una nube de gas que avanza hacia la autopista y un panteón cercano; se han evacuado un aproximado de 20 personas (4 viviendas cercanas), quienes se trasladaron con familiares y amigos, cabe mencionar que se prevé evacuar un aproximado de 1,000 personas, donde se habilitó un refugio temporal en la presidencia municipal.
21 de agosto.- Inicia la contención definitiva de la fuga, ya ha disminuido la presión y la flama se encuentra a nivel mínimo. Cuerpos de emergencia, esperan que termine de quemarse el remanente para proceder a la reparación del ducto. Nota: Habitantes de San Jerónimo Ocotitlán, fueron notificados por Protección Civil sobre las medidas de prevención y restricción en caso de una contingencia.</t>
  </si>
  <si>
    <t>Matías Romero y Santa María Petapa</t>
  </si>
  <si>
    <t xml:space="preserve">El día de ayer en el trascurso de la noche - madrugada, se presentaron lluvias y vientos fuertes en la zona Istmo Norte, derivada de esto se reportan afectaciones en los siguientes municipios: Municipio de Matías  Romero Avendaño: Se reportan 236 viviendas afectadas por penetración de agua, con un acumulado de 15 a 20 cm de alto aproximadamente, esto en la Colonia Oaxaqueña, Centro Sur, Centro Norte, Hidalgo centro, Hidalgo Norte, Robles Oriente,  Barrio Juárez Norte y Sur y Bario Nuevo. No se reportan personas evacuadas ni lesionadas. Al momento el nivel de agua bajo y se realizan labores de desazolve del sistema de drenaje y limpieza en la zona. Municipio Santa María Petapa: Se tiene afectación en 17 viviendas por penetración de agua y lodo, en la zona centro de la Colonia “El Bajío”. No se reportan personas evacuadas ni lesionadas. Por el día de hoy, se tiene suspensión de clases en el COBAO 05 del Municipio, esto debido a que también se vio afectado por las lluvias. Al momento se reporta que el nivel de agua bajó y se realizan labores de limpieza de la zona. Cabe mencionar que continúan lluvias de moderadas a fuertes en la zona, al momento no se tiene reporte ni incremento en niveles de ríos y se realiza monitoreo constante. </t>
  </si>
  <si>
    <t>A las 16:00 horas se reporta volcadura de unidad de trasporte público, en la carretera federal Zumpango - Tecámac, al momento se reportan 3 fallecidos y 10 lesionados.</t>
  </si>
  <si>
    <t>A las 15:58 horas, recibieron el reporte de una explosión-incendio en una casa habitación por producto pirotécnico en calle Alcanfores, col. Tlamelalcas, municipio de Tultepec, afectando un área de 100 m2; se reporta 1 lesionado masculino de 33 años el cual fue trasladado al hospital alta especialidad Zumpango y 1 fallecido fémina de 27 años, no se evacuó, ni se reportaron daños a viviendas aledañas.</t>
  </si>
  <si>
    <t>A las 09:57 horas, se reporta incendio al interior de la fábrica Termofoam Valladolid, S.A. de C.V. de plásticos y aceites, ubicada en calle Oriente 6 con esquina poniente 4, Col. Ciudad Industrial, Municipio de Morelia. Se reporta 1 bombero lesionado. Las fábricas aledañas realizaron evacuación preventiva por sus propios medios: 120 personas evacuadas, Fábrica sin núm.; 150 personas evacuadas, José Antonio Luis quintana; 90 personas evacuadas, Fabrica Termofon; 35 personas evacuadas, Fábrica de pinturas; 120 personas evacuadas, Fábrica de Famsa; 12 personas evacuadas, Empresa g500; 100 personas evacuadas, Fabrica Serraja; 1250 personas evacuadas, Fábrica Continental; 2500 personas evacuadas, de CONAFE y el CONALEP; 80 personas evacuadas, de fábricas industriales,2 trailes y una Van; 65 personas evacuadas, de la Coca-Cola Y 80 personas evacuadas, de la Fábrica Tron Hermanos. Resultando un total de 4,602 personas evacuadas de manera preventiva. Así como algunas escuelas (únicamente personal docente; ya que aún se encuentran en periodo vacacional). Se reporta 85% de control y en proceso de liquidación.
21 de agosto. 02:07 horas, se suspenden labores para sofocar el incendio, se reiniciarán a primera hora. 11:30 horas, se reporta un 96% de liquidación del fuego, sin riesgo. Continúan laborando en la sofocación de algunos focos que quedaron activos. Aproximadamente entre las 13:30 y 14:00 horas quede extinguido el incendio al 100%; con lo anterior, las personas evacuadas regresaron a sus actividades normales.</t>
  </si>
  <si>
    <t>Jesús Carranza</t>
  </si>
  <si>
    <t>A las 15:00 horas/20 de agosto se recibe llamada de ciudadano el palacio municipal en el que refiere que debido a las lluvias fuertes y a la creciente del Río Solosúchil en la noche del 19 de agosto, *colapsó el puente que une a las comunidades de Vicente Guerrero y Plan de Pericos. También se encuentra afectado el puente en la comunidad Modelo Dos Ríos ya que se encuentra embalsado de madera que arrastró el Río Solosúchil, se realizará labor de limpieza para evitar que colapse. Refieren que en la cabecera municipal el nivel del Río se encuentra en 4.80 metros y el agua comenzó a entrar a algunas casas (Sin contabilizar).</t>
  </si>
  <si>
    <t>A las 01:30 horas, derivado de las fuertes lluvias del día de ayer, se reportó la ruptura de ventana del río Cacaluta, municipio de Acapetahua. Se tiene reporte de afectaciones en el Ejido Murallas, al momento con 80 viviendas afectadas parcialmente por encharcamientos, sin reporte de daños humanos o evacuación preventiva.
Poblados afectados en Acapetahua por inundaciones: Embarcadero Río arriba: 70 viviendas y 280 personas afectadas. Benito Juárez: 25 viviendas y 100 personas afectadas. Barrio San José  Filapa: 30  viviendas y 120 personas afectadas. Ejido Murallas: 80 viviendas y 480 personas afectadas. Ranchera I. Allende:  7 viviendas y 35 personas afectadas. Colonia Esmeralda: 6 viviendas y 22 personas afectadas. Colonia Soconusco: 30 viviendas y 120 personas afectadas. Ranchera el Progreso: 15 vivienda y 60 personas afectadas.
Se encuentran en albergues del municipio en espera que baje el nivel del agua. Solo hubo daños a pertenencias, causados por la rotura de cuatro ventanas de los ríos de la región, originando el desborde. Se niegan a ser reubicadas a pesar de estar en zona riesgo por la cercanía de los esteros.</t>
  </si>
  <si>
    <t>El Rosario, Mazatlán, Elota, Guasave y Ahome</t>
  </si>
  <si>
    <t>Municipio de El Rosario: 20:30 hora local/21 de agosto, se registraron lluvias fuertes en el municipio, con acumulados de 200 mm las cuales ocasionaron daños entre 6 y 7 colonias. De manera preliminar, se reportan: 150 viviendas con penetración de agua hasta con un tirante de 1 metro, 70 de las afectadas son de un asentamiento Irregular con viviendas con techos de lámina, situadas todas en 3 colonias: El Tierral, Vicente Guerrero y Manuel Pineda. El agua ha comenzado a disminuir. 640 personas afectadas. Se mantiene activo un refugio temporal con 24 personas (16 menores y 8 mujeres) en el Colegio de Bachilleres del Estado de Sinaloa  COBAES No. 51 ubicado en Calle 20 de Noviembre S/N, colonia Aguaverde; quienes fueron evacuadas de la colonia Dr. Manuel Pineda. No se reportan daños humanos. Municipio de Mazatlán: 150 viviendas afectadas en la comunidad Jacarandas. Municipio de Elota: Desbordamiento de canal de aguas negras km 84, (1570) Mazatlán-Culiacán, tramo: El Venadillo-Costa Rica. Ocasionando el cierre parcial a todo tipo de vehículos en ambos sentidos de la pista.</t>
  </si>
  <si>
    <t>Ajacuba</t>
  </si>
  <si>
    <t>A las 12:45 horas del día jueves 22 de agosto de 2019, se reportó una toma clandestina de gasolina en el poliducto de 14 pulgadas de diámetro Poza Rica-Refinería Tula, en el municipio de Ajacuba en Hidalgo. El derrame de gasolina se ubica en campos de cultivo en zona agrícola alejado de la población. La altura de la liberación se estima en 20 metros.</t>
  </si>
  <si>
    <t>A las 12:43 horas, se reportó por una ciudadana un olor fuerte a gasolina en el drenaje de su patio en su domicilio, ubicado en el No. 364 de la calle Añil, colonia Granjas México, frente a la terminal de abastecimiento y distribución de PEMEX, TAR Satélite oriente, alcaldía de Iztacalco. Al arribar cuerpos de emergencia, se confirma la existencia de toma clandestina sin fuga ni derrame. Adentro del predio, 9 personas de al parecer una familia se encuentran a resguardo para que emitan su declaratoria. Al no existir derrame, no existe evacuación de personas ni riesgo.  Como medida preventiva fueron evacuadas 19 personas.
El 23 de agosto se localizó una segunda toma clandestina, donde se realizó la recuperación 60,000 litros de producto de la línea de drenaje y el pozo y se realizó el sellado de la misma. A las 16:15 horas, se localizó una nueva toma, se efectuó una excavación sobre trinchera, para detectar condiciones del sitio. Asimismo, indican que hay presencia de lluvia en la zona; a las 21:14 horas, se informó que debido a los trabajos de soldadura, se presentó un flamazo, resultando 6 trabajadores de PEMEX lesionados, quienes fueron trasladados al Hospital de Picacho, el flamazo ya fue controlado  por personal contraincendio y especializado y continúan con las labores de reparación del ducto.</t>
  </si>
  <si>
    <t>LLUVIA SEVERA E INUNDACIÓN PLUVIAL EL 22 Y 23 DE AGOSTO DE 2019</t>
  </si>
  <si>
    <t>A las 01:57 horas, se tiene conocimiento de fuga de gas natural de la empresa Naturgy, en Azúcar y Eje 3 Oriente, colonia Magdalena Mixuca, alcaldía Venustiano Carranza. Personal de obras realizaba labor para colocación de drenaje y fracturó la tubería. Se están implementando protocolos para salvaguardar la integridad de tanque del 10,000 litros de oxígeno del hospital; no fue necesaria la evacuación del Hospital General del IMSS Zona 2A "Troncoso" A las 03:00 horas se reporta controlada la situación casi en su totalidad.</t>
  </si>
  <si>
    <t>Fresnillo, Sain Alto y Juan Aldama</t>
  </si>
  <si>
    <t>El día de ayer 22 de agosto a las 18:00 horas se presentó lluvia fuerte con granizo e inundación en el municipio de Fresnillo en las colonias Centro, FOVISSSTE, Olivar, Fray Servando Teresa de Mier, La Lagunilla, Reforma, Hidalgo, Juárez y Los Patillos; derivado de lo anterior se tienen 25 viviendas con penetración de agua de 25 a 40 cm; por otro lado, se reportan 80 domicilios con ligera introducción de agua, en la colonia Francisco Goitia, así mismo en la carretera estatal a la comunidad La Estación San José se vieron afectados 6 negocios con penetración de agua. También se rescataron 25 personas de vehículo varados. Igualmente, hubo encharcamientos en vialidades en los municipios de Saín Alto y Juan Aldama con un tirante de hasta 50 cm. El nivel de agua ya descendió.</t>
  </si>
  <si>
    <t>Lluvia severa e inundación fluvial y pluvial el 23 de agosto de 2019</t>
  </si>
  <si>
    <t>A las 22:17 horas, la Unidad Estatal recibió reporte de desabarrancada en la colonia Juan Pablo II, el municipio de Acultzingo. Se mantiene sin reporte de personas lesionadas. Se evacuaron por completo como medida preventiva las dos colonias afectadas: Juan Pablo II (34 viviendas evacuadas)  y Tiro al Blanco (4 viviendas). Tres familias pernoctaron en los espacios adecuados por el Ayuntamiento (1 familia en la Bodega de Protección Civil Municipal y 2 familias en el Auditorio Municipal); un total de 13 personas. Se reporta de manera preliminar 3 viviendas afectadas. Se tiene el reporte de una persona desaparecida, un hombre de 58 años, por lo que se activaron los protocolos de búsqueda.</t>
  </si>
  <si>
    <t>A las 05:05 horas, se registra una fuga de gas por toma clandestina no hermética en el LPG ducto Cactus - Guadalajara de 24” km. 698 + 177 ubicada en Calle Girasoles y esquina 10 de Mayo en el Ejido de Tequisistlán; dicha fuga se encuentra controlada, de manera preventiva se mantiene un cerco de seguridad (se desconoce distancia) así como un refugio temporal habilitado ubicado en Calle Vicente Valencia en la Cabecera Municipal, se han evacuado a 515 personas aproximadamente.</t>
  </si>
  <si>
    <t>Moroleón</t>
  </si>
  <si>
    <t>A las 20:20 horas, se registró una fuga de gas L.P de un tanque de gas estacionario de 300 litros, ubicado en la calle Pípila esquina avenida Colón de la zona Centro, correspondiente al Moroleón; de manera preventiva, se realizó una evacuación de 50 personas de 02 viviendas y un gimnasio aledaño, sin daños estructurales al inmueble y/o pérdidas materiales.</t>
  </si>
  <si>
    <t>Derivado de las lluvias fuertes registradas durante las últimas horas en toda la Zona Metropolitana de Monterrey, ha provocado encharcamientos en gran parte del Área Metropolitana, el incremento del arroyo “Topo Chico” a su máxima capacidad sin presentar desbordamiento, inundaciones en varios puntos donde el agua fluye a nivel de banqueta con una altura de 40 cm., pasos a desnivel inundados, Barragán y Fidel Velázquez, percances viales, árboles caídos, conatos de incendio en trasformadores (atendidos por CFE) y 35 carros varados. Al momento, se reportan 2 personas fallecidas electrocutadas, por cables de energía eléctrica aunque no se confirma que sea por las lluvias, esto en vía pública.</t>
  </si>
  <si>
    <t>A las 04:00 horas, se reportó un choque por alcance entre un autobús de turismo de la empresa Siglo XXI de Dolores del Río Durango S. A. de C.V. y un tractocamión marca DINA (sin razón social), en el kilómetro 49 sobre la carretera San Luis-Zacatecas, a la altura de la Comunidad de Pinos, perteneciente al municipio de Pinos; se reportaron 1 fallecido y 9 lesionados trasladados al Hospital Comunitario de Pinos.</t>
  </si>
  <si>
    <t>Se registraron fuertes lluvias en la Alcaldía de Azcapotzalco; se reportó el desbordamiento de los Ríos San Mauricio Totolinga, Río Hondo y De Los Remedios. Se reportaron 3 viviendas con anegaciones de 65 cm de tirante de inundación, donde se evacuaron a 18 personas de manera preventiva, mismas que se quedaron con familiares y amigos, se atendieron a 2 personas con crisis nerviosa y se mantuvo cerrada la Avenida de las Armas para realizar las labores de limpieza.</t>
  </si>
  <si>
    <t>Se reportaron 10 viviendas afectadas por penetración de agua a nivel de patio, donde 4 de ellas, tuvieron daños en menaje, esto en el Fraccionamiento Pastores, en la Colonia Conde, 16 viviendas presentaron anegaciones de hasta 60 cm de tirante de inundación. Se realizaron labores de limpieza al interior de los domicilios y vialidades de la zona, con apoyo de 3 pipas, 2 moto bombas y un vactor, no se reportaron daños humanos y ha disminuido de manera considerable el nivel del agua, no fue necesario activar refugios temporales.</t>
  </si>
  <si>
    <t>A las 14:00 horas del día de ayer, se registró la volcadura de un transporte público rural en el tramo El Chamizal – Zancoavital, correspondiente al municipio de Hueyapan de Ocampo; se reportaron 2 personas fallecidas y 9 lesionadas.</t>
  </si>
  <si>
    <t>A las 19:00 horas del día de ayer, se registraron lluvias fuertes en la Localidad de El Resbalón, municipio de Acaponeta; se reportó el desbordamiento del arroyo El Cangrejo, al momento de la avenida extraordinaria, se encontraban varias personas en el arroyo, el cual es utilizado como balneario. Se informó que fueron arrastradas 24 personas, durante la noche de ayer y parte de la madrugada del día de hoy, fueron rescatadas 22 personas con lesiones leves, sin ameritar traslado y se rescataron los cuerpos de 2 hombres arrastrados por la corriente del río.</t>
  </si>
  <si>
    <t>Jesús María</t>
  </si>
  <si>
    <t>El día 23 de agosto por la noche se abrió una grieta de aproximadamente de 2.5 km de longitud, entre las comunidades El Cenizo y Villas de Guadalupe en el municipio de Jesús María. Derivado de lo anterior se tienen 2 casas afectadas, no hubo necesidad de habilitar algún refugio temporal y las personas de las casas afectadas se fueron con familiares y/o amigos. Cabe señalar que es una grieta lineal y que pasa por enfrente de varias casas, así mismo que tiene una profundidad aproximada de 3 metros y diferentes anchos como máximo de 2 metros.</t>
  </si>
  <si>
    <t>A las 20:00 horas, se reporta incendio en una bodega de frituras del cine de un Centro Comercial, sobre eje 2, Calle Manuel González y Lerdo, Colonia San Simón, alcaldía Cuauhtémoc, se reporta aproximadamente 1,500 personas evacuadas y 1 atendida en el lugar, por crisis nerviosa; no se reportan daños humanos.</t>
  </si>
  <si>
    <t>A las 01:40 horas se recibe reporte de fuga de gas por toma clandestina km. 575+000 del  LPG ducto de  24” cactus-Tula-Guadalajara a 50 metros de la colonia Signore, Junta auxiliar de San Salvador Cháchapa (Georeferencia: 19°03'23.6"N 98°05'25.0"W), municipio de Amozoc. Al momento se reportan 40 domicilios evacuados y 150 personas las cuales han sido albergadas en el Palacio Municipal. Se determinó la suspensión de clases en las escuelas cercanas a la zona (sin número exacto.</t>
  </si>
  <si>
    <t>Municipio Matehuala: 06:30 horas/26 de agosto, se reportó el desbordamiento de un abrevadero, por la ruptura del borde, en la comunidad de San José de Aguajes, afectando 11 viviendas por penetración de agua con altura de 45 a 50 cm de altura. Se reportaron 50 personas en un albergue temporal que se habilitó en la escuela Primaria Emiliano Zapata de la misma comunidad.</t>
  </si>
  <si>
    <t>A las 01:40 horas, se recibió reporte de fuga de gas por toma clandestina en el km. 575+000 del  LPG ducto de  24” cactus-Tula-Guadalajara a 50 metros de la colonia Signore, Junta Auxiliar de San Salvador Chachapa (Georeferencia: 19°03'23.6"N 98°05'25.0"W), municipio de Amozoc de Mota. De manera preventiva, se reportaron 50 domicilios evacuados; así mismo 150 personas fueron albergadas en el Palacio Municipal, en espera de instrucciones. Se determinó la suspensión de clases en 7 escuelas cercanas a la zona. A las 09:02 horas, quedó controlada la fuga. A las 11:40 horas, dan por concluidas las labores de reparación y sellado de la toma por parte de PEMEX, por lo que se retira el acordonamiento para que la gente regresé a sus viviendas ya sin riesgo alguno.</t>
  </si>
  <si>
    <t>A las 11:05 horas, se reportó fuga de gas Lp en guardería ubicada en Eva Briseño al cruce con Hidalgo, colonia Zapopan Centro, municipio de Zapopan. La fuga se presentó en la válvula check de un tanque estacionario de 300 litros. De manera preventiva, se realizó la evacuación de 96 menores y 6 maestros del plantel. No se reportaron daños humanos.</t>
  </si>
  <si>
    <t>Derivado de las lluvias registradas durante la noche de ayer y parte de la madrugada del día de hoy, se han reportado un aproximado de 50 viviendas afectadas por introducción de agua, en el Ejido de Campo El Diez. Por otro lado, se registró la crecida de un río en la Comunidad de Agua Caliente, por lo que no se tenía paso por la zona y se mantenían en espera de que baje el nivel para verificar daños.</t>
  </si>
  <si>
    <t>10:00 horas, volcadura de una camioneta tipo van de pasajeros de la ruta Tulum-Playa en el municipio de Solidaridad. Se reporta 1 fallecido y 7 lesionados que fueron traslados.</t>
  </si>
  <si>
    <t>A las 07:30 horas, se registró una explosión dentro de una casa habitación, ubicada en Lago Cupatitzio no.65, en la colonia Ciudad Lago, dentro del municipio de Netzahualcóyotl; se reportan *4 lesionados (2 adultos y 2 menores) que fueron trasladados al Hospital de Especialidades de Gustavo Baz Prada. La causa de la explosión fue por una acumulación gas por fuga en la estufa.</t>
  </si>
  <si>
    <t>Se presentaron lluvias fuertes acompañadas de granizo y tormenta eléctrica, en el municipio de Culiacán, presentando anegaciones en varias vialidades, situación que ocasionó que varios vehículos quedaran varados (sin cuantificar). Protección Civil del municipio, indicó que se vieron afectadas de 80 a 100 viviendas con penetración de agua, principalmente en sus patios, el agua alcanzó en algunos lugares hasta 60 centímetros. Por otro lado, señalaron que en el campo número 6, de la Sindicatura Costa Rica, 1 persona falleció y 1 más resultó con diversas quemaduras a causa de un rayo.</t>
  </si>
  <si>
    <t>San Pedro Juchatengo</t>
  </si>
  <si>
    <t>A las 03:00 horas, se registró desbarrancamiento y volcadura de una camioneta de trasporte público tipo URVAN de la empresa Transportación Costa, sobre la carretera estatal  131, Kilómetro 149 municipio de San Pedro Juchatengo, Distrito de Juquila. Se reportan 15 personas lesionadas, 9 trasladados a la clínica Ángel del Mar y 6 atendidos en Unidad de Medicina Rural del IMSS en San Pedro Juchatengo.</t>
  </si>
  <si>
    <t>A las 07:00 horas se tiene conocimiento de impacto de camión de pasajeros contra la parte posterior de tráiler, en el km 30 de la autopista Saltillo-Monterrey. Se reportaran 11 lesionados, trasladados al Hospital Chistus Muguerza.</t>
  </si>
  <si>
    <t>Ciudad Juárez</t>
  </si>
  <si>
    <t>A las 06:54 horas (tiempo local) se tiene reporte de incendio en 3 bodegas 1 de aceite vegetal, 1 de madera y la tercera de paja ubicadas en la calle Avena y Calle Mamey, colonia El Granjero, municipio de Ciudad Juárez. Se evacuó un área de 150 metros a la redonda; en la cual se encuentran, 2 primarias, 1 kínder y  viviendas aledañas. Con un total de 250 evacuados.</t>
  </si>
  <si>
    <t>A las 19:30 horas, se reportó la volcadura de una camioneta de transporte público con razón social “Líneas Unidas”, en la carretera Ocotlán a la altura del basurero, correspondiente al municipio de Ocotlán de Morelos, se reportaron 11 personas lesionadas, quienes fueron trasladados al Hospital Civil.</t>
  </si>
  <si>
    <t>A las 18:44 horas, se registró el incendio de una recicladora de plásticos con razón social “TX Ecológico S. A. de C. V.” ubicada en Calle Venustiano Carranza No. 131 Colonia Loma Bonita; se reportan 11  personas lesionadas, 5 presentaron quemaduras de hasta 2do grado, fueron trasladadas al Hospital de Especialidades de Zumpango y el resto, fueron atendidas por el DIF por quemaduras menores.</t>
  </si>
  <si>
    <t>Presencia del CT Fernand en 31 municipios del estado de Nuevo León que generó fuertes precipitaciones en la entidad que derivaron en daños diversos a la infraestructura estatal y federal. Más de 3,500 viviendas fueron afectadas en diferente grado.</t>
  </si>
  <si>
    <t>Mazatán</t>
  </si>
  <si>
    <t>A las 08:25 horas se tiene desplome de avioneta fumigadora en el Rancho "las Conchitas" de la comunidad de Zapata en el Municipio de Mazatán. Se reporta 1 lesionado, el cual era el piloto del aeronave, ´se reporta policontundido y lesionado en un brazo.</t>
  </si>
  <si>
    <t>A las 01:56 horas, reporta personal del CRUM fuga de gas cloro en las coordenadas 17.9859356,-102.2327952 en el libramiento, a la altura de gasolinera “La Esmeralda”, municipio de Lázaro Cárdenas. En estos momentos ingresan Bomberos a la zona roja con equipo ERA. Se reporta que se evacuan 3 cuadras a la redonda de la zona. Se localizó un tanque de desecho con residuos de gas cloro, dos menores fueron trasladados por unidad de cruz roja al hospital general para su atención y valoración.</t>
  </si>
  <si>
    <t>13:00 horas, se registró la volcadura de una camioneta de Seguridad Pública de Michoacán, con número económico 30; el accidente se presentó en la carretera Uruapan-Los Reyes, a la altura de la desviación a Corupo, en el municipio de Uruapan. Se reportan 4 lesionados, mismos que fueron trasladados a un hospital cercano.</t>
  </si>
  <si>
    <t>Guadalajara, Tlaquepaque, Tlajomulco de Zúñiga y Zapopan.</t>
  </si>
  <si>
    <t>Noche/06 de septiembre, se presentaron lluvias de ligeras a fuertes en los municipios de Guadalajara, Tlaquepaque, Tlajomulco de Zúñiga y Zapopan. Municipio de Tlaquepaque: Se presentó lluvia de moderada a fuerte con duración de 10 minutos en el municipio, provocando en la colonia La Micailita, domicilios con penetración de agua a nivel de patio (sin cuantificar) y encharcamientos viales. Protección Civil se dirigió a los puntos para verificación y cuantificación, sin reporte de afectaciones mayores. Municipio de Zapopan: Se presentaron lluvias fuertes en el municipio, principalmente en la Zona norte, provocando inundaciones, encharcamientos viales y vehículos varados, así mismo provocando tráfico vial. No se reportaron daños humanos. Los encharcamientos disminuyeron considerablemente. Municipio de Guadalajara: Se atendió́ la lluvia registrada a las 21:10 horas sobre el sur-poniente del municipio, con una intensidad de mínima a ligera, provocando únicamente encharcamientos viales en las colonias San Carlos con altura de 30 a 40 cm, Las Conchas con altura de 30 cm y Mercado de Abastos con 50 cm de nivel de agua, ya disminuyendo sin provocar daños mayores. Se reportó daños a 1 vehículo en el paso a desnivel Gobernador Curiel, sin daños humanos. Aproximadamente la lluvia concluyó a las 22:30 horas. Municipio de Tlajomulco de Zúñiga: Derivado de las lluvias fuertes que se registraron en el municipio, se reportó el desbordamiento del canal Arroyo Seco, entre Dr. Pedro Juan Mirassou Tarno al cruce con Av. Adolf Bernanrd Horn, provocando inundación en vialidad. Personal de Seguridad Pública y vialidad realizaron el cierre de vialidades y evitar un accidente automovilístico. No se reportaron afectaciones a viviendas, únicamente a vía pública. 23:11 horas/06 de septiembre, derivado de las lluvias se registró el aumento en el cauce de un arroyo ubicado entre Camino Real y Prolongación Matamoros, por lo que un señor de aproximadamente 55 años junto con su hija a bordo de una bicicleta, intentaron cruzar el afluente y al llegar una corriente los arrastró, la mujer pudo salir pero el señor no.</t>
  </si>
  <si>
    <t>A las 23:15 horas del día de ayer, se registró el desplome de un plafón en el salón de eventos del Hotel Crown Paradise Club, en la zona hotelera del municipio de Puerto Vallarta; se desconoce las causas del incidente, el plafón tenía una dimensión de 8 x 2 metros, como resultado del mismo, se reportaron 12 personas lesionadas, quienes fueron atendidas en el lugar y posteriormente trasladadas al Hospital CMQ Premiere.</t>
  </si>
  <si>
    <t>Santiago Pinotepa Nacional</t>
  </si>
  <si>
    <t>A las 17:30 horas del día de ayer se registró una volcadura de autobús de turismo (se desconoce la razón social), que se dirigían a la Ciudad de México, sobre la carretera Federal costera 200, a la altura del Puente “El Camarón,” en la bajada de la Comunidad de Lagunillas, perteneciente al municipio de Santiago Pinotepa Nacional; se reportaron 4 fallecidos y 24 lesionados trasladados al Centro Médico de Especialidades de la Costa y al Hospital Regional Doctor Pedro Espinoza Rueda, en el mismo municipio; 1 de los lesionados falleció al momento de llegar al Centro Médico de Especialidades.</t>
  </si>
  <si>
    <t>Tlatlauquitepec</t>
  </si>
  <si>
    <t>Entre las 07:00 y 08:00 horas del día de ayer, se registró la volcadura de una unidad de transporte público con el numeró 03 de la ruta Xonocuautla, que circulaba  a la altura de la Comunidad de Xaltenango sobre el camino que conduce a Tlatlauquitepec, en la autopista Puebla – Teziutlán, Municipio de Tlatlauquitepec; se reportaron 6 lesionados, trasladados al Hospital General para su valoración médica en Tlatlauquitepec.</t>
  </si>
  <si>
    <t>Derivado de las lluvias de 20 mm registradas a de 17:30 horas a las 19:00 horas, se reportó desbordamiento en el arroyo de la delegación de San Agustín. En el Blvd. Bosques de Santa Anita la vialidad fue cerrada a la circulación. Se reportan 4 personas fallecidas por ahogamiento, las cuales ya fueron recuperadas del canal. Se reporta el arrastre de 7 vehículos. Aún hay 4 personas desaparecidas. Se mantienen labores de búsqueda y rescate.</t>
  </si>
  <si>
    <t>Inundación fluvial y pluvial el 8 de septiembre de 2019</t>
  </si>
  <si>
    <t>Se reporta incendio en negocio "El Barezzito", ubicado en el tercer piso del No. 120 de  Anatole France y Masaryk, colonia Polanco. No se tiene reporte de daños humanos y de manera preventiva se realizó la evacuación de aproximadamente 20 personas (de locales aledaños). El fuego consumió plafones, sillas, mesas y artículos varios. Al momento, el incendio se encuentra controlado y extinguido.</t>
  </si>
  <si>
    <t>A las 21:10 horas del día de ayer, se registró un incendio en la tienda de abarrotes “3B” ubicada en Calle Constancia y Toltecas, Colonia Morelos; se evacuaron 1,000 personas, 50 familias fueron enviadas a pernoctar a 2 refugios temporales (Deportivo Maracaná y el Deportivo Morelos). No se reportan daños humanos, el fuego se localizó en un área de 500 metros cuadrados. A las 23:40 horas el incendio quedó totalmente controlado y extinto.</t>
  </si>
  <si>
    <t>21:46 horas/12 de septiembre, se registró incendio en nave industrial (2 áreas) (almacenamiento de madera, muebles y textiles) sobre Santiago Fernández y Francisco Jiménez, colonia La Conchita Zapotitlán, alcaldía de Tláhuac. No se reportaron daños humanos y se reportó de manera preventiva el desalojo de 500 personas de casas aledañas. Se reportó la quema de 1,000 metros cuadrados en su totalidad, 1 tráiler y 2 automóviles. Se presentó llovizna en la zona, por lo que se esperó ayudara en la sofocación del fuego. 23:52 horas, se reportó la extinción al 100% de las llamas.</t>
  </si>
  <si>
    <t>San Juan Bautista Coixtlahuaca</t>
  </si>
  <si>
    <t>A las 21:20 horas del día de ayer, se registró el choque de un Autobús de pasajeros de la Línea ADO contra un camión tipo torton en la Autopista Oaxaca – Puebla km. 119, correspondiente al municipio de San Juan Bautista Coixtlahuaca; se reportaron 10 personas lesionadas que fueron trasladadas al Hospital del Sagrado Corazón en el Municipio de Tehuacán, estado de Puebla y al Hospital de Nochixtlán.</t>
  </si>
  <si>
    <t>A las 13:30 horas se registró la volcadura de una camioneta tipo pick up perteneciente a la SEDENA (sin reporte de características), en el kilómetro 183 + 500 de la autopista La Tinaja – Cosoleacaque, municipio de Acayucan; derivado del incidente se reportaron 7 militares lesionados, de los cueles, 2 fueron trasladados al Hospital General de Oluta en Acayucán, el resto fueron trasladados por helicóptero de la misma dependencia, a un Hospital en la Ciudad de Veracruz.</t>
  </si>
  <si>
    <t>A las 06:18 horas, se reporta fuga de hidrocarburo en toma clandestina en poliducto 18 km. 274+064 Tuxpan – Poza Rica – Azcapotzalco, con fuente de aproximadamente 15 metros de altura, sobre el Ejido Río San Juan, municipio de Acolman. De manera preventiva, se realizó la evacuación de la población a 500 metros a la redonda (450 personas), a la explanada municipal que se encuentra aproximadamente a 1 km. de la fuga, sin reporte de daños humanos. Al momento, personal de PEMEX ya tiene controlada la fuga, aunque continua saliendo ya va disminuyendo la altura de la misma.</t>
  </si>
  <si>
    <t>A las 21:09 horas del día de ayer, se registró un choque entre un autobús de transporte público contra una camioneta, en la Carretera a San Sebastián km. 1, Colonia Loma Verde; se reportó 1 persona fallecida y 7 personas lesionadas, 5 fueron atendidas en el lugar y 2 fueron trasladadas a la Clínica 89 del IMSS.</t>
  </si>
  <si>
    <t>23:05 horas del día de ayer, debido al uso de pirotecnia en Calle Enriquez Colonia Centro, correspondiente al municipio de Xalapa, se registraron 6 personas lesionadas por quemaduras, de las cuales 4 fueron atendidas en el lugar, 1 fue trasladada a la Clínica del IMSS y 1 más fue trasladada al Hospital Civil, así como atención a 2 personas por crisis nerviosa</t>
  </si>
  <si>
    <t>Inundación fluvial el 16 de septiembre de 2019</t>
  </si>
  <si>
    <t>La Tinaja</t>
  </si>
  <si>
    <t>A las 00:40 horas, se reporta la volcadura de un autobús de pasajeros de la línea Rápidos de Zacatlán, en la carretera la Tinaja – Cosoleacaque km 010+300, municipio la Tinaja. Derivado del accidente se reportan 3 fallecidos y  26 personas lesionadas, las cuales fueron trasladadas a varios hospitales cercanos.</t>
  </si>
  <si>
    <t>A las 12:25 horas, se registró un choque por alcance entre una camioneta urvan, de transporte público, contra un camión tipo torton, en la autopista México-Pachuca, en las inmediaciones del metro Indios Verdes. Se reportan 14 personas lesionadas, de las cuales 4 fueron trasladadas a un hospital cercano.</t>
  </si>
  <si>
    <t>Durante la madrugada del día 18 de septiembre, se registraron lluvias fuertes con un acumulado de 155.8 mm en el municipio de Manzanillo; se reporta lo siguientes: Suspenden actividades los trabajadores del Gobierno del Estado en los municipios de Manzanillo, Tecomán y Armería; suspensión de clases en 10 municipios, hasta nuevo aviso; 10 viviendas afectadas (9 viviendas con penetración de agua, con niveles de hasta 1 metro), 1 vivienda afectada, por caída de barda; fueron cerrados los puertos a la embarcaciones menores y mayores; desbordamiento del Río el Dren sobre Colima-Manzanillo a la altura del puente Tepalcates, Tecomán, Colima, del arroyo Santiago en la colonia Santiago, Manzanillo y del río Marabasco, Manzanillo, Colima. Evacuación preventiva de 100 personas en el municipio de Tecomán; se tienen 15 personas refugiadas en el Conalep y 21 en la escuela Secundaria Pablo Latapí, ambos refugios en Manzanillo; se realizó el rescate de 4 personas, 2 en el arroyo Santiago en la colonia Santiago y 2 personas de vehículo en un vado en la colonia Vista del Mar, las cuatro personas en Manzanillo.</t>
  </si>
  <si>
    <t>Inundación fluvial el 18 de septiembre de 2019</t>
  </si>
  <si>
    <t>Nopala de Villagrán</t>
  </si>
  <si>
    <t>Municipio de Nopala de Villagrán, comunidad La Cañada, Vías Férreas Kansas City ocurrió choque de (2) trenes, al momento de impactarse, se descarrilan aproximadamente (40) vagones, una de las locomotoras se incendia. Hasta el momento (1) persona lesionada, trasladada al Hospital de Huichapan.</t>
  </si>
  <si>
    <t>Cihuatlán, La Huerta, Tomatlán, Cuautitlán de García Barragán y Villa Purificación</t>
  </si>
  <si>
    <t>52 viviendas afectadas por penetración de agua, hasta 2 metros de altura, en el municipio de la Huerta. Se realizó la evacuación de 208 personas en el municipio de la Huerta; se tienen 50 personas refugiadas en la escuela Primaria Emiliano Zapata, en la Huerta. Cuenta con 2 Refugios Temporales (CECITEC y Secundaria 132). 
Bahía de Banderas: Cuenta con 3 Refugios Temporales (Escuelas Primarias: Luis Aguilar, Emiliano Zapata y Morelos) en caso de ser necesario, se hará la activación de otro Refugio Temporal en la Universidad Tecnológica Bahía de Banderas.</t>
  </si>
  <si>
    <t>19:15 horas aproximadamente, se registró el impacto múltiple entre 1 patrulla de Seguridad Pública, 2 vehículos particulares y 1 unidad del Metrobús, el accidente ocurrió en Insurgentes Centro y Tomás Alva Edison, colonia Tabacalera. Derivado de lo anterior se reportan 3 personas lesionadas, mismas que fueron trasladadas a un hospital cercano.</t>
  </si>
  <si>
    <t>A las 07:23 horas, se reportó la volcadura de un autobús de trasporte público, con razón social Trasportes Stes, en la carretera estatal Abasolo – Pueblo Nuevo, a altura de la comunidad de San José de Peralta, Municipio de Abasolo. Se reportan 24 personas lesionadas de las cuales, 2 fueron trasladadas al Hospital General de Irapuato y 22 al IMSS de Irapuato.</t>
  </si>
  <si>
    <t>Lluvia severa e inundacion pluvial el 21 de septiembre de 2019 por huracán "Lorena"</t>
  </si>
  <si>
    <t>A las 11:19 horas, Seguridad Pública municipal recibió reporte desplome una avioneta Cessna matrícula XA-TNK, blanco con franjas rojas y amarillas, en la localidad El Carrizal, a 15 minutos de la cabecera municipal de Tamazula. Esto debido a una falla mecánica que ocasionó que la aeronave se apagara y precipitara al vacío. Resultaron 5 personas lesionadas trasladadas al Hospital General de Tamazula.</t>
  </si>
  <si>
    <t>Lluvia severa y vientos fuertes el 20 de septiembre de 2019 por huracán "Lorena"</t>
  </si>
  <si>
    <t>Lluvia severa e inundación pluvial el 24 y 25 de septiembre de 2019</t>
  </si>
  <si>
    <t>Durante la madrugada del día 25 de septiembre, se presentaron lluvias fuertes en el municipio de Cuautlancingo, provocando: encharcamientos viales e inundaciones en pasos a desnivel. Continúa el desazolve en la red de drenaje. Penetración de agua a 100 viviendas, 90 ya quedaron limpias y continúan drenando el agua de 10 más; 1 vehículo varado, sus ocupantes fueron rescatados. Se tienen disponibles 3 albergues, sin ocupación. El DIF otorgó desayuno, comida y cena a los afectados. No se reportan daños humanos.</t>
  </si>
  <si>
    <t>A las 22:10 horas del día de ayer, se registró el choque frontal de 2 unidades del Mexibús correspondientes a la Línea 1, esto sobre Avenida Central, a la altura de La Curva del Diablo, municipio de Ecatepec; se reportaron 10 personas lesionadas trasladadas a la Clínica de Coacalco y a la Clínica 68 del IMSS</t>
  </si>
  <si>
    <t>31/0872019</t>
  </si>
  <si>
    <t>Lerdo, San Luis del Cordero, San Pedro del Gallo, Nombre de Dios, Durango, Poanas.</t>
  </si>
  <si>
    <t>Debido a la sequía se declaró en desastre natural en el sector agropecuario, a 6 municipios del estado de Durango por la perdida de 1616 ha de cultivo sinestrado.</t>
  </si>
  <si>
    <t>A las 12:09 horas, se reportó la evacuación de 150 personas entre trabajadores y pacientes, del hospital del niño "Rodolfo Nieto Padrón", ubicado en Av. Gregorio Méndez Magaña, Municipio de Villa Hermosa, esto debido a la ruptura de la línea de un aire acondicionado por corto circuito, en el área de laboratorio. No se reportan daños humanos.</t>
  </si>
  <si>
    <t>A las 20:14 horas se tiene conocimiento de un choque de microbús de la ruta 22 contra inmueble de la librería “Porrúa” ubicada en el No. 1 de la calle Justo Sierra esquina con República de Argentina, colonia Centro, alcaldía Cuauhtémoc. Derivado del incidente se reportan 10 lesionados (6 femeninas y 4 masculinos), 2 de las cuales presentaban contusiones múltiples. Refieren que el conductor perdió el control y se estrelló contra la barda perimetral. Los lesionados fueron trasladados a los Hospitales Magdalena de las Salinas y Rubén Leñero.</t>
  </si>
  <si>
    <t xml:space="preserve">Aproximadamente a las 10:00 horas, se registró el choque y volcadura de pipa de razón social “Transporte Herrera” que transportaba 20,000 litros de Ácido Nítrico (ONU 2031 – Guía 157), contra tienda de conveniencia Oxxo, ubicada en Cuatro Caminos, carretera estatal Grullo en Ciudad Guzmán, municipio de San Gabriel. Se reportaron 7 lesionados y 18 intoxicados, trasladados a los Hospitales de las localidades Guzmán y Grullo. Se reportó el total derrame de la sustancia química en un área de 450 metros. </t>
  </si>
  <si>
    <t>15:45 y 17:50 horas/26 de septiembre, se registraron lluvias muy fuertes (119.0 mm), situación que provocó escurrimientos del río Chalaquito, en el municipio de Villa Comaltitlán, esto ha ocasionado encharcamientos de hasta 30 centímetros de la siguiente manera: Barrio San Bartolo: 50 viviendas. Barrio San Juan: 20 viviendas. Barrio Santa Lucía: 20 viviendas. Barrio Guadalupano: 30 viviendas. Barrio San Isidro: 20 viviendas. Total: 140 viviendas. Se habilitó 1 albergue en el Auditorio Municipal, en el cual se dieron colchonetas y alimentos a las personas. Cabe mencionar que ninguna de las personas que fue al albergue se quedó a pernoctar. No se reportan daños humanos, únicamente pérdidas materiales.</t>
  </si>
  <si>
    <t>A las 12:42 horas, se reportó explosión de polvorín en la comunidad el Mezquital, municipio de Santiago de Anaya. Se reportaron 2 fallecidos (masculinos de 22 y 19 años).</t>
  </si>
  <si>
    <t>A las 18:17 horas del día de ayer, se registró el choque ente un autobús de pasajeros de la Línea ETN No. Eco. 6018 contra un tráiler que transportaba 20 toneladas de aerosoles, en el km. 123 + 70 en la caseta de cobro San Marcos, de la Autopista Colima - Guadalajara, correspondiente al municipio de Tuxpan; se reportaron 6 personas lesionadas, quienes fueron atendidas en el lugar.</t>
  </si>
  <si>
    <t>A las 17:11 horas, se registró el choque frontal de una camioneta de transporte público No. Eco. 28 contra una camioneta, esto en la Carretera Apizaco – Puebla frente al Monumento a Nezahualcóyotl, correspondiente al municipio de Texcoco, se reportaron 14 personas lesionadas al Hospital del ISSEMyM y a la Clínica 197 del IMSS.</t>
  </si>
  <si>
    <t>A las 00:30 horas, se registró la volcadura de un autobús de pasajeros Línea “Regiomontano” en la Carretera Federal 54 km. 258 + 2, dirección a Monterrey, correspondiente al municipio de Concepción del Oro, se reportaron 2 personas fallecidas y 12 lesionadas trasladadas a nosocomios cercanos, para su atención médica.</t>
  </si>
  <si>
    <t>Inundación fluvial los dias 28 y 29 de septiembre de 2019 por huracán "Narda"</t>
  </si>
  <si>
    <t>Puerto Morelos</t>
  </si>
  <si>
    <t>A las 05:45 horas se registra choque por alcance entre 1 van de turismo de la empresa Playa Express contra 1 autobús de pasajeros (el cuál iba vacío) en la carretera Cancún-Puerto Morelos, a la altura de la Bahía Petenpich. Se reportan 12 lesionados (entre ellos 1 prensado), de los cuales, 3 fueron trasladados al Hospital Regional del IMSS No. 17 y los demás a Hospitales Privados.</t>
  </si>
  <si>
    <t>Santa Lucía del Camino</t>
  </si>
  <si>
    <t>A las 10:20 horas, se reportó un choque entre dos autobuses de pasajeros, sobre la Av. El Rosario,  municipio de Santa Lucía del Camino. Se registraron 8 lesionados, 4 fueron trasladados al Hospital Civil y el resto a Hospitales privados.</t>
  </si>
  <si>
    <t>Villa de Tututepec de Melchor Ocampo, Santos Reyes Nopala, Pinotepa Nacional, Santiago Juxtlahuaca, Villa Sola de Vega, Calihualá, Juchitán, Santa Catarina Yosonotu, Santa Catarina Juquila, San Pedro Mixtepec, San Juan Nuevo Lachao, San Mateo Piñas, Santa María Colotepec, Santa María Yolotepec, Santiago Jocotepec, Santiago Textitlán, San Miguel Panixtlahuaca, San Juan Quiahije.</t>
  </si>
  <si>
    <t>TT Narda: 29 de septiembre, 1 joven de 23 años falleció al ser arrastrado por el Río San Pedro, municipio de San Pedro Mixtepec Miahuatlán. 66 viviendas afectadas por penetración de agua y con daños materiales. Anegación de agua al Hospital Comunitario de Río Grande, municipio de Villa de Tututepec. 9 Ríos desbordados en 7 municipios. Río Maíz, Río Arena, Río Manialtepec, Río Santo Domingo, Río Juxtlahuaca, Río Sabino Solo, Río Mix-teco, Río Verde y Río Zafra. Deslave de cerro, municipio de Santa Catarina Juquila, el cual sepulta una carnicería y una tienda de ropa, en calle Principal a la altura de la antena de Telmex – callejón de Reliquias. 30 de septiembre, se confirma el fallecimiento de otro joven de 17 años, en la Agencia de San Jerónimo, Miahuatlan; contabilizándose un total de 2 personas fallecidas.</t>
  </si>
  <si>
    <t>Acapulco, Zihuatanejo, Atoyac de Álvarez, Benito Juárez, Chilpancingo, Técpan de Galeana, Ometepec, Cuajinicuilapa, Tierra Colorada y Alcozauca. (54 mun en total)</t>
  </si>
  <si>
    <t>TT Narda: 1 persona desaparecida. - 52 municipios con reportes de daños. - 21 personas rescatadas. - 2,294 viviendas con inundación. - 20 colapsos en viviendas. - 215 viviendas dañadas por deslaves de cerros. - 321 viviendas con daños en techos. - 23 afectaciones en escuelas SEG. - 1 inundación de hospital. - 1 inundación de catedral. - 251 enramadas. - 376 árboles caídos. - 3 incendios de palmeras por caída de rayos. - 19 bardas caídas. - 34 postes caídos. - 6 espectaculares caídos. - 23 puentes colapsados. - 249 derrumbes. - 41 deslizamientos de rocas. - 32 deslizamientos / socavones. - 10 ríos desbordados. - 10 municipios incomunicados. 41 personas en algún refugio temporal. Daños en vías de comunicación en proceso de atención</t>
  </si>
  <si>
    <t xml:space="preserve">Se reportaron las siguientes afectaciones en el estado:
30 de septiembre: Daño en la infraestructura de un jardín de niños. En la Colonia San Fernando se realizó la evacuación de 34 personas la cual se alojaron con familiares y amigos. Se han atendido a 295 personas en el refugio temporal con alimentación.
1 de octubre: Se han alojado a 212 personas en 3 refugios temporales. </t>
  </si>
  <si>
    <t>San Blas, Santa Cruz de Miramar, Santiago Ixcuintla y Tecuala</t>
  </si>
  <si>
    <t>30 de septiembre:
Una persona que se encontraba extraviada fue rescatada. Comunidad San Juan de Abajo (7 casas afectadas hasta 1 m de altura), en Las Jarretaderas una vecindad de 18 casas afectadas de 15 a 20 cm, en Bahía de Banderas.
29 de septiembre:
Rescate de 6 personas en el arroyo denominado “El Mamey” municipio de San Blas. Se reporta 1 persona como desaparecida. Se evacua a 10 personas en Santa Cruz de Miramar donde hay en total 15 personas albergadas</t>
  </si>
  <si>
    <t>Cihuatlán, La Huerta, Tomatlán, Cuautitlán de García Barragán, Villa Purificación, Cabo Corrientes y Puerto Vallarta</t>
  </si>
  <si>
    <t>30 de septiembre:
En Puerto Vallarta se tiene registro de 32 viviendas afectadas por penetración de agua y 44 viviendas en Yelapa,
29 de septiembre:
120 viviendas afectadas por penetración de agua en localidad La Tecolotera, municipio de Cihuatlán, comunidad de San Patricio Melaque, municipio de Cihuatlán y  localidad de José María Morelos, municipio de Tomatlán (altura de hasta 2 m). Hay 480 personas refugiadas de manera preventiva en 9 refugios temporales.</t>
  </si>
  <si>
    <t>Colima, Villa de Álvarez, Cuauhtémoc y Coquimatlán, Tecomán, Armería y Manzanillo</t>
  </si>
  <si>
    <t>A las 19:00 horas del pasado día 29 de septiembre, la Depresión Tropical “Narda”, se encontraba  a  75 km al sur-sureste de Manzanillo, Col., y a 110 km al este de Playa Perula, Jalisco. Se reportaron las siguientes afectaciones:
2 viviendas dañadas por árboles caídos. 1 poste de cableado eléctrico caído. 1 vehículo dañado por árbol caído.</t>
  </si>
  <si>
    <t>A las 19:00 horas, se reportó volcadura de un Tsuru de la Policía Auxiliar de la Ciudad de México, sobre la carretera de cuota Celaya - México, municipio Corregidora. Se desconocen las causas que originaron el incidente. Derivado el siniestro, se reportaron 6 personas lesionadas, 2 fueron trasladadas al Hospital General del municipio y 4 fueron trasladadas por la Cruz Roja a diferentes nosocomios.</t>
  </si>
  <si>
    <t>A las 06:30 horas, se reportó la volcadura de combi del servicio público, a la entrada de Huimanguillo. Se reportaron 6 lesionados y 1 fallecida. Se realizan labores de retiro de la unidad y se espera la llegada de SEMEFO.</t>
  </si>
  <si>
    <t xml:space="preserve">A las 11:41 horas del 01 de octubre, se reportó un incendio de un barco atunero de la empresa “Tuny”, localizado en el Puerto de Manzanillo. Se realizó la evacuación preventiva de 2,000 trabajadores; 2 bomberos fueron atendidos por fatiga e intoxicación. Al interior de la embarcación, había químicos como Amoniaco (ONU 2672 – Guía 154), Oxigeno y Diésel (ONU 1202 – Guía 128). El día 02 de octubre el fuego se mantiene sin control, personal del API labora lanzando cortinas de agua para contener el incendio y evitar que se propague a la zona de bodegas y refrigeradores de la empresa. Al mediodía del 03 de octubre, el fuero fue controlado y extinguido sin daños humanos </t>
  </si>
  <si>
    <t>Derivado de las fuertes lluvias presentadas en la tarde del día 2 de octubre, a las 19:30 horas se reportó 1 persona fallecida, la cual fue arrastrada por la corriente que se generó en las calle Luis Covarrubias y Agustín Fernández, colonia Gómez Farías, municipio de Guadalajara.</t>
  </si>
  <si>
    <t>A las 15:00 horas, se reporta desplome de un helicóptero Bell 1679 perteneciente a la Fuerza Aérea Mexicana, entre la localidad de cebollitas y cañada del macho, perteneciente al municipio de Tamazula. La causa por falla de motor. Resultando 1 fallecido y 3 lesionados.</t>
  </si>
  <si>
    <t>A las 10:40 horas, se reportó un conato de incendio al interior de las instalaciones de la Refinería Antonio Amor, ubicada en calle Tierra Blanca No 400, esquina Poza Rica, colonia Bella Vista, municipio de Salamanca. Se reportaron 3 lesionados, trasladados al Hospital de PEMEX de Salamanca y 1 fallecido.</t>
  </si>
  <si>
    <t>Aproximadamente a las 20:00 horas, se suscitó explosión e incendio en 1 vivienda particular donde se almacenaba huachicol, en la Ranchería Zapotal 3/ra. Sección, km. 10, municipio de Cárdenas. Se reportó 1 menor de 10 años fallecida por quemaduras y 4 más lesionadas por quemaduras múltiples, trasladadas al Hospital Regional de Cárdenas.</t>
  </si>
  <si>
    <t>Otzolotepec</t>
  </si>
  <si>
    <t>A las 08:00 horas, se reportó un accidente carretero entre 1 autobús de pasajeros y 1 camioneta particular Jeep con placas MJN-6069, sobre la carretera Libre Poblado de la localidad Villa Cuauhtémoc, municipio de Otzolotepec; se registraron 42 lesionados, ninguno de  gravedad, trasladados a diversos hospitales.</t>
  </si>
  <si>
    <t>12:00 horas (tiempo local), se presentó la fuga de gas Lp, dentro de la empresa empacadora “Mango más Azul”, ubicada en la junta Villa Unión, municipio de Mazatlán. Se reportan 23 personas intoxicadas, mismas que fueron trasladadas a la clínica del IMSS, además de 259 personas evacuadas de las áreas de producción, administrativa y de contabilidad.</t>
  </si>
  <si>
    <t>Tlalpujahua</t>
  </si>
  <si>
    <t>Explosión de polvorín, ubicado en el lugar conocido como el “Llanito”, municipio de Tlalpujahua. Se reportan 2 personas fallecidas y 1 menor lesionado grave, mismo que fue trasladado al hospital General de Maravatio.</t>
  </si>
  <si>
    <t>16:28 horas/05 de octubre, se registró incendio en casa habitación, en Av. 8 colonia Lomas de Casa Blanca, municipio de Querétaro. 16:51 horas. Se sofocaron las llamas y se controló la situación. Paramédicos de CRUM atendieron a 4 masculinos adultos, 1 menor y a 1 femenina, quienes presentaron quemaduras de 1er grado en extremidades superiores.</t>
  </si>
  <si>
    <t>A las 7:00 horas, se reportó una  volcadura de autobús con placas 303H23, perteneciente a la empresa “Flecha Roja”, en el km 8 de  la carretera Federal Huitzilac-Zempoala, municipio Huitzilac. El autobús transportaba 26 pasajeros, de los cuales  se reportan 10 lesionados de 2° y 3° grado, fueron trasladados a los hospitales del IMSS y  Cruz Roja de Cuernavaca.</t>
  </si>
  <si>
    <t>Alrededor de las 07:00 horas se registró la volcadura de una camioneta tipo Urvan de transporte público que cubría la ruta Loma Bonita – Tuxtepec sobre la carretera  175 a la altura de la curva del CBTA número 16 localizado en el ejido de San Bartolo, en el municipio de San Juan Bautista Tuxtepec. Se reporta 1 persona fallecida y 7 más lesionadas,  quienes fueron trasladadas al hospital del IMSS de la zona.</t>
  </si>
  <si>
    <t>20:40 horas/07 de octubre, derivado de las fuertes lluvias, se reportó el deslizamiento de tierra por el reblandecimiento de la misma en la localidad el Mango, municipio de Escuintla, lo que provocó la afectación parcial de 1 vivienda, así como arrastre de los 5 integrantes de una familia (2 adultos y 3 menores), lo que les provocó únicamente raspones. Las personas fueron evacuadas y se refugiaron en casa de un familiar, ya que su vivienda no es apta para habitar. Hay 15 viviendas en zona de alto riesgo, incluyendo el aula de una escuela, ya que se encuentran al pie de loma y en latente riesgo a un deslizamiento de tierra.</t>
  </si>
  <si>
    <t>Derivado de las lluvias intensas, se reportó que en el municipio de Villa Comaltitlán se evacuó a la población de las comunidades Buena Vista y Zapote Mocho, debido al desbordamiento del Río Vado Ancho en la parte baja. Hasta el momento, se reportan 100 viviendas afectadas de las cuales 90 tienen un tirante de 10 a 20 cm y 10 viviendas con un tirante de 50 cm. Se activó 1 refugio temporal en la cabecera municipal, solo albergó una familia la cual ya se retiró.</t>
  </si>
  <si>
    <t>A las 10:09 horas se reporta fuga de amoniaco proveniente de una fractura en tubería de una máquina de hielo con razón comercial “Hielo Frogs”, en la avenida Puerto Juárez, con calle 55, Región 230, manzana 104. De manera preventiva se realiza un cerco de dos cuadras a la redonda (600 metros) y se realiza la evacuación de la escuela primaria Constitución 1917, con 399 alumnos y 13 docentes y de un kínder de nombre Itzel (se desconoce el número), así mismo se realizó la evacuación de 4 personas de la empresa  y comercios aledaños. Se atendieron 4 personas en el lugar por dolor de cabeza (2 elementos de seguridad) y 4 personas trasladados al IMSS por intoxicación. A las 13:45 horas se tiene controlada al 100% la situación.</t>
  </si>
  <si>
    <t>18:46 horas/09 de octubre, se reportó fuga de ácido sulfúrico (ONU 1830 – Guía 137) en las válvulas de un auto tanque de la empresa transportadora TRHEMO en el km. 147+000 de la carretera (1100) Imuris - Cananea, tramo Imuris - ent. Santa Cruz, municipio de Nogales. Fuga de 1 L de sustancia química por minuto aproximadamente. Se reportaron 2 lesionados, 1 con quemaduras por el ácido al tratar de contener la fuga debajo del vehículo y el otro por lesiones en ojos por exposición, fueron trasladados a 2 hospitales cercanos. A las 00:06 horas/10 de octubre, se empezó el trasvase terminando a las 02:40 horas. Se pidió el apoyo también con botes de plástico de 20 litros para recolectar el producto.</t>
  </si>
  <si>
    <t>Acapetahua y Escuintla</t>
  </si>
  <si>
    <t>Por el desbordamiento del Río Doña María, se reportó en la Colonia Soconusco, municipio de Acapetahua, 152 familias con afectaciones, no se reportaron lesionados; los niveles de encharcamientos ya descendieron. En  la Ranchería Guadalupe, municipio de Escuintla, se reportaron 70 casas con encharcamientos en su interior, y afectaciones en los caminos; no hubo lesionados; los niveles de agua  están descendiendo; en la localidad de Canutillo  se reportó un  deslave en la carretera municipal.</t>
  </si>
  <si>
    <t>A las 09:50 horas, se reportó el choque entre un ferrocarril contra una unidad del transporte público, en la Comunidad de La Valla, correspondiente al municipio de San Juan del Río; el incidente se originó, luego de que el chofer del transporte público intentó ganar el paso al tren, resultaron 9 personas fallecidas y 13 lesionados (6 graves, 2 delicados y el resto estables), quienes fueron trasladados a nosocomios cercanos para su atención médica.</t>
  </si>
  <si>
    <t>A las 08:23 horas, se reportó volcadura de una lancha con 9 personas migrantes a bordo, cercano a la comunidad conocida como Paredón, municipio de Tonalá. Se reportó 1 persona fallecida y 8 lesionadas, quienes fueron trasladadas al hospital del municipio para su atención médica. Al momento, los lesionados ya fueron dados de alta.</t>
  </si>
  <si>
    <t>Cabo San Lucas</t>
  </si>
  <si>
    <t>Desde las 03:00 hasta las 04:00 horas (hora local) del día de hoy, se registraron lluvias fuertes en la región de Cabo San Lucas y lluvias moderadas en San José del Cabo; se reportó la creciente de la corriente del arroyo Salto Seco, arrastrando varios vehículos, lo cuales intentaron cruzar la corriente de manera imprudencial, 4 conductores fueron rescatados, 1 de ellos fue trasladado al Hospital del IMSS y 3 al Hospital General en Cabo San Lucas; se reportó 1 persona fallecida arrastrada dentro de su vehículo por una bajada de agua. Se activaron 3 refugios temporales con un total de 7 personas. Se presentaron daños en viviendas por penetración de agua con daños a enseres domésticos, daños a bardas, patios y calles, aún en cuantificación. Se activó el Plan Marina por parte de SEMAR, así como el Plan DN III E de SEDENA.</t>
  </si>
  <si>
    <t xml:space="preserve">A las 02:40 horas se tiene reporte de incendio en el departamento 2 del piso 18 del edificio Zacatecas, ubicado en la calle Manuel González  y Reforma, colonia U.H. Nonoalco Tlatelolco en alcaldía Cuauhtémoc. Se afectaron de manera colateral a los pisos  19 y 20. Se reporta 1 fallecido, se atendieron a 23 personas por crisis nerviosas e inhalación de humo sin requerir traslado. Se evacuaron los pisos del 1 al 18, aproximadamente 400 personas y también se cerró el paso a la circulación sobre Paseo de la Reforma al sur, para facilitar la labor de los servicios de emergencia. Cabe mencionar que se rescataron a 8 personas (6 adultos y dos menores) atrapados por el siniestro. 
Se habilitó 1 albergue temporal para los evacuados en el Deportivo Antonio Caso. Reforma 286, Unidad Habitacional Nonoalco Tlatelolco, alcaldía Cuauhtémoc. </t>
  </si>
  <si>
    <t>Santiago Tuxtla, Ángel R. Carbajal, Catemaco y Ocampo.</t>
  </si>
  <si>
    <t>04:00/13 de octubre, se reportaron las siguientes afectaciones, sin daños humanos ni evacuados en el Municipio de Santiago Tuxtla: 777 viviendas afectadas por penetración de agua debido al desborde de Ríos. •3,108 personas afectadas; 4 vías de Comunicación Afectadas (Chinimiapan – Tepalapan, Medellín - Tres Zapotes, Tres Zapotes – Espinalito, Salto de Agua – Cerro  de Los Vázquez); 1 Refugio habilitado (Iglesia Católica San Antonio de Padua ubicada en la Localidad de Tres Zapotes); 1 Puente afectado (Puente Santiago Tuxtla con daños a la estructura del pilar).
Ángel R. Carbajal: 40 viviendas afectadas por anegamientos en la Comunidad de Los Lirios; puentes afectados (se desconocen nombres y ubicación).
Catemaco: 40 viviendas afectadas; 1 Vía de Comunicación Afectada (Carretera Estatal Coyame – Las Margaritas).
Municipio de Ocampo: 1 Vía de Comunicación Afectada (Camino Juan Días Cobarrubias – Sausal).</t>
  </si>
  <si>
    <t>Mocochá</t>
  </si>
  <si>
    <t>A las 05:30 horas, se presentó choque entre tractocamión con carga de arena y vehículo de traslado médico, sobre la carretera federal Mérida - Motul, entronque del municipio de Mococha. Se reportaron 7 fallecidos y 6 lesionados.</t>
  </si>
  <si>
    <t>Alrededor de las 12:58 horas, se reportó la volcadura de un autobús de pasajeros, propiedad de la empresa “Transporte Tamaulipas” sobre el Libramiento a Linares y Capitán Alonso de León, municipio de Montemorelos. Se reportaron 2 personas fallecidas y 6 lesionadas, trasladadas para su atención médica.</t>
  </si>
  <si>
    <t>Lluvia severa e inundación fluvial y pluvial los dias 16 y 17 de octubre de 2019</t>
  </si>
  <si>
    <t>A las 10:40 horas, se reporta la volcadura de una camioneta perteneciente a Protección Civil y Bomberos del Municipio de Ixtapaluca, esto en Kilómetro 27+700 de la Carretera México – Cuautla, a la altura de la curva el caracol, Municipio de Tlalmanalco. Se reportan 12 personas lesionadas, de las cuales 3 fueron trasladadas al  ISSEMYM de Valle de Chalco y el resto fueron  atendidos en el lugar</t>
  </si>
  <si>
    <t>A las 10:44 horas del día 20 de octubre, se reportó el desplome de una avioneta tipo Cessna 310 de la empresa “Sistema de Inteligencia Geográfica Implicados” S.C., en la comunidad Chichimequillas, municipio de El Marqués. A las 12:41 horas, se localizó la aeronave y los cuerpos sin vida de los dos tripulantes.</t>
  </si>
  <si>
    <t>A las 07:40 horas se registró una fuga de amoniaco anhidro (ONU 1005) en la planta de refrescos “Elite” ubicada en la Carretera Panamericana No. 1588, colonia Centro, municipio de Meoqui. Se fugaron 10 kg del producto. Se evacuó la planta y una maquiladora aledaña, en total fueron 1,830 personas evacuadas.  sin presentarse ningún daño humano.</t>
  </si>
  <si>
    <t>A las 11:37 horas se tiene conocimiento de personas intoxicadas por consumir alimentos, en la escuela primaria “Pedro José Méndez,* ubicada en el ejido Libertad, perteneciente al municipio de Ciudad Victoria. Se reportan 36 menores intoxicados, de los cuales 26 fueron trasladados a diferentes hospitales.</t>
  </si>
  <si>
    <t xml:space="preserve">A las 05:40 hora local, se reportó el incendio de 1 vivienda, sobre calle Pomona s/n, Fraccionamiento Santa Fe, municipio de Mazatlán. El fuego se propagó causando daños a viviendas y automóviles, con un saldo de 3 viviendas con daño total y 1 con daño parcial, 3 vehículos con daño total y 1 con daño parcial. Hubo evacuación de los habitantes (sin cuantificar). No se reportaron daños humanos. Se presume que en la vivienda se almacenaba combustible robado. </t>
  </si>
  <si>
    <t>A las 12:45 horas se registró  una explosión de polvorín en el Mercado de Zumpango ubicado en  Av. Cuautitlán, Carretera La Laguna Apaxco,  Colonia San Pedro de la laguna, municipio de San Pedro Zumpango. Se confirman  2  personas fallecidas y 6 lesionadas trasladados al Hospital de alta especialidad de Zumpango.</t>
  </si>
  <si>
    <t>Lluvia severa e inundación fluvial el 23 de octubre de 2019</t>
  </si>
  <si>
    <t>Tecate, Tijiana y Playas de Rosarito</t>
  </si>
  <si>
    <t>A las 03:30 horas aproximadamente, inicio un incendio en la Colonia El Mirador, correspondiente al municipio de Tecate; se reportaron 2 personas fallecidas y 2 personas lesionadas, se está realizando la evacuación de los residentes del lugar, el fuego se está propagando a las viviendas y se encuentra fuera de control. Se espera la llegada de personal de SEDENA para continuar con las labores de combate.
Incendio forestal, en los límites del territorio nacional y Estados Unidos, en el kilómetro 138, de la carretera Tijuana a Tecate. Del lado sur de la frontera, el incendio ya está controlado. Se reportan 2 bomberos de Tijuana lesionados, atendidos en el lugar.
A las 08:15 horas del 25 de octubre, se reportó un incendio forestal en el municipio Playas de Rosarito; se desconoce la causa; de manera preventiva se realizó la evacuación de las colonias Santa Anita, Morelos y Zonas Altas (sin cuantificar); se encuentran habilitados 2 refugios temporales,  con 7 refugiados;  se reportó 1 fallecido el  cuerpo fue localizado en el interior de una casa siniestrada, cuya necropsia arrojó muerte por asfixia química secundaria a intoxicación por monóxido de carbono.</t>
  </si>
  <si>
    <t>CENACOM, FONDEN F</t>
  </si>
  <si>
    <t>07:15 horas/25 de octubre, se reportó choque entre camión de pasajeros marca Mercedes-Benz, color blanco con número económico PPE-0115-P, placas 6-ETD-54 del Servicio Público Federal y tráiler con plataforma sobre carretera Federal Pénjamo - La Piedad Km. 50+000, como referencia la Central de Autobuses, municipio de Pénjamo. Se reportaron 8 lesionados atendidos en el lugar y posteriormente trasladados a los Hospitales General e IMSS del Municipio de Pénjamo y 18 personas valoradas en el lugar sin requerir traslado.</t>
  </si>
  <si>
    <t>Frontera Comalapa</t>
  </si>
  <si>
    <t>Derivado de las fuertes lluvias que se presentaron el día 25 de octubre, aproximadamente a las 22:44 horas, se reportó penetración de agua en 35 viviendas, aproximadamente, a una altura de 30 a 50 cm; en el municipio de Frontera Comalapa. Se habilitó 1 refugio temporal en el Auditorio Municipal; con 2 familias (14 personas) instaladas.</t>
  </si>
  <si>
    <t>A las 01:47 horas aproximadamente,  se reportaron afectaciones por lluvia intensa presentada en el municipio de  Apaseo El Grande; se reportaron las siguientes afectaciones: 04 viviendas tuvieron penetración de agua por la bajada del agua del cerro, ubicadas en 02 predios con daños en estructura y enseres del hogar en general, ubicadas en las calles Francisco Villa, calle Nueva y calle Leopoldo Vázquez de la Comunidad de Ixtla, con un tirante de 1.5 metros; se realizó la evacuación de 15 personas quienes se refugiaron con familiares, se habilitó un  Refugio Temporal activado en Casa Ejidal calle Juan Aldama de Cabecera Municipal; 03 personas resultaron lesionadas por el arrastre de la corriente, posteriormente trasladadas al Hospital Comunitario de Apaseo El Grande para valoración.</t>
  </si>
  <si>
    <t>A las 13:31 horas se registró un incendio originado por un corto circuito al interior de un departamento número 201, en la Unidad Habitacional ubicada en Federico Dávalos, Manzana 4, Edificio H-25, colonia Presidente Madero, Alcaldía Azcapotzalco; se reportaron 7 lesionados, de los cuales, 2 menores de edad fueron valorados en el lugar, estables, así como, 5 elementos de Bomberos atendidos por personal de Cruz Roja, sin necesidad de ser trasladados.</t>
  </si>
  <si>
    <t>Zaragoza, las Choapas, Cosoleacaque, Uxpanapa, Ixhuatlán, Los Reyes</t>
  </si>
  <si>
    <t>Derivado de las lluvias fuertes registradas el día de ayer se reportan las siguientes afectaciones: Municipio de Zaragoza: Desbordamiento del arroyo Totolapan por escurrimientos, provocando afectación por anegamiento en 2 viviendas evacuando a 2 familias que fueron trasladadas al refugio temporal DIF de Zaragoza ubicado en Bajos del Palacio Municipal. Municipio de las Choapas: 10 viviendas con anegamientos (sin reporte de ubicación). Municipio de Cosoleacaque: 8 viviendas con anegamientos en la Comunidad Cuacotla. Municipio de Ixhuatlán: Se reportan 80 viviendas afectadas por anegamientos en 3 comunidades. Municipio de Los Reyes reportan socavón en la Carretera Federal en comunidad Cumbre de Los Reyes-Comunidad Cumaniquilpo.</t>
  </si>
  <si>
    <t>Alrededor de las 11:08 horas, se recibió el reporte del incendio de camión recolector de basura en llamas,  luego de chocar y reventar con un cable de alta tensión de la CFE a la altura del kilómetro 10 de la carretera Villahermosa-Frontera, dentro de  la colonia Constitución del municipio de Centro. Se reportaron 3 personas fallecidas,  (2  trabajadores de limpia y el Coordinador de Bomberos de la UMPC, quien falleció luego de ser trasladado al Instituto de Seguridad Social del Estado de Tabasco (ISSET) y  1  lesionada (Bombera) quien fue trasladada al (ISSET) para su atención y valoración.</t>
  </si>
  <si>
    <t>A las 22:07 horas, se reportó accidente vehicular entre una camioneta particular y una combi del transporte público, sobre la autopista México - Pachuca km 10, colonia San Juan Ixhuatepec, municipio de Naucalpan. Se reportaron 11 lesionados, de los cuales 7 fueron trasladados a los hospitales de Magdalena de las Salinas y Cruz Roja Tlalnepantla.</t>
  </si>
  <si>
    <t>El Carmen Tequexquitla</t>
  </si>
  <si>
    <t>Durante la tarde-noche, se registraron lluvias fuertes en el municipio de el Carmen Tequexquitla, provocando encharcamientos viales y penetración de agua a 11 viviendas con alturas de hasta 50 cm. Se realizó limpieza de avenidas y de las viviendas.</t>
  </si>
  <si>
    <t>El 28 de octubre alrededor de las 22:00 horas, se  registró lluvia fuerte y  escurrimientos pluviales, en algunos municipios de Morelos, ocasionando las siguientes afectaciones:
Cuernavaca: A partir de las 22:00-23:00 horas/28 de octubre, con un acumulado de las 00:00 a 01:22 horas del 29 de octubre de 68.6 mm en la Capital con un umbral de 90 mm, col. Ciudad Chapultepec taponamiento de coladeras y desborde de la barranca provocando afectación de 8 viviendas, subió un nivel 2 ms. Evacuación de 20 personas que pernoctaron con familiares. Col. Los pinos aumento del cauce de la barranca Rivetex y desborde, afectación de 4 domicilios, nivel aprox. 60 cm; fracc. Camino real Sumiya entrada principal desborde a de apantle, 2 domicilios, nivel 40 cm aprox. Col. Tlahuapan afectación de 1 domicilio y calle inundada nivel de 40 a 50 cm. Aumento del rio Apatlaco: derivado de las escurrimientos en Temixco Regleta de las Animas. se reportaron 10 casas afectadas. 
Yautepec: aumento en el caudal del rio Yautepec;  Vado de Oaxtepec y afectación de 19 viviendas.
Emiliano zapata: Se desborda la barranca del Salado calles: Constitución, Cristóbal colon, cinco de mayo, rancho san pedro y colonia Centro; laboró personal de pc municipal. Afectación a 4 casas
Ayala: Se colapsó un puente vehicular y paso peatonal Chinameca.
Temixco: Afectación de 1 vivienda.
Tepoztlán: Afectación de 1 vivienda.
Tlayacapan: Afectación de 19 viviendas
Se estima que entre los municipios, se tuvieron alrededor de 58 viviendas afectadas, 10 calles, 1 puente, 3 árboles caídos, 4 bardas afectada y 1 escuela y 2 deslizamientos de ladera.</t>
  </si>
  <si>
    <t>A las 14:00/27 de octubre se registró el escurrimiento del agua de lluvia y al desbordamiento de algunos arroyos de la zona rural, en el ejido San Juan de Ulúa km 58.2 Carretera Las Choapas – Ocozocoautla. de la zona rural del Municipio, el pasado domingo un hombre adulto y un niño fueron arrastrados junto con su caballo, al adentrarse en una corriente de agua, por lo cual fallecieron.</t>
  </si>
  <si>
    <t>Municipio Coatzacoalcos: A las 9:15 horas, se reportó la explosión de un carro tanque que contenía residuos de aceite, en la calle Tulipanes, Col. Adolfo López Mateos; se reportaron 4 lesionados que fueron trasladados al Hospital Regional de Coatzacoalcos;  como medida preventiva se realizó la evacuación de 600 personas(estudiantes y personal docente) de una escuela aledaña.</t>
  </si>
  <si>
    <t>A las 10:00 horas se recibió el reporte a través del C5 de Guaymas,  del incendio de una casa habitación ubicada en la callejón del rosario cruce con Avenida reforma, de la colonia moderna, municipio de Guaymas. El fuego se extendió a 7 viviendas, de las cuales 3 fueron consumidas casi en su totalidad y las otras 4 con daños menores.  Se reportaron tres bomberos lesionados quienes fueron trasladados al Hospital del IMSS de Empalme (Unidad 54), para su valoración y atención. No se reportaron personas evacuadas.</t>
  </si>
  <si>
    <t>Debido a los fuertes vientos y lluvias que se han presentado en el estado, se reportan afectaciones como caída de árboles, anuncios espectaculares, cableados en 25 municipios. Cabe mencionar que 3 árboles cayeron sobre viviendas, sin que ocasionaran daños humanos o afectaciones mayores. Se presentó un accidente de una embarcación en Veracruz Puerto, ocasionado por los fuertes vientos, a la altura de la comunidad Jesús Reyes Heroles, a bordo iban 2 personas, de las cuales 1 perdió la vida, persona del sexo masculino.</t>
  </si>
  <si>
    <t>A las 20:17 horas se tiene conocimiento de explosión de pirotecnia en la calle Calvario No. 1, Pueblo San Luis Tlaxialtemalco, alcaldía de Xochimilco. Se reportan 8 lesionados (5 adultos y 3 menores que fueron trasladados a diferentes hospitales), así como 7 personas atendidas por crisis nerviosa.</t>
  </si>
  <si>
    <t xml:space="preserve">Entre las 18:30 - 20:30 horas aproximadamente, se registró lluvia intensa con fuertes vientos en algunas zonas del municipio de Zitácuaro. 
• Penetración de agua a 2 viviendas, con encharcamientos de 10 cm.
• 1 vehículo arrastrado que no presentó daños humanos. 
• Se registró penetración de agua al Hospital Regional de Zitácuaro, con una altura de 10 cm 
• Caída de 2 bardas, afectando a 1 vehículo.
• Caída de 1 portón en una vivienda por la fuerza de la lluvia, ocasionando daño estructural. </t>
  </si>
  <si>
    <t>Santiago Tuxtla, San Andrés Tuxtla, Hueyapan, Ángel R. Cabada y Catemaco</t>
  </si>
  <si>
    <t>Municipio de Santiago Tuxtla: 
• 15 viviendas afectadas con introducción de agua
• Activación de 2 refugios temporales (1 refugio se vio afectado) 
Municipio de San Andrés Tuxtla: 
• 2 puentes afectados por el desbordamiento del río. 
Municipio de Hueyapan: 
• 60 viviendas afectadas por introducción de agua
Municipio de Ángel R. Cabada
• 523 viviendas afectadas por introducción de agua
• 1,619 personas afectadas.
Derivado del Frente Frío No. 8 y de las lluvias registradas desde el 31 de octubre del presente año, hasta el día de hoy, 5 de noviembre, se han registrado 54 municipios con afectaciones, 3 personas ahogadas, 1 persona rescatada y 3 lesionados; con una población afectada de 16,296;  3,776 viviendas dañadas por destechamiento, inundación, caída de árbol o anegadas; 20 escuelas afectadas; 1 refugio temporal activo con 1 familia refugiada; 6 puentes dañados.</t>
  </si>
  <si>
    <t>Lluvia severa e inundación pluvial los días 2, 4 y 5 de noviembre de 2019</t>
  </si>
  <si>
    <t>Paraíso</t>
  </si>
  <si>
    <t>Derivado de las lluvias registradas el día de ayer, así como el desbordamiento de la Laguna Mecoacán se reportó la penetración de agua a 60 viviendas con un tirante de 30 cm, ubicadas en la Colonia El Bellote (Miguel de la Madrid); se desbordó la Laguna La Machona, afectando a 69 viviendas en el Ejido Guano Solo y 26 en El Chipilín. Se desbordaron 3 Ríos (Río Seco, Río Gonzáles y Río de las Flores), originando penetración de agua en Las Flores, El Bellote, Ejido Guano Solo,  Ejido Blanco, Col Pénjamo, Poblado Chiltepec, Moctezuma, Ranchería  Aquiles Serdán, Andrés García dañando a 2,199 viviendas, en donde al momento se han activado 7 refugios temporales con un total de 181 personas albergadas.
El Estado ha otorgado apoyos en las zonas afectadas con un total de 862 despensas distribuidas, así como 560 costales entregados. No se reportan daños humanos.</t>
  </si>
  <si>
    <t>A las 19:05 horas, se registró choque contra camellón central de camión tipo Humbee, propiedad de SEDENA, sobre km 095+900, (111)  Altar – Sonoyta, tramo Altar Caborca, municipio de Caborca. Se reportaron 6 lesionados, elementos de la Secretaria de la Defensa Nacional, mismos que fueron trasladados al Hospital General de Caborca, para su valoración médica.</t>
  </si>
  <si>
    <t>Tilapa y Tepexco</t>
  </si>
  <si>
    <t>A las 20:30 horas, se registró accidente carretero entre autobús de pasajeros de la línea Sur y un vehículo particular, sobre el km 151 de la carretera federal Izúcar de Matamoros - Cuautla Morelos, entre  la Junta Auxiliar de Rijo, municipio de Tilapa y la Junta Auxiliar de Calmeca, municipio de Tepexco. Se reportaron 8 lesionados, de los cuales 1 fue de la primera prioridad, 2 de la segunda prioridad y 5 fueron de la tercera prioridad, trasladados para ser valorados en hospitales por diversas unidades de distintas dependencias.</t>
  </si>
  <si>
    <t>18:48 horas/05 de noviembre, se registró choque automovilístico entre un taxi colectivo de la ruta Tierra Colorada - Chilpancingo, con número económico 138 contra un taxi colectivo de la ruta Ocotito - Chilpancingo, con número económico 50, sobre la carretera federal Chilpancingo - Acapulco, a la altura del deshuesadero de Petaquillas, municipio de Chilpancingo de los Bravo. Se desconocen las causas. Se reportó 1 persona fallecida y 5 lesionadas, trasladadas al Hospital Privado del Sur para su atención médica.</t>
  </si>
  <si>
    <t>A las 12:35 horas, se registró la volcadura y  desbarrancamiento de un autobús de pasajeros de la línea Flecha Amarilla,  sobre la carretera Guanajuato- Dolores, Municipio de Guanajuato; se reportaron 8 lesionados ( 3 código rojos, 2 códigos amarillos y 3 códigos verdes), trasladados al Hospital General y al IMSS en el municipio de Dolores,  así como al Hospital General y al Hospital del ISSSTE en Guanajuato.</t>
  </si>
  <si>
    <t>(CEPCM) informó que  a las 08:48 horas, del día de hoy se recibió el reporte de un accidente aéreo cerca del aeropuerto Mariano Matamoros de una aeronave marca Cessna 167 color blanca con franjas azules perteneciente a la escuela de vuelo Aeronáutica Vitar, la cual realizaba prácticas de vuelo, los dos tripulantes de la aeronave perdieron la vida.</t>
  </si>
  <si>
    <t>15:15 horas, se presentó un derrumbe, derivado de los trabajos de demolición en un edificio, ubicado en las calles Marsella y Justo Sierra, colonia Americana, mismo que afectó a un edificio aledaño. Se reportan 13 personas lesionadas, mismas que son trasladadas a diversos hospitales para su atención.</t>
  </si>
  <si>
    <t>A las 03:04 horas, se reportó un incendio al interior de una bodega de telas sobre República de Uruguay No. 156, colonia Centro, alcaldía de Cuauhtémoc. Se reportan 5 bomberos lesionados (3 por inhalación de humo y 2 por contusiones debido al colapso parcial de algunos puntos de la estructura), todos son valorados médicamente para descartar lesiones graves. Se reportan pérdidas materiales, como 2 departamentos  que se consumieron en su totalidad. Se realizó la evacuación de 150 personas (incluyendo 2 de la tercera edad), sin reporte de civiles lesionados.</t>
  </si>
  <si>
    <t xml:space="preserve">Derivado del Frente Frío 12 en el estado, se reportan las siguientes afectaciones por lluvia e inundación del día 14 de noviembre:
Municipio de Cárdenas:
•              3,922 viviendas afectadas.
•              15,688 personas afectadas. </t>
  </si>
  <si>
    <t>A las 16:04 horas, se registró la volcadura de una unidad tipo minivan del Transporte Público, (sin reporte de ruta ni características), en la carretera Santiago-La Marquesa, municipio de Ocoyoacac; se reportaron 1 fallecido y 6 lesionados, de los cuales, 4 están siendo atendidos en el lugar y 2 fueron trasladados al Hospital del IMSS número 220, en Toluca, para su valoración médica.</t>
  </si>
  <si>
    <t>A las 20:00 horas del día de ayer, se registró el choque y posterior volcadura de la unidad 05 de Protección Civil Municipal contra un taxi, esto en Calle Mar de Plata en el municipio de Durango; la unidad acudía a verificar reporte de fuga de gas en Fracc. Gpe. Se reportaron heridos 2 elementos de PC y 4 tripulantes del otro vehículo, quienes fueron trasladados a un nosocomio cercano por cruz roja, para recibir atención médica.</t>
  </si>
  <si>
    <t>A las 15:15 horas, se reportó un choque entre 1 vehículo particular (sin reporte de características) y 1 camión de transporte público de la ruta 1 con salida de camino, sobre Av. Jesús Michel González a la altura de Villas Terranova, colonia Tlajomulco, municipio de Tlajomulco de Zúñiga. Se reportaron un total de 15 lesionados, de los cuales, 5 fueron atendidos en el lugar, 8 trasladados a la Cruz Verde y 2 trasladados a la Clínica 180 del IMSS.</t>
  </si>
  <si>
    <t>A las 14:00 horas, se registró un choque con volcadura entre 1 combi de trasporte público (sin reporte de ruta, ni características) y 1 vehículo particular (sin reporte de características), sobre la carretera Circuito Bicentenario, en dirección Tizayuca-Tecámac-Zumpango, enfrente del Fraccionamiento Santa Isabel, municipio de Zumpango. Se reportaron 10 lesionado trasladados al Hospital General del IMSS No. 200 en Tecámac y al Hospital de Especialidades de Zumpango</t>
  </si>
  <si>
    <t>19:14 horas/18 de noviembre, se reportó choque por alcance entre 3 autobuses del transporte público, dos de ellos de la Ruta Teotihuacán, el primero con placas de circulación 28-HA-3N, el segundo con placas 502-HF-5, número económico 96 y el tercero únicamente con económico 255, sobre el km 16+300 de la autopista México – Pachuca, dirección Hidalgo, a la altura de la parada conocida como el Gallito, colonia Santa Clara, municipio de Ecatepec de Morelos. Se presume que se debió al exceso de velocidad con la que conducía el chofer de un autobús (ruta Plaza Coacalco - placas 502HF5), impactando a otros 2 autobuses que se encontraban estacionados. Se reportaron 13 personas fallecidas (9 masculinos y 4 femeninas, de ellos 1 menor de edad y 1 al llegar al Hospital Magdalena de las Salinas) y 29 lesionadas (19 masculinos y 10 femeninas), trasladadas por ambulancias de SUEM, Protección Civil municipal, Cruz Roja de Tecámac, Cruz Roja Ecatepec, a los Hospitales Magdalena de las Salinas, Clínica del IMSS número 68 y 76, José María Rodríguez y Hospital de las Américas.</t>
  </si>
  <si>
    <t>Real de Asientos</t>
  </si>
  <si>
    <t>A las 10:45 horas se tiene conocimiento de derrumbe al interior de la mina “Santa Francisca” en el municipio  de Real de Asientos. Se reportan 3 personas lesionadas ( dos masculinos de 42 y uno de 26 años). Protección Civil refiere que se les negó el acceso a la mina. Los mineros fueron trasladados al Hospital General de Zona # 3 IMSS.</t>
  </si>
  <si>
    <t>A las 13:55 horas, se reportó accidente vehicular de camión de pasajeros, color amarillo, No. Económico 859 con placas de circulación A-22697-X y razón social "Rojo Castillo y Arco Sur", sobre la Av. Lázaro Cárdenas a la altura de La Araucaria, municipio de Tuxpan. Se presume que la unidad se quedó sin frenos, perdiendo el control y subiéndose al camellón del distribuidor vial de la Araucaria. Se reportaron 9 personas lesionadas, 4 hombres, trasladados al CAE y al Hospital Civil y 5 personas atendidas en el punto (3 mujeres y 2 hombres).</t>
  </si>
  <si>
    <t>A las 09:00 horas se reportó intenso olor a gas en Avenida Praderas y Del Parque, colonia Paraje San José Sector Las Mariposas en el municipio de García. Derivado del olor se evacuaron a 1,837 personas entre estudiantes y trabajadores de las Escuela Secundaria “Mario Azuela”, Escuela Primaria “Gonzalo Aguirre Beltrán” y un Kínder que conforma el plantel educativo. Se evaluaron en el lugar a 8 personas con síntomas de intoxicación. Se trasladaron a 4 alumnos a chequeo médico por petición de los padres de familia al Hospital Metropolitano.</t>
  </si>
  <si>
    <t>Alrededor de las 21:30 horas del día de ayer, se registró la volcadura y caída a un barranco de un autobús de pasajeros de la Línea “Romo Tours”, en el km. 170 de la Carretera Tuxtla – Las Choapas, correspondiente al municipio de Ocozocoautla; el autobús salió de Tuxtla y se dirigía a la Ciudad de México, mismo que cayó a un barranco de 20 a 30 metros de profundidad, se desconoce la causa que originó el siniestro; derivado de lo anterior, se reportaron 4 personas fallecidas y 35 personas lesionadas, quienes fueron trasladadas al Hospital “Gómez Maza”, Hospital de Cruz Roja, Hospital “5 de Mayo”, Hospital del IMSS Municipal y Hospital de Chapa de Corzo.</t>
  </si>
  <si>
    <t>A las 20:55 horas, se reportó un accidente de tránsito entre una combi colectiva (ruta Tehuacán- cuicatlan), 1 camioneta Nissan roja que transportaba pollos y 1 motocicleta, en la carretera Tehuacán- Teotitlán, paraje 5, km 29, municipio de Zinacatepec; se refieren que uno de los  conductores estaba en estado de ebriedad; se reportó 1 fallecido y 11 lesionados trasladados a diversos hospitales de los municipios de Ajalpan, Coxcatlán y Tehuacán.</t>
  </si>
  <si>
    <t>Tulúm</t>
  </si>
  <si>
    <t>A las 07:00 horas se reportó el choque entre un carro particular y una combi de transporte público, de la empresa Tiburones del Caribe, esto fue en el kilómetro 28 de la carretera Tulum-Coba, a causa de esto se reportan 1 persona fallecida y 7 lesionadas, las cuales fueron trasladadas a un nosocomio para su valoración médica.</t>
  </si>
  <si>
    <t>A las 02:15 horas, se registró la volcadura de un autobús de pasajeros perteneciente a la empresa Primera Plus, con número económico 5836 marca VOLVO, en la Autopista Colima-Manzanillo, dirección Manzanillo-Colima, Municipio de Colima; se reportaron 1 persona fallecida y 15 lesionadas, quienes fueron trasladadas al IMSS y al Hospital Regional en Colima.</t>
  </si>
  <si>
    <t>Hunucmá</t>
  </si>
  <si>
    <t>La Secretaría de Marina-Armada de México, informó de un accidente ocurrido el 24 de noviembre, en inmediaciones del puerto de Sisal, Yucatán. Citado incidente ocurrió cuando una Patrulla Interceptora de la Novena Zona Naval, al estar realizando patrullaje de vigilancia marítima de puerto de Celestún, Yuc., al puerto de Yukalpetén, Yuc., fue colisionada por una embarcación pesquera de nombre “SOCORRO NOEMI” ,  con tres tripulantes  del sexo masculino y nacionalidad mexicana, la cual navegaba de mar abierto hacia el Puerto de Sisal, Yuc. Dos de los tripulantes de la embarcación pesquera cayeron al agua y el otro permaneció a bordo de citada embarcación, quienes fueron rescatados inmediatamente y trasladados al puerto de Progreso, Yuc., para ser recibidos por el personal de Sanidad naval y brindarles atención médica, lamentablemente dos de ellos fallecieron.</t>
  </si>
  <si>
    <t>A las 00:20 horas, se reportó incendio en casa habitación de 2 niveles, sobre Puerto Hong Kong No. 5, colonia Ejidos de San Juan de Aragón, alcaldía de Gustavo A. Madero. La vivienda se consumió en su totalidad, se reportaron 2 personas intoxicadas, 1 de ellas trasladada a un Hospital cercano. Se realizó la evacuación de 30 personas y se acordonó la zona.</t>
  </si>
  <si>
    <t>Yanga</t>
  </si>
  <si>
    <t>14:00 horas, se registró un choque múltiple, entre 2 vehículos particulares y 1 autobús de pasajeros de la empresa línea Plateados, el incidente se presentó en la carretera Córdoba-Yanga, municipio de Yanga, a la altura de la entrada a la comunidad de San José de Gracias. Como resultado del accidente, se reportan 10 personas lesionadas, entre ellas 2 menores de edad, todos fueron trasladados a distintos hospitales, para su atención médica.</t>
  </si>
  <si>
    <t>Tamazula, Topia, Canelas y Tepehuanes.</t>
  </si>
  <si>
    <t xml:space="preserve">Precipitaciones fuertes en el noroeste de Durango en la Región de Las Quebradas y municipios de la sierra circundante. Las más altas registradas a las 08:00 hs fue en La Rosilla, Mpio. de Guanaceví con 55 mm, Tamazula, mpio. de Tamazula con 47.5 mm y Tepahuanes, mpio. de Tepehuanes con 30 mm. Se tienen reportes de lluvia continua durante esta mañana en toda la zona noroeste del estado. 
MUNICIPIO DE TAMAZULA
- Debido a la creciente del río Canelas se evacuaron 105.
· Río de Topia: se evacuó una familia de 5 integrantes.
· La creciente del río Humaya se llevó el puente de la comunidad El Barco. La Zona del Durazno se encuentra incomunicada.
· Se realizó la evacuación de 117 familias de las localidades de Boca del Arroyo, Guacimillas, Comunidad Coluta, Localidad del Cucharo, El Guamúchil y La Junta del Santo, quienes se trasladaron con familiares y amigos, se activó un Refugio Temporal en la Secundaria No. 10. La creciente del río Tamazula dificulta el traslado de las personas al albergue. Alrededor de 200 familias se encuentran incomunicadas en la zona de Chacala a La Nueva Rosita.
MUNICIPIO DE TOPIA
· Una vivienda de la cabecera municipal sufre afectaciones por derrumbe.
MUNICIPIO DE CANELAS
· Por la crecida del rio Canelas se evacuaron 80 personas. No hay acceso a las comunidades de La Angostura, La Higuera, El Oro, Zapotes de Valencia, Agua Blanca de Rocha, debido a las malas condiciones de los caminos, así como presencia de derrumbes. Se desconoce el total de personas evacuadas.
MUNICIPIO DE TEPEHUANES
· Se activó un Refugio Temporal denominado Salón “El Conquistador”, ubicado en la Cabecera Municipal con capacidad de 750 personas, donde alberga a 483. Se presentan anegaciones en la Colonia Estación 1 con tirantes de 1.5 metros, en la Colonia Estación 2 se registraron anegaciones con tirantes de 50 cm, así como en el Centro de la Cabecera Municipal, se desbordó el Río Tepehuanes dejando incomunicadas las comunidades de San José de la Boca, Arroyo Chico, Pinos y El Rincón, por otro lado, se han cuantificado 223 viviendas afectadas, se realizó el rescate de 4 personas del río y 2 vehículos fueron arrastrados.
</t>
  </si>
  <si>
    <t>Batopilas, Morelos, Urique.</t>
  </si>
  <si>
    <t>Debido a la presencia de intensas lluvias, han sido afectados los municipios de Batopilas, Morelos y Urique, donde en ésta última, se reportó una persona desaparecida, quien intentó cruzar el cauce del Arroyo “Azul” y en consecuencia fue arrastrada, se valora la posibilidad de iniciar las labores de búsqueda, conforme continúe la situación meteorológica, por otro lado, se activa un refugio temporal en el Centro Comunitario “Librado de Chaves” con 6 personas albergadas.</t>
  </si>
  <si>
    <t>Moctezuma, Nacori chico, General Plutarco Elias Calles, Etchojoa, Huatabampo, Navojoa, San Ignacio rio muerto, Bacum, Benito Juarez, Cajeme</t>
  </si>
  <si>
    <t>Debido a la sequía se declaró en desastre natural en el sector agropecuario, a 10 municipios del estado de Sonora por la perdida de 3958 ha de cultivo sinestrado.</t>
  </si>
  <si>
    <t>LLUVIA SEVERA E INUNDACIÓN PLUVIAL LOS DÍAS 27 Y 28 DE NOVIEMBRE DE 2019</t>
  </si>
  <si>
    <t>Derivado de las fuertes lluvias que se han registrado en las últimas horas en el municipio, se informó que aumentó a 21 colonias las afectadas donde preliminarmente se tiene cuantificado 150 viviendas con penetración de agua. No se tiene reporte de daños humanos.</t>
  </si>
  <si>
    <t>A las 07:50 horas, se registró una explosión dentro de un domicilio, que fungía como taller clandestino de pirotecnia, ubicada en cerrada de Guadalupe, municipio de Tultepec; se reportaron 3  personas fallecidas.</t>
  </si>
  <si>
    <t>A las 09:03 horas, se reportó un choque entre 1 autobús de pasajeros perteneciente a la empresa Estrella de Oro y 1 Vagoneta tipo Urvan de trasporte público, en la carretera Federal Iguala – Chilpancingo, a la altura del Fraccionamiento 3 Iguanas, Municipio de Iguala; se reportaron 8 personas lesionadas, trasladadas al Hospital General en Iguala.</t>
  </si>
  <si>
    <t>A las 09:40 horas, se reportó un choque múltiple de 8 vehículos, entre ellos 1 unidad de transporte colectivo, en la carretera Apizaco - Tlaxcala, a la altura de los puentes conocidos como “El Molinito”, correspondiente al municipio de Apizaco; aparentemente un camión de carga impactó a los vehículos, el conductor del camión se dio a la fuga, se reportaron 5 personas fallecidas y 10 lesionadas, de las cuales, 1 trasladada al IMSS en Apizaco 2 al Hospital General, 2 al Hospital La Loma, 2 al Hospital Infantil y 3 al Hospital General Regional en Tlaxcala.</t>
  </si>
  <si>
    <t>Pandícuaro</t>
  </si>
  <si>
    <t>A las 07:38 horas, se reportó un choque entre un tráiler de doble remolque (color blanco con placas 15AM7AM) y un autobús de pasajeros (Línea TAP, número económico 5075), sobre  el kilómetro 262, carreta México- Guadalajara, Municipio de Panindícuaro. Se reportaron 2 fallecidos y 15 lesionados, que fueron trasladados al Hospital militar de Irapuato.</t>
  </si>
  <si>
    <t>Tlaxcoapan</t>
  </si>
  <si>
    <t>21:58 horas/02 de diciembre, se reportó al C5 fuga de gasolina de un ducto de PEMEX por toma clandestina, atrás de un salón de eventos, colonia La Vega, a unos 600 metros de la colonia San Pedro, municipio de Tlaxcoapan. Se inició con la evacuación de 2 colonias (Fraccionamiento San Pablo y colonia La Vega), se reportó nube de gas. Se habilita un refugio temporal, ubicado en el Centro Cultural de Tlaxcoapan. CFE cortó la energía en un radio de 500 metros a la redonda. 
02:50 horas/03 de diciembre, la fuga ha disminuido, se presenta en forma de chorro a nivel de piso. En el refugio temporal, se encuentran 67 personas albergadas y las demás personas de evacuadas se dirigieron con familiares y/o amigos. A las 12:15 horas, concluyeron los trabajos de soldadura y sellado del ducto, donde personal de PEMEX vaciará tierra curada para tapar la excavación, el día de mañana se reanudan clases en los planteles suspendidos, asimismo, el refugio temporal se ha desactivado, con el retorno de los pobladores a sus hogares.</t>
  </si>
  <si>
    <t>Nácori Chico, Huachinera, Bavíspe, Bacadehuachi, Baserac y Villa Hidalgo</t>
  </si>
  <si>
    <t>Derivado de las lluvias registradas el día 28 de noviembre, se registraron las siguientes afectaciones:
1 socavón, 6 carreteras afectadas con deslaves, vados y arroyos crecidos, daños por saturación de sistemas de agua potable y drenaje, se  habilitaron  8 refugios temporales con 40 personas;  viviendas dañadas, pérdida de cultivos, daños en 146 planteles educativos. Se reportaron 2 lesionados. Aproximadamente 120 personas en riesgo, de la comunidad San Juan del Río, municipio de Villa Hidalgo, derivado del desfogue por vertedor libre de la Presa La Angostura.
El día 03 de diciembre, con apoyo del helicóptero de la Guardia Nacional, Protección Civil de Sonora,  realizó la entrega de 8  toneladas de víveres (Agua y despensas) a los municipios de Bavíspe, Nácori Chico, Bacerac, Bacadéhuachi y Huachinera.
Se estima que resultan afectadas un aproximado de 7,574 personas  de 47 comunidades por los daños al puente de la carretera Huásabas. En el municipio de Villa Hidalgo se tiene 1 comunidad sin paso vía terrestre por escurrimiento de agua con afectación aproximada de 150 personas. Se reportó el fallecimiento de una femenina de aproximadamente 39 años que intentó cruzar un arroyo con su camioneta y se la llevó la corriente.</t>
  </si>
  <si>
    <t>A las 23:50 horas/ 03 de diciembre se reportó una fuga de gas Lp por toma clandestina en un predio baldío de 3X4 m, ubicado en Avenida 104 Poniente, colonia Jorge Murad Macluf, municipio de Puebla (Georeferencia 19°05'14.6"N 98°11'05.0"W). A las 05:50 horas se recibió el reporte por parte de C5, momento en que el personal se dirigió y realizó la evacuación de 10 viviendas  aledañas al terreno (aproximadamente 80 personas), asimismo se suspendieron clases en el COBAEP 36 y Escuela Secundaria “Juan Escutia en de Villa Frontera y las labores en la Bodega Avícola. A las 07:29 horas se controló la fuga de la llave de paso; sin embargo, al realizar trabajos de excavación para comenzar con las labores de sellado de la toma, se encontró otra fuga de gas Lp directa a la toma clandestina, con explosividad del 100% y el cuerpo sin  vida de un masculino. Al momento el personal se encuentra  laborando con cortinas de agua y se procederá a la extracción del cuerpo.</t>
  </si>
  <si>
    <t>A las 00:48 horas, se registró flamazo por el uso de herramientas eléctricas al interior de Parque Delta, ubicada en Cuauhtémoc No. 462 y Viaducto M. Alemán, colonia Piedad Narvarte, alcaldía de Benito Juárez. En el lugar, personal realizaba trabajos de mantenimiento (remodelación), por lo que por el uso de las herramientas y posible corto circuito, provocaron el flamazo. Se reportaron 10 lesionados, 4 trasladadas a un hospital privado para continuar recibiendo la atención médica correspondiente y 6 más fueron atendidas en el lugar.</t>
  </si>
  <si>
    <t>Delicias</t>
  </si>
  <si>
    <t>A las 02:30 horas, se reportó la volcadura de autobús de pasajeros Línea Nómada tours placas 798-RM-1, sobre la carretera panamericana km 124, entre los municipios de Delicias y Saucillo. Se reportaron 10 fallecidos y 31 lesionados, trasladados al Hospital Regional Delicias, IMSS Delicias y al ISSSTE Delicias.</t>
  </si>
  <si>
    <t>A las 17:56 horas, se registró la volcadura de un autobús de pasajeros foráneo (Ómnibus de México) en el km. 19 de la Carretera a Colotlán, correspondiente al municipio de Zapopan. Se reportaron 4 personas fallecidas y 24 lesionadas, quienes fueron trasladadas a la Cruz Verde Norte, Cruz Verde Niña Eva, Centro Médico y Hospital Militar Regional.</t>
  </si>
  <si>
    <t>A las 13:16 horas, se registró una explosión de polvorín en el Camino a  Alpayuca, Amozoc-Alcatraces, municipio de Amozoc;. Se reportaron 4 personas fallecidas y 7 lesionadas, quienes fueron trasladadas a nosocomios cercanos.</t>
  </si>
  <si>
    <t>18:45 horas/06 de diciembre, se registró la volcadura de una pipa que transportaba Amoniaco Anhidro (No. ONU 1005 – No. Guía 125) con capacidad de 40 toneladas el cual se encontraba al 90 % con un total de 38,047 litros, la unidad pertenece a la empresa SIMSA PQ-0235-B, que se trasladaba de Lázaro Cárdenas a Morelia, esto en el km. 260 + 000 de la Autopista Siglo XXI, correspondiente al municipio de Arteaga, límites de los estados de Guerrero y Michoacán.. La volcadura del vehículo provocó la fuga y derrame del amoniaco, quedando cerca un autobús de pasajeros de la  línea Purépechas con placas 30-HA-4F del servicio público federal y número económico 953, así como 2 tractocamiones, los cuales quedaron atrapados por la nube tóxica. Se reportaron 5 personas fallecidas por intoxicación (4 perdieron la vida en el lugar y 1 en el hospital) y 31 personas intoxicadas quienes fueron trasladadas a diferentes hospitales. Se realizó la evacuación de la Población Infiernillo activando 3 refugios temporales atendiendo un total de 1,500 personas. Más tarde fallecieron 2 heridos para totalizar 7 defunciones.</t>
  </si>
  <si>
    <t>A las 16:45 horas, se reportó una deflagración de un autoclave a presión (caldera con agua a vapor) de 14 toneladas, al interior de la fábrica de Parabrisa "Vitro Trinamex", perteneciente a la Empresa DELMAN INTERNATIONAL S. A. de C. V., ubicada en Xicoténcatl No. 11, colonia Esfuerzo Nacional, zona Industrial Xalostoc, municipio de Ecatepec de Morelos. Se reportó 1 persona fallecida (Operador del autoclave) y 13 lesionados policontundidos y con crisis nerviosa, de los cuales, 9 fueron atendidos en el lugar y 4 fueron trasladados a la Clínica No. 76 del IMSS para su valoración médica.</t>
  </si>
  <si>
    <t>A las 12:46 horas del 09 de diciembre se tuvo conocimiento de un accidente de un camión urbano ruta 51, en Av. 5 de Febrero, Colonia Carrillo Puerto, municipio de Querétaro; frente a las instalaciones de Mega Cable, dirección CDMX. El camión impactó un vehículo compacto y 3 postes, resultando 12 lesionados valorados en el lugar y 5 trasladados ( 2 en condición delicada) al Hospital General.</t>
  </si>
  <si>
    <t>A las 09:02 horas, se recibió el reporte de la volcadura de un autobús de pasajeros perteneciente a la empresa Autotransportes Monarca Exprés, Unidad 52, con  placas 789RLT, a la altura de la caseta de Huitzo en el kilómetro 200, de la carretera Federal 135, a la altura del municipio de Villa de Etla. En el vehículo viajaban 45 personas, 2 fallecidos y 28 lesionados.</t>
  </si>
  <si>
    <t>A las 14:20 horas se reporta accidente en la carretera México–Pachuca, kilómetro 39 en donde un tráiler impacta a una camioneta con peregrinos, se reportan 5 personas lesionadas y el incendio de la camioneta; 2 masculinos fueron trasladados al Hospital del IMSS 200 en Tecámac por la unidad Municipal de P.C. Tecámac y las otras 3 personas atendidas en el lugar.</t>
  </si>
  <si>
    <t>18:06 horas, se registró el impacto entre un tráiler de carga de la empresa Transportes Cárdenas y Chavez, S.A. de C.V. y un autobús de pasajeros, con número de placas 419-R-19 de Turismo. El accidente se presentó en la carretera Querétaro-Apaseo El Grande, a la altura de la comunidad El Tenango, municipio de Apaseo El Grande. Se reportan 26 personas lesionadas atendidas en el lugar.</t>
  </si>
  <si>
    <t>A las 02:20 horas, se registró un incendio de casa habitación, ubicada en Calle 77 No. 10, entre Avenida 4 y Calzada Ignacio Zaragoza, Colonia Puebla. Se atendió a 1 persona por crisis nerviosa y se evacuaron 5 familias (se desconoce el total de personas), en el lugar se consumió la vivienda, siendo pérdida total.</t>
  </si>
  <si>
    <t>Derivado de la peregrinación anual a la Basílica de Guadalupe, se presentaron las siguientes afectaciones: Afluencia de 10,916,737 personas, se realizaron 8,103 atenciones médicas, 21 traslados, 132 personas extraviadas y 131 recuperadas, 1 persona fallecida por causa natural, 294,700 personas albergadas en refugio temporal, participaron 4,505 elementos y 449 unidades de diversas instituciones de fuerza. 722 toneladas de basura recolectadas. 136,000 litros de agua repartidos. Total de peregrinaciones: 3,423.</t>
  </si>
  <si>
    <t>Lluvia severa el 11 de diciembre de 2019</t>
  </si>
  <si>
    <t>Jacala de Ledezma</t>
  </si>
  <si>
    <t>A las 20:00 horas, se reportaron 6 personas electrocutadas por un accidente ocurrido durante la quema de juegos pirotécnicos “toritos”, en el municipio de Jacala de Ledezma, un torito que se encontraba sostenido sobre vallas metálicas se fue de lado  cayendo sobre cables de luz;  las personas que se encontraban cerca intentaron colocarlo en su lugar, sosteniendo las vallas metálicas y electrocutándose. De las personas lesionadas, 5  son atendidas en el Hospital Regional del municipio y 1 persona (con quemaduras del 60% en el cuerpo)  será trasladada vía aérea.</t>
  </si>
  <si>
    <t>A las 21:10 horas, del día 12 de diciembre, se reportó la volcadura de un camión de transporte público de la línea Futura Select, color blanco, número de placas 493JV5, sobre el kilómetro 41 Ramal, Jala-Compostela, del municipio Compostela. Se reportó 1 persona fallecida y 5 lesionadas atendidas en el lugar.</t>
  </si>
  <si>
    <t>A las 18:00 horas, se reportó la volcadura de un transporte público, en el libramiento de Actopan, a la altura de la comunidad El Rincón hacia Fray Francisco, en el municipio El Arenal. En la unidad viajaban 30 personas, resultando 23 lesionados, que fueron trasladados a Hospitales de Pechuga, Actopan y  del Municipio El Arenal.</t>
  </si>
  <si>
    <t>A las 07:20 horas, se registró la volcadura y salida de camino de patrulla de Policía Federal 15005, sobre Calle 7 (Anillo Periférico) a la altura de Río Churubusco, colonia Granjas México, alcaldía de Iztacalco y Av. Chimalhuacán, municipio de Nezahualcóyotl, Estado de México. Se reportaron 5 policías lesionados trasladados al Hospital Médica Sur.</t>
  </si>
  <si>
    <t>Churintzio</t>
  </si>
  <si>
    <t>A las 19:59 horas del día de ayer, se registró un choque entre un autobús de pasajeros y un tráiler tipo torton, sobre la Carretera 1520 Maravatío – Zapotlanejo, km. 334+300, entronque a Churintzio, correspondiente al municipio de Churintzio. Se reportó 1 persona fallecida y 5 personas lesionadas trasladadas a nosocomios cercanos para su atención médica.</t>
  </si>
  <si>
    <t>Tarímbaro</t>
  </si>
  <si>
    <t>A las 13:08 horas, se reportó la volcadura de patrulla de la Secretaría de Seguridad Pública 19208 con placas MC-208A1, a la altura de la comunidad de Jamaica, salida a Salamanca, municipio de Tarímbaro. A las 13:36 horas, se confirmó a 1 fallecido y a 7 lesionados, todos agentes de la Policía Michoacán, traslados al IMSS de Charo.</t>
  </si>
  <si>
    <t>A las 06:00 horas, se registró choque frontal entre camión de 3 ½ toneladas y unidad de transporte público que corría de Zumpango a Teoloyucan, a un costado de la Laguna de Zumpango, enfrente de la empresa Carso. Se reportó 1 persona prensada, trasladada al Hospital de Alta especialidad en Zumpango por unidad de Cruz Roja, 3 unidades de PC trasladaron a 6 lesionados al IMSS 200 en Tecámac y unidades de PC Teoloyucan y Tecámac trasladaron a 7 lesionados más a diferentes nosocomios.</t>
  </si>
  <si>
    <t>A las 06:00 horas,  se registró la volcadura de un autobús de la línea Omnibus de México,  en la carretera federal número 49 en el kilómetro 11 + 600, tramo de Altamira a la altura de Rancho Grande, en el municipio de Fresnillo. El Autobús salió de Parral con destino a la Ciudad de México, la causa aparente es que el conductor se quedó dormido y volcó. Se reportaron 18 lesionados, de los cuales solo 2 fueron trasladados al Hospital General de Fresnillo.</t>
  </si>
  <si>
    <t>A las 04:50  se atiende el reporte de un choque por alcance de un vehículo de pasajeros (camioneta tipo Van) contra un tráiler, en el Kilómetro 14 de la autopista Tepatitlán- Guadalajara, municipio de Zapotlanejo. La unidad de transporte público se incendió posterior al impacto, se reportan  14 fallecidos y 12 lesionados trasladados a los hospitales IMSS de Tepatitlán, Hospital Vicentico Tepatitlán y Centro médico de Occidente. De los lesionados 2 se encuentran muy graves, 5  en estado graves y 5 en estado leve.</t>
  </si>
  <si>
    <t>A las 07:13 horas  en Av. del Sol, colonia del  Sol, en el municipio de Querétaro, a la altura de Plaza del Sol, se encontró a un individuo masculino en condición de indigencia, al atenderlo personal de Cruz Roja detecta que la persona falleció por aparente hipotermia.</t>
  </si>
  <si>
    <t>A las 01:00 horas se reportó a 1 persona en situación de calle fallecida por hipotermia en la calle Dr. Fernando Shoeder, colonia Los Doctores, municipio de Piedras Negras. Se traslada al SEMEFO  en calidad de desconocido.</t>
  </si>
  <si>
    <t>Lluvia severa el 18 de diciembre de 2019</t>
  </si>
  <si>
    <t>A las 00:06 horas, se registró un incendio en casa habitación, ubicada en la calle Allende # 200 esquina 5 de febrero de la zona centro, frente a la escuela Eliseo Cervantino, correspondiente al municipio de Irapuato; el incidente aparentemente ocurrió por un corto circuito, de manera preventiva, se realizó una evacuación de 19 personas de 5 viviendas. A la 01:22 horas, el fuego quedó totalmente controlado y extinto, donde se consumieron muebles, ropa y un colchón. No se reportaron daños humanos.</t>
  </si>
  <si>
    <t>A las 00:10 horas, aproximadamente, se recibió el reporte de 20 personas intoxicadas, que se encontraban en una reunión en la Antigua Escuela de Jurisprudencia, ubicada en la calle de San Ildefonso No. 28, Col. Centro Histórico, Alcaldía Cuauhtémoc; aparentemente el malestar fue causado por algo que ingirieron. De todos los intoxicados solamente 10 personas ameritaron traslado, 4 fueron al  Hospital IMSS No. 27; 2 al Hospital Gregorio Salas; 3 al IMMS No. 24 y 1 al Hospital San Ángel.</t>
  </si>
  <si>
    <t>Villa de Arista</t>
  </si>
  <si>
    <t>A las 10:22 horas, se reportó la volcadura de un autobús de pasajeros con razón social Transportes Chávez International LLC, sobre el km 66 de la carretera 57 Matehuala - San Luis Potosí, municipio de Villa de Arista. Se reportó 1 fallecido (menor de edad) y 10 lesionados, trasladados a la Clínica 50 del IMSS y al Hospital General Soledad de Graciano Sánchez.</t>
  </si>
  <si>
    <t>A las 05:30 horas, se registró incendio al interior del mercado San Cosme, ubicado en Ribera de San Cosme, esquina Ignacio Manuel Altamirano, colonia Santa María La Ribera, alcaldía de Cuauhtémoc. A las 05:54 horas, personal operativo reportó el colapso de una parte del domo ubicado en la zona norte del mercado. Se evacuaron a 150 personas (32 familias) de la colindancia en el lado norte del mercado. Se habilitó un albergue por parte de la Alcaldía en el deportivo Cuauhtémoc ubicado en Luis Donaldo Colosio esq. Jesús García Col Buena Vista. Alc. Cuauhtémoc. A las 08:09 horas, se informó la afectación de 181 locales de 536. A las 08:18 horas, se reportó el incendio 100% sofocado.</t>
  </si>
  <si>
    <t>A las 21:20 horas se registra incendio de mercado "La Merced" en Abraham Olvera y Anillo de Circunvalación, col. Zona Centro, Alcaldía Venustiano Carranza. A las 12:05/25 de diciembre la Secretaria de Gestión Integral de Riesgos y Protección Civil de la CDMX Myriam Urzúa, informa que resultaron afectados 600 locales, se reportan hasta el momento 2 persona fallecidas electrocutadas y 8 lesionados. Participaron 6 estaciones de bomberos, 2 unidades de Cruz Roja, 3 ambulancias del  ERUM, 1 ambulancia del CRUM, 6 alcaldías apoyaron con 18 pipas de agua. A las 01:34 horas/25 de diciembre la SGIRPC CDMX  informa que el incendio ha sido sofocado.</t>
  </si>
  <si>
    <t>Tihuatlán</t>
  </si>
  <si>
    <t>A las 13:00 horas, se registró la volcadura de 1 autobús ADO (número económico 917), en el kilómetro 211 de la carretera federal tramo  El Palmar - Totomoxtle, municipio de Tihuatlán. Se reportaron 14 lesionados (8 adultos y 6 menores), trasladados a los hospitales de Poza Rica de Hidalgo.</t>
  </si>
  <si>
    <t>13:30 horas (tiempo local), se presentó el derrumbe de una losa en la cochera de una vivienda, ubicada en la calle Región Quinta Valle y Región Lisboa, en la colonia Jardines de San Francisco. Derivado de lo anterior, se reportan 2 personas fallecidas y 6 lesionadas, mismas que fueron trasladadas a un hospital cercano.</t>
  </si>
  <si>
    <t>A las 10:50 horas (tiempo local), del martes 24 de diciembre, se reportó la desaparición de una avioneta tipo Cessna 208 Caraban, con número de matrícula XA-TWN, misma que despegó a las 07:00 horas en Hermosillo, Sonora, con destino a Guerrero Negro, Baja California Sur. Se realizaron las labores de búsqueda de la avioneta con 2 aeronaves y 2 helicópteros, trabajando en coordinación con Aeronáutica Civil y SEMAR, donde a las 15:00 horas del día de hoy, personal de SEMAR localizó dicha aeronave en los límites de los municipios de Guaymas y Hermosillo a 44 km al Sur de Hermosillo, en las siguientes coordenadas: 28°, 35´, 50” N y 111°, 41´, 52” O, resultando el piloto de la misma fallecido.</t>
  </si>
  <si>
    <t>A las 17:54 horas, se reportó un flamazo en el Restaurante Kentucky Fried Chicken de la plaza Portal San Ángel, la cual se encuentra en Avenida Revolución número 1267, Colonia los Alpes, alcaldía Álvaro Obregón. Incidente debido a que los trabajadores realizaban trabajos de soldadura y la acumulación de gas en la línea de hornos provocó un flamazo; a causa de esto se reportan 3 personas lesionadas, con quemaduras de primer grado que fueron atendidos por personal médico de la plaza sin ameritar traslado de manera preventiva se evacuó la plaza, 50 personas.</t>
  </si>
  <si>
    <t>A las 02:52 horas, se registró la volcadura de un autobús de pasajeros de la línea Futura, los hechos ocurrieron en el km. 138 de la Autopista México-Tuxpan a la altura de Cuacuila en el Municipio de Huauchinango. El accidente ocurrió  debido a que el chofer de la unidad se quedó dormido mientras conducía. Como resultado del accidente resultaron lesionadas 12 personas,  de las cuales 4 fueron trasladadas al Hospital del IMSS y el resto a  Hospitales de Tulancingo.</t>
  </si>
  <si>
    <t>A las 15:00 horas, se registró un choque múltiple entre una pipa de gas Lp, un autobús de pasajeros y 2 vehículos particulares en la Autopista a Lagos de Moreno, impactando posteriormente a la Caseta de Jalostotitlán, correspondiente al municipio de Jalostotitlán; el conductor de la pipa perdió el control de la unidad, misma que presenta un ligero derrame del tanque de combustible, como resultado de lo anterior, se reportaron 15 personas lesionadas, quienes son atendidas en el lugar.</t>
  </si>
  <si>
    <t>A las 04:43 horas, se reportó la volcadura de autobús de pasajeros de la línea Omnibus de México, sobre la carretera México - Durango, a la altura del poblado Guadiana entronque a la Punta, municipio de Durango. Se desconocen las causas y se cree el autobús provenía del estado de Zacatecas. Se reportó 1 fallecido y 30 lesionados, trasladados a hospitales cercanos a la zona.</t>
  </si>
  <si>
    <t>A las 17:08 horas, se registró deflagración por acumulación de gas L.p. de un cilindro de 30 kilos, ubicado en calle San Gabriel No. 428 esquina boulevard Hilario Medina, colonia Santa Rosa de Lima IVEG, con coordenadas 21°08'55.4"N 101°39'01.7"W, municipio de León. Se reportaron 8 lesionados por quemaduras de primer grado, atendidos en el lugar y posteriormente trasladados a la Clínica del IMSS T-58 del municipio de León, sin necesidad de realizar evacuación preventiva de la zona, con daños estructurales en el 60% de la vivienda.</t>
  </si>
  <si>
    <t>En 2019 se reportaron un total de 85 incendios, con ,4,943 hectáreas afectadas. 3,661 de estrato herbáceo, 12 de arbóreo y 1,271 arbustivo.</t>
  </si>
  <si>
    <t>En 2019 se reportaron un total de 3 incendios, con 78 hectáreas afectadas. 23de estrato herbáceo, 7.59 arbóreo y 3.29 de arbustivo.</t>
  </si>
  <si>
    <t>En 2019 se reportaron un total de 15 incendios, con 14,647 hectáreas afectadas. 11,441 de estrato herbáceo, 516 arbóreo y 2,691 de arbustivo.</t>
  </si>
  <si>
    <t>En 2019 se reportaron un total de 454 incendios, con 31,197 hectáreas afectadas. 28,214 de estrato herbáceo, 1,562 arbóreo y 1,421 de arbustivo.</t>
  </si>
  <si>
    <t>CONAFOR-FONDEN F</t>
  </si>
  <si>
    <t>En 2019 se reportaron un total de 702 incendios, con 41,639 hectáreas afectadas. 36,417 de estrato herbáceo, 1,024 arbóreo y 4,198 de arbustivo.</t>
  </si>
  <si>
    <t>En 2019 se reportaron un total de 68 incendios, con 6,8472 hectáreas afectadas. 2,401 de estrato herbáceo,633 arbóreo y 3,814 de arbustivo.</t>
  </si>
  <si>
    <t>En 2019 se reportaron un total de 55 incendios, con 5,279 hectáreas afectadas. 4,447 de estrato herbáceo y 832 de arbustivo.</t>
  </si>
  <si>
    <t>En 2019 se reportaron un total de 539 incendios, con 3,239 hectáreas afectadas. 2,943 de estrato herbáceo, 93 arbóreo y 203 de arbustivo.</t>
  </si>
  <si>
    <t>En 2019 se reportaron un total de 252 incendios, con 64,670 hectáreas afectadas. 38,738 de estrato herbáceo, 5472 arbóreo y 20,460 de arbustivo.</t>
  </si>
  <si>
    <t>CONAFOR-FONDEN</t>
  </si>
  <si>
    <t>En 2019 se reportaron un total de 34 incendios, con 19,174 hectáreas afectadas. 10,767 de estrato herbáceo, 182 arbóreo y 8,225 de arbustivo.</t>
  </si>
  <si>
    <t>En 2019 se reportaron un total de 139 incendios, con 1,732 hectáreas afectadas. 175 de estrato herbáceo, 363 arbóreo y 1,193 de arbustivo.</t>
  </si>
  <si>
    <t>En 2019 se reportaron un total de 587 incendios, con 72,268 hectáreas afectadas. 51,946 de estrato herbáceo, 3,750 arbóreo y 16,572 de arbustivo.</t>
  </si>
  <si>
    <t>En 2019 se reportaron un total de 1,475 incendios, con 13,498 hectáreas afectadas. 5,260 de estrato herbáceo, 1,582 arbóreo y 6,655 de arbustivo.</t>
  </si>
  <si>
    <t>En 2019 se reportaron un total de 721 incendios, con 14,350  hectáreas afectadas. 9,336 de estrato herbáceo, 1,589 arbóreo y 3,425 de arbustivo.</t>
  </si>
  <si>
    <t>En 2019 se reportaron un total de 178 incendios, con 3,618 hectáreas afectadas. 2,288 de estrato herbáceo, 163 arbóreo y 1,167 de arbustivo.</t>
  </si>
  <si>
    <t>En 2019 se reportaron un total de 69 incendios, con 49,568  hectáreas afectadas. 41,221 de estrato herbáceo, 248 arbóreo y 8,099 de arbustivo.</t>
  </si>
  <si>
    <t>En 2019 se reportaron un total de 42 incendios, con 946  hectáreas afectadas. 436 de estrato herbáceo, 16 arbóreo y 495 de arbustivo.</t>
  </si>
  <si>
    <t>En 2019 se reportaron un total de 251 incendios, con 19,517.5214,243  hectáreas afectadas. 40,433 de estrato herbáceo, 2,758 arbóreo y 14,243 de arbustivo.</t>
  </si>
  <si>
    <t>En 2019 se reportaron un total de 347 incendios, con18,712 hectáreas afectadas. 11,834 de estrato herbáceo, 840 arbóreo y 6,037 de arbustivo.</t>
  </si>
  <si>
    <t>En 2019 se reportaron un total de 73 incendios, con 4,823  hectáreas afectadas. 2,466 de estrato herbáceo,564 arbóreo y 227.971,793 de arbustivo.</t>
  </si>
  <si>
    <t>En 2019 se reportaron un total de 59 incendios, con 12,795 hectáreas afectadas. 5,740 de estrato herbáceo, ,1,330 arbóreo y 5,725 de arbustivo.</t>
  </si>
  <si>
    <t>En 2019 se reportaron un total de 65 incendios, con 23,932  hectáreas afectadas. 11,315 de estrato herbáceo,1,098 arbóreo y 11,519 de arbustivo.</t>
  </si>
  <si>
    <t>En 2019 se reportaron un total de 17 incendios, con 7,850 hectáreas afectadas. 7,140 de estrato herbáceo y 710 de arbustivo.</t>
  </si>
  <si>
    <t>En 2019 se reportaron un total de 62 incendios, con 23,490 hectáreas afectadas. 22,130 de estrato herbáceo, 52 arbóreo y 1,308 de arbustivo.</t>
  </si>
  <si>
    <t>En 2019 se reportaron un total de 50 incendios, con 5,844 hectáreas afectadas. 5,666 de estrato herbáceo, 114 arbóreo y 64 de arbustivo.</t>
  </si>
  <si>
    <t>En 2019 se reportaron un total de 32 incendios, con 6,221 hectáreas afectadas. 3,081 de estrato herbáceo, 296 arbóreo y 6,221 de arbustivo.</t>
  </si>
  <si>
    <t>En 2019 se reportaron un total de 303 incendios, con 3,340 hectáreas afectadas. 2,424 de estrato herbáceo, 170 arbóreo y 747 de arbustivo.</t>
  </si>
  <si>
    <t>En 2019 se reportaron un total de 22 incendios, con 5,431 hectáreas afectadas. 1,894 de estrato herbáceo, 1,780 arbóreo y 1,757 de arbustivo.</t>
  </si>
  <si>
    <t>En 2019 se reportaron un total de 96 incendios, con 9,709 hectáreas afectadas. 8,567 de estrato herbáceo, 6 arbóreo y 1,137 de arbustivo.</t>
  </si>
  <si>
    <t>En 2019 se presentaron cinco casos por hipotermia, tres por intoxicación y uno por quenadura .</t>
  </si>
  <si>
    <t>En 2019 se presentaron 7 casos por hipotermia,98 por intoxicación y 25 por quemaduras. 18 perdieron la vida por intoxicación.</t>
  </si>
  <si>
    <t>En 2019 se presentaron siete casos por intoxicación. 2 perdieron la vida por la misma causa.</t>
  </si>
  <si>
    <t>En 2019 fse presentaron 6 casos por intoxicación  y uno por hipotermia .  3 perdieron la vida 1por hipotermia y 2 por intoxicación.</t>
  </si>
  <si>
    <t xml:space="preserve">En 2019 2 personas perdieron la vida por intoxiación. </t>
  </si>
  <si>
    <t xml:space="preserve">En 2019 se presentaron un caso por hipotermia y uno por intoxicación. </t>
  </si>
  <si>
    <t xml:space="preserve">En 2019 se presentaron 12 casos por intoxicación. Dos personas perdieron la vida por intoxiación. </t>
  </si>
  <si>
    <t>En 2019 se presentó un caso de hipotermia y cuatro de intoxicación.</t>
  </si>
  <si>
    <t>En 2019 se presentó un caso por intoxicación.</t>
  </si>
  <si>
    <t>En 2019 se presentó un caso de hipotermia.</t>
  </si>
  <si>
    <t>En 2019 se presentaron 3 casos de intoxicación.</t>
  </si>
  <si>
    <t>En 2019 se presentaron 327 casos por altas temperaturas: 56 por golpe de calor y 271por agotamiento.  10 personas murieron por golpe de calor.</t>
  </si>
  <si>
    <t xml:space="preserve">En 2019 se presentaron 62 casos por altas temperaturas: 48 por golpe de calor y 14 por agotamiento. </t>
  </si>
  <si>
    <t xml:space="preserve">En 2019 se presentaron 56 casos por altas temperaturas: 29 por golpe de calor y 27 por agotamiento. </t>
  </si>
  <si>
    <t>En 2019 se presentaron 56 casos por altas temperaturas:36 por golpe de calor y 20 por agotamiento. 13 personas perdieron la vida por golpe de calor.</t>
  </si>
  <si>
    <t xml:space="preserve">En 2019 se presentaron 55 casos  por altas temperaturas: 7 por golpe de calor 41 por agotamiento y 7 por quemadura.Una persona murió por gole de calor. </t>
  </si>
  <si>
    <t>En 2019 se presentaron 48 casos por altas temperaturas: 30 por golpe de calor, 17 por agotamiento y una por quemadura. Una persona perdió la vida por golpe de calor.</t>
  </si>
  <si>
    <t>En 2019 se presentaron 47 casos por altas temperaturas: 37 por golpe de calor, 7 por agotamiento y 3 por quemadura. 2 perdieron la vida por golpe de calor.</t>
  </si>
  <si>
    <t>En 2019 se presentaron 41 casos por altas temperaturas: 8 por golpe de calor, 32 por agotamiento y 1 por quemadura.Una perdió la vida por golpe de calor.</t>
  </si>
  <si>
    <t>En 2019 se presentaron 29 casos por altas temperaturas: 19 por golpe de calor y 10 por agotamiento. 7 personas perdieron la vida por golpe de calor.</t>
  </si>
  <si>
    <t>En 2019 se presentaron 23 casos por altas temperaturas: 6 por golpe de calor, 16 por agotamiento y 1 por quemadura. 1 perdió la vida por golpe de calor.</t>
  </si>
  <si>
    <t xml:space="preserve">En 2019 se presentaron 19 casos por altas temperaturas: 16 por golpe de calor, 2 por agotamiento y 1 por quemadura. </t>
  </si>
  <si>
    <t>En 2019 se presentaron 17 casos por altas temperaturas: 9 por golpe de calor y 8  por agotamiento. Una perdió la vida por golpe de calor.</t>
  </si>
  <si>
    <t>En 2019 se presentaron 14 casos por altas temperaturas: 10 por golpe de calor y 4  por agotamiento. Dos perdieron la vida por golpe de calor.</t>
  </si>
  <si>
    <t>En 2019 se presentaron 11 casos por altas temperaturas: 2 por golpe de calor y 9 por agotamiento. Una perdió  la vida por golpe de calor.</t>
  </si>
  <si>
    <t>En 2019 se presentaron 7 casos por altas temperaturas: 6 por golpe de calor y una por agotamiento.</t>
  </si>
  <si>
    <t>En 2019 se presentaron 5 casos por golpe de calor.</t>
  </si>
  <si>
    <t>En 2019 se presentaron 4 casos por golpe de calor. Tres personas perdieron la vida por golpe de calor.</t>
  </si>
  <si>
    <t>En 2019 se presentaron 3 casos por altas temperaturas: 2 por golpe de calor y 1 por agotamiento.</t>
  </si>
  <si>
    <t>En 2019 se presentaron 3 casos por altas temperaturas: 1 por golpe de calor y 2 por agotamiento.</t>
  </si>
  <si>
    <t>En 2019 se presentaron 3 casos por altas temperaturas: 2 por agotamiento y una por quemadura.</t>
  </si>
  <si>
    <t>En 2019 se presentaron 3 casos por altas temperaturas: Una por agotamiento y una por quemadura.</t>
  </si>
  <si>
    <t>En 2019 se presentó un caso por golpe de calor.</t>
  </si>
  <si>
    <t>En 2019 se presentó un caso por agotamiento por calor.</t>
  </si>
  <si>
    <t>En 2019 se presentó un caso por golpe de calor. Una persona perdió la vida por golpe de calor.</t>
  </si>
  <si>
    <t>Nevada severa del 31 de diciembre de 2019 al 2 de enero de 2020</t>
  </si>
  <si>
    <t>A las 00:20 horas, se reportó una explosión por pirotecnia en una vivienda ubicada en Calle Actopan No. 7741 esquina San Blas, Colonia Lázaro Cárdenas, correspondiente al municipio de Monterrey; como resultado del incidente, se reportaron 6 personas lesionadas, quienes 4 fueron trasladadas a nosocomios cercanos para su atención médica y 2 atendidas en el lugar, asimismo, se presentó daño estructural de la vivienda.</t>
  </si>
  <si>
    <t>En 2020 se reportaron un total de 18 incendios, con  522 hectáreas afectadas. 363 de estrato herbáceo y 159 arbustivo.</t>
  </si>
  <si>
    <t>En 2020 se reportaron un total de 141 incendios, con 79,299 hectáreas afectadas. 29,414 de estrato herbáceo y 330 arbóreo y 49,555 de arbustivo.</t>
  </si>
  <si>
    <t>En 2020 se reportaron un total de 4 incendios, con 30 hectáreas afectadas. 4 de estrato herbáceo, 23 arbóreo y 3 de arbustivo.</t>
  </si>
  <si>
    <t>En 2020 se reportaron un total de 21 incendios, con 10,945 hectáreas afectadas. 8,447 de estrato herbáceo, 1,822 arbóreo y 676 de arbustivo.</t>
  </si>
  <si>
    <t>En 2020 se reportaron un total de 319 incendios, con 17,927 hectáreas afectadas. 16,573 de estrato herbáceo, 567 arbóreo y 786 de arbustivo.</t>
  </si>
  <si>
    <t>En 2020 se reportaron un total de 430 incendios, con 8910 hectáreas afectadas. 7,322 de estrato herbáceo, 314 arbóreo y 1,273 de arbustivo.</t>
  </si>
  <si>
    <t>En 2020 se reportaron un total de 76 incendios, con 5,284 hectáreas afectadas. 2,270 de estrato herbáceo,256 arbóreo y 2,757 de arbustivo.</t>
  </si>
  <si>
    <t>En 2020 se reportaron un total de 33 incendios, con 3,500 hectáreas afectadas. 2,592 de estrato herbáceo, 234 arbóreo y 674 de arbustivo.</t>
  </si>
  <si>
    <t>En 2020 se reportaron un total de 590 incendios, con 1,806 hectáreas afectadas. 1,577 de estrato herbáceo, 13 arbóreo y 216 de arbustivo.</t>
  </si>
  <si>
    <t>En 2020 se reportaron un total de 245 incendios, con 12,901 hectáreas afectadas. 8.001 de estrato herbáceo, 724 arbóreo y 4,177 de arbustivo.</t>
  </si>
  <si>
    <t>En 2020 se reportaron un total de 24 incendios, con 903 hectáreas afectadas. 738 de estrato herbáceo, 20 arbóreo y 146 de arbustivo.</t>
  </si>
  <si>
    <t>En 2020 se reportaron un total de 255 incendios, con 49,413 hectáreas afectadas. 32,446 de estrato herbáceo, 1,627 arbóreo y 14,178 de arbustivo.</t>
  </si>
  <si>
    <t>En 2020 se reportaron un total de 75 incendios, con 2,065 hectáreas afectadas. 328 de estrato herbáceo, 623 arbóreo y 1,114 de arbustivo.</t>
  </si>
  <si>
    <t>En 2020 se reportaron un total de 630 incendios, con 29,677 hectáreas afectadas. 17,963 de estrato herbáceo, 1,109 arbóreo y 10,606 de arbustivo.</t>
  </si>
  <si>
    <t>En 2020 se reportaron un total de 1,096 incendios, con 10,095 hectáreas afectadas. 4,405 de estrato herbáceo, 865 arbóreo y 4,825 de arbustivo.</t>
  </si>
  <si>
    <t>En 2020 se reportaron un total de 613 incendios, con 19,767  hectáreas afectadas. 12,121 de estrato herbáceo, 3,159 arbóreo y 4,486 de arbustivo.</t>
  </si>
  <si>
    <t>En 2020 se reportaron un total de 116 incendios, con 1,908 hectáreas afectadas. 1,215 de estrato herbáceo, 121 arbóreo y 573 de arbustivo.</t>
  </si>
  <si>
    <t>En 2020 se reportaron un total de 70 incendios, con 11,740  hectáreas afectadas. 8,258 de estrato herbáceo, 33 arbóreo y 3,449 de arbustivo.</t>
  </si>
  <si>
    <t>En 2020 se reportaron un total de 44 incendios, con 1,520 hectáreas afectadas. 871 de estrato herbáceo, 11 arbóreo y 638 de arbustivo.</t>
  </si>
  <si>
    <t>En 2020 se reportaron un total de 199 incendios, con 20,693 hectáreas afectadas. 13,108 de estrato herbáceo, 3,675 arbóreo y 3,910 de arbustivo.</t>
  </si>
  <si>
    <t>En 2020 se reportaron un total de 268 incendios, con 10,634 hectáreas afectadas. 6,424 de estrato herbáceo, 624 arbóreo y 3,587 de arbustivo.</t>
  </si>
  <si>
    <t>En 2020 se reportaron un total de 38 incendios, con 488 hectáreas afectadas. 271 de estrato herbáceo,33 arbóreo y 183 de arbustivo.</t>
  </si>
  <si>
    <t>En 2020 se reportaron un total de 68 incendios, con 41,678 hectáreas afectadas. 9,742 de estrato herbáceo, 1,093 arbóreo y 30,844 de arbustivo.</t>
  </si>
  <si>
    <t>En 2020 se reportaron un total de 67 incendios, con 2,398  hectáreas afectadas. 1,012 de estrato herbáceo,14 arbóreo y 1,373 de arbustivo.</t>
  </si>
  <si>
    <t>En 2020 se reportaron un total de 23 incendios, con 1,534 hectáreas afectadas. 1,109 de estrato herbáceo, 15 arbóreo y 419 de arbustivo.</t>
  </si>
  <si>
    <t>En 2020 se reportaron un total de 39 incendios, con 10,819 hectáreas afectadas. 8,689 de estrato herbáceo, 178 arbóreo y 1,952 de arbustivo.</t>
  </si>
  <si>
    <t>En 2020 se reportaron un total de 27 incendios, con 1,458 hectáreas afectadas.1,013 de estrato herbáceo, 206 arbóreo y 238 de arbustivo.</t>
  </si>
  <si>
    <t>En 2020 se reportaron un total de 13 incendios, con 357 hectáreas afectadas. 178 de estrato herbáceo, 10 arbóreo y 169 de arbustivo.</t>
  </si>
  <si>
    <t>En 2020 se reportaron un total de 181 incendios, con 2,436 hectáreas afectadas. 1,484 de estrato herbáceo, 309 arbóreo y 643 de arbustivo.</t>
  </si>
  <si>
    <t>En 2020 se reportaron un total de 120 incendios, con 3,253 hectáreas afectadas. 928 de estrato herbáceo, 211 arbóreo y 131 de arbustivo.</t>
  </si>
  <si>
    <t>En 2020 se reportaron un total de26 incendios, con 10,015 hectáreas afectadas. 4,254 de estrato herbáceo, 3,744 arbóreo y 2,017 de arbustivo.</t>
  </si>
  <si>
    <t>En 2020 se reportaron un total de 44 incendios, con 4,944 hectáreas afectadas.4,327 de estrato herbáceo y 617 de arbustivo.</t>
  </si>
  <si>
    <t>En 2020 se presentaron dos casos por hipotermia y cuatro por intoxicación.</t>
  </si>
  <si>
    <t>SSA</t>
  </si>
  <si>
    <t>En 2020 se presentaron 6 casos por hipotermia,56 por intoxicación y 10 por quemaduras. Siete perdieron la vida: dos por hipotermia y cinco  por intoxicación.</t>
  </si>
  <si>
    <t>En 2020 se presentaron 9 casos por hipotermia,45 por intoxicación y seis por quemaduras. Ocho perdieron la vida: dos por hipotermia y seis  por intoxicación.</t>
  </si>
  <si>
    <t xml:space="preserve">En 2020 se presentaron tres casos por intoxicación. </t>
  </si>
  <si>
    <t xml:space="preserve">En 2020 se presentaron dos casos por hipotermia.  </t>
  </si>
  <si>
    <t>En 2020 se presentaron cuatro casos de hipotermia. Una perdió la vida por hipotermia.</t>
  </si>
  <si>
    <t>En 2020 se presentó un caso por hipotermia y dos por intoxicación.</t>
  </si>
  <si>
    <t>En 2020 se presentaron dos casos de intoxicación.</t>
  </si>
  <si>
    <t>En 2020 se presentaron 20 casos de intoxicación. Tres personas perdieron la vida por intoxicación.</t>
  </si>
  <si>
    <t>En 2020 se presentó un caso por quemadura.</t>
  </si>
  <si>
    <t>En 2020 se presentaron 45 casos por altas temperaturas: 35 por golpe de calor, 8 por agotamiento y una por quemadura. 12 personas perdieron la vida por golpe de calor.</t>
  </si>
  <si>
    <t xml:space="preserve">En 2020 se presentaron tres casos por altaspor golpe de calor. </t>
  </si>
  <si>
    <t xml:space="preserve">En 2020 se presentó un caso por agotamiento. </t>
  </si>
  <si>
    <t xml:space="preserve">En 2020 se presentaron 15 casos  por altas temperaturas: 5 por golpe de calor  y 10 por agotamiento.Cuatro murieron por gole de calor. </t>
  </si>
  <si>
    <t>En 2020 se presentó un caso por golpe de calor.</t>
  </si>
  <si>
    <t>En 2020 se presentaron cuatro casos por golpe de calor.</t>
  </si>
  <si>
    <t>En 2020 se presentaron nueve casos por altas temperaturas: 4 por golpe de calor y 5 por agotamiento.</t>
  </si>
  <si>
    <t>En 2020 se presentaron 10 casos por altas temperaturas:9 por golpe de calor y uno por agotamiento. 3 personas perdieron la vida por golpe de calor.</t>
  </si>
  <si>
    <t>En 2020 se presentaron tres casos por golpe de calor y uno por agotamiento.</t>
  </si>
  <si>
    <t>En 2020 se presentaron 72 casos por altas temperaturas: 35 por golpe de calor y 37 por agotamiento. 16 perdieron la vida por golpe de calor.</t>
  </si>
  <si>
    <t>En 2020 se presentaron tres casos por golpe de calor. Una persona perdió la vida por golpe de calor.</t>
  </si>
  <si>
    <t>En 2020 se presentaron un caso por golpe de calor y uno por agotamiento.</t>
  </si>
  <si>
    <t xml:space="preserve">En 2020 se presentaron 18 casos por altas temperaturas: 7 por golpe de calor y 18 por agotamiento. </t>
  </si>
  <si>
    <t>Helada y nevada severa del 3 al 5 de enero de 2020</t>
  </si>
  <si>
    <t>A las 14:00 horas, se registró el desplome e incendio de aeronave ultraligera o experimental, marca Delta Trike Aviation, Modelo DTA Voyager, en el Aeródromo de San José Vistahermosa, municipio de Puente de Ixtla. Se reportó 1 persona fallecida que respondía ser el Presidente Municipal de Ocuilan, Estado de México y 1 lesionado (piloto) con quemaduras de 3er y 4to grado, trasladado al Hospital General de Jojutla, Morelos, para su atención médica.</t>
  </si>
  <si>
    <t>Sismo percibido de manera fuerte en las 15 de sus regiones. Sin daños en sus Sectores Educativo, Recreativo, Comercio, Agropecuario, Infraestructura Carretera, Infraestructura de Salud, Agua Potable, Alcantarillado, Telecomunicaciones y Transportes. En el municipio de Tonalá se reportó el colapso de una pared en una vivienda abandonada. SIN DAÑOS HUMANOS</t>
  </si>
  <si>
    <t>Salina Cruz, Santo Domingo Tehuantepec, Unión Hidalgo, San Blas Atempa, San juan Bautista Tuxtepec</t>
  </si>
  <si>
    <t>Municipio de Santo Domingo Tehuantepec: Se reporta el desprendimiento tejas en una vivienda Barrio de Santa María.
Municipio de Unión Hidalgo: Se agudizaron daños en el Mercado 5 de Mayo, el cual fue afectado en 2017. Plafón desprendido en el Centro de Salud. 3 Viviendas presentan fisuras en muros divisorios.
Municipio de San Blas Atempa: 1 vivienda resultó afectada en su fachada.
Municipio de San juan Bautista Tuxtepec: 1 vivienda afectada, con cuarteaduras en muro.
14. San Blas Atempa, se encuentra afectada la fachada de una vivienda en calzada el panteón, sin reporte de daños humanos
SIN DAÑOS HUMANOS.</t>
  </si>
  <si>
    <t>A las 10:13 horas se tiene registro de impacto de tren contra autobús de jornaleros en la calle Ignacio Mendoza y Lázaro Cárdenas (entronque de las vías del tren) comunidad de Vicam, municipio de Guaymas. Protección Civil refiere que el autobús quiso ganarle el paso al tren.  Se reportan 6 fallecidos y 32 lesionados, los cuales han sido trasladados de manera aérea y terrestre al Hospital General de Ciudad Obregón, Guaymas y Cajeme.</t>
  </si>
  <si>
    <t>Ixhuatán</t>
  </si>
  <si>
    <t xml:space="preserve">A las 07:00 horas,  se registró la *volcadura de una camioneta de transporte comunitario*, en la Ribera San Miguel Buenavista, carretera de Chapultenango- Ixhuatan, *municipio de Ixhuatan*. El  incidente ocurrió cuando la camioneta se precipito a un barranco, se reportan *2 fallecidos y 13 lesionados* los cuales  fueron trasladados al Hospital de Pichucalco. </t>
  </si>
  <si>
    <t>A las 12:49 (tiempo local) se registró fuga de gas natural en la calle Ankara y calle 12, colonia Palomar, municipio de Chihuahua. Protección Civil Regional, refiere que al estar realizando trabajos de la junta de municipal de agua y saneamiento, accidentalmente perforaron un ducto de 6 pulgadas de gas natural, en la zona. Se evacuaron 1,450 personas (250 personas de viviendas cercanas y 1,200 entre trabajadores y pacientes de la clínica 33 de IMSS. No se reportan daños humanos. La fuga ha sido controlada, se mantiene la reparación del ducto. Se suspendieron actividades de la Subdelegación y Unidad de Detección y Diagnóstico de Cáncer de Mama. Las personas que fueron evacuadas han regresado a sus domicilios y hospital.</t>
  </si>
  <si>
    <t>El Higo</t>
  </si>
  <si>
    <t>11:50 horas, se registró la volcadura de una camioneta de la Fuerza Civil, con número de matrícula FC-2441, en el kilómetro 6, de la carretera estatal las Puentes Nuevas-El Higo, a la altura del rancho de la Sección 79 del Sindicato de los Trabajadores del Ingenio Azucarero, en el municipio de El Higo. Derivado del accidente, se reporta 1 fallecido y 2 lesionados, mismos que fueron trasladados a un hospital cercano.</t>
  </si>
  <si>
    <t>10:15 horas se reporta al C5 descarrilamiento de tren en el municipio de Tula, Hidalgo. Se presentan 10 vagones involucrados,  9 vagones descarrilados de los cuales 4 presentan fuga de Combustóleo (mismos que estaban a 50% de su capacidad). No se reportan daños humanos, ni población en riesgo. A las 11:30 horas comienza la limpieza del lugar. Se desconectaron las líneas por personal de CFE. Se presume que el incidente se debió a actos de vandalismo.</t>
  </si>
  <si>
    <t>Tiltepec</t>
  </si>
  <si>
    <t>A las 15:00 horas se tiene conocimiento de explosión de pirotecnia en un taller clandestino ubicado en  la colonia La Saucera, municipio de Tultepec, Estado de México. Derivado del incidente se reporta 1 persona fallecida, refieren que fue trasladada al Hospital General de Cuautitlán, donde murió.</t>
  </si>
  <si>
    <t>A las 11:59 horas se reportó el incendio de una fábrica de hules en una zona industrial, del Municipio de Cuautitlán Izcalli, no se reportaron personas lesionadas, de manera preventiva se evacuaron 2,000 personas de fábricas aledañas al inmueble, se desconocen las causas que originaron el incidente, se reportaron 3,000 metros afectados de un área total de 5,000 metros del total de dicha empresa. A las 14:15 horas el incendio quedó sofocado en su totalidad.</t>
  </si>
  <si>
    <t>14:20 horas, se registró la volcadura de un camión de la SEDENA y posterior caída al canal Anzaldúas, localizado en el ejido Estación Corrales. Derivado del incidente se reportan 5 elementos fallecidos.</t>
  </si>
  <si>
    <t xml:space="preserve">16:30 horas, se registró el impacto de una pipa de la empresa Global Gas, contra la pared de una vivienda, ubicada en Santo Tomás Chautla, entre calle Melchor Ocampo y Constitución, en la capital del estado, presentando una pequeña fuga de producto, misma que fue controlada de inmediato. No se tiene reporte de daños humanos, aunque de manera preventiva fueron evacuadas 20 personas. </t>
  </si>
  <si>
    <t>A las 13:43 horas se tiene conocimiento de choque de camioneta de transporte público contra barda, esto en Camino a Mancera esquina Avenida del Bosque, colonia las Glorias Residencial, municipio de Salamanca. Se reportan 13  lesionados, algunos de los cuales fueron atendidos en el lugar y otros fueron trasladados al IMSS y Centro de Salud de Servicios Ampliados Valtierrilla (CESSSA) en el mismo municipio.</t>
  </si>
  <si>
    <t>ubicado en Hortelanos y Circunvalación, colonia Morelos, alcaldía de Venustiano Carranza. El fuego inició en un local de venta de veladoras y artículos esotéricos. Resultando 12 locales comerciales afectados de 2x3 metros cada uno en los pasillos 9, 10 y 11, de los 910 en total. De manera preventiva, se realizó la evacuación de 200 personas, las llaves de abastecimiento de gas Lp y de gas natural del mercado fueron cerradas y fue acordonado el perímetro. No se reportaron lesionados, únicamente 1 persona atendida en el lugar por presentar crisis nerviosa. Se reportó afectación al techumbre de láminas de policarbonato y estructura metálica, debilitándose la misma, colapsando 20 metros cuadrados.</t>
  </si>
  <si>
    <t>A las 13:25 se registra explosión de polvorín en la localidad de San Pedro de la Laguna, municipio de Zumpango.  Derivado del incidente se reportan 2 fallecidos, 1 masculino en el lugar y 1 femenina la cual fue trasladada al Hospital de Especialidades de Zumpango, donde falleció.</t>
  </si>
  <si>
    <t>San Pedro Comitancillo, Ixtepec y Juchitán</t>
  </si>
  <si>
    <t>Sismo de magnitud 5.3 el 6 de enero de 2020
Municipio de San Pedro Comitancillo:
Personas con crisis nerviosa, daños a 5 viviendas y aun en cuantificación, daños a Escuela Primaria “12 de Octubre”, 1 fugas de gas, falta de suministro de energía eléctrica. Se habilitó un refugio temporal, se estableció un módulo de atención médica, se provee de agua y colchonetas a la población.
Municipio de Ixtepec:
Movimiento de alguna tablaroca dentro del Hospital “30 camas”, presencia de algunas fugas de gas, atendidas, falta de energía eléctrica en la 1ra Sección del municipio en el Barrio de Tepalcate.
Municipio de Juchitán:
Se presentaron daños en algunos edificios.</t>
  </si>
  <si>
    <t>A las 10:40 horas, se registró un choque por alcance entre un tráiler y un autobús de pasajeros con razón social “El Álamo” en el tramo carretero 247 y 248 entre la Puerta 1 y 2 de la Presa Rodrigo Gómez conocida como Presa de La Boca, correspondiente al municipio de Santiago; derivado del incidente, se reportaron 8 personas lesionadas, 4 fueron atendidos en el lugar y el resto trasladados a la Clínica No. 8 del Instituto Mexicano del Seguro Social.</t>
  </si>
  <si>
    <t xml:space="preserve">10:30 horas (tiempo local), se registró la volcadura de una pipa con capacidad de 36,000 litros de gasolina, la cual transportaba el 90% de su capacidad, en el boulevard Bellas Artes, delegación Mesa de Otay, municipio de Tijuana. No se tiene reporte de daños humanos, pero si fue necesario realizar la evacuación preventiva de 30 personas, ya que se presentó el derrame del 80% del producto transportado. </t>
  </si>
  <si>
    <t>Independencia</t>
  </si>
  <si>
    <t>A las 11:15 horas, se registró la volcadura de un vehículo de la Sedena, entre las colonias Buenavista y Gayamusej, a la altura de la desviación a la ranchería el Porvenir, en el municipio de Independencia. Se reporta 1 militar fallecido y 2 lesionados trasladados al Hospital Básico de Independencia. El accidente se originó cuando los elementos de la Sedena, se encontraban realizando un operativo.</t>
  </si>
  <si>
    <t xml:space="preserve">A las 08:25 horas se registra choque frontal entre un autobús de transporte público y una camioneta Pick up, en el Km 59+500,   Santa Rosa La Barca,  tramo,  Ocotlán -  La Barca.  Se reportan 10 lesionados y 5 fallecidos. </t>
  </si>
  <si>
    <t>12:00 horas, se registró la volcadura de un camión de pasajeros, en la carretera federal 23, Fresnillo-Jerez, a la altura de la comunidad la Leona. Derivado de lo anterior se reportan 7 personas lesionadas, trasladadas a un hospital cercano.</t>
  </si>
  <si>
    <t>A las 18:25 horas se activa alerta DETRESFA por helicóptero que no llegó a su destino, marca Robinson, modelo R44 con matrícula XB-KQV. La aeronave se desplomó cerca del municipio de Tuzantán. Se reporta 1 fallecido.</t>
  </si>
  <si>
    <t>Ixtlán de Juárez</t>
  </si>
  <si>
    <t>A las 16:30 horas/27 de enero aproximadamente, se registró la volcadura de un camión de la 28ª Zona Militar, en la carretera federal 175 Oaxaca - Ixtlán hacia Tuxtepec km. 158, entre los municipios de Guelatao e Ixtlán; se reportaron 6 militares fallecidos y 27 lesionados, (5 requirieron ser trasladados por ambulancia aérea, 18 se encuentran graves y los 4 restantes presentan lesiones menores), quienes fueron trasladados al Hospital Básico de Ixtlán de Juárez.</t>
  </si>
  <si>
    <t>A las 09:37 horas, se registró la volcadura de un autobús de pasajeros de la línea “TuriStar”  en la Carretera Saltillo km. 186, en el entronque a San Tiburcio, correspondiente al municipio de Concepción del Oro; se reportan 7 lesionados (2 graves y 5 estables), quienes fueron trasladadas al Hospital de Zona.</t>
  </si>
  <si>
    <t>A las 11:00 horas, se reportó la caída de una avioneta, de la cual se desconocen sus generales, cerca del Basurero de Huixmi; la aeronave despegó del Aeropuerto de Pachuca y transportaba 3 personas que resultaron con lesiones leves y fueron trasladadas al Hospital del IMSS Pachuca, el incidente se originó por fallas mecánicas.</t>
  </si>
  <si>
    <t>A las 10:50 horas se registró el incendio en un horno de fundición en la empresa fundidora de aluminio “Vulcano”, ubicada en Calle Luis Donaldo Colosio, Parque Industrial 300, correspondiente al municipio de Santa Catarina; el fuego se originó al explotar el horno de fundición; se reportaron 4 personas lesionadas trasladadas a un nosocomio cercano para su atención, se realizó la evacuación de 42 personas</t>
  </si>
  <si>
    <t>Temascaltepec</t>
  </si>
  <si>
    <t>Alrededor de las de las 4:10 horas se registró la volcadura de un autobús de pasajeros de servicio público de la empresa “excelencia plus” con número económico 721 en el kilómetro 65+500 de la carretera federal 134 (Toluca-Cd Altamirano), a la altura del paraje conocido como Los Vallecitos, municipio de Temascaltepec. Se reportan 3 personas fallecidas y 12 lesionados trasladados a los hospitales cercanos del ISEM para su atención médica.</t>
  </si>
  <si>
    <t>21:13 horas/03 de febrero, se reporta derrumbe de tierra y piedras sobre la autopista Cuacnopalan – Oaxaca, tramo Cuacnopalan - Huitzo, km 090+030, estado de Oaxaca. El incidente afectó ambos carriles, resultaron afectados 3 vehículos y se reportaron 6 lesionados trasladados al Hospital del Sagrado Corazón en Tehuacán, Puebla.</t>
  </si>
  <si>
    <t>A las 08:47 horas se tiene conocimiento de incendio en una fábrica procesadora de manteca en el No. 39 de la calle San Antonio esquina con Matamoros, colonia Puente Grande, municipio de Tonalá. Derivado del incidente reporta 1 persona fallecida.</t>
  </si>
  <si>
    <t>09:37 horas. A través del C5, se recibió informe que afuera de la empresa de “Hielo Iglú”, ubicada en Asistencia Pública No. 596 esq. Universidad Nacional, colonia Industrial Puerto Aéreo, alcaldía Venustiano Carranza, se observa una nube de amoniaco, la cual proviene de un registro a pie de banqueta. Se reporta evacuación de aproximadamente 2,000 personas entre viviendas, locales y empresas. El origen de la nube fue una pipa de la empresa Grupo Amoguel con capacidad para 20 mil Lt con una fuga en la manguera de la bomba de suministro. Se atendieron a tres personas en el lugar; otros dos empleados de la empresa de hielo fueron trasladados para recibir atención, todos por molestias en vías respiratorias. Se derramaron 150 litros.</t>
  </si>
  <si>
    <t>A las 10:58 horas se tiene conocimiento de derrumbe de bóveda de 3x7 metros, al interior de un restaurante ubicado en la calle Independencia esquina con la calle Francisco Miranda, colonia centro, municipio de Tlaquepaque. Se reportan 2 personas lesionadas (en estado grave), las cuales fueron trasladadas a la Clínica 46 y a la Clínica 14 del IMSS.</t>
  </si>
  <si>
    <t>Helada severa del 5 al 7 de febrero y lluvia severa e inundación pluvial el 10 de febrero de 2020</t>
  </si>
  <si>
    <t>Monterrey, García, General Escobedo, Iturbide y Santa Catarina.</t>
  </si>
  <si>
    <t>Derivado de los fuertes vientos que se han presentado en la entidad, se reportan las siguientes afectaciones: 87 árboles caídos, 46 postes y varadas colapsadas, 10 vehículos afectados (por caída de árboles o postes), 44 anuncios espectaculares, lonas y señalizaciones, 24 cortes de energía eléctrica en 5 colonias, 2 personas lesionadas (heridas menores), colapso de parte del techo de la empresa Bonafon, en el municipio de Escobedo, situación que ocasionó la evacuación preventiva de 35 empleados. En el municipio de Iturbide, se tiene 80 personas en 3 refugios temporales (auditorio, DIF y Casa del Campesino), esto debido al destechamiento de varias viviendas en diferentes ejidos.</t>
  </si>
  <si>
    <t>A las 15:00 horas (tiempo local) se registra choque y posterior volcadura entre camioneta de la Policía municipal y camioneta particular,  los hechos ocurrieron en el cruce de las calles Félix Ortega y Veracruz, colonia Centro, en el municipio de La Paz. Se reportan 10 lesionados,(6 elementos policiacos y 4 civiles)  los cuales fueron trasladados a hospitales del IMSS y del ISSTE.</t>
  </si>
  <si>
    <t xml:space="preserve">A las 07:00 horas se registró la *volcadura de una camioneta de transporte comunitario*, en la Ribera San Miguel Buenavista, carretera de Chapultenango- Ixhuatan, *municipio de Ixhuatan*. El  incidente ocurrió cuando la camioneta se precipito a un barranco, se desconocen las causas que lo provocaron,   como resultado del percance se reportan *2 fallecidos y 13 lesionados* los cuales  fueron trasladados al Hospital de Pichucalco. </t>
  </si>
  <si>
    <t>14:15 horas, se registró el colapso de una barda y un techo, cuando realizaban trabajos de colado, en una obra, localizada en el fraccionamiento Balcones de la Calera. Como resultado del incidente se reportan 6 trabajadores de la construcción lesionados, de los cuales 5, fueron trasladados a la clínica del IMSS No. 180. Asimismo, 45 trabajadores más fueron retirados de área del accidente.</t>
  </si>
  <si>
    <t>17:20 horas, se registró una explosión dentro de un local de comida, ubicado en el paradero Norte del metro Tasqueña. Derivado de lo anterior, se reportan 2 personas, trasladadas a un hospital cercano, para su atención debido a que presentaron diversas quemaduras en sus cuerpos. Asimismo, se realizó la evacuación de 80 personas entre locatarios y comensales. La explosión se debió a un defecto de fabricación de un cilindro de gas Lp de 10 kg.</t>
  </si>
  <si>
    <t>15:15 horas, se presentó la volcadura de un microbús del transporte público, de la ruta Las Huertas-Toreo, con número de placas 121-211-K, enfrente del número 30, de la avenida los Arcos, colonia Loma Colorada, municipio de Naucalpan. Se reportan 8 personas lesionadas, trasladadas a la Cruz Roja de Naucalpan.</t>
  </si>
  <si>
    <t>20:00 horas aproximadamente, se registró una volcadura de un camión de la línea Flecha Azul, sobre la carretera estatal 210, a la altura de la comunidad El Coyme, municipio de El Marqués. Derivado de lo anterior se reportan 5 personas lesionadas, mismas que fueron atendidas en el lugar.</t>
  </si>
  <si>
    <t>20:33 horas/15 de febrero, se registró el choque y volcadura entre una camioneta tipo van de pasajeros (transporte público) contra Ranger, sobre el tramo carretero Tulum – Felipe Carrillo Puerto, municipio de Tulum. Se reportaron 13 lesionados, trasladados algunos para su valoración médica.</t>
  </si>
  <si>
    <t>A las 12:30 horas, se recibió el reporte de una volcadura de una unidad de transporte público tipo Combi Urvan placas 122-425K, en la Vía 3 entre 2 de Abril y Ruíz Cortines, perteneciente al Municipio de Atizapán de Zaragoza; se reportaron 8 lesionados, de los cuales, 3 fueron trasladados a BUSMEDIC, 3 al Hospital de Lomas Verdes, 1 a Cruz Roja y 1 al Hospital General REGAN.</t>
  </si>
  <si>
    <t>13:00 horas (tiempo local), se registró la volcadura de un autobús de pasajeros, sobre la carretera internacional México, No. 15  a la altura del cerro de la Campana, en el municipio de Culiacán. Derivado del incidente, se reporta 1 persona fallecida y 5 lesioandos atendidos en el lugar.</t>
  </si>
  <si>
    <t>17:40 horas, se registró incendio en una vivienda, ubicada en la calle Sur 115 y Oriente 100, en la colonia Ramos Millán. Derivado de lo anterior se realizó la evacuación de 40 personas de las viviendas aledañas. No se tiene reporte de daños humanos.</t>
  </si>
  <si>
    <t>Aproximadamente a las 19:49 horas, se reportó el choque-volcadura de una camioneta tipo Pick Up perteneciente a la Secretaría de Seguridad Ciudadana de la Ciudad de México y un vehículo particular, en las calles de Venezuela y República de Brasil, Colonia Centro, en la Alcaldía de Cuauhtémoc. Del incidente anterior se reportan siete policías con lesiones leves pertenecientes al Dirección de Tránsito y un civil, los cuales fueron atendidos en el lugar y otros trasladados al Hospital San Ángel Inn.</t>
  </si>
  <si>
    <t>Iztalapa</t>
  </si>
  <si>
    <t>A las 09:51 horas, se registró el choque de un autobús de transporte público de la Ruta 37 contra barra de contención del puente vehicular, sobre Calzada Ermita Iztapalapa y Anillo Periférico, a la altura del metro Constitución de 1917, alcaldía de Iztapalapa, se reportaron 16 personas lesionadas, atendidas en el lugar por ambulancias de Protección Civil de la alcaldía.</t>
  </si>
  <si>
    <t>11:55 hora local, se registró incendio dentro de la fábrica FANOSA, dedicada a la elaboración de productos de poliestireno, ubicada en calle Sur callejón Ignacio Zaragoza, colonia Zaragoza, municipio de Mexicali. Como medida preventiva, se realizó la evacuación preventiva de 200 trabajadores. No se reportaron daños humanos, pero si el consumo total de dicha empresa.</t>
  </si>
  <si>
    <t>A las 20:49 horas se tiene reporte de incendio en bodega de PVC, con razón social “Calidad Total en Iluminación S.A de C.V” esto en la Avenida Atlacomulco No. 102 esquina con calle Querétaro, colonia Acapantzingo, municipio de Cuernavaca. Como medida preventiva se evacuaron a 20 personas de la zona. Se reporta 1 bombero intoxicado, mismo que fue atendido en el lugar, sin requerir traslado médico. El incendio fue sofocado.</t>
  </si>
  <si>
    <t>Alrededor de las 12:30 horas, se registró el impacto frontal entre dos unidades del transporte público; entre las calles 28 de octubre y la vialidad Paseo Tollocan, municipio de Toluca de Lerdo. Derivado de lo anterior se reportan 12 personas lesionadas quienes fueron trasladados por distintos cuerpos de emergencia al Hospital General Regional 220 de IMSS.</t>
  </si>
  <si>
    <t>A las 14:00 horas, se registró un incendio dentro de un local de serigrafía, ubicado en la calle de Arteaga, esquina Justo Sierra, en la colonia Centro, municipio de Xalapa. Fueron evacuadas 300 personas entre alumnos y docentes de la Escuela Primaria Manuel de Boza. No se tiene reporte de daños humanos.</t>
  </si>
  <si>
    <t>A las 06:26 horas, se registró la volcadura de un autobús de pasajeros de la línea Ómnibus de México con No. Eco. 5311, placas 35-HA-8X, en el km. 547 + 500, Carretera México - Tuxpan, en dirección a Tuxpan, a la altura de la Comunidad Cañada Rica, municipio de Tuxpan. Se reportó 1 persona fallecida y 15 personas lesionadas, quienes 4  fueron trasladados a diferentes nosocomios cercanos para su valoración médica.</t>
  </si>
  <si>
    <t>A las 16:16 hora local, se reportó la caída de aeronave chica (ultraligero) en Playa “Medio camino”, municipio de Ensenada. Se reportaron 2 fallecidos, 1 mujer de 32 años originaria de Tijuana y 1 hombre (instructor) originario de Tijuana.</t>
  </si>
  <si>
    <t xml:space="preserve">20:00 horas, se registró el impacto de un camión de volteo contra un autobús de pasajeros en el kilómetro 62 de la carretera México-Cuernavaca, dirección sur, municipio de Huitzilac. Se reportan 2 personas fallecidas y 5 lesionadas, mismas que fueron trasladadas a un hospital cercano. </t>
  </si>
  <si>
    <t>Alrededor de las 08:03 horas, se registró la volcadura de un autobús de la empresa Autotransportes Valle del Mezquital que cubría la ruta Atotonilco-Tula, esto sobre la Carretera Federal, dentro del municipio de Atotonilco de Tula. Derivado de lo anterior se reportan 12 personas lesionadas (policontundidos), quienes fueron trasladadas a diversos hospitales de la zona para continuar con su valoración y atención.</t>
  </si>
  <si>
    <t xml:space="preserve">A las 19:00 horas/ 27 de febrero se registra accidente vehicular entre un camión de trasporte público (25 personas a bordo)   contra una pipa repartidora de aguas residuales, en la Carretera Estatal 300 San Juan del Río/Amealco km 4 a la altura de las comunidades Cuadrilla de en medio y Ojo Agua, municipio de San Juan del Rio. Se reportan 7 personas lesionadas trasladadas al Hospital General Zona III del IMSS y al Hospital General de San Juan del Río.  </t>
  </si>
  <si>
    <t>A las 04:20 horas, se localizó toma clandestina, en el Antiguo camino a Zacamila s/n, entre la colonia Vilma y La palpa, municipio de Huauchinango. En una bodega de muebles, se localiza un túnel de aproximadamente 8 metros, se rescatan a 4 personas lesionadas, trasladadas a hospitales para su atención médica y 1 persona fallecida; se encontraban realizando el robo de hidrocarburo de dicha toma.</t>
  </si>
  <si>
    <t>A las 08:30 horas se registra choque entre un taxi y una camioneta en la vía 190 Oaxaca-Tlacolula justo frente a la fábrica de mezcal Benevá en sentido para Oaxaca, en el municipio de Tlacolula de Matamoros. Se reportan 1 fallecido y 4 lesionados. los cuales fueron trasladados a un hospital.</t>
  </si>
  <si>
    <t>A las 01:30 horas, se registró la salida de camino y posterior volcadura de un autobús de pasajeros con razón social “Autotransporte Diamante del Soconusco” en la Carretera 400 Ciudad Obregón – Hermosillo, km. 226 + 400 tramo Guaymas – Hermosillo, correspondiente al municipio de Hermosillo; el incidente se presume fue por el exceso de velocidad. Se reportaron 12 personas lesionadas atendidas en el lugar y posteriormente trasladadas a diferentes nosocomios.</t>
  </si>
  <si>
    <t>A las 07:30 horas (tiempo local),  se registró incendio en Plaza Constitución ubicada en el No. 936 de la Avenida Constitución, colonia Centro municipio de Tijuana. Se reportan 2 bomberos lesionados atendidos en el lugar. Se evacuaron 50 locales de la Plaza Constitución, 3 departamentos y 60 locales de otras 4 plazas aledañas, con un total de 300 personas evacuadas. La plaza resultó con daño estructural, por lo que quedó inoperante.</t>
  </si>
  <si>
    <t>Tlacotepec de Benito Juárez</t>
  </si>
  <si>
    <t>A  las 17:30 horas del día de ayer, se reportó el descarrilamiento de 2 furgones con capacidad de 97,412 litros cada uno, los cuales transportan clorina (No. ONU 1017 – No. Guía 124), en la Junta Auxiliar de San Marcos Tlacoyalco, correspondiente al municipio de Tlacotepec de Benito Juárez. Se estableció un cerco de seguridad de 50 metros a la redonda, se efectuó la evacuación de aproximadamente 300 personas, quienes la mayoría decidieron acudir con familiares y amigos y 11 fueron trasladadas al Palacio Municipal, donde se les provee de colchonetas, cobijas, alimentos y bebidas, se acordó la suspensión de clases para el COBAEP y Bachillerato de San Marcos, así como de 2 Kinder, los cuales se encuentran a 400 y 800 metros respectivamente. Al momento, no se presenta fuga de producto, no se reportan daños humanos.</t>
  </si>
  <si>
    <t>A las 13:25 horas, se registró choque entre autobús de pasajeros de la línea Primera Plus contra camioneta con placas de Canadá, entre los km 174 - 176 de la autopista Tepic - Mazatlán, municipio de Escuinapa. Derivado del incidente, se reportó 1 fallecido y 5 lesionados, trasladados al Hospital General del municipio.</t>
  </si>
  <si>
    <t>A las 10:00 horas (tiempo local)  se tiene conocimiento de descarrilamiento de 6 vagones (2 de los cuales presentan fuga) de la empresa Ferromex, esto en el Km 18+500 de la vía férrea (Salida Oriente del poblado de Mascareñas), municipio de Nogales. Se informa que hay 4 productos químicos involucrados: Nitrato de Amonio, Nitrato de Sodio, Hidrosulfuro de Amonio, Hidrosulfuro de Cobre. Se realizó la evacuación de los ranchos “El Pozo” y “San Luis” (Se desconoce la cantidad de personas). A las 17:58 horas (tiempo local) se comenzó con las labores de limpieza y trasvase.</t>
  </si>
  <si>
    <t>A las 15:00 horas aproximadamente se reporta derrumbe en una excavación de un poliducto en Calle Minera del Norte y Luis Donaldo Colosio, kilómetro 83.05 del Poliducto Cadereyta – Satélite, en el municipio de Santa Catarina.  Personal de mantenimiento se encontraba realizando trabajos de excavación cuando se registra el derrumbe en la excavación. Se reportan 3 fallecidos  (20, 34 y 47 años) y 1 lesionado  (34 años) en estado grave el cual fue trasladado a un Hospital.</t>
  </si>
  <si>
    <t>19:05 hora local/07 de marzo, se reportó incendio de la fábrica J Cox México (de moldeo de plástico por inyección), ubicada en Calle Centinela No. 1755, colonia Cachanilla, municipio de Mexicali. Se realizó la evacuación de personal de maquiladoras aledañas Smurfi Kappa y Osum, alrededor de 700 personas. Se reportó la quema total de la fábrica.</t>
  </si>
  <si>
    <t>A las 03:50 horas, se reportó volcadura de autobús, sobre el km 131+000, (1040) Hermosillo - Nogales, Coordenadas 30.2216 -111.0977 mismo tramo, municipio de Santa Ana. Se reportaron 6 personas fallecidas y 10 lesionadas, trasladados por la Cruz Roja al Centro de Salud de Benjamín Hill.</t>
  </si>
  <si>
    <t>A las 00:18 horas, se registró la volcadura de autobús de pasajeros Futura que salía de León con dirección a Puebla, color azul con número económico 9136 con placas 67-HA-4T del servicio Público Federal sobre la carretera federal Querétaro - Celaya km 41, municipio de Celaya. La volcadura se generó después de que chocara contra el muro de contención y una camioneta. Se reportó 1 fallecido (femenina de 62 años) y 9 lesionados (26, 21, 17, 18, 43, 37, 5, 21 y 33 años), quienes fueron atendidos en el lugar y posteriormente trasladados al Hospital San José y al MAC del municipio de Celaya.</t>
  </si>
  <si>
    <t>Ciudad Obregón</t>
  </si>
  <si>
    <t>A las 14:17 horas (tiempo local)/ 07 de marzo se tiene conocimiento de volcadura de autobús de pasajeros perteneciente al Instituto del Deporte de Puerto Peñasco, en el km 134 de la carretera Hermosillo-Nogales (entre Santa Ana y Benjamín Hill). Se reportan 3 fallecidos y 13 lesionados que fueron trasladados al Hospital Infantil de Hermosillo y al Hospital General.</t>
  </si>
  <si>
    <t>A las 16:00 horas se tiene conocimiento de desplome de avioneta tipo Cessna, color blanco (matrícula XB-BZB) en el Aeródromo Mexiquense “Dr. Jorge Jiménez Cantú”, ubicado en Avenida Doctor Jorge Jiménez Cantú S/N, municipio de Atizapán de Zaragoza Estado de México. Se menciona que iban 2 tripulantes a bordo,  (el piloto de 32 y el acompañante de 48 años) mismos que se encuentran ilesos. La aeronave pertenece a La Escuela del Aire Escuela de Vuelo S.A. de C.V.</t>
  </si>
  <si>
    <t>A las 23:37 horas del día 10 de marzo, se registró la colisión de 2 trenes en la Estación Tacubaya de la Línea 1 Correspondencia Pantitlán – Observatorio del Sistema de Transporte Colectivo METRO, Colonia Tacubaya, Alcaldía Miguel Hidalgo. Se reportó 1 persona fallecida y 41 personas lesionadas, 25 fueron atendidas en el lugar y 16 fueron trasladadas a diferentes hospitales de la ciudad. Se disponen de 45 unidades de la Red de Transporte de Pasajeros RTP, ofreciendo servicio provisional gratuito de Observatorio – Chapultepec y viceversa, el resto de las estaciones del metro operará de manera normal.</t>
  </si>
  <si>
    <t>Huatulco</t>
  </si>
  <si>
    <t>Durante la madrugada de hoy, 12 de marzo se presentó hundimiento de la embarcación “Dubán” (Con bandera de Togo) a 24 km. al suroeste del Puerto de Huatulco. Derivado del incidente se reporta el rescate de 12 personas, (procedentes de Nicaragua, Perú, Honduras, Panamá y Tanzania) mismas que se encontraban en buen estado de salud. El buque transportaba  1,500 toneladas de cemento y se dirigía al Puerto de Manzanillo.</t>
  </si>
  <si>
    <t>Lluvia severa e inundación pluvial ocurrida el 12 y 13 de marzo de 2020</t>
  </si>
  <si>
    <t>Lluvia severa e inundación fluvial ocurrida el 12 al 20 de marzo de 2020</t>
  </si>
  <si>
    <t>A las 03:00 horas,  se registró volcadura de autobús de la línea de  camiones “Tufesa “ en el kilómetro 16 de  la autopista Mazatlán-Culiacán a la altura del poblado El Quemado, municipio de Mazatlán. Se reportan 7 lesionados trasladados para su atención.</t>
  </si>
  <si>
    <t>A las 11:10 horas se recibe el reporte de una explosión de bodega de pirotecnia en calle San Isidro colonia Porvenir, aproximadamente a 500 metros de la autopista de los Baños correspondiente al municipio de Ocozocoautla. Se reportan 1 pediátrico reanimado ingresado a terapia intensiva  y 7 lesionados (2 son pediátricos), para un total de 8 personas, con quemaduras de segundo y tercer grado, preliminarmente fueron trasladados al Hospital del IMSS Ocozocoautla para su estabilización. Al momento los lesionados ya fueron trasladados vía aérea en tres aeronaves al “Hospital General del IMSS 5 de mayo”  de Tuxtla Gutiérrez.</t>
  </si>
  <si>
    <t>A las 18:30 horas, se reportó explosión de polvorín en las inmediaciones del Canal Castera, en la Zona La Saucera, municipio de Tultepec. Se reportaron 2 fallecidos (46 y 36 años) y 5 lesionados, trasladados al Hospital de Alta especialidad en Zumpango.</t>
  </si>
  <si>
    <t>A las 04:15 horas se registra la volcadura de 2 camionetas de la policía estatal, los hechos ocurrieron sobre la carretera estatal Tierra Blanca-Barahúnda, localidad de El Jícaro, a la altura de la curva de Arroyo Tambor en el municipio de Tierra Blanca. Se reportan 7 lesionados de los cuales 2 de ellos son trasladados en helicóptero a hospitales de alta especialidad del centro del estado.</t>
  </si>
  <si>
    <t>A las 20:30 horas, se reportó incendio en el sótano del Hotel  Calinda Beach, ubicado en Av. Costera Miguel Alemán No. 1260, colonia Deportivo, municipio de Acapulco de Juárez. Se reportaron 2 lesionados por intoxicación trasladados al Hospital General de Acapulco y 13 personas atendidas por crisis nerviosa. Se reportó la evacuación de los huéspedes y empleados (sin cuantificar). Algunos huéspedes volvieron al hotel, mientras que algunos otros fueron reinstalados.</t>
  </si>
  <si>
    <t>Salinas de Hidalgo</t>
  </si>
  <si>
    <t>Tarde/16 de marzo, derivado de las lluvias y después de una tromba con una hora de duración sobre la cabecera municipal de Salinas de Hidalgo, en la colonia La Joya, se reportó afectación a alrededor de 250 viviendas, se llenaron y colocaron 70 sacos de terreros, se realizó limpieza y remoción de 100 metros cuadrados de lodo y escombro, se realizó la remoción de 84 metros cúbicos de basura y se retiraron 10 vehículos que quedaron varados. No se reportan daños humanos.  En el cementerio ubicado en las proximidades del centro del municipio, se colapsaron 200 metros de barda debido a la humedad, la presión del agua y los vientos. Fueron evacuadas alrededor de 350 personas, quienes se han resguardado con familiares y al momento en el albergue se encuentran un aproximado de 80 personas.</t>
  </si>
  <si>
    <t>A las 15:33 horas, se registró una fuga de amoniaco al interior de la empresa Próxima Estación (FresPort), ubicada en Calzada de Guadalupe esquina Privada Las Animas de la colonia Las Animas, correspondiente al municipio de Irapuato; el incidente se originó por la ruptura de una válvula de un contenedor. Se reportó 1 persona fallecida, 3 más intoxicadas, quienes fueron trasladadas al IMSS del Municipio, de manera preventiva, fueron evacuadas 376 personas. A las 19:00 horas, se controló la fuga.</t>
  </si>
  <si>
    <t>A las 06:44 horas, se registró choque entre unidad del metrobús y ambulancia de Protección Civil del estado de Hidalgo, que trasladaba a 6 pacientes al Instituto Nacional de Enfermedades Respiratorias (INER), a la altura de Av. Insurgentes y Av. Euzkaro al Sur, alcaldía de Gustavo A. Madero. Los hechos ocurrieron cuando la ambulancia invadió el carril del metrobús. Se reportó al chofer de la ambulancia lesionado y prensado dentro de la unidad, por lo que cuerpos del ERUM y Cruz Roja procedieron a su liberación y traslado a hospital de la Cruz Roja Polanco; personal de Protección Civil atendió a 3 personas más que resultaron policontundidos (pacientes al interior de la ambulancia).</t>
  </si>
  <si>
    <t>Tehuipango</t>
  </si>
  <si>
    <t>A las 13:37 horas, se reportó el desplome de un helicóptero Black Hawk matrícula ANX-2300 de la Secretaría de Marina (SEMAR) contra patrulla de la Policía Municipal de Tehuipango no. económico PM003, en la región de las Altas Montañas y Sierra de Zongolica, poblado de Tepecuitlapa, municipio de Tehuipango. El piloto y copiloto al aterrizar en un campo de tierra, perdieron visibilidad y control de la aeronave por la formación de una nube de tierra. El helicóptero prestaba apoyo a las fuerzas coordinadas en un operativo antisecuestro para el rescate de víctimas en la región de Zongolica, con un total de 10 de personal (8 elementos de SEMAR y 2 de Guardia Nacional). Se reportó 1 fallecido (Seguridad Pública) y 10 lesionados (4 de SEMAR, 2 de Policía Estatal y 4 de Policía Municipal de Tehuipango) trasladados al Hospital de Tlaquilpa.</t>
  </si>
  <si>
    <t>A las 17:50 horas, caída de techumbre (8 domos de metal) de 2 naves (nave azul y nave roja) de la zona de Hortalizas de la Central de Abastos, ubicada en Av. Canal de Río Churubusco s/n, colonia Central de Abasto, alcaldía de Iztapalapa. Se reportan al momento 6 lesionados, que requirieron traslado por caída, al Hospital de La Villa y al Hospital de Balbuena. Nave CEDA con una afectación de aproximadamente 2,000 locales pequeños y 3,000 metros cuadrados. Cuerpos de emergencia laborando en el lugar. En el lugar se registró acumulación de granizo de unos 5-7 cm en algunas zonas.</t>
  </si>
  <si>
    <t>A las 20:50 horas/21 de marzo, se registró deflagración de un tanque estacionario en una casa habitación, en calle Eleuterio Méndez y Sebastián Trejo, colonia Santiago Sur. Se reportaron 9 personas lesionadas (4 menores  5 adultos), trasladados al Hospital Rubén Leñero.</t>
  </si>
  <si>
    <t>Alrededor de las 10:30 horas, se registró el impacto entre una patrulla de la Policía Estatal y el Taxi 978 de Acayucan, sobre la carretera Transistmica esquina con Mariano Abasolo, en el Barrio el Tamarindo, municipio de Acayucan. Se reportaron 6 lesionados, quienes fueron trasladados al hospital del Seguro Social y al Hospital Miguel Alemán.</t>
  </si>
  <si>
    <t>09:30 horas/24 de marzo, se reportó olor a hidrocarburo en línea de drenaje, ubicado entre las localidades Guadalupe Cuautepec y San Juan Hueyapan, municipio de Cuautepec de Hinojosa. Al arribar personal de Protección Civil al punto, se percatan de que está corriendo hidrocarburo por línea de drenaje que está fuera de servicio, el cual está generando el olor en la zona. Se evacuaron 20 familias (60 personas) que se alojaron con familiares. Protección Civil se encuentra trabajando con personal de PEMEX con una retroexcavadora, para identificar el punto de origen del derrame, ya que por la zona pasan 2 poliductos y descartar si se trata de toma clandestina o fisura en el ducto. Se ubicó el derrame en el expoliducto de 12”, en el drenaje de la avenida camino a la comunidad Guadalupe Victoria y en el punto marcado como fosa, recuperando al  momento 6,500 litros de gasolina, al final de la avenida de drenaje que se encuentra clausurado.</t>
  </si>
  <si>
    <t>A las 06:30 horas, se registró volcadura de carro tanque cargado con 25,000 L de sosa cáustica (ONU 1824 – Guía 154) de la empresa DISOSA QUÍMICA, en la salida del túnel que incorpora a Av. López Mateos y Periférico en sentido a Av. Mariano Otero, a la altura de la colonia El Colli, municipio de Zapopan. El incidente provocó fuga y derrame de 12,000 lts de material, por lo que activaron la Unidad MAT-PEL. Se realizaron diques para la contención y recuperación de la sustancia química.</t>
  </si>
  <si>
    <t>18:44 horas, se registró la volcadura de un camión de pasajeros, entre las calles de Pablo Livas y Eloy Cavazos, colonia Parque de la Pastora, en el municipio de Guadalupe. Se tiene el reporte de 11 lesionados, trasladados a un hospital cercano.</t>
  </si>
  <si>
    <t>A las 04:30 horas, se registró incendio de bodega, ubicada que en la calle Justo Sierra, entre las calles Venustiano Carranza y Allende, comunidad Fresno del Capulín, municipio de San José Iturbide. Se evacuaron 25 personas de 4 viviendas. Se reportaron 3 lesionados por intoxicación por inhalación de humo, quienes fueron atendidos en el lugar, sin ameritar traslado. Se tuvieron afectaciones en líneas de CFE, realizando el corte de suministro eléctrico en 4 postes. En el lugar se consumió un total de 1,500 tarimas de madera, con daño estructural al inmueble siendo pérdida total.</t>
  </si>
  <si>
    <t>A las 15:22 horas, se registró el impacto de un camión de transporte público perteneciente a la ruta 16 que va de la Colonia Tecnológica – Centro, contra un poste de luz y posterior caída a un dren de agua pluvial, en la Avenida Lauro Villar,  Ejido Lucio Blanco, enfrente del Tecnológico, perteneciente al Municipio de Matamoros. Se reportaron 21 personas lesionadas de las cuales, 18 presentaron lesiones leves y 3 de consideración con probables fracturas, quienes fueron trasladados a la Clínica No. 13 del IMSS en Matamoros.</t>
  </si>
  <si>
    <t>Trancoso</t>
  </si>
  <si>
    <t>A las 07:37 horas, se reportó salida del camino de un autobús de pasajeros de la empresa Omnibús de México, con número económico 5791, placas 42HB-9C; el autobús al salirse de la carretera, generó una cortina de humo provocando que 1 camioneta tipo Voyager se impactara por alcance con 1 camioneta tipo lobo, sobre la carretera federal 49, km 151, en dirección San Luis Potosí - Zacatecas, perteneciente al municipio de Trancoso. Se reportaron 11 lesionados, 3 trasladados por elementos de Protección Civil Municipal al Hospital General y por parte de la Coordinación Estatal de Protección Civil se trasladó a 8 lesionados a una Clínica del IMSS y al Hospital General en Zacatecas; se reportaron 10 pasajeros sin lesiones.</t>
  </si>
  <si>
    <t>Tulum</t>
  </si>
  <si>
    <t>A las 20:00 horas, se registró el choque entre un autobús de pasajeros perteneciente a la empresa “Chule”, el cual se impactó contra un taxi con No. 129 perteneciente a Los Tiburones del Caribe, en la Salida de Tulum Chumkopó a la altura de Laguna Kaaluum km. 7. Se reportaron 4 personas fallecidas y 39 personas lesionadas (33 en condición leve y el resto con daños graves), quienes fueron trasladados al Hospital de Tulum y Hospital de Playa del Carmen.</t>
  </si>
  <si>
    <t xml:space="preserve">A las 11:05 horas (tiempo local), se tuvo conocimiento de incendio por toma clandestina de gasolina, ubicada en un inmueble que se usaba como taller, en Avenida de las Granjas, esquina Jalapa, colonia Granjas de Santa Elena, municipio de Ciudad Juárez. H. C. de Bomberos refiere que se evacuó un área de 500 metros a la redonda con un aproximado de 300 personas. Tras la revisión del inmueble encontraron calcinados un camión y una camioneta Van y 10 bidones con capacidad de 1,000 litros. </t>
  </si>
  <si>
    <t xml:space="preserve">Zinacantepec, Toluca y Metepec </t>
  </si>
  <si>
    <t>16:00 horas aproximadamente, se registraron lluvias de moderadas a fuertes acompañadas de granizo (por un lapso de 20 de minutos), en los municipios en los municipios de Zinacantepec, Toluca y Metepec. En el municipio de Toluca, se reporta el colapso de la techumbre de una bodega, ubicada en avenida Adolfo Lopez Mateo, debido a la acumulación del granizo. En el municipio de Zinacantepec se reportan afectaciones en los techos de 10 viviendas, 2 bardas, 2 viviendas con penetración de agua y varios encharcamientos en zonas bajas de vialidades.</t>
  </si>
  <si>
    <t>17:00 horas aproximadamente, se registró el impacto de una camioneta contra un microbús de la ruta 24, mismo que volcó sobre su costado izquierdo, en el cruce de las calles Puerta de Cocota y Punta de Palma, en la colonia Jarachina. Derivado del incidente se reportan 5 personas lesionadas, mismas que fueron trasladadas a un hospital cercano.</t>
  </si>
  <si>
    <t xml:space="preserve">A las 9:30 horas se reporta choque múltiple en el km 76 de la carretera Monterrey-Saltillo, municipio de Escobedo,. Derivado del incidente se reportan 3 lesionados y 2 fallecidos. En el incidente están involucrados 15 tractocamiones, 1 autobús de pasajeros y aproximadamente 20 vehículos particulares. En el autobús viajaban 55 pasajeros, valorados en el lugar. </t>
  </si>
  <si>
    <t>A las 01:57 horas, se reportó un incendio de viviendas de material endeble, ubicados en Calle Cazuelas y Eje 5 Sur, Colonia Central de abastos, correspondiente a la Alcaldía Iztapalapa. Se reportaron  2 menores de edad fallecidos (de 8 y 12 años) calcinados,  6 personas lesionadas, 1 de los lesionados es un menor de edad con quemaduras de 2º grado, trasladado al Hospital Pediátrico de Xochimilco. Se efectuó el repliegue y evacuación de 200 personas, se consumió un área de 3,000 metros cuadrados; asimismo se vieron consumidas por el fuego 210 casas de madera y cartón, 20 vehículos, 1 remolque  y 34 cilindros para gas L.P. Personal de CFE perpetró cortes de energía eléctrica, se habilitaron garzas, 20 carro tanques y 15 pipas, para contribuir a las labores de combate a la deflagración.</t>
  </si>
  <si>
    <t>A las 08:04 horas, se registró un choque por alcance entre un camión de trasporte público de la Ruta 9 y una camioneta tipo Urvan de trasporte público Ruta 104, entre las Avenidas Ignacio Zaragoza y Economía, perteneciente a la Alcaldía Iztapalapa; se reportaron 8 lesionados de los cuales, 2 fueron trasladados al Hospital Magdalena de las Salinas y el resto policontundidos atendidos en el lugar.</t>
  </si>
  <si>
    <t>A las 19:20 horas, se registró incendio en el segundo nivel de casa habitación, ubicada en Robert Schumann esquina Velázquez, colonia La Estancia, municipio de Zapopan, Se desconocen las causas. Se reportaron 5 fallecidos con quemaduras superficiales, por lo que se investigan las causas de su muerte.</t>
  </si>
  <si>
    <t>14:15 horas, se registró el derrumbe de una bóveda (balcón) en construcción, de una finca ubicada en la carretera a San Juan, comunidad de Mezquitic, municipio de San Juan de los Lagos. Se reportan 5 personas lesionadas (trabajadores de la construcción), mismos que fueron trasladados al hospital comunitario.</t>
  </si>
  <si>
    <t>A las 00:14 horas (tiempo local), se registró un incendio en un edificio de 3 niveles, ubicado en Calle Mutualismo, Colonia Centro, correspondiente al municipio de Tijuana; se efectuó la evacuación de 20 personas, en el lugar sólo resultaron con daños estructurales 2 habitaciones de un departamento, sin reporte de daños humanos.</t>
  </si>
  <si>
    <t xml:space="preserve">Aproximadamente a las 21:18 horas, se registra incendio en parque industrial Arcos Vial ubicada sobre el libramiento Noreste y Av. Lincoln, colonia Parque Industrial, municipio de García. Se reportan 4 empresas afectadas, una de ellas dedicada a elaborar gel antibacterial, se informa de 5 lesionados los cuales fueron trasladados al hospital para su atención. </t>
  </si>
  <si>
    <t>A las 21:22 horas se reporta choque y volcadura de autobús urbano en el cruce de Joaquín Amaro y Periférico, en el municipio de Guadalajara.  El percance ocurrió por el choque entre un autobús urbano y un tractocamión tipo pipa (sin derrame del contenido) provocando la volcadura del camión. Como resultado del accidente se reportan 7 lesionados los cuales se trasladaron para su atención médica a la Unidad Médica Planetario y a la Cruz Roja.</t>
  </si>
  <si>
    <t xml:space="preserve">Aproximadamente a las 14:00 horas, se registró la volcadura de autobús de la línea Purépechas, sobre la carretera libre Arteaga – Las Cañas, municipio de Arteaga. Se desconocen las causas. Se reportaron un total de 9 lesionados, entre ellos 1 mujer embarazada y 1 menor de edad, trasladados al Hospital de la Mujer en Morelia. </t>
  </si>
  <si>
    <t>A las 08:12 horas, se registró choque entre tipo camión del transporte urbano, marca Mercedes Benz, color blanco con amarillo, número económico LE-715 Ruta-59 los Ángeles y tipo camión del transporte urbano, marca Mercedes Benz, color blanco con rojo, número económico LE-1184 Ruta X-74, sobre la calle Renacimiento esquina boulevard Delta de la colonia Nuevo Amanecer, con coordenadas 21°06'58.6"N 101°36'09.6"W, municipio de León. Se reportaron 8 lesionados (32, 37, 38, 42, 45, 37, 38 y 43 años), atendidos en el lugar y posteriormente trasladados al Hospital  particular Medical Poniente del municipio de León.</t>
  </si>
  <si>
    <t>A las 21:09 horas se registra volcadura de autobús de transporte público en la carretera Naucalpan-Toluca km 10 a la altura del paraje Llano de las Flores, correspondiente al municipio de Naucalpan, se desconocen las causas del accidente, se reportan 9 lesionados leves los cuales fueron trasladados al Hospital privado de Loma Linda.</t>
  </si>
  <si>
    <t>A las 12:49 horas, se registró incendio en negocio de llantas y suspensiones, sobre Av. Escuinapa esquina Lomas, colonia Pedregal de Santo Domingo, alcaldía de Coyoacán. Se originó a consecuencia de un corto circuito. Se realizó la evacuación preventiva de 7 personas de inmuebles aledaños. Se atendieron a 4 personas por inhalación de humo y 1 más por quemaduras de primer grado. El siniestro afectó un tinaco de agua, enseres fuera de uso y la techumbre de 60 m² de fibra de vidrio.</t>
  </si>
  <si>
    <t>A las 13:52 horas, se registró accidente vial de camión de transporte público del corredor Tlalpan – Xochimilco con placas 650213, ubicado sobre Calzada de Tlalpan y Coapa, colonia Belisario Domínguez Secc. 16, alcaldía de Tlalpan. El camión al perder el control de la unidad, invadió el camellón, derribando a su paso un árbol de 10 m de longitud y 1 luminaria. Se reportaron 9 pasajeros lesionados con golpes leves, que ingresaron al Hospital GEA González por su propio pie, sin ameritar hospitalización.</t>
  </si>
  <si>
    <t>Álamos</t>
  </si>
  <si>
    <t>A las 18:40 horas (tiempo local) se registra salida del camino de vehículo de la SEDENA en el camino vecinal de Guirocoba, entre Álamos y Choix, zona serrana de municipio de Álamos, Sonora; la causa aparente del accidente es por pérdida de control del vehículo.  Se reporta 1 fallecido y 7 lesionados.</t>
  </si>
  <si>
    <t>18:50 a 19:30 horas/24 de abril, se presentó lluvia fuerte acompañada de granizo en el municipio de Tehuacán, afectando principalmente la zona conurbada de la cabecera municipal. Se reportan las siguientes afectaciones:
Una persona sufrió una lesión en una de sus piernas, la cual no fue de gravedad, siendo atendida por personal de la Cruz Roja.
El nivel de agua alcanzó una altura de 1.5 metros, 30 viviendas que presentan daños.
o             En el bachillerato Rufino Tamayo: Se desplomó la barda perimetral en una longitud de 9 metros; dañándose el mobiliario del comedor.
o             Se afectaron 6 viviendas (21 personas afectadas). Se afectaron 2 viviendas, con inundaciones de 30 cm. Se afectaron 12 viviendas con inundaciones de 50 cm, dañándose el sistema de almacenamiento de agua potable (cisternas que se ubican al nivel del suelo).
o             Un vehículo marca Tsuru fue arrastrado por la corriente de agua, los ocupantes del vehículo no resultaron afectados, ya que con ayuda de los servicios de emergencia lograron salir del vehículo.
Se entregaron insumos, 15 láminas galvanizadas.</t>
  </si>
  <si>
    <t>La Angostura</t>
  </si>
  <si>
    <t>A las 07:10 horas se registra caída de avioneta de fumigación con matrícula XB-ZOZ  en la comunidad de la Primavera en el municipio de la Angostura, al estar realizando trabajos de fumigación ,se presume que la caída de la aeronave fue por una falla mecánica, como resultado del accidente se reporta 1 fallecido (el piloto).</t>
  </si>
  <si>
    <t>Tlacochahuaya</t>
  </si>
  <si>
    <t xml:space="preserve">A las 06:00 horas, se registró la volcadura de un autobús de pasajeros de la Línea OCC, sobre la carretera 190 km. 22 Oaxaca – Istmo, correspondiente al municipio de Tlacochahuaya; se reportaron 10 personas lesionadas, quienes fueron trasladadas al Hospital de Reforma, para su atención médica. </t>
  </si>
  <si>
    <t>Irimbo</t>
  </si>
  <si>
    <t>A las 14:00 horas, se reportó la explosión de polvorín y posterior incendio de una bodega de pirotecnia en la calle Vasco de Quiroga en la localidad de Tzinzingareo, Municipio de Irimbo. Se reportan 5 personas fallecidas y 3 lesionadas, las cuales, fueron trasladadas a un nosocomio para su valoración médica</t>
  </si>
  <si>
    <t>Sequía severa región “A” del 1 de mayo al 30 de noviembre de 2020</t>
  </si>
  <si>
    <t>Sequía severa del 1 de mayo al 30 de noviembre</t>
  </si>
  <si>
    <t>Olmeca</t>
  </si>
  <si>
    <t>A las 12:15 horas se registró volcadura de camioneta de la SEMAR. Los hechos ocurrieron en la carretera estatal Omealca-Tezonapa, a la altura de Rancho Nuevo como referencia pasando el puente Lagarto, municipio de Omealca.  Al circular la unidad sobre la carretera el conductor pierde el control de la misma y se sale de la carretera, volcándose sobre campos de caña de azúcar. Se reportan  5 marinos lesionados los cuales se atienden en el lugar y 1 es trasladado a un Hospital para su atención.</t>
  </si>
  <si>
    <t>Tixpéhual</t>
  </si>
  <si>
    <t>A las 09:30 horas, se registró un incendio al interior de la Planta Procesadora de carne de cerdo “Kekén”, ubicada en la comunidad de Sahé, en el municipio de Tixpéhual; se desconocen las causas que originaron el siniestro; derivado del incidente, 50 empleados fueron evacuados, de los cuales, 1 resultó con quemaduras de segundo grado trasladado a la Unidad Médica conocida como T1 en Mérida y 3 que se habían reportado como desaparecidos, fueron localizados posteriormente, logrando salir ilesos.</t>
  </si>
  <si>
    <t>A las 16:55 horas se tuvo conocimiento de choque entre 2 unidades de transporte público y 1 camión de 3 ejes en el Libramiento Norte, a la altura de la 5a. Norte, colonia El Mirador, municipio de Tuxtla Gutiérrez. Derivado del incidente se reportan 9 lesionados, entre ellos un menor de edad.</t>
  </si>
  <si>
    <t>Villa Purificación</t>
  </si>
  <si>
    <t>A las 12:30 horas, se tuvo conocimiento de salida del camino y volcadura de camión de la Guardia Nacional, en el km. 17+500 carretera 80 (Casimiro Castillo-Villa Purificación), municipio de Villa Purificación. Derivado del incidente se reportan 7 elementos lesionados, los cuales fueron trasladados a Hospitales de  Guadalajara y Autlán.</t>
  </si>
  <si>
    <t>Sola de Vega</t>
  </si>
  <si>
    <t>A las 02:00 horas se reportó la volcadura de una camioneta de pasajeros, en el kilómetro 87+400 en el paraje Calavera Municipio Sola de Vega a 500 metros de la población los Reyes, a causa de esto, se reportaron 3 personas fallecidas y 4 lesionadas, las cuales fueron trasladadas por personal de Cruz Roja Mexicana al Hospital Comunitario Sola de Vega,</t>
  </si>
  <si>
    <t>Coxcatlán</t>
  </si>
  <si>
    <t xml:space="preserve">Noche/05 de mayo – Madrugada/06 de mayo, se presentaron lluvias de moderadas a muy fuertes en la Sierra Norte, Negra, Nororiental, Valle de Serdán y Valles Centrales con acumulados de 25 a 50 mm y puntuales de 70 mm. Se reportaron afectaciones en los municipios de Coxcatlán, en la Junta Auxiliar de San Esteban de Necoxcalco, municipios de San Antonio Cañada, Zinacatepec, Ajalpan, Tehuacán, Santiago Miahuatlán y Altepexi. Se realizaron recorridos para la evaluación de daños. Se trabajó con maquinaria en la carretera de San Esteban Necoxcalco. Se coordinó el regional de Tehuacán con cada uno de los ayuntamientos en mención, con reporte al momento de: 23 viviendas afectadas del municipio de Coxcatlán, Encharcamientos en diversas colonias, Caída de árboles y 1 espectacular, Caída de postes de luz, Afectaciones a una empresa purificadora de agua y 1  persona fallecida en un deslizamiento de tierra. </t>
  </si>
  <si>
    <t xml:space="preserve">A las 08:14 horas se reporta volcadura de autobús de personal placas 09KYH03, marca Internacional color amarillo de la empresa “Opus Farms”  en carretera M15  Jacona - Jiquilpan, Km. 169 entre Santiago Tangamandapio y Chavinda, correspondiente al municipio de Zamora.    El camión transportaba a personal que labora en una empresa de Refrigeración,  a bordo iban 31 personas de las cuales todas resultaron con lesiones,  de los cuales 4 fueron trasladados al IMSS de Zamora y 18 al Hospital San José. </t>
  </si>
  <si>
    <t>Galeana, Apodaca, Escobedo, García, Cadereyta, Santa Catarina y Monterrey</t>
  </si>
  <si>
    <t xml:space="preserve">15:00 horas/08 de mayo, derivado de las lluvias fuertes con tormenta eléctrica en los municipios de Galeana, Apodaca, Escobedo, García y Monterrey, se registraron rachas de viento de hasta 115 km/h en algunos municipios de la zona norponiente del estado. Asimismo, caída de granizo en los municipios de Escobedo, Monterrey, General Zuazua y Apodaca. 17:00 horas, se incrementó la intensidad de la tormenta en la mayor parte de la zona metropolitana causando encharcamientos y cierres viales. 
En el 9-1-1, se recibieron 205 reportes de servicios en diversos municipios del estado de Nuevo León:
•              2 fallecidos.
•              10 lesionados.
•              90 evacuados. 
•              15 reportes de postes o bardas.
•              14 reportes de cables caídos.
•              Cierre de carretera Saltillo – Monterrey ambos sentidos. 
Municipio de Apodaca:
- 1 fallecido (femenina) de 30 años.
- 3 lesionados por vientos.
- 80 evacuados de la empresa. 
- Afectación en 12 tráileres volcándolos en la autopista Periférico a la altura de Miguel Alemán por fuertes vientos.
Municipio de Escobedo:
- Caída de vehículo en arroyo.
Municipio de Cadereyta:
- 1 fallecido (masculino) de 40 años.
Municipio de Monterrey:
- 6 lesionados por caída de marquesina en una plaza.
- 10 evacuados de la plaza. 
Municipio de Santa Catarina:
-Deslave de cerro a la altura de km 65 de autopista Saltillo - Monterrey. Se presentaron daños materiales en 3 vehículos (1 carro y 2 camiones).  
- 1 lesionado que no requirió traslado. 
-15 vehículos varados en la carretera Saltillo - Monterrey. 
</t>
  </si>
  <si>
    <t>16:41 horas/08 de mayo, deflagración por acumulación de gas en una máquina procesadora de licor de cacao, al interior de la fábrica de Nestlé, ubicada en la calle Lago Müritz No. 72, colonia Anáhuac, alcaldía de Miguel Hidalgo. Se reportaron 6 lesionados por quemaduras, trasladados al Hospital de Magdalena de las Salinas.</t>
  </si>
  <si>
    <t>Cinco personas muertas, quienes fueron arrastradas por una violenta bajada de agua, es el reporte final de la tromba que cayó este fin de semana en Santa María del Río.
Se trató de un fenómeno atípico, con lluvia, viento y granizo, como las que se han presentado en los últimos días en Guadalcázar o Ciudad del Maíz, así lo dio a conocer el titular de la Coordinación Estatal de Protección Civil, Ignacio Benavente Duque.</t>
  </si>
  <si>
    <t>https://www.elsoldesanluis.com.mx/policiaca/mueren-ahogados-en-santa-maria-del-rio-5212793.html</t>
  </si>
  <si>
    <t>A las 08:05 horas, se registró accidente carretero entre tráiler con placas 30-AJ-21 que transportaba carne y combi del servicio público con placas A-18756-P, sobre la carretera Estado de México – Cuautla, municipio de Cuautla. Se reportaron 2 personas fallecidas y 16 lesionadas, trasladadas al Hospital General del IMSS en Cuautla.</t>
  </si>
  <si>
    <t xml:space="preserve">A las 06:02 horas, se registró choque entre 2 unidades de transporte público, sobre Av. Cuauhtémoc e Icazo, colonia Formando Hogar, municipio de Veracruz. Se reportaron 30 personas lesionadas de ambas unidades. Cuerpos de emergencia laboraron en la atención, traslado de los lesionados y en la limpieza del derrame de combustible sobre carpeta asfáltica. </t>
  </si>
  <si>
    <t>A las 18:15 horas se tuvo conocimiento de choque y posterior incendio entre una pipa que transportaba diésel y un tractocamión de caja fija, esto en el km 071+000 la carretera federal Río Bravo-Reynosa, a la altura del Ejido Palo Blanco, municipio de Reynosa. Se reporta fallecido y cierre total a la circulación. Se desconoce la cantidad de diésel transportada.</t>
  </si>
  <si>
    <t xml:space="preserve">A las 11:26 horas, se registró flamazo que posteriormente ocasionó un incendio al interior de un predio utilizado como encierro de camiones de transporte de pasajeros corredor COTXSA de la Ruta 111 y Ruta 1, sobre Calzada Taxqueña esquina Calzada de Tlalpan, colonia Atlántida, alcaldía de Coyoacán. En el lugar también se suscitó fuga en el compresor de un contenedor de gas Lp con capacidad para 6,000 L, ocasionando su incendio posterior. Se llevó a cabo el acordonamiento de la zona, así como la evacuación de 200 a 300 personas en un radio de 500 m. No se reportaron daños humanos. Se reportaron afectados por el fuego 12 camiones, 2 calcinados en su totalidad y 10 parcialmente, además 2 vehículos particulares. </t>
  </si>
  <si>
    <t>A las 19:39 horas, se registró el choque entre un tráiler y un autobús de pasajeros de la Línea de transporte Imosa Citi, sobre el libramiento Noroeste, ubicado en  Av. Humberto Lobocol. Parque Industrial Mitras, correspondiente al municipio de García, N. L. Se reportaron 1 personas fallecida y 10 heridos, quienes fueron trasladados a diferentes hospitales del área metropolitana para su atención médica.</t>
  </si>
  <si>
    <t>Unión de Juárez</t>
  </si>
  <si>
    <t>El día de ayer 19 de mayo, se presentaron lluvias fuertes por la tarde-noche, en varios sectores del municipio de Unión de Juárez, situación que ocasionó anegaciones en varios puntos, 7 viviendas afectadas en el barrio Progreso y 2 en el fraccionamiento denominado El Chorizo. Asimismo, se reportó el fallecimiento de un menor de edad, el cual fue sepultado por un talud de tierra que cayó en su vivienda.
El día de hoy por la madrugada, se habilitó el auditorio municipal como refugio temporal, donde acudieron 9 familias (45 personas aproximadamente), mismas que continúan al momento.</t>
  </si>
  <si>
    <t>Tampico Alto, Tuxpan, Tantoyuca, El Higo, Pánuco, Poza Rica, Tihuatlán, Mecatlán, Coxquihui, Zozocolco, Coyutla, Filomeno Mata, Espinal, Gutiérrez Zamora, Papantla y Coahuitlán.</t>
  </si>
  <si>
    <t xml:space="preserve">Derivado de las lluvias fuertes que se presentaron durante la noche del día 21 de mayo en la Zona norte del estado, se reportan afectaciones en 16 municipios:
- Tampico Alto: 15 viviendas con destechamiento parcial en 3 comunidades (Los Jobos, Lagartero y Topila26). Afectación en energía eléctrica.
- El Higo: 20 viviendas con destechamiento parcial. Escuela con afectación en su cerco perimetral, Corte de energía eléctrica.
- Pánuco: 250 viviendas con destechamiento parcial. Afectaciones en energía eléctrica.
- Poza Rica: 1 vivienda afectada por destechamiento parcial. Afectación en energía eléctrica y telefonía, ya atendidos.
- Afectación de servicio de Energía Eléctrica en Tuxpan, Tantoyuca, Tihuatlán, Mecatlán, Coxquihui, Zozocolco, Coyutla, Filomeno Mata, Espinal, Gutiérrez Zamora, Papantla y Coahuitlán. No se reportan daños humanos.
</t>
  </si>
  <si>
    <t>A las 06:00 horas se registró volcadura de autobús de transporte de personal  en la carretera federal México 70 tramo Valles-Rio verde, a la altura del ejido Los Martínez justo en el ramal al municipio de Cárdenas. En el autobús se trasladaba 40 personas, se reportan 6 lesionados trasladados a la clínica del Seguro Social en Rioverde.</t>
  </si>
  <si>
    <t>17:10 horas aproximadamente, se registró un flamazo por acumulación de gas Lp, dentro de una tortillería que se ubica en las calles Oriente 158 y Norte 9, colonia Moctezuma Segunda Sección. Derivado de lo anterior se reportan 2 personas lesionadas, trasladadas a hospitales cercanos y se realizó la evacuación precautoria de 40 personas cercanas al lugar del incidente.</t>
  </si>
  <si>
    <t>Huitzo</t>
  </si>
  <si>
    <t xml:space="preserve">Aproximadamente  a las 07:23 horas se reportó accidente carretero entre una patrulla de Seguridad Pública Estatal y 1 tractocamión  en el km 009+050 de la Autopista Cuacnopalan-Oaxaca, tramo Cuacnopalan-Huitzo, municipio de Huitzo. Derivado del incidente se reporta 1 fallecido y 1 lesionado, (ambos agentes de Seguridad Pública) </t>
  </si>
  <si>
    <t xml:space="preserve">18:30 horas/27 de mayo, se registró un derrumbe en uno de los túneles de la Mina Capela del Grupo Peñoles, ubicada en la localidad de Tehuixtla, municipio de Teloloapan. El incidente fue por un deslave cuando realizaban el concreto lanzado, sin embargo el túnel no colapsó. Se reportaron 2 personas fallecidas y 3 personas lesionadas (todos personal externo de la mina), trasladadas a diferentes clínicas del municipio. </t>
  </si>
  <si>
    <t>A las 10:28 horas se tuvo conocimiento de explosión e incendio en un domicilio que almacenaba productos químicos con razón social “KarMax Pinturas” la calle Bahamas esquina con México  y Luis Donaldo Colosio, colonia San Miguel Chalma, municipio de Atizapán. Derivado del incidente se reportan 4 lesionados, de los cuales, 3 fueron trasladados al Hospital de Lomas Verdes con quemaduras en el 40%, 70% y 24% de su cuerpo, respectivamente. Sin afectaciones a domicilios cercanos ni reporte de evacuados. Protección Civil refiere que fueron 3 explosiones.</t>
  </si>
  <si>
    <t>A las 05:00 horas se recibió el reporte de un incendio en vivienda  en la esquina de las  calles Villa de San Javier y Villa de San Pedro, en el fraccionamiento Villas de San Agustín, en el municipio de Tlajomulco de Zúñiga.  Como resultado del incendio se reportan 5 personas fallecidas  (2 adultos y 3 menores de edad), murieron por inhalación de humo. El incendio que se propagó en las dos plantas del domicilio y comenzó en una mesa y un sillón de una de las habitaciones donde había una veladora.</t>
  </si>
  <si>
    <t>Champotón, Ciudad del Carmen, Calakmul, Calkiní, Campeche, Dzibalchén, Escárcega, Hopelchén, Hecelchakan, Tenabo, Palizada y Candelaria.</t>
  </si>
  <si>
    <t>Derivado del paso del ciclón tropical Cristóbal por la entidad de Campeche se reportan las siguientes afectaciones: 251 viviendas afectadas, 1 deslizamiento, 14 vías de comunicación afectadas con cierre parcial, 693 personas en 21 refugios temporales, 4 causes desbordados, 15 cierres totales carreteros, 1 hospital afectado, 1 instalación estratégica afectada y 58 árboles caídos.</t>
  </si>
  <si>
    <t>Balancán, Centla, Emiliano Zapata, Centro y Teapa.</t>
  </si>
  <si>
    <t>Derivado del paso del ciclón tropical por la entidad de Campeche se reportan las siguientes afectaciones: 600 viviendas, 1 deslizamiento de suelo, 2 vías de comunicación afectadas parcialmente, 500 evacuados, 73 personas en 1 refugio temporal, 1 cause desbordado, 3 cierres totales carreteros, 2 hospitales afectados 16 postes de energía colapsados.</t>
  </si>
  <si>
    <t>Acapetahua, Amatenango del Valle, Bejucal de Ocampo, Berriozabal, Bochil, Cacahoatán, Catazajá, Chiapa de Corzo, Chicoasén, Chicomuselo, Cintalapa, Coapilla, Comitán, Copainalá, Francisco León, Ixtapangajoya, La Libertad, La Trinitaria, Las Rosas, Larrainza, Mapastepec, Montecristo de Guerrero, Oxchuc, Pichucalco, Pijijiapan, San Cristóbal de las Casas, San Juan Chamula, Sayaló, Tapachula, Tapalapa, Tapilula, Tecpatan, Teopisca, Tila, Tumbala, Tuxtla Gutiérrez, Unión Juárez, Villa Comaltitlán</t>
  </si>
  <si>
    <t>Derivado del paso del ciclón tropical por la entidad de Campeche se reportan las siguientes afectaciones: 137 viviendas afectadas, 27 deslizamientos de tierra, 28 vías de comunicación afectadas parcialmente, 957 personas en 1 refugio temporal, 14 cierres totales carreteros y 10 postes caídos. Los apoyos proporcionados por el Gobierno Federal, a través del Fonden, ya fueron entregados a las familias afectadas.</t>
  </si>
  <si>
    <t>Acanceh, Akil, Chapab, Dzilam González, Dzitas, Dzilam González, Dzidzantun, Hunucmá, Kaua, Maní, Mérida, Motul, Oxcutzcab, Progreso, Sinanché, Tahmek, Tecoh, Tekantó, Tekax, Tekom, Telchac Puerto, Tinum, Tzucacab, Uayma, Valladolid y Yaxcabá (+43).</t>
  </si>
  <si>
    <t>Derivado del paso del ciclón tropical por la entidad se reportan las siguientes afectaciones: 110 viviendas afectadas, 2 vías de comunicación afectadas parcialmente, 1,596 personas en 70 refugios temporales, 2 cierres totales de carretera y 6 postes afectados.</t>
  </si>
  <si>
    <t>Bacalar, Benito Juárez, Chetumal, Felipe Carrillo Puerto, José María Morelos, Lázaro Cárdenas y Othón P. Blanco.</t>
  </si>
  <si>
    <t>Derivado del paso del ciclón tropical por la entidad se reportan las siguientes afectaciones: 1,634 viviendas, 1 deslizamiento de tierra, 7 vías de comunicación afectadas parcialmente, 2 causes desbordados, 1 cierre total carretero y 43 postes colapsados.</t>
  </si>
  <si>
    <t>A las 09:00 horas del día de ayer, se registró el desbordamiento de arroyo en el
Municipio de Pénjamo, derivada de fuertes lluvias, reportando las siguientes
afectaciones:
* viviendas 8 (con un tirante de 40 cms. a 1.10 mts)
* vivienda/tienda1 (con un tirante de 40 cms.)
* negocio Billar 1 (con un tirante de 1.00 Mt.)
* personas afectadas: 63.
La afectación en viviendas fue en cama, muebles, electrodomésticos y ropa.
* daños en una barda de adobe en vivienda (reblandecimiento)
* No se tuvieron Reportes de afectaciones de la comunidad el Rodeo.
En la Comunidad de Churintzillo, la continuidad del arroyo pasa por en medio de la comunidad y vuelve a integrarse al cauce nuevamente, detectándose azolve sobre el tramo de cauce que libera las aguas de la comunidad, afectando:
* calle principal y calle de la Capilla
* Viviendas 16 (12 viviendas con tirante de hasta 40 cms. Y 4 viviendas de 41 cms. a 1.10 mts.).
* personas afectadas: 91
La afectación en viviendas fue en camas, muebles, y ropa. 7 viviendas presentaban
líquido en patios con un tirante de 10 cms.</t>
  </si>
  <si>
    <t>A las 17:15 horas, se reportaron 5 personas lesionadas por picadura de abejas, en el
Libramiento Sur esquina Otoño, atrás de la Gasolinera, correspondiente al municipio
de Apaseo el Grande; los lesionados fueron atendidos en el lugar y posteriormente
trasladados al Hospital comunitario del Municipio de Apaseo el Grande.</t>
  </si>
  <si>
    <t>Aproximadamente a las 19:00 horas, se registró la salida de carpeta asfáltica y volcadura de camión de pasajeros de la Ruta 86, sobre la carretera federal Puebla - Tehuacán y el Periférico Ecológico, municipio de Puebla. Se desconocen las causas. El camión después de su salida, cayó varios metros de la vialidad. Se reportaron 4 fallecidos y 18 lesionados, trasladados a diferentes hospitales para su atención médica.</t>
  </si>
  <si>
    <t>Pesquería</t>
  </si>
  <si>
    <t>A las 08:30 horas se tuvo reporte de choque entre autobús de pasajeros y columna de puente peatonal en km. 24  carretera Apodaca-Dr. González, colonia Huinala municipio de Pesquería. Derivado del incidente se reportan 8 lesionados,  los cuales fueron trasladados al IMSS e ISSSTE del municipio para su atención.</t>
  </si>
  <si>
    <t>Ciudad Guzmán</t>
  </si>
  <si>
    <t>A las 07:30 horas, recibieron el reporte de la volcadura de un autobús de pasajeros en la Autopista GDL - Colima Km. 52. correspondiente al municipio de Ciudad Guzmán. El autobús pertenece a la empresa “Larios Tours”, cubría la ruta Tuxpan – Guadalajara. Viajaban 16 pasajeros junto con el chofer, de los cuales se reportan 13 personas lesionadas, quienes fueron trasladados a diversas instituciones de salud en Ciudad Guzmán.</t>
  </si>
  <si>
    <t>11:00 horas aproximadamente, se reportó a la Unidad Municipal de Protección Civil de Puerto Vallarta, del desplome de una avioneta, blanco, dorado y verde tipo Cessna, con número de matrícula XB-LBW, en los límites de los municipios de Puerto Vallarta y San Sebastián del Oeste. En la aeronave, se trasladaban el piloto, 4 tripulantes (entre ellos el exalcalde de Aguascalientes, Adrián Ventura). Se reporta la localización de la cabina y 5 personas, sin vida.</t>
  </si>
  <si>
    <t>Personal operativo informa que se registró un deslizamiento aproximadamente 8 m3 de tierra con afectación a viviendas en B. Juárez 87 y Aldama, Col. Barrio Norte Alcaldía Álvaro Obregón; como medida preventiva de realizó la evacuación de 22 personas. No se reportan lesionados.</t>
  </si>
  <si>
    <t>A las 15:35 hora local, se registró incendio de pastizal que se propagó a departamentos del Fraccionamiento Torres del Lago, entre las colonias Tijuana Progreso y Los Girasoles, municipio de Tijuana. Se realizó la evacuación de 9 edificios (180 departamentos) con 360 personas. Se atendieron a 6 personas por crisis nerviosas y se realizó el rescate de 4 personas más. Se reportó afectaciones a 7 departamentos.</t>
  </si>
  <si>
    <t>A las 15:00 horas, se registró incendio en la fábrica Chemical Gudepa S.A. de C.V. No. 412 de la Av. Unión de Curtidores. Se realizó la evacuación de 25 personas. Se atendió a 1 lesionado en código rojo de 37 años, con quemaduras de 3er grado en el 90% de su cuerpo, se traslada a hospital para su atención médica. Después de 3 horas de labores, se logró controlar y liquidar el fuego. Se registraron afectaciones a paredes y algunos vehículos, asimismo en un contenedor de 35,000 L de derivado del petróleo.</t>
  </si>
  <si>
    <t>Veracruz, Papantla, Álamo Temapache, Cuitláhuac, Chacaltianguis, Soledad de Doblado e Ignacio de la Llave.</t>
  </si>
  <si>
    <t xml:space="preserve">7 municipios con reporte de afectación por lluvias:
Municipio de Veracruz: Se tiene reporte por anegamiento en el Fracc. Floresta, con tirantes entre 20 cm a 1 mt. En este momento personal de Limpia Pública municipal realizan trabajos de limpieza en las partes donde ya han bajado los tirantes de agua.
Municipio de Papantla: Se reportan 2 comunidades incomunicadas (Morgadal Arenal y Tlahunapa) y la afectación al servicio de energía eléctrica por la crecida de un arroyo de respuesta rápida, sin reporte de personas lesionadas.
Municipio de Álamo Temapache: Se reporta la caída de un árbol en el entronque al Boulevard a Tuxpan, causando afectaciones en los servicios telefónicos y de energía eléctrica, sin reporte de personas lesionadas.
Municipio de Soledad de Doblado: Se reporta una vivienda inundada por escurrimiento en una calle, 
Municipio de Ignacio de la Llave: Se reporta el fallecimiento de una persona por electrocución al caer un árbol sobre cables de alta tensión y en el techo de una vivienda, electrificando la puerta que fue tocada por la persona al intentar salir.
</t>
  </si>
  <si>
    <t xml:space="preserve">Lluvia severa el 11 de junio de 2020 </t>
  </si>
  <si>
    <t>A las 02:30 hora local, se reportó un incendio en una cuartería, ubicada en la calle Sexta y Mutualistas, colonia centro, municipio de Tijuana. Se incendiaron 3 casas (2 de tres niveles). Se evacuaron a 40 personas de las casas y alrededores; sin reporte de lesionados.</t>
  </si>
  <si>
    <t>A las 10:39 horas, se recibió el reporte de la volcadura de una camioneta de transporte público, que cubría la ruta Ciudad de México – Cuatro Vientos, Ixtapaluca, en el km 23 de la autopista México – Puebla, municipio de Valle de Chalco. Se reportaron 12 personas lesionas, 2 de ellas trasladadas para su atención médica al Hospital en Valle de Chalco.</t>
  </si>
  <si>
    <t>A las 09:05 horas, se registró el colapso de la mitad de una estructura de 20x30 m en la segunda planta de obra en construcción en Plaza Antares, ubicada en Boulevard Adolfo López Mateos, colonia San Isidro de Jerez, municipio de León. La estructura se colapsó al llevarse a cabo trabajos de colado y no soportar el peso. Se reportaron 9 lesionados, 4 en código amarillo y 5 en código verde; con el uso del equipo de rescate vertical se bajaron a algunos trabajadores que resultaron lesionados, se brindó en el lugar atención prehospitalaria y se trasladaron a una clínica para su valoración y atención.</t>
  </si>
  <si>
    <t>A las 13:15 horas, se registró un incendio al interior de un departamento, marcado con el número 2011, ubicado en Calle Sur 12 y Oriente 259 No. 108, Unidad Habitacional Joyas de Oriente, perteneciente a la Alcaldía Iztacalco; el siniestro se originó por un descuido al estar cocinando ocasionando que se incendiara una cortina cercana a la estufa; se evacuaron 40 personas, sin daños humanos. A las 14:00 horas, el incendio quedó controlado y sofocado en su totalidad, provocando daños materiales como cortinas, vidrios y plafones, consumidos por el fuego.</t>
  </si>
  <si>
    <t>A las 08:00 horas, se reporta choque por alcance de autobús de pasajeros de la empresa Flecha Roja contra tráiler, sobre la carretera Toluca - México km 38 a la altura de La Escondida, municipio de Ocoyoacac. Se cree que el autobús se quedó sin frenos. Se reportan 2 fallecidos (masculinos) y 5 lesionados de la segunda y tercera prioridad. El autobús transportaba un aproximado de 15 pasajeros.</t>
  </si>
  <si>
    <t>Balleza</t>
  </si>
  <si>
    <t>El día de ayer a las 08:00 horas, se presentó el desplome de una avioneta tipo Cessna a 40 minutos de la cabecera municipal de Balleza, en el lugar conocido como Tazcate. Hasta el día de hoy a las 11:00 horas, cuerpos de emergencia llegaron al lugar, donde encontraron los cuerpos sin vida de 5 pasajeros y el piloto de la aeronave, calcinados en su totalidad.</t>
  </si>
  <si>
    <t>Asunción Tlacolulita, El Espinal, Matías Romero Avendaño, Oaxaca de Juárez, San Pedro Huamelula, San Bartolo Coyotepec, Santa María Huatulco, San Juan Ozolotepec, San Pedro Pochutla, Santa Catarina Xanaguia, Santa María Mixtequilla, Santa María Ozolotepec, Santa Lucía del Camino, Salina Cruz, San Agustín Amatengo, San Pedro Tapanatepec, Santiago Pinotepa Nacional, Santo Domingo Zanatepec, San Francisco del Mar, San Francisco Ozolotepec y Villa Sola de Vega.</t>
  </si>
  <si>
    <t>Magnitud 7.4
Fallecidos
•Sayra Karina Pérez López de 25 años, municipio de Huatulco, por caída de barda.
•Martín Rosas Rosas de 55 años, municipio de San Juan Ozolotepec, por caída de techo en su vivienda.
•Gerardo Villalobos Jiménez de 53 años, municipio de Salina Cruz, causa de estructura en refinería Antonio Dovalí.
•Bonifacio Reyes de 94 años, municipio de San Agustín Amatengo, caída.
•José Fernando Lorenzo Fuentes de 26 años, municipio de San Francisco Ozolotepec, derrumbe en agencia de San Juan Guivini.
•Abdom Mendoza de 58 años, municipio de San Juan Ozolotepec, derrumbe.
Lesionados
•2 persona lesionadas en la Agencia Santa Catarina Xanaguia del municipio de San Juan Ozolotepec, por derrumbe de cerro 
•1  femenina lesionada por caída de escombro en el municipio de Oaxaca de Juárez.
•2 menores lesionados en la Agencia San Gregorio Ozolotepec del municipio de Santa María Ozolotepec.
•1  lesionada en el municipio Santa Catarina Xanaguia.
•14 lesionados en el municipio de San Pedro Tapanatepec.
•1 lesionado en el municipio de Matías Romero Avendaño.
Daños en vivienda
•164 viviendas afectadas en el municipio de San Pedro Tapanatepec.
•58 viviendas afectadas en el municipio de Santo Domingo Zanacatepec.
•21 viviendas afectadas en el municipio de San Francisco del Mar.
•406 viviendas afectadas en el municipio de Matías Romero Avendaño.
•Se reportan pequeñas afectaciones en fachadas de vivienda principalmente en el Centro histórico, municipio de Oaxaca de Juárez.  
•Daños en vivienda en San Pedro Huamelula.
•2 viviendas con daños moderados en el municipio de El Espinal.
•3 viviendas afectadas en municipio de Santa María Mixtequilla.
Infraestructura hospitalaria
•Hospital de alta especialidad en San Bartolo Coyotepec. Daño en fachada y estructura.
•Hospital General en San Pedro Pochutla, sin daños mayores, se encuentra en espera de dictamen.
•Hospital de la Niñez Oaxaqueña en San Bartolo Coyotepec. Daño en fachada y estructura.
•Hospital General  Sub zona de medicina familiar 41 Santa Cruz Huatulco. Daño en fachada y estructura, en espera de dictamen.
•Clínica del IMSS Unidad Médica Rural en San Juan Ozolotepec sierra de Miahuatlán, inhabilitado por Protección Civil.
•Fisuras en la Clínica de medicina familiar en municipio de Juchitán de Zaragoza.
•Fisuras en Hospital de Tuxtepec.
•Hospital Básico Comunitario Villa Sola de Vega daños considerables en la fachada, mismos que pudieran representar un riesgo ante las réplicas.
•7 Hospitales más que presentan afectaciones. 
Cortes eléctricos
Infraestructura de carreteras
•Derrumbes en la carretera federal 190 a la altura del Km. 90
•Derrumbes en la carretera federal 190 a la altura del Km. 78 +800. Cierre total de la carretera.
•Derrumbes en la carretera federal 190 a la altura del Km. 119+000. Cierre total de la carretera.
•Derrumbes en la carretera Oaxaca Puerto Ángel, tramo Miahuatlán – Pochutla Km. 235
•4 carreteras estatales afectadas
Otros daños
•8 iglesias afectadas en el municipio de San Pedro Tapanatepec.
•1 mercado afectado en el municipio de San Pedro Tapanatepec.
•3 agencias municipales el municipio de San Pedro Tapanatepec.
•1 casa de salud afectada en el municipio de San Pedro Tapanatepec.
•Daños en la Iglesia de Ixcotel indicando que la cúpula está a punto de caer.
•Cuarteaduras en el mercado 20 de noviembre, así como fugas de gas de los tanques  estacionarios. municipio de Oaxaca
•Palacio de Gobierno se visualiza con cuarteaduras y fisuras en el edificio en municipio de Oaxaca. 
•De manera preventiva la refinería Antonio Dovalí en Salina Cruz, realizo paro de actividades entrando en desfogue preventivo.  Se originó un conato de incendio. Al momento opera de manera normal.
•Daños menores en las instalaciones del aeropuerto de Huatulco.
•3 bardas caídas en Iglesia en Tultitlan Flores Magón, municipio de Pinotepa.
•Daños estructurales en el mercado municipal de San Pedro Huamelula.
•Daños en Iglesia del Municipio de San Pedro Huamelula. 
•Daño en templo de San Francisco Ozolotepec. Municipio de Ozolotepec.
•Escuela con daños moderados (Escuela Primaria y Universidad “Nido de Sócrates) en el municipio El Espinal.
•Caídas de molduras en la Escuela Secundaria Moisés Sainz y en la Iglesia de Guadalupe. Municipio de Santa Lucia del camino.
•Colapso de la cúpula del campanario y grietas de la iglesia, grietas en el palacio municipal del municipio de Asunción Tlacolulita
•1 iglesia afectada en el municipio de Santa María Mixtequilla
•4 zonas arqueológicas
Refugios temporales activados
Municipio Santa María Huatulco: 2 / 79 personas</t>
  </si>
  <si>
    <t>Benito Juárez, Alcaldía Cuauhtémoc, Alcaldía Gustavo A. Madero y Alcaldía Iztapalapa</t>
  </si>
  <si>
    <t>Derivado del sismo registrado el día 23 de junio a las 10:33:31 horas, con una magnitud de 7.5, en la Ciudad de México, se presentaron las siguientes afectaciones: el sismo fue percibido de manera fuerte. Se realizaron evacuaciones preventivas de edificios públicos y privados. Agrupación de Cóndores realizaron sobrevuelos de monitoreo. Sin reporte de afectaciones en el Aeropuerto de la Ciudad de México. Daños humanos: 2 personas lesionadas (1 adulto y 1 menor) en alcaldía de Iztapalapa. Daños en vivienda: 
• Daños estructurales en edificio abandonado  la calle de Medellín  y Quintana Roo en la colonia Roma.
• Revisión en edificio contiguo a la estación del Metrobús Etiopia.
• Daños en fachadas de viviendas atrás de Palacio Nacional.
• 32 edificios con daños en fachadas.
• 1 edificio inhabitable con el No. 52 en la U. H. Lindavista Vallejo, alcaldía de Gustavo A. Madero.
• 40 familias afectadas.</t>
  </si>
  <si>
    <t>A las 08:45 horas, recibieron el reporte de una explosión en la unidad habitacional aledaña al 21 batallón de la 24va zona militar, ubicado en Av. Domingo Diez, Zona Norte de Cuernavaca. La explosión fue por acumulación de gas en un departamento del segundo nivel, al momento se reportan 10 personas lesionadas, mismas que fueron trasladadas al Hospital Militar de la Zona.</t>
  </si>
  <si>
    <t>A las 07:49 horas, se reportó el impacto de un camión de transporte público de la ruta 03 contra la parte trasera de un tráiler, sobre Poniente 140 esquina Norte 159, colonia Industrial Vallejo, alcaldía de Azcapotzalco. La causa aparente es por una falla mecánica. Se reportan 5 lesionados atendidos en el lugar, sin necesidad de traslado.</t>
  </si>
  <si>
    <t>A partir de las 19:00 horas, derivado de las intensas lluvias registradas durante 3 horas en el municipio de Ciudad Victoria, se reportaron algunos encharcamientos en vialidades e inundaciones en zonas bajas. Se les brindó atención a automovilistas de aproximadamente 12 vehículos que se quedaron varados. Se atendió a una joven que se transportaba en su bicicleta y fue arrastrada por la fuerte corriente de agua. Se tiene un aproximado de 20 viviendas afectadas por penetración de agua. La Coordinación de PC Municipal, mantiene comunicación con el C4, para facilitar el traslado a los albergues de familias o personas cuyas viviendas resulten inundadas, en este momento 1 persona en situación de calle en un albergue. No se reportan daños humanos.</t>
  </si>
  <si>
    <t>Lluvia severa los días 24 y 25 de junio de 2020</t>
  </si>
  <si>
    <t>Lluvia severa e inundación pluvial el 24 de junio de 2020</t>
  </si>
  <si>
    <t>A las 08:45 horas tiempo local se registra salida de camión y volcadura de vehículo Hummer de la SEDENA  en Carretera Corredor Tijuana- Rosarito Km 030+000, dirección Tijuana, Fraccionamiento Hacienda las Delicias 3, municipio de Tijuana coordenadas  (32.3240176, -116.962238), se desconocen las causas del accidente. Se reportan 6 fallecidos y 4 lesionados todos elementos de la SEDENA.</t>
  </si>
  <si>
    <t>El día de ayer cerca  de las 22:20 horas, se presentó el arrastre de un vehículo, cuando trataban de cruzar en arroyo, esto en la avenida Acueducto y Santa Isabel, en el municipio de Juárez. Dentro del vehículo se trasladaban 6 elementos de un mariachi, los cuales se trasladaban a realizar una serenata. De las 6 personas 2 salieron del vehículo, sin presentar lesiones. Por la mañana del día de hoy fueron recuperados los cuerpos sin vida de los 4 integrantes restantes.</t>
  </si>
  <si>
    <t>22:44 horas/25 de junio, se registró volcadura de camioneta marca Ford, sub marca F-150, color blanco, placas GC-3943-A del Estado de Guanajuato, sobre la carretera estatal Silao – comunidad Trejo, como referencia comunidad Las Trojes, municipio de Silao. Se reportaron 7 lesionados atendidos en el lugar y posteriormente trasladados al Hospital General del municipio de Silao, Hospital General del Municipio de Guanajuato y Hospital Comunitario del Municipio de Romita.</t>
  </si>
  <si>
    <t>A las 21:26 horas del día de ayer, se reportó la explosión en un departamento
ubicado en Calle Castillo de Chapultepec Andador No. 102, Colonia Chapultepec,
correspondiente al municipio de Cuernavaca; el incidente se debió por acumulación de
gas en un tanque estacionario de un edificio de 4 departamentos, se reportó la evacuación preventiva de 15 personas, en el sitio sólo se
reportaron daños materiales.</t>
  </si>
  <si>
    <t>Derivado de las fuertes lluvias que se presentaron en la madrugada del día 01 de julio, en la comunidad La Huerta, municipio de San Miguel de Allende,  se registró penetración de agua (altura de 1.20 metros) en patios y en el interior de 80 viviendas. Se registró la caída de una barda en 3 viviendas de 8 metros de largo por 3 metros de altura, ocasionando la muerte de animales de granja. También se registró derrumbe de una barda de 6 metros de largo de otra vivienda, ocasionando daños en la cocina. No se reportaron daños humanos, ni evacuados.</t>
  </si>
  <si>
    <t>Apan</t>
  </si>
  <si>
    <t>A las 17:19 horas, se registraron lluvias fuertes en el municipio de Apan, provocando inundaciones y escurrimientos en viviendas de material endeble, 29, de la comunidad La Laguna y 13 de la comunidad Acopinalco, únicamente con daños a enseres domésticos y la evacuación de 1 familia (4 integrantes) con familiares. No se reportaron daños humanos.</t>
  </si>
  <si>
    <t xml:space="preserve">A las 06:30 horas se registró la volcadura de autobús de pasajeros con razón social
"Rapidos del Sur" con número económico 9107 ,  sobre el tramo carretero Ocozocautla
- Cintalapa, en las curvas de cerro Mepeyac  a la altura de la curva conocida como
La Colmena, en el municipio de Ocozocoautla.   Como resultado del accidente se
reportan 10 lesionados  de los cuales 2 fueron trasladados al IMSS de Ocozocautla. </t>
  </si>
  <si>
    <t>A partir de las 16:30 horas y por un lapso de 30 minutos, se presentaron lluvias muy fuertes en el municipio de Saltillo, situación que provocó anegaciones en diversas vialidades de zonas bajas, así como la penetración de agua con una altura máxima de 40 centímetros, dentro de 38 viviendas, donde se presentaron algunas afectaciones en enseres domésticos; 1 vivienda con colapso de paredes de 2 cuartos.</t>
  </si>
  <si>
    <t>El día de hoy 3 de julio a las 00:30 horas, se presentó la volcadura de una pipa de la empresa Transportes Ibarrola Elías, misma que transportaba gasolina. El incidente se presentó en el kilómetro 17+600, carretera (1120) Janos - Agua Prieta, tramo Janos - El Valle, Municipio Janos. Derivado del accidente se reporta 1 lesionado (el
conductor), mismo que fue trasladado a un hospital cercano, para su atención médica.
Asimismo, se presentó el derrame de 15,000 litros de producto.</t>
  </si>
  <si>
    <t>21:47 horas/03 de julio, se registró incendio en fábrica de paneles automotrices al interior de la empresa Toyoda Gosey, ubicada calle Rio San Lorenzo número 845, esquina calle Rio Duero del Parque industrial Castro del Rio, municipio de Irapuato. Causas probables el calentamiento
de una máquina y por las cercanías del contenedor de ácido nítrico. Se realizó una evacuación preventiva de 161 trabajadores. Se reportaron
24 personas intoxicadas por estar cerca de donde estaba la nube de ácido dentro de la planta. Sin daños estructurales, sin afectación a empresas aledañas, consumiéndose un contenedor de 1,000 litros con residuos de ácido nítrico.</t>
  </si>
  <si>
    <t>Pueblo Nuevo y 3 más</t>
  </si>
  <si>
    <t>19:30 horas/06 de julio, se reportó granizada con duración de hora y media a 2 horas en la cabecera municipal El Salto, municipio de Pueblo Nuevo, provocando afectaciones a láminas de aproximadamente 40 viviendas, por la acumulación y tamaño del granizo. Se trasladaron a aproximadamente 15 personas al albergue municipal, las demás personas afectadas se quedaron en sus domicilios o se trasladaron con familiares y amigos. No se reportaron daños humanos.</t>
  </si>
  <si>
    <t>Atlatlahuacan</t>
  </si>
  <si>
    <t>A las 17:00 horas, se registraron lluvias fuertes en el municipio de Atlatlahucan, lo que originó el desbordamiento de Arroyo Ozumba, del afluente de la corriente Nexa del Río Yautepec, en la Col. Mancera. Se realizaron recorridos en la zona, donde se cuantificaron 14 viviendas que presentaron anegaciones con tirantes de 1.5 metros, se realizó la evacuación de la zona con un aproximado de 35 personas, las cuales se quedan con vecinos y familiares. Se realizan labores de desazolve y limpieza de las viviendas afectadas, las cuales solo presentaron daños a enseres domésticos. No se reportan daños humanos.</t>
  </si>
  <si>
    <t>A las 15:00 horas, se registró caída de una avioneta Cessna, línea 206, modelo 1987, color blanco, matrícula XBHGS, en la comunidad de San Luis de Majimachi, municipio San Rafael. Se reportaron 4 lesionados, que fueron trasladados a un Hospital del municipio de Creel.</t>
  </si>
  <si>
    <t>A las 21:15 horas/ 09 de julio se registró el impacto de una unidad de transporte público de la ruta 19 numero Eco-135  en la parte posterior de una caja de tráiler, el accidente ocurrió a la altura del kilómetro 16.5 de la carretera Tlalnepantla-Cuautitlán esquina avenida San Antonio de la colonia Concepción, en el municipio de Tultitlan. Se reportan 8 lesionados, los cuales fueron trasladados 7 al Hospital de Traumatología de Lomas Verdes y 1 a la Cruz Roja de Cuautitlán.</t>
  </si>
  <si>
    <t>A las 12:20 horas, se registró el desplome de avioneta tipo Cessna de la Empresa AIRCRAFT GUARANTY CORP TRUSTEE y perteneciente a la Asociación Ganadera con Numeración N9422Y, sobre el km 108+100 (2760) urracas - Ent. Carr. Matamoros - Reynosa. El piloto manifestó que la avioneta presentó falla mecánica y pérdida de potencia, por lo que se desplomó. Se reportaron 3 lesionados, el piloto masculino de 61 años, 2
femeninas de 55 y 63 años, trasladadas a la Clínica del Río.</t>
  </si>
  <si>
    <t>A las 16:06 horas, se registró incendio en comercio al interior de la empresa BAUMANN SPRINGS, ubicada en calle Kappa No. 310 y 312 esquina con calle Omega, colonia Industrial Delta, municipio de León. Se desconocen las causas. Se realizó la evacuación de 52 personas, sin daños estructurares al inmueble, con pérdidas materiales, consumiéndose una máquina de 3 metros de altura con valor aproximado de 100,000 dólares.</t>
  </si>
  <si>
    <t>A las 15:21 horas, una camioneta particular se impactó contra la parte trasera de un camión de transporte público estacionado, en avenida Desierto de los Leones y Calle 8, colonia Lomas de Los Ángeles Tetelpan, Alcaldía Álvaro Obregón. Resultaron lesionados 3 menores de edad (sin ameritar traslado) y 2 adultos, trasladados al Hospital de Xoco, con diagnóstico de policontundidos, por ambulancia del ERUM.</t>
  </si>
  <si>
    <t>Huautla de Jiménez, San Antonio Exolochitlán de Flores Magón y San Mateo
Yoloxochitlán</t>
  </si>
  <si>
    <t>Lluvias fuertes en la madrugada del 12 de julio, se registraron derrumbes, en carreteras, deslaves y colapso en la red de alcantarillado, principalmente en la región de Huautla de Jiménez, que comprende
los municipios de Huautla de Jiménez, San Antonio Exolochitlán de Flores Magón y San Mateo Yoloxochitlán.
➢2 Personas fallecidas (Femenina de 76 y Masculino de 80 años).
➢Deslizamiento de ladera sobre 3 viviendas.
➢30 Viviendas afectadas por agua y lodo.
➢9 Bloqueos en carretera por deslave.</t>
  </si>
  <si>
    <t>Derivado de las lluvias registradas el 12 de julio, se reportaron las siguientes afectaciones:
•Anegaciones en múltiples vialidades
•3 viviendas con penetración de agua
•1 fallecido a causa de caída de un árbol sobre un local de mariscos</t>
  </si>
  <si>
    <t>Las fuertes lluvias registradas por la Onda Tropical número 15 provocó la muerte de al menos dos personas e igual número de heridos en Oaxaca.
Autoridades de Huautla de Jiménez indicaron que lograron recuperar los cuerpos de dos personas que fallecieron en la comunidad de la Providencia a consecuencia de un deslizamiento de ladera generado por las lluvias de las últimas horas.</t>
  </si>
  <si>
    <t>A las 10:15 horas, se registró acumulación de gas Lp y explosión en casa habitación, en Sierra Tarahumara No. 166, colonia Cumbres de San Luis, municipio de San Luis Potosí. Al momento, se reportan 3 viviendas con afectaciones estructurales y otras más (sin cuantificar) con daños en cristales. Así mismo, se reportan 2 personas lesionadas.</t>
  </si>
  <si>
    <t>Noche/13 de julio, derivado de las lluvias acompañadas de fuertes vientos en el municipio de Villaflores, se reportan al momento afectaciones en 10 viviendas por penetración de agua y destechamiento (techo de láminas). No se reportan daños humanos, ni evacuados.</t>
  </si>
  <si>
    <t>Granizada severa el 14 de julio de 2020</t>
  </si>
  <si>
    <t>Colón</t>
  </si>
  <si>
    <t>20:53 horas/15 de julio, se reportaron afectaciones por lluvias fuertes acompañadas con granizo y vientos de hasta 105 km/h en el municipio de Colón, provocando:
o Suspensión de actividades del Aeropuerto
Internacional de Querétaro (AIQ) desde las 19:51 horas hasta las 04:39 horas del 16.
o 19 aeronaves se movieron de su posición de atraque, ejecutivas, 3 sufrieron daños menores al impactarse entre ellas.
o Volcadura de una aeronave tipo Cessna matrícula N8292M
o Caída de parte de la estructura de la empresa Air Bussines sobre una aeronave próxima a esa instalación.
o Caída de puerta de un hangar, anuncios espectaculares, 2 cercas de malla ciclónica y antenas de radiocomunicación.
o Se rompieron vidrios.
o Se volaron láminas de distintas edificaciones.
o La plataforma quedó con hielo, mismo que se eliminó con las barredoras del aeropuerto.
o Cierre de la circulación, en carretera Estatal 100 a la altura de las comunidades de Galeras y Viborillas con dirección a Colón.
o Carretera 200 a la altura del km 27 con dirección a Tequisquiapan con árboles caídos, uno de los cuales obstruye un carril y cae sobre un
vehículo, sin lesionados en el lugar.
o Caída una techumbre en la Escuela Secundaria "José María Luis Mora" de la comunidad de Galeras.
o Corte de energía en la comunidad.</t>
  </si>
  <si>
    <t>14:25 horas/15 de julio, se presentó tormenta convectiva con ráfagas de viento 60 km/h y tornado entre las colonias Arroyo Blanco, Paulino Aguilar, Loma bonita y Ampliación Paulino Águila del municipio de Tuxtla Gutiérrez provocando diversas afectaciones:
o 167 familias afectadas, con 648 personas (221 hombres, 330 mujeres, 39 niños y 58 niñas).
o 162 viviendas con afectación parcial.
o 5 viviendas con afectación total.
o 5 familias evacuadas a casa de familiares/amigos.
o 24 personas atendidas (22 por crisis nerviosa, 1 con crisis hipertensiva y 1 por herida cortante).
o 3 edificios públicos con afectaciones parciales por desprendimiento de techado: colonia Paulino Aguilar Paniagua (techado de iglesia del Carmen), colonia Loma Bonita (techado de salón de usos múltiples) y colonia Paulino Aguilar Paniagua
(malla perimetral de cancha deportiva).
o Interrupción en la energía eléctrica en las 4 colonias afectadas.
o Cableado dañado de la red de telecomunicaciones y trasporte.</t>
  </si>
  <si>
    <t>A las 07:15 horas, se registró explosión en ducto de 16" de PEMEX, sobre la carretera Chote San Andrés a 1 km de la localidad Rodolfo Curtí, municipio de Papantla. El incidente se debió a trabajos de mantenimiento que realizaba personal
de PEMEX, cuando una chispa en el ducto alcanzó una camioneta Ford F150 propiedad de PEMEX. Se reportaron 3 hombres lesionados (se desconoce su estado de salud), traslados al Hospital de PEMEX de Poza Rica para su atención médica.</t>
  </si>
  <si>
    <t>06:35 horas/17 de julio, durante la maniobra de salida del BT "Sea Vine" del muelle
7W, la lancha amarradora de "PEMEX 365", la cual transportaba a la cuadrilla de amarradores del Buque, aparentemente fue afectada por la turbulencia generada por uno de los remolcadores de maniobra provocándole su hundimiento con 9 tripulantes (trabajadores petroleros) en la Laguna de Pajaritos, a dos millas náuticas al
sureste de Mando Naval, municipio de Coatzacoalcos. Se reportó el rescate de 7
personas, por embarcaciones civiles cercanas al sitio y enviados al servicio médico para su valoración y atención.
18 de julio, SEMAR con ayuda de la Defender BR-70 localizó, recuperó y trasladó el cuerpo de 1 persona al muelle No. 1 de PEMEX.
Mañana/19 de julio, se localizó y rescató el cuerpo de la persona faltante por personal de SEMAR.</t>
  </si>
  <si>
    <t>De 19:30 a 20:00 horas del día de ayer, se registró lluvia con granizo en el Centro
Histórico de la capital del estado, reportando anegaciones por obstrucción de
alcantarillado con granizo y basura afectando alrededor de 8 a 10 viviendas.</t>
  </si>
  <si>
    <t>A las 10:02 horas se reportó una explosión en un ducto de 12 pulgadas de PEMEX, en la colonia La Barita, municipio de Poza Rica, la causa de la explosión fue una fuga de gas en una de las líneas de la Estación Receptora de Condensados de Petróleos Mexicanos, personal de PEMEX estaba realizando limpieza en los ductos y a un costado de la barda, en una zona de asentamientos irregulares, estaban quemando basura; el gas alcanzó la zona caliente lo que causó la ignición cerca de 1 vivienda. Se reportan 6 lesionados, 3 con lesiones menores y 3 más con quemaduras de tercer y segundo grado, los cuales fueron trasladados al Hospital Regional de Poza Rica y al ISSSTE. Se evacuaron 50 viviendas del asentamiento, no se activó ningún refugio temporal, ya que las personas se trasladaron con familiares.</t>
  </si>
  <si>
    <t>A las 04:51 horas, se registró un incendio en una empresa de galvanizados con razón social “Galvanizadora Rubigal” S. A. de C. V., ubicada en los cruces de 5 de Febrero y Río Balsas, colonia Quinta Velarde, correspondiente al municipio de Guadalajara; se consumió un inmueble de 40 x 14 metros de 3 niveles, siendo pérdida total, fueron evacuadas un aproximado de 40 personas, se reportó 1 bombero lesionado, debido a un golpe al realizar las maniobras de combate.</t>
  </si>
  <si>
    <t xml:space="preserve">A las 06:03 horas (tiempo local) se reportó accidente de un autobús de personal en el Boulevard 2000, colonia Hacienda de las Delicias, municipio de Tijuana. Derivado del incidente se reporta 1 fallecido y 18 lesionados, mismos que fueron trasladados a la Clínica 1 del IMSS. </t>
  </si>
  <si>
    <t>Lluvia severa el 22 de julio de 2020</t>
  </si>
  <si>
    <t>A las 00:15 horas, se registró un incendio en taller mecánico ubicado en la calle Encarnación de Luna 6 esquina Francisco José de Landeta, Fraccionamiento Insurgentes, correspondiente al municipio de San Miguel de Allende; se efectuó una evacuación preventiva de 68 personas de un total de 15 viviendas, mismos que regresaron a sus viviendas al término de la contingencia, sin daños estructurales al inmueble, consumiéndose en su totalidad 3 camiones de transporte urbano pertenecientes a las rutas Fraccionamiento Insurgentes, Zona Centro y Jardines del Municipio de San Miguel de Allende.</t>
  </si>
  <si>
    <t>Debido al CT Hanna, se reportaron de las 17:00 hasta las 19:00 horas del día de ayer lluvias fuertes en el municipio, provocando anegaciones en las Colonias El Mirador, El Brillante, Jardines, La Victoria, Piedra Bola, Vicente Guerrero y La Morelos, donde se cuantificaron 50 viviendas afectadas, por penetración de agua, se habilitó un refugio temporal, pero los habitantes rechazaron trasladarse. Se efectuaron labores de limpieza y sanitización en la zona.</t>
  </si>
  <si>
    <t>A las 10:00 horas, se reportó el desplome de una avioneta fumigadora, en el camino a San Ramón Viejo, perteneciente al Municipio de Romita; se reportó 1 lesionado (piloto), trasladado al Hospital Comunitario de Romita.</t>
  </si>
  <si>
    <t>Guadalajara, Tlaquepaque, Tlajomulco de Zúñiga y Zapopan</t>
  </si>
  <si>
    <t>Municipio de Guadalajara: Reporta lluvia de moderada a fuerte en prácticamente todo el municipio, con encharcamientos viales momentáneos en varias avenidas de la ciudad, 4 vehículos varados, Vaso regulador El Dean con 80% de su capacidad y en desfogue con afectación en vialidades de la Colonia El Dean y 12 viviendas presentaron afectaciones menores en su mensaje debido a que se les metió el agua con tirantes de 10 cm</t>
  </si>
  <si>
    <t>A las 04:58 horas, se reportó un incendio de casa habitación de 2 niveles ubicada en calle cerrada centinela #1038 cruce río blanco Colonia Bosques del Centinela, correspondiente al municipio de Zapopan; se desconoce la causa que originó el siniestro, derivado de lo anterior, resultaron 5 personas lesionadas (2 menores por inhalación, 1masculino y 1 femenina por inhalación y 1 masculino por inhalación y quemaduras en el 90% de su superficie corporal), quienes fueron trasladados a la Cruz Verde Zapopan Norte.</t>
  </si>
  <si>
    <t>Derivado de las fuertes lluvias que dejó “Hanna” se reportan las siguientes afectaciones:
•	14 viviendas afectadas
•	4 vehículos varados
•	2 bardas colapsadas
•	1 comercio afectado
•	4 personas rescatadas
•	Presa Gaviones al 90% de capacidad</t>
  </si>
  <si>
    <t>El CT Hanna ha dejado graves inundaciones en Tamaulipas donde  las fuertes lluvias han provocado la inundación de un hospital materno-infantil. El servicio de agua potable de la ciudad quedó interrumpido por las fallas de electricidad. El Ejército mexicano se ha desplegado la madrugada de este lunes para atender al menos 70 colonias que quedaron inundadas y donde sus familias se encontraban en los techos de sus viviendas. Al menos 80 personas han sido evacuadas de sus domicilios, que estaban seriamente dañados, y varias familias que estaban atrapadas en cinco automóviles también han sido rescatadas. Una persona fallecó en Reynosa, Tamaulipas, derivado de las inundaciones generadas por el paso del ciclón tropical Hanna, informó el director de Protección Civil municipal, Federico Pérez Lozano. El funcionario detalló que un hombre no logró salir a tiempo de su domicilio, ubicado en uno de los sectores más afectados por el paso de Hanna y murió ahogado por la inundación.</t>
  </si>
  <si>
    <t>Como consecuencia del huracán "Hanna", se presentaron lluvia severa el 27 de julio de 2020</t>
  </si>
  <si>
    <t>A las 14:25 horas, se registró accidente carretero entre 1 autobús de pasaje de la línea AVC, 2 vehículos particulares (uno abandonado), sobre el km 007+450 de la carretera (1960) Ocozocoautla - Arriaga (Directo),  a la altura de la última caseta de baja de La Sepultura, tramo: Ocozocoautla – Arriaga, municipio de Arriaga. Se cree el autobús presentó falla mecánica, por lo que se quedó  sin frenos, lo que provocó el impacto cayendo a desnivel de 40 m de profundidad. Se reportan al momento 23 lesionados.</t>
  </si>
  <si>
    <t>A las 15:30 horas, recibieron el reporte de una explosión en una mina de mármol ubicada en la comunidad San Andrés perteneciente al municipio de Villa de Cos. Se reportan 4 personas fallecidas y 2 lesionados. Al momento, se desconocen las causas que originaron la explosión.</t>
  </si>
  <si>
    <t xml:space="preserve">Soledad de Doblado, Córdoba, Mixtla de Altamirano, Tierra Blanca, Mecatlán y Cosautlán de Carvajal. </t>
  </si>
  <si>
    <t>Derivado de las lluvias fuertes registradas, 6 municipios reportan afectaciones materiales, sin personas lesionadas.
Soledad de Doblado &gt; Se reportan afectaciones en 15 viviendas por anegamientos.
Córdoba &gt; Se reportan 25 viviendas afectadas por destechamiento.
Mixtla de Altamirano &gt; Se reporta la afectación por destechamiento de la capilla de la comunidad de Xochitla.
Tierra Blanca &gt; Se reporta destechamiento parcial de 2 viviendas en la cabecera municipal y caída de 37 árboles, así como afectación en servicio eléctrico y la caída de una antena.</t>
  </si>
  <si>
    <t xml:space="preserve">A las 15:06 horas, se registró la volcadura de una pipa que transportaba gasolina, a la altura del km 226+800 en la Junta auxiliar de San José Cuyachapa, municipio de Esperanza. Se presentó fuga en el domo de la pipa. Se evacuaron a 10 personas de una vivienda cercana al accidente. No se reportan daños humanos. </t>
  </si>
  <si>
    <t>Afectaciones por el paso de Hanna
• 55 casas inundadas
• 12 rescates de personas arrastradas por la corriente  en diferentes puntos
• 130 personas evacuadas en ciudad
• 25 personas evacuadas en la huasteca
• 455 personas apoyadas por falta de trasporte
• 2 albergues que estuvieron activos con 30 personas</t>
  </si>
  <si>
    <t>Inundación pluvial el 28 de julio de 2020</t>
  </si>
  <si>
    <t>Cadereyta de Jiménez</t>
  </si>
  <si>
    <t>A las 14:00 horas, se reportó el desplome de avioneta en un área de matorral bajo, sobre la carretera Cadereyta - San Rafael, a la altura del Ejido San Rafael, con dirección a la comunidad El Castillo rumbo a la Presa de La Boca, muncipio de Cadereyta Jiménez. Se reportó 1 persona fallecida y 1 persona lesionada (masculino de unos 50 años), de la cual se realizó su rescate y traslado en helicóptero, para después trasladarlo en ambulancia a un hospital para su atención médica.</t>
  </si>
  <si>
    <t>Lluvia severa, inundación pluvial e inundación fluvial del 30 de julio al 1 de agosto</t>
  </si>
  <si>
    <t>A las 11:24 horas, se registró el impacto de 1 Camión de carga, perteneciente al IMSS contra varios vehículos, sobre una pendiente de un cerro, ubicada en el Municipio de Oxchuc; el accidente se originó debido a la falla en los frenos de la unidad; se reportan 3 fallecidos y 12 lesionados trasladados por 1 ambulancia del municipio de Huixtla y 1 del municipio de Ocosingo. De los lesionados 7 fueron trasladados al Hospital General de las Culturas, 2 al ISSSTE y 2 al IMSS, todos en estado grave en Oxchuc.</t>
  </si>
  <si>
    <t>A las 13:25 horas, se registró la voladura de 1 camioneta Tipo pick –up, perteneciente a la Policía Estatal de Guanajuato, Número Económico 08798, en el kilómetro 44 de la Carretea Federal No. 1110, Irapuato – Zapotlanejo, Tramo: Pénjamo - La Piedad perteneciente al Municipio de Pénjamo, se presume estallamiento de neumático; se reportaron 4 elementos fallecidos y 10 lesionados en código rojo, trasladados a diferentes nosocomios.</t>
  </si>
  <si>
    <t>Ocoyoacac, Atizapán de Zaragoza y Metepec.</t>
  </si>
  <si>
    <t>Municipio de Ocoyoacac: A las 16:00 horas, lluvias fuertes en la parte alta del municipio, que ocasionaron el incremento y escurrimientos del río Chichipicas, en la comunidad de San Pedro Cholula, sobre la calle Atlixco de las Flores, provocando anegaciones en vialidades y penetración de agua a un aproximado de 30 viviendas (altura de agua de 15-20 cm). No se reportaron daños humanos o afectaciones mayores.
Municipio de Metepec: Derivado de las lluvias registradas en el municipio, se presentó el colapso parcial del muro de protección de mampostería y bordo marginal derecho del río El Arenal, en la comunidad de San Bartolomé Tlaltelulco. Con una dimensión aproximada de 15 m de largo por 8 m de fondo y de 10-12 m de alto, quedando la sección colapsada dentro de la base de la cubeta al centro, generando un tope hidráulico que, de suscitarse una mayor avenida hidráulica, acrecentaría el riesgo de socavación sobre el bordo parcialmente colapsado.</t>
  </si>
  <si>
    <t>A las 02:45 horas, se reportó incendio en una vivienda habilitada como bodega de jarciería, ubicada sobre Av. Texcoco y Octavio Morales, colonia Zona Urbana Ejidal Santa Martha Acatitla Norte, alcaldía de Iztapalapa. Fueron evacuadas 30 personas. No se reportaron daños humanos. Se quemó la planta baja, primer nivel y una camioneta en su totalidad.</t>
  </si>
  <si>
    <t>Derivado de las fuertes lluvias y el desborde del Rio Santiago,  se reportan las siguientes afectaciones: 3 derrumbes,  de los cuales 1 de ellos afecto a 12 viviendas (1 vivienda al caerle piedras y lodo y 11 viviendas más con afectaciones menores).   Se reportan 2 lesionados; Se realizó la evacuación de 40 personas de 11 viviendas,  los cuales se fueron con familiares y amigos; Inundaciones en 5 puntos críticos,  siendo el de mayor afectación en la Calle Privada Zaragoza, Colonia Centro, con 25 viviendas afectadas  con inundaciones máximas de 80 cm.; Daños en enseres domésticos.</t>
  </si>
  <si>
    <t>Noche/04 de agosto-Madrugada/05 de agosto, se registraron lluvias fuertes en el municipio de Teloloapan, en la región Norte del estado, reportando afectaciones en 80 viviendas por el desbordamiento del arroyo de la colonia San Andrés, de las cuales 20 registraron inundación por el ingreso de agua de hasta un metro de altura, mientras que en el resto sólo se dieron pequeñas anegaciones en áreas de patios.</t>
  </si>
  <si>
    <t>14:30 horas, se presentó un flamazo, cuando una pipa de gas Lp de la empresa Miltiregional, S. A. de C. V., abastecía una tanque estacionario, de una vivienda ubicada en la calle de Benito Juárez, en la comunidad Riva Palacio. Derivado de lo anterior, se reportan 2 personas lesionadas, uno con quemaduras en el 70% de su cuerpo y el segundo con quemaduras en sus manos, ambos fueron trasladados a un hospital cercano.</t>
  </si>
  <si>
    <t>Acatlán de Juárez</t>
  </si>
  <si>
    <t xml:space="preserve">Derivado de una tormenta local severa con 35 mm que se presentó a partir de las 18:00 horas en el municipio de Acatlán de Juárez, se reporta el desbordamiento de un río y en la zona centro afectaciones en:
•4 a 5 manzanas de la localidad se encuentran anegadas con tirantes de agua de 1.0 – 1.2 m (agua estancada).
•Hasta el momento un conteo de 12 casas afectadas con daño total del menaje por inundación.
•Anegaciones en el DIF municipal.
•Caída de barda de 1 vivienda.
•Afectaciones en menaje de 2 viviendas a consecuencia de la corriente del agua.
•Derrumbe (desprendimiento de paredón) en el km 1 de la carretera libre Acatlán - Ciudad Guzmán, de Guadalajara a Colima. 
</t>
  </si>
  <si>
    <t>El día de ayer 6 de agosto, entre las 18:00 y 19:00 horas, se registró el arrastre de una menor, que acompañaba caminando a su madre, en el fraccionamiento Ramón Espinola, en la capital del estado. Dicha menor quedó atrapada en la llanta de un vehículo ubicado al final de una pendiente, vecinos del lugar lograron rescatarla y una patrulla municipal, la traslado con vida al hospital del IMSS, donde falleció horas más tarde.</t>
  </si>
  <si>
    <t>Movimiento de ladera del 7 al 10 de agosto</t>
  </si>
  <si>
    <t>Inundación pluvial y movimiento de ladera del 7 al 10 de agosto de 2020</t>
  </si>
  <si>
    <t>Huauchinango, Jolalpan, Xicotepec de Juárez, Zapotitlán de Méndez, Nauzontla, Olintla, Huehuetla, Tlaola, Tlapacoya, San Felipe Tepatlán, Hermenegildo Galeana, Amixtlán, Xicotepec de Juárez, Copales y Chiconcuautla.</t>
  </si>
  <si>
    <t>08:00-20:00 horas/08 de agosto, derivado de las intensas lluvias en la sierra de Puebla (120.8 mm en el municipio de Pahuatlán, con un umbral de 109 mm), se reportan las siguientes afectaciones:
•Daños en 89 viviendas y 39 caminos, en 8 municipios de la entidad: San Felipe Tepatlán, Hermenegildo Galeana, Amixtlán, Tlaola, Tlapacoya, Xicotepec de Juárez, Copales y Chiconcuautla.
•28 familias fueron evacuadas.
•1 barda colapsada.
•3 viviendas afectadas por penetración de agua (atendidas y sin novedad).
•Anegaciones al interior del mercado 5 de mayo.
Municipio de Tlaola:
•3 lesionados de forma leve.
•3 familias evacuadas (12 personas aproximadamente), por desgajamiento de bordo cercano, se fueron con familiares.</t>
  </si>
  <si>
    <t>Filomeno Mata, Coyutla, Tierra Blanca, Tres Valles, Papantla, Los Reyes, Atlahuilco, Cosautlán de Carvajal, Nogales, Ixtaczoquitlán, Atoyac, El Espinal, Mecatlán, Tecolutla, Chumatlán y Poza Rica.</t>
  </si>
  <si>
    <t>Noche/08 de agosto, derivado de la vaguada y las intensas lluvias registradas al norte del estado, se han presentado afectaciones en 16 municipios del estado:
Municipio de Filomeno Mata:
•Se reportan 3 derrumbes, afectando la escuela CECyTEV No. 12 y la comunidad El Crucero.
•3 personas fallecidas en dichos derrumbes (colapsó la casa donde se encontraban), 2 personas mayores (masculino y femenina), incluyendo un menor de edad de 7 años (masculino).
Municipio de Coyutla:
•200 viviendas afectadas por anegamientos con tirantes de 80cm en 3 colonias, por la corriente desbordada del arroyo Coyutla.
•Se activó un refugio temporal en la Escuela Secundaria Técnica No. 48.
•90 personas evacuaron de manera preventiva pero decidieron retirarse con familiares. No se reportan personas lesionadas.
Municipio de Tierra Blanca:
•60 viviendas afectadas con tirantes de 60 cm de agua aproximadamente, en 13 colonias, por las corrientes desbordadas del arroyo Cojinillo y el Río Amapa.
•Se activaron 5 refugios temporales, en Casa de la Cultura, Gimnasio Municipal, Domo Unidad Deportiva, DIF Municipal e Iglesia de los Mormones.
Municipio de Tres Valles:
•40 viviendas afectadas con tirantes de hasta 80 cm de agua.
Municipio de Ixtaczoquitlán:
•1 vivienda afectada por ingreso de lodo.
Municipio El Espinal:
•1,350 viviendas afectadas en 5 comunidades (Entabladero, La Noria, El Pacífico, Poblado Miguel Alemán y Comalteco).
•6 escuelas afectadas. 
•Afectación en puente en el camino Matamoros – Oriente, comunidad de Comalteco incomunicada.
•Se activaron 3 refugios preventivos, en los auditorios de Entabladero, El Pacífico y La Noria.
Municipio de Chumatlán:
•60 viviendas con anegación en 2 comunidades (Lázaro Cárdenas y La Vega) por la corriente desbordada del Río Ajajalpa.
•Evacuadas de manera precautoria 150 personas.
Municipio de Poza Rica:
•10 viviendas con anegamiento en 2 colonias, por la corriente desbordada del Río Cazones.
•Siendo evacuadas de manera precautoria 21 familias. 
•Se activó de manera preventiva 1 Refugio Temporal en el Gimnasio Municipal.</t>
  </si>
  <si>
    <t>En el hotel con razón social Chopo, ubicado en Enrique González y Ribera de San Cosme, col. Santa María la Ribera, @AlcCuauhtemocMx, se suscitó un cortocircuito en una lavadora, provocando un conato de incendio que fue sofocado por @Bomberos_CDMX. Un hombre que resultó lesionado con quemaduras en el brazo fue valorado por paramédicos de la Cruz Roja y trasladado al hospital. Como medida de prevención se evacuó a 15 huéspedes del hotel.</t>
  </si>
  <si>
    <t>San Felipe Usila</t>
  </si>
  <si>
    <t>En la Región Papaloapan derivado de las lluvias fuertes y al escurrimiento fluvial que se han registrado, se han presentado afectaciones en 5 colonias (aproximadamente de 50 a 60 viviendas) con anegación de agua.</t>
  </si>
  <si>
    <t>A las 01:50 horas, se registró volcadura de camión perteneciente a la empresa Futura, no. económico 8332, placas 63HA1Z, en el que viajaban 37 personas, sobre el km 38, de la Autopista México-Toluca, a la altura del paraje la escondida. Se reportaron 13 personas fallecidas y 18 personas lesionadas, que fueron trasladadas al Hospital López Mateos, al Hospital Dr. Nicolás San Juan, al Hospital Del Niño y al Hospital de la 22 de la Zona Militar.</t>
  </si>
  <si>
    <t>Colima, Villa de Álvarez, Cuauhtémoc e Ixtlahuacán.</t>
  </si>
  <si>
    <t>17:30 horas/11 de agosto, se reportó lluvia de moderada a intensa con rachas de vientos y descargas eléctricas en algunos puntos del estado.
Municipio de Colima: 
Penetración de agua en 5 viviendas y 15 vehículos varados.
Municipio de Ixtlahuacán:
16:00 horas, se presentó lluvia moderada acompañada con rachas de vientos y actividad eléctrica, provocando un incendio por corto circuito en 1 vivienda.</t>
  </si>
  <si>
    <t xml:space="preserve">Lluvia severa e inundación flivial y pluvial el 11 de agosto de 2020  </t>
  </si>
  <si>
    <t>A las 15:00 horas, el río San Juan llegó a su límite de N.A.M.O., provocando a las 16:00-17:00 horas con nivel de 21.72 el desbordamiento del río San Juan en el municipio de San Juan Evangelista. Al momento, se reportan 5 comunidades afectadas: Bellaco, San Juan Evangelista, Francisco I. Madero, Achotal y La Llorona, 15 viviendas afectadas con penetración de agua, 15 familias evacuadas con familiares, daños a campos de cultivo y sin reporte de daños humanos. En la Cabecera municipal, se encuentra habilitado 1 refugio temporal de ser necesario.</t>
  </si>
  <si>
    <t>A las 01:29 horas, se registró fuga de amoniaco (ONU 1005 – Guía 125) en las instalaciones de la procesadora de guacamole denominada calavo de la ciudad de Uruapan. Se logró la evacuación del personal que se encontraba laborando en el establecimiento (aproximadamente 100 personas). Las unidades de emergencia atendieron a 20 personas con síntomas de intoxicación y 12 más fueron trasladadas a diferentes clínicas.</t>
  </si>
  <si>
    <t>A las 05:00 horas, se registró accidente carretero entre autobús de pasajeros turístico y tractocamión doblemente articulado de la empresa Coliman, sobre el km 020+500, Carretera (530) Colima - Entronque Tecomán, mismo tramo, municipio de Colima, Colima. Se reportaron 14 personas lesionadas, trasladadas al IMSS del municipio de Villa de Álvarez.</t>
  </si>
  <si>
    <t>Piaxtla</t>
  </si>
  <si>
    <t>22:30 horas, en el municipio de Piaxtla, se reportó 1 persona desaparecida que fue arrastrada por la corriente en el interior de su vehículo, en la barranca Los Naranjos, el cual cruza los municipios de Chinantla y Piaxtla. Su nivel del agua rebasó el puente que conduce a Tecomatle, donde muchos vehículos quedaron detenidos. 00:25 horas/20 de agosto, se localizó el cuerpo de la persona de 24 años.</t>
  </si>
  <si>
    <t>Salvatierra y Huanímaro</t>
  </si>
  <si>
    <t xml:space="preserve">21:27 horas/19 de agosto, derivado de la lluvia intensa en el municipio de Salvatierra, se reportó afectaciones en: 
•36 viviendas con penetración de agua, 18 con 80 cm de altura, 9 con 50 cm de altura, 9 con 1 metro de altura.
•Inundación en las oficinas de la Coordinación Municipal de Protección Civil (50 cm de altura), con afectación a muebles de oficina. 
•Encharcamiento en boulevard Posada Ocampo, (1 metro aproximadamente de altura) con 2 vehículos varados.
22:59 horas/19 de agosto, derivado de la fuerte lluvia en el municipio de Huanímaro, se reportó penetración de agua a 1 vivienda (15 cm de altura) en la calle Privada Rio Lerma, con afectación a menaje y sin evacuación preventiva.
</t>
  </si>
  <si>
    <t>Se reportan 2 personas fallecidas por ahogamiento debido a imprudencia en B.C.S.
    1 Femenino: Michelle Alejandra Peña 15 años
    1 Masculino: Erick Jhonathan Rasgado Bonilla 36 años
- CONAGUA desplegó 3 camiones cisterna de 10,000 litros c/u, 2 grúas articuladas, 1 planta potabilizadora, 3 bombas Gorman y 1 generador de energía eléctrica.
- La CFE desplegó 844 trabajadores electricistas y equipo técnico.
Refugios temporales activados 10 con 139 personas.</t>
  </si>
  <si>
    <t>13 municipios (San Andrés Teotilálpam, Villa de Tututepec de Melchor Ocampo)</t>
  </si>
  <si>
    <t>Las intensas lluvias provocadas por el huracán Genevieve  y otras tormentas y depresiones tropicales han dejado cuatro personas muertas en Oaxaca, entidad donde además se han emitido cinco declaratorias de emergencia por lluvias, inundaciones y deslizamiento de laderas.</t>
  </si>
  <si>
    <t>A las 17:40 horas, se registró una fuerte lluvia con tormenta eléctrica resultandon afectadas 8 viviendas por penetración de agua. Resultó 1 casa afectada por el desbordamiento de un arroyo de respuesta rápida en San José de Tapia (asentamiento irregular). Se reportaron afectaciones en el Hospital General Córdoba Yanga, donde se alcanzaron tirantes de hasta 10 cm en la sala de espera y el derrumbe de 1 barda perimetral en una vivienda.</t>
  </si>
  <si>
    <t>Santo Domingo Ingenio</t>
  </si>
  <si>
    <t>23:30 horas/23 de agosto, derivado de las fuertes lluvias, en zonas bajas de la Agencia municipal de Palo Blanco, municipio de Santo Domingo Ingenio, se reporta el desbordamiento de río, ocasionando encharcamientos e inundaciones en calles y penetración de agua en 15 viviendas, por lo que se realiza la evacuación de 15 familias a un refugio temporal en la Cabecera municipal. Sin daños humanos.</t>
  </si>
  <si>
    <t>Acapetahua, Venustiano Carranza, Escuintla</t>
  </si>
  <si>
    <t>Afectaciones por lluvia, datos preliminares indican 471 viviendas afectadas con deslaves así como caída de un puente tubular. En el municipio de Tapachula se desbordó el rio dejando una persona fallecida por arrastre.</t>
  </si>
  <si>
    <t>Malinaltepec, Tlacoapa, Ometepec, Cuautepec.</t>
  </si>
  <si>
    <t>Como resultado de las lluvias que se presentaron en el estado, se tienen los daños que se presentan en las columnas correspondientes, obtenidos del boletín de actualización del 29-08 a las 22 horas</t>
  </si>
  <si>
    <t>A las 17:39 horas/ 26 de agosto se tuvo conocimiento de incendio de una tractocamión con dos tanques de gasolina, uno de 60,000 l, el cual se encontraba incendiándose junto con la cabina de la unidad y el segundo tanque de 90,000 l, el cual no se ve afectado que transportaba gasolina en la calle San Juan, colonia Las Teresas, municipio El Marqués. Derivado del incidente se reportan 6 Bomberos lesionados, los cuales presentan hipoxia (falta de oxígeno) y el conductor de la unidad con lesiones leves.</t>
  </si>
  <si>
    <t>Lluvia severa, inundación pluvial e inundación fluvial del 26 al 28 de agosto</t>
  </si>
  <si>
    <t>Lluvia severa, Inundación pluvial e inundación fluvial el 27 y 28 de agosto</t>
  </si>
  <si>
    <t>Cihuatlán, Tomatlán, La Huerta, Cabo Corrientes, Villa Purificación y Casimiro Castillo</t>
  </si>
  <si>
    <t>La tormenta tropical Hernán dejó durante su paso daños e inundaciones.*Hasta el momento *hay 1 refugio en Tomatlán y 5 en Cihuatlán, que es de las poblaciones más afectadas, con 250 adultos y 115 menores albergados; además, se alistan 6 refugios temporales en La Huerta y otro más en Cihuatlán, en Villa Purificación, Casimiro Castillo y Cabo Corrientes. El DIF Jalisco se dirige a las zonas afectadas con cocinas móviles y el material necesario para atender a la población. Fueron rescatadas 18 personas en Melaque que estaban en sus azoteas. Algunas carreteras están bloqueadas por el desbordamiento de ríos, lodo y derrumbes.</t>
  </si>
  <si>
    <t xml:space="preserve">A las 16:09 horas se registra explosión por acumulación de gas LP en vivienda ubicada en la calle de Jamaica Mz. 23 Lote 122 y Calle Álamos, colonia Emiliano Zapata, Alcaldía Iztapalapa. Se reportan 13 lesionados (6 menores de edad y 7 adultos).    Los lesionados fueron trasladados al Hospital Emiliano Zapata,  lo menores fueron trasladados vía aérea con el apoyo del agrupamiento Cóndores de la SSC CDMX.   Hay afectaciones en 2 viviendas aledañas. </t>
  </si>
  <si>
    <t>Tangancícuaro</t>
  </si>
  <si>
    <t>A las 18:00 horas, se presentó lluvia fuerte con vientos fuertes en el municipio de Tangancícuaro, provocando encharcamientos e inundaciones en vialidades y penetración de agua a 10 viviendas (40-80 cm de altura) sobre la calle Emilio Carranza, colonia El Vadito, únicamente con daños a enseres domésticos y un total de 24 personas afectadas. No se reportaron daños humanos.</t>
  </si>
  <si>
    <t>A las 08:34 horas se registró la volcadura de autobús de transporte público unidad 505 de la empresa Omnibus Guadalajara- Ixtlahuacán del Río-Trejos, sobre la Carretera a Colotlán y Camino a Copalita  Km 2, en el municipio de Zapopan . La causa aparente fue por exceso de velocidad,  se reportan 8 lesionados, de los cuales 2 fueron trasladados a la Cruz Verde para su atención.</t>
  </si>
  <si>
    <t>15:19 horas aproximadamente, se reportó la volcadura de un autobús de pasajeros, en la carretera Isidro Fabela-Toluca, a la altura del paraje el Arco de la Palma, en el municipio de Isidro Fabela. Derivado del incidente se reportaron 2 personas fallecidas y 30 lesionados.</t>
  </si>
  <si>
    <t>A las 07:45 horas, se registra choque de vehículo marca Nissan Versa contra un camión de transporte público, ruta 51, en Francisco Javier Gamboa, al cruce con Lerdo de Tejada, colonia Ladrón de Guevara. Se reportaron 24 personas lesionadas en estado regular, las cuales fueron trasladadas a diferentes Hospitales particulares.</t>
  </si>
  <si>
    <t>San Juan Bautista, Valle Nacional y San José Chiltepec</t>
  </si>
  <si>
    <t>Tarde/04 de septiembre, se registró una lluvia puntual de 149.5 mm en 2-3 horas en el municipio de San Juan Bautista Valle Nacional, efectos de los remanentes de "Nana", provocando el desbordamiento de 2 arroyos: Arroyo de Banco y Arroyo Colorado, con encharcamientos en vialidades y penetración de agua en un total de 54 viviendas. Se activaron 2 refugios temporales (sin cuantificar cuanta gente al momento): en Valle Nacional Centro. 
Noche/04 de septiembre, derivado de las lluvias fuertes en el municipio vecino de San Juan Bautista Valle Nacional, afectó en las partes bajas por la creciente del río, por lo que se reporta el desbordamiento de un arroyo de respuesta rápida, que afecta a la localidad de San Isidro el Naranjal, municipio de San José Chiltepec.</t>
  </si>
  <si>
    <t>Lluvia severa e inundación pluvial del 5 al 7 de septiembre de 2020</t>
  </si>
  <si>
    <t>Movimiento de ladera del 5 al 7 de septiembre</t>
  </si>
  <si>
    <t>Lluvia severa, inundación fluvial e inundación pluvial del 5 al 7 de septiembre</t>
  </si>
  <si>
    <t>Tecpatán</t>
  </si>
  <si>
    <t>09:20 horas/08 de septiembre, 2 elementos de Protección Civil se trasladaron al Barrio Flamboyán en coordinación con Personal de Vectores para llevar a cabo la segunda etapa de fumigación en el cual se procedió a realizarse en cada vivienda del municipio de Tecpatán. Los muchachos que apoyaron en la fumigación regresaron a la oficina a las 15:20 horas, sintiendo los primeros síntomas como ardor en la cara y cuerpo. 19:20 horas, recibieron un mensaje vía WhatsApp en el cual especificaban que había niños y adultos en el interior del Centro de Salud debido a una intoxicación por la fumigación, con una afluencia de 30 personas aproximadamente.</t>
  </si>
  <si>
    <t>A las 15:26 horas, se presentó una explosión de polvorín ubicado entre las calles de Insurgentes Puente de Hierro y Av. Cuautitlán, colonia San Pedro La Laguna, municipio de Zumpango. Se reportó 1 persona fallecida en hospital (mujer de 34 años, quien presentó quemaduras en el 87% de su cuerpo) y 2 personas lesionadas, una de ellas 1 menor de 14 años, trasladada a Galveston, Texas, Estado Unidos, para su tratamiento dado que presentó quemaduras en vías aéreas y en el 97% de su cuerpo y una más trasladada al Hospital General de Alta Especialidad en Zumpango. Se reportaron destruidos 2 cuartos (con techumbre de lámina de asbesto y tabique) de 10 y 15 m² cada uno, dónde había material pirotécnico.</t>
  </si>
  <si>
    <t>Técpan de Galeana y Chilapa de Álvarez</t>
  </si>
  <si>
    <t>Municipio de Técpan de Galeana: A las 19:00 horas, se reportó la crecida del arroyo Cerro de La Mona y el arrastre de una cuatrimoto con 3 personas a bordo (1 adulto y 2 menores) que quiso cruzar el arroyo, a la altura de la comunidad de Palo Solo. A las 21:00 horas, es localizado el cuerpo sin vida de un menor de edad, por lo que se continúa la búsqueda de 2 personas más. 
Municipio de Chilapa de Álvarez: A las 21:40 horas, debido a una tormenta local, se reportó la caída de un rayo en la comunidad La Villita, causando la muerte de 1 persona (masculino de 45 años).</t>
  </si>
  <si>
    <t>Santiago Tangamandapio</t>
  </si>
  <si>
    <t>18:30 horas/10 de septiembre, derivado de las fuertes lluvias en el municipio de Santiago Tangamandapio, se reportó inundación por bajada de agua en la cabecera Municipal, con un reporte de 80 viviendas afectadas (dispersas) por penetración de agua (5 a 20 cm de altura), sin afectaciones mayores. Se habilitaron 2 refugios temporales, en la Secundaria Moisés Saint y Antiguo Colegio Victoria, sin necesidad de ser ocupados, ya que las personas permanecieron en sus viviendas. No se reportaron daños humanos. Se habilitó un comedor en Morelos y Matamoros antiguo Salón Ejidal.</t>
  </si>
  <si>
    <t>San Lorenzo Cacaotepec</t>
  </si>
  <si>
    <t>CEPC Oaxaca.
*Para conocimiento.
19:30 horas aproximadamente, se registró la muerte de una persona, por caída de rayo. Esto en la calle Constitución, en el municipio de San Lorenzo Cacaotepec.
La víctima se trató de un joven de 24 años, quien fue alcanzado por la descarga eléctrica mientras se encontraba en su domicilio, a donde acudieron elementos de Proteción Civl, quienes dieron fe del deceso a los familiares.</t>
  </si>
  <si>
    <t>Rodeo, Coneto de Comonfort</t>
  </si>
  <si>
    <t>Derivado de las lluvias ocasionadas por el frente frío núm. 2 y el canal de baja presión, se han presentado lluvias torrenciales en el municipio de Rodeo, creció el rio Nazas ocasionando los siguientes daños:
• Colapso de 3 puentes
• 2 refugios habilitados
o Se presentan derrames por vertedor libre en la Presa Peña del águila procediendo a reforzar los bordos con costalera.
Debido a las fuertes precipitaciones en Durango se debordó el arroyo Comonfort arrastrando a una persona discapacitada de sexo masculino de 62 años de edad.
UEPC Durango, DIF Municipal Durango/ UMPC Coneto de Comonfort
14 de septiembre 17:00 horas
Población Total afectada 21,434
 4 Refugios temporales habilitados
Fallecidos
• (1) Adulto mayor discapacitado de Nombre Rafael N. edad 62 años. Municipio de Comonfort</t>
  </si>
  <si>
    <t>A las 14:39 horas se recibió el reporte del impacto lateral de 2 camiones de pasajeros, en el Tramo conocido como la Goleta, en la glorieta de Charo, Municipio de Charo: Uno de los camiones se fue a un desnivel de las vías del tren, donde impacto una máquina de la empresa Kansas, se reportan 20 personas lesionadas, las cuales fueron trasladadas a diferentes nosocomios, para su valoración médica</t>
  </si>
  <si>
    <t>Lluvia severa e inundación fluvial y pluvial del 13 al 15 de septiembre de 2020</t>
  </si>
  <si>
    <t>Tulcingo de Valle</t>
  </si>
  <si>
    <t>A las 07:39 horas se reporta que fue arrastrado por la corriente del agua  un vehículo sedan que realizaba funciones de taxi , debido a la crecida de barranca "La Junta" en la zona del municipio de  Tulcingo de Valle, dentro del vehículo viajaban 5 personas, (4 femeninas y 1 masculino); las femeninas lograron salir del vehículo. A las 10:33 horas se ubica  el cuerpo del masculino,  ya sin signos vitales a la altura de la comunidad conocida como El Recodo.</t>
  </si>
  <si>
    <t>Derivado de las fuertes lluvias ocurridas en la noche del lunes 14 de septiembre,  se reportan preliminarmente las siguientes afectaciones:
Recopilación de datos preliminares indican que se vieron afectadas 43 viviendas. También, se tuvo el reporte de dos puentes vehiculares sin que se registren personas lesionadas.</t>
  </si>
  <si>
    <t>Se reporta presencia de lluvias de moderadas a fuertes en el transcurso del día teniendo afectaciones en la comunidad del Triunfo. Se tiene conocimiento de penetración de agua en 50 viviendas, no se reportan daños humanos, ni personas evacuadas o refugios temporales activos.</t>
  </si>
  <si>
    <t>La Secretaría de Gestión Integral de Riesgos y Protección Civil (SGIRPC) informó que en la Alcaldía Benito Juárez un árbol cayó sobre un puesto semifijo provocando la muerte de un masculino de 41 años.</t>
  </si>
  <si>
    <t>Derivado de las fuertes lluvias presentadas el 15 de septiembre (124.46 mm), se reportan las siguientes afectaciones:
• 1 personas fallecidas, mujer de la tercera edad no pudo salir de su vivienda en la  Magdalena Contreras.</t>
  </si>
  <si>
    <t>Municipio de Atoyac: Derivado de las lluvias fuertes se reportan las siguientes afectaciones: 
• 1 canal de riego desbordado
• 08  colonias afectadas 
• 15 viviendas afectadas</t>
  </si>
  <si>
    <t>A las 11:59 horas se registra volcadura de autobús de la línea ODT,  en la carretera México Pachuca en el KM. 61 a la altura del municipio de Tolcayuca. *Se reportan al momento 7 lesionados.</t>
  </si>
  <si>
    <t>Coalcomán</t>
  </si>
  <si>
    <t>16:30 horas, se registraron lluvias fuertes en el municipio, esto aunado a la falta de mantenimiento y a la acumulación de basura en un cárcamo que se ubica en a la altura de la colonia Valente Manzo, mejor conocida como la Playita, ocasionó anegaciones en varios sectores, se registró penetración de agua en 15 viviendas, donde el agua alcanzó los 40 centímetros de altura. No se reportan daños humanos, ni personas evacuadas.</t>
  </si>
  <si>
    <t>Cerca de 15 jóvenes realizaron desmanes, pintas y destrozos, prendiendo fuego dentro de  Ciudad universitaria sobre Avenida eje 10 Sur desde las 3 de la mañana. Encendieron fogatas a la entrada de las instalaciones de la, además lanzan cohetes y piedras a vehículos.</t>
  </si>
  <si>
    <t>Movimiento de ladera del 18 al 21 de septiembre</t>
  </si>
  <si>
    <t>Inundación fluvial del 18 al 20 de septiembre</t>
  </si>
  <si>
    <t>A las 12:00 horas, se reportó un ataque de abejas alborotadas en la Colonia Gaviotas Sur perteneciente al municipio de Centro; se reportó 1 persona fallecida y 1 desaparecida con picaduras leves, la cual, ya fue encontrada en buen estado de salud, así mismo, 50 personas de 10 viviendas que se encontraban cerca del panal, fueron evacuadas. Cuerpos de emergencia controlaron el ataque.</t>
  </si>
  <si>
    <t>Coscomatepec, Coatepec, Xalapa, José Azueta, Los Reyes, Amatitlán, Playa Vicente, Paso del Macho, Cosautlán de Carvajal, Tlacotalpan, Santiago Sochiapan y Tlilapan</t>
  </si>
  <si>
    <t>Seguimiento a afectaciones por 90L y Tormenta Tropical Beta
• 33 municipios afectados, 
• 2,152 personas afectadas.
• 668 viviendas afectadas
• 1 escuela
• 11 derrumbes
• 11 deslaves
• 4 refugios temporales activados
Municipios:
Coatepec: Preliminar 36 viviendas afectadas por anegamiento. Se activaron 2 refugios temporales.
Xalapa: 7 viviendas afectadas por anegamientos, 1 barda caída.
José Azueta: Preliminar 260 viviendas afectadas y 1 escuela por anegamiento.
Amatitlán: Preliminar 214 viviendas afectadas por anegamiento.
Playa Vicente: 140 viviendas afectadas por anegamiento. Se activó un Refugio Temporal.
Paso del Macho  6 viviendas afectadas por anegamiento.
Tlacotalpan: 2 viviendas afectadas por anegamiento, se activó de manera preventiva un refugio temporal.
Santiago Sochiapan: 3 viviendas afectadas por anegamientos, fueron evacuadas 3 familias, que eligieron trasladarse con familiares.</t>
  </si>
  <si>
    <t>23:10 horas/24 de septiembre, se registró choque por alcance entre autobús de pasajeros de la línea Estrella Blanca y pipa que transportaba gasolina, sobre la carretera 15D Tepic - Mazatlán km 2 dirección Tepic, población de Lo de Lamedo, municipio de Tepic. Se reportó 1 fallecido (chofer), que quedó prensado y 20 lesionados (13 masculinos, 4 femeninas y 3 menores), trasladados al Hospital Gil.</t>
  </si>
  <si>
    <t>Pichucalco, San Cristobal de las Casas y Ocosingo</t>
  </si>
  <si>
    <t>Municipio de Pichucalco: En la colonia Luis Donaldo Colosio, se registró el desbordamiento de un arroyo, ocasionando penetración de agua a 80 viviendas. No se reportan evacuados ni daños humanos.
Municipio de San Cristóbal las Casas: Destechamiento de varias viviendas (sin contabilizar), derivado de fuertes vientos. 
Municipio de Ocosingo: Se reportan 47 viviendas afectadas por destechamiento.</t>
  </si>
  <si>
    <t xml:space="preserve">Puebla y Izúcar de Matamoros </t>
  </si>
  <si>
    <t>21:27 horas, se reportó que el río Atoyac presentaba escurrimientos, provocando encharcamiento a la altura del puente de México dirección a Zavaleta. Solo se reportaron encharcamientos en vialidad y 1 vehículo varado rescatado. 
Municipio de Izúcar de Matamoros:
• 1 vivienda con penetración de agua con un nivel de 1.00 a 1.05 metros de altura.
• 29 familias evacuadas que se van con familiares.
• 20 familias evacuadas que se envían al albergue habilitado en el Auditorio Municipal.</t>
  </si>
  <si>
    <t>Derivado de las lluvias fuertes presentadas de las 17:00-17:30 horas, en la colonia Las Ánimas, se reportan 6 viviendas y el desbordamiento de canal de riego.</t>
  </si>
  <si>
    <t>Zapopan y Guadalajara</t>
  </si>
  <si>
    <t>Municipio de Zapopan: 1 vivienda afectada por penetración de agua. Sin daños humanos. Sin refugios temporales activados. Al momento el nivel del agua ya descendió</t>
  </si>
  <si>
    <t>Jojutla y Tlaquiltenango</t>
  </si>
  <si>
    <t>Municipio de Jojutla: 1 colonia afectada, Drenaje saturado y 6 viviendas afectadas.
Municipio de Tlaquiltenango: 5 colonias afectadas, 30 viviendas afectadas, 1 caída de barda en la colonia presidentes, 1 menor de edad rescatado y 1 canal de riego desbordado. Sin daños humanos al momento. Sin refugios temporales al momento.</t>
  </si>
  <si>
    <t>Comitán</t>
  </si>
  <si>
    <t>A las 04:50 horas se tuvo conocimiento de accidente de autobús de pasajeros en km 204+300 de la carretera La Trinitaria-Chamic, municipio de Comitán, El accidente ocurre por fallas mecánicas en el autobús e impactarse en el muro de contención, se reportan 13 fallecidos y 24 lesionados.</t>
  </si>
  <si>
    <t>Un grupo de mujeres marchó sobre reforma manifestando se implemente el aborto legal en todo el país. Alrededor de 200 encapuchadas realizan pintas y daños a monumentos y edificios; además, se registró un enfrentamiento con la policía en el que varias personas resultaron heridas.</t>
  </si>
  <si>
    <t>Centla, Centro, Cárdenas, Tacotalpa, Teapa, Cunduacán, Nacajuca, Macuspana, Jalapa, Jalpa de Méndez, Huimanguillo, Balancán, Paraíso, Jonuta</t>
  </si>
  <si>
    <t xml:space="preserve">El paso del frente frío número 4-5  originón lluvias importantes en la zona del sureste mexicano. En el estado de Tabasco, durante el periodo del 27 de septiembre al 4 de octubre, se registraron lluvias acumuladas de 543.1 litros por metro cuadrado en el municipio de Centro y de 400 litros por metro cuadrado en el municipio de Tacotalpa, lo cual equivale al 21.29% y 15.68% de la precipitación promedio anual. Con las siguientes afectaciones: 4 fallecidos, 623,624 personas afectadas, 4,595 evacuados, 82 refugios activados con 4,567 personas, 12,653 viviendas afectadas, 4 deslizamiento de tierra, 2 árboles caídos, 5 corrientes desbordadas, 3 cortes carreteros . Culmina el 6 de octubre. </t>
  </si>
  <si>
    <t>A las 08:39 horas se registra volcadura y posterior incendio de una pipa que transportaba combustible (Diésel), la capacidad del auto tanques es de 30,000 litros, en carretera Paraíso-Comalcalco, a la altura de la ranchería Oriente 2da sección, tramo La Raya, en el municipio de Paraíso, el accidente ocurrió al volcar la pipa e impactar a un camión tipo plataforma  y 3 vehículos particulares.,  Al momento se reportan 4 fallecidos y 3 viviendas incendiadas.</t>
  </si>
  <si>
    <t>15:30 horas (tiempo local), se reporta el accidente de un vehículo de la SEDENA, en el Periférico-Camino Real, al cruce con Navojoa, donde se reportan 6 militares lesionados, los cuales fueron trasladados a la clínica 6 del IMSS.</t>
  </si>
  <si>
    <t>A las 20:00 horas, se registraron lluvias fuertes provocando el desbordamiento del río Chalaca y la penetración de agua a 60 viviendas con 20-30 cm de altura. No se reportaron daños humanos, ni evacuados.</t>
  </si>
  <si>
    <t>Nautla, Papantla, Martinez de la Torre, Espinal, Chiconquiaco, Yecuatla, Los Reyes, Cerro Azul, Coetzala, Tomatlán, Coatzacoalcos, Banderilla, Misantla, Papantla, Xalapa, Emiliano Zapata, Chalma, Coatepec, Tonayán, Atzalan y Huiloapan</t>
  </si>
  <si>
    <t>Derivado de las fuertes lluvias, se registraron las siguientes afectaciones: 2 personas lesionadas, 152, afectadas, 6 personas evacuadas, 105 viviendas con penetración de agua, 13 deslizamientos de suelo, 28 árboles caídos, 1 poste energía eléctrica, 2 puentes afectados y 7 cortes carreteros.</t>
  </si>
  <si>
    <t>Movimiento de ladera del 29 al 30 de septiembre</t>
  </si>
  <si>
    <t>Accidente entre una pipa de PEMEX con aproximadamente 20,000 L de gasolina y camión de transporte de personal, sobre el Blvd. Benito Juárez a la altura de colonia Lucio Blanco, municipio de Playas de Rosarito. Tras el impacto, la pipa volcó y se originó el incendio de los vehículos. Se reportaron 16 lesionados, 15 verdes y 1 amarillo (conductor de la pipa) trasladados a diferentes hospitales.</t>
  </si>
  <si>
    <t>Durante los meses de octubre y noviembre se presentaron en varios municipios de la entidad una serie de lluvias intensas y deslaves.</t>
  </si>
  <si>
    <t>CAMPO</t>
  </si>
  <si>
    <t>Durante los meses de octubre y noviembre se presentaron en varios municipios de la entidad una serie de deslaves.</t>
  </si>
  <si>
    <t>Celestún, Cuncunul, Progreso, Panabá, Valladolid, Tizimín, El Cuyo, Dzibilchaltún, Sisal, Hunucmá, Chemax, Río Lagartos, San Felipe, Uayma, Oxkutzcab, Dzilam González, Ucú, Hocabá, Cenotillo, Kanasín, Mococha, Telchac Puerto, Dzoncauich, Motul, Sinanché, Tinum, Conkal, Sudzal, Cacalchén, Chankom, Espita, Peto</t>
  </si>
  <si>
    <t xml:space="preserve">El 2 de octubre inicia la Tormenta Tropical Gamma con las siguientes afectaciones: 170 personas afectadas, 170 evacuados, 2 refugios activados con 40 personas, 287 viviendas afectadas, 15 árboles caídos, 1 poste de luz, 2 cortes carreteros, 32 municipios afectados. Culmina el 6 de octubre. </t>
  </si>
  <si>
    <t>Boletín DGPC chat de la sub</t>
  </si>
  <si>
    <t>Bacalar, Benito Juárez, Cozumel, Felipe Carrillo, Isla Mujeres, Lázaro Cárdenas, Puerto Morelos, Solidaridad y Tulum</t>
  </si>
  <si>
    <t>Derivado del paso del ciclón tropical Gamma, se reportaron las siguientes afectaciones: 5 personas lesionadas, 98 personas afectadas, 78 evacuados, 34 personas en 2 refugios temporales (se habilitaron 32 refugios), 40 viviendas presentaron afectaciones, 348 árboles caídos, 80 postes de energía eléctrica y 1 corte carretero, el sistema afectó a 9 municipios.</t>
  </si>
  <si>
    <t>El 2 de octubre inicia la Tormenta Tropical Gamma con las siguientes afectaciones: 123 personas afectadas, 119 evacuados, 2 refugios activados con 104 personas, 3 viviendas afectadas. Culmina el 6 de octubre.</t>
  </si>
  <si>
    <t>A las 10:30 horas, recibieron el reporte de un accidente carretero en la carretera Manzanillo – Armeria, a la altura del puente del Eden, correspondiente al municipio de Manzanillo. Se vieron involucrados 6 unidades de la Guardia Nacional. Se reporta 1 persona fallecida, 1 lesionado que fue trasladado al Hospital Naval de Manzanillo y otros 2 lesionados que no ameritaron traslado.</t>
  </si>
  <si>
    <t>Alrededor de las 07:40 horas, impacto frontal de un autobús de pasajero de la línea UVM con no. eco 1442 contra una camioneta de transporte de personal blanca marca Mercedes Benz modelo Splinter placas de circulación 121RP-5, sobre la a la altura del km 21 de la carretera Joroba-Tula, municipio de Atotonilco de Tula. Se reportan 2 fallecidos y 9 lesionados trasladados al Hospital del IMSS de Tula.</t>
  </si>
  <si>
    <t>Benito Juárez, Solidaridad, Lázaro Cárdenas, Isla Mujeres, Puerto Morelos, Cozumel, Tulum y Felipe Carrillo Puerto.</t>
  </si>
  <si>
    <t xml:space="preserve">Por el paso del ciclón tropical Delta, se presentaron las siguientes afectaciones:
182 Refugios temporales habilitados
Activados (63) 3,115 personas
- Benito Juárez, 16 refugios (1,759 personas)
- Solidaridad, 9 refugios (374 personas)
- Lázaro Cárdenas, 2 refugios (106 personas)
- Isla Mujeres, 3 refugios (60 personas)
- Puerto Morelos, 8 refugios (119 personas)
- Cozumel, 3 refugios (132 personas)
- Tulum, 13 refugios (430 personas)
- Felipe Carrillo Puerto, 9 refugios (135 personas)
Evacuados (39,049 personas)
- Benito Juárez 9,322 personas
- Lázaro Cardenas: 6,263 personas
- Isla Mujeres 1,122 personas
- Puerto Morelos 1,360 personas
- Tulum 265 personas
- Felipe Carrillo Puerto 73 personas
- Banco Chinchorro 67 personas
- Corales 11,188 habitantes
- Donceles 28: 3,443 habitantes
</t>
  </si>
  <si>
    <t>Abala, Acanceh, Bokoba, Buctzotz, Celestúm, Chemax, Chichimilpa, Chicxulub Pueblo, Conkal, Dzidzantun, Dzilam González, Dzitás, Dzoncauich, Hocabá, Hoctún, Motul, Coloradas, Cuyo, Río Lagartos, Panaba, Progreso, Sinanché, Sotuta, Tahmek, Tenabo, Tekal de Venegas, Tekanto, Telchac Pueblo, Telchac Puerto, Tizimín, Yaxcaba y Yobaín.</t>
  </si>
  <si>
    <t>Debido al paso del ciclón tropical Delta, el pasado 6 de octubre, se reportan las siguientes afectaciones: 44 viviendas afectadas, 197 árboles caídos, 4 cortes de energía eléctrica.
Afectaciones
- 44 viviendas.
Refugios temporales
58 refugios temporales activados (1,534 personas)</t>
  </si>
  <si>
    <t>13:27 horas, se registró el incendio de un contenedor de 20,000 litros de gasolina de la empresa “Transportes Búfalo”, ubicada en la carretera Colombia, al entronque a Mamulique, en el municipio de Salinas Victoria. Fueron evacuados 16 trabajadores de la empresa. No se tiene reporte de daños humanos. Además, se vio afectado un auto-tanque y 15 contenedores de 1,000 litros cada uno (todos con gasolina).</t>
  </si>
  <si>
    <t>A las 20:55 horas se reportó la volcadura de pipa de doble semi-remolque que transportaba 35,500 litros de diésel, esto sobre el libramiento Ejército Nacional al cruce con Avenida  Niños Héroes, colonia Oriental Sur. No se reportan daños humanos ni riesgo a la población. Se derramó un total de 33,000 litros.</t>
  </si>
  <si>
    <t>A las 12:00 horas, se recibió el reporte de un choque entre 1 Autobús de Pasajeros perteneciente a la empresa SERBAL y un Tractocamión (sin razón social), en el km 26 de la carretera San Luis-Zacatecas, perteneciente al  Municipio de Mexquitic de Carmona; se reportaron 17 lesionados trasladados a diferentes nosocomios.</t>
  </si>
  <si>
    <t xml:space="preserve">Huajuapan de León  </t>
  </si>
  <si>
    <t>De las 18:00 a las 19:00 horas, se registraron lluvias fuertes, caída de granizo y vientos fuertes en el municipio de Huajuapan de León, provocando encharcamientos viales, bajadas de agua, 3 viviendas (techo de lámina) afectadas por destechamiento por vientos, 7 viviendas con penetración de agua, 1 camioneta que quedó atorada en una alcantarilla y derrumbes de piedras que obstruyeron la vía pública, no se reportaron daños humanos, ni personas evacuadas.</t>
  </si>
  <si>
    <t>15:08 horas, se registró el impacto de una unidad de Seguridad Pública del municipio de León, contra un vehículo particular, el accidente ocurrió en avenida Universidad, esquina con Juan Alonso de Torres, en la colonia Lomas del campestre, municipio de León. Se reportan 10 personas lesionadas (9 masculinos y 1 femenina trasladados a diversos hospitales.</t>
  </si>
  <si>
    <t>A las 09:35 horas, en el Aeropuerto Internacional de Villahermosa "Cap. Carlos Rovirosa Pérez”, el helicóptero MI-17 de la SEMAR, matrícula ANX-2020, impactó su cola con un poste provocando una explosión y perdida de la misma. De los ocho tripulantes, 5 presentaron lesiones, dos personas requirieron ser trasladadas al Hospital de la 30 Zona Militar y uno más trasladado por Guardia Nacional</t>
  </si>
  <si>
    <t>A las 19:00 horas, se registró choque entre una unidad de transporte público y un vehículo particular, sobre la carretera Naucalpan - Toluca km 22, paraje El Hielo, municipio de Huixquilucan. Se reportaron 13 lesionados, de los cuales solo 1 persona fue trasladada al Hospital de Lomas Verdes.</t>
  </si>
  <si>
    <t>A las 15:18 horas se reporta flamazo e incendio en una gasera, en un tanque de 10,000 litros en camino a Matatlán y Periférico, colonia Coyula, municipio de Tonalá. Al momento el incendio se encuentra liquidado. Se reportan dos personas lesionadas (una fémina y un masculino), así mismo se incendiaron 4 vehículos.</t>
  </si>
  <si>
    <t>A las 15:15 horas se reporta volcadura de unidad del transporte público de la ruta 69 en el km 28 de la carretera federal México-Cuernavaca, colonia Tepetitla, Alcaldía de Tlalpan. Se reportan al momento 15 lesionados, los cuales están siendo atendidos en el lugar por personal de ERUM.</t>
  </si>
  <si>
    <t>15:00 horas, se reporta la volcadura de un tracto-camión de la empresa “TRESAL”, que transportaba 29,000 litros de sosa cáustica, esto en el kilómetro 111+300 de la carretera México-Tuxpan, municipio de Acaxochitlán. Dicho tracto-camión cayó sobre un vehículo particular. Derivado de lo anterior, se reporta un ligero derrame de una gota cada tres minutos, mismo que ya fue controlado, asimismo se reportan 2 personas lesionadas y 5 fallecidos.</t>
  </si>
  <si>
    <t>Maravatío</t>
  </si>
  <si>
    <t>A las 06:40 horas, se registró choque por alcance entre autobús y tractocamión acoplado a semirremolque y remolque tipo portacontenedor, sobre el km. 160+048, (150) Atlacomulco - Maravatío, municipio de Maravatío. Se reportaron 15 lesionados (código amarillo) del autobús, trasladados al Hospital General de Maravatío.</t>
  </si>
  <si>
    <t>A las 06:30 horas, se recibió el reporte del choque de una camioneta que transportaba personal de la empresa Chrysler en la carretera Saltillo – Zacatecas a la altura de los ejidos La Angostura y la Encantada, en el municipio de Saltillo .Se reporta 1 persona fallecida y 9 lesionados quienes fueron trasladados por parte de la Cruz Roja.</t>
  </si>
  <si>
    <t>A las 8:29 horas se recibe reporte de incendio en una fábrica de veladoras, ubicada en Antonio Lavoiser y Guillermo Marconi, colonia industrial Cuamatla, municipio de Cuautitlán Izcalli. Se reportan 5 bomberos lesionados los cuales fueron atendidos por los servicios médicos (2 atendidos en el lugar, 2 trasladado al Hospital General Vicente Villada en Cuautitlán México y 1 trasladado al ISSEMyM de Toluca), se evacuaron 30 personas de la propia fábrica, así como de las empresas aledañas (se desconoce el número).</t>
  </si>
  <si>
    <t>10:00 horas, se registró la volcadura de una camioneta del transporte público, en la calle de Norteamérica, colonia las Américas, municipio de Naucalpan. Derivado del incidente se reportan 4 personas lesionadas, mimas que fueron atendidas en el lugar</t>
  </si>
  <si>
    <t>A las 01:30 horas, se tuvo el reporte de incendio con pérdida total de un domicilio ubicado en la calle Dr. Luis Francisco Amador, colonia Solidaridad, municipio de Mulegé. El siniestro se originó por la caída de una veladora sobre la ropa, lo que provocó el incendio; derivado del incidente se reportaron 5 fallecidos y 1 lesionada, misma que fue trasladada a la clínica 5 del IMS.</t>
  </si>
  <si>
    <t>A las 13:40 horas se reportó el impacto y volcadura de una camioneta de la Guardia Nacional contra un automóvil compacto, esto en la carretera Taxco-Cuernavaca, a la altura de la caseta de cobro, conocida como rancho viejo. Se reportan 5 personas lesionadas, de las cuales 3 son elementos de la guardia Nacional y  2 Civiles.</t>
  </si>
  <si>
    <t>El día de hoy a las 08:05 horas, se registró la volcadura de un camión del transporte de personal, propiedad de la empresa ACNA, el incidente ocurrió en la carretera federal libre Manuel Doblado-la Piedad de Cavadas, a la altura de la comunidad El Ayo el Grande, en el municipio de Jesús María, del estado de Jalisco. Se reportan 2 personas fallecidas y 21 personas lesionadas, mismas que fueron trasladas a diversos hospitales.</t>
  </si>
  <si>
    <t>Lluvia severa el 26 de octubre de 2020</t>
  </si>
  <si>
    <t>Lluvia severa e inundación puvial el 27 y 30 de octubre de 2020</t>
  </si>
  <si>
    <t>Pátzcuaro</t>
  </si>
  <si>
    <t>A las 14:31 horas, se reportó accidente carretero en el km 73 de la Autopista Siglo XXI, perteneciente al municipio de  Pátzcuaro. Se vieron involucrados 2 autobuses  de pasajeros (placas 437JV7 y 50HA3E) y 1 camioneta particular. Derivado del incidente se reportan 40 personas afectadas, de las cuales hay 1 fallecido y 17 lesionados.</t>
  </si>
  <si>
    <t>Afectaciones en Tabasco por la presencia de los frentes fríos 9 y 11.</t>
  </si>
  <si>
    <t>CENACOM-FONDEN-CAMPO</t>
  </si>
  <si>
    <t>Lluvia severa e inundación fluvial y pluvial del 30 de octubre al 1 de noviembre de 2020</t>
  </si>
  <si>
    <t>A las 12:45 (tiempo local) se reportó el desplome de una aeronave en km 019+000 tramo Ciudad Obregón-Guaymas, municipio de Cajeme, Sonora. La avioneta con matrícula XBEQH, se desplomó por falla mecánica, resultando 2 lesionados,  posteriormente, la avioneta se incendió.</t>
  </si>
  <si>
    <t>San Pedro Mixtepec</t>
  </si>
  <si>
    <t>A las 12:00 horas se reportó el desplome de una avioneta tipo CESNA matrícula XB-OUW, sobre un terreno baldío en la Colonia Libertad, Puerto Escondido municipio de San Pedro Mixtepec; se reportaron 8 integrantes de una familia sólo con lesiones leves trasladados a una clínica privada en Puerto Escondido.</t>
  </si>
  <si>
    <t>07:30 horas, se registró el impacto de 13 vehículos, entre ellos 2 de la Guardia Nacional, en la carretera federal libre Celaya-Salamanca, en el municipio de Salamanca. Se reportan 7 lesionados, 5 elementos de la Guardia Nacional trasladados al hospital Militar de Irapuato y 2 civiles llevados a un hospital en el Salamanca.</t>
  </si>
  <si>
    <t>A las 08:36 horas, se registró explosión en una fábrica de pinturas con razón social “Borja”, sobre Juan de la Barrera, al cruce con Periférico, colonia la Romita. Se reportaron 5 personas lesionadas por quemaduras (1 grave, 2 regular y 2 leves), que serán trasladados a Centro Médico del IMSS.</t>
  </si>
  <si>
    <t>Agua Dulce, Nachitán</t>
  </si>
  <si>
    <t>Al momento se reportan las siguientes afectaciones.
Municipio, de Agua Dulce: 
80 viviendas con un tirante de 13 a 40 centímetros de agua. 
Municipio de Nachitán: 
Anegaciones de 20 a 30 centímetros de altura, 01 barda caída en una vivienda.</t>
  </si>
  <si>
    <t>Canelas</t>
  </si>
  <si>
    <t>A las 12:40 horas, se registró el desplome de avioneta tipo Cessna con capacidad para 4 pasajeros, con matrícula XB-QOX, entre las localidades de Mesa de Guadalupe y Ciénega de Silva, sobre la sierra del municipio de Canelas, Durango. Se reportaron 3 civiles lesionados (2 masculinos y 1 femenina), trasladados para su atención médica.</t>
  </si>
  <si>
    <t>Noche/07 de noviembre, se registró el choque de unidad de RTP contra puente, sobre Viaducto Río de la Piedad a la altura de calle 49, alcaldía de Iztacalco. Se debió a que el conductor iba en estado de ebriedad y perdió el control de la unidad. Se reportaron 5 personas lesionados, valoradas en el lugar sin ameritar traslado</t>
  </si>
  <si>
    <t>A las 04:50 horas, se reportó el impacto entre 2 camionetas tipo pickup, una de ellas perteneciente a la Guardia Nacional, en la carretera Tepic-Mazatlán, Municipio de Acaponeta. Se reportan 4 personas fallecidas y 12 lesionadas, las cuales, fueron trasladadas a la clínica del IMSS de Acaponeta para su valoración médica.</t>
  </si>
  <si>
    <t>A las 16:20 horas se registró incendio en fábrica de textiles ubicada en la colonia México Nuevo, en el municipio de Atizapán de Zaragoza. El incendio ocurrió en el área de químicos  luego de que se presentara una fuga de la sustancia hidrosulfito de sodio que, al hacer contacto con el oxígeno, entra en combustión. De manera preventiva se evacuaron a 400 personas.</t>
  </si>
  <si>
    <t>A las 11:24 hora local, se reportó un incendio al interior de la empresa CHUHATSU, dedicada a la fabricación de cables eléctricos; ubicada en el parque industrial Los Pinos dos. Se reportó la evacuación de 40 personas de la empresa, así como trabajadores de las empresas al costado de la que se quema y 90 persona de una guardería, entre menores y personal de servicio, ubicada a un costado del siniestro. El incendio quedó controlado y liquidado a las 13:45 horas, tiempo local.</t>
  </si>
  <si>
    <t>A las 22:18 horas/ 13 de noviembre se tuvo reporte de derrame de Cloruro Férrico (ONU: 2582 Guía: 154) al interior de la planta tratadora de aguas residuales de SAPAL, ubicada en calle Vencedor S/N esquina calle Predio El Guaje de la colonia Arroyo Hondo, municipio de León. Se reportan 05 fallecidos por intoxicación. Se estableció un perímetro de 150 metros a la redonda.</t>
  </si>
  <si>
    <t>22:35 horas/13 de noviembre, se registró explosión ocasionada por acumulación de gas Lp al interior de un inmueble compuesto por 3 torres de 3 niveles cada una y con 9 departamentos oficiales, 1 acondicionado y 2 locales comerciales, sobre calle Panaderos No. 56 esquina con Carpintería, colonia Morelos, alcaldía de Venustiano Carranza. 
•   Derivado de la explosión, se tuvo el colapso de 3 departamentos en su totalidad, 3 parcialmente y 3 que no sufrieron daños al igual que los 2 locales comerciales.
• También aledaño al inmueble se tuvo afectaciones en 3 inmuebles, el No. 43 con daños a cristalería en la planta baja, el No. 64 con daños en muros divisorios en la planta baja y el No. 45 con daños a cristalería en 8 departamentos; y 3 vehículos (2 abandonados) que se encontraban en la vía pública.
•   Se reportaron 2 fallecidos (1 adulto mayor de 60 años y 1 menor de 9 años), 25 lesionados de los cuales 21 (7 femeninas, 5 masculinos, 7 niñas y 2 niños) atendidos en el lugar por crisis nerviosas, cortaduras y contusiones menores, y 4 (1 adulto y 3 menores) trasladados y hospitalizados en el Hospital General de Peralvillo y Magdalena de las Salinas). 
• Personal de la alcaldía, habilitó un albergue para brindar apoyo y atención a las familias afectadas (sin cuantificar).</t>
  </si>
  <si>
    <t>Ixtlán del Río y Jala</t>
  </si>
  <si>
    <t xml:space="preserve">A las 08:30 hora local, se registró el accidente carretero, sobre el km 106+000 Aut. (950) Guadalajara - Tepic (Directo) (Ent. Ameca - San Cayetano), mismo tramo, entre los municipios de Ixtlán del Río y Jala, se reportó:
•              Explosión e incendio de un tractocamión con doble semirremolque tipo cisterna que transportaba gas Lp con razón social Gómez Morín Torres (con domicilio en Torreón, Coahuila). 
•              Incendio de 3 vehículos compactos: Honda City, Chevrolet Cruze 2015 y Suburban. 
•              Se reportan 14 personas fallecidas confirmadas: 3 del vehículo Honda, 3 del Cruze, 6 de la tipo Suburban y 1 que quedó sobre la carpeta asfáltica, probablemente conductor o copiloto de la pipa.
•              1 persona lesionada (mujer de 31 años con quemaduras graves en su cuerpo), trasladada al Hospital Puerta de Hierro en Tepic. 
</t>
  </si>
  <si>
    <t>Inundación pluvial del 21 al 22 de noviembre</t>
  </si>
  <si>
    <t>A las 06:30 horas, se tuvo conocimiento de volcadura de un autobús de pasajeros en el km. 64 de la carretera Ciudad Victoria-Matamoros a la altura del municipio de Padilla. Se reportan 02 fallecidos y 43 lesionados, de los cuales, 17 tuvieron que ser trasladados a un nosocomio cercano para su valoración médica. En relación a los lesionados, 5 fueron trasladados por 2 ambulancias de Protección Civil del Municipio de Cd. Victoria, 2 por 1 ambulancia de Protección Civil Estatal, 3 por 1 ambulancia de Protección Civil del Municipio de Padilla, 2 por la Unidad 315 de Cruz Roja, 3 por la Unidad 317 de Cruz Roja y 2 por la Unidad 318 de Cruz Roja.</t>
  </si>
  <si>
    <t>Se recibe el reporte a las 13:35 horas de choque entre un particular y una pipa de PEMEX con  diésel, con número económico 09440, de capacidad de 20,000 litros, en la Carretera Picacho Ajusco, a la altura del número 200, colonia Jardines en la Montaña, en dirección a Periférico, alcaldía Tlalpan, se reporta  fuga de producto, la cual ya fue contenida. Se evacuaron a 700 personas del edificio de la PROFEPA y del Consejo de la Judicatura y se reportan 2 personas lesionados (conductores de las unidades).</t>
  </si>
  <si>
    <t>A las 03:15 hora local, se registra incendio en la recicladora "ECO RECYCLING", ubicada en calle Benito Juárez, colonia Lucio Blanco, municipio de Playas de Rosarito. Se localizó 1 persona calcinada (velador) entre los escombros.  Se consumió chatarra de vehículos.</t>
  </si>
  <si>
    <t>Gómez Palacio</t>
  </si>
  <si>
    <t>A las 21:40  horas/ 01 de diciembre, se tuvo reporte de choque de una patrulla municipal contra un tren sobre el Bouleverd Jabonoso, a la altura de la localidad El Compás, municipio de Gómez Palacio. Derivado del incidente se reportan 02 oficiales municipales fallecidos.</t>
  </si>
  <si>
    <t>A las 09:30 horas, se registró la volcadura con salida del camino y caída a un barranco de aproximadamente 25 metros de altura, de una camioneta tipo Urvan de transporte Público ruta 124, Ejido El Águila-Tapachula, sobre la carretera Tapachula-Nueva Alemania, a la altura de la colonia San Diego, perteneciente al municipio de Tapachula. Se reportaron 3 fallecidos (dos del sexo masculino y una mujer) y 16 lesionados trasladados al Hospital Regional y Clínica San ángel en Tapachula para su atención médica.</t>
  </si>
  <si>
    <t>A las 15:45 horas, se registró impacto contra ladera del cerro de Zacatenco, de una combi de transporte público, de la ruta 68, tipo Hiace, marca Toyota 2016, placas 567-01, sobre avenida Insurgentes norte, esquina con acueducto de Guadalupe, colonia Santa Isabel Tola, alcaldía Gustavo A. Madero. Se reportaron 5 personas lesionadas atendidos en el lugar por la Cruz Roja.</t>
  </si>
  <si>
    <t>Polotitlán</t>
  </si>
  <si>
    <t>A las 05:33 horas, se registró choque de una unidad que transportaba 38 personas, placas 15MR546, con razón social “Navarrete”, sobre la autopista Atlacomulco – Palmillas, del municipio de San Juan del Río. El incidente se originó a que la unidad se impactó contra un camión. Derivado de lo anterior, se reportaron 3 personas fallecidas y 35 lesionadas (10 ameritaron traslado al IMSS del municipio).</t>
  </si>
  <si>
    <t>A las 11:21 horas, se registran dos explosiones en varios registros por acumulación de gas en la Refinería de Cadereyta, ubicada en la carretera a Reynosa, km 35, municipio Cadereyta de Jiménez, donde resultaron 5 personas con lesiones leves, los cuales ya fueron trasladados al hospital de PEMEX</t>
  </si>
  <si>
    <t>A las 05:10 horas se tuvo conocimiento de choque por alcance entre 1 autobús de pasajeros y 2 tractocamiones, esto en el km 143 de la Autopista Puebla-Orizaba, a la altura de la caseta de Amozoc, municipio de Amozoc. Se reportan 17 lesionados, 2 graves; fueron trasladados al Hospital Betania en la capital de Puebla.</t>
  </si>
  <si>
    <t>A las 09:00 horas se registró accidente ferroviario en carretera a Icamole y Teresita a la altura de la Col. Brisas, en el municipio de García,  el tren impacto a una unidad del transporte público de la ruta 307, se reportan 2 fallecidos y 7 lesionados.</t>
  </si>
  <si>
    <t>San Salvador el verde</t>
  </si>
  <si>
    <t>A las 12:53 horas, se registró el incendio de en una lavandería, en el km 57 dirección a Puebla, en la Comunidad de San Lucas, colonia San Lucas El Grande, Municipio de San Salvador porque se rompió una válvula al estar recargando un tanque estacionario de aprox. 2000 lts; no se reportaron daños humanos, se evacuó a 9 vecinos que regresaron a sus domicilios. El incendio quedó sofocado y liquidado.</t>
  </si>
  <si>
    <t>A las 12:17 horas se reportó volcadura de pipa doble remolque cargada con etanol placas 84 AM 9P con razón social Lucky Gas Transport y Las Pipas Eurotrainer  en la colonia Frutos de la Revolución a la altura del puente Caracol en el municipio de Coatzacoalcos. No se reportan lesionados,  no presentó derrame de producto. Se afectaron 2 viviendas, se realizó la evacuación de 80 personas</t>
  </si>
  <si>
    <t>A las 14:25 horas, se reportó la volcadura de un vehículo de la Guardia Nacional, esto ocurrió en el kilómetro 19 de la carretera Estatal 510 tramo Casimiro Castillo-Villa Purificación, Municipio de Villa Purificación; se reportaron 2 elementos fallecidos y 6 lesionados trasladados a un nosocomio al Municipio de Ciguatan para su valoración médica.</t>
  </si>
  <si>
    <t>A las 17:20 hora local, se reporta el incendio de una tienda Home Depot en el área de línea blanca, ubicada en la vía rápida Oriente, colonia San Ángel, municipio de Tijuana; no se reportan daños humanos; se evacuaron a 140 personas entre empleados y clientes de la tienda</t>
  </si>
  <si>
    <t>21:00 horas/13 de diciembre, se registró el descarrilamiento de una locomotora con 3 vagones a la altura del paso de lanchas conocido como El Zacate, colonia Tinaco, municipio de Ciudad Madero. Los vagones transportaban polietileno molido, se salieron las ruedas delanteras y los vagones sufrieron ruptura por lo que se presentó un ligero derrame. No representó riesgo a la población.</t>
  </si>
  <si>
    <t xml:space="preserve">A las 18:14 horas se registra volcadura de una unidad de transporte público sobre avenida Emiliano Zapata, colonia Rancho Bonito Ocotepec, municipio de Temixco. Se reportaron 15 personas lesionadas trasladadas a diferentes hospitales. </t>
  </si>
  <si>
    <t>A las 7:30 horas, comienza incendio en una maquiladora con razón comercial “Dimer”, dedicada al poliestireno expandido, hielo seco y derivados, en el parque industrial Reynosa, de manera preventiva se realizó la evacuación 200 personas de la misma empresa y de otras 5, no se reportan daños humanos.</t>
  </si>
  <si>
    <t>A las 10:30 horas, se registró choque de una unidad de transporte público, sobre avenida Mario Colín, municipio de Tlalnepantla. Derivado de lo anterior, se reportaron 6 personas lesionadas, que fueron atendidas en el lugar.</t>
  </si>
  <si>
    <t>A las 9:40 horas, se registra accidente vehicular entre un autobús de pasajeros de la línea Anáhuac y una camioneta particular, sobre el km 209+900, de la carretera 57, cerca el ejido Huachichil, municipio de Arteaga. Se reportaron 3 personas fallecidas entre ellas el chofer del autobús.</t>
  </si>
  <si>
    <t xml:space="preserve">Ocozocoautla de Espinosa </t>
  </si>
  <si>
    <t>A las 9:00 horas, se registró una volcadura de una pipa que transportaba gas LP, sobre el km 135, del municipio de Ocozocoautla de Espinosa. Derivado de lo anterior, se reportó fuga sin riesgo a la población y 1 persona lesionada que fue trasladada a un hospital cercano.</t>
  </si>
  <si>
    <t>16, 17 y 18 diciembre 
Precipitaciones registradas por estaciones automáticas y convencionales, Protección Civil del municipio, reporta las siguientes afectaciones: 
• Incomunicada la comunidad Manantiales por desbordamientos. 
• Afectación a 2,100 viviendas con tirantes que van de 1 a 2 m (en las zonas más bajas). 
• Afectación a 8,000 personas. 
• Afectaciones en 10 comercios en el Mercado Campesino.  
• Afectaciones en 2 hospitales.  
• Afectaciones de 19 colonias con tirantes de 1 hasta 3 m. 
• Al momento, sin daños humanos. 
• Se han activado 4 refugios temporales. 
• 55 personas albergadas en 2 refugios temporales.
• 30 personas en 4 colonias has sido rescatadas.</t>
  </si>
  <si>
    <t>Aproximadamente a las 15:13 horas, se registra derrumbe en construcción, sobre Vía Atlixcáyotl y Cúmulo de Virgo, límites de los municipios de Puebla con San Andrés Cholula. Se realizó búsqueda de personas entre los escombros y se reportan 2 fallecidos y 4 personas que son atendidas por ambulancias de SUMA.</t>
  </si>
  <si>
    <t>A las 16:42 horas, del día de ayer 20 de Diciembre,  se registró el impacto y volcadura de unidad de transporte público de la ruta 7,  línea Jaguar, sobre la carretera Tenosique - Emiliano Zapata, dentro del municipio Tenosique. Se reportaron 2 personas fallecidas y 10 lesionados, de los cuales 7  fueron trasladadas al Hospital General de Balancán y 3  más al Hospital Comunitario de Tenosique</t>
  </si>
  <si>
    <t xml:space="preserve">A las 12:00 horas se registró volcadura de unidad de transporte publico en la carretera Texcoco-Lechería, a la altura de la Central de abastos en el municipio de Ecatepec. Se reportan 5 lesionados los cuales fueron trasladados a un Hospital para su atención.  </t>
  </si>
  <si>
    <t xml:space="preserve">A las 12:56 horas, se registró en un tianguis el atropellamiento de 4 menores de edad, sobre avenida de las Canteras, entre calle Pitarra y Jazmín, fraccionamiento San Bernabé de las Canteras, municipio Tarímbaro. El incidente se originó debido a que una menor de 12 años se subió a la banqueta arrollando a los menores. Se reportó 1 fallecido y 3 lesionados, 2 trasladados al IMSS de Charo y otro al Hospital infantil. </t>
  </si>
  <si>
    <t>A las 07:26 horas, se registró choque de una pipa de doble remolque que transportaba 31,000 litros de gasolina, contra una camioneta de 3 ½ toneladas, con razón social “Peñas Transporte” sobre el libramiento noroeste, dirección San Miguel de Allende, kilómetro 34, municipio de Querétaro. Se reportó 1 persona fallecida y la fuga de diésel del tanque de abastecimiento de la camioneta. No hay riesgo a la población.</t>
  </si>
  <si>
    <t>Coatzacoalcos, Soledad de Doblado, Tlalixcoyan, Boca del Río, Emiliano Zapata, José Azueta, Chacaltianguis, Jáltipan, Zaragoza, Ixmatlahuacan, Carlos A. Carrillo, Tlacojalpan, Acula, Tres Valles, Paso de Ovejas, Úrsulo Galván, Tierra Blanca, Otatitlán, Banderilla, Cosamaloapan, Cerro Azul, Tepetzintla, Naranjos, Tuxpan, Álamo Temapache, Tamiahua, Tihuatlán, Coatzintla, Puente Nacional, Coatepec, La Antigua, Xalapa, Poza Rica, Chinampa de Gorostiza, San Andrés Tlalnelhuayocan, Veracruz y Medellín de Bravo.</t>
  </si>
  <si>
    <t>Desde las 07:00 horas y durante el día del 24 de diciembre, se presentaron fuertes vientos en 37 municipios del estado, provocando afectaciones en:
Municipio de Tlalixcoyan:
• 10 viviendas afectadas por destechamientos parcial y total.
Municipio de Chacaltianguis:
• 10 viviendas afectadas por destechamientos parciales.
Municipio de Zaragoza:
• 1 inmueble afectado (bodega).
Municipio de Carlos A. Carrillo:
• 2 viviendas afectadas por destechamientos parciales.
Municipio de Tlacojalpan:
• 15 viviendas afectadas por destechamientos parciales.
Municipio de Acula:
• 5 viviendas afectadas por destechamientos parciales.
Municipio de Tres Valles:
• 1 vivienda afectada por destechamiento parcial.
Municipio de Úrsulo Galván:
• 1 vivienda afectada por destechamiento parcial.
Municipio de Tierra Blanca:
• 2 viviendas afectadas por destechamientos parciales.
Municipio de Otatitlán:
• 14 viviendas afectadas por destechamientos parciales.
Municipio de Cosamaloapan:
• 43 viviendas afectadas por destechamientos parciales.
Municipio de Puente Nacional:
• 3 viviendas afectadas por destechamientos totales.
Municipio de Poza Rica:
• 1 comercio afectado.
• 1 hospital afectado.
Municipio de Chinampa de Gorostiza:
• 2 escuelas afectadas.
Municipio de Veracruz:
• 42 viviendas afectadas por destechamientos parciales.
Municipio de Medellín de Bravo:
• 1 vivienda afectada por destechamiento total.
• 1 persona lesionada, hombre sin generales, por caída de árbol.</t>
  </si>
  <si>
    <t>Explosión por acumulación de gas, en una vivienda, esto ocurrió en la calle Alba Roja, colonia Lomas Hipódromo, en el Municipio de Tijuana, se reportan 4 personas lesionadas, 3 son trasladadas a un nosocomio de Estados Unidos debido a la gravedad de sus lesiones y la otra a un hospital del Municipio para su valoración médica.</t>
  </si>
  <si>
    <t>A las 20:30 horas se registra Choque entre unidad de transporte público ruta 87 y vehículo particular, en Carretera Picacho Ajusco y Encinos Km 5.5, Col. Miguel Hidalgo 4ª Sección, alcaldía Tlalpan. Se reportan 12 lesionados de los cuales 2 fueron trasladarlos para su atención.</t>
  </si>
  <si>
    <t xml:space="preserve">A las 10:05 horas, se registró incendio en una habitación de 4 x 6 de una vivienda, sobre calle Copan no. 1032, colonia Hacienda Tepeyac, cruce con Picador, municipio de Zapopan. Se reportó 1 menor fallecido y 5 personas lesionadas (2 adultos y 3 menores), que fueron atendidos en el lugar. </t>
  </si>
  <si>
    <t>A las 07:49 horas, se registró choque entre tráiler y camión de transporte de personal con razón social “MBM Maquiladora de San Luis de la Paz”, sobre la carretera federal libre 57, municipio San Luis de la Paz, dirección San José Iturbide. Se tiene reporte de 2 fallecidos y 30 lesionados que fueron trasladados al hospital de Dolores, San José Iturbide y San Luis de la Paz.</t>
  </si>
  <si>
    <t>Tlalpujahua de Rayón</t>
  </si>
  <si>
    <t>A las 15:20 horas se tuvo conocimiento de explosión de pirotecnia  al interior de una vivienda ubicada en la calle Cuarta ejido Santa Marta, municipio de Tlalpujahua de Rayón. Se reporta 01 femenina de 18 años lesionada, con quemaduras en el 40% de su cuerpo y 03 menores de 12,  09 y 09 años respectivamente con crisis nerviosa.</t>
  </si>
  <si>
    <t>A las 07:30 horas se registró volcadura de camión de volteo de la empresa “Grupo Pole” el cual trasladaba a 20 personas en la caja, esto en la avenida Bonampak cerca de la zona de Malecón Tajamar , a la altura de Hospitén, Municipio de Benito Juárez. Se reportan 15 lesionados los cuales fueron trasladados al Hospital General y al Hospital de Especialidades del IMSS.</t>
  </si>
  <si>
    <t>A las 18:00 horas del día de ayer, se reportó una explosión en un local de comida, al parecer por acumulación de gas, esto ocurrió en carretera federal México – Laredo, kilómetro 76.5, en la Localidad de Mejay; derivado del incidente se reportó 1 fallecido y 3 lesionados, de los cuales, 2 pertenecían al cuerpo de bomberos, quienes fueron atendidos en el lugar y 1 trasladado a un Hospital particular.</t>
  </si>
  <si>
    <t>Nevada severa el 30 y 31 de diciembre de 2020</t>
  </si>
  <si>
    <t>Nevada y helada severas el 30 y 31 de diciembre de 2020</t>
  </si>
  <si>
    <r>
      <t xml:space="preserve">Debido a las tormentas locales, acompañadas de fuertes vientos, registradas en las últimas 48 horas, se reportaron las siguientes afectaciones: en el municipio de Acapulco ocurrió el arrastre de material sólido en la Carretera Federal Acapulco – Pinotepa Nacional Km. 40;  en el municipio de Ajuchitlán del Progreso, daños en techos en </t>
    </r>
    <r>
      <rPr>
        <sz val="9"/>
        <color indexed="10"/>
        <rFont val="Calibri"/>
        <family val="2"/>
        <scheme val="minor"/>
      </rPr>
      <t xml:space="preserve">8 </t>
    </r>
    <r>
      <rPr>
        <sz val="9"/>
        <rFont val="Calibri"/>
        <family val="2"/>
        <scheme val="minor"/>
      </rPr>
      <t xml:space="preserve">viviendas, </t>
    </r>
    <r>
      <rPr>
        <sz val="9"/>
        <color indexed="10"/>
        <rFont val="Calibri"/>
        <family val="2"/>
        <scheme val="minor"/>
      </rPr>
      <t>1</t>
    </r>
    <r>
      <rPr>
        <sz val="9"/>
        <rFont val="Calibri"/>
        <family val="2"/>
        <scheme val="minor"/>
      </rPr>
      <t xml:space="preserve"> escuela  y </t>
    </r>
    <r>
      <rPr>
        <sz val="9"/>
        <color indexed="10"/>
        <rFont val="Calibri"/>
        <family val="2"/>
        <scheme val="minor"/>
      </rPr>
      <t>1</t>
    </r>
    <r>
      <rPr>
        <sz val="9"/>
        <rFont val="Calibri"/>
        <family val="2"/>
        <scheme val="minor"/>
      </rPr>
      <t xml:space="preserve"> gasolinera en la Cabecera Municipal; en el municipio de Alpoyeca, daños en techos en </t>
    </r>
    <r>
      <rPr>
        <sz val="9"/>
        <color indexed="10"/>
        <rFont val="Calibri"/>
        <family val="2"/>
        <scheme val="minor"/>
      </rPr>
      <t xml:space="preserve">1 </t>
    </r>
    <r>
      <rPr>
        <sz val="9"/>
        <rFont val="Calibri"/>
        <family val="2"/>
        <scheme val="minor"/>
      </rPr>
      <t xml:space="preserve">vivienda en la Cabecera Municipal; en el  municipio de Atlixtac, daños en techos de </t>
    </r>
    <r>
      <rPr>
        <sz val="9"/>
        <color indexed="10"/>
        <rFont val="Calibri"/>
        <family val="2"/>
        <scheme val="minor"/>
      </rPr>
      <t>1</t>
    </r>
    <r>
      <rPr>
        <sz val="9"/>
        <rFont val="Calibri"/>
        <family val="2"/>
        <scheme val="minor"/>
      </rPr>
      <t xml:space="preserve"> vivienda en la Cabecera Municipal también en el techo de </t>
    </r>
    <r>
      <rPr>
        <sz val="9"/>
        <color indexed="10"/>
        <rFont val="Calibri"/>
        <family val="2"/>
        <scheme val="minor"/>
      </rPr>
      <t>3</t>
    </r>
    <r>
      <rPr>
        <sz val="9"/>
        <rFont val="Calibri"/>
        <family val="2"/>
        <scheme val="minor"/>
      </rPr>
      <t xml:space="preserve"> viviendas en la Localidad de Xaxocotla, en </t>
    </r>
    <r>
      <rPr>
        <sz val="9"/>
        <color indexed="10"/>
        <rFont val="Calibri"/>
        <family val="2"/>
        <scheme val="minor"/>
      </rPr>
      <t>1</t>
    </r>
    <r>
      <rPr>
        <sz val="9"/>
        <rFont val="Calibri"/>
        <family val="2"/>
        <scheme val="minor"/>
      </rPr>
      <t xml:space="preserve"> vivienda en la Localidad de Agua Zarca.  ; en el municipio de Iliatenco, daños en los techos de </t>
    </r>
    <r>
      <rPr>
        <sz val="9"/>
        <color indexed="10"/>
        <rFont val="Calibri"/>
        <family val="2"/>
        <scheme val="minor"/>
      </rPr>
      <t>19</t>
    </r>
    <r>
      <rPr>
        <sz val="9"/>
        <rFont val="Calibri"/>
        <family val="2"/>
        <scheme val="minor"/>
      </rPr>
      <t xml:space="preserve"> viviendas en el Cerro Tejón;  en el municipio de Juchitán.</t>
    </r>
  </si>
  <si>
    <r>
      <t xml:space="preserve">A las 15:00 horas del día 26 de julio de 2016, se registró una explosión por acumulación de gas Lp en una casa habitación en la calle Otoño, colonia Real del Sol Ojo de Agua, municipio de Tecámac. </t>
    </r>
    <r>
      <rPr>
        <sz val="9"/>
        <rFont val="Calibri"/>
        <family val="2"/>
        <scheme val="minor"/>
      </rPr>
      <t>Se reportó una  persona lesionada y dos más a</t>
    </r>
    <r>
      <rPr>
        <sz val="9"/>
        <color indexed="8"/>
        <rFont val="Calibri"/>
        <family val="2"/>
        <scheme val="minor"/>
      </rPr>
      <t>tendidos por crisis nerviosa. Se reportaron 3 viviendas con pérdida total  y 35 más con algún tipo de afectación (vidrios, cuarteaduras, etc.). Como media preventiva se evacuaron a 80 personas.</t>
    </r>
  </si>
  <si>
    <r>
      <t xml:space="preserve"> Debido a las fuertes lluvias registrada en el Estado de Chiapas se registraron las siguientes afectaciones:
</t>
    </r>
    <r>
      <rPr>
        <sz val="9"/>
        <color indexed="8"/>
        <rFont val="Calibri"/>
        <family val="2"/>
        <scheme val="minor"/>
      </rPr>
      <t xml:space="preserve">Municipio de Tapachula:  
Se afectaron 185 viviendas, 8 personas afectadas y un Refugio Temporal con 17 personas albergadas
Municipio de Cacahuatán:  
Se reporta la muerte de 2 personas que se trasladaban en un triciclo, sobre Tercera Avenida Sur, esquina Décima Oriente, en la Cabecera Municipal. Las personas fueron arrastradas por la corriente pluvial, cerca de las 17:33 horas. 
Municipio de Huehuetán:   
Se registró la penetración de agua en 50 viviendas de los Cantones (ejidos) San Luis y Las Palmas. Se habilitó 1 refugio temporal.
</t>
    </r>
  </si>
  <si>
    <t>Clasificación del fenómeno</t>
  </si>
  <si>
    <t>Tipo de fenómeno</t>
  </si>
  <si>
    <t xml:space="preserve">Población afectada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</si>
</sst>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d\-m\-yy;@"/>
    <numFmt numFmtId="165" formatCode="#,##0.0"/>
    <numFmt numFmtId="166" formatCode="dd/mm/yyyy;@"/>
    <numFmt numFmtId="167" formatCode="0.0"/>
    <numFmt numFmtId="168" formatCode="_-* #,##0_-;\-* #,##0_-;_-* &quot;-&quot;??_-;_-@_-"/>
    <numFmt numFmtId="169" formatCode="&quot;$&quot;#,##0.00"/>
  </numFmts>
  <fonts count="14" x14ac:knownFonts="1">
    <font>
      <sz val="11"/>
      <color theme="1"/>
      <name val="Calibri"/>
      <family val="2"/>
      <scheme val="minor"/>
    </font>
    <font>
      <sz val="11"/>
      <color theme="1"/>
      <name val="Calibri"/>
      <family val="2"/>
      <scheme val="minor"/>
    </font>
    <font>
      <b/>
      <sz val="9"/>
      <color theme="1"/>
      <name val="Calibri"/>
      <family val="2"/>
      <scheme val="minor"/>
    </font>
    <font>
      <b/>
      <sz val="9"/>
      <name val="Calibri"/>
      <family val="2"/>
      <scheme val="minor"/>
    </font>
    <font>
      <sz val="9"/>
      <color theme="1"/>
      <name val="Calibri"/>
      <family val="2"/>
      <scheme val="minor"/>
    </font>
    <font>
      <sz val="9"/>
      <name val="Calibri"/>
      <family val="2"/>
      <scheme val="minor"/>
    </font>
    <font>
      <sz val="9"/>
      <name val="Arial"/>
      <family val="2"/>
    </font>
    <font>
      <u/>
      <sz val="10"/>
      <color indexed="12"/>
      <name val="Arial"/>
      <family val="2"/>
    </font>
    <font>
      <b/>
      <sz val="9"/>
      <color rgb="FF000000"/>
      <name val="Calibri"/>
      <family val="2"/>
      <scheme val="minor"/>
    </font>
    <font>
      <sz val="10"/>
      <name val="Arial"/>
      <family val="2"/>
    </font>
    <font>
      <sz val="9"/>
      <color indexed="10"/>
      <name val="Calibri"/>
      <family val="2"/>
      <scheme val="minor"/>
    </font>
    <font>
      <sz val="9"/>
      <color indexed="8"/>
      <name val="Calibri"/>
      <family val="2"/>
      <scheme val="minor"/>
    </font>
    <font>
      <sz val="9"/>
      <color rgb="FF000000"/>
      <name val="Calibri"/>
      <family val="2"/>
      <scheme val="minor"/>
    </font>
    <font>
      <sz val="9"/>
      <color theme="10"/>
      <name val="Calibri"/>
      <family val="2"/>
      <scheme val="minor"/>
    </font>
  </fonts>
  <fills count="3">
    <fill>
      <patternFill patternType="none"/>
    </fill>
    <fill>
      <patternFill patternType="gray125"/>
    </fill>
    <fill>
      <patternFill patternType="solid">
        <fgColor theme="0" tint="-0.3499862666707357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7" fillId="0" borderId="0" applyNumberFormat="0" applyFill="0" applyBorder="0" applyAlignment="0" applyProtection="0">
      <alignment vertical="top"/>
      <protection locked="0"/>
    </xf>
    <xf numFmtId="0" fontId="9" fillId="0" borderId="0"/>
    <xf numFmtId="0" fontId="9" fillId="0" borderId="0"/>
    <xf numFmtId="0" fontId="9" fillId="0" borderId="0"/>
    <xf numFmtId="0" fontId="1" fillId="0" borderId="0"/>
    <xf numFmtId="43" fontId="1" fillId="0" borderId="0" applyFont="0" applyFill="0" applyBorder="0" applyAlignment="0" applyProtection="0"/>
  </cellStyleXfs>
  <cellXfs count="96">
    <xf numFmtId="0" fontId="0" fillId="0" borderId="0" xfId="0"/>
    <xf numFmtId="0" fontId="3" fillId="2" borderId="0" xfId="0"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0" xfId="0" applyNumberFormat="1" applyFont="1" applyFill="1" applyBorder="1" applyAlignment="1" applyProtection="1">
      <alignment horizontal="center" vertical="center" wrapText="1"/>
      <protection locked="0"/>
    </xf>
    <xf numFmtId="1" fontId="3" fillId="2" borderId="0" xfId="0" applyNumberFormat="1" applyFont="1" applyFill="1" applyBorder="1" applyAlignment="1">
      <alignment horizontal="center" vertical="center" wrapText="1"/>
    </xf>
    <xf numFmtId="3" fontId="3" fillId="2" borderId="0" xfId="0" applyNumberFormat="1" applyFont="1" applyFill="1" applyBorder="1" applyAlignment="1">
      <alignment horizontal="center" vertical="center" wrapText="1"/>
    </xf>
    <xf numFmtId="4" fontId="3" fillId="2" borderId="0" xfId="0" applyNumberFormat="1" applyFont="1" applyFill="1" applyBorder="1" applyAlignment="1">
      <alignment horizontal="center" vertical="center" wrapText="1"/>
    </xf>
    <xf numFmtId="2" fontId="3" fillId="2" borderId="0" xfId="0" applyNumberFormat="1" applyFont="1" applyFill="1" applyBorder="1" applyAlignment="1">
      <alignment horizontal="center" vertical="center" wrapText="1"/>
    </xf>
    <xf numFmtId="0" fontId="4" fillId="0" borderId="0" xfId="0" applyFont="1" applyFill="1" applyBorder="1" applyAlignment="1">
      <alignment vertical="center" wrapText="1"/>
    </xf>
    <xf numFmtId="0" fontId="5" fillId="0" borderId="0" xfId="0" applyFont="1" applyFill="1" applyBorder="1" applyAlignment="1" applyProtection="1">
      <alignment horizontal="left" vertical="center" wrapText="1"/>
      <protection locked="0"/>
    </xf>
    <xf numFmtId="3" fontId="5" fillId="0" borderId="0" xfId="0" quotePrefix="1" applyNumberFormat="1" applyFont="1" applyFill="1" applyBorder="1" applyAlignment="1">
      <alignment horizontal="right" vertical="center" wrapText="1"/>
    </xf>
    <xf numFmtId="0" fontId="5" fillId="0" borderId="0" xfId="0" applyFont="1" applyFill="1" applyBorder="1" applyAlignment="1">
      <alignment horizontal="left" vertical="center" wrapText="1"/>
    </xf>
    <xf numFmtId="3" fontId="5" fillId="0" borderId="0" xfId="0" applyNumberFormat="1" applyFont="1" applyFill="1" applyBorder="1" applyAlignment="1">
      <alignment horizontal="right" vertical="center" wrapText="1"/>
    </xf>
    <xf numFmtId="3" fontId="5" fillId="0" borderId="0" xfId="0" applyNumberFormat="1" applyFont="1" applyFill="1" applyBorder="1" applyAlignment="1" applyProtection="1">
      <alignment horizontal="right" vertical="center" wrapText="1"/>
      <protection locked="0"/>
    </xf>
    <xf numFmtId="14" fontId="5" fillId="0" borderId="0" xfId="3" applyNumberFormat="1"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0" xfId="3" quotePrefix="1" applyFont="1" applyFill="1" applyBorder="1" applyAlignment="1" applyProtection="1">
      <alignment horizontal="left" vertical="center" wrapText="1"/>
      <protection locked="0"/>
    </xf>
    <xf numFmtId="49" fontId="5" fillId="0" borderId="0" xfId="3" applyNumberFormat="1" applyFont="1" applyFill="1" applyBorder="1" applyAlignment="1">
      <alignment horizontal="left" vertical="center" wrapText="1"/>
    </xf>
    <xf numFmtId="2" fontId="4" fillId="0" borderId="0" xfId="3" applyNumberFormat="1" applyFont="1" applyFill="1" applyBorder="1" applyAlignment="1">
      <alignment horizontal="left" vertical="center" wrapText="1"/>
    </xf>
    <xf numFmtId="14" fontId="4" fillId="0" borderId="0" xfId="0" applyNumberFormat="1" applyFont="1" applyFill="1" applyBorder="1" applyAlignment="1">
      <alignment horizontal="left" vertical="center" wrapText="1"/>
    </xf>
    <xf numFmtId="1" fontId="4" fillId="0" borderId="0" xfId="1" applyNumberFormat="1" applyFont="1" applyFill="1" applyBorder="1" applyAlignment="1">
      <alignment horizontal="right" vertical="center" wrapText="1"/>
    </xf>
    <xf numFmtId="168" fontId="4" fillId="0" borderId="0" xfId="1" applyNumberFormat="1" applyFont="1" applyFill="1" applyBorder="1" applyAlignment="1">
      <alignment horizontal="right" vertical="center" wrapText="1"/>
    </xf>
    <xf numFmtId="14" fontId="5" fillId="0" borderId="0" xfId="0" applyNumberFormat="1" applyFont="1" applyFill="1" applyBorder="1" applyAlignment="1">
      <alignment horizontal="left" vertical="center" wrapText="1"/>
    </xf>
    <xf numFmtId="168" fontId="4" fillId="0" borderId="0" xfId="1" applyNumberFormat="1" applyFont="1" applyFill="1" applyBorder="1" applyAlignment="1">
      <alignment horizontal="left" vertical="center" wrapText="1"/>
    </xf>
    <xf numFmtId="168" fontId="5" fillId="0" borderId="0" xfId="1" applyNumberFormat="1" applyFont="1" applyFill="1" applyBorder="1" applyAlignment="1">
      <alignment horizontal="right" vertical="center" wrapText="1"/>
    </xf>
    <xf numFmtId="43" fontId="4" fillId="0" borderId="0" xfId="1" applyFont="1" applyFill="1" applyBorder="1" applyAlignment="1">
      <alignment horizontal="right" vertical="center" wrapText="1"/>
    </xf>
    <xf numFmtId="0" fontId="13" fillId="0" borderId="0" xfId="2" applyFont="1" applyFill="1" applyBorder="1" applyAlignment="1" applyProtection="1">
      <alignment horizontal="left" vertical="center" wrapText="1"/>
    </xf>
    <xf numFmtId="168" fontId="4" fillId="0" borderId="0" xfId="1" applyNumberFormat="1" applyFont="1" applyFill="1" applyBorder="1" applyAlignment="1">
      <alignment vertical="center" wrapText="1"/>
    </xf>
    <xf numFmtId="43" fontId="4" fillId="0" borderId="0" xfId="1" applyFont="1" applyFill="1" applyBorder="1" applyAlignment="1">
      <alignment horizontal="left" vertical="center" wrapText="1"/>
    </xf>
    <xf numFmtId="169" fontId="3" fillId="0" borderId="0" xfId="1" applyNumberFormat="1" applyFont="1" applyFill="1" applyBorder="1" applyAlignment="1" applyProtection="1">
      <alignment horizontal="right" vertical="center" wrapText="1"/>
      <protection locked="0"/>
    </xf>
    <xf numFmtId="169" fontId="2" fillId="0" borderId="0" xfId="1" applyNumberFormat="1" applyFont="1" applyFill="1" applyBorder="1" applyAlignment="1" applyProtection="1">
      <alignment horizontal="right" vertical="center" wrapText="1"/>
      <protection locked="0"/>
    </xf>
    <xf numFmtId="169" fontId="3" fillId="0" borderId="0" xfId="1" applyNumberFormat="1" applyFont="1" applyFill="1" applyBorder="1" applyAlignment="1">
      <alignment horizontal="right" vertical="center" wrapText="1"/>
    </xf>
    <xf numFmtId="169" fontId="2" fillId="0" borderId="0" xfId="1" applyNumberFormat="1" applyFont="1" applyFill="1" applyBorder="1" applyAlignment="1">
      <alignment horizontal="right" vertical="center" wrapText="1"/>
    </xf>
    <xf numFmtId="169" fontId="8" fillId="0" borderId="0" xfId="1" applyNumberFormat="1" applyFont="1" applyFill="1" applyBorder="1" applyAlignment="1">
      <alignment horizontal="right" vertical="center" wrapText="1" shrinkToFit="1"/>
    </xf>
    <xf numFmtId="164" fontId="5" fillId="0" borderId="0" xfId="0" applyNumberFormat="1" applyFont="1" applyFill="1" applyBorder="1" applyAlignment="1">
      <alignment horizontal="left" vertical="center" wrapText="1"/>
    </xf>
    <xf numFmtId="0" fontId="5" fillId="0" borderId="0" xfId="0" quotePrefix="1" applyFont="1" applyFill="1" applyBorder="1" applyAlignment="1">
      <alignment horizontal="left" vertical="center" wrapText="1"/>
    </xf>
    <xf numFmtId="49" fontId="5" fillId="0" borderId="0" xfId="0" applyNumberFormat="1" applyFont="1" applyFill="1" applyBorder="1" applyAlignment="1">
      <alignment horizontal="left" vertical="center" wrapText="1"/>
    </xf>
    <xf numFmtId="43" fontId="4" fillId="0" borderId="0" xfId="1" applyFont="1" applyFill="1" applyBorder="1" applyAlignment="1">
      <alignment vertical="center" wrapText="1"/>
    </xf>
    <xf numFmtId="164" fontId="5" fillId="0" borderId="0" xfId="0" quotePrefix="1" applyNumberFormat="1" applyFont="1" applyFill="1" applyBorder="1" applyAlignment="1">
      <alignment horizontal="left" vertical="center" wrapText="1"/>
    </xf>
    <xf numFmtId="43" fontId="5" fillId="0" borderId="0" xfId="1" applyFont="1" applyFill="1" applyBorder="1" applyAlignment="1">
      <alignment horizontal="right" vertical="center" wrapText="1"/>
    </xf>
    <xf numFmtId="49" fontId="5" fillId="0" borderId="0" xfId="0" quotePrefix="1" applyNumberFormat="1" applyFont="1" applyFill="1" applyBorder="1" applyAlignment="1">
      <alignment horizontal="left" vertical="center" wrapTex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5" fontId="6" fillId="0" borderId="1" xfId="0" applyNumberFormat="1" applyFont="1" applyFill="1" applyBorder="1" applyAlignment="1" applyProtection="1">
      <alignment horizontal="center" vertical="center" wrapText="1"/>
      <protection locked="0"/>
    </xf>
    <xf numFmtId="3" fontId="6" fillId="0" borderId="1" xfId="0" quotePrefix="1" applyNumberFormat="1" applyFont="1" applyFill="1" applyBorder="1" applyAlignment="1">
      <alignment horizontal="right" vertical="center" wrapText="1"/>
    </xf>
    <xf numFmtId="3" fontId="6" fillId="0" borderId="1" xfId="0" applyNumberFormat="1" applyFont="1" applyFill="1" applyBorder="1" applyAlignment="1">
      <alignment horizontal="right" vertical="center" wrapText="1"/>
    </xf>
    <xf numFmtId="43" fontId="6" fillId="0" borderId="1" xfId="1" applyFont="1" applyFill="1" applyBorder="1" applyAlignment="1">
      <alignment horizontal="right" vertical="center" wrapText="1"/>
    </xf>
    <xf numFmtId="169" fontId="6" fillId="0" borderId="1" xfId="1" applyNumberFormat="1" applyFont="1" applyFill="1" applyBorder="1" applyAlignment="1">
      <alignment horizontal="right" vertical="center" wrapText="1"/>
    </xf>
    <xf numFmtId="169" fontId="8" fillId="0" borderId="0" xfId="1" applyNumberFormat="1" applyFont="1" applyFill="1" applyBorder="1" applyAlignment="1">
      <alignment horizontal="right" vertical="center" wrapText="1"/>
    </xf>
    <xf numFmtId="0" fontId="5" fillId="0" borderId="0" xfId="0" quotePrefix="1" applyFont="1" applyFill="1" applyBorder="1" applyAlignment="1" applyProtection="1">
      <alignment horizontal="left" vertical="center" wrapText="1"/>
      <protection locked="0"/>
    </xf>
    <xf numFmtId="3" fontId="5" fillId="0" borderId="0" xfId="0" applyNumberFormat="1" applyFont="1" applyFill="1" applyBorder="1" applyAlignment="1">
      <alignment horizontal="left" vertical="center" wrapText="1"/>
    </xf>
    <xf numFmtId="164" fontId="5" fillId="0" borderId="0" xfId="4" applyNumberFormat="1" applyFont="1" applyFill="1" applyBorder="1" applyAlignment="1">
      <alignment horizontal="left" vertical="center" wrapText="1"/>
    </xf>
    <xf numFmtId="0" fontId="5" fillId="0" borderId="0" xfId="4" applyFont="1" applyFill="1" applyBorder="1" applyAlignment="1">
      <alignment horizontal="left" vertical="center" wrapText="1"/>
    </xf>
    <xf numFmtId="3" fontId="5" fillId="0" borderId="0" xfId="4" applyNumberFormat="1" applyFont="1" applyFill="1" applyBorder="1" applyAlignment="1">
      <alignment horizontal="right" vertical="center" wrapText="1"/>
    </xf>
    <xf numFmtId="167" fontId="5" fillId="0" borderId="0" xfId="0" applyNumberFormat="1" applyFont="1" applyFill="1" applyBorder="1" applyAlignment="1">
      <alignment horizontal="left" vertical="center" wrapText="1"/>
    </xf>
    <xf numFmtId="1" fontId="5" fillId="0" borderId="0" xfId="0" applyNumberFormat="1" applyFont="1" applyFill="1" applyBorder="1" applyAlignment="1">
      <alignment horizontal="left" vertical="center" wrapText="1"/>
    </xf>
    <xf numFmtId="43" fontId="5" fillId="0" borderId="0" xfId="1" applyFont="1" applyFill="1" applyBorder="1" applyAlignment="1" applyProtection="1">
      <alignment horizontal="right" vertical="center" wrapText="1"/>
      <protection locked="0"/>
    </xf>
    <xf numFmtId="164" fontId="5" fillId="0" borderId="0" xfId="0" quotePrefix="1" applyNumberFormat="1" applyFont="1" applyFill="1" applyBorder="1" applyAlignment="1" applyProtection="1">
      <alignment horizontal="left" vertical="center" wrapText="1"/>
      <protection locked="0"/>
    </xf>
    <xf numFmtId="14" fontId="5" fillId="0" borderId="0" xfId="4" applyNumberFormat="1" applyFont="1" applyFill="1" applyBorder="1" applyAlignment="1">
      <alignment horizontal="left" vertical="center" wrapText="1"/>
    </xf>
    <xf numFmtId="0" fontId="5" fillId="0" borderId="0" xfId="3" applyFont="1" applyFill="1" applyBorder="1" applyAlignment="1">
      <alignment horizontal="left" vertical="center" wrapText="1"/>
    </xf>
    <xf numFmtId="0" fontId="4" fillId="0" borderId="0" xfId="3" applyFont="1" applyFill="1" applyBorder="1" applyAlignment="1">
      <alignment horizontal="left" vertical="center" wrapText="1"/>
    </xf>
    <xf numFmtId="0" fontId="5" fillId="0" borderId="0" xfId="4" applyFont="1" applyFill="1" applyBorder="1" applyAlignment="1">
      <alignment horizontal="right" vertical="center" wrapText="1"/>
    </xf>
    <xf numFmtId="0" fontId="5" fillId="0" borderId="0" xfId="3" applyFont="1" applyFill="1" applyBorder="1" applyAlignment="1" applyProtection="1">
      <alignment horizontal="left" vertical="center" wrapText="1"/>
      <protection locked="0"/>
    </xf>
    <xf numFmtId="14" fontId="5" fillId="0" borderId="0" xfId="3" applyNumberFormat="1" applyFont="1" applyFill="1" applyBorder="1" applyAlignment="1">
      <alignment horizontal="left" vertical="center" wrapText="1"/>
    </xf>
    <xf numFmtId="0" fontId="4" fillId="0" borderId="0" xfId="6" applyFont="1" applyFill="1" applyBorder="1" applyAlignment="1">
      <alignment horizontal="left" vertical="center" wrapText="1"/>
    </xf>
    <xf numFmtId="0" fontId="5" fillId="0" borderId="0" xfId="3" applyFont="1" applyFill="1" applyBorder="1" applyAlignment="1" applyProtection="1">
      <alignment horizontal="right" vertical="center" wrapText="1"/>
      <protection locked="0"/>
    </xf>
    <xf numFmtId="3" fontId="4" fillId="0" borderId="0" xfId="3" applyNumberFormat="1" applyFont="1" applyFill="1" applyBorder="1" applyAlignment="1">
      <alignment horizontal="right" vertical="center" wrapText="1"/>
    </xf>
    <xf numFmtId="2" fontId="5" fillId="0" borderId="0" xfId="3" applyNumberFormat="1" applyFont="1" applyFill="1" applyBorder="1" applyAlignment="1" applyProtection="1">
      <alignment horizontal="left" vertical="center" wrapText="1"/>
      <protection locked="0"/>
    </xf>
    <xf numFmtId="1" fontId="5" fillId="0" borderId="0" xfId="3" applyNumberFormat="1" applyFont="1" applyFill="1" applyBorder="1" applyAlignment="1">
      <alignment horizontal="left" vertical="center" wrapText="1"/>
    </xf>
    <xf numFmtId="14" fontId="4" fillId="0" borderId="0" xfId="3" applyNumberFormat="1" applyFont="1" applyFill="1" applyBorder="1" applyAlignment="1">
      <alignment horizontal="left" vertical="center" wrapText="1"/>
    </xf>
    <xf numFmtId="0" fontId="4" fillId="0" borderId="0" xfId="3" applyFont="1" applyFill="1" applyBorder="1" applyAlignment="1">
      <alignment horizontal="right" vertical="center" wrapText="1"/>
    </xf>
    <xf numFmtId="2" fontId="4" fillId="0" borderId="0" xfId="3" applyNumberFormat="1" applyFont="1" applyFill="1" applyBorder="1" applyAlignment="1">
      <alignment horizontal="right" vertical="center" wrapText="1"/>
    </xf>
    <xf numFmtId="1" fontId="4" fillId="0" borderId="0" xfId="3" applyNumberFormat="1" applyFont="1" applyFill="1" applyBorder="1" applyAlignment="1">
      <alignment horizontal="right" vertical="center" wrapText="1"/>
    </xf>
    <xf numFmtId="0" fontId="4" fillId="0" borderId="0" xfId="3" quotePrefix="1" applyFont="1" applyFill="1" applyBorder="1" applyAlignment="1" applyProtection="1">
      <alignment horizontal="left" vertical="center" wrapText="1"/>
      <protection locked="0"/>
    </xf>
    <xf numFmtId="49" fontId="4" fillId="0" borderId="0" xfId="3" applyNumberFormat="1" applyFont="1" applyFill="1" applyBorder="1" applyAlignment="1">
      <alignment horizontal="left" vertical="center" wrapText="1"/>
    </xf>
    <xf numFmtId="2" fontId="4" fillId="0" borderId="0" xfId="3" applyNumberFormat="1" applyFont="1" applyFill="1" applyBorder="1" applyAlignment="1" applyProtection="1">
      <alignment horizontal="left" vertical="center" wrapText="1"/>
      <protection locked="0"/>
    </xf>
    <xf numFmtId="0" fontId="4" fillId="0" borderId="0" xfId="3" applyFont="1" applyFill="1" applyBorder="1" applyAlignment="1" applyProtection="1">
      <alignment horizontal="right" vertical="center" wrapText="1"/>
      <protection locked="0"/>
    </xf>
    <xf numFmtId="43" fontId="4" fillId="0" borderId="0" xfId="1" applyFont="1" applyFill="1" applyBorder="1" applyAlignment="1" applyProtection="1">
      <alignment horizontal="right" vertical="center" wrapText="1"/>
      <protection locked="0"/>
    </xf>
    <xf numFmtId="1" fontId="4" fillId="0" borderId="0" xfId="3" applyNumberFormat="1" applyFont="1" applyFill="1" applyBorder="1" applyAlignment="1">
      <alignment horizontal="left" vertical="center" wrapText="1"/>
    </xf>
    <xf numFmtId="166" fontId="4" fillId="0" borderId="0" xfId="3" applyNumberFormat="1" applyFont="1" applyFill="1" applyBorder="1" applyAlignment="1">
      <alignment horizontal="left" vertical="center" wrapText="1"/>
    </xf>
    <xf numFmtId="0" fontId="5" fillId="0" borderId="0" xfId="3" applyFont="1" applyFill="1" applyBorder="1" applyAlignment="1">
      <alignment horizontal="righ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right" vertical="center" wrapText="1"/>
    </xf>
    <xf numFmtId="49" fontId="4" fillId="0" borderId="0" xfId="0" applyNumberFormat="1" applyFont="1" applyFill="1" applyBorder="1" applyAlignment="1">
      <alignment horizontal="left" vertical="center" wrapText="1"/>
    </xf>
    <xf numFmtId="168" fontId="4" fillId="0" borderId="0" xfId="0" applyNumberFormat="1" applyFont="1" applyFill="1" applyBorder="1" applyAlignment="1">
      <alignment horizontal="right" vertical="center" wrapText="1"/>
    </xf>
    <xf numFmtId="1" fontId="5" fillId="0" borderId="0" xfId="0" applyNumberFormat="1" applyFont="1" applyFill="1" applyBorder="1" applyAlignment="1">
      <alignment horizontal="right" vertical="center" wrapText="1"/>
    </xf>
    <xf numFmtId="1" fontId="4" fillId="0" borderId="0" xfId="0" applyNumberFormat="1" applyFont="1" applyFill="1" applyBorder="1" applyAlignment="1">
      <alignment horizontal="right" vertical="center" wrapText="1"/>
    </xf>
    <xf numFmtId="1" fontId="12" fillId="0" borderId="0" xfId="0" applyNumberFormat="1" applyFont="1" applyFill="1" applyBorder="1" applyAlignment="1">
      <alignment horizontal="left" vertical="center" wrapText="1" shrinkToFit="1"/>
    </xf>
    <xf numFmtId="0" fontId="5" fillId="0" borderId="0" xfId="0" applyFont="1" applyFill="1" applyBorder="1" applyAlignment="1" applyProtection="1">
      <alignment horizontal="right" vertical="center" wrapText="1"/>
      <protection locked="0"/>
    </xf>
    <xf numFmtId="3" fontId="4" fillId="0" borderId="0" xfId="0" applyNumberFormat="1" applyFont="1" applyFill="1" applyBorder="1" applyAlignment="1">
      <alignment horizontal="right" vertical="center" wrapText="1"/>
    </xf>
    <xf numFmtId="169" fontId="2" fillId="0" borderId="0" xfId="1" applyNumberFormat="1" applyFont="1" applyFill="1" applyBorder="1" applyAlignment="1">
      <alignment vertical="center" wrapText="1"/>
    </xf>
    <xf numFmtId="166" fontId="5" fillId="0" borderId="0" xfId="0" quotePrefix="1" applyNumberFormat="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14" fontId="4" fillId="0" borderId="0" xfId="0" applyNumberFormat="1" applyFont="1" applyFill="1" applyBorder="1" applyAlignment="1">
      <alignment vertical="center" wrapText="1"/>
    </xf>
    <xf numFmtId="0" fontId="4" fillId="0" borderId="0" xfId="0" applyFont="1" applyFill="1" applyBorder="1" applyAlignment="1">
      <alignment vertical="top" wrapText="1"/>
    </xf>
  </cellXfs>
  <cellStyles count="8">
    <cellStyle name="Hipervínculo" xfId="2" builtinId="8"/>
    <cellStyle name="Millares" xfId="1" builtinId="3"/>
    <cellStyle name="Millares 2" xfId="7"/>
    <cellStyle name="Normal" xfId="0" builtinId="0"/>
    <cellStyle name="Normal 2" xfId="3"/>
    <cellStyle name="Normal 5" xfId="6"/>
    <cellStyle name="Normal 7" xfId="4"/>
    <cellStyle name="Normal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elsoldesanluis.com.mx/policiaca/mueren-ahogados-en-santa-maria-del-rio-521279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296"/>
  <sheetViews>
    <sheetView tabSelected="1" zoomScale="80" zoomScaleNormal="80" workbookViewId="0">
      <selection activeCell="H8305" sqref="H8305"/>
    </sheetView>
  </sheetViews>
  <sheetFormatPr baseColWidth="10" defaultRowHeight="15" x14ac:dyDescent="0.25"/>
  <cols>
    <col min="4" max="4" width="14" customWidth="1"/>
    <col min="7" max="7" width="36.85546875" customWidth="1"/>
    <col min="8" max="8" width="59.28515625" customWidth="1"/>
    <col min="9" max="9" width="15.42578125" customWidth="1"/>
    <col min="14" max="14" width="16.28515625" customWidth="1"/>
    <col min="15" max="15" width="16.5703125" customWidth="1"/>
    <col min="16" max="16" width="16.140625" customWidth="1"/>
  </cols>
  <sheetData>
    <row r="1" spans="1:16" ht="36" x14ac:dyDescent="0.25">
      <c r="A1" s="1" t="s">
        <v>0</v>
      </c>
      <c r="B1" s="1" t="s">
        <v>1</v>
      </c>
      <c r="C1" s="1" t="s">
        <v>2</v>
      </c>
      <c r="D1" s="1" t="s">
        <v>11062</v>
      </c>
      <c r="E1" s="1" t="s">
        <v>11063</v>
      </c>
      <c r="F1" s="2" t="s">
        <v>3</v>
      </c>
      <c r="G1" s="2" t="s">
        <v>4</v>
      </c>
      <c r="H1" s="3" t="s">
        <v>5</v>
      </c>
      <c r="I1" s="4" t="s">
        <v>6</v>
      </c>
      <c r="J1" s="5" t="s">
        <v>11064</v>
      </c>
      <c r="K1" s="4" t="s">
        <v>7</v>
      </c>
      <c r="L1" s="5" t="s">
        <v>8</v>
      </c>
      <c r="M1" s="5" t="s">
        <v>9</v>
      </c>
      <c r="N1" s="6" t="s">
        <v>10</v>
      </c>
      <c r="O1" s="7" t="s">
        <v>11</v>
      </c>
      <c r="P1" s="2" t="s">
        <v>12</v>
      </c>
    </row>
    <row r="2" spans="1:16" ht="60" x14ac:dyDescent="0.25">
      <c r="A2" s="34">
        <v>36526</v>
      </c>
      <c r="B2" s="34">
        <v>36891</v>
      </c>
      <c r="C2" s="11">
        <v>2000</v>
      </c>
      <c r="D2" s="35" t="s">
        <v>13</v>
      </c>
      <c r="E2" s="11" t="s">
        <v>14</v>
      </c>
      <c r="F2" s="36" t="s">
        <v>15</v>
      </c>
      <c r="G2" s="36" t="s">
        <v>16</v>
      </c>
      <c r="H2" s="9" t="s">
        <v>17</v>
      </c>
      <c r="I2" s="10">
        <v>0</v>
      </c>
      <c r="J2" s="12">
        <v>0</v>
      </c>
      <c r="K2" s="12">
        <v>0</v>
      </c>
      <c r="L2" s="12">
        <v>0</v>
      </c>
      <c r="M2" s="12">
        <v>0</v>
      </c>
      <c r="N2" s="37">
        <f t="shared" ref="N2:N9" si="0">234839/8</f>
        <v>29354.875</v>
      </c>
      <c r="O2" s="31">
        <v>9.5649999999999995</v>
      </c>
      <c r="P2" s="36" t="s">
        <v>18</v>
      </c>
    </row>
    <row r="3" spans="1:16" ht="60" x14ac:dyDescent="0.25">
      <c r="A3" s="34">
        <v>36526</v>
      </c>
      <c r="B3" s="34">
        <v>36891</v>
      </c>
      <c r="C3" s="11">
        <v>2000</v>
      </c>
      <c r="D3" s="35" t="s">
        <v>13</v>
      </c>
      <c r="E3" s="11" t="s">
        <v>14</v>
      </c>
      <c r="F3" s="36" t="s">
        <v>19</v>
      </c>
      <c r="G3" s="36" t="s">
        <v>16</v>
      </c>
      <c r="H3" s="9" t="s">
        <v>20</v>
      </c>
      <c r="I3" s="10">
        <v>0</v>
      </c>
      <c r="J3" s="12">
        <v>0</v>
      </c>
      <c r="K3" s="12">
        <v>0</v>
      </c>
      <c r="L3" s="12">
        <v>0</v>
      </c>
      <c r="M3" s="12">
        <v>0</v>
      </c>
      <c r="N3" s="37">
        <f t="shared" si="0"/>
        <v>29354.875</v>
      </c>
      <c r="O3" s="31">
        <v>8.5670000000000002</v>
      </c>
      <c r="P3" s="36" t="s">
        <v>18</v>
      </c>
    </row>
    <row r="4" spans="1:16" ht="60" x14ac:dyDescent="0.25">
      <c r="A4" s="34">
        <v>36526</v>
      </c>
      <c r="B4" s="34">
        <v>36891</v>
      </c>
      <c r="C4" s="11">
        <v>2000</v>
      </c>
      <c r="D4" s="35" t="s">
        <v>13</v>
      </c>
      <c r="E4" s="11" t="s">
        <v>14</v>
      </c>
      <c r="F4" s="36" t="s">
        <v>21</v>
      </c>
      <c r="G4" s="36" t="s">
        <v>16</v>
      </c>
      <c r="H4" s="9" t="s">
        <v>22</v>
      </c>
      <c r="I4" s="10">
        <v>0</v>
      </c>
      <c r="J4" s="12">
        <v>0</v>
      </c>
      <c r="K4" s="12">
        <v>0</v>
      </c>
      <c r="L4" s="12">
        <v>0</v>
      </c>
      <c r="M4" s="12">
        <v>0</v>
      </c>
      <c r="N4" s="37">
        <f t="shared" si="0"/>
        <v>29354.875</v>
      </c>
      <c r="O4" s="31">
        <v>7.6139999999999999</v>
      </c>
      <c r="P4" s="36" t="s">
        <v>18</v>
      </c>
    </row>
    <row r="5" spans="1:16" ht="60" x14ac:dyDescent="0.25">
      <c r="A5" s="34">
        <v>36526</v>
      </c>
      <c r="B5" s="34">
        <v>36891</v>
      </c>
      <c r="C5" s="11">
        <v>2000</v>
      </c>
      <c r="D5" s="35" t="s">
        <v>13</v>
      </c>
      <c r="E5" s="11" t="s">
        <v>14</v>
      </c>
      <c r="F5" s="36" t="s">
        <v>24</v>
      </c>
      <c r="G5" s="36" t="s">
        <v>16</v>
      </c>
      <c r="H5" s="9" t="s">
        <v>25</v>
      </c>
      <c r="I5" s="10">
        <v>0</v>
      </c>
      <c r="J5" s="12">
        <v>0</v>
      </c>
      <c r="K5" s="12">
        <v>0</v>
      </c>
      <c r="L5" s="12">
        <v>0</v>
      </c>
      <c r="M5" s="12">
        <v>0</v>
      </c>
      <c r="N5" s="37">
        <f t="shared" si="0"/>
        <v>29354.875</v>
      </c>
      <c r="O5" s="31">
        <v>6.6</v>
      </c>
      <c r="P5" s="36" t="s">
        <v>18</v>
      </c>
    </row>
    <row r="6" spans="1:16" ht="60" x14ac:dyDescent="0.25">
      <c r="A6" s="34">
        <v>36526</v>
      </c>
      <c r="B6" s="34">
        <v>36891</v>
      </c>
      <c r="C6" s="11">
        <v>2000</v>
      </c>
      <c r="D6" s="35" t="s">
        <v>13</v>
      </c>
      <c r="E6" s="11" t="s">
        <v>14</v>
      </c>
      <c r="F6" s="36" t="s">
        <v>26</v>
      </c>
      <c r="G6" s="36" t="s">
        <v>16</v>
      </c>
      <c r="H6" s="9" t="s">
        <v>27</v>
      </c>
      <c r="I6" s="10">
        <v>0</v>
      </c>
      <c r="J6" s="12">
        <v>0</v>
      </c>
      <c r="K6" s="12">
        <v>0</v>
      </c>
      <c r="L6" s="12">
        <v>0</v>
      </c>
      <c r="M6" s="12">
        <v>0</v>
      </c>
      <c r="N6" s="37">
        <f t="shared" si="0"/>
        <v>29354.875</v>
      </c>
      <c r="O6" s="31">
        <v>4.4400000000000004</v>
      </c>
      <c r="P6" s="36" t="s">
        <v>18</v>
      </c>
    </row>
    <row r="7" spans="1:16" ht="60" x14ac:dyDescent="0.25">
      <c r="A7" s="34">
        <v>36526</v>
      </c>
      <c r="B7" s="34">
        <v>36891</v>
      </c>
      <c r="C7" s="11">
        <v>2000</v>
      </c>
      <c r="D7" s="35" t="s">
        <v>13</v>
      </c>
      <c r="E7" s="11" t="s">
        <v>14</v>
      </c>
      <c r="F7" s="36" t="s">
        <v>28</v>
      </c>
      <c r="G7" s="36" t="s">
        <v>16</v>
      </c>
      <c r="H7" s="9" t="s">
        <v>29</v>
      </c>
      <c r="I7" s="10">
        <v>0</v>
      </c>
      <c r="J7" s="12">
        <v>0</v>
      </c>
      <c r="K7" s="12">
        <v>0</v>
      </c>
      <c r="L7" s="12">
        <v>0</v>
      </c>
      <c r="M7" s="12">
        <v>0</v>
      </c>
      <c r="N7" s="37">
        <f t="shared" si="0"/>
        <v>29354.875</v>
      </c>
      <c r="O7" s="31">
        <v>3.577</v>
      </c>
      <c r="P7" s="36" t="s">
        <v>18</v>
      </c>
    </row>
    <row r="8" spans="1:16" ht="60" x14ac:dyDescent="0.25">
      <c r="A8" s="34">
        <v>36526</v>
      </c>
      <c r="B8" s="34">
        <v>36891</v>
      </c>
      <c r="C8" s="11">
        <v>2000</v>
      </c>
      <c r="D8" s="35" t="s">
        <v>13</v>
      </c>
      <c r="E8" s="11" t="s">
        <v>14</v>
      </c>
      <c r="F8" s="36" t="s">
        <v>30</v>
      </c>
      <c r="G8" s="36" t="s">
        <v>16</v>
      </c>
      <c r="H8" s="9" t="s">
        <v>31</v>
      </c>
      <c r="I8" s="10">
        <v>0</v>
      </c>
      <c r="J8" s="12">
        <v>0</v>
      </c>
      <c r="K8" s="12">
        <v>0</v>
      </c>
      <c r="L8" s="12">
        <v>0</v>
      </c>
      <c r="M8" s="12">
        <v>0</v>
      </c>
      <c r="N8" s="37">
        <f t="shared" si="0"/>
        <v>29354.875</v>
      </c>
      <c r="O8" s="31">
        <v>3.3109999999999999</v>
      </c>
      <c r="P8" s="36" t="s">
        <v>18</v>
      </c>
    </row>
    <row r="9" spans="1:16" ht="60" x14ac:dyDescent="0.25">
      <c r="A9" s="34">
        <v>36526</v>
      </c>
      <c r="B9" s="34">
        <v>36891</v>
      </c>
      <c r="C9" s="11">
        <v>2000</v>
      </c>
      <c r="D9" s="35" t="s">
        <v>13</v>
      </c>
      <c r="E9" s="11" t="s">
        <v>14</v>
      </c>
      <c r="F9" s="36" t="s">
        <v>32</v>
      </c>
      <c r="G9" s="36" t="s">
        <v>16</v>
      </c>
      <c r="H9" s="9" t="s">
        <v>33</v>
      </c>
      <c r="I9" s="10">
        <v>0</v>
      </c>
      <c r="J9" s="12">
        <v>0</v>
      </c>
      <c r="K9" s="12">
        <v>0</v>
      </c>
      <c r="L9" s="12">
        <v>0</v>
      </c>
      <c r="M9" s="12">
        <v>0</v>
      </c>
      <c r="N9" s="37">
        <f t="shared" si="0"/>
        <v>29354.875</v>
      </c>
      <c r="O9" s="31">
        <v>3.0190000000000001</v>
      </c>
      <c r="P9" s="36" t="s">
        <v>18</v>
      </c>
    </row>
    <row r="10" spans="1:16" x14ac:dyDescent="0.25">
      <c r="A10" s="38">
        <v>36529</v>
      </c>
      <c r="B10" s="38">
        <v>36529</v>
      </c>
      <c r="C10" s="11">
        <v>2000</v>
      </c>
      <c r="D10" s="11" t="s">
        <v>34</v>
      </c>
      <c r="E10" s="11" t="s">
        <v>35</v>
      </c>
      <c r="F10" s="36" t="s">
        <v>36</v>
      </c>
      <c r="G10" s="36" t="s">
        <v>16</v>
      </c>
      <c r="H10" s="9" t="s">
        <v>37</v>
      </c>
      <c r="I10" s="10">
        <v>0</v>
      </c>
      <c r="J10" s="12">
        <v>0</v>
      </c>
      <c r="K10" s="12">
        <v>0</v>
      </c>
      <c r="L10" s="12">
        <v>0</v>
      </c>
      <c r="M10" s="12">
        <v>0</v>
      </c>
      <c r="N10" s="39">
        <v>0</v>
      </c>
      <c r="O10" s="31">
        <v>38.152999999999999</v>
      </c>
      <c r="P10" s="36" t="s">
        <v>38</v>
      </c>
    </row>
    <row r="11" spans="1:16" ht="84" x14ac:dyDescent="0.25">
      <c r="A11" s="38">
        <v>36647</v>
      </c>
      <c r="B11" s="38">
        <v>36981</v>
      </c>
      <c r="C11" s="11">
        <v>2000</v>
      </c>
      <c r="D11" s="11" t="s">
        <v>34</v>
      </c>
      <c r="E11" s="11" t="s">
        <v>39</v>
      </c>
      <c r="F11" s="36" t="s">
        <v>21</v>
      </c>
      <c r="G11" s="36" t="s">
        <v>16</v>
      </c>
      <c r="H11" s="9" t="s">
        <v>40</v>
      </c>
      <c r="I11" s="10">
        <v>0</v>
      </c>
      <c r="J11" s="12">
        <v>0</v>
      </c>
      <c r="K11" s="12">
        <v>0</v>
      </c>
      <c r="L11" s="12">
        <v>0</v>
      </c>
      <c r="M11" s="12">
        <v>0</v>
      </c>
      <c r="N11" s="39">
        <v>0</v>
      </c>
      <c r="O11" s="31">
        <v>120</v>
      </c>
      <c r="P11" s="36" t="s">
        <v>41</v>
      </c>
    </row>
    <row r="12" spans="1:16" ht="84" x14ac:dyDescent="0.25">
      <c r="A12" s="38">
        <v>36647</v>
      </c>
      <c r="B12" s="38">
        <v>36981</v>
      </c>
      <c r="C12" s="11">
        <v>2000</v>
      </c>
      <c r="D12" s="11" t="s">
        <v>34</v>
      </c>
      <c r="E12" s="11" t="s">
        <v>39</v>
      </c>
      <c r="F12" s="36" t="s">
        <v>42</v>
      </c>
      <c r="G12" s="36" t="s">
        <v>16</v>
      </c>
      <c r="H12" s="9" t="s">
        <v>43</v>
      </c>
      <c r="I12" s="10">
        <v>0</v>
      </c>
      <c r="J12" s="12">
        <v>0</v>
      </c>
      <c r="K12" s="12">
        <v>0</v>
      </c>
      <c r="L12" s="12">
        <v>0</v>
      </c>
      <c r="M12" s="12">
        <v>0</v>
      </c>
      <c r="N12" s="39">
        <v>0</v>
      </c>
      <c r="O12" s="31">
        <v>16.29</v>
      </c>
      <c r="P12" s="36" t="s">
        <v>41</v>
      </c>
    </row>
    <row r="13" spans="1:16" ht="84" x14ac:dyDescent="0.25">
      <c r="A13" s="38">
        <v>36647</v>
      </c>
      <c r="B13" s="38">
        <v>37072</v>
      </c>
      <c r="C13" s="11">
        <v>2000</v>
      </c>
      <c r="D13" s="11" t="s">
        <v>34</v>
      </c>
      <c r="E13" s="11" t="s">
        <v>39</v>
      </c>
      <c r="F13" s="36" t="s">
        <v>44</v>
      </c>
      <c r="G13" s="36" t="s">
        <v>45</v>
      </c>
      <c r="H13" s="9" t="s">
        <v>46</v>
      </c>
      <c r="I13" s="10">
        <v>0</v>
      </c>
      <c r="J13" s="12">
        <v>0</v>
      </c>
      <c r="K13" s="12">
        <v>0</v>
      </c>
      <c r="L13" s="12">
        <v>0</v>
      </c>
      <c r="M13" s="12">
        <v>0</v>
      </c>
      <c r="N13" s="39">
        <v>0</v>
      </c>
      <c r="O13" s="31">
        <v>14.19</v>
      </c>
      <c r="P13" s="36" t="s">
        <v>41</v>
      </c>
    </row>
    <row r="14" spans="1:16" ht="84" x14ac:dyDescent="0.25">
      <c r="A14" s="38">
        <v>36661</v>
      </c>
      <c r="B14" s="38">
        <v>36661</v>
      </c>
      <c r="C14" s="11">
        <v>2000</v>
      </c>
      <c r="D14" s="11" t="s">
        <v>34</v>
      </c>
      <c r="E14" s="11" t="s">
        <v>39</v>
      </c>
      <c r="F14" s="36" t="s">
        <v>47</v>
      </c>
      <c r="G14" s="36" t="s">
        <v>16</v>
      </c>
      <c r="H14" s="9" t="s">
        <v>48</v>
      </c>
      <c r="I14" s="10">
        <v>0</v>
      </c>
      <c r="J14" s="12">
        <v>0</v>
      </c>
      <c r="K14" s="12">
        <v>0</v>
      </c>
      <c r="L14" s="12">
        <v>0</v>
      </c>
      <c r="M14" s="12">
        <v>0</v>
      </c>
      <c r="N14" s="39">
        <v>0</v>
      </c>
      <c r="O14" s="31">
        <v>56.08</v>
      </c>
      <c r="P14" s="36" t="s">
        <v>41</v>
      </c>
    </row>
    <row r="15" spans="1:16" ht="84" x14ac:dyDescent="0.25">
      <c r="A15" s="38">
        <v>36661</v>
      </c>
      <c r="B15" s="38">
        <v>36661</v>
      </c>
      <c r="C15" s="11">
        <v>2000</v>
      </c>
      <c r="D15" s="11" t="s">
        <v>34</v>
      </c>
      <c r="E15" s="11" t="s">
        <v>39</v>
      </c>
      <c r="F15" s="36" t="s">
        <v>24</v>
      </c>
      <c r="G15" s="36" t="s">
        <v>16</v>
      </c>
      <c r="H15" s="9" t="s">
        <v>49</v>
      </c>
      <c r="I15" s="10">
        <v>0</v>
      </c>
      <c r="J15" s="12">
        <v>0</v>
      </c>
      <c r="K15" s="12">
        <v>0</v>
      </c>
      <c r="L15" s="12">
        <v>0</v>
      </c>
      <c r="M15" s="12">
        <v>0</v>
      </c>
      <c r="N15" s="39">
        <v>0</v>
      </c>
      <c r="O15" s="31">
        <v>45</v>
      </c>
      <c r="P15" s="36" t="s">
        <v>41</v>
      </c>
    </row>
    <row r="16" spans="1:16" ht="60" x14ac:dyDescent="0.25">
      <c r="A16" s="38">
        <v>36677</v>
      </c>
      <c r="B16" s="38">
        <v>36677</v>
      </c>
      <c r="C16" s="11">
        <v>2000</v>
      </c>
      <c r="D16" s="11" t="s">
        <v>34</v>
      </c>
      <c r="E16" s="11" t="s">
        <v>50</v>
      </c>
      <c r="F16" s="36" t="s">
        <v>51</v>
      </c>
      <c r="G16" s="40" t="s">
        <v>52</v>
      </c>
      <c r="H16" s="9" t="s">
        <v>53</v>
      </c>
      <c r="I16" s="10">
        <v>5</v>
      </c>
      <c r="J16" s="12">
        <v>2005</v>
      </c>
      <c r="K16" s="12">
        <v>0</v>
      </c>
      <c r="L16" s="12">
        <v>0</v>
      </c>
      <c r="M16" s="12">
        <v>0</v>
      </c>
      <c r="N16" s="39">
        <v>0</v>
      </c>
      <c r="O16" s="31">
        <v>179.92699999999999</v>
      </c>
      <c r="P16" s="36" t="s">
        <v>38</v>
      </c>
    </row>
    <row r="17" spans="1:16" ht="84" x14ac:dyDescent="0.25">
      <c r="A17" s="38">
        <v>36678</v>
      </c>
      <c r="B17" s="38">
        <v>36678</v>
      </c>
      <c r="C17" s="11">
        <v>2000</v>
      </c>
      <c r="D17" s="11" t="s">
        <v>34</v>
      </c>
      <c r="E17" s="11" t="s">
        <v>39</v>
      </c>
      <c r="F17" s="36" t="s">
        <v>55</v>
      </c>
      <c r="G17" s="36" t="s">
        <v>16</v>
      </c>
      <c r="H17" s="9" t="s">
        <v>56</v>
      </c>
      <c r="I17" s="10">
        <v>0</v>
      </c>
      <c r="J17" s="12">
        <v>0</v>
      </c>
      <c r="K17" s="12">
        <v>0</v>
      </c>
      <c r="L17" s="12">
        <v>0</v>
      </c>
      <c r="M17" s="12">
        <v>0</v>
      </c>
      <c r="N17" s="39">
        <v>0</v>
      </c>
      <c r="O17" s="31">
        <v>73.989999999999995</v>
      </c>
      <c r="P17" s="36" t="s">
        <v>41</v>
      </c>
    </row>
    <row r="18" spans="1:16" ht="84" x14ac:dyDescent="0.25">
      <c r="A18" s="38">
        <v>36678</v>
      </c>
      <c r="B18" s="38">
        <v>36678</v>
      </c>
      <c r="C18" s="11">
        <v>2000</v>
      </c>
      <c r="D18" s="11" t="s">
        <v>34</v>
      </c>
      <c r="E18" s="11" t="s">
        <v>39</v>
      </c>
      <c r="F18" s="36" t="s">
        <v>57</v>
      </c>
      <c r="G18" s="36" t="s">
        <v>16</v>
      </c>
      <c r="H18" s="9" t="s">
        <v>58</v>
      </c>
      <c r="I18" s="10">
        <v>0</v>
      </c>
      <c r="J18" s="12">
        <v>0</v>
      </c>
      <c r="K18" s="12">
        <v>0</v>
      </c>
      <c r="L18" s="12">
        <v>0</v>
      </c>
      <c r="M18" s="12">
        <v>0</v>
      </c>
      <c r="N18" s="39">
        <v>0</v>
      </c>
      <c r="O18" s="31">
        <v>62</v>
      </c>
      <c r="P18" s="36" t="s">
        <v>41</v>
      </c>
    </row>
    <row r="19" spans="1:16" ht="84" x14ac:dyDescent="0.25">
      <c r="A19" s="38">
        <v>36678</v>
      </c>
      <c r="B19" s="38">
        <v>36678</v>
      </c>
      <c r="C19" s="11">
        <v>2000</v>
      </c>
      <c r="D19" s="11" t="s">
        <v>34</v>
      </c>
      <c r="E19" s="11" t="s">
        <v>39</v>
      </c>
      <c r="F19" s="36" t="s">
        <v>59</v>
      </c>
      <c r="G19" s="36" t="s">
        <v>16</v>
      </c>
      <c r="H19" s="9" t="s">
        <v>60</v>
      </c>
      <c r="I19" s="10">
        <v>0</v>
      </c>
      <c r="J19" s="12">
        <v>0</v>
      </c>
      <c r="K19" s="12">
        <v>0</v>
      </c>
      <c r="L19" s="12">
        <v>0</v>
      </c>
      <c r="M19" s="12">
        <v>0</v>
      </c>
      <c r="N19" s="39">
        <v>0</v>
      </c>
      <c r="O19" s="31">
        <v>53.44</v>
      </c>
      <c r="P19" s="36" t="s">
        <v>41</v>
      </c>
    </row>
    <row r="20" spans="1:16" ht="84" x14ac:dyDescent="0.25">
      <c r="A20" s="38">
        <v>36678</v>
      </c>
      <c r="B20" s="38">
        <v>36678</v>
      </c>
      <c r="C20" s="11">
        <v>2000</v>
      </c>
      <c r="D20" s="11" t="s">
        <v>34</v>
      </c>
      <c r="E20" s="11" t="s">
        <v>39</v>
      </c>
      <c r="F20" s="36" t="s">
        <v>62</v>
      </c>
      <c r="G20" s="36" t="s">
        <v>16</v>
      </c>
      <c r="H20" s="9" t="s">
        <v>63</v>
      </c>
      <c r="I20" s="10">
        <v>0</v>
      </c>
      <c r="J20" s="12">
        <v>0</v>
      </c>
      <c r="K20" s="12">
        <v>0</v>
      </c>
      <c r="L20" s="12">
        <v>0</v>
      </c>
      <c r="M20" s="12">
        <v>0</v>
      </c>
      <c r="N20" s="39">
        <v>0</v>
      </c>
      <c r="O20" s="31">
        <v>51.83</v>
      </c>
      <c r="P20" s="36" t="s">
        <v>41</v>
      </c>
    </row>
    <row r="21" spans="1:16" ht="84" x14ac:dyDescent="0.25">
      <c r="A21" s="38">
        <v>36678</v>
      </c>
      <c r="B21" s="38">
        <v>36678</v>
      </c>
      <c r="C21" s="11">
        <v>2000</v>
      </c>
      <c r="D21" s="11" t="s">
        <v>34</v>
      </c>
      <c r="E21" s="11" t="s">
        <v>39</v>
      </c>
      <c r="F21" s="36" t="s">
        <v>32</v>
      </c>
      <c r="G21" s="36" t="s">
        <v>16</v>
      </c>
      <c r="H21" s="9" t="s">
        <v>64</v>
      </c>
      <c r="I21" s="10">
        <v>0</v>
      </c>
      <c r="J21" s="12">
        <v>0</v>
      </c>
      <c r="K21" s="12">
        <v>0</v>
      </c>
      <c r="L21" s="12">
        <v>0</v>
      </c>
      <c r="M21" s="12">
        <v>0</v>
      </c>
      <c r="N21" s="39">
        <v>0</v>
      </c>
      <c r="O21" s="31">
        <v>42.27</v>
      </c>
      <c r="P21" s="36" t="s">
        <v>41</v>
      </c>
    </row>
    <row r="22" spans="1:16" ht="84" x14ac:dyDescent="0.25">
      <c r="A22" s="38">
        <v>36678</v>
      </c>
      <c r="B22" s="38">
        <v>36678</v>
      </c>
      <c r="C22" s="11">
        <v>2000</v>
      </c>
      <c r="D22" s="11" t="s">
        <v>34</v>
      </c>
      <c r="E22" s="11" t="s">
        <v>39</v>
      </c>
      <c r="F22" s="36" t="s">
        <v>65</v>
      </c>
      <c r="G22" s="36" t="s">
        <v>16</v>
      </c>
      <c r="H22" s="9" t="s">
        <v>66</v>
      </c>
      <c r="I22" s="10">
        <v>0</v>
      </c>
      <c r="J22" s="12">
        <v>0</v>
      </c>
      <c r="K22" s="12">
        <v>0</v>
      </c>
      <c r="L22" s="12">
        <v>0</v>
      </c>
      <c r="M22" s="12">
        <v>0</v>
      </c>
      <c r="N22" s="39">
        <v>0</v>
      </c>
      <c r="O22" s="31">
        <v>25.111999999999998</v>
      </c>
      <c r="P22" s="36" t="s">
        <v>41</v>
      </c>
    </row>
    <row r="23" spans="1:16" x14ac:dyDescent="0.25">
      <c r="A23" s="38">
        <v>36695</v>
      </c>
      <c r="B23" s="38">
        <v>36695</v>
      </c>
      <c r="C23" s="11">
        <v>2000</v>
      </c>
      <c r="D23" s="11" t="s">
        <v>34</v>
      </c>
      <c r="E23" s="11" t="s">
        <v>67</v>
      </c>
      <c r="F23" s="36" t="s">
        <v>57</v>
      </c>
      <c r="G23" s="36" t="s">
        <v>16</v>
      </c>
      <c r="H23" s="9" t="s">
        <v>37</v>
      </c>
      <c r="I23" s="10">
        <v>0</v>
      </c>
      <c r="J23" s="12">
        <v>0</v>
      </c>
      <c r="K23" s="12">
        <v>0</v>
      </c>
      <c r="L23" s="12">
        <v>0</v>
      </c>
      <c r="M23" s="12">
        <v>0</v>
      </c>
      <c r="N23" s="39">
        <v>0</v>
      </c>
      <c r="O23" s="31">
        <v>55.988999999999997</v>
      </c>
      <c r="P23" s="36" t="s">
        <v>38</v>
      </c>
    </row>
    <row r="24" spans="1:16" x14ac:dyDescent="0.25">
      <c r="A24" s="38">
        <v>36695</v>
      </c>
      <c r="B24" s="38">
        <v>40353</v>
      </c>
      <c r="C24" s="11">
        <v>2000</v>
      </c>
      <c r="D24" s="11" t="s">
        <v>34</v>
      </c>
      <c r="E24" s="11" t="s">
        <v>67</v>
      </c>
      <c r="F24" s="36" t="s">
        <v>36</v>
      </c>
      <c r="G24" s="36" t="s">
        <v>16</v>
      </c>
      <c r="H24" s="9" t="s">
        <v>68</v>
      </c>
      <c r="I24" s="10">
        <v>0</v>
      </c>
      <c r="J24" s="12">
        <v>0</v>
      </c>
      <c r="K24" s="12">
        <v>0</v>
      </c>
      <c r="L24" s="12">
        <v>0</v>
      </c>
      <c r="M24" s="12">
        <v>0</v>
      </c>
      <c r="N24" s="39">
        <v>0</v>
      </c>
      <c r="O24" s="31">
        <v>55.511000000000003</v>
      </c>
      <c r="P24" s="36" t="s">
        <v>38</v>
      </c>
    </row>
    <row r="25" spans="1:16" ht="36" x14ac:dyDescent="0.25">
      <c r="A25" s="38">
        <v>36753</v>
      </c>
      <c r="B25" s="38">
        <v>36755</v>
      </c>
      <c r="C25" s="11">
        <v>2000</v>
      </c>
      <c r="D25" s="11" t="s">
        <v>34</v>
      </c>
      <c r="E25" s="11" t="s">
        <v>67</v>
      </c>
      <c r="F25" s="36" t="s">
        <v>69</v>
      </c>
      <c r="G25" s="40" t="s">
        <v>70</v>
      </c>
      <c r="H25" s="9" t="s">
        <v>71</v>
      </c>
      <c r="I25" s="10">
        <v>0</v>
      </c>
      <c r="J25" s="12">
        <v>0</v>
      </c>
      <c r="K25" s="12">
        <v>0</v>
      </c>
      <c r="L25" s="12">
        <v>0</v>
      </c>
      <c r="M25" s="12">
        <v>0</v>
      </c>
      <c r="N25" s="39">
        <v>0</v>
      </c>
      <c r="O25" s="31">
        <v>0.254</v>
      </c>
      <c r="P25" s="36" t="s">
        <v>38</v>
      </c>
    </row>
    <row r="26" spans="1:16" ht="36" x14ac:dyDescent="0.25">
      <c r="A26" s="38">
        <v>36785</v>
      </c>
      <c r="B26" s="38">
        <v>36786</v>
      </c>
      <c r="C26" s="11">
        <v>2000</v>
      </c>
      <c r="D26" s="11" t="s">
        <v>34</v>
      </c>
      <c r="E26" s="11" t="s">
        <v>67</v>
      </c>
      <c r="F26" s="36" t="s">
        <v>72</v>
      </c>
      <c r="G26" s="36" t="s">
        <v>73</v>
      </c>
      <c r="H26" s="9" t="s">
        <v>74</v>
      </c>
      <c r="I26" s="10">
        <v>0</v>
      </c>
      <c r="J26" s="12">
        <v>0</v>
      </c>
      <c r="K26" s="12">
        <v>0</v>
      </c>
      <c r="L26" s="12">
        <v>0</v>
      </c>
      <c r="M26" s="12">
        <v>0</v>
      </c>
      <c r="N26" s="39">
        <v>0</v>
      </c>
      <c r="O26" s="31">
        <v>7.2430000000000003</v>
      </c>
      <c r="P26" s="36" t="s">
        <v>38</v>
      </c>
    </row>
    <row r="27" spans="1:16" x14ac:dyDescent="0.25">
      <c r="A27" s="38">
        <v>36789</v>
      </c>
      <c r="B27" s="38">
        <v>36789</v>
      </c>
      <c r="C27" s="11">
        <v>2000</v>
      </c>
      <c r="D27" s="11" t="s">
        <v>34</v>
      </c>
      <c r="E27" s="11" t="s">
        <v>67</v>
      </c>
      <c r="F27" s="36" t="s">
        <v>75</v>
      </c>
      <c r="G27" s="36" t="s">
        <v>16</v>
      </c>
      <c r="H27" s="9" t="s">
        <v>76</v>
      </c>
      <c r="I27" s="10">
        <v>0</v>
      </c>
      <c r="J27" s="12">
        <v>0</v>
      </c>
      <c r="K27" s="12">
        <v>0</v>
      </c>
      <c r="L27" s="12">
        <v>0</v>
      </c>
      <c r="M27" s="12">
        <v>0</v>
      </c>
      <c r="N27" s="39">
        <v>0</v>
      </c>
      <c r="O27" s="31">
        <v>60.869</v>
      </c>
      <c r="P27" s="36" t="s">
        <v>38</v>
      </c>
    </row>
    <row r="28" spans="1:16" x14ac:dyDescent="0.25">
      <c r="A28" s="38">
        <v>36789</v>
      </c>
      <c r="B28" s="38">
        <v>36789</v>
      </c>
      <c r="C28" s="11">
        <v>2000</v>
      </c>
      <c r="D28" s="11" t="s">
        <v>34</v>
      </c>
      <c r="E28" s="11" t="s">
        <v>67</v>
      </c>
      <c r="F28" s="36" t="s">
        <v>77</v>
      </c>
      <c r="G28" s="36" t="s">
        <v>16</v>
      </c>
      <c r="H28" s="9" t="s">
        <v>76</v>
      </c>
      <c r="I28" s="10">
        <v>0</v>
      </c>
      <c r="J28" s="12">
        <v>0</v>
      </c>
      <c r="K28" s="12">
        <v>0</v>
      </c>
      <c r="L28" s="12">
        <v>0</v>
      </c>
      <c r="M28" s="12">
        <v>0</v>
      </c>
      <c r="N28" s="39">
        <v>0</v>
      </c>
      <c r="O28" s="31">
        <v>47.774999999999999</v>
      </c>
      <c r="P28" s="36" t="s">
        <v>38</v>
      </c>
    </row>
    <row r="29" spans="1:16" ht="36" x14ac:dyDescent="0.25">
      <c r="A29" s="38">
        <v>36789</v>
      </c>
      <c r="B29" s="38">
        <v>36791</v>
      </c>
      <c r="C29" s="11">
        <v>2000</v>
      </c>
      <c r="D29" s="11" t="s">
        <v>34</v>
      </c>
      <c r="E29" s="11" t="s">
        <v>67</v>
      </c>
      <c r="F29" s="36" t="s">
        <v>78</v>
      </c>
      <c r="G29" s="36" t="s">
        <v>16</v>
      </c>
      <c r="H29" s="9" t="s">
        <v>79</v>
      </c>
      <c r="I29" s="10">
        <v>0</v>
      </c>
      <c r="J29" s="12">
        <v>0</v>
      </c>
      <c r="K29" s="12">
        <v>0</v>
      </c>
      <c r="L29" s="12">
        <v>0</v>
      </c>
      <c r="M29" s="12">
        <v>0</v>
      </c>
      <c r="N29" s="39">
        <v>0</v>
      </c>
      <c r="O29" s="31">
        <v>16.199000000000002</v>
      </c>
      <c r="P29" s="36" t="s">
        <v>38</v>
      </c>
    </row>
    <row r="30" spans="1:16" x14ac:dyDescent="0.25">
      <c r="A30" s="38">
        <v>36793</v>
      </c>
      <c r="B30" s="38">
        <v>36793</v>
      </c>
      <c r="C30" s="11">
        <v>2000</v>
      </c>
      <c r="D30" s="11" t="s">
        <v>34</v>
      </c>
      <c r="E30" s="11" t="s">
        <v>67</v>
      </c>
      <c r="F30" s="36" t="s">
        <v>57</v>
      </c>
      <c r="G30" s="36" t="s">
        <v>16</v>
      </c>
      <c r="H30" s="9" t="s">
        <v>37</v>
      </c>
      <c r="I30" s="10">
        <v>0</v>
      </c>
      <c r="J30" s="12">
        <v>0</v>
      </c>
      <c r="K30" s="12">
        <v>0</v>
      </c>
      <c r="L30" s="12">
        <v>0</v>
      </c>
      <c r="M30" s="12">
        <v>0</v>
      </c>
      <c r="N30" s="39">
        <v>0</v>
      </c>
      <c r="O30" s="31">
        <v>47.536000000000001</v>
      </c>
      <c r="P30" s="36" t="s">
        <v>38</v>
      </c>
    </row>
    <row r="31" spans="1:16" x14ac:dyDescent="0.25">
      <c r="A31" s="38">
        <v>36793</v>
      </c>
      <c r="B31" s="38">
        <v>36793</v>
      </c>
      <c r="C31" s="11">
        <v>2000</v>
      </c>
      <c r="D31" s="11" t="s">
        <v>34</v>
      </c>
      <c r="E31" s="11" t="s">
        <v>67</v>
      </c>
      <c r="F31" s="36" t="s">
        <v>24</v>
      </c>
      <c r="G31" s="36" t="s">
        <v>16</v>
      </c>
      <c r="H31" s="9" t="s">
        <v>80</v>
      </c>
      <c r="I31" s="10">
        <v>0</v>
      </c>
      <c r="J31" s="12">
        <v>0</v>
      </c>
      <c r="K31" s="12">
        <v>0</v>
      </c>
      <c r="L31" s="12">
        <v>0</v>
      </c>
      <c r="M31" s="12">
        <v>0</v>
      </c>
      <c r="N31" s="39">
        <v>0</v>
      </c>
      <c r="O31" s="31">
        <v>7.734</v>
      </c>
      <c r="P31" s="36" t="s">
        <v>38</v>
      </c>
    </row>
    <row r="32" spans="1:16" ht="36" x14ac:dyDescent="0.25">
      <c r="A32" s="38">
        <v>36799</v>
      </c>
      <c r="B32" s="38">
        <v>36801</v>
      </c>
      <c r="C32" s="11">
        <v>2000</v>
      </c>
      <c r="D32" s="11" t="s">
        <v>34</v>
      </c>
      <c r="E32" s="11" t="s">
        <v>67</v>
      </c>
      <c r="F32" s="36" t="s">
        <v>36</v>
      </c>
      <c r="G32" s="36" t="s">
        <v>16</v>
      </c>
      <c r="H32" s="9" t="s">
        <v>81</v>
      </c>
      <c r="I32" s="10">
        <v>0</v>
      </c>
      <c r="J32" s="12">
        <v>0</v>
      </c>
      <c r="K32" s="12">
        <v>0</v>
      </c>
      <c r="L32" s="12">
        <v>0</v>
      </c>
      <c r="M32" s="12">
        <v>0</v>
      </c>
      <c r="N32" s="39">
        <v>0</v>
      </c>
      <c r="O32" s="31">
        <v>25.56</v>
      </c>
      <c r="P32" s="36" t="s">
        <v>38</v>
      </c>
    </row>
    <row r="33" spans="1:16" ht="36" x14ac:dyDescent="0.25">
      <c r="A33" s="38">
        <v>36799</v>
      </c>
      <c r="B33" s="38">
        <v>36799</v>
      </c>
      <c r="C33" s="11">
        <v>2000</v>
      </c>
      <c r="D33" s="11" t="s">
        <v>34</v>
      </c>
      <c r="E33" s="11" t="s">
        <v>67</v>
      </c>
      <c r="F33" s="36" t="s">
        <v>30</v>
      </c>
      <c r="G33" s="36" t="s">
        <v>16</v>
      </c>
      <c r="H33" s="9" t="s">
        <v>81</v>
      </c>
      <c r="I33" s="10">
        <v>0</v>
      </c>
      <c r="J33" s="12">
        <v>0</v>
      </c>
      <c r="K33" s="12">
        <v>0</v>
      </c>
      <c r="L33" s="12">
        <v>0</v>
      </c>
      <c r="M33" s="12">
        <v>0</v>
      </c>
      <c r="N33" s="39">
        <v>0</v>
      </c>
      <c r="O33" s="31">
        <v>42.482999999999997</v>
      </c>
      <c r="P33" s="36" t="s">
        <v>38</v>
      </c>
    </row>
    <row r="34" spans="1:16" x14ac:dyDescent="0.25">
      <c r="A34" s="38">
        <v>36800</v>
      </c>
      <c r="B34" s="38">
        <v>36800</v>
      </c>
      <c r="C34" s="11">
        <v>2000</v>
      </c>
      <c r="D34" s="11" t="s">
        <v>34</v>
      </c>
      <c r="E34" s="11" t="s">
        <v>67</v>
      </c>
      <c r="F34" s="36" t="s">
        <v>15</v>
      </c>
      <c r="G34" s="36" t="s">
        <v>16</v>
      </c>
      <c r="H34" s="9" t="s">
        <v>80</v>
      </c>
      <c r="I34" s="10">
        <v>0</v>
      </c>
      <c r="J34" s="12">
        <v>0</v>
      </c>
      <c r="K34" s="12">
        <v>0</v>
      </c>
      <c r="L34" s="12">
        <v>0</v>
      </c>
      <c r="M34" s="12">
        <v>0</v>
      </c>
      <c r="N34" s="39">
        <v>0</v>
      </c>
      <c r="O34" s="31">
        <v>10.302</v>
      </c>
      <c r="P34" s="36" t="s">
        <v>38</v>
      </c>
    </row>
    <row r="35" spans="1:16" ht="48" x14ac:dyDescent="0.25">
      <c r="A35" s="38">
        <v>36802</v>
      </c>
      <c r="B35" s="38">
        <v>36804</v>
      </c>
      <c r="C35" s="11">
        <v>2000</v>
      </c>
      <c r="D35" s="11" t="s">
        <v>34</v>
      </c>
      <c r="E35" s="11" t="s">
        <v>67</v>
      </c>
      <c r="F35" s="36" t="s">
        <v>82</v>
      </c>
      <c r="G35" s="9" t="s">
        <v>83</v>
      </c>
      <c r="H35" s="9" t="s">
        <v>84</v>
      </c>
      <c r="I35" s="10">
        <v>0</v>
      </c>
      <c r="J35" s="12">
        <v>0</v>
      </c>
      <c r="K35" s="12">
        <v>0</v>
      </c>
      <c r="L35" s="12">
        <v>0</v>
      </c>
      <c r="M35" s="12">
        <v>0</v>
      </c>
      <c r="N35" s="39">
        <v>0</v>
      </c>
      <c r="O35" s="31">
        <v>117.85</v>
      </c>
      <c r="P35" s="36" t="s">
        <v>38</v>
      </c>
    </row>
    <row r="36" spans="1:16" ht="24" x14ac:dyDescent="0.25">
      <c r="A36" s="41" t="s">
        <v>85</v>
      </c>
      <c r="B36" s="8"/>
      <c r="C36" s="42">
        <v>2000</v>
      </c>
      <c r="D36" s="11" t="s">
        <v>34</v>
      </c>
      <c r="E36" s="42" t="s">
        <v>67</v>
      </c>
      <c r="F36" s="43" t="s">
        <v>86</v>
      </c>
      <c r="G36" s="43" t="s">
        <v>16</v>
      </c>
      <c r="H36" s="44" t="s">
        <v>87</v>
      </c>
      <c r="I36" s="45">
        <v>0</v>
      </c>
      <c r="J36" s="46">
        <v>0</v>
      </c>
      <c r="K36" s="46">
        <v>0</v>
      </c>
      <c r="L36" s="46">
        <v>0</v>
      </c>
      <c r="M36" s="46">
        <v>0</v>
      </c>
      <c r="N36" s="47">
        <v>0</v>
      </c>
      <c r="O36" s="48">
        <v>530.29999999999995</v>
      </c>
      <c r="P36" s="42" t="s">
        <v>38</v>
      </c>
    </row>
    <row r="37" spans="1:16" ht="84" x14ac:dyDescent="0.25">
      <c r="A37" s="38">
        <v>36805</v>
      </c>
      <c r="B37" s="38">
        <v>36806</v>
      </c>
      <c r="C37" s="11">
        <v>2000</v>
      </c>
      <c r="D37" s="11" t="s">
        <v>34</v>
      </c>
      <c r="E37" s="11" t="s">
        <v>67</v>
      </c>
      <c r="F37" s="36" t="s">
        <v>62</v>
      </c>
      <c r="G37" s="9" t="s">
        <v>88</v>
      </c>
      <c r="H37" s="9" t="s">
        <v>89</v>
      </c>
      <c r="I37" s="10">
        <v>0</v>
      </c>
      <c r="J37" s="12">
        <v>5130</v>
      </c>
      <c r="K37" s="12">
        <v>460</v>
      </c>
      <c r="L37" s="12">
        <v>0</v>
      </c>
      <c r="M37" s="12">
        <v>0</v>
      </c>
      <c r="N37" s="39">
        <v>0</v>
      </c>
      <c r="O37" s="31">
        <v>115.6</v>
      </c>
      <c r="P37" s="36" t="s">
        <v>38</v>
      </c>
    </row>
    <row r="38" spans="1:16" ht="96" x14ac:dyDescent="0.25">
      <c r="A38" s="38">
        <v>36820</v>
      </c>
      <c r="B38" s="38">
        <v>36821</v>
      </c>
      <c r="C38" s="11">
        <v>2000</v>
      </c>
      <c r="D38" s="11" t="s">
        <v>34</v>
      </c>
      <c r="E38" s="11" t="s">
        <v>35</v>
      </c>
      <c r="F38" s="36" t="s">
        <v>47</v>
      </c>
      <c r="G38" s="9" t="s">
        <v>90</v>
      </c>
      <c r="H38" s="9" t="s">
        <v>91</v>
      </c>
      <c r="I38" s="10">
        <v>0</v>
      </c>
      <c r="J38" s="12">
        <v>2320</v>
      </c>
      <c r="K38" s="12">
        <v>464</v>
      </c>
      <c r="L38" s="12">
        <v>0</v>
      </c>
      <c r="M38" s="12">
        <v>0</v>
      </c>
      <c r="N38" s="39">
        <v>1250</v>
      </c>
      <c r="O38" s="31">
        <v>64.436000000000007</v>
      </c>
      <c r="P38" s="36" t="s">
        <v>38</v>
      </c>
    </row>
    <row r="39" spans="1:16" ht="48" x14ac:dyDescent="0.25">
      <c r="A39" s="38">
        <v>36836</v>
      </c>
      <c r="B39" s="38">
        <v>36838</v>
      </c>
      <c r="C39" s="11">
        <v>2000</v>
      </c>
      <c r="D39" s="11" t="s">
        <v>34</v>
      </c>
      <c r="E39" s="11" t="s">
        <v>67</v>
      </c>
      <c r="F39" s="36" t="s">
        <v>92</v>
      </c>
      <c r="G39" s="40" t="s">
        <v>93</v>
      </c>
      <c r="H39" s="9" t="s">
        <v>94</v>
      </c>
      <c r="I39" s="10">
        <v>0</v>
      </c>
      <c r="J39" s="12">
        <v>0</v>
      </c>
      <c r="K39" s="12">
        <v>0</v>
      </c>
      <c r="L39" s="12">
        <v>0</v>
      </c>
      <c r="M39" s="12">
        <v>0</v>
      </c>
      <c r="N39" s="39">
        <v>0</v>
      </c>
      <c r="O39" s="31">
        <v>0.14000000000000001</v>
      </c>
      <c r="P39" s="36" t="s">
        <v>38</v>
      </c>
    </row>
    <row r="40" spans="1:16" ht="36" x14ac:dyDescent="0.25">
      <c r="A40" s="38">
        <v>36861</v>
      </c>
      <c r="B40" s="38">
        <v>36891</v>
      </c>
      <c r="C40" s="11">
        <v>2000</v>
      </c>
      <c r="D40" s="11" t="s">
        <v>34</v>
      </c>
      <c r="E40" s="11" t="s">
        <v>95</v>
      </c>
      <c r="F40" s="36" t="s">
        <v>97</v>
      </c>
      <c r="G40" s="36" t="s">
        <v>16</v>
      </c>
      <c r="H40" s="9" t="s">
        <v>98</v>
      </c>
      <c r="I40" s="10">
        <v>0</v>
      </c>
      <c r="J40" s="12">
        <v>0</v>
      </c>
      <c r="K40" s="12">
        <v>0</v>
      </c>
      <c r="L40" s="12">
        <v>0</v>
      </c>
      <c r="M40" s="12">
        <v>0</v>
      </c>
      <c r="N40" s="39">
        <v>0</v>
      </c>
      <c r="O40" s="31">
        <v>9.8290000000000006</v>
      </c>
      <c r="P40" s="36" t="s">
        <v>99</v>
      </c>
    </row>
    <row r="41" spans="1:16" ht="36" x14ac:dyDescent="0.25">
      <c r="A41" s="38">
        <v>36861</v>
      </c>
      <c r="B41" s="38">
        <v>36891</v>
      </c>
      <c r="C41" s="11">
        <v>2000</v>
      </c>
      <c r="D41" s="11" t="s">
        <v>34</v>
      </c>
      <c r="E41" s="11" t="s">
        <v>95</v>
      </c>
      <c r="F41" s="36" t="s">
        <v>100</v>
      </c>
      <c r="G41" s="36" t="s">
        <v>16</v>
      </c>
      <c r="H41" s="9" t="s">
        <v>101</v>
      </c>
      <c r="I41" s="10">
        <v>0</v>
      </c>
      <c r="J41" s="12">
        <v>0</v>
      </c>
      <c r="K41" s="12">
        <v>0</v>
      </c>
      <c r="L41" s="12">
        <v>0</v>
      </c>
      <c r="M41" s="12">
        <v>0</v>
      </c>
      <c r="N41" s="39">
        <v>0</v>
      </c>
      <c r="O41" s="31">
        <v>4.7699999999999996</v>
      </c>
      <c r="P41" s="36" t="s">
        <v>99</v>
      </c>
    </row>
    <row r="42" spans="1:16" ht="60" x14ac:dyDescent="0.25">
      <c r="A42" s="34">
        <v>36861</v>
      </c>
      <c r="B42" s="34">
        <v>36891</v>
      </c>
      <c r="C42" s="11">
        <v>2000</v>
      </c>
      <c r="D42" s="11" t="s">
        <v>34</v>
      </c>
      <c r="E42" s="11" t="s">
        <v>95</v>
      </c>
      <c r="F42" s="36" t="s">
        <v>21</v>
      </c>
      <c r="G42" s="36" t="s">
        <v>16</v>
      </c>
      <c r="H42" s="9" t="s">
        <v>102</v>
      </c>
      <c r="I42" s="10">
        <v>58</v>
      </c>
      <c r="J42" s="12">
        <v>0</v>
      </c>
      <c r="K42" s="12">
        <v>0</v>
      </c>
      <c r="L42" s="12">
        <v>0</v>
      </c>
      <c r="M42" s="12">
        <v>0</v>
      </c>
      <c r="N42" s="39">
        <v>0</v>
      </c>
      <c r="O42" s="31">
        <v>0</v>
      </c>
      <c r="P42" s="36" t="s">
        <v>99</v>
      </c>
    </row>
    <row r="43" spans="1:16" ht="84" x14ac:dyDescent="0.25">
      <c r="A43" s="38">
        <v>36867</v>
      </c>
      <c r="B43" s="38">
        <v>36867</v>
      </c>
      <c r="C43" s="11">
        <v>2000</v>
      </c>
      <c r="D43" s="11" t="s">
        <v>34</v>
      </c>
      <c r="E43" s="11" t="s">
        <v>39</v>
      </c>
      <c r="F43" s="36" t="s">
        <v>75</v>
      </c>
      <c r="G43" s="36" t="s">
        <v>16</v>
      </c>
      <c r="H43" s="9" t="s">
        <v>103</v>
      </c>
      <c r="I43" s="10">
        <v>0</v>
      </c>
      <c r="J43" s="12">
        <v>0</v>
      </c>
      <c r="K43" s="12">
        <v>0</v>
      </c>
      <c r="L43" s="12">
        <v>0</v>
      </c>
      <c r="M43" s="12">
        <v>0</v>
      </c>
      <c r="N43" s="39">
        <v>0</v>
      </c>
      <c r="O43" s="31">
        <v>9.32</v>
      </c>
      <c r="P43" s="36" t="s">
        <v>41</v>
      </c>
    </row>
    <row r="44" spans="1:16" ht="72" x14ac:dyDescent="0.25">
      <c r="A44" s="38">
        <v>36878</v>
      </c>
      <c r="B44" s="38">
        <v>36878</v>
      </c>
      <c r="C44" s="11">
        <v>2000</v>
      </c>
      <c r="D44" s="35" t="s">
        <v>104</v>
      </c>
      <c r="E44" s="11" t="s">
        <v>105</v>
      </c>
      <c r="F44" s="9" t="s">
        <v>106</v>
      </c>
      <c r="G44" s="40" t="s">
        <v>107</v>
      </c>
      <c r="H44" s="9" t="s">
        <v>108</v>
      </c>
      <c r="I44" s="10">
        <v>0</v>
      </c>
      <c r="J44" s="12">
        <v>41000</v>
      </c>
      <c r="K44" s="12">
        <v>0</v>
      </c>
      <c r="L44" s="12">
        <v>0</v>
      </c>
      <c r="M44" s="12">
        <v>0</v>
      </c>
      <c r="N44" s="39">
        <v>0</v>
      </c>
      <c r="O44" s="31">
        <v>115.8</v>
      </c>
      <c r="P44" s="36" t="s">
        <v>38</v>
      </c>
    </row>
    <row r="45" spans="1:16" x14ac:dyDescent="0.25">
      <c r="A45" s="34">
        <v>36788</v>
      </c>
      <c r="B45" s="34">
        <v>36791</v>
      </c>
      <c r="C45" s="11">
        <v>2000</v>
      </c>
      <c r="D45" s="11" t="s">
        <v>34</v>
      </c>
      <c r="E45" s="11" t="s">
        <v>67</v>
      </c>
      <c r="F45" s="36" t="s">
        <v>75</v>
      </c>
      <c r="G45" s="36" t="s">
        <v>16</v>
      </c>
      <c r="H45" s="9" t="s">
        <v>37</v>
      </c>
      <c r="I45" s="10">
        <v>0</v>
      </c>
      <c r="J45" s="12">
        <v>0</v>
      </c>
      <c r="K45" s="12">
        <v>0</v>
      </c>
      <c r="L45" s="12">
        <v>0</v>
      </c>
      <c r="M45" s="12">
        <v>0</v>
      </c>
      <c r="N45" s="39">
        <v>0</v>
      </c>
      <c r="O45" s="31">
        <v>11.670999999999999</v>
      </c>
      <c r="P45" s="36" t="s">
        <v>38</v>
      </c>
    </row>
    <row r="46" spans="1:16" ht="36" x14ac:dyDescent="0.25">
      <c r="A46" s="34">
        <v>36892</v>
      </c>
      <c r="B46" s="34">
        <v>37256</v>
      </c>
      <c r="C46" s="11">
        <v>2001</v>
      </c>
      <c r="D46" s="35" t="s">
        <v>109</v>
      </c>
      <c r="E46" s="11" t="s">
        <v>110</v>
      </c>
      <c r="F46" s="36" t="s">
        <v>77</v>
      </c>
      <c r="G46" s="36" t="s">
        <v>16</v>
      </c>
      <c r="H46" s="9" t="s">
        <v>111</v>
      </c>
      <c r="I46" s="10">
        <v>6</v>
      </c>
      <c r="J46" s="12">
        <v>8000</v>
      </c>
      <c r="K46" s="12">
        <v>0</v>
      </c>
      <c r="L46" s="12">
        <v>0</v>
      </c>
      <c r="M46" s="12">
        <v>0</v>
      </c>
      <c r="N46" s="39">
        <v>0</v>
      </c>
      <c r="O46" s="31">
        <v>0</v>
      </c>
      <c r="P46" s="36" t="s">
        <v>99</v>
      </c>
    </row>
    <row r="47" spans="1:16" ht="48" x14ac:dyDescent="0.25">
      <c r="A47" s="34">
        <v>36892</v>
      </c>
      <c r="B47" s="34">
        <v>37256</v>
      </c>
      <c r="C47" s="11">
        <v>2001</v>
      </c>
      <c r="D47" s="35" t="s">
        <v>13</v>
      </c>
      <c r="E47" s="11" t="s">
        <v>112</v>
      </c>
      <c r="F47" s="9" t="s">
        <v>113</v>
      </c>
      <c r="G47" s="36" t="s">
        <v>16</v>
      </c>
      <c r="H47" s="9" t="s">
        <v>114</v>
      </c>
      <c r="I47" s="10">
        <v>2</v>
      </c>
      <c r="J47" s="12">
        <v>1018</v>
      </c>
      <c r="K47" s="12">
        <v>150</v>
      </c>
      <c r="L47" s="12">
        <v>0</v>
      </c>
      <c r="M47" s="12">
        <v>0</v>
      </c>
      <c r="N47" s="39">
        <v>0</v>
      </c>
      <c r="O47" s="31">
        <v>30</v>
      </c>
      <c r="P47" s="36" t="s">
        <v>99</v>
      </c>
    </row>
    <row r="48" spans="1:16" ht="60" x14ac:dyDescent="0.25">
      <c r="A48" s="34">
        <v>36892</v>
      </c>
      <c r="B48" s="34">
        <v>37256</v>
      </c>
      <c r="C48" s="11">
        <v>2001</v>
      </c>
      <c r="D48" s="35" t="s">
        <v>115</v>
      </c>
      <c r="E48" s="11" t="s">
        <v>116</v>
      </c>
      <c r="F48" s="9" t="s">
        <v>117</v>
      </c>
      <c r="G48" s="36" t="s">
        <v>16</v>
      </c>
      <c r="H48" s="9" t="s">
        <v>118</v>
      </c>
      <c r="I48" s="10">
        <v>39</v>
      </c>
      <c r="J48" s="12">
        <v>204</v>
      </c>
      <c r="K48" s="12">
        <v>0</v>
      </c>
      <c r="L48" s="12">
        <v>0</v>
      </c>
      <c r="M48" s="12">
        <v>0</v>
      </c>
      <c r="N48" s="39">
        <v>0</v>
      </c>
      <c r="O48" s="31">
        <v>0</v>
      </c>
      <c r="P48" s="36" t="s">
        <v>99</v>
      </c>
    </row>
    <row r="49" spans="1:16" ht="60" x14ac:dyDescent="0.25">
      <c r="A49" s="34">
        <v>36892</v>
      </c>
      <c r="B49" s="34">
        <v>37256</v>
      </c>
      <c r="C49" s="11">
        <v>2001</v>
      </c>
      <c r="D49" s="35" t="s">
        <v>115</v>
      </c>
      <c r="E49" s="11" t="s">
        <v>116</v>
      </c>
      <c r="F49" s="9" t="s">
        <v>119</v>
      </c>
      <c r="G49" s="36" t="s">
        <v>16</v>
      </c>
      <c r="H49" s="9" t="s">
        <v>120</v>
      </c>
      <c r="I49" s="10">
        <v>36</v>
      </c>
      <c r="J49" s="12">
        <v>6</v>
      </c>
      <c r="K49" s="12">
        <v>0</v>
      </c>
      <c r="L49" s="12">
        <v>0</v>
      </c>
      <c r="M49" s="12">
        <v>0</v>
      </c>
      <c r="N49" s="39">
        <v>0</v>
      </c>
      <c r="O49" s="31">
        <v>0</v>
      </c>
      <c r="P49" s="36" t="s">
        <v>99</v>
      </c>
    </row>
    <row r="50" spans="1:16" ht="72" x14ac:dyDescent="0.25">
      <c r="A50" s="34">
        <v>36892</v>
      </c>
      <c r="B50" s="34">
        <v>37256</v>
      </c>
      <c r="C50" s="11">
        <v>2001</v>
      </c>
      <c r="D50" s="11" t="s">
        <v>34</v>
      </c>
      <c r="E50" s="11" t="s">
        <v>95</v>
      </c>
      <c r="F50" s="9" t="s">
        <v>121</v>
      </c>
      <c r="G50" s="36" t="s">
        <v>16</v>
      </c>
      <c r="H50" s="9" t="s">
        <v>122</v>
      </c>
      <c r="I50" s="10">
        <v>36</v>
      </c>
      <c r="J50" s="12">
        <v>836</v>
      </c>
      <c r="K50" s="12">
        <v>0</v>
      </c>
      <c r="L50" s="12">
        <v>0</v>
      </c>
      <c r="M50" s="12">
        <v>0</v>
      </c>
      <c r="N50" s="39">
        <v>0</v>
      </c>
      <c r="O50" s="31">
        <v>0</v>
      </c>
      <c r="P50" s="36" t="s">
        <v>99</v>
      </c>
    </row>
    <row r="51" spans="1:16" ht="24" x14ac:dyDescent="0.25">
      <c r="A51" s="34">
        <v>36892</v>
      </c>
      <c r="B51" s="34">
        <v>37256</v>
      </c>
      <c r="C51" s="11">
        <v>2001</v>
      </c>
      <c r="D51" s="35" t="s">
        <v>115</v>
      </c>
      <c r="E51" s="11" t="s">
        <v>116</v>
      </c>
      <c r="F51" s="9" t="s">
        <v>123</v>
      </c>
      <c r="G51" s="36" t="s">
        <v>16</v>
      </c>
      <c r="H51" s="9" t="s">
        <v>124</v>
      </c>
      <c r="I51" s="10">
        <v>2</v>
      </c>
      <c r="J51" s="12">
        <v>3</v>
      </c>
      <c r="K51" s="12">
        <v>0</v>
      </c>
      <c r="L51" s="12">
        <v>0</v>
      </c>
      <c r="M51" s="12">
        <v>0</v>
      </c>
      <c r="N51" s="39">
        <v>0</v>
      </c>
      <c r="O51" s="31">
        <v>0</v>
      </c>
      <c r="P51" s="36" t="s">
        <v>99</v>
      </c>
    </row>
    <row r="52" spans="1:16" ht="108" x14ac:dyDescent="0.25">
      <c r="A52" s="34">
        <v>36892</v>
      </c>
      <c r="B52" s="34">
        <v>37256</v>
      </c>
      <c r="C52" s="11">
        <v>2001</v>
      </c>
      <c r="D52" s="35" t="s">
        <v>13</v>
      </c>
      <c r="E52" s="11" t="s">
        <v>125</v>
      </c>
      <c r="F52" s="9" t="s">
        <v>126</v>
      </c>
      <c r="G52" s="36" t="s">
        <v>16</v>
      </c>
      <c r="H52" s="9" t="s">
        <v>127</v>
      </c>
      <c r="I52" s="10">
        <v>22</v>
      </c>
      <c r="J52" s="12">
        <v>91</v>
      </c>
      <c r="K52" s="12">
        <v>0</v>
      </c>
      <c r="L52" s="12">
        <v>0</v>
      </c>
      <c r="M52" s="12">
        <v>0</v>
      </c>
      <c r="N52" s="39">
        <v>0</v>
      </c>
      <c r="O52" s="31">
        <v>0</v>
      </c>
      <c r="P52" s="36" t="s">
        <v>99</v>
      </c>
    </row>
    <row r="53" spans="1:16" ht="36" x14ac:dyDescent="0.25">
      <c r="A53" s="38">
        <v>36923</v>
      </c>
      <c r="B53" s="38">
        <v>36923</v>
      </c>
      <c r="C53" s="11">
        <v>2001</v>
      </c>
      <c r="D53" s="11" t="s">
        <v>34</v>
      </c>
      <c r="E53" s="11" t="s">
        <v>39</v>
      </c>
      <c r="F53" s="36" t="s">
        <v>42</v>
      </c>
      <c r="G53" s="36" t="s">
        <v>16</v>
      </c>
      <c r="H53" s="9" t="s">
        <v>128</v>
      </c>
      <c r="I53" s="10">
        <v>0</v>
      </c>
      <c r="J53" s="12">
        <v>0</v>
      </c>
      <c r="K53" s="12">
        <v>0</v>
      </c>
      <c r="L53" s="12">
        <v>0</v>
      </c>
      <c r="M53" s="12">
        <v>0</v>
      </c>
      <c r="N53" s="39">
        <v>0</v>
      </c>
      <c r="O53" s="31">
        <v>44.3</v>
      </c>
      <c r="P53" s="36" t="s">
        <v>41</v>
      </c>
    </row>
    <row r="54" spans="1:16" ht="36" x14ac:dyDescent="0.25">
      <c r="A54" s="38">
        <v>37005</v>
      </c>
      <c r="B54" s="38">
        <v>37005</v>
      </c>
      <c r="C54" s="11">
        <v>2001</v>
      </c>
      <c r="D54" s="11" t="s">
        <v>34</v>
      </c>
      <c r="E54" s="11" t="s">
        <v>39</v>
      </c>
      <c r="F54" s="36" t="s">
        <v>21</v>
      </c>
      <c r="G54" s="36" t="s">
        <v>16</v>
      </c>
      <c r="H54" s="9" t="s">
        <v>129</v>
      </c>
      <c r="I54" s="10">
        <v>0</v>
      </c>
      <c r="J54" s="12">
        <v>0</v>
      </c>
      <c r="K54" s="12">
        <v>0</v>
      </c>
      <c r="L54" s="12">
        <v>0</v>
      </c>
      <c r="M54" s="12">
        <v>0</v>
      </c>
      <c r="N54" s="39">
        <v>0</v>
      </c>
      <c r="O54" s="31">
        <v>185.9</v>
      </c>
      <c r="P54" s="36" t="s">
        <v>41</v>
      </c>
    </row>
    <row r="55" spans="1:16" ht="36" x14ac:dyDescent="0.25">
      <c r="A55" s="38">
        <v>37078</v>
      </c>
      <c r="B55" s="38">
        <v>37078</v>
      </c>
      <c r="C55" s="11">
        <v>2001</v>
      </c>
      <c r="D55" s="11" t="s">
        <v>34</v>
      </c>
      <c r="E55" s="11" t="s">
        <v>39</v>
      </c>
      <c r="F55" s="36" t="s">
        <v>44</v>
      </c>
      <c r="G55" s="36" t="s">
        <v>16</v>
      </c>
      <c r="H55" s="9" t="s">
        <v>130</v>
      </c>
      <c r="I55" s="10">
        <v>0</v>
      </c>
      <c r="J55" s="12">
        <v>0</v>
      </c>
      <c r="K55" s="12">
        <v>0</v>
      </c>
      <c r="L55" s="12">
        <v>0</v>
      </c>
      <c r="M55" s="12">
        <v>0</v>
      </c>
      <c r="N55" s="39">
        <v>0</v>
      </c>
      <c r="O55" s="31">
        <v>4.8</v>
      </c>
      <c r="P55" s="36" t="s">
        <v>41</v>
      </c>
    </row>
    <row r="56" spans="1:16" ht="72" x14ac:dyDescent="0.25">
      <c r="A56" s="38">
        <v>37155</v>
      </c>
      <c r="B56" s="38">
        <v>37164</v>
      </c>
      <c r="C56" s="11">
        <v>2001</v>
      </c>
      <c r="D56" s="11" t="s">
        <v>34</v>
      </c>
      <c r="E56" s="11" t="s">
        <v>35</v>
      </c>
      <c r="F56" s="36" t="s">
        <v>131</v>
      </c>
      <c r="G56" s="36" t="s">
        <v>16</v>
      </c>
      <c r="H56" s="9" t="s">
        <v>132</v>
      </c>
      <c r="I56" s="10">
        <v>95</v>
      </c>
      <c r="J56" s="12">
        <v>126954</v>
      </c>
      <c r="K56" s="12">
        <v>14102</v>
      </c>
      <c r="L56" s="12">
        <v>18</v>
      </c>
      <c r="M56" s="12">
        <v>0</v>
      </c>
      <c r="N56" s="39">
        <v>10000</v>
      </c>
      <c r="O56" s="31">
        <v>396.9</v>
      </c>
      <c r="P56" s="36" t="s">
        <v>38</v>
      </c>
    </row>
    <row r="57" spans="1:16" ht="60" x14ac:dyDescent="0.25">
      <c r="A57" s="38">
        <v>37160</v>
      </c>
      <c r="B57" s="38">
        <v>37164</v>
      </c>
      <c r="C57" s="11">
        <v>2001</v>
      </c>
      <c r="D57" s="11" t="s">
        <v>34</v>
      </c>
      <c r="E57" s="11" t="s">
        <v>67</v>
      </c>
      <c r="F57" s="36" t="s">
        <v>72</v>
      </c>
      <c r="G57" s="9" t="s">
        <v>133</v>
      </c>
      <c r="H57" s="9" t="s">
        <v>134</v>
      </c>
      <c r="I57" s="10">
        <v>2</v>
      </c>
      <c r="J57" s="12">
        <v>6000</v>
      </c>
      <c r="K57" s="12">
        <v>3529</v>
      </c>
      <c r="L57" s="12">
        <v>138</v>
      </c>
      <c r="M57" s="12">
        <v>67</v>
      </c>
      <c r="N57" s="39">
        <v>1451</v>
      </c>
      <c r="O57" s="31">
        <v>850.15</v>
      </c>
      <c r="P57" s="36" t="s">
        <v>38</v>
      </c>
    </row>
    <row r="58" spans="1:16" ht="84" x14ac:dyDescent="0.25">
      <c r="A58" s="38">
        <v>37163</v>
      </c>
      <c r="B58" s="38">
        <v>37163</v>
      </c>
      <c r="C58" s="11">
        <v>2001</v>
      </c>
      <c r="D58" s="11" t="s">
        <v>34</v>
      </c>
      <c r="E58" s="11" t="s">
        <v>67</v>
      </c>
      <c r="F58" s="36" t="s">
        <v>47</v>
      </c>
      <c r="G58" s="9" t="s">
        <v>135</v>
      </c>
      <c r="H58" s="9" t="s">
        <v>136</v>
      </c>
      <c r="I58" s="10">
        <v>7</v>
      </c>
      <c r="J58" s="12">
        <v>16365</v>
      </c>
      <c r="K58" s="12">
        <v>15344</v>
      </c>
      <c r="L58" s="12">
        <v>135</v>
      </c>
      <c r="M58" s="12">
        <v>0</v>
      </c>
      <c r="N58" s="39">
        <v>0</v>
      </c>
      <c r="O58" s="31">
        <v>905.15</v>
      </c>
      <c r="P58" s="36" t="s">
        <v>38</v>
      </c>
    </row>
    <row r="59" spans="1:16" ht="36" x14ac:dyDescent="0.25">
      <c r="A59" s="38">
        <v>37171</v>
      </c>
      <c r="B59" s="38">
        <v>37171</v>
      </c>
      <c r="C59" s="11">
        <v>2001</v>
      </c>
      <c r="D59" s="11" t="s">
        <v>34</v>
      </c>
      <c r="E59" s="11" t="s">
        <v>67</v>
      </c>
      <c r="F59" s="36" t="s">
        <v>92</v>
      </c>
      <c r="G59" s="36" t="s">
        <v>16</v>
      </c>
      <c r="H59" s="9" t="s">
        <v>137</v>
      </c>
      <c r="I59" s="10">
        <v>23</v>
      </c>
      <c r="J59" s="12">
        <v>2100</v>
      </c>
      <c r="K59" s="12">
        <v>884</v>
      </c>
      <c r="L59" s="12">
        <v>2</v>
      </c>
      <c r="M59" s="12">
        <v>0</v>
      </c>
      <c r="N59" s="39">
        <v>240</v>
      </c>
      <c r="O59" s="31">
        <v>10.6</v>
      </c>
      <c r="P59" s="36" t="s">
        <v>38</v>
      </c>
    </row>
    <row r="60" spans="1:16" ht="36" x14ac:dyDescent="0.25">
      <c r="A60" s="38">
        <v>37172</v>
      </c>
      <c r="B60" s="38">
        <v>37172</v>
      </c>
      <c r="C60" s="11">
        <v>2001</v>
      </c>
      <c r="D60" s="11" t="s">
        <v>34</v>
      </c>
      <c r="E60" s="11" t="s">
        <v>67</v>
      </c>
      <c r="F60" s="36" t="s">
        <v>30</v>
      </c>
      <c r="G60" s="36" t="s">
        <v>16</v>
      </c>
      <c r="H60" s="9" t="s">
        <v>138</v>
      </c>
      <c r="I60" s="10">
        <v>0</v>
      </c>
      <c r="J60" s="12">
        <v>2500</v>
      </c>
      <c r="K60" s="12">
        <v>0</v>
      </c>
      <c r="L60" s="12">
        <v>0</v>
      </c>
      <c r="M60" s="12">
        <v>0</v>
      </c>
      <c r="N60" s="39">
        <v>0</v>
      </c>
      <c r="O60" s="31">
        <v>0</v>
      </c>
      <c r="P60" s="36" t="s">
        <v>38</v>
      </c>
    </row>
    <row r="61" spans="1:16" ht="48" x14ac:dyDescent="0.25">
      <c r="A61" s="38">
        <v>37173</v>
      </c>
      <c r="B61" s="38">
        <v>37173</v>
      </c>
      <c r="C61" s="11">
        <v>2001</v>
      </c>
      <c r="D61" s="11" t="s">
        <v>34</v>
      </c>
      <c r="E61" s="11" t="s">
        <v>67</v>
      </c>
      <c r="F61" s="36" t="s">
        <v>65</v>
      </c>
      <c r="G61" s="36" t="s">
        <v>16</v>
      </c>
      <c r="H61" s="9" t="s">
        <v>139</v>
      </c>
      <c r="I61" s="10">
        <v>0</v>
      </c>
      <c r="J61" s="12">
        <v>0</v>
      </c>
      <c r="K61" s="12">
        <v>0</v>
      </c>
      <c r="L61" s="12">
        <v>0</v>
      </c>
      <c r="M61" s="12">
        <v>0</v>
      </c>
      <c r="N61" s="39">
        <v>112000</v>
      </c>
      <c r="O61" s="31">
        <v>13.4</v>
      </c>
      <c r="P61" s="36" t="s">
        <v>38</v>
      </c>
    </row>
    <row r="62" spans="1:16" ht="48" x14ac:dyDescent="0.25">
      <c r="A62" s="38">
        <v>37174</v>
      </c>
      <c r="B62" s="38">
        <v>37174</v>
      </c>
      <c r="C62" s="11">
        <v>2001</v>
      </c>
      <c r="D62" s="11" t="s">
        <v>34</v>
      </c>
      <c r="E62" s="11" t="s">
        <v>67</v>
      </c>
      <c r="F62" s="36" t="s">
        <v>21</v>
      </c>
      <c r="G62" s="36" t="s">
        <v>16</v>
      </c>
      <c r="H62" s="9" t="s">
        <v>140</v>
      </c>
      <c r="I62" s="10">
        <v>0</v>
      </c>
      <c r="J62" s="12">
        <v>0</v>
      </c>
      <c r="K62" s="12">
        <v>0</v>
      </c>
      <c r="L62" s="12">
        <v>0</v>
      </c>
      <c r="M62" s="12">
        <v>0</v>
      </c>
      <c r="N62" s="39">
        <v>0</v>
      </c>
      <c r="O62" s="31">
        <v>185</v>
      </c>
      <c r="P62" s="36" t="s">
        <v>38</v>
      </c>
    </row>
    <row r="63" spans="1:16" ht="36" x14ac:dyDescent="0.25">
      <c r="A63" s="38">
        <v>37174</v>
      </c>
      <c r="B63" s="38">
        <v>37174</v>
      </c>
      <c r="C63" s="11">
        <v>2001</v>
      </c>
      <c r="D63" s="11" t="s">
        <v>34</v>
      </c>
      <c r="E63" s="11" t="s">
        <v>39</v>
      </c>
      <c r="F63" s="36" t="s">
        <v>15</v>
      </c>
      <c r="G63" s="36" t="s">
        <v>16</v>
      </c>
      <c r="H63" s="9" t="s">
        <v>141</v>
      </c>
      <c r="I63" s="10">
        <v>0</v>
      </c>
      <c r="J63" s="12">
        <v>0</v>
      </c>
      <c r="K63" s="12">
        <v>0</v>
      </c>
      <c r="L63" s="12">
        <v>0</v>
      </c>
      <c r="M63" s="12">
        <v>0</v>
      </c>
      <c r="N63" s="39">
        <v>0</v>
      </c>
      <c r="O63" s="31">
        <v>5.7</v>
      </c>
      <c r="P63" s="36" t="s">
        <v>41</v>
      </c>
    </row>
    <row r="64" spans="1:16" ht="36" x14ac:dyDescent="0.25">
      <c r="A64" s="38">
        <v>37171</v>
      </c>
      <c r="B64" s="38">
        <v>37171</v>
      </c>
      <c r="C64" s="11">
        <v>2001</v>
      </c>
      <c r="D64" s="35" t="s">
        <v>104</v>
      </c>
      <c r="E64" s="11" t="s">
        <v>142</v>
      </c>
      <c r="F64" s="36" t="s">
        <v>15</v>
      </c>
      <c r="G64" s="36" t="s">
        <v>143</v>
      </c>
      <c r="H64" s="9" t="s">
        <v>144</v>
      </c>
      <c r="I64" s="10">
        <v>0</v>
      </c>
      <c r="J64" s="12">
        <v>3000</v>
      </c>
      <c r="K64" s="12">
        <v>2600</v>
      </c>
      <c r="L64" s="12">
        <v>0</v>
      </c>
      <c r="M64" s="12">
        <v>0</v>
      </c>
      <c r="N64" s="39">
        <v>0</v>
      </c>
      <c r="O64" s="31">
        <v>29.25</v>
      </c>
      <c r="P64" s="36" t="s">
        <v>38</v>
      </c>
    </row>
    <row r="65" spans="1:16" ht="48" x14ac:dyDescent="0.25">
      <c r="A65" s="38" t="s">
        <v>145</v>
      </c>
      <c r="B65" s="38" t="s">
        <v>145</v>
      </c>
      <c r="C65" s="11">
        <v>2001</v>
      </c>
      <c r="D65" s="35" t="s">
        <v>109</v>
      </c>
      <c r="E65" s="11" t="s">
        <v>146</v>
      </c>
      <c r="F65" s="36" t="s">
        <v>147</v>
      </c>
      <c r="G65" s="36" t="s">
        <v>16</v>
      </c>
      <c r="H65" s="9" t="s">
        <v>148</v>
      </c>
      <c r="I65" s="10">
        <v>3</v>
      </c>
      <c r="J65" s="12">
        <v>104</v>
      </c>
      <c r="K65" s="12">
        <v>0</v>
      </c>
      <c r="L65" s="12">
        <v>0</v>
      </c>
      <c r="M65" s="12">
        <v>0</v>
      </c>
      <c r="N65" s="39">
        <v>0</v>
      </c>
      <c r="O65" s="31">
        <v>0</v>
      </c>
      <c r="P65" s="36" t="s">
        <v>99</v>
      </c>
    </row>
    <row r="66" spans="1:16" ht="24" x14ac:dyDescent="0.25">
      <c r="A66" s="38" t="s">
        <v>145</v>
      </c>
      <c r="B66" s="38" t="s">
        <v>145</v>
      </c>
      <c r="C66" s="11">
        <v>2001</v>
      </c>
      <c r="D66" s="35" t="s">
        <v>13</v>
      </c>
      <c r="E66" s="11" t="s">
        <v>149</v>
      </c>
      <c r="F66" s="36" t="s">
        <v>150</v>
      </c>
      <c r="G66" s="36" t="s">
        <v>16</v>
      </c>
      <c r="H66" s="9" t="s">
        <v>151</v>
      </c>
      <c r="I66" s="10">
        <v>3</v>
      </c>
      <c r="J66" s="12">
        <v>4000</v>
      </c>
      <c r="K66" s="12">
        <v>0</v>
      </c>
      <c r="L66" s="12">
        <v>0</v>
      </c>
      <c r="M66" s="12">
        <v>0</v>
      </c>
      <c r="N66" s="39">
        <v>0</v>
      </c>
      <c r="O66" s="31">
        <v>0</v>
      </c>
      <c r="P66" s="36" t="s">
        <v>99</v>
      </c>
    </row>
    <row r="67" spans="1:16" x14ac:dyDescent="0.25">
      <c r="A67" s="38" t="s">
        <v>145</v>
      </c>
      <c r="B67" s="38" t="s">
        <v>145</v>
      </c>
      <c r="C67" s="11">
        <v>2001</v>
      </c>
      <c r="D67" s="35" t="s">
        <v>109</v>
      </c>
      <c r="E67" s="11" t="s">
        <v>152</v>
      </c>
      <c r="F67" s="36" t="s">
        <v>24</v>
      </c>
      <c r="G67" s="36" t="s">
        <v>145</v>
      </c>
      <c r="H67" s="9" t="s">
        <v>153</v>
      </c>
      <c r="I67" s="10">
        <v>0</v>
      </c>
      <c r="J67" s="12">
        <v>0</v>
      </c>
      <c r="K67" s="12">
        <v>0</v>
      </c>
      <c r="L67" s="12">
        <v>0</v>
      </c>
      <c r="M67" s="12">
        <v>0</v>
      </c>
      <c r="N67" s="39">
        <v>0</v>
      </c>
      <c r="O67" s="31">
        <v>0.28000000000000003</v>
      </c>
      <c r="P67" s="36" t="s">
        <v>99</v>
      </c>
    </row>
    <row r="68" spans="1:16" ht="24" x14ac:dyDescent="0.25">
      <c r="A68" s="38">
        <v>37257</v>
      </c>
      <c r="B68" s="38">
        <v>37257</v>
      </c>
      <c r="C68" s="11">
        <v>2002</v>
      </c>
      <c r="D68" s="35" t="s">
        <v>13</v>
      </c>
      <c r="E68" s="11" t="s">
        <v>125</v>
      </c>
      <c r="F68" s="36" t="s">
        <v>155</v>
      </c>
      <c r="G68" s="36" t="s">
        <v>156</v>
      </c>
      <c r="H68" s="9" t="s">
        <v>157</v>
      </c>
      <c r="I68" s="10">
        <v>0</v>
      </c>
      <c r="J68" s="12">
        <v>2</v>
      </c>
      <c r="K68" s="12">
        <v>0</v>
      </c>
      <c r="L68" s="12">
        <v>0</v>
      </c>
      <c r="M68" s="12">
        <v>0</v>
      </c>
      <c r="N68" s="39">
        <v>0</v>
      </c>
      <c r="O68" s="31">
        <v>0</v>
      </c>
      <c r="P68" s="36" t="s">
        <v>99</v>
      </c>
    </row>
    <row r="69" spans="1:16" ht="24" x14ac:dyDescent="0.25">
      <c r="A69" s="38">
        <v>37258</v>
      </c>
      <c r="B69" s="38">
        <v>37258</v>
      </c>
      <c r="C69" s="11">
        <v>2002</v>
      </c>
      <c r="D69" s="35" t="s">
        <v>13</v>
      </c>
      <c r="E69" s="11" t="s">
        <v>112</v>
      </c>
      <c r="F69" s="36" t="s">
        <v>55</v>
      </c>
      <c r="G69" s="36" t="s">
        <v>158</v>
      </c>
      <c r="H69" s="9" t="s">
        <v>159</v>
      </c>
      <c r="I69" s="10">
        <v>0</v>
      </c>
      <c r="J69" s="12">
        <v>3</v>
      </c>
      <c r="K69" s="12">
        <v>0</v>
      </c>
      <c r="L69" s="12">
        <v>0</v>
      </c>
      <c r="M69" s="12">
        <v>0</v>
      </c>
      <c r="N69" s="39">
        <v>0</v>
      </c>
      <c r="O69" s="31">
        <v>0</v>
      </c>
      <c r="P69" s="36" t="s">
        <v>99</v>
      </c>
    </row>
    <row r="70" spans="1:16" x14ac:dyDescent="0.25">
      <c r="A70" s="38">
        <v>37259</v>
      </c>
      <c r="B70" s="38">
        <v>37259</v>
      </c>
      <c r="C70" s="11">
        <v>2002</v>
      </c>
      <c r="D70" s="11" t="s">
        <v>34</v>
      </c>
      <c r="E70" s="11" t="s">
        <v>95</v>
      </c>
      <c r="F70" s="36" t="s">
        <v>21</v>
      </c>
      <c r="G70" s="36" t="s">
        <v>158</v>
      </c>
      <c r="H70" s="9" t="s">
        <v>160</v>
      </c>
      <c r="I70" s="10">
        <v>8</v>
      </c>
      <c r="J70" s="12">
        <v>0</v>
      </c>
      <c r="K70" s="12">
        <v>0</v>
      </c>
      <c r="L70" s="12">
        <v>0</v>
      </c>
      <c r="M70" s="12">
        <v>0</v>
      </c>
      <c r="N70" s="39">
        <v>0</v>
      </c>
      <c r="O70" s="31">
        <v>0</v>
      </c>
      <c r="P70" s="36" t="s">
        <v>99</v>
      </c>
    </row>
    <row r="71" spans="1:16" x14ac:dyDescent="0.25">
      <c r="A71" s="38">
        <v>37260</v>
      </c>
      <c r="B71" s="38">
        <v>37260</v>
      </c>
      <c r="C71" s="11">
        <v>2002</v>
      </c>
      <c r="D71" s="11" t="s">
        <v>34</v>
      </c>
      <c r="E71" s="11" t="s">
        <v>95</v>
      </c>
      <c r="F71" s="36" t="s">
        <v>57</v>
      </c>
      <c r="G71" s="36" t="s">
        <v>158</v>
      </c>
      <c r="H71" s="9" t="s">
        <v>160</v>
      </c>
      <c r="I71" s="10">
        <v>1</v>
      </c>
      <c r="J71" s="12">
        <v>0</v>
      </c>
      <c r="K71" s="12">
        <v>0</v>
      </c>
      <c r="L71" s="12">
        <v>0</v>
      </c>
      <c r="M71" s="12">
        <v>0</v>
      </c>
      <c r="N71" s="39">
        <v>0</v>
      </c>
      <c r="O71" s="31">
        <v>0</v>
      </c>
      <c r="P71" s="36" t="s">
        <v>99</v>
      </c>
    </row>
    <row r="72" spans="1:16" x14ac:dyDescent="0.25">
      <c r="A72" s="38">
        <v>37261</v>
      </c>
      <c r="B72" s="38">
        <v>37261</v>
      </c>
      <c r="C72" s="11">
        <v>2002</v>
      </c>
      <c r="D72" s="11" t="s">
        <v>34</v>
      </c>
      <c r="E72" s="11" t="s">
        <v>95</v>
      </c>
      <c r="F72" s="36" t="s">
        <v>69</v>
      </c>
      <c r="G72" s="36" t="s">
        <v>158</v>
      </c>
      <c r="H72" s="9" t="s">
        <v>160</v>
      </c>
      <c r="I72" s="10">
        <v>5</v>
      </c>
      <c r="J72" s="12">
        <v>0</v>
      </c>
      <c r="K72" s="12">
        <v>0</v>
      </c>
      <c r="L72" s="12">
        <v>0</v>
      </c>
      <c r="M72" s="12">
        <v>0</v>
      </c>
      <c r="N72" s="39">
        <v>0</v>
      </c>
      <c r="O72" s="31">
        <v>0</v>
      </c>
      <c r="P72" s="36" t="s">
        <v>99</v>
      </c>
    </row>
    <row r="73" spans="1:16" ht="24" x14ac:dyDescent="0.25">
      <c r="A73" s="38">
        <v>37265</v>
      </c>
      <c r="B73" s="38">
        <v>37265</v>
      </c>
      <c r="C73" s="11">
        <v>2002</v>
      </c>
      <c r="D73" s="11" t="s">
        <v>34</v>
      </c>
      <c r="E73" s="11" t="s">
        <v>95</v>
      </c>
      <c r="F73" s="36" t="s">
        <v>28</v>
      </c>
      <c r="G73" s="36" t="s">
        <v>158</v>
      </c>
      <c r="H73" s="9" t="s">
        <v>160</v>
      </c>
      <c r="I73" s="10">
        <v>14</v>
      </c>
      <c r="J73" s="12">
        <v>0</v>
      </c>
      <c r="K73" s="12">
        <v>0</v>
      </c>
      <c r="L73" s="12">
        <v>0</v>
      </c>
      <c r="M73" s="12">
        <v>0</v>
      </c>
      <c r="N73" s="39">
        <v>0</v>
      </c>
      <c r="O73" s="31">
        <v>0</v>
      </c>
      <c r="P73" s="36" t="s">
        <v>99</v>
      </c>
    </row>
    <row r="74" spans="1:16" x14ac:dyDescent="0.25">
      <c r="A74" s="38">
        <v>37265</v>
      </c>
      <c r="B74" s="38">
        <v>37265</v>
      </c>
      <c r="C74" s="11">
        <v>2002</v>
      </c>
      <c r="D74" s="11" t="s">
        <v>34</v>
      </c>
      <c r="E74" s="11" t="s">
        <v>95</v>
      </c>
      <c r="F74" s="36" t="s">
        <v>162</v>
      </c>
      <c r="G74" s="36" t="s">
        <v>158</v>
      </c>
      <c r="H74" s="9" t="s">
        <v>160</v>
      </c>
      <c r="I74" s="10">
        <v>1</v>
      </c>
      <c r="J74" s="12">
        <v>0</v>
      </c>
      <c r="K74" s="12">
        <v>0</v>
      </c>
      <c r="L74" s="12">
        <v>0</v>
      </c>
      <c r="M74" s="12">
        <v>0</v>
      </c>
      <c r="N74" s="39">
        <v>0</v>
      </c>
      <c r="O74" s="31">
        <v>0</v>
      </c>
      <c r="P74" s="36" t="s">
        <v>99</v>
      </c>
    </row>
    <row r="75" spans="1:16" ht="24" x14ac:dyDescent="0.25">
      <c r="A75" s="38">
        <v>37267</v>
      </c>
      <c r="B75" s="38">
        <v>37267</v>
      </c>
      <c r="C75" s="11">
        <v>2002</v>
      </c>
      <c r="D75" s="11" t="s">
        <v>34</v>
      </c>
      <c r="E75" s="11" t="s">
        <v>95</v>
      </c>
      <c r="F75" s="36" t="s">
        <v>21</v>
      </c>
      <c r="G75" s="9" t="s">
        <v>163</v>
      </c>
      <c r="H75" s="9" t="s">
        <v>164</v>
      </c>
      <c r="I75" s="10">
        <v>16</v>
      </c>
      <c r="J75" s="12">
        <v>321</v>
      </c>
      <c r="K75" s="12">
        <v>0</v>
      </c>
      <c r="L75" s="12">
        <v>0</v>
      </c>
      <c r="M75" s="12">
        <v>0</v>
      </c>
      <c r="N75" s="39">
        <v>0</v>
      </c>
      <c r="O75" s="31">
        <v>0</v>
      </c>
      <c r="P75" s="36" t="s">
        <v>99</v>
      </c>
    </row>
    <row r="76" spans="1:16" ht="48" x14ac:dyDescent="0.25">
      <c r="A76" s="38">
        <v>37268</v>
      </c>
      <c r="B76" s="38">
        <v>37268</v>
      </c>
      <c r="C76" s="11">
        <v>2002</v>
      </c>
      <c r="D76" s="35" t="s">
        <v>13</v>
      </c>
      <c r="E76" s="11" t="s">
        <v>112</v>
      </c>
      <c r="F76" s="36" t="s">
        <v>165</v>
      </c>
      <c r="G76" s="36" t="s">
        <v>158</v>
      </c>
      <c r="H76" s="9" t="s">
        <v>166</v>
      </c>
      <c r="I76" s="10">
        <v>0</v>
      </c>
      <c r="J76" s="12">
        <v>0</v>
      </c>
      <c r="K76" s="12">
        <v>60</v>
      </c>
      <c r="L76" s="12">
        <v>0</v>
      </c>
      <c r="M76" s="12">
        <v>0</v>
      </c>
      <c r="N76" s="39">
        <v>0</v>
      </c>
      <c r="O76" s="31">
        <v>0.1</v>
      </c>
      <c r="P76" s="36" t="s">
        <v>99</v>
      </c>
    </row>
    <row r="77" spans="1:16" x14ac:dyDescent="0.25">
      <c r="A77" s="38">
        <v>37268</v>
      </c>
      <c r="B77" s="38">
        <v>37268</v>
      </c>
      <c r="C77" s="11">
        <v>2002</v>
      </c>
      <c r="D77" s="11" t="s">
        <v>34</v>
      </c>
      <c r="E77" s="11" t="s">
        <v>95</v>
      </c>
      <c r="F77" s="36" t="s">
        <v>47</v>
      </c>
      <c r="G77" s="36" t="s">
        <v>158</v>
      </c>
      <c r="H77" s="9" t="s">
        <v>160</v>
      </c>
      <c r="I77" s="10">
        <v>1</v>
      </c>
      <c r="J77" s="12">
        <v>0</v>
      </c>
      <c r="K77" s="12">
        <v>0</v>
      </c>
      <c r="L77" s="12">
        <v>0</v>
      </c>
      <c r="M77" s="12">
        <v>0</v>
      </c>
      <c r="N77" s="39">
        <v>0</v>
      </c>
      <c r="O77" s="31">
        <v>0</v>
      </c>
      <c r="P77" s="36" t="s">
        <v>99</v>
      </c>
    </row>
    <row r="78" spans="1:16" ht="24" x14ac:dyDescent="0.25">
      <c r="A78" s="38">
        <v>37270</v>
      </c>
      <c r="B78" s="38">
        <v>37270</v>
      </c>
      <c r="C78" s="11">
        <v>2002</v>
      </c>
      <c r="D78" s="35" t="s">
        <v>13</v>
      </c>
      <c r="E78" s="11" t="s">
        <v>125</v>
      </c>
      <c r="F78" s="36" t="s">
        <v>165</v>
      </c>
      <c r="G78" s="36" t="s">
        <v>167</v>
      </c>
      <c r="H78" s="9" t="s">
        <v>168</v>
      </c>
      <c r="I78" s="10">
        <v>1</v>
      </c>
      <c r="J78" s="12">
        <v>0</v>
      </c>
      <c r="K78" s="12">
        <v>0</v>
      </c>
      <c r="L78" s="12">
        <v>0</v>
      </c>
      <c r="M78" s="12">
        <v>0</v>
      </c>
      <c r="N78" s="39">
        <v>0</v>
      </c>
      <c r="O78" s="31">
        <v>0</v>
      </c>
      <c r="P78" s="36" t="s">
        <v>99</v>
      </c>
    </row>
    <row r="79" spans="1:16" x14ac:dyDescent="0.25">
      <c r="A79" s="38">
        <v>37272</v>
      </c>
      <c r="B79" s="38">
        <v>37272</v>
      </c>
      <c r="C79" s="11">
        <v>2002</v>
      </c>
      <c r="D79" s="11" t="s">
        <v>34</v>
      </c>
      <c r="E79" s="11" t="s">
        <v>95</v>
      </c>
      <c r="F79" s="36" t="s">
        <v>51</v>
      </c>
      <c r="G79" s="36" t="s">
        <v>158</v>
      </c>
      <c r="H79" s="9" t="s">
        <v>160</v>
      </c>
      <c r="I79" s="10">
        <v>0</v>
      </c>
      <c r="J79" s="12">
        <v>0</v>
      </c>
      <c r="K79" s="12">
        <v>0</v>
      </c>
      <c r="L79" s="12">
        <v>0</v>
      </c>
      <c r="M79" s="12">
        <v>0</v>
      </c>
      <c r="N79" s="39">
        <v>0</v>
      </c>
      <c r="O79" s="31">
        <v>5</v>
      </c>
      <c r="P79" s="36" t="s">
        <v>99</v>
      </c>
    </row>
    <row r="80" spans="1:16" x14ac:dyDescent="0.25">
      <c r="A80" s="38">
        <v>37272</v>
      </c>
      <c r="B80" s="38">
        <v>37272</v>
      </c>
      <c r="C80" s="11">
        <v>2002</v>
      </c>
      <c r="D80" s="11" t="s">
        <v>34</v>
      </c>
      <c r="E80" s="11" t="s">
        <v>95</v>
      </c>
      <c r="F80" s="36" t="s">
        <v>75</v>
      </c>
      <c r="G80" s="36" t="s">
        <v>158</v>
      </c>
      <c r="H80" s="9" t="s">
        <v>160</v>
      </c>
      <c r="I80" s="10">
        <v>3</v>
      </c>
      <c r="J80" s="12">
        <v>50</v>
      </c>
      <c r="K80" s="12">
        <v>0</v>
      </c>
      <c r="L80" s="12">
        <v>0</v>
      </c>
      <c r="M80" s="12">
        <v>0</v>
      </c>
      <c r="N80" s="39">
        <v>0</v>
      </c>
      <c r="O80" s="31">
        <v>0</v>
      </c>
      <c r="P80" s="36" t="s">
        <v>99</v>
      </c>
    </row>
    <row r="81" spans="1:16" x14ac:dyDescent="0.25">
      <c r="A81" s="38">
        <v>37272</v>
      </c>
      <c r="B81" s="38">
        <v>37272</v>
      </c>
      <c r="C81" s="11">
        <v>2002</v>
      </c>
      <c r="D81" s="11" t="s">
        <v>34</v>
      </c>
      <c r="E81" s="11" t="s">
        <v>95</v>
      </c>
      <c r="F81" s="36" t="s">
        <v>162</v>
      </c>
      <c r="G81" s="36" t="s">
        <v>158</v>
      </c>
      <c r="H81" s="9" t="s">
        <v>160</v>
      </c>
      <c r="I81" s="10">
        <v>1</v>
      </c>
      <c r="J81" s="12">
        <v>0</v>
      </c>
      <c r="K81" s="12">
        <v>0</v>
      </c>
      <c r="L81" s="12">
        <v>0</v>
      </c>
      <c r="M81" s="12">
        <v>0</v>
      </c>
      <c r="N81" s="39">
        <v>0</v>
      </c>
      <c r="O81" s="31">
        <v>0</v>
      </c>
      <c r="P81" s="36" t="s">
        <v>99</v>
      </c>
    </row>
    <row r="82" spans="1:16" ht="72" x14ac:dyDescent="0.25">
      <c r="A82" s="38">
        <v>37272</v>
      </c>
      <c r="B82" s="38">
        <v>37272</v>
      </c>
      <c r="C82" s="11">
        <v>2002</v>
      </c>
      <c r="D82" s="35" t="s">
        <v>115</v>
      </c>
      <c r="E82" s="11" t="s">
        <v>169</v>
      </c>
      <c r="F82" s="36" t="s">
        <v>51</v>
      </c>
      <c r="G82" s="36" t="s">
        <v>170</v>
      </c>
      <c r="H82" s="9" t="s">
        <v>171</v>
      </c>
      <c r="I82" s="10">
        <v>0</v>
      </c>
      <c r="J82" s="12">
        <v>5000</v>
      </c>
      <c r="K82" s="12">
        <v>0</v>
      </c>
      <c r="L82" s="12">
        <v>0</v>
      </c>
      <c r="M82" s="12">
        <v>0</v>
      </c>
      <c r="N82" s="39">
        <v>0</v>
      </c>
      <c r="O82" s="31">
        <v>0.1</v>
      </c>
      <c r="P82" s="36" t="s">
        <v>99</v>
      </c>
    </row>
    <row r="83" spans="1:16" ht="60" x14ac:dyDescent="0.25">
      <c r="A83" s="38">
        <v>37273</v>
      </c>
      <c r="B83" s="38">
        <v>37273</v>
      </c>
      <c r="C83" s="11">
        <v>2002</v>
      </c>
      <c r="D83" s="11" t="s">
        <v>34</v>
      </c>
      <c r="E83" s="11" t="s">
        <v>95</v>
      </c>
      <c r="F83" s="36" t="s">
        <v>75</v>
      </c>
      <c r="G83" s="36" t="s">
        <v>158</v>
      </c>
      <c r="H83" s="9" t="s">
        <v>172</v>
      </c>
      <c r="I83" s="10">
        <v>1</v>
      </c>
      <c r="J83" s="12">
        <v>0</v>
      </c>
      <c r="K83" s="12">
        <v>0</v>
      </c>
      <c r="L83" s="12">
        <v>0</v>
      </c>
      <c r="M83" s="12">
        <v>0</v>
      </c>
      <c r="N83" s="39">
        <v>500</v>
      </c>
      <c r="O83" s="31">
        <v>1.6</v>
      </c>
      <c r="P83" s="36" t="s">
        <v>99</v>
      </c>
    </row>
    <row r="84" spans="1:16" ht="36" x14ac:dyDescent="0.25">
      <c r="A84" s="38">
        <v>37273</v>
      </c>
      <c r="B84" s="38">
        <v>37273</v>
      </c>
      <c r="C84" s="11">
        <v>2002</v>
      </c>
      <c r="D84" s="35" t="s">
        <v>13</v>
      </c>
      <c r="E84" s="11" t="s">
        <v>173</v>
      </c>
      <c r="F84" s="36" t="s">
        <v>65</v>
      </c>
      <c r="G84" s="36" t="s">
        <v>158</v>
      </c>
      <c r="H84" s="9" t="s">
        <v>174</v>
      </c>
      <c r="I84" s="10">
        <v>0</v>
      </c>
      <c r="J84" s="12">
        <v>100</v>
      </c>
      <c r="K84" s="12">
        <v>0</v>
      </c>
      <c r="L84" s="12">
        <v>0</v>
      </c>
      <c r="M84" s="12">
        <v>0</v>
      </c>
      <c r="N84" s="39">
        <v>0</v>
      </c>
      <c r="O84" s="31">
        <v>0.27500000000000002</v>
      </c>
      <c r="P84" s="36" t="s">
        <v>99</v>
      </c>
    </row>
    <row r="85" spans="1:16" ht="36" x14ac:dyDescent="0.25">
      <c r="A85" s="38">
        <v>37274</v>
      </c>
      <c r="B85" s="38">
        <v>37274</v>
      </c>
      <c r="C85" s="11">
        <v>2002</v>
      </c>
      <c r="D85" s="35" t="s">
        <v>13</v>
      </c>
      <c r="E85" s="11" t="s">
        <v>149</v>
      </c>
      <c r="F85" s="36" t="s">
        <v>97</v>
      </c>
      <c r="G85" s="36" t="s">
        <v>175</v>
      </c>
      <c r="H85" s="9" t="s">
        <v>176</v>
      </c>
      <c r="I85" s="10">
        <v>1</v>
      </c>
      <c r="J85" s="12">
        <v>150</v>
      </c>
      <c r="K85" s="12">
        <v>37</v>
      </c>
      <c r="L85" s="12">
        <v>0</v>
      </c>
      <c r="M85" s="12">
        <v>0</v>
      </c>
      <c r="N85" s="39">
        <v>20</v>
      </c>
      <c r="O85" s="31">
        <v>0.37</v>
      </c>
      <c r="P85" s="36" t="s">
        <v>99</v>
      </c>
    </row>
    <row r="86" spans="1:16" x14ac:dyDescent="0.25">
      <c r="A86" s="38">
        <v>37274</v>
      </c>
      <c r="B86" s="38">
        <v>37274</v>
      </c>
      <c r="C86" s="11">
        <v>2002</v>
      </c>
      <c r="D86" s="11" t="s">
        <v>34</v>
      </c>
      <c r="E86" s="11" t="s">
        <v>95</v>
      </c>
      <c r="F86" s="36" t="s">
        <v>47</v>
      </c>
      <c r="G86" s="36" t="s">
        <v>158</v>
      </c>
      <c r="H86" s="9" t="s">
        <v>160</v>
      </c>
      <c r="I86" s="10">
        <v>1</v>
      </c>
      <c r="J86" s="12">
        <v>0</v>
      </c>
      <c r="K86" s="12">
        <v>0</v>
      </c>
      <c r="L86" s="12">
        <v>0</v>
      </c>
      <c r="M86" s="12">
        <v>0</v>
      </c>
      <c r="N86" s="39">
        <v>0</v>
      </c>
      <c r="O86" s="31">
        <v>0</v>
      </c>
      <c r="P86" s="36" t="s">
        <v>99</v>
      </c>
    </row>
    <row r="87" spans="1:16" ht="48" x14ac:dyDescent="0.25">
      <c r="A87" s="38">
        <v>37276</v>
      </c>
      <c r="B87" s="38">
        <v>37276</v>
      </c>
      <c r="C87" s="11">
        <v>2002</v>
      </c>
      <c r="D87" s="35" t="s">
        <v>13</v>
      </c>
      <c r="E87" s="11" t="s">
        <v>173</v>
      </c>
      <c r="F87" s="36" t="s">
        <v>162</v>
      </c>
      <c r="G87" s="36" t="s">
        <v>177</v>
      </c>
      <c r="H87" s="9" t="s">
        <v>178</v>
      </c>
      <c r="I87" s="10">
        <v>0</v>
      </c>
      <c r="J87" s="12">
        <v>800</v>
      </c>
      <c r="K87" s="12">
        <v>0</v>
      </c>
      <c r="L87" s="12">
        <v>0</v>
      </c>
      <c r="M87" s="12">
        <v>0</v>
      </c>
      <c r="N87" s="39">
        <v>0</v>
      </c>
      <c r="O87" s="31">
        <v>0</v>
      </c>
      <c r="P87" s="36" t="s">
        <v>99</v>
      </c>
    </row>
    <row r="88" spans="1:16" x14ac:dyDescent="0.25">
      <c r="A88" s="38">
        <v>37278</v>
      </c>
      <c r="B88" s="38">
        <v>37278</v>
      </c>
      <c r="C88" s="11">
        <v>2002</v>
      </c>
      <c r="D88" s="11" t="s">
        <v>34</v>
      </c>
      <c r="E88" s="11" t="s">
        <v>95</v>
      </c>
      <c r="F88" s="36" t="s">
        <v>51</v>
      </c>
      <c r="G88" s="36" t="s">
        <v>158</v>
      </c>
      <c r="H88" s="9" t="s">
        <v>160</v>
      </c>
      <c r="I88" s="10">
        <v>1</v>
      </c>
      <c r="J88" s="12">
        <v>0</v>
      </c>
      <c r="K88" s="12">
        <v>0</v>
      </c>
      <c r="L88" s="12">
        <v>0</v>
      </c>
      <c r="M88" s="12">
        <v>0</v>
      </c>
      <c r="N88" s="39">
        <v>0</v>
      </c>
      <c r="O88" s="31">
        <v>0</v>
      </c>
      <c r="P88" s="36" t="s">
        <v>99</v>
      </c>
    </row>
    <row r="89" spans="1:16" x14ac:dyDescent="0.25">
      <c r="A89" s="38">
        <v>37287</v>
      </c>
      <c r="B89" s="38">
        <v>37287</v>
      </c>
      <c r="C89" s="11">
        <v>2002</v>
      </c>
      <c r="D89" s="11" t="s">
        <v>34</v>
      </c>
      <c r="E89" s="11" t="s">
        <v>95</v>
      </c>
      <c r="F89" s="36" t="s">
        <v>51</v>
      </c>
      <c r="G89" s="36" t="s">
        <v>158</v>
      </c>
      <c r="H89" s="9" t="s">
        <v>160</v>
      </c>
      <c r="I89" s="10">
        <v>3</v>
      </c>
      <c r="J89" s="12">
        <v>0</v>
      </c>
      <c r="K89" s="12">
        <v>0</v>
      </c>
      <c r="L89" s="12">
        <v>0</v>
      </c>
      <c r="M89" s="12">
        <v>0</v>
      </c>
      <c r="N89" s="39">
        <v>0</v>
      </c>
      <c r="O89" s="31">
        <v>0</v>
      </c>
      <c r="P89" s="36" t="s">
        <v>99</v>
      </c>
    </row>
    <row r="90" spans="1:16" ht="24" x14ac:dyDescent="0.25">
      <c r="A90" s="38">
        <v>37293</v>
      </c>
      <c r="B90" s="38">
        <v>37293</v>
      </c>
      <c r="C90" s="11">
        <v>2002</v>
      </c>
      <c r="D90" s="35" t="s">
        <v>104</v>
      </c>
      <c r="E90" s="11" t="s">
        <v>105</v>
      </c>
      <c r="F90" s="36" t="s">
        <v>78</v>
      </c>
      <c r="G90" s="36" t="s">
        <v>179</v>
      </c>
      <c r="H90" s="9" t="s">
        <v>180</v>
      </c>
      <c r="I90" s="10">
        <v>0</v>
      </c>
      <c r="J90" s="12">
        <v>216</v>
      </c>
      <c r="K90" s="12">
        <v>0</v>
      </c>
      <c r="L90" s="12">
        <v>0</v>
      </c>
      <c r="M90" s="12">
        <v>0</v>
      </c>
      <c r="N90" s="39">
        <v>0</v>
      </c>
      <c r="O90" s="31">
        <v>0</v>
      </c>
      <c r="P90" s="36" t="s">
        <v>99</v>
      </c>
    </row>
    <row r="91" spans="1:16" x14ac:dyDescent="0.25">
      <c r="A91" s="38">
        <v>37293</v>
      </c>
      <c r="B91" s="38">
        <v>37293</v>
      </c>
      <c r="C91" s="11">
        <v>2002</v>
      </c>
      <c r="D91" s="11" t="s">
        <v>34</v>
      </c>
      <c r="E91" s="11" t="s">
        <v>95</v>
      </c>
      <c r="F91" s="36" t="s">
        <v>62</v>
      </c>
      <c r="G91" s="36" t="s">
        <v>158</v>
      </c>
      <c r="H91" s="9" t="s">
        <v>160</v>
      </c>
      <c r="I91" s="10">
        <v>1</v>
      </c>
      <c r="J91" s="12">
        <v>0</v>
      </c>
      <c r="K91" s="12">
        <v>0</v>
      </c>
      <c r="L91" s="12">
        <v>0</v>
      </c>
      <c r="M91" s="12">
        <v>0</v>
      </c>
      <c r="N91" s="39">
        <v>0</v>
      </c>
      <c r="O91" s="31">
        <v>0</v>
      </c>
      <c r="P91" s="36" t="s">
        <v>99</v>
      </c>
    </row>
    <row r="92" spans="1:16" ht="72" x14ac:dyDescent="0.25">
      <c r="A92" s="38">
        <v>37298</v>
      </c>
      <c r="B92" s="38">
        <v>37298</v>
      </c>
      <c r="C92" s="11">
        <v>2002</v>
      </c>
      <c r="D92" s="11" t="s">
        <v>34</v>
      </c>
      <c r="E92" s="11" t="s">
        <v>95</v>
      </c>
      <c r="F92" s="36" t="s">
        <v>32</v>
      </c>
      <c r="G92" s="9" t="s">
        <v>181</v>
      </c>
      <c r="H92" s="9" t="s">
        <v>164</v>
      </c>
      <c r="I92" s="10">
        <v>0</v>
      </c>
      <c r="J92" s="12">
        <v>2000</v>
      </c>
      <c r="K92" s="12">
        <v>0</v>
      </c>
      <c r="L92" s="12">
        <v>0</v>
      </c>
      <c r="M92" s="12">
        <v>0</v>
      </c>
      <c r="N92" s="39">
        <v>0</v>
      </c>
      <c r="O92" s="31">
        <v>40.299999999999997</v>
      </c>
      <c r="P92" s="36" t="s">
        <v>99</v>
      </c>
    </row>
    <row r="93" spans="1:16" ht="24" x14ac:dyDescent="0.25">
      <c r="A93" s="38">
        <v>37299</v>
      </c>
      <c r="B93" s="38">
        <v>37299</v>
      </c>
      <c r="C93" s="11">
        <v>2002</v>
      </c>
      <c r="D93" s="11" t="s">
        <v>34</v>
      </c>
      <c r="E93" s="11" t="s">
        <v>182</v>
      </c>
      <c r="F93" s="36" t="s">
        <v>28</v>
      </c>
      <c r="G93" s="9" t="s">
        <v>158</v>
      </c>
      <c r="H93" s="9" t="s">
        <v>183</v>
      </c>
      <c r="I93" s="10">
        <v>5</v>
      </c>
      <c r="J93" s="12">
        <v>0</v>
      </c>
      <c r="K93" s="12">
        <v>136</v>
      </c>
      <c r="L93" s="12">
        <v>0</v>
      </c>
      <c r="M93" s="12">
        <v>0</v>
      </c>
      <c r="N93" s="39">
        <v>250</v>
      </c>
      <c r="O93" s="31">
        <v>1.6</v>
      </c>
      <c r="P93" s="36" t="s">
        <v>99</v>
      </c>
    </row>
    <row r="94" spans="1:16" ht="48" x14ac:dyDescent="0.25">
      <c r="A94" s="38">
        <v>37299</v>
      </c>
      <c r="B94" s="38">
        <v>37299</v>
      </c>
      <c r="C94" s="11">
        <v>2002</v>
      </c>
      <c r="D94" s="11" t="s">
        <v>34</v>
      </c>
      <c r="E94" s="11" t="s">
        <v>95</v>
      </c>
      <c r="F94" s="36" t="s">
        <v>24</v>
      </c>
      <c r="G94" s="9" t="s">
        <v>184</v>
      </c>
      <c r="H94" s="9" t="s">
        <v>164</v>
      </c>
      <c r="I94" s="10">
        <v>0</v>
      </c>
      <c r="J94" s="12">
        <v>40000</v>
      </c>
      <c r="K94" s="12">
        <v>0</v>
      </c>
      <c r="L94" s="12">
        <v>0</v>
      </c>
      <c r="M94" s="12">
        <v>0</v>
      </c>
      <c r="N94" s="39">
        <v>0</v>
      </c>
      <c r="O94" s="31">
        <v>0</v>
      </c>
      <c r="P94" s="36" t="s">
        <v>99</v>
      </c>
    </row>
    <row r="95" spans="1:16" ht="24" x14ac:dyDescent="0.25">
      <c r="A95" s="38">
        <v>37301</v>
      </c>
      <c r="B95" s="38">
        <v>37301</v>
      </c>
      <c r="C95" s="11">
        <v>2002</v>
      </c>
      <c r="D95" s="11" t="s">
        <v>34</v>
      </c>
      <c r="E95" s="11" t="s">
        <v>39</v>
      </c>
      <c r="F95" s="36" t="s">
        <v>59</v>
      </c>
      <c r="G95" s="36" t="s">
        <v>185</v>
      </c>
      <c r="H95" s="9" t="s">
        <v>186</v>
      </c>
      <c r="I95" s="10">
        <v>0</v>
      </c>
      <c r="J95" s="12">
        <v>0</v>
      </c>
      <c r="K95" s="12">
        <v>0</v>
      </c>
      <c r="L95" s="12">
        <v>0</v>
      </c>
      <c r="M95" s="12">
        <v>0</v>
      </c>
      <c r="N95" s="39">
        <v>20000</v>
      </c>
      <c r="O95" s="31">
        <v>69.2</v>
      </c>
      <c r="P95" s="36" t="s">
        <v>99</v>
      </c>
    </row>
    <row r="96" spans="1:16" ht="24" x14ac:dyDescent="0.25">
      <c r="A96" s="38">
        <v>37301</v>
      </c>
      <c r="B96" s="38">
        <v>37301</v>
      </c>
      <c r="C96" s="11">
        <v>2002</v>
      </c>
      <c r="D96" s="35" t="s">
        <v>115</v>
      </c>
      <c r="E96" s="11" t="s">
        <v>116</v>
      </c>
      <c r="F96" s="36" t="s">
        <v>26</v>
      </c>
      <c r="G96" s="36" t="s">
        <v>187</v>
      </c>
      <c r="H96" s="9" t="s">
        <v>188</v>
      </c>
      <c r="I96" s="10">
        <v>6</v>
      </c>
      <c r="J96" s="12">
        <v>25</v>
      </c>
      <c r="K96" s="12">
        <v>0</v>
      </c>
      <c r="L96" s="12">
        <v>0</v>
      </c>
      <c r="M96" s="12">
        <v>0</v>
      </c>
      <c r="N96" s="39">
        <v>0</v>
      </c>
      <c r="O96" s="31">
        <v>0.6</v>
      </c>
      <c r="P96" s="36" t="s">
        <v>99</v>
      </c>
    </row>
    <row r="97" spans="1:16" x14ac:dyDescent="0.25">
      <c r="A97" s="38">
        <v>37301</v>
      </c>
      <c r="B97" s="38">
        <v>37301</v>
      </c>
      <c r="C97" s="11">
        <v>2002</v>
      </c>
      <c r="D97" s="11" t="s">
        <v>34</v>
      </c>
      <c r="E97" s="11" t="s">
        <v>35</v>
      </c>
      <c r="F97" s="36" t="s">
        <v>189</v>
      </c>
      <c r="G97" s="36" t="s">
        <v>190</v>
      </c>
      <c r="H97" s="9" t="s">
        <v>191</v>
      </c>
      <c r="I97" s="10">
        <v>0</v>
      </c>
      <c r="J97" s="12">
        <v>0</v>
      </c>
      <c r="K97" s="12">
        <v>300</v>
      </c>
      <c r="L97" s="12">
        <v>0</v>
      </c>
      <c r="M97" s="12">
        <v>0</v>
      </c>
      <c r="N97" s="39">
        <v>0</v>
      </c>
      <c r="O97" s="31">
        <v>0</v>
      </c>
      <c r="P97" s="36" t="s">
        <v>99</v>
      </c>
    </row>
    <row r="98" spans="1:16" ht="24" x14ac:dyDescent="0.25">
      <c r="A98" s="38">
        <v>37301</v>
      </c>
      <c r="B98" s="38">
        <v>37301</v>
      </c>
      <c r="C98" s="11">
        <v>2002</v>
      </c>
      <c r="D98" s="11" t="s">
        <v>34</v>
      </c>
      <c r="E98" s="11" t="s">
        <v>95</v>
      </c>
      <c r="F98" s="36" t="s">
        <v>162</v>
      </c>
      <c r="G98" s="36" t="s">
        <v>158</v>
      </c>
      <c r="H98" s="9" t="s">
        <v>164</v>
      </c>
      <c r="I98" s="10">
        <v>1</v>
      </c>
      <c r="J98" s="12">
        <v>18000</v>
      </c>
      <c r="K98" s="12">
        <v>0</v>
      </c>
      <c r="L98" s="12">
        <v>0</v>
      </c>
      <c r="M98" s="12">
        <v>0</v>
      </c>
      <c r="N98" s="39">
        <v>0</v>
      </c>
      <c r="O98" s="31">
        <v>0</v>
      </c>
      <c r="P98" s="36" t="s">
        <v>99</v>
      </c>
    </row>
    <row r="99" spans="1:16" x14ac:dyDescent="0.25">
      <c r="A99" s="38">
        <v>37301</v>
      </c>
      <c r="B99" s="38">
        <v>37301</v>
      </c>
      <c r="C99" s="11">
        <v>2002</v>
      </c>
      <c r="D99" s="11" t="s">
        <v>34</v>
      </c>
      <c r="E99" s="11" t="s">
        <v>95</v>
      </c>
      <c r="F99" s="36" t="s">
        <v>21</v>
      </c>
      <c r="G99" s="36" t="s">
        <v>158</v>
      </c>
      <c r="H99" s="9" t="s">
        <v>160</v>
      </c>
      <c r="I99" s="10">
        <v>1</v>
      </c>
      <c r="J99" s="12">
        <v>0</v>
      </c>
      <c r="K99" s="12">
        <v>0</v>
      </c>
      <c r="L99" s="12">
        <v>0</v>
      </c>
      <c r="M99" s="12">
        <v>0</v>
      </c>
      <c r="N99" s="39">
        <v>0</v>
      </c>
      <c r="O99" s="31">
        <v>0</v>
      </c>
      <c r="P99" s="36" t="s">
        <v>99</v>
      </c>
    </row>
    <row r="100" spans="1:16" x14ac:dyDescent="0.25">
      <c r="A100" s="38">
        <v>37302</v>
      </c>
      <c r="B100" s="38">
        <v>37302</v>
      </c>
      <c r="C100" s="11">
        <v>2002</v>
      </c>
      <c r="D100" s="11" t="s">
        <v>34</v>
      </c>
      <c r="E100" s="11" t="s">
        <v>95</v>
      </c>
      <c r="F100" s="36" t="s">
        <v>57</v>
      </c>
      <c r="G100" s="36" t="s">
        <v>158</v>
      </c>
      <c r="H100" s="9" t="s">
        <v>160</v>
      </c>
      <c r="I100" s="10">
        <v>3</v>
      </c>
      <c r="J100" s="12">
        <v>0</v>
      </c>
      <c r="K100" s="12">
        <v>0</v>
      </c>
      <c r="L100" s="12">
        <v>0</v>
      </c>
      <c r="M100" s="12">
        <v>0</v>
      </c>
      <c r="N100" s="39">
        <v>0</v>
      </c>
      <c r="O100" s="31">
        <v>0</v>
      </c>
      <c r="P100" s="36" t="s">
        <v>99</v>
      </c>
    </row>
    <row r="101" spans="1:16" x14ac:dyDescent="0.25">
      <c r="A101" s="38">
        <v>37302</v>
      </c>
      <c r="B101" s="38">
        <v>37302</v>
      </c>
      <c r="C101" s="11">
        <v>2002</v>
      </c>
      <c r="D101" s="11" t="s">
        <v>34</v>
      </c>
      <c r="E101" s="11" t="s">
        <v>95</v>
      </c>
      <c r="F101" s="36" t="s">
        <v>47</v>
      </c>
      <c r="G101" s="36" t="s">
        <v>158</v>
      </c>
      <c r="H101" s="9" t="s">
        <v>160</v>
      </c>
      <c r="I101" s="10">
        <v>2</v>
      </c>
      <c r="J101" s="12">
        <v>0</v>
      </c>
      <c r="K101" s="12">
        <v>0</v>
      </c>
      <c r="L101" s="12">
        <v>0</v>
      </c>
      <c r="M101" s="12">
        <v>0</v>
      </c>
      <c r="N101" s="39">
        <v>0</v>
      </c>
      <c r="O101" s="31">
        <v>0</v>
      </c>
      <c r="P101" s="36" t="s">
        <v>99</v>
      </c>
    </row>
    <row r="102" spans="1:16" ht="60" x14ac:dyDescent="0.25">
      <c r="A102" s="38">
        <v>37306</v>
      </c>
      <c r="B102" s="38">
        <v>37306</v>
      </c>
      <c r="C102" s="11">
        <v>2002</v>
      </c>
      <c r="D102" s="35" t="s">
        <v>13</v>
      </c>
      <c r="E102" s="11" t="s">
        <v>149</v>
      </c>
      <c r="F102" s="36" t="s">
        <v>165</v>
      </c>
      <c r="G102" s="36" t="s">
        <v>192</v>
      </c>
      <c r="H102" s="9" t="s">
        <v>193</v>
      </c>
      <c r="I102" s="10">
        <v>0</v>
      </c>
      <c r="J102" s="12">
        <v>10</v>
      </c>
      <c r="K102" s="12">
        <v>0</v>
      </c>
      <c r="L102" s="12">
        <v>0</v>
      </c>
      <c r="M102" s="12">
        <v>0</v>
      </c>
      <c r="N102" s="39">
        <v>0</v>
      </c>
      <c r="O102" s="31">
        <v>0</v>
      </c>
      <c r="P102" s="36" t="s">
        <v>99</v>
      </c>
    </row>
    <row r="103" spans="1:16" x14ac:dyDescent="0.25">
      <c r="A103" s="38">
        <v>37306</v>
      </c>
      <c r="B103" s="38">
        <v>37306</v>
      </c>
      <c r="C103" s="11">
        <v>2002</v>
      </c>
      <c r="D103" s="35" t="s">
        <v>13</v>
      </c>
      <c r="E103" s="11" t="s">
        <v>125</v>
      </c>
      <c r="F103" s="36" t="s">
        <v>75</v>
      </c>
      <c r="G103" s="36" t="s">
        <v>158</v>
      </c>
      <c r="H103" s="9" t="s">
        <v>194</v>
      </c>
      <c r="I103" s="10">
        <v>4</v>
      </c>
      <c r="J103" s="12">
        <v>4</v>
      </c>
      <c r="K103" s="12">
        <v>0</v>
      </c>
      <c r="L103" s="12">
        <v>0</v>
      </c>
      <c r="M103" s="12">
        <v>0</v>
      </c>
      <c r="N103" s="39">
        <v>0</v>
      </c>
      <c r="O103" s="31">
        <v>0</v>
      </c>
      <c r="P103" s="36" t="s">
        <v>99</v>
      </c>
    </row>
    <row r="104" spans="1:16" ht="60" x14ac:dyDescent="0.25">
      <c r="A104" s="38">
        <v>37307</v>
      </c>
      <c r="B104" s="38">
        <v>37307</v>
      </c>
      <c r="C104" s="11">
        <v>2002</v>
      </c>
      <c r="D104" s="35" t="s">
        <v>13</v>
      </c>
      <c r="E104" s="11" t="s">
        <v>149</v>
      </c>
      <c r="F104" s="36" t="s">
        <v>92</v>
      </c>
      <c r="G104" s="36" t="s">
        <v>158</v>
      </c>
      <c r="H104" s="9" t="s">
        <v>195</v>
      </c>
      <c r="I104" s="10">
        <v>2</v>
      </c>
      <c r="J104" s="12">
        <v>24</v>
      </c>
      <c r="K104" s="12">
        <v>0</v>
      </c>
      <c r="L104" s="12">
        <v>0</v>
      </c>
      <c r="M104" s="12">
        <v>0</v>
      </c>
      <c r="N104" s="39">
        <v>0</v>
      </c>
      <c r="O104" s="31">
        <v>0</v>
      </c>
      <c r="P104" s="36" t="s">
        <v>99</v>
      </c>
    </row>
    <row r="105" spans="1:16" ht="36" x14ac:dyDescent="0.25">
      <c r="A105" s="38">
        <v>37314</v>
      </c>
      <c r="B105" s="38">
        <v>37314</v>
      </c>
      <c r="C105" s="11">
        <v>2002</v>
      </c>
      <c r="D105" s="35" t="s">
        <v>13</v>
      </c>
      <c r="E105" s="11" t="s">
        <v>112</v>
      </c>
      <c r="F105" s="36" t="s">
        <v>165</v>
      </c>
      <c r="G105" s="36" t="s">
        <v>158</v>
      </c>
      <c r="H105" s="9" t="s">
        <v>196</v>
      </c>
      <c r="I105" s="10">
        <v>3</v>
      </c>
      <c r="J105" s="12">
        <v>0</v>
      </c>
      <c r="K105" s="12">
        <v>0</v>
      </c>
      <c r="L105" s="12">
        <v>0</v>
      </c>
      <c r="M105" s="12">
        <v>0</v>
      </c>
      <c r="N105" s="39">
        <v>0</v>
      </c>
      <c r="O105" s="31">
        <v>0</v>
      </c>
      <c r="P105" s="36" t="s">
        <v>99</v>
      </c>
    </row>
    <row r="106" spans="1:16" ht="36" x14ac:dyDescent="0.25">
      <c r="A106" s="38">
        <v>37319</v>
      </c>
      <c r="B106" s="38">
        <v>37319</v>
      </c>
      <c r="C106" s="11">
        <v>2002</v>
      </c>
      <c r="D106" s="35" t="s">
        <v>13</v>
      </c>
      <c r="E106" s="11" t="s">
        <v>112</v>
      </c>
      <c r="F106" s="36" t="s">
        <v>165</v>
      </c>
      <c r="G106" s="36" t="s">
        <v>197</v>
      </c>
      <c r="H106" s="9" t="s">
        <v>198</v>
      </c>
      <c r="I106" s="10">
        <v>0</v>
      </c>
      <c r="J106" s="12">
        <v>340</v>
      </c>
      <c r="K106" s="12">
        <v>70</v>
      </c>
      <c r="L106" s="12">
        <v>0</v>
      </c>
      <c r="M106" s="12">
        <v>0</v>
      </c>
      <c r="N106" s="39">
        <v>0</v>
      </c>
      <c r="O106" s="31">
        <v>0</v>
      </c>
      <c r="P106" s="36" t="s">
        <v>99</v>
      </c>
    </row>
    <row r="107" spans="1:16" ht="48" x14ac:dyDescent="0.25">
      <c r="A107" s="38">
        <v>37333</v>
      </c>
      <c r="B107" s="38">
        <v>37333</v>
      </c>
      <c r="C107" s="11">
        <v>2002</v>
      </c>
      <c r="D107" s="35" t="s">
        <v>115</v>
      </c>
      <c r="E107" s="11" t="s">
        <v>116</v>
      </c>
      <c r="F107" s="36" t="s">
        <v>19</v>
      </c>
      <c r="G107" s="36" t="s">
        <v>199</v>
      </c>
      <c r="H107" s="9" t="s">
        <v>200</v>
      </c>
      <c r="I107" s="10">
        <v>27</v>
      </c>
      <c r="J107" s="12">
        <v>0</v>
      </c>
      <c r="K107" s="12">
        <v>0</v>
      </c>
      <c r="L107" s="12">
        <v>0</v>
      </c>
      <c r="M107" s="12">
        <v>0</v>
      </c>
      <c r="N107" s="39">
        <v>0</v>
      </c>
      <c r="O107" s="31">
        <v>0.6</v>
      </c>
      <c r="P107" s="36" t="s">
        <v>99</v>
      </c>
    </row>
    <row r="108" spans="1:16" ht="48" x14ac:dyDescent="0.25">
      <c r="A108" s="38">
        <v>37333</v>
      </c>
      <c r="B108" s="38">
        <v>37333</v>
      </c>
      <c r="C108" s="11">
        <v>2002</v>
      </c>
      <c r="D108" s="35" t="s">
        <v>115</v>
      </c>
      <c r="E108" s="11" t="s">
        <v>116</v>
      </c>
      <c r="F108" s="36" t="s">
        <v>36</v>
      </c>
      <c r="G108" s="36" t="s">
        <v>201</v>
      </c>
      <c r="H108" s="9" t="s">
        <v>202</v>
      </c>
      <c r="I108" s="10">
        <v>8</v>
      </c>
      <c r="J108" s="12">
        <v>16</v>
      </c>
      <c r="K108" s="12">
        <v>0</v>
      </c>
      <c r="L108" s="12">
        <v>0</v>
      </c>
      <c r="M108" s="12">
        <v>0</v>
      </c>
      <c r="N108" s="39">
        <v>0</v>
      </c>
      <c r="O108" s="31">
        <v>0.05</v>
      </c>
      <c r="P108" s="36" t="s">
        <v>99</v>
      </c>
    </row>
    <row r="109" spans="1:16" ht="60" x14ac:dyDescent="0.25">
      <c r="A109" s="38">
        <v>37336</v>
      </c>
      <c r="B109" s="38">
        <v>37336</v>
      </c>
      <c r="C109" s="11">
        <v>2002</v>
      </c>
      <c r="D109" s="35" t="s">
        <v>115</v>
      </c>
      <c r="E109" s="11" t="s">
        <v>116</v>
      </c>
      <c r="F109" s="36" t="s">
        <v>155</v>
      </c>
      <c r="G109" s="36" t="s">
        <v>203</v>
      </c>
      <c r="H109" s="9" t="s">
        <v>204</v>
      </c>
      <c r="I109" s="10">
        <v>10</v>
      </c>
      <c r="J109" s="12">
        <v>60</v>
      </c>
      <c r="K109" s="12">
        <v>0</v>
      </c>
      <c r="L109" s="12">
        <v>0</v>
      </c>
      <c r="M109" s="12">
        <v>0</v>
      </c>
      <c r="N109" s="39">
        <v>0</v>
      </c>
      <c r="O109" s="31">
        <v>0.6</v>
      </c>
      <c r="P109" s="36" t="s">
        <v>99</v>
      </c>
    </row>
    <row r="110" spans="1:16" ht="36" x14ac:dyDescent="0.25">
      <c r="A110" s="38">
        <v>37336</v>
      </c>
      <c r="B110" s="38">
        <v>37336</v>
      </c>
      <c r="C110" s="11">
        <v>2002</v>
      </c>
      <c r="D110" s="11" t="s">
        <v>34</v>
      </c>
      <c r="E110" s="11" t="s">
        <v>35</v>
      </c>
      <c r="F110" s="36" t="s">
        <v>165</v>
      </c>
      <c r="G110" s="36" t="s">
        <v>205</v>
      </c>
      <c r="H110" s="9" t="s">
        <v>206</v>
      </c>
      <c r="I110" s="10">
        <v>0</v>
      </c>
      <c r="J110" s="12">
        <v>0</v>
      </c>
      <c r="K110" s="12">
        <v>40</v>
      </c>
      <c r="L110" s="12">
        <v>0</v>
      </c>
      <c r="M110" s="12">
        <v>0</v>
      </c>
      <c r="N110" s="39">
        <v>0</v>
      </c>
      <c r="O110" s="31">
        <v>0</v>
      </c>
      <c r="P110" s="36" t="s">
        <v>99</v>
      </c>
    </row>
    <row r="111" spans="1:16" ht="24" x14ac:dyDescent="0.25">
      <c r="A111" s="38">
        <v>37336</v>
      </c>
      <c r="B111" s="38">
        <v>37336</v>
      </c>
      <c r="C111" s="11">
        <v>2002</v>
      </c>
      <c r="D111" s="35" t="s">
        <v>115</v>
      </c>
      <c r="E111" s="11" t="s">
        <v>116</v>
      </c>
      <c r="F111" s="36" t="s">
        <v>69</v>
      </c>
      <c r="G111" s="36" t="s">
        <v>158</v>
      </c>
      <c r="H111" s="9" t="s">
        <v>207</v>
      </c>
      <c r="I111" s="10">
        <v>2</v>
      </c>
      <c r="J111" s="12">
        <v>0</v>
      </c>
      <c r="K111" s="12">
        <v>0</v>
      </c>
      <c r="L111" s="12">
        <v>0</v>
      </c>
      <c r="M111" s="12">
        <v>0</v>
      </c>
      <c r="N111" s="39">
        <v>0</v>
      </c>
      <c r="O111" s="31">
        <v>3.5000000000000003E-2</v>
      </c>
      <c r="P111" s="36" t="s">
        <v>99</v>
      </c>
    </row>
    <row r="112" spans="1:16" ht="24" x14ac:dyDescent="0.25">
      <c r="A112" s="38">
        <v>37337</v>
      </c>
      <c r="B112" s="38">
        <v>37337</v>
      </c>
      <c r="C112" s="11">
        <v>2002</v>
      </c>
      <c r="D112" s="35" t="s">
        <v>115</v>
      </c>
      <c r="E112" s="11" t="s">
        <v>116</v>
      </c>
      <c r="F112" s="36" t="s">
        <v>162</v>
      </c>
      <c r="G112" s="36" t="s">
        <v>208</v>
      </c>
      <c r="H112" s="9" t="s">
        <v>209</v>
      </c>
      <c r="I112" s="10">
        <v>1</v>
      </c>
      <c r="J112" s="12">
        <v>7</v>
      </c>
      <c r="K112" s="12">
        <v>0</v>
      </c>
      <c r="L112" s="12">
        <v>0</v>
      </c>
      <c r="M112" s="12">
        <v>0</v>
      </c>
      <c r="N112" s="39">
        <v>0</v>
      </c>
      <c r="O112" s="31">
        <v>0.26250000000000001</v>
      </c>
      <c r="P112" s="36" t="s">
        <v>99</v>
      </c>
    </row>
    <row r="113" spans="1:16" ht="24" x14ac:dyDescent="0.25">
      <c r="A113" s="38">
        <v>37338</v>
      </c>
      <c r="B113" s="38">
        <v>37338</v>
      </c>
      <c r="C113" s="11">
        <v>2002</v>
      </c>
      <c r="D113" s="35" t="s">
        <v>115</v>
      </c>
      <c r="E113" s="11" t="s">
        <v>116</v>
      </c>
      <c r="F113" s="36" t="s">
        <v>210</v>
      </c>
      <c r="G113" s="36" t="s">
        <v>158</v>
      </c>
      <c r="H113" s="9" t="s">
        <v>211</v>
      </c>
      <c r="I113" s="10">
        <v>16</v>
      </c>
      <c r="J113" s="12">
        <v>118</v>
      </c>
      <c r="K113" s="12">
        <v>0</v>
      </c>
      <c r="L113" s="12">
        <v>0</v>
      </c>
      <c r="M113" s="12">
        <v>0</v>
      </c>
      <c r="N113" s="39">
        <v>0</v>
      </c>
      <c r="O113" s="31">
        <v>0</v>
      </c>
      <c r="P113" s="36" t="s">
        <v>99</v>
      </c>
    </row>
    <row r="114" spans="1:16" ht="24" x14ac:dyDescent="0.25">
      <c r="A114" s="38">
        <v>37339</v>
      </c>
      <c r="B114" s="38">
        <v>37339</v>
      </c>
      <c r="C114" s="11">
        <v>2002</v>
      </c>
      <c r="D114" s="35" t="s">
        <v>13</v>
      </c>
      <c r="E114" s="11" t="s">
        <v>125</v>
      </c>
      <c r="F114" s="36" t="s">
        <v>165</v>
      </c>
      <c r="G114" s="36" t="s">
        <v>212</v>
      </c>
      <c r="H114" s="9" t="s">
        <v>213</v>
      </c>
      <c r="I114" s="10">
        <v>0</v>
      </c>
      <c r="J114" s="12">
        <v>50</v>
      </c>
      <c r="K114" s="12">
        <v>0</v>
      </c>
      <c r="L114" s="12">
        <v>0</v>
      </c>
      <c r="M114" s="12">
        <v>0</v>
      </c>
      <c r="N114" s="39">
        <v>0</v>
      </c>
      <c r="O114" s="31">
        <v>0</v>
      </c>
      <c r="P114" s="36" t="s">
        <v>99</v>
      </c>
    </row>
    <row r="115" spans="1:16" ht="24" x14ac:dyDescent="0.25">
      <c r="A115" s="38">
        <v>37343</v>
      </c>
      <c r="B115" s="38">
        <v>37343</v>
      </c>
      <c r="C115" s="11">
        <v>2002</v>
      </c>
      <c r="D115" s="35" t="s">
        <v>109</v>
      </c>
      <c r="E115" s="11" t="s">
        <v>146</v>
      </c>
      <c r="F115" s="36" t="s">
        <v>51</v>
      </c>
      <c r="G115" s="36" t="s">
        <v>214</v>
      </c>
      <c r="H115" s="9" t="s">
        <v>215</v>
      </c>
      <c r="I115" s="10">
        <v>2</v>
      </c>
      <c r="J115" s="12">
        <v>0</v>
      </c>
      <c r="K115" s="12">
        <v>0</v>
      </c>
      <c r="L115" s="12">
        <v>0</v>
      </c>
      <c r="M115" s="12">
        <v>0</v>
      </c>
      <c r="N115" s="39">
        <v>0</v>
      </c>
      <c r="O115" s="31">
        <v>0</v>
      </c>
      <c r="P115" s="36" t="s">
        <v>99</v>
      </c>
    </row>
    <row r="116" spans="1:16" ht="24" x14ac:dyDescent="0.25">
      <c r="A116" s="38">
        <v>37348</v>
      </c>
      <c r="B116" s="38">
        <v>37348</v>
      </c>
      <c r="C116" s="11">
        <v>2002</v>
      </c>
      <c r="D116" s="35" t="s">
        <v>13</v>
      </c>
      <c r="E116" s="11" t="s">
        <v>14</v>
      </c>
      <c r="F116" s="36" t="s">
        <v>42</v>
      </c>
      <c r="G116" s="36" t="s">
        <v>216</v>
      </c>
      <c r="H116" s="9" t="s">
        <v>217</v>
      </c>
      <c r="I116" s="10">
        <v>0</v>
      </c>
      <c r="J116" s="12">
        <v>0</v>
      </c>
      <c r="K116" s="12">
        <v>0</v>
      </c>
      <c r="L116" s="12">
        <v>0</v>
      </c>
      <c r="M116" s="12">
        <v>0</v>
      </c>
      <c r="N116" s="39">
        <v>264.5</v>
      </c>
      <c r="O116" s="31">
        <v>22</v>
      </c>
      <c r="P116" s="36" t="s">
        <v>99</v>
      </c>
    </row>
    <row r="117" spans="1:16" ht="24" x14ac:dyDescent="0.25">
      <c r="A117" s="38">
        <v>37348</v>
      </c>
      <c r="B117" s="38">
        <v>37348</v>
      </c>
      <c r="C117" s="11">
        <v>2002</v>
      </c>
      <c r="D117" s="11" t="s">
        <v>34</v>
      </c>
      <c r="E117" s="11" t="s">
        <v>39</v>
      </c>
      <c r="F117" s="36" t="s">
        <v>47</v>
      </c>
      <c r="G117" s="36" t="s">
        <v>158</v>
      </c>
      <c r="H117" s="9" t="s">
        <v>218</v>
      </c>
      <c r="I117" s="10">
        <v>0</v>
      </c>
      <c r="J117" s="12">
        <v>0</v>
      </c>
      <c r="K117" s="12">
        <v>0</v>
      </c>
      <c r="L117" s="12">
        <v>0</v>
      </c>
      <c r="M117" s="12">
        <v>0</v>
      </c>
      <c r="N117" s="39">
        <v>80000</v>
      </c>
      <c r="O117" s="31">
        <v>32</v>
      </c>
      <c r="P117" s="36" t="s">
        <v>99</v>
      </c>
    </row>
    <row r="118" spans="1:16" ht="24" x14ac:dyDescent="0.25">
      <c r="A118" s="38">
        <v>37357</v>
      </c>
      <c r="B118" s="38">
        <v>37357</v>
      </c>
      <c r="C118" s="11">
        <v>2002</v>
      </c>
      <c r="D118" s="35" t="s">
        <v>13</v>
      </c>
      <c r="E118" s="11" t="s">
        <v>14</v>
      </c>
      <c r="F118" s="36" t="s">
        <v>51</v>
      </c>
      <c r="G118" s="36" t="s">
        <v>158</v>
      </c>
      <c r="H118" s="9" t="s">
        <v>219</v>
      </c>
      <c r="I118" s="10">
        <v>0</v>
      </c>
      <c r="J118" s="12">
        <v>0</v>
      </c>
      <c r="K118" s="12">
        <v>0</v>
      </c>
      <c r="L118" s="12">
        <v>0</v>
      </c>
      <c r="M118" s="12">
        <v>0</v>
      </c>
      <c r="N118" s="39">
        <v>1088</v>
      </c>
      <c r="O118" s="31">
        <v>88.1</v>
      </c>
      <c r="P118" s="36" t="s">
        <v>99</v>
      </c>
    </row>
    <row r="119" spans="1:16" ht="24" x14ac:dyDescent="0.25">
      <c r="A119" s="38">
        <v>37357</v>
      </c>
      <c r="B119" s="38">
        <v>37357</v>
      </c>
      <c r="C119" s="11">
        <v>2002</v>
      </c>
      <c r="D119" s="35" t="s">
        <v>13</v>
      </c>
      <c r="E119" s="11" t="s">
        <v>14</v>
      </c>
      <c r="F119" s="36" t="s">
        <v>162</v>
      </c>
      <c r="G119" s="36" t="s">
        <v>220</v>
      </c>
      <c r="H119" s="9" t="s">
        <v>221</v>
      </c>
      <c r="I119" s="10">
        <v>0</v>
      </c>
      <c r="J119" s="12">
        <v>0</v>
      </c>
      <c r="K119" s="12">
        <v>0</v>
      </c>
      <c r="L119" s="12">
        <v>0</v>
      </c>
      <c r="M119" s="12">
        <v>0</v>
      </c>
      <c r="N119" s="39">
        <v>60</v>
      </c>
      <c r="O119" s="31">
        <v>0.06</v>
      </c>
      <c r="P119" s="36" t="s">
        <v>99</v>
      </c>
    </row>
    <row r="120" spans="1:16" ht="36" x14ac:dyDescent="0.25">
      <c r="A120" s="38">
        <v>37358</v>
      </c>
      <c r="B120" s="38">
        <v>37358</v>
      </c>
      <c r="C120" s="11">
        <v>2002</v>
      </c>
      <c r="D120" s="11" t="s">
        <v>34</v>
      </c>
      <c r="E120" s="11" t="s">
        <v>35</v>
      </c>
      <c r="F120" s="36" t="s">
        <v>155</v>
      </c>
      <c r="G120" s="36" t="s">
        <v>156</v>
      </c>
      <c r="H120" s="9" t="s">
        <v>222</v>
      </c>
      <c r="I120" s="10">
        <v>1</v>
      </c>
      <c r="J120" s="12">
        <v>8</v>
      </c>
      <c r="K120" s="12">
        <v>0</v>
      </c>
      <c r="L120" s="12">
        <v>0</v>
      </c>
      <c r="M120" s="12">
        <v>0</v>
      </c>
      <c r="N120" s="39">
        <v>0</v>
      </c>
      <c r="O120" s="31">
        <v>0</v>
      </c>
      <c r="P120" s="36" t="s">
        <v>99</v>
      </c>
    </row>
    <row r="121" spans="1:16" ht="72" x14ac:dyDescent="0.25">
      <c r="A121" s="38">
        <v>37358</v>
      </c>
      <c r="B121" s="38">
        <v>37358</v>
      </c>
      <c r="C121" s="11">
        <v>2002</v>
      </c>
      <c r="D121" s="35" t="s">
        <v>115</v>
      </c>
      <c r="E121" s="11" t="s">
        <v>169</v>
      </c>
      <c r="F121" s="36" t="s">
        <v>165</v>
      </c>
      <c r="G121" s="36" t="s">
        <v>197</v>
      </c>
      <c r="H121" s="9" t="s">
        <v>223</v>
      </c>
      <c r="I121" s="10">
        <v>0</v>
      </c>
      <c r="J121" s="12">
        <v>500000</v>
      </c>
      <c r="K121" s="12">
        <v>0</v>
      </c>
      <c r="L121" s="12">
        <v>0</v>
      </c>
      <c r="M121" s="12">
        <v>0</v>
      </c>
      <c r="N121" s="39">
        <v>0</v>
      </c>
      <c r="O121" s="31">
        <v>0</v>
      </c>
      <c r="P121" s="36" t="s">
        <v>99</v>
      </c>
    </row>
    <row r="122" spans="1:16" ht="36" x14ac:dyDescent="0.25">
      <c r="A122" s="38">
        <v>37367</v>
      </c>
      <c r="B122" s="38">
        <v>37367</v>
      </c>
      <c r="C122" s="11">
        <v>2002</v>
      </c>
      <c r="D122" s="35" t="s">
        <v>115</v>
      </c>
      <c r="E122" s="11" t="s">
        <v>116</v>
      </c>
      <c r="F122" s="36" t="s">
        <v>24</v>
      </c>
      <c r="G122" s="36" t="s">
        <v>224</v>
      </c>
      <c r="H122" s="9" t="s">
        <v>225</v>
      </c>
      <c r="I122" s="10">
        <v>5</v>
      </c>
      <c r="J122" s="12">
        <v>0</v>
      </c>
      <c r="K122" s="12">
        <v>0</v>
      </c>
      <c r="L122" s="12">
        <v>0</v>
      </c>
      <c r="M122" s="12">
        <v>0</v>
      </c>
      <c r="N122" s="39">
        <v>0</v>
      </c>
      <c r="O122" s="31">
        <v>1</v>
      </c>
      <c r="P122" s="36" t="s">
        <v>99</v>
      </c>
    </row>
    <row r="123" spans="1:16" ht="24" x14ac:dyDescent="0.25">
      <c r="A123" s="38">
        <v>37370</v>
      </c>
      <c r="B123" s="38">
        <v>37370</v>
      </c>
      <c r="C123" s="11">
        <v>2002</v>
      </c>
      <c r="D123" s="11" t="s">
        <v>34</v>
      </c>
      <c r="E123" s="11" t="s">
        <v>39</v>
      </c>
      <c r="F123" s="36" t="s">
        <v>162</v>
      </c>
      <c r="G123" s="36" t="s">
        <v>158</v>
      </c>
      <c r="H123" s="9" t="s">
        <v>226</v>
      </c>
      <c r="I123" s="10">
        <v>0</v>
      </c>
      <c r="J123" s="12">
        <v>0</v>
      </c>
      <c r="K123" s="12">
        <v>0</v>
      </c>
      <c r="L123" s="12">
        <v>0</v>
      </c>
      <c r="M123" s="12">
        <v>0</v>
      </c>
      <c r="N123" s="39">
        <v>0</v>
      </c>
      <c r="O123" s="31">
        <v>110</v>
      </c>
      <c r="P123" s="36" t="s">
        <v>99</v>
      </c>
    </row>
    <row r="124" spans="1:16" ht="24" x14ac:dyDescent="0.25">
      <c r="A124" s="38">
        <v>37371</v>
      </c>
      <c r="B124" s="38">
        <v>37371</v>
      </c>
      <c r="C124" s="11">
        <v>2002</v>
      </c>
      <c r="D124" s="35" t="s">
        <v>13</v>
      </c>
      <c r="E124" s="11" t="s">
        <v>14</v>
      </c>
      <c r="F124" s="36" t="s">
        <v>21</v>
      </c>
      <c r="G124" s="36" t="s">
        <v>158</v>
      </c>
      <c r="H124" s="9" t="s">
        <v>227</v>
      </c>
      <c r="I124" s="10">
        <v>0</v>
      </c>
      <c r="J124" s="12">
        <v>0</v>
      </c>
      <c r="K124" s="12">
        <v>0</v>
      </c>
      <c r="L124" s="12">
        <v>0</v>
      </c>
      <c r="M124" s="12">
        <v>0</v>
      </c>
      <c r="N124" s="39">
        <v>1000</v>
      </c>
      <c r="O124" s="31">
        <v>41</v>
      </c>
      <c r="P124" s="36" t="s">
        <v>99</v>
      </c>
    </row>
    <row r="125" spans="1:16" ht="24" x14ac:dyDescent="0.25">
      <c r="A125" s="38">
        <v>37371</v>
      </c>
      <c r="B125" s="38">
        <v>37371</v>
      </c>
      <c r="C125" s="11">
        <v>2002</v>
      </c>
      <c r="D125" s="35" t="s">
        <v>115</v>
      </c>
      <c r="E125" s="11" t="s">
        <v>116</v>
      </c>
      <c r="F125" s="36" t="s">
        <v>28</v>
      </c>
      <c r="G125" s="36" t="s">
        <v>228</v>
      </c>
      <c r="H125" s="9" t="s">
        <v>229</v>
      </c>
      <c r="I125" s="10">
        <v>0</v>
      </c>
      <c r="J125" s="12">
        <v>6</v>
      </c>
      <c r="K125" s="12">
        <v>0</v>
      </c>
      <c r="L125" s="12">
        <v>0</v>
      </c>
      <c r="M125" s="12">
        <v>0</v>
      </c>
      <c r="N125" s="39">
        <v>0</v>
      </c>
      <c r="O125" s="31">
        <v>1.5</v>
      </c>
      <c r="P125" s="36" t="s">
        <v>99</v>
      </c>
    </row>
    <row r="126" spans="1:16" x14ac:dyDescent="0.25">
      <c r="A126" s="38">
        <v>37374</v>
      </c>
      <c r="B126" s="38">
        <v>37374</v>
      </c>
      <c r="C126" s="11">
        <v>2002</v>
      </c>
      <c r="D126" s="35" t="s">
        <v>13</v>
      </c>
      <c r="E126" s="11" t="s">
        <v>14</v>
      </c>
      <c r="F126" s="36" t="s">
        <v>189</v>
      </c>
      <c r="G126" s="36" t="s">
        <v>158</v>
      </c>
      <c r="H126" s="9" t="s">
        <v>230</v>
      </c>
      <c r="I126" s="10">
        <v>0</v>
      </c>
      <c r="J126" s="12">
        <v>0</v>
      </c>
      <c r="K126" s="12">
        <v>0</v>
      </c>
      <c r="L126" s="12">
        <v>0</v>
      </c>
      <c r="M126" s="12">
        <v>0</v>
      </c>
      <c r="N126" s="39">
        <v>140</v>
      </c>
      <c r="O126" s="31">
        <v>10</v>
      </c>
      <c r="P126" s="36" t="s">
        <v>99</v>
      </c>
    </row>
    <row r="127" spans="1:16" ht="24" x14ac:dyDescent="0.25">
      <c r="A127" s="38">
        <v>37377</v>
      </c>
      <c r="B127" s="38">
        <v>37377</v>
      </c>
      <c r="C127" s="11">
        <v>2002</v>
      </c>
      <c r="D127" s="35" t="s">
        <v>13</v>
      </c>
      <c r="E127" s="11" t="s">
        <v>125</v>
      </c>
      <c r="F127" s="36" t="s">
        <v>165</v>
      </c>
      <c r="G127" s="36" t="s">
        <v>231</v>
      </c>
      <c r="H127" s="9" t="s">
        <v>232</v>
      </c>
      <c r="I127" s="10">
        <v>2</v>
      </c>
      <c r="J127" s="12">
        <v>2</v>
      </c>
      <c r="K127" s="12">
        <v>0</v>
      </c>
      <c r="L127" s="12">
        <v>0</v>
      </c>
      <c r="M127" s="12">
        <v>0</v>
      </c>
      <c r="N127" s="39">
        <v>0</v>
      </c>
      <c r="O127" s="31">
        <v>3.5000000000000003E-2</v>
      </c>
      <c r="P127" s="36" t="s">
        <v>99</v>
      </c>
    </row>
    <row r="128" spans="1:16" ht="48" x14ac:dyDescent="0.25">
      <c r="A128" s="38">
        <v>37378</v>
      </c>
      <c r="B128" s="38">
        <v>37499</v>
      </c>
      <c r="C128" s="11">
        <v>2002</v>
      </c>
      <c r="D128" s="11" t="s">
        <v>34</v>
      </c>
      <c r="E128" s="11" t="s">
        <v>39</v>
      </c>
      <c r="F128" s="36" t="s">
        <v>100</v>
      </c>
      <c r="G128" s="36" t="s">
        <v>233</v>
      </c>
      <c r="H128" s="9" t="s">
        <v>234</v>
      </c>
      <c r="I128" s="10">
        <v>0</v>
      </c>
      <c r="J128" s="12">
        <v>0</v>
      </c>
      <c r="K128" s="12">
        <v>0</v>
      </c>
      <c r="L128" s="12">
        <v>0</v>
      </c>
      <c r="M128" s="12">
        <v>0</v>
      </c>
      <c r="N128" s="39">
        <v>0</v>
      </c>
      <c r="O128" s="31">
        <v>20</v>
      </c>
      <c r="P128" s="36" t="s">
        <v>99</v>
      </c>
    </row>
    <row r="129" spans="1:16" ht="36" x14ac:dyDescent="0.25">
      <c r="A129" s="38">
        <v>37378</v>
      </c>
      <c r="B129" s="38">
        <v>37378</v>
      </c>
      <c r="C129" s="11">
        <v>2002</v>
      </c>
      <c r="D129" s="35" t="s">
        <v>115</v>
      </c>
      <c r="E129" s="11" t="s">
        <v>116</v>
      </c>
      <c r="F129" s="36" t="s">
        <v>57</v>
      </c>
      <c r="G129" s="36" t="s">
        <v>235</v>
      </c>
      <c r="H129" s="9" t="s">
        <v>236</v>
      </c>
      <c r="I129" s="10">
        <v>2</v>
      </c>
      <c r="J129" s="12">
        <v>0</v>
      </c>
      <c r="K129" s="12">
        <v>0</v>
      </c>
      <c r="L129" s="12">
        <v>0</v>
      </c>
      <c r="M129" s="12">
        <v>0</v>
      </c>
      <c r="N129" s="39">
        <v>0</v>
      </c>
      <c r="O129" s="31">
        <v>0</v>
      </c>
      <c r="P129" s="36" t="s">
        <v>99</v>
      </c>
    </row>
    <row r="130" spans="1:16" ht="72" x14ac:dyDescent="0.25">
      <c r="A130" s="38">
        <v>37379</v>
      </c>
      <c r="B130" s="38">
        <v>37379</v>
      </c>
      <c r="C130" s="11">
        <v>2002</v>
      </c>
      <c r="D130" s="35" t="s">
        <v>115</v>
      </c>
      <c r="E130" s="11" t="s">
        <v>116</v>
      </c>
      <c r="F130" s="36" t="s">
        <v>26</v>
      </c>
      <c r="G130" s="36" t="s">
        <v>237</v>
      </c>
      <c r="H130" s="9" t="s">
        <v>238</v>
      </c>
      <c r="I130" s="10">
        <v>10</v>
      </c>
      <c r="J130" s="12">
        <v>3</v>
      </c>
      <c r="K130" s="12">
        <v>0</v>
      </c>
      <c r="L130" s="12">
        <v>0</v>
      </c>
      <c r="M130" s="12">
        <v>0</v>
      </c>
      <c r="N130" s="39">
        <v>0</v>
      </c>
      <c r="O130" s="31">
        <v>0.6</v>
      </c>
      <c r="P130" s="36" t="s">
        <v>99</v>
      </c>
    </row>
    <row r="131" spans="1:16" ht="24" x14ac:dyDescent="0.25">
      <c r="A131" s="38">
        <v>37380</v>
      </c>
      <c r="B131" s="38">
        <v>37380</v>
      </c>
      <c r="C131" s="11">
        <v>2002</v>
      </c>
      <c r="D131" s="11" t="s">
        <v>34</v>
      </c>
      <c r="E131" s="11" t="s">
        <v>39</v>
      </c>
      <c r="F131" s="36" t="s">
        <v>57</v>
      </c>
      <c r="G131" s="36" t="s">
        <v>158</v>
      </c>
      <c r="H131" s="9" t="s">
        <v>239</v>
      </c>
      <c r="I131" s="10">
        <v>0</v>
      </c>
      <c r="J131" s="12">
        <v>0</v>
      </c>
      <c r="K131" s="12">
        <v>0</v>
      </c>
      <c r="L131" s="12">
        <v>0</v>
      </c>
      <c r="M131" s="12">
        <v>0</v>
      </c>
      <c r="N131" s="39">
        <v>0</v>
      </c>
      <c r="O131" s="31">
        <v>5.5</v>
      </c>
      <c r="P131" s="36" t="s">
        <v>99</v>
      </c>
    </row>
    <row r="132" spans="1:16" ht="24" x14ac:dyDescent="0.25">
      <c r="A132" s="38">
        <v>37380</v>
      </c>
      <c r="B132" s="38">
        <v>37380</v>
      </c>
      <c r="C132" s="11">
        <v>2002</v>
      </c>
      <c r="D132" s="35" t="s">
        <v>13</v>
      </c>
      <c r="E132" s="11" t="s">
        <v>125</v>
      </c>
      <c r="F132" s="36" t="s">
        <v>19</v>
      </c>
      <c r="G132" s="36" t="s">
        <v>158</v>
      </c>
      <c r="H132" s="9" t="s">
        <v>240</v>
      </c>
      <c r="I132" s="10">
        <v>1</v>
      </c>
      <c r="J132" s="12">
        <v>7</v>
      </c>
      <c r="K132" s="12">
        <v>0</v>
      </c>
      <c r="L132" s="12">
        <v>0</v>
      </c>
      <c r="M132" s="12">
        <v>0</v>
      </c>
      <c r="N132" s="39">
        <v>0</v>
      </c>
      <c r="O132" s="31">
        <v>0</v>
      </c>
      <c r="P132" s="36" t="s">
        <v>99</v>
      </c>
    </row>
    <row r="133" spans="1:16" x14ac:dyDescent="0.25">
      <c r="A133" s="38">
        <v>37385</v>
      </c>
      <c r="B133" s="38">
        <v>37385</v>
      </c>
      <c r="C133" s="11">
        <v>2002</v>
      </c>
      <c r="D133" s="11" t="s">
        <v>34</v>
      </c>
      <c r="E133" s="11" t="s">
        <v>182</v>
      </c>
      <c r="F133" s="36" t="s">
        <v>36</v>
      </c>
      <c r="G133" s="36" t="s">
        <v>158</v>
      </c>
      <c r="H133" s="9" t="s">
        <v>241</v>
      </c>
      <c r="I133" s="10">
        <v>0</v>
      </c>
      <c r="J133" s="12">
        <v>0</v>
      </c>
      <c r="K133" s="12">
        <v>60</v>
      </c>
      <c r="L133" s="12">
        <v>0</v>
      </c>
      <c r="M133" s="12">
        <v>0</v>
      </c>
      <c r="N133" s="39">
        <v>0</v>
      </c>
      <c r="O133" s="31">
        <v>0.6</v>
      </c>
      <c r="P133" s="36" t="s">
        <v>99</v>
      </c>
    </row>
    <row r="134" spans="1:16" ht="72" x14ac:dyDescent="0.25">
      <c r="A134" s="38">
        <v>37386</v>
      </c>
      <c r="B134" s="38">
        <v>37386</v>
      </c>
      <c r="C134" s="11">
        <v>2002</v>
      </c>
      <c r="D134" s="35" t="s">
        <v>13</v>
      </c>
      <c r="E134" s="11" t="s">
        <v>149</v>
      </c>
      <c r="F134" s="36" t="s">
        <v>65</v>
      </c>
      <c r="G134" s="36" t="s">
        <v>242</v>
      </c>
      <c r="H134" s="9" t="s">
        <v>243</v>
      </c>
      <c r="I134" s="10">
        <v>0</v>
      </c>
      <c r="J134" s="12">
        <v>0</v>
      </c>
      <c r="K134" s="12">
        <v>0</v>
      </c>
      <c r="L134" s="12">
        <v>0</v>
      </c>
      <c r="M134" s="12">
        <v>0</v>
      </c>
      <c r="N134" s="39">
        <v>0</v>
      </c>
      <c r="O134" s="31">
        <v>5.8000000000000003E-2</v>
      </c>
      <c r="P134" s="36" t="s">
        <v>99</v>
      </c>
    </row>
    <row r="135" spans="1:16" ht="48" x14ac:dyDescent="0.25">
      <c r="A135" s="38">
        <v>37390</v>
      </c>
      <c r="B135" s="38">
        <v>37390</v>
      </c>
      <c r="C135" s="11">
        <v>2002</v>
      </c>
      <c r="D135" s="35" t="s">
        <v>115</v>
      </c>
      <c r="E135" s="11" t="s">
        <v>116</v>
      </c>
      <c r="F135" s="36" t="s">
        <v>51</v>
      </c>
      <c r="G135" s="36" t="s">
        <v>244</v>
      </c>
      <c r="H135" s="9" t="s">
        <v>245</v>
      </c>
      <c r="I135" s="10">
        <v>1</v>
      </c>
      <c r="J135" s="12">
        <v>1</v>
      </c>
      <c r="K135" s="12">
        <v>0</v>
      </c>
      <c r="L135" s="12">
        <v>0</v>
      </c>
      <c r="M135" s="12">
        <v>0</v>
      </c>
      <c r="N135" s="39">
        <v>0</v>
      </c>
      <c r="O135" s="31">
        <v>0</v>
      </c>
      <c r="P135" s="36" t="s">
        <v>99</v>
      </c>
    </row>
    <row r="136" spans="1:16" ht="84" x14ac:dyDescent="0.25">
      <c r="A136" s="38">
        <v>37391</v>
      </c>
      <c r="B136" s="38">
        <v>37391</v>
      </c>
      <c r="C136" s="11">
        <v>2002</v>
      </c>
      <c r="D136" s="35" t="s">
        <v>13</v>
      </c>
      <c r="E136" s="11" t="s">
        <v>173</v>
      </c>
      <c r="F136" s="36" t="s">
        <v>162</v>
      </c>
      <c r="G136" s="36" t="s">
        <v>246</v>
      </c>
      <c r="H136" s="9" t="s">
        <v>247</v>
      </c>
      <c r="I136" s="10">
        <v>0</v>
      </c>
      <c r="J136" s="12">
        <v>5</v>
      </c>
      <c r="K136" s="12">
        <v>0</v>
      </c>
      <c r="L136" s="12">
        <v>0</v>
      </c>
      <c r="M136" s="12">
        <v>0</v>
      </c>
      <c r="N136" s="39">
        <v>0</v>
      </c>
      <c r="O136" s="31">
        <v>5.8</v>
      </c>
      <c r="P136" s="36" t="s">
        <v>99</v>
      </c>
    </row>
    <row r="137" spans="1:16" ht="48" x14ac:dyDescent="0.25">
      <c r="A137" s="38">
        <v>37397</v>
      </c>
      <c r="B137" s="38">
        <v>37397</v>
      </c>
      <c r="C137" s="11">
        <v>2002</v>
      </c>
      <c r="D137" s="35" t="s">
        <v>115</v>
      </c>
      <c r="E137" s="11" t="s">
        <v>116</v>
      </c>
      <c r="F137" s="36" t="s">
        <v>51</v>
      </c>
      <c r="G137" s="36" t="s">
        <v>248</v>
      </c>
      <c r="H137" s="9" t="s">
        <v>249</v>
      </c>
      <c r="I137" s="10">
        <v>3</v>
      </c>
      <c r="J137" s="12">
        <v>13</v>
      </c>
      <c r="K137" s="12">
        <v>0</v>
      </c>
      <c r="L137" s="12">
        <v>0</v>
      </c>
      <c r="M137" s="12">
        <v>0</v>
      </c>
      <c r="N137" s="39">
        <v>0</v>
      </c>
      <c r="O137" s="31">
        <v>0</v>
      </c>
      <c r="P137" s="36" t="s">
        <v>99</v>
      </c>
    </row>
    <row r="138" spans="1:16" ht="36" x14ac:dyDescent="0.25">
      <c r="A138" s="38">
        <v>37403</v>
      </c>
      <c r="B138" s="38">
        <v>37403</v>
      </c>
      <c r="C138" s="11">
        <v>2002</v>
      </c>
      <c r="D138" s="35" t="s">
        <v>13</v>
      </c>
      <c r="E138" s="11" t="s">
        <v>14</v>
      </c>
      <c r="F138" s="36" t="s">
        <v>72</v>
      </c>
      <c r="G138" s="36" t="s">
        <v>158</v>
      </c>
      <c r="H138" s="9" t="s">
        <v>250</v>
      </c>
      <c r="I138" s="10">
        <v>0</v>
      </c>
      <c r="J138" s="12">
        <v>0</v>
      </c>
      <c r="K138" s="12">
        <v>0</v>
      </c>
      <c r="L138" s="12">
        <v>0</v>
      </c>
      <c r="M138" s="12">
        <v>0</v>
      </c>
      <c r="N138" s="39">
        <v>150</v>
      </c>
      <c r="O138" s="31">
        <v>0</v>
      </c>
      <c r="P138" s="36" t="s">
        <v>99</v>
      </c>
    </row>
    <row r="139" spans="1:16" x14ac:dyDescent="0.25">
      <c r="A139" s="38">
        <v>37408</v>
      </c>
      <c r="B139" s="38">
        <v>37408</v>
      </c>
      <c r="C139" s="11">
        <v>2002</v>
      </c>
      <c r="D139" s="11" t="s">
        <v>34</v>
      </c>
      <c r="E139" s="11" t="s">
        <v>39</v>
      </c>
      <c r="F139" s="36" t="s">
        <v>32</v>
      </c>
      <c r="G139" s="36" t="s">
        <v>158</v>
      </c>
      <c r="H139" s="9" t="s">
        <v>251</v>
      </c>
      <c r="I139" s="10">
        <v>0</v>
      </c>
      <c r="J139" s="12">
        <v>0</v>
      </c>
      <c r="K139" s="12">
        <v>0</v>
      </c>
      <c r="L139" s="12">
        <v>0</v>
      </c>
      <c r="M139" s="12">
        <v>0</v>
      </c>
      <c r="N139" s="39">
        <v>0</v>
      </c>
      <c r="O139" s="31">
        <v>100</v>
      </c>
      <c r="P139" s="36" t="s">
        <v>99</v>
      </c>
    </row>
    <row r="140" spans="1:16" ht="24" x14ac:dyDescent="0.25">
      <c r="A140" s="38">
        <v>37408</v>
      </c>
      <c r="B140" s="38">
        <v>37408</v>
      </c>
      <c r="C140" s="11">
        <v>2002</v>
      </c>
      <c r="D140" s="35" t="s">
        <v>115</v>
      </c>
      <c r="E140" s="11" t="s">
        <v>116</v>
      </c>
      <c r="F140" s="36" t="s">
        <v>21</v>
      </c>
      <c r="G140" s="36" t="s">
        <v>15</v>
      </c>
      <c r="H140" s="9" t="s">
        <v>252</v>
      </c>
      <c r="I140" s="10">
        <v>6</v>
      </c>
      <c r="J140" s="12">
        <v>8</v>
      </c>
      <c r="K140" s="12">
        <v>0</v>
      </c>
      <c r="L140" s="12">
        <v>0</v>
      </c>
      <c r="M140" s="12">
        <v>0</v>
      </c>
      <c r="N140" s="39">
        <v>0</v>
      </c>
      <c r="O140" s="31">
        <v>0</v>
      </c>
      <c r="P140" s="36" t="s">
        <v>99</v>
      </c>
    </row>
    <row r="141" spans="1:16" x14ac:dyDescent="0.25">
      <c r="A141" s="38">
        <v>37410</v>
      </c>
      <c r="B141" s="38">
        <v>37410</v>
      </c>
      <c r="C141" s="11">
        <v>2002</v>
      </c>
      <c r="D141" s="11" t="s">
        <v>34</v>
      </c>
      <c r="E141" s="11" t="s">
        <v>35</v>
      </c>
      <c r="F141" s="36" t="s">
        <v>253</v>
      </c>
      <c r="G141" s="36" t="s">
        <v>158</v>
      </c>
      <c r="H141" s="9" t="s">
        <v>254</v>
      </c>
      <c r="I141" s="10">
        <v>0</v>
      </c>
      <c r="J141" s="12">
        <v>40</v>
      </c>
      <c r="K141" s="12">
        <v>8</v>
      </c>
      <c r="L141" s="12">
        <v>0</v>
      </c>
      <c r="M141" s="12">
        <v>0</v>
      </c>
      <c r="N141" s="39">
        <v>72</v>
      </c>
      <c r="O141" s="31">
        <v>0.57999999999999996</v>
      </c>
      <c r="P141" s="36" t="s">
        <v>99</v>
      </c>
    </row>
    <row r="142" spans="1:16" ht="84" x14ac:dyDescent="0.25">
      <c r="A142" s="38">
        <v>37411</v>
      </c>
      <c r="B142" s="38">
        <v>37411</v>
      </c>
      <c r="C142" s="11">
        <v>2002</v>
      </c>
      <c r="D142" s="35" t="s">
        <v>13</v>
      </c>
      <c r="E142" s="11" t="s">
        <v>173</v>
      </c>
      <c r="F142" s="36" t="s">
        <v>51</v>
      </c>
      <c r="G142" s="36" t="s">
        <v>170</v>
      </c>
      <c r="H142" s="9" t="s">
        <v>255</v>
      </c>
      <c r="I142" s="10">
        <v>0</v>
      </c>
      <c r="J142" s="12">
        <v>2000</v>
      </c>
      <c r="K142" s="12">
        <v>0</v>
      </c>
      <c r="L142" s="12">
        <v>0</v>
      </c>
      <c r="M142" s="12">
        <v>0</v>
      </c>
      <c r="N142" s="39">
        <v>0</v>
      </c>
      <c r="O142" s="31">
        <v>0</v>
      </c>
      <c r="P142" s="36" t="s">
        <v>99</v>
      </c>
    </row>
    <row r="143" spans="1:16" ht="60" x14ac:dyDescent="0.25">
      <c r="A143" s="38">
        <v>37412</v>
      </c>
      <c r="B143" s="38">
        <v>37590</v>
      </c>
      <c r="C143" s="11">
        <v>2002</v>
      </c>
      <c r="D143" s="11" t="s">
        <v>34</v>
      </c>
      <c r="E143" s="11" t="s">
        <v>39</v>
      </c>
      <c r="F143" s="36" t="s">
        <v>59</v>
      </c>
      <c r="G143" s="9" t="s">
        <v>256</v>
      </c>
      <c r="H143" s="9" t="s">
        <v>257</v>
      </c>
      <c r="I143" s="10">
        <v>0</v>
      </c>
      <c r="J143" s="12">
        <v>52000</v>
      </c>
      <c r="K143" s="12">
        <v>0</v>
      </c>
      <c r="L143" s="12">
        <v>0</v>
      </c>
      <c r="M143" s="12">
        <v>0</v>
      </c>
      <c r="N143" s="39">
        <v>65000</v>
      </c>
      <c r="O143" s="31">
        <v>65</v>
      </c>
      <c r="P143" s="36" t="s">
        <v>99</v>
      </c>
    </row>
    <row r="144" spans="1:16" ht="36" x14ac:dyDescent="0.25">
      <c r="A144" s="38">
        <v>37412</v>
      </c>
      <c r="B144" s="38">
        <v>37412</v>
      </c>
      <c r="C144" s="11">
        <v>2002</v>
      </c>
      <c r="D144" s="11" t="s">
        <v>34</v>
      </c>
      <c r="E144" s="11" t="s">
        <v>39</v>
      </c>
      <c r="F144" s="36" t="s">
        <v>97</v>
      </c>
      <c r="G144" s="9" t="s">
        <v>258</v>
      </c>
      <c r="H144" s="9" t="s">
        <v>259</v>
      </c>
      <c r="I144" s="10">
        <v>0</v>
      </c>
      <c r="J144" s="12">
        <v>0</v>
      </c>
      <c r="K144" s="12">
        <v>0</v>
      </c>
      <c r="L144" s="12">
        <v>0</v>
      </c>
      <c r="M144" s="12">
        <v>0</v>
      </c>
      <c r="N144" s="39">
        <v>0</v>
      </c>
      <c r="O144" s="31">
        <v>12.7</v>
      </c>
      <c r="P144" s="36" t="s">
        <v>99</v>
      </c>
    </row>
    <row r="145" spans="1:16" ht="24" x14ac:dyDescent="0.25">
      <c r="A145" s="38">
        <v>37412</v>
      </c>
      <c r="B145" s="38">
        <v>37412</v>
      </c>
      <c r="C145" s="11">
        <v>2002</v>
      </c>
      <c r="D145" s="11" t="s">
        <v>34</v>
      </c>
      <c r="E145" s="11" t="s">
        <v>39</v>
      </c>
      <c r="F145" s="36" t="s">
        <v>42</v>
      </c>
      <c r="G145" s="36" t="s">
        <v>158</v>
      </c>
      <c r="H145" s="9" t="s">
        <v>260</v>
      </c>
      <c r="I145" s="10">
        <v>0</v>
      </c>
      <c r="J145" s="12">
        <v>0</v>
      </c>
      <c r="K145" s="12">
        <v>0</v>
      </c>
      <c r="L145" s="12">
        <v>0</v>
      </c>
      <c r="M145" s="12">
        <v>0</v>
      </c>
      <c r="N145" s="39">
        <v>0</v>
      </c>
      <c r="O145" s="31">
        <v>12</v>
      </c>
      <c r="P145" s="36" t="s">
        <v>99</v>
      </c>
    </row>
    <row r="146" spans="1:16" x14ac:dyDescent="0.25">
      <c r="A146" s="38">
        <v>37412</v>
      </c>
      <c r="B146" s="38">
        <v>37412</v>
      </c>
      <c r="C146" s="11">
        <v>2002</v>
      </c>
      <c r="D146" s="35" t="s">
        <v>115</v>
      </c>
      <c r="E146" s="11" t="s">
        <v>116</v>
      </c>
      <c r="F146" s="36" t="s">
        <v>51</v>
      </c>
      <c r="G146" s="36" t="s">
        <v>158</v>
      </c>
      <c r="H146" s="9" t="s">
        <v>261</v>
      </c>
      <c r="I146" s="10">
        <v>1</v>
      </c>
      <c r="J146" s="12">
        <v>0</v>
      </c>
      <c r="K146" s="12">
        <v>0</v>
      </c>
      <c r="L146" s="12">
        <v>0</v>
      </c>
      <c r="M146" s="12">
        <v>0</v>
      </c>
      <c r="N146" s="39">
        <v>0</v>
      </c>
      <c r="O146" s="31">
        <v>3.5000000000000003E-2</v>
      </c>
      <c r="P146" s="36" t="s">
        <v>99</v>
      </c>
    </row>
    <row r="147" spans="1:16" x14ac:dyDescent="0.25">
      <c r="A147" s="38">
        <v>37413</v>
      </c>
      <c r="B147" s="38">
        <v>37413</v>
      </c>
      <c r="C147" s="11">
        <v>2002</v>
      </c>
      <c r="D147" s="35" t="s">
        <v>115</v>
      </c>
      <c r="E147" s="11" t="s">
        <v>116</v>
      </c>
      <c r="F147" s="36" t="s">
        <v>51</v>
      </c>
      <c r="G147" s="36" t="s">
        <v>158</v>
      </c>
      <c r="H147" s="9" t="s">
        <v>262</v>
      </c>
      <c r="I147" s="10">
        <v>1</v>
      </c>
      <c r="J147" s="12">
        <v>0</v>
      </c>
      <c r="K147" s="12">
        <v>0</v>
      </c>
      <c r="L147" s="12">
        <v>0</v>
      </c>
      <c r="M147" s="12">
        <v>0</v>
      </c>
      <c r="N147" s="39">
        <v>0</v>
      </c>
      <c r="O147" s="31">
        <v>3.5000000000000003E-2</v>
      </c>
      <c r="P147" s="36" t="s">
        <v>99</v>
      </c>
    </row>
    <row r="148" spans="1:16" x14ac:dyDescent="0.25">
      <c r="A148" s="38">
        <v>37414</v>
      </c>
      <c r="B148" s="38">
        <v>37414</v>
      </c>
      <c r="C148" s="11">
        <v>2002</v>
      </c>
      <c r="D148" s="11" t="s">
        <v>34</v>
      </c>
      <c r="E148" s="11" t="s">
        <v>39</v>
      </c>
      <c r="F148" s="36" t="s">
        <v>69</v>
      </c>
      <c r="G148" s="36" t="s">
        <v>158</v>
      </c>
      <c r="H148" s="9" t="s">
        <v>263</v>
      </c>
      <c r="I148" s="10">
        <v>0</v>
      </c>
      <c r="J148" s="12">
        <v>0</v>
      </c>
      <c r="K148" s="12">
        <v>0</v>
      </c>
      <c r="L148" s="12">
        <v>0</v>
      </c>
      <c r="M148" s="12">
        <v>0</v>
      </c>
      <c r="N148" s="39">
        <v>0</v>
      </c>
      <c r="O148" s="31">
        <v>1.8</v>
      </c>
      <c r="P148" s="36" t="s">
        <v>99</v>
      </c>
    </row>
    <row r="149" spans="1:16" x14ac:dyDescent="0.25">
      <c r="A149" s="38">
        <v>37416</v>
      </c>
      <c r="B149" s="38">
        <v>37416</v>
      </c>
      <c r="C149" s="11">
        <v>2002</v>
      </c>
      <c r="D149" s="11" t="s">
        <v>34</v>
      </c>
      <c r="E149" s="11" t="s">
        <v>35</v>
      </c>
      <c r="F149" s="36" t="s">
        <v>69</v>
      </c>
      <c r="G149" s="36" t="s">
        <v>264</v>
      </c>
      <c r="H149" s="9" t="s">
        <v>265</v>
      </c>
      <c r="I149" s="10">
        <v>0</v>
      </c>
      <c r="J149" s="12">
        <v>0</v>
      </c>
      <c r="K149" s="12">
        <v>300</v>
      </c>
      <c r="L149" s="12">
        <v>0</v>
      </c>
      <c r="M149" s="12">
        <v>0</v>
      </c>
      <c r="N149" s="39">
        <v>0</v>
      </c>
      <c r="O149" s="31">
        <v>0</v>
      </c>
      <c r="P149" s="36" t="s">
        <v>99</v>
      </c>
    </row>
    <row r="150" spans="1:16" x14ac:dyDescent="0.25">
      <c r="A150" s="38">
        <v>37417</v>
      </c>
      <c r="B150" s="38">
        <v>37417</v>
      </c>
      <c r="C150" s="11">
        <v>2002</v>
      </c>
      <c r="D150" s="11" t="s">
        <v>34</v>
      </c>
      <c r="E150" s="11" t="s">
        <v>35</v>
      </c>
      <c r="F150" s="36" t="s">
        <v>15</v>
      </c>
      <c r="G150" s="36" t="s">
        <v>266</v>
      </c>
      <c r="H150" s="9" t="s">
        <v>267</v>
      </c>
      <c r="I150" s="10">
        <v>3</v>
      </c>
      <c r="J150" s="12">
        <v>6</v>
      </c>
      <c r="K150" s="12">
        <v>0</v>
      </c>
      <c r="L150" s="12">
        <v>0</v>
      </c>
      <c r="M150" s="12">
        <v>0</v>
      </c>
      <c r="N150" s="39">
        <v>0</v>
      </c>
      <c r="O150" s="31">
        <v>0</v>
      </c>
      <c r="P150" s="36" t="s">
        <v>99</v>
      </c>
    </row>
    <row r="151" spans="1:16" ht="60" x14ac:dyDescent="0.25">
      <c r="A151" s="38">
        <v>37417</v>
      </c>
      <c r="B151" s="38">
        <v>37417</v>
      </c>
      <c r="C151" s="11">
        <v>2002</v>
      </c>
      <c r="D151" s="35" t="s">
        <v>115</v>
      </c>
      <c r="E151" s="11" t="s">
        <v>169</v>
      </c>
      <c r="F151" s="36" t="s">
        <v>15</v>
      </c>
      <c r="G151" s="36" t="s">
        <v>158</v>
      </c>
      <c r="H151" s="9" t="s">
        <v>268</v>
      </c>
      <c r="I151" s="10">
        <v>0</v>
      </c>
      <c r="J151" s="12">
        <v>0</v>
      </c>
      <c r="K151" s="12">
        <v>0</v>
      </c>
      <c r="L151" s="12">
        <v>0</v>
      </c>
      <c r="M151" s="12">
        <v>0</v>
      </c>
      <c r="N151" s="39">
        <v>0</v>
      </c>
      <c r="O151" s="31">
        <v>12</v>
      </c>
      <c r="P151" s="36" t="s">
        <v>99</v>
      </c>
    </row>
    <row r="152" spans="1:16" ht="36" x14ac:dyDescent="0.25">
      <c r="A152" s="38">
        <v>37418</v>
      </c>
      <c r="B152" s="38">
        <v>37418</v>
      </c>
      <c r="C152" s="11">
        <v>2002</v>
      </c>
      <c r="D152" s="11" t="s">
        <v>34</v>
      </c>
      <c r="E152" s="11" t="s">
        <v>50</v>
      </c>
      <c r="F152" s="36" t="s">
        <v>51</v>
      </c>
      <c r="G152" s="36" t="s">
        <v>269</v>
      </c>
      <c r="H152" s="9" t="s">
        <v>270</v>
      </c>
      <c r="I152" s="10">
        <v>0</v>
      </c>
      <c r="J152" s="12">
        <v>0</v>
      </c>
      <c r="K152" s="12">
        <v>12</v>
      </c>
      <c r="L152" s="12">
        <v>0</v>
      </c>
      <c r="M152" s="12">
        <v>0</v>
      </c>
      <c r="N152" s="39">
        <v>0</v>
      </c>
      <c r="O152" s="31">
        <v>1.65</v>
      </c>
      <c r="P152" s="36" t="s">
        <v>99</v>
      </c>
    </row>
    <row r="153" spans="1:16" ht="36" x14ac:dyDescent="0.25">
      <c r="A153" s="38">
        <v>37418</v>
      </c>
      <c r="B153" s="38">
        <v>37418</v>
      </c>
      <c r="C153" s="11">
        <v>2002</v>
      </c>
      <c r="D153" s="11" t="s">
        <v>34</v>
      </c>
      <c r="E153" s="11" t="s">
        <v>50</v>
      </c>
      <c r="F153" s="36" t="s">
        <v>32</v>
      </c>
      <c r="G153" s="36" t="s">
        <v>158</v>
      </c>
      <c r="H153" s="9" t="s">
        <v>271</v>
      </c>
      <c r="I153" s="10">
        <v>0</v>
      </c>
      <c r="J153" s="12">
        <v>0</v>
      </c>
      <c r="K153" s="12">
        <v>22</v>
      </c>
      <c r="L153" s="12">
        <v>0</v>
      </c>
      <c r="M153" s="12">
        <v>0</v>
      </c>
      <c r="N153" s="39">
        <v>0</v>
      </c>
      <c r="O153" s="31">
        <v>1.1499999999999999</v>
      </c>
      <c r="P153" s="36" t="s">
        <v>99</v>
      </c>
    </row>
    <row r="154" spans="1:16" x14ac:dyDescent="0.25">
      <c r="A154" s="38">
        <v>37418</v>
      </c>
      <c r="B154" s="38">
        <v>37418</v>
      </c>
      <c r="C154" s="11">
        <v>2002</v>
      </c>
      <c r="D154" s="11" t="s">
        <v>34</v>
      </c>
      <c r="E154" s="11" t="s">
        <v>35</v>
      </c>
      <c r="F154" s="36" t="s">
        <v>36</v>
      </c>
      <c r="G154" s="36" t="s">
        <v>158</v>
      </c>
      <c r="H154" s="9" t="s">
        <v>254</v>
      </c>
      <c r="I154" s="10">
        <v>0</v>
      </c>
      <c r="J154" s="12">
        <v>16</v>
      </c>
      <c r="K154" s="12">
        <v>4</v>
      </c>
      <c r="L154" s="12">
        <v>0</v>
      </c>
      <c r="M154" s="12">
        <v>0</v>
      </c>
      <c r="N154" s="39">
        <v>0</v>
      </c>
      <c r="O154" s="31">
        <v>0</v>
      </c>
      <c r="P154" s="36" t="s">
        <v>99</v>
      </c>
    </row>
    <row r="155" spans="1:16" x14ac:dyDescent="0.25">
      <c r="A155" s="38">
        <v>37419</v>
      </c>
      <c r="B155" s="38">
        <v>37419</v>
      </c>
      <c r="C155" s="11">
        <v>2002</v>
      </c>
      <c r="D155" s="11" t="s">
        <v>34</v>
      </c>
      <c r="E155" s="11" t="s">
        <v>35</v>
      </c>
      <c r="F155" s="36" t="s">
        <v>55</v>
      </c>
      <c r="G155" s="36" t="s">
        <v>158</v>
      </c>
      <c r="H155" s="9" t="s">
        <v>254</v>
      </c>
      <c r="I155" s="10">
        <v>0</v>
      </c>
      <c r="J155" s="12">
        <v>150</v>
      </c>
      <c r="K155" s="12">
        <v>30</v>
      </c>
      <c r="L155" s="12">
        <v>0</v>
      </c>
      <c r="M155" s="12">
        <v>0</v>
      </c>
      <c r="N155" s="39">
        <v>0</v>
      </c>
      <c r="O155" s="31">
        <v>1.5</v>
      </c>
      <c r="P155" s="36" t="s">
        <v>99</v>
      </c>
    </row>
    <row r="156" spans="1:16" x14ac:dyDescent="0.25">
      <c r="A156" s="38">
        <v>37419</v>
      </c>
      <c r="B156" s="38">
        <v>37419</v>
      </c>
      <c r="C156" s="11">
        <v>2002</v>
      </c>
      <c r="D156" s="11" t="s">
        <v>34</v>
      </c>
      <c r="E156" s="11" t="s">
        <v>35</v>
      </c>
      <c r="F156" s="36" t="s">
        <v>253</v>
      </c>
      <c r="G156" s="36" t="s">
        <v>158</v>
      </c>
      <c r="H156" s="9" t="s">
        <v>254</v>
      </c>
      <c r="I156" s="10">
        <v>0</v>
      </c>
      <c r="J156" s="12">
        <v>75</v>
      </c>
      <c r="K156" s="12">
        <v>15</v>
      </c>
      <c r="L156" s="12">
        <v>0</v>
      </c>
      <c r="M156" s="12">
        <v>0</v>
      </c>
      <c r="N156" s="39">
        <v>0</v>
      </c>
      <c r="O156" s="31">
        <v>0.75</v>
      </c>
      <c r="P156" s="36" t="s">
        <v>99</v>
      </c>
    </row>
    <row r="157" spans="1:16" ht="36" x14ac:dyDescent="0.25">
      <c r="A157" s="38">
        <v>37419</v>
      </c>
      <c r="B157" s="38">
        <v>37419</v>
      </c>
      <c r="C157" s="11">
        <v>2002</v>
      </c>
      <c r="D157" s="11" t="s">
        <v>34</v>
      </c>
      <c r="E157" s="11" t="s">
        <v>35</v>
      </c>
      <c r="F157" s="36" t="s">
        <v>75</v>
      </c>
      <c r="G157" s="36" t="s">
        <v>272</v>
      </c>
      <c r="H157" s="9" t="s">
        <v>273</v>
      </c>
      <c r="I157" s="10">
        <v>0</v>
      </c>
      <c r="J157" s="12">
        <v>70</v>
      </c>
      <c r="K157" s="12">
        <v>14</v>
      </c>
      <c r="L157" s="12">
        <v>0</v>
      </c>
      <c r="M157" s="12">
        <v>0</v>
      </c>
      <c r="N157" s="39">
        <v>0</v>
      </c>
      <c r="O157" s="31">
        <v>0.14000000000000001</v>
      </c>
      <c r="P157" s="36" t="s">
        <v>99</v>
      </c>
    </row>
    <row r="158" spans="1:16" ht="144" x14ac:dyDescent="0.25">
      <c r="A158" s="38">
        <v>37419</v>
      </c>
      <c r="B158" s="38">
        <v>37419</v>
      </c>
      <c r="C158" s="11">
        <v>2002</v>
      </c>
      <c r="D158" s="11" t="s">
        <v>34</v>
      </c>
      <c r="E158" s="11" t="s">
        <v>50</v>
      </c>
      <c r="F158" s="36" t="s">
        <v>32</v>
      </c>
      <c r="G158" s="36" t="s">
        <v>274</v>
      </c>
      <c r="H158" s="9" t="s">
        <v>275</v>
      </c>
      <c r="I158" s="10">
        <v>0</v>
      </c>
      <c r="J158" s="12">
        <v>10000</v>
      </c>
      <c r="K158" s="12">
        <v>404</v>
      </c>
      <c r="L158" s="12">
        <v>1</v>
      </c>
      <c r="M158" s="12">
        <v>0</v>
      </c>
      <c r="N158" s="39">
        <v>0</v>
      </c>
      <c r="O158" s="31">
        <v>5.5</v>
      </c>
      <c r="P158" s="36" t="s">
        <v>99</v>
      </c>
    </row>
    <row r="159" spans="1:16" ht="48" x14ac:dyDescent="0.25">
      <c r="A159" s="38">
        <v>37420</v>
      </c>
      <c r="B159" s="38">
        <v>37420</v>
      </c>
      <c r="C159" s="11">
        <v>2002</v>
      </c>
      <c r="D159" s="35" t="s">
        <v>104</v>
      </c>
      <c r="E159" s="11" t="s">
        <v>276</v>
      </c>
      <c r="F159" s="36" t="s">
        <v>19</v>
      </c>
      <c r="G159" s="36" t="s">
        <v>277</v>
      </c>
      <c r="H159" s="9" t="s">
        <v>278</v>
      </c>
      <c r="I159" s="10">
        <v>2</v>
      </c>
      <c r="J159" s="12">
        <v>0</v>
      </c>
      <c r="K159" s="12">
        <v>0</v>
      </c>
      <c r="L159" s="12">
        <v>0</v>
      </c>
      <c r="M159" s="12">
        <v>0</v>
      </c>
      <c r="N159" s="39">
        <v>0</v>
      </c>
      <c r="O159" s="31">
        <v>0</v>
      </c>
      <c r="P159" s="36" t="s">
        <v>99</v>
      </c>
    </row>
    <row r="160" spans="1:16" x14ac:dyDescent="0.25">
      <c r="A160" s="38">
        <v>37420</v>
      </c>
      <c r="B160" s="38">
        <v>37420</v>
      </c>
      <c r="C160" s="11">
        <v>2002</v>
      </c>
      <c r="D160" s="11" t="s">
        <v>34</v>
      </c>
      <c r="E160" s="11" t="s">
        <v>35</v>
      </c>
      <c r="F160" s="36" t="s">
        <v>36</v>
      </c>
      <c r="G160" s="36" t="s">
        <v>279</v>
      </c>
      <c r="H160" s="9" t="s">
        <v>280</v>
      </c>
      <c r="I160" s="10">
        <v>2</v>
      </c>
      <c r="J160" s="12">
        <v>2</v>
      </c>
      <c r="K160" s="12">
        <v>0</v>
      </c>
      <c r="L160" s="12">
        <v>0</v>
      </c>
      <c r="M160" s="12">
        <v>0</v>
      </c>
      <c r="N160" s="39">
        <v>0</v>
      </c>
      <c r="O160" s="31">
        <v>0</v>
      </c>
      <c r="P160" s="36" t="s">
        <v>99</v>
      </c>
    </row>
    <row r="161" spans="1:16" x14ac:dyDescent="0.25">
      <c r="A161" s="38">
        <v>37421</v>
      </c>
      <c r="B161" s="38">
        <v>37421</v>
      </c>
      <c r="C161" s="11">
        <v>2002</v>
      </c>
      <c r="D161" s="11" t="s">
        <v>34</v>
      </c>
      <c r="E161" s="11" t="s">
        <v>50</v>
      </c>
      <c r="F161" s="36" t="s">
        <v>32</v>
      </c>
      <c r="G161" s="36" t="s">
        <v>158</v>
      </c>
      <c r="H161" s="9" t="s">
        <v>281</v>
      </c>
      <c r="I161" s="10">
        <v>1</v>
      </c>
      <c r="J161" s="12">
        <v>0</v>
      </c>
      <c r="K161" s="12">
        <v>0</v>
      </c>
      <c r="L161" s="12">
        <v>0</v>
      </c>
      <c r="M161" s="12">
        <v>0</v>
      </c>
      <c r="N161" s="39">
        <v>0</v>
      </c>
      <c r="O161" s="31">
        <v>0</v>
      </c>
      <c r="P161" s="36" t="s">
        <v>99</v>
      </c>
    </row>
    <row r="162" spans="1:16" x14ac:dyDescent="0.25">
      <c r="A162" s="38">
        <v>37422</v>
      </c>
      <c r="B162" s="38">
        <v>37422</v>
      </c>
      <c r="C162" s="11">
        <v>2002</v>
      </c>
      <c r="D162" s="35" t="s">
        <v>104</v>
      </c>
      <c r="E162" s="11" t="s">
        <v>276</v>
      </c>
      <c r="F162" s="36" t="s">
        <v>75</v>
      </c>
      <c r="G162" s="36" t="s">
        <v>158</v>
      </c>
      <c r="H162" s="9" t="s">
        <v>282</v>
      </c>
      <c r="I162" s="10">
        <v>0</v>
      </c>
      <c r="J162" s="12">
        <v>120</v>
      </c>
      <c r="K162" s="12">
        <v>15</v>
      </c>
      <c r="L162" s="12">
        <v>0</v>
      </c>
      <c r="M162" s="12">
        <v>0</v>
      </c>
      <c r="N162" s="39">
        <v>0</v>
      </c>
      <c r="O162" s="31">
        <v>0</v>
      </c>
      <c r="P162" s="36" t="s">
        <v>99</v>
      </c>
    </row>
    <row r="163" spans="1:16" ht="36" x14ac:dyDescent="0.25">
      <c r="A163" s="38">
        <v>37422</v>
      </c>
      <c r="B163" s="38">
        <v>37422</v>
      </c>
      <c r="C163" s="11">
        <v>2002</v>
      </c>
      <c r="D163" s="11" t="s">
        <v>34</v>
      </c>
      <c r="E163" s="11" t="s">
        <v>35</v>
      </c>
      <c r="F163" s="36" t="s">
        <v>32</v>
      </c>
      <c r="G163" s="9" t="s">
        <v>283</v>
      </c>
      <c r="H163" s="9" t="s">
        <v>284</v>
      </c>
      <c r="I163" s="10">
        <v>0</v>
      </c>
      <c r="J163" s="12">
        <v>500</v>
      </c>
      <c r="K163" s="12">
        <v>0</v>
      </c>
      <c r="L163" s="12">
        <v>0</v>
      </c>
      <c r="M163" s="12">
        <v>0</v>
      </c>
      <c r="N163" s="39">
        <v>0</v>
      </c>
      <c r="O163" s="31">
        <v>0</v>
      </c>
      <c r="P163" s="36" t="s">
        <v>99</v>
      </c>
    </row>
    <row r="164" spans="1:16" ht="24" x14ac:dyDescent="0.25">
      <c r="A164" s="38">
        <v>37422</v>
      </c>
      <c r="B164" s="38">
        <v>37422</v>
      </c>
      <c r="C164" s="11">
        <v>2002</v>
      </c>
      <c r="D164" s="11" t="s">
        <v>34</v>
      </c>
      <c r="E164" s="11" t="s">
        <v>50</v>
      </c>
      <c r="F164" s="36" t="s">
        <v>189</v>
      </c>
      <c r="G164" s="36" t="s">
        <v>285</v>
      </c>
      <c r="H164" s="9" t="s">
        <v>286</v>
      </c>
      <c r="I164" s="10">
        <v>0</v>
      </c>
      <c r="J164" s="12">
        <v>100</v>
      </c>
      <c r="K164" s="12">
        <v>19</v>
      </c>
      <c r="L164" s="12">
        <v>0</v>
      </c>
      <c r="M164" s="12">
        <v>0</v>
      </c>
      <c r="N164" s="39">
        <v>0</v>
      </c>
      <c r="O164" s="31">
        <v>0.95</v>
      </c>
      <c r="P164" s="36" t="s">
        <v>99</v>
      </c>
    </row>
    <row r="165" spans="1:16" ht="24" x14ac:dyDescent="0.25">
      <c r="A165" s="38">
        <v>37422</v>
      </c>
      <c r="B165" s="38">
        <v>37422</v>
      </c>
      <c r="C165" s="11">
        <v>2002</v>
      </c>
      <c r="D165" s="35" t="s">
        <v>13</v>
      </c>
      <c r="E165" s="11" t="s">
        <v>125</v>
      </c>
      <c r="F165" s="36" t="s">
        <v>51</v>
      </c>
      <c r="G165" s="36" t="s">
        <v>287</v>
      </c>
      <c r="H165" s="9" t="s">
        <v>288</v>
      </c>
      <c r="I165" s="10">
        <v>0</v>
      </c>
      <c r="J165" s="12">
        <v>2</v>
      </c>
      <c r="K165" s="12">
        <v>0</v>
      </c>
      <c r="L165" s="12">
        <v>0</v>
      </c>
      <c r="M165" s="12">
        <v>0</v>
      </c>
      <c r="N165" s="39">
        <v>0</v>
      </c>
      <c r="O165" s="31">
        <v>0</v>
      </c>
      <c r="P165" s="36" t="s">
        <v>99</v>
      </c>
    </row>
    <row r="166" spans="1:16" ht="48" x14ac:dyDescent="0.25">
      <c r="A166" s="38">
        <v>37423</v>
      </c>
      <c r="B166" s="38">
        <v>37423</v>
      </c>
      <c r="C166" s="11">
        <v>2002</v>
      </c>
      <c r="D166" s="11" t="s">
        <v>34</v>
      </c>
      <c r="E166" s="11" t="s">
        <v>39</v>
      </c>
      <c r="F166" s="36" t="s">
        <v>189</v>
      </c>
      <c r="G166" s="36" t="s">
        <v>289</v>
      </c>
      <c r="H166" s="9" t="s">
        <v>290</v>
      </c>
      <c r="I166" s="10">
        <v>0</v>
      </c>
      <c r="J166" s="12">
        <v>4000</v>
      </c>
      <c r="K166" s="12">
        <v>0</v>
      </c>
      <c r="L166" s="12">
        <v>0</v>
      </c>
      <c r="M166" s="12">
        <v>0</v>
      </c>
      <c r="N166" s="39">
        <v>0</v>
      </c>
      <c r="O166" s="31">
        <v>0</v>
      </c>
      <c r="P166" s="36" t="s">
        <v>99</v>
      </c>
    </row>
    <row r="167" spans="1:16" x14ac:dyDescent="0.25">
      <c r="A167" s="38">
        <v>37424</v>
      </c>
      <c r="B167" s="38">
        <v>37424</v>
      </c>
      <c r="C167" s="11">
        <v>2002</v>
      </c>
      <c r="D167" s="11" t="s">
        <v>34</v>
      </c>
      <c r="E167" s="11" t="s">
        <v>35</v>
      </c>
      <c r="F167" s="36" t="s">
        <v>32</v>
      </c>
      <c r="G167" s="36" t="s">
        <v>291</v>
      </c>
      <c r="H167" s="9" t="s">
        <v>292</v>
      </c>
      <c r="I167" s="10">
        <v>1</v>
      </c>
      <c r="J167" s="12">
        <v>0</v>
      </c>
      <c r="K167" s="12">
        <v>0</v>
      </c>
      <c r="L167" s="12">
        <v>0</v>
      </c>
      <c r="M167" s="12">
        <v>0</v>
      </c>
      <c r="N167" s="39">
        <v>0</v>
      </c>
      <c r="O167" s="31">
        <v>0</v>
      </c>
      <c r="P167" s="36" t="s">
        <v>99</v>
      </c>
    </row>
    <row r="168" spans="1:16" ht="120" x14ac:dyDescent="0.25">
      <c r="A168" s="38">
        <v>37424</v>
      </c>
      <c r="B168" s="38">
        <v>37424</v>
      </c>
      <c r="C168" s="11">
        <v>2002</v>
      </c>
      <c r="D168" s="11" t="s">
        <v>34</v>
      </c>
      <c r="E168" s="11" t="s">
        <v>35</v>
      </c>
      <c r="F168" s="36" t="s">
        <v>15</v>
      </c>
      <c r="G168" s="36" t="s">
        <v>293</v>
      </c>
      <c r="H168" s="9" t="s">
        <v>294</v>
      </c>
      <c r="I168" s="10">
        <v>0</v>
      </c>
      <c r="J168" s="12">
        <v>535</v>
      </c>
      <c r="K168" s="12">
        <v>214</v>
      </c>
      <c r="L168" s="12">
        <v>0</v>
      </c>
      <c r="M168" s="12">
        <v>0</v>
      </c>
      <c r="N168" s="39">
        <v>0</v>
      </c>
      <c r="O168" s="31">
        <v>1.8179999999999998</v>
      </c>
      <c r="P168" s="36" t="s">
        <v>99</v>
      </c>
    </row>
    <row r="169" spans="1:16" x14ac:dyDescent="0.25">
      <c r="A169" s="38">
        <v>37424</v>
      </c>
      <c r="B169" s="38">
        <v>37424</v>
      </c>
      <c r="C169" s="11">
        <v>2002</v>
      </c>
      <c r="D169" s="11" t="s">
        <v>34</v>
      </c>
      <c r="E169" s="11" t="s">
        <v>182</v>
      </c>
      <c r="F169" s="36" t="s">
        <v>55</v>
      </c>
      <c r="G169" s="36" t="s">
        <v>158</v>
      </c>
      <c r="H169" s="9" t="s">
        <v>295</v>
      </c>
      <c r="I169" s="10">
        <v>0</v>
      </c>
      <c r="J169" s="12">
        <v>0</v>
      </c>
      <c r="K169" s="12">
        <v>35</v>
      </c>
      <c r="L169" s="12">
        <v>0</v>
      </c>
      <c r="M169" s="12">
        <v>0</v>
      </c>
      <c r="N169" s="39">
        <v>0</v>
      </c>
      <c r="O169" s="31">
        <v>0.3</v>
      </c>
      <c r="P169" s="36" t="s">
        <v>99</v>
      </c>
    </row>
    <row r="170" spans="1:16" ht="36" x14ac:dyDescent="0.25">
      <c r="A170" s="38">
        <v>37424</v>
      </c>
      <c r="B170" s="38">
        <v>37424</v>
      </c>
      <c r="C170" s="11">
        <v>2002</v>
      </c>
      <c r="D170" s="11" t="s">
        <v>34</v>
      </c>
      <c r="E170" s="11" t="s">
        <v>50</v>
      </c>
      <c r="F170" s="36" t="s">
        <v>36</v>
      </c>
      <c r="G170" s="36" t="s">
        <v>296</v>
      </c>
      <c r="H170" s="9" t="s">
        <v>297</v>
      </c>
      <c r="I170" s="10">
        <v>0</v>
      </c>
      <c r="J170" s="12">
        <v>256</v>
      </c>
      <c r="K170" s="12">
        <v>188</v>
      </c>
      <c r="L170" s="12">
        <v>0</v>
      </c>
      <c r="M170" s="12">
        <v>0</v>
      </c>
      <c r="N170" s="39">
        <v>0</v>
      </c>
      <c r="O170" s="31">
        <v>7.88</v>
      </c>
      <c r="P170" s="36" t="s">
        <v>298</v>
      </c>
    </row>
    <row r="171" spans="1:16" x14ac:dyDescent="0.25">
      <c r="A171" s="38">
        <v>37426</v>
      </c>
      <c r="B171" s="38">
        <v>37426</v>
      </c>
      <c r="C171" s="11">
        <v>2002</v>
      </c>
      <c r="D171" s="35" t="s">
        <v>13</v>
      </c>
      <c r="E171" s="11" t="s">
        <v>14</v>
      </c>
      <c r="F171" s="36" t="s">
        <v>47</v>
      </c>
      <c r="G171" s="36" t="s">
        <v>299</v>
      </c>
      <c r="H171" s="9" t="s">
        <v>300</v>
      </c>
      <c r="I171" s="10">
        <v>0</v>
      </c>
      <c r="J171" s="12">
        <v>0</v>
      </c>
      <c r="K171" s="12">
        <v>0</v>
      </c>
      <c r="L171" s="12">
        <v>0</v>
      </c>
      <c r="M171" s="12">
        <v>0</v>
      </c>
      <c r="N171" s="39">
        <v>6</v>
      </c>
      <c r="O171" s="31">
        <v>0.01</v>
      </c>
      <c r="P171" s="36" t="s">
        <v>99</v>
      </c>
    </row>
    <row r="172" spans="1:16" ht="36" x14ac:dyDescent="0.25">
      <c r="A172" s="38">
        <v>37427</v>
      </c>
      <c r="B172" s="38">
        <v>37427</v>
      </c>
      <c r="C172" s="11">
        <v>2002</v>
      </c>
      <c r="D172" s="35" t="s">
        <v>104</v>
      </c>
      <c r="E172" s="11" t="s">
        <v>276</v>
      </c>
      <c r="F172" s="36" t="s">
        <v>42</v>
      </c>
      <c r="G172" s="36" t="s">
        <v>301</v>
      </c>
      <c r="H172" s="9" t="s">
        <v>302</v>
      </c>
      <c r="I172" s="10">
        <v>0</v>
      </c>
      <c r="J172" s="12">
        <v>81</v>
      </c>
      <c r="K172" s="12">
        <v>0</v>
      </c>
      <c r="L172" s="12">
        <v>0</v>
      </c>
      <c r="M172" s="12">
        <v>0</v>
      </c>
      <c r="N172" s="39">
        <v>0</v>
      </c>
      <c r="O172" s="31">
        <v>0</v>
      </c>
      <c r="P172" s="36" t="s">
        <v>99</v>
      </c>
    </row>
    <row r="173" spans="1:16" ht="24" x14ac:dyDescent="0.25">
      <c r="A173" s="38">
        <v>37427</v>
      </c>
      <c r="B173" s="38">
        <v>37427</v>
      </c>
      <c r="C173" s="11">
        <v>2002</v>
      </c>
      <c r="D173" s="11" t="s">
        <v>34</v>
      </c>
      <c r="E173" s="11" t="s">
        <v>35</v>
      </c>
      <c r="F173" s="36" t="s">
        <v>21</v>
      </c>
      <c r="G173" s="36" t="s">
        <v>303</v>
      </c>
      <c r="H173" s="9" t="s">
        <v>304</v>
      </c>
      <c r="I173" s="10">
        <v>3</v>
      </c>
      <c r="J173" s="12">
        <v>87</v>
      </c>
      <c r="K173" s="12">
        <v>6</v>
      </c>
      <c r="L173" s="12">
        <v>0</v>
      </c>
      <c r="M173" s="12">
        <v>0</v>
      </c>
      <c r="N173" s="39">
        <v>0</v>
      </c>
      <c r="O173" s="31">
        <v>0.09</v>
      </c>
      <c r="P173" s="36" t="s">
        <v>99</v>
      </c>
    </row>
    <row r="174" spans="1:16" ht="24" x14ac:dyDescent="0.25">
      <c r="A174" s="38">
        <v>37427</v>
      </c>
      <c r="B174" s="38">
        <v>37427</v>
      </c>
      <c r="C174" s="11">
        <v>2002</v>
      </c>
      <c r="D174" s="11" t="s">
        <v>34</v>
      </c>
      <c r="E174" s="11" t="s">
        <v>35</v>
      </c>
      <c r="F174" s="36" t="s">
        <v>30</v>
      </c>
      <c r="G174" s="36" t="s">
        <v>158</v>
      </c>
      <c r="H174" s="9" t="s">
        <v>305</v>
      </c>
      <c r="I174" s="10">
        <v>0</v>
      </c>
      <c r="J174" s="12">
        <v>100</v>
      </c>
      <c r="K174" s="12">
        <v>0</v>
      </c>
      <c r="L174" s="12">
        <v>0</v>
      </c>
      <c r="M174" s="12">
        <v>0</v>
      </c>
      <c r="N174" s="39">
        <v>0</v>
      </c>
      <c r="O174" s="31">
        <v>0</v>
      </c>
      <c r="P174" s="36" t="s">
        <v>99</v>
      </c>
    </row>
    <row r="175" spans="1:16" x14ac:dyDescent="0.25">
      <c r="A175" s="38">
        <v>37427</v>
      </c>
      <c r="B175" s="38">
        <v>37427</v>
      </c>
      <c r="C175" s="11">
        <v>2002</v>
      </c>
      <c r="D175" s="11" t="s">
        <v>34</v>
      </c>
      <c r="E175" s="11" t="s">
        <v>35</v>
      </c>
      <c r="F175" s="36" t="s">
        <v>15</v>
      </c>
      <c r="G175" s="36" t="s">
        <v>306</v>
      </c>
      <c r="H175" s="9" t="s">
        <v>307</v>
      </c>
      <c r="I175" s="10">
        <v>0</v>
      </c>
      <c r="J175" s="12">
        <v>1500</v>
      </c>
      <c r="K175" s="12">
        <v>150</v>
      </c>
      <c r="L175" s="12">
        <v>0</v>
      </c>
      <c r="M175" s="12">
        <v>0</v>
      </c>
      <c r="N175" s="39">
        <v>0</v>
      </c>
      <c r="O175" s="31">
        <v>0</v>
      </c>
      <c r="P175" s="36" t="s">
        <v>99</v>
      </c>
    </row>
    <row r="176" spans="1:16" ht="24" x14ac:dyDescent="0.25">
      <c r="A176" s="38">
        <v>37427</v>
      </c>
      <c r="B176" s="38">
        <v>37427</v>
      </c>
      <c r="C176" s="11">
        <v>2002</v>
      </c>
      <c r="D176" s="11" t="s">
        <v>34</v>
      </c>
      <c r="E176" s="11" t="s">
        <v>35</v>
      </c>
      <c r="F176" s="36" t="s">
        <v>36</v>
      </c>
      <c r="G176" s="36" t="s">
        <v>308</v>
      </c>
      <c r="H176" s="9" t="s">
        <v>309</v>
      </c>
      <c r="I176" s="10">
        <v>0</v>
      </c>
      <c r="J176" s="12">
        <v>320</v>
      </c>
      <c r="K176" s="12">
        <v>64</v>
      </c>
      <c r="L176" s="12">
        <v>0</v>
      </c>
      <c r="M176" s="12">
        <v>0</v>
      </c>
      <c r="N176" s="39">
        <v>0</v>
      </c>
      <c r="O176" s="31">
        <v>0.64</v>
      </c>
      <c r="P176" s="36" t="s">
        <v>99</v>
      </c>
    </row>
    <row r="177" spans="1:16" ht="36" x14ac:dyDescent="0.25">
      <c r="A177" s="38">
        <v>37427</v>
      </c>
      <c r="B177" s="38">
        <v>37427</v>
      </c>
      <c r="C177" s="11">
        <v>2002</v>
      </c>
      <c r="D177" s="35" t="s">
        <v>115</v>
      </c>
      <c r="E177" s="11" t="s">
        <v>116</v>
      </c>
      <c r="F177" s="36" t="s">
        <v>51</v>
      </c>
      <c r="G177" s="36" t="s">
        <v>310</v>
      </c>
      <c r="H177" s="9" t="s">
        <v>311</v>
      </c>
      <c r="I177" s="10">
        <v>2</v>
      </c>
      <c r="J177" s="12">
        <v>13</v>
      </c>
      <c r="K177" s="12">
        <v>0</v>
      </c>
      <c r="L177" s="12">
        <v>0</v>
      </c>
      <c r="M177" s="12">
        <v>0</v>
      </c>
      <c r="N177" s="39">
        <v>0</v>
      </c>
      <c r="O177" s="31">
        <v>0.04</v>
      </c>
      <c r="P177" s="36" t="s">
        <v>99</v>
      </c>
    </row>
    <row r="178" spans="1:16" ht="36" x14ac:dyDescent="0.25">
      <c r="A178" s="38">
        <v>37428</v>
      </c>
      <c r="B178" s="38">
        <v>37428</v>
      </c>
      <c r="C178" s="11">
        <v>2002</v>
      </c>
      <c r="D178" s="11" t="s">
        <v>34</v>
      </c>
      <c r="E178" s="11" t="s">
        <v>35</v>
      </c>
      <c r="F178" s="36" t="s">
        <v>189</v>
      </c>
      <c r="G178" s="36" t="s">
        <v>312</v>
      </c>
      <c r="H178" s="9" t="s">
        <v>313</v>
      </c>
      <c r="I178" s="10">
        <v>0</v>
      </c>
      <c r="J178" s="12">
        <v>1000</v>
      </c>
      <c r="K178" s="12">
        <v>200</v>
      </c>
      <c r="L178" s="12">
        <v>0</v>
      </c>
      <c r="M178" s="12">
        <v>0</v>
      </c>
      <c r="N178" s="39">
        <v>0</v>
      </c>
      <c r="O178" s="31">
        <v>2</v>
      </c>
      <c r="P178" s="36" t="s">
        <v>99</v>
      </c>
    </row>
    <row r="179" spans="1:16" ht="24" x14ac:dyDescent="0.25">
      <c r="A179" s="38">
        <v>37429</v>
      </c>
      <c r="B179" s="38">
        <v>37429</v>
      </c>
      <c r="C179" s="11">
        <v>2002</v>
      </c>
      <c r="D179" s="11" t="s">
        <v>34</v>
      </c>
      <c r="E179" s="11" t="s">
        <v>35</v>
      </c>
      <c r="F179" s="36" t="s">
        <v>21</v>
      </c>
      <c r="G179" s="36" t="s">
        <v>303</v>
      </c>
      <c r="H179" s="9" t="s">
        <v>314</v>
      </c>
      <c r="I179" s="10">
        <v>3</v>
      </c>
      <c r="J179" s="12">
        <v>0</v>
      </c>
      <c r="K179" s="12">
        <v>0</v>
      </c>
      <c r="L179" s="12">
        <v>0</v>
      </c>
      <c r="M179" s="12">
        <v>0</v>
      </c>
      <c r="N179" s="39">
        <v>0</v>
      </c>
      <c r="O179" s="31">
        <v>0</v>
      </c>
      <c r="P179" s="36" t="s">
        <v>99</v>
      </c>
    </row>
    <row r="180" spans="1:16" ht="48" x14ac:dyDescent="0.25">
      <c r="A180" s="38">
        <v>37429</v>
      </c>
      <c r="B180" s="38">
        <v>37429</v>
      </c>
      <c r="C180" s="11">
        <v>2002</v>
      </c>
      <c r="D180" s="35" t="s">
        <v>13</v>
      </c>
      <c r="E180" s="11" t="s">
        <v>125</v>
      </c>
      <c r="F180" s="36" t="s">
        <v>162</v>
      </c>
      <c r="G180" s="36" t="s">
        <v>315</v>
      </c>
      <c r="H180" s="9" t="s">
        <v>316</v>
      </c>
      <c r="I180" s="10">
        <v>1</v>
      </c>
      <c r="J180" s="12">
        <v>4</v>
      </c>
      <c r="K180" s="12">
        <v>1</v>
      </c>
      <c r="L180" s="12">
        <v>0</v>
      </c>
      <c r="M180" s="12">
        <v>0</v>
      </c>
      <c r="N180" s="39">
        <v>0</v>
      </c>
      <c r="O180" s="31">
        <v>0.05</v>
      </c>
      <c r="P180" s="36" t="s">
        <v>99</v>
      </c>
    </row>
    <row r="181" spans="1:16" ht="96" x14ac:dyDescent="0.25">
      <c r="A181" s="38">
        <v>37430</v>
      </c>
      <c r="B181" s="38">
        <v>37430</v>
      </c>
      <c r="C181" s="11">
        <v>2002</v>
      </c>
      <c r="D181" s="35" t="s">
        <v>115</v>
      </c>
      <c r="E181" s="11" t="s">
        <v>116</v>
      </c>
      <c r="F181" s="36" t="s">
        <v>19</v>
      </c>
      <c r="G181" s="36" t="s">
        <v>317</v>
      </c>
      <c r="H181" s="9" t="s">
        <v>318</v>
      </c>
      <c r="I181" s="10">
        <v>7</v>
      </c>
      <c r="J181" s="12">
        <v>20</v>
      </c>
      <c r="K181" s="12">
        <v>0</v>
      </c>
      <c r="L181" s="12">
        <v>0</v>
      </c>
      <c r="M181" s="12">
        <v>0</v>
      </c>
      <c r="N181" s="39">
        <v>0</v>
      </c>
      <c r="O181" s="31">
        <v>0.6</v>
      </c>
      <c r="P181" s="36" t="s">
        <v>99</v>
      </c>
    </row>
    <row r="182" spans="1:16" ht="36" x14ac:dyDescent="0.25">
      <c r="A182" s="38">
        <v>37430</v>
      </c>
      <c r="B182" s="38">
        <v>37430</v>
      </c>
      <c r="C182" s="11">
        <v>2002</v>
      </c>
      <c r="D182" s="11" t="s">
        <v>34</v>
      </c>
      <c r="E182" s="11" t="s">
        <v>35</v>
      </c>
      <c r="F182" s="36" t="s">
        <v>30</v>
      </c>
      <c r="G182" s="36" t="s">
        <v>158</v>
      </c>
      <c r="H182" s="9" t="s">
        <v>319</v>
      </c>
      <c r="I182" s="10">
        <v>0</v>
      </c>
      <c r="J182" s="12">
        <v>0</v>
      </c>
      <c r="K182" s="12">
        <v>0</v>
      </c>
      <c r="L182" s="12">
        <v>0</v>
      </c>
      <c r="M182" s="12">
        <v>0</v>
      </c>
      <c r="N182" s="39">
        <v>0</v>
      </c>
      <c r="O182" s="31">
        <v>1.36</v>
      </c>
      <c r="P182" s="36" t="s">
        <v>99</v>
      </c>
    </row>
    <row r="183" spans="1:16" ht="60" x14ac:dyDescent="0.25">
      <c r="A183" s="38">
        <v>37432</v>
      </c>
      <c r="B183" s="38">
        <v>37432</v>
      </c>
      <c r="C183" s="11">
        <v>2002</v>
      </c>
      <c r="D183" s="11" t="s">
        <v>34</v>
      </c>
      <c r="E183" s="11" t="s">
        <v>35</v>
      </c>
      <c r="F183" s="36" t="s">
        <v>100</v>
      </c>
      <c r="G183" s="36" t="s">
        <v>320</v>
      </c>
      <c r="H183" s="9" t="s">
        <v>321</v>
      </c>
      <c r="I183" s="10">
        <v>0</v>
      </c>
      <c r="J183" s="12">
        <v>115</v>
      </c>
      <c r="K183" s="12">
        <v>60</v>
      </c>
      <c r="L183" s="12">
        <v>0</v>
      </c>
      <c r="M183" s="12">
        <v>0</v>
      </c>
      <c r="N183" s="39">
        <v>0</v>
      </c>
      <c r="O183" s="31">
        <v>11.74</v>
      </c>
      <c r="P183" s="36" t="s">
        <v>99</v>
      </c>
    </row>
    <row r="184" spans="1:16" ht="24" x14ac:dyDescent="0.25">
      <c r="A184" s="38">
        <v>37432</v>
      </c>
      <c r="B184" s="38">
        <v>37432</v>
      </c>
      <c r="C184" s="11">
        <v>2002</v>
      </c>
      <c r="D184" s="11" t="s">
        <v>34</v>
      </c>
      <c r="E184" s="11" t="s">
        <v>35</v>
      </c>
      <c r="F184" s="36" t="s">
        <v>97</v>
      </c>
      <c r="G184" s="36" t="s">
        <v>158</v>
      </c>
      <c r="H184" s="9" t="s">
        <v>322</v>
      </c>
      <c r="I184" s="10">
        <v>0</v>
      </c>
      <c r="J184" s="12">
        <v>0</v>
      </c>
      <c r="K184" s="12">
        <v>24</v>
      </c>
      <c r="L184" s="12">
        <v>0</v>
      </c>
      <c r="M184" s="12">
        <v>0</v>
      </c>
      <c r="N184" s="39">
        <v>0</v>
      </c>
      <c r="O184" s="31">
        <v>1.2</v>
      </c>
      <c r="P184" s="36" t="s">
        <v>99</v>
      </c>
    </row>
    <row r="185" spans="1:16" x14ac:dyDescent="0.25">
      <c r="A185" s="38">
        <v>37432</v>
      </c>
      <c r="B185" s="38">
        <v>37432</v>
      </c>
      <c r="C185" s="11">
        <v>2002</v>
      </c>
      <c r="D185" s="11" t="s">
        <v>34</v>
      </c>
      <c r="E185" s="11" t="s">
        <v>323</v>
      </c>
      <c r="F185" s="36" t="s">
        <v>57</v>
      </c>
      <c r="G185" s="36" t="s">
        <v>158</v>
      </c>
      <c r="H185" s="9" t="s">
        <v>324</v>
      </c>
      <c r="I185" s="10">
        <v>1</v>
      </c>
      <c r="J185" s="12">
        <v>0</v>
      </c>
      <c r="K185" s="12">
        <v>0</v>
      </c>
      <c r="L185" s="12">
        <v>0</v>
      </c>
      <c r="M185" s="12">
        <v>0</v>
      </c>
      <c r="N185" s="39">
        <v>0</v>
      </c>
      <c r="O185" s="31">
        <v>0</v>
      </c>
      <c r="P185" s="36" t="s">
        <v>99</v>
      </c>
    </row>
    <row r="186" spans="1:16" x14ac:dyDescent="0.25">
      <c r="A186" s="38">
        <v>37432</v>
      </c>
      <c r="B186" s="38">
        <v>37432</v>
      </c>
      <c r="C186" s="11">
        <v>2002</v>
      </c>
      <c r="D186" s="11" t="s">
        <v>34</v>
      </c>
      <c r="E186" s="11" t="s">
        <v>323</v>
      </c>
      <c r="F186" s="36" t="s">
        <v>21</v>
      </c>
      <c r="G186" s="36" t="s">
        <v>158</v>
      </c>
      <c r="H186" s="9" t="s">
        <v>324</v>
      </c>
      <c r="I186" s="10">
        <v>1</v>
      </c>
      <c r="J186" s="12">
        <v>0</v>
      </c>
      <c r="K186" s="12">
        <v>0</v>
      </c>
      <c r="L186" s="12">
        <v>0</v>
      </c>
      <c r="M186" s="12">
        <v>0</v>
      </c>
      <c r="N186" s="39">
        <v>0</v>
      </c>
      <c r="O186" s="31">
        <v>0</v>
      </c>
      <c r="P186" s="36" t="s">
        <v>99</v>
      </c>
    </row>
    <row r="187" spans="1:16" x14ac:dyDescent="0.25">
      <c r="A187" s="38">
        <v>37433</v>
      </c>
      <c r="B187" s="38">
        <v>37433</v>
      </c>
      <c r="C187" s="11">
        <v>2002</v>
      </c>
      <c r="D187" s="11" t="s">
        <v>34</v>
      </c>
      <c r="E187" s="11" t="s">
        <v>35</v>
      </c>
      <c r="F187" s="36" t="s">
        <v>92</v>
      </c>
      <c r="G187" s="36" t="s">
        <v>325</v>
      </c>
      <c r="H187" s="9" t="s">
        <v>326</v>
      </c>
      <c r="I187" s="10">
        <v>1</v>
      </c>
      <c r="J187" s="12">
        <v>0</v>
      </c>
      <c r="K187" s="12" t="s">
        <v>145</v>
      </c>
      <c r="L187" s="12">
        <v>0</v>
      </c>
      <c r="M187" s="12">
        <v>0</v>
      </c>
      <c r="N187" s="39">
        <v>0</v>
      </c>
      <c r="O187" s="31">
        <v>0</v>
      </c>
      <c r="P187" s="36" t="s">
        <v>99</v>
      </c>
    </row>
    <row r="188" spans="1:16" ht="24" x14ac:dyDescent="0.25">
      <c r="A188" s="38">
        <v>37434</v>
      </c>
      <c r="B188" s="38">
        <v>37434</v>
      </c>
      <c r="C188" s="11">
        <v>2002</v>
      </c>
      <c r="D188" s="11" t="s">
        <v>34</v>
      </c>
      <c r="E188" s="11" t="s">
        <v>50</v>
      </c>
      <c r="F188" s="36" t="s">
        <v>75</v>
      </c>
      <c r="G188" s="36" t="s">
        <v>158</v>
      </c>
      <c r="H188" s="9" t="s">
        <v>327</v>
      </c>
      <c r="I188" s="10">
        <v>0</v>
      </c>
      <c r="J188" s="12">
        <v>150</v>
      </c>
      <c r="K188" s="12">
        <v>30</v>
      </c>
      <c r="L188" s="12">
        <v>0</v>
      </c>
      <c r="M188" s="12">
        <v>0</v>
      </c>
      <c r="N188" s="39">
        <v>0</v>
      </c>
      <c r="O188" s="31">
        <v>1.5</v>
      </c>
      <c r="P188" s="36" t="s">
        <v>99</v>
      </c>
    </row>
    <row r="189" spans="1:16" x14ac:dyDescent="0.25">
      <c r="A189" s="38">
        <v>37434</v>
      </c>
      <c r="B189" s="38">
        <v>37434</v>
      </c>
      <c r="C189" s="11">
        <v>2002</v>
      </c>
      <c r="D189" s="11" t="s">
        <v>34</v>
      </c>
      <c r="E189" s="11" t="s">
        <v>35</v>
      </c>
      <c r="F189" s="36" t="s">
        <v>162</v>
      </c>
      <c r="G189" s="36" t="s">
        <v>328</v>
      </c>
      <c r="H189" s="9" t="s">
        <v>329</v>
      </c>
      <c r="I189" s="10">
        <v>0</v>
      </c>
      <c r="J189" s="12">
        <v>120</v>
      </c>
      <c r="K189" s="12">
        <v>30</v>
      </c>
      <c r="L189" s="12">
        <v>0</v>
      </c>
      <c r="M189" s="12">
        <v>0</v>
      </c>
      <c r="N189" s="39">
        <v>0</v>
      </c>
      <c r="O189" s="31">
        <v>0.3</v>
      </c>
      <c r="P189" s="36" t="s">
        <v>99</v>
      </c>
    </row>
    <row r="190" spans="1:16" ht="24" x14ac:dyDescent="0.25">
      <c r="A190" s="38">
        <v>37434</v>
      </c>
      <c r="B190" s="38">
        <v>37434</v>
      </c>
      <c r="C190" s="11">
        <v>2002</v>
      </c>
      <c r="D190" s="11" t="s">
        <v>34</v>
      </c>
      <c r="E190" s="11" t="s">
        <v>35</v>
      </c>
      <c r="F190" s="36" t="s">
        <v>100</v>
      </c>
      <c r="G190" s="36" t="s">
        <v>330</v>
      </c>
      <c r="H190" s="9" t="s">
        <v>331</v>
      </c>
      <c r="I190" s="10">
        <v>0</v>
      </c>
      <c r="J190" s="12">
        <v>25</v>
      </c>
      <c r="K190" s="12">
        <v>7</v>
      </c>
      <c r="L190" s="12">
        <v>0</v>
      </c>
      <c r="M190" s="12">
        <v>0</v>
      </c>
      <c r="N190" s="39">
        <v>0</v>
      </c>
      <c r="O190" s="31">
        <v>7.0000000000000007E-2</v>
      </c>
      <c r="P190" s="36" t="s">
        <v>99</v>
      </c>
    </row>
    <row r="191" spans="1:16" x14ac:dyDescent="0.25">
      <c r="A191" s="38">
        <v>37434</v>
      </c>
      <c r="B191" s="38">
        <v>37434</v>
      </c>
      <c r="C191" s="11">
        <v>2002</v>
      </c>
      <c r="D191" s="11" t="s">
        <v>34</v>
      </c>
      <c r="E191" s="11" t="s">
        <v>35</v>
      </c>
      <c r="F191" s="36" t="s">
        <v>253</v>
      </c>
      <c r="G191" s="36" t="s">
        <v>158</v>
      </c>
      <c r="H191" s="9" t="s">
        <v>332</v>
      </c>
      <c r="I191" s="10">
        <v>0</v>
      </c>
      <c r="J191" s="12">
        <v>1500</v>
      </c>
      <c r="K191" s="12">
        <v>0</v>
      </c>
      <c r="L191" s="12">
        <v>0</v>
      </c>
      <c r="M191" s="12">
        <v>0</v>
      </c>
      <c r="N191" s="39">
        <v>2000</v>
      </c>
      <c r="O191" s="31">
        <v>0.04</v>
      </c>
      <c r="P191" s="36" t="s">
        <v>99</v>
      </c>
    </row>
    <row r="192" spans="1:16" ht="24" x14ac:dyDescent="0.25">
      <c r="A192" s="38">
        <v>37434</v>
      </c>
      <c r="B192" s="38">
        <v>37434</v>
      </c>
      <c r="C192" s="11">
        <v>2002</v>
      </c>
      <c r="D192" s="11" t="s">
        <v>34</v>
      </c>
      <c r="E192" s="11" t="s">
        <v>333</v>
      </c>
      <c r="F192" s="36" t="s">
        <v>97</v>
      </c>
      <c r="G192" s="9" t="s">
        <v>334</v>
      </c>
      <c r="H192" s="9" t="s">
        <v>335</v>
      </c>
      <c r="I192" s="10">
        <v>0</v>
      </c>
      <c r="J192" s="12">
        <v>29</v>
      </c>
      <c r="K192" s="12">
        <v>0</v>
      </c>
      <c r="L192" s="12">
        <v>0</v>
      </c>
      <c r="M192" s="12">
        <v>0</v>
      </c>
      <c r="N192" s="39">
        <v>0</v>
      </c>
      <c r="O192" s="31">
        <v>0</v>
      </c>
      <c r="P192" s="36" t="s">
        <v>99</v>
      </c>
    </row>
    <row r="193" spans="1:16" ht="24" x14ac:dyDescent="0.25">
      <c r="A193" s="38">
        <v>37434</v>
      </c>
      <c r="B193" s="38">
        <v>37434</v>
      </c>
      <c r="C193" s="11">
        <v>2002</v>
      </c>
      <c r="D193" s="11" t="s">
        <v>34</v>
      </c>
      <c r="E193" s="11" t="s">
        <v>35</v>
      </c>
      <c r="F193" s="36" t="s">
        <v>36</v>
      </c>
      <c r="G193" s="36" t="s">
        <v>336</v>
      </c>
      <c r="H193" s="9" t="s">
        <v>337</v>
      </c>
      <c r="I193" s="10">
        <v>0</v>
      </c>
      <c r="J193" s="12">
        <v>800</v>
      </c>
      <c r="K193" s="12">
        <v>171</v>
      </c>
      <c r="L193" s="12">
        <v>0</v>
      </c>
      <c r="M193" s="12">
        <v>0</v>
      </c>
      <c r="N193" s="39">
        <v>0</v>
      </c>
      <c r="O193" s="31">
        <v>8.5500000000000007</v>
      </c>
      <c r="P193" s="36" t="s">
        <v>38</v>
      </c>
    </row>
    <row r="194" spans="1:16" ht="96" x14ac:dyDescent="0.25">
      <c r="A194" s="38">
        <v>37434</v>
      </c>
      <c r="B194" s="38">
        <v>37434</v>
      </c>
      <c r="C194" s="11">
        <v>2002</v>
      </c>
      <c r="D194" s="35" t="s">
        <v>13</v>
      </c>
      <c r="E194" s="11" t="s">
        <v>125</v>
      </c>
      <c r="F194" s="36" t="s">
        <v>75</v>
      </c>
      <c r="G194" s="36" t="s">
        <v>338</v>
      </c>
      <c r="H194" s="9" t="s">
        <v>339</v>
      </c>
      <c r="I194" s="10">
        <v>0</v>
      </c>
      <c r="J194" s="12">
        <v>13</v>
      </c>
      <c r="K194" s="12">
        <v>0</v>
      </c>
      <c r="L194" s="12">
        <v>0</v>
      </c>
      <c r="M194" s="12">
        <v>0</v>
      </c>
      <c r="N194" s="39">
        <v>0</v>
      </c>
      <c r="O194" s="31">
        <v>2.0448</v>
      </c>
      <c r="P194" s="36" t="s">
        <v>99</v>
      </c>
    </row>
    <row r="195" spans="1:16" ht="60" x14ac:dyDescent="0.25">
      <c r="A195" s="38">
        <v>37435</v>
      </c>
      <c r="B195" s="38">
        <v>37435</v>
      </c>
      <c r="C195" s="11">
        <v>2002</v>
      </c>
      <c r="D195" s="11" t="s">
        <v>34</v>
      </c>
      <c r="E195" s="11" t="s">
        <v>35</v>
      </c>
      <c r="F195" s="36" t="s">
        <v>62</v>
      </c>
      <c r="G195" s="9" t="s">
        <v>340</v>
      </c>
      <c r="H195" s="9" t="s">
        <v>341</v>
      </c>
      <c r="I195" s="10">
        <v>0</v>
      </c>
      <c r="J195" s="12">
        <v>3500000</v>
      </c>
      <c r="K195" s="12">
        <v>0</v>
      </c>
      <c r="L195" s="12">
        <v>0</v>
      </c>
      <c r="M195" s="12">
        <v>0</v>
      </c>
      <c r="N195" s="39">
        <v>0</v>
      </c>
      <c r="O195" s="31">
        <v>50</v>
      </c>
      <c r="P195" s="36" t="s">
        <v>99</v>
      </c>
    </row>
    <row r="196" spans="1:16" ht="36" x14ac:dyDescent="0.25">
      <c r="A196" s="38">
        <v>37435</v>
      </c>
      <c r="B196" s="38">
        <v>37435</v>
      </c>
      <c r="C196" s="11">
        <v>2002</v>
      </c>
      <c r="D196" s="11" t="s">
        <v>34</v>
      </c>
      <c r="E196" s="11" t="s">
        <v>35</v>
      </c>
      <c r="F196" s="36" t="s">
        <v>100</v>
      </c>
      <c r="G196" s="36" t="s">
        <v>158</v>
      </c>
      <c r="H196" s="9" t="s">
        <v>342</v>
      </c>
      <c r="I196" s="10">
        <v>0</v>
      </c>
      <c r="J196" s="12">
        <v>300</v>
      </c>
      <c r="K196" s="12">
        <v>100</v>
      </c>
      <c r="L196" s="12">
        <v>0</v>
      </c>
      <c r="M196" s="12">
        <v>0</v>
      </c>
      <c r="N196" s="39">
        <v>1000</v>
      </c>
      <c r="O196" s="31">
        <v>0.04</v>
      </c>
      <c r="P196" s="36" t="s">
        <v>99</v>
      </c>
    </row>
    <row r="197" spans="1:16" x14ac:dyDescent="0.25">
      <c r="A197" s="38">
        <v>37435</v>
      </c>
      <c r="B197" s="38">
        <v>37435</v>
      </c>
      <c r="C197" s="11">
        <v>2002</v>
      </c>
      <c r="D197" s="11" t="s">
        <v>34</v>
      </c>
      <c r="E197" s="11" t="s">
        <v>35</v>
      </c>
      <c r="F197" s="36" t="s">
        <v>69</v>
      </c>
      <c r="G197" s="36" t="s">
        <v>158</v>
      </c>
      <c r="H197" s="9" t="s">
        <v>343</v>
      </c>
      <c r="I197" s="10">
        <v>0</v>
      </c>
      <c r="J197" s="12" t="s">
        <v>145</v>
      </c>
      <c r="K197" s="12">
        <v>22</v>
      </c>
      <c r="L197" s="12">
        <v>0</v>
      </c>
      <c r="M197" s="12">
        <v>0</v>
      </c>
      <c r="N197" s="39">
        <v>0</v>
      </c>
      <c r="O197" s="31">
        <v>0</v>
      </c>
      <c r="P197" s="36" t="s">
        <v>99</v>
      </c>
    </row>
    <row r="198" spans="1:16" x14ac:dyDescent="0.25">
      <c r="A198" s="38">
        <v>37435</v>
      </c>
      <c r="B198" s="38">
        <v>37435</v>
      </c>
      <c r="C198" s="11">
        <v>2002</v>
      </c>
      <c r="D198" s="11" t="s">
        <v>34</v>
      </c>
      <c r="E198" s="11" t="s">
        <v>35</v>
      </c>
      <c r="F198" s="36" t="s">
        <v>162</v>
      </c>
      <c r="G198" s="36" t="s">
        <v>158</v>
      </c>
      <c r="H198" s="9" t="s">
        <v>335</v>
      </c>
      <c r="I198" s="10">
        <v>0</v>
      </c>
      <c r="J198" s="12">
        <v>5000</v>
      </c>
      <c r="K198" s="12">
        <v>0</v>
      </c>
      <c r="L198" s="12">
        <v>0</v>
      </c>
      <c r="M198" s="12">
        <v>0</v>
      </c>
      <c r="N198" s="39">
        <v>0</v>
      </c>
      <c r="O198" s="31">
        <v>0</v>
      </c>
      <c r="P198" s="36" t="s">
        <v>99</v>
      </c>
    </row>
    <row r="199" spans="1:16" x14ac:dyDescent="0.25">
      <c r="A199" s="38">
        <v>37435</v>
      </c>
      <c r="B199" s="38">
        <v>37435</v>
      </c>
      <c r="C199" s="11">
        <v>2002</v>
      </c>
      <c r="D199" s="11" t="s">
        <v>34</v>
      </c>
      <c r="E199" s="11" t="s">
        <v>35</v>
      </c>
      <c r="F199" s="36" t="s">
        <v>36</v>
      </c>
      <c r="G199" s="36" t="s">
        <v>158</v>
      </c>
      <c r="H199" s="9" t="s">
        <v>343</v>
      </c>
      <c r="I199" s="10">
        <v>0</v>
      </c>
      <c r="J199" s="12">
        <v>800</v>
      </c>
      <c r="K199" s="12">
        <v>171</v>
      </c>
      <c r="L199" s="12">
        <v>0</v>
      </c>
      <c r="M199" s="12">
        <v>0</v>
      </c>
      <c r="N199" s="39">
        <v>0</v>
      </c>
      <c r="O199" s="31">
        <v>8.5500000000000007</v>
      </c>
      <c r="P199" s="36" t="s">
        <v>99</v>
      </c>
    </row>
    <row r="200" spans="1:16" ht="24" x14ac:dyDescent="0.25">
      <c r="A200" s="38">
        <v>37437</v>
      </c>
      <c r="B200" s="38">
        <v>37437</v>
      </c>
      <c r="C200" s="11">
        <v>2002</v>
      </c>
      <c r="D200" s="11" t="s">
        <v>34</v>
      </c>
      <c r="E200" s="11" t="s">
        <v>35</v>
      </c>
      <c r="F200" s="36" t="s">
        <v>55</v>
      </c>
      <c r="G200" s="36" t="s">
        <v>158</v>
      </c>
      <c r="H200" s="9" t="s">
        <v>344</v>
      </c>
      <c r="I200" s="10">
        <v>0</v>
      </c>
      <c r="J200" s="12">
        <v>0</v>
      </c>
      <c r="K200" s="12">
        <v>0</v>
      </c>
      <c r="L200" s="12">
        <v>0</v>
      </c>
      <c r="M200" s="12">
        <v>0</v>
      </c>
      <c r="N200" s="39">
        <v>0</v>
      </c>
      <c r="O200" s="31">
        <v>3.29</v>
      </c>
      <c r="P200" s="36" t="s">
        <v>99</v>
      </c>
    </row>
    <row r="201" spans="1:16" ht="48" x14ac:dyDescent="0.25">
      <c r="A201" s="38">
        <v>37437</v>
      </c>
      <c r="B201" s="38">
        <v>37437</v>
      </c>
      <c r="C201" s="11">
        <v>2002</v>
      </c>
      <c r="D201" s="11" t="s">
        <v>34</v>
      </c>
      <c r="E201" s="11" t="s">
        <v>35</v>
      </c>
      <c r="F201" s="36" t="s">
        <v>55</v>
      </c>
      <c r="G201" s="36" t="s">
        <v>345</v>
      </c>
      <c r="H201" s="9" t="s">
        <v>346</v>
      </c>
      <c r="I201" s="10">
        <v>0</v>
      </c>
      <c r="J201" s="12">
        <v>0</v>
      </c>
      <c r="K201" s="12">
        <v>0</v>
      </c>
      <c r="L201" s="12">
        <v>0</v>
      </c>
      <c r="M201" s="12">
        <v>0</v>
      </c>
      <c r="N201" s="39">
        <v>0</v>
      </c>
      <c r="O201" s="31">
        <v>0.98</v>
      </c>
      <c r="P201" s="36" t="s">
        <v>99</v>
      </c>
    </row>
    <row r="202" spans="1:16" ht="24" x14ac:dyDescent="0.25">
      <c r="A202" s="38">
        <v>37437</v>
      </c>
      <c r="B202" s="38">
        <v>37437</v>
      </c>
      <c r="C202" s="11">
        <v>2002</v>
      </c>
      <c r="D202" s="11" t="s">
        <v>34</v>
      </c>
      <c r="E202" s="11" t="s">
        <v>50</v>
      </c>
      <c r="F202" s="36" t="s">
        <v>65</v>
      </c>
      <c r="G202" s="36" t="s">
        <v>158</v>
      </c>
      <c r="H202" s="9" t="s">
        <v>347</v>
      </c>
      <c r="I202" s="10">
        <v>0</v>
      </c>
      <c r="J202" s="12">
        <v>7</v>
      </c>
      <c r="K202" s="12">
        <v>8</v>
      </c>
      <c r="L202" s="12">
        <v>0</v>
      </c>
      <c r="M202" s="12">
        <v>0</v>
      </c>
      <c r="N202" s="39">
        <v>0</v>
      </c>
      <c r="O202" s="31">
        <v>0.4</v>
      </c>
      <c r="P202" s="36" t="s">
        <v>99</v>
      </c>
    </row>
    <row r="203" spans="1:16" ht="24" x14ac:dyDescent="0.25">
      <c r="A203" s="38">
        <v>37437</v>
      </c>
      <c r="B203" s="38">
        <v>37437</v>
      </c>
      <c r="C203" s="11">
        <v>2002</v>
      </c>
      <c r="D203" s="11" t="s">
        <v>34</v>
      </c>
      <c r="E203" s="11" t="s">
        <v>35</v>
      </c>
      <c r="F203" s="36" t="s">
        <v>42</v>
      </c>
      <c r="G203" s="36" t="s">
        <v>348</v>
      </c>
      <c r="H203" s="9" t="s">
        <v>349</v>
      </c>
      <c r="I203" s="10">
        <v>0</v>
      </c>
      <c r="J203" s="12">
        <v>0</v>
      </c>
      <c r="K203" s="12">
        <v>16</v>
      </c>
      <c r="L203" s="12">
        <v>0</v>
      </c>
      <c r="M203" s="12">
        <v>0</v>
      </c>
      <c r="N203" s="39">
        <v>0</v>
      </c>
      <c r="O203" s="31">
        <v>0</v>
      </c>
      <c r="P203" s="36" t="s">
        <v>99</v>
      </c>
    </row>
    <row r="204" spans="1:16" ht="24" x14ac:dyDescent="0.25">
      <c r="A204" s="38">
        <v>37440</v>
      </c>
      <c r="B204" s="38">
        <v>37440</v>
      </c>
      <c r="C204" s="11">
        <v>2002</v>
      </c>
      <c r="D204" s="35" t="s">
        <v>115</v>
      </c>
      <c r="E204" s="11" t="s">
        <v>350</v>
      </c>
      <c r="F204" s="36" t="s">
        <v>97</v>
      </c>
      <c r="G204" s="36" t="s">
        <v>158</v>
      </c>
      <c r="H204" s="9" t="s">
        <v>351</v>
      </c>
      <c r="I204" s="10">
        <v>2</v>
      </c>
      <c r="J204" s="12">
        <v>3</v>
      </c>
      <c r="K204" s="12">
        <v>0</v>
      </c>
      <c r="L204" s="12">
        <v>0</v>
      </c>
      <c r="M204" s="12">
        <v>0</v>
      </c>
      <c r="N204" s="39">
        <v>0</v>
      </c>
      <c r="O204" s="31">
        <v>0</v>
      </c>
      <c r="P204" s="36" t="s">
        <v>99</v>
      </c>
    </row>
    <row r="205" spans="1:16" ht="24" x14ac:dyDescent="0.25">
      <c r="A205" s="38">
        <v>37440</v>
      </c>
      <c r="B205" s="38">
        <v>37440</v>
      </c>
      <c r="C205" s="11">
        <v>2002</v>
      </c>
      <c r="D205" s="35" t="s">
        <v>115</v>
      </c>
      <c r="E205" s="11" t="s">
        <v>352</v>
      </c>
      <c r="F205" s="36" t="s">
        <v>155</v>
      </c>
      <c r="G205" s="36" t="s">
        <v>353</v>
      </c>
      <c r="H205" s="9" t="s">
        <v>354</v>
      </c>
      <c r="I205" s="10">
        <v>1</v>
      </c>
      <c r="J205" s="12">
        <v>1</v>
      </c>
      <c r="K205" s="12">
        <v>0</v>
      </c>
      <c r="L205" s="12">
        <v>0</v>
      </c>
      <c r="M205" s="12">
        <v>0</v>
      </c>
      <c r="N205" s="39">
        <v>0</v>
      </c>
      <c r="O205" s="31">
        <v>0</v>
      </c>
      <c r="P205" s="36" t="s">
        <v>99</v>
      </c>
    </row>
    <row r="206" spans="1:16" ht="24" x14ac:dyDescent="0.25">
      <c r="A206" s="38">
        <v>37443</v>
      </c>
      <c r="B206" s="38">
        <v>37443</v>
      </c>
      <c r="C206" s="11">
        <v>2002</v>
      </c>
      <c r="D206" s="35" t="s">
        <v>115</v>
      </c>
      <c r="E206" s="11" t="s">
        <v>116</v>
      </c>
      <c r="F206" s="36" t="s">
        <v>69</v>
      </c>
      <c r="G206" s="36" t="s">
        <v>355</v>
      </c>
      <c r="H206" s="9" t="s">
        <v>356</v>
      </c>
      <c r="I206" s="10">
        <v>4</v>
      </c>
      <c r="J206" s="12">
        <v>36</v>
      </c>
      <c r="K206" s="12">
        <v>0</v>
      </c>
      <c r="L206" s="12">
        <v>0</v>
      </c>
      <c r="M206" s="12">
        <v>0</v>
      </c>
      <c r="N206" s="39">
        <v>0</v>
      </c>
      <c r="O206" s="31">
        <v>0.6</v>
      </c>
      <c r="P206" s="36" t="s">
        <v>99</v>
      </c>
    </row>
    <row r="207" spans="1:16" ht="36" x14ac:dyDescent="0.25">
      <c r="A207" s="38">
        <v>37444</v>
      </c>
      <c r="B207" s="38">
        <v>37444</v>
      </c>
      <c r="C207" s="11">
        <v>2002</v>
      </c>
      <c r="D207" s="35" t="s">
        <v>115</v>
      </c>
      <c r="E207" s="11" t="s">
        <v>116</v>
      </c>
      <c r="F207" s="36" t="s">
        <v>51</v>
      </c>
      <c r="G207" s="36" t="s">
        <v>357</v>
      </c>
      <c r="H207" s="9" t="s">
        <v>358</v>
      </c>
      <c r="I207" s="10">
        <v>0</v>
      </c>
      <c r="J207" s="12">
        <v>11</v>
      </c>
      <c r="K207" s="12">
        <v>0</v>
      </c>
      <c r="L207" s="12">
        <v>0</v>
      </c>
      <c r="M207" s="12">
        <v>0</v>
      </c>
      <c r="N207" s="39">
        <v>0</v>
      </c>
      <c r="O207" s="31">
        <v>0</v>
      </c>
      <c r="P207" s="36" t="s">
        <v>99</v>
      </c>
    </row>
    <row r="208" spans="1:16" ht="36" x14ac:dyDescent="0.25">
      <c r="A208" s="38">
        <v>37445</v>
      </c>
      <c r="B208" s="38">
        <v>37445</v>
      </c>
      <c r="C208" s="11">
        <v>2002</v>
      </c>
      <c r="D208" s="35" t="s">
        <v>13</v>
      </c>
      <c r="E208" s="11" t="s">
        <v>125</v>
      </c>
      <c r="F208" s="36" t="s">
        <v>189</v>
      </c>
      <c r="G208" s="36" t="s">
        <v>359</v>
      </c>
      <c r="H208" s="9" t="s">
        <v>360</v>
      </c>
      <c r="I208" s="10">
        <v>1</v>
      </c>
      <c r="J208" s="12">
        <v>7</v>
      </c>
      <c r="K208" s="12">
        <v>0</v>
      </c>
      <c r="L208" s="12">
        <v>0</v>
      </c>
      <c r="M208" s="12">
        <v>0</v>
      </c>
      <c r="N208" s="39">
        <v>0</v>
      </c>
      <c r="O208" s="31">
        <v>0</v>
      </c>
      <c r="P208" s="36" t="s">
        <v>99</v>
      </c>
    </row>
    <row r="209" spans="1:16" ht="48" x14ac:dyDescent="0.25">
      <c r="A209" s="38">
        <v>37447</v>
      </c>
      <c r="B209" s="38">
        <v>37447</v>
      </c>
      <c r="C209" s="11">
        <v>2002</v>
      </c>
      <c r="D209" s="35" t="s">
        <v>13</v>
      </c>
      <c r="E209" s="11" t="s">
        <v>125</v>
      </c>
      <c r="F209" s="36" t="s">
        <v>30</v>
      </c>
      <c r="G209" s="36" t="s">
        <v>361</v>
      </c>
      <c r="H209" s="9" t="s">
        <v>362</v>
      </c>
      <c r="I209" s="10">
        <v>0</v>
      </c>
      <c r="J209" s="12">
        <v>10</v>
      </c>
      <c r="K209" s="12">
        <v>0</v>
      </c>
      <c r="L209" s="12">
        <v>0</v>
      </c>
      <c r="M209" s="12">
        <v>0</v>
      </c>
      <c r="N209" s="39">
        <v>0</v>
      </c>
      <c r="O209" s="31">
        <v>0.3125</v>
      </c>
      <c r="P209" s="36" t="s">
        <v>99</v>
      </c>
    </row>
    <row r="210" spans="1:16" ht="24" x14ac:dyDescent="0.25">
      <c r="A210" s="38">
        <v>37447</v>
      </c>
      <c r="B210" s="38">
        <v>37447</v>
      </c>
      <c r="C210" s="11">
        <v>2002</v>
      </c>
      <c r="D210" s="35" t="s">
        <v>115</v>
      </c>
      <c r="E210" s="11" t="s">
        <v>116</v>
      </c>
      <c r="F210" s="36" t="s">
        <v>165</v>
      </c>
      <c r="G210" s="36" t="s">
        <v>158</v>
      </c>
      <c r="H210" s="9" t="s">
        <v>363</v>
      </c>
      <c r="I210" s="10">
        <v>0</v>
      </c>
      <c r="J210" s="12">
        <v>12</v>
      </c>
      <c r="K210" s="12">
        <v>0</v>
      </c>
      <c r="L210" s="12">
        <v>0</v>
      </c>
      <c r="M210" s="12">
        <v>0</v>
      </c>
      <c r="N210" s="39">
        <v>0</v>
      </c>
      <c r="O210" s="31">
        <v>0</v>
      </c>
      <c r="P210" s="36" t="s">
        <v>99</v>
      </c>
    </row>
    <row r="211" spans="1:16" ht="24" x14ac:dyDescent="0.25">
      <c r="A211" s="38">
        <v>37448</v>
      </c>
      <c r="B211" s="38">
        <v>37448</v>
      </c>
      <c r="C211" s="11">
        <v>2002</v>
      </c>
      <c r="D211" s="35" t="s">
        <v>115</v>
      </c>
      <c r="E211" s="11" t="s">
        <v>364</v>
      </c>
      <c r="F211" s="36" t="s">
        <v>51</v>
      </c>
      <c r="G211" s="36" t="s">
        <v>158</v>
      </c>
      <c r="H211" s="9" t="s">
        <v>365</v>
      </c>
      <c r="I211" s="10">
        <v>0</v>
      </c>
      <c r="J211" s="12">
        <v>30</v>
      </c>
      <c r="K211" s="12">
        <v>0</v>
      </c>
      <c r="L211" s="12">
        <v>0</v>
      </c>
      <c r="M211" s="12">
        <v>0</v>
      </c>
      <c r="N211" s="39">
        <v>0</v>
      </c>
      <c r="O211" s="31">
        <v>0.17499999999999999</v>
      </c>
      <c r="P211" s="36" t="s">
        <v>99</v>
      </c>
    </row>
    <row r="212" spans="1:16" ht="36" x14ac:dyDescent="0.25">
      <c r="A212" s="38">
        <v>37449</v>
      </c>
      <c r="B212" s="38">
        <v>37449</v>
      </c>
      <c r="C212" s="11">
        <v>2002</v>
      </c>
      <c r="D212" s="35" t="s">
        <v>115</v>
      </c>
      <c r="E212" s="11" t="s">
        <v>116</v>
      </c>
      <c r="F212" s="36" t="s">
        <v>92</v>
      </c>
      <c r="G212" s="36" t="s">
        <v>366</v>
      </c>
      <c r="H212" s="9" t="s">
        <v>367</v>
      </c>
      <c r="I212" s="10">
        <v>1</v>
      </c>
      <c r="J212" s="12">
        <v>32</v>
      </c>
      <c r="K212" s="12">
        <v>0</v>
      </c>
      <c r="L212" s="12">
        <v>0</v>
      </c>
      <c r="M212" s="12">
        <v>0</v>
      </c>
      <c r="N212" s="39">
        <v>0</v>
      </c>
      <c r="O212" s="31">
        <v>0.6</v>
      </c>
      <c r="P212" s="36" t="s">
        <v>99</v>
      </c>
    </row>
    <row r="213" spans="1:16" ht="24" x14ac:dyDescent="0.25">
      <c r="A213" s="38">
        <v>37449</v>
      </c>
      <c r="B213" s="38">
        <v>37449</v>
      </c>
      <c r="C213" s="11">
        <v>2002</v>
      </c>
      <c r="D213" s="35" t="s">
        <v>13</v>
      </c>
      <c r="E213" s="11" t="s">
        <v>125</v>
      </c>
      <c r="F213" s="36" t="s">
        <v>165</v>
      </c>
      <c r="G213" s="36" t="s">
        <v>158</v>
      </c>
      <c r="H213" s="9" t="s">
        <v>368</v>
      </c>
      <c r="I213" s="10">
        <v>0</v>
      </c>
      <c r="J213" s="12">
        <v>2</v>
      </c>
      <c r="K213" s="12">
        <v>0</v>
      </c>
      <c r="L213" s="12">
        <v>0</v>
      </c>
      <c r="M213" s="12">
        <v>0</v>
      </c>
      <c r="N213" s="39">
        <v>0</v>
      </c>
      <c r="O213" s="31">
        <v>0.1</v>
      </c>
      <c r="P213" s="36" t="s">
        <v>99</v>
      </c>
    </row>
    <row r="214" spans="1:16" x14ac:dyDescent="0.25">
      <c r="A214" s="38">
        <v>37453</v>
      </c>
      <c r="B214" s="38">
        <v>37453</v>
      </c>
      <c r="C214" s="11">
        <v>2002</v>
      </c>
      <c r="D214" s="35" t="s">
        <v>13</v>
      </c>
      <c r="E214" s="11" t="s">
        <v>125</v>
      </c>
      <c r="F214" s="36" t="s">
        <v>55</v>
      </c>
      <c r="G214" s="36" t="s">
        <v>369</v>
      </c>
      <c r="H214" s="9" t="s">
        <v>370</v>
      </c>
      <c r="I214" s="10">
        <v>0</v>
      </c>
      <c r="J214" s="12">
        <v>1</v>
      </c>
      <c r="K214" s="12">
        <v>0</v>
      </c>
      <c r="L214" s="12">
        <v>0</v>
      </c>
      <c r="M214" s="12">
        <v>0</v>
      </c>
      <c r="N214" s="39">
        <v>0</v>
      </c>
      <c r="O214" s="31">
        <v>0</v>
      </c>
      <c r="P214" s="36" t="s">
        <v>99</v>
      </c>
    </row>
    <row r="215" spans="1:16" ht="84" x14ac:dyDescent="0.25">
      <c r="A215" s="38">
        <v>37454</v>
      </c>
      <c r="B215" s="38">
        <v>37454</v>
      </c>
      <c r="C215" s="11">
        <v>2002</v>
      </c>
      <c r="D215" s="35" t="s">
        <v>109</v>
      </c>
      <c r="E215" s="11" t="s">
        <v>152</v>
      </c>
      <c r="F215" s="36" t="s">
        <v>47</v>
      </c>
      <c r="G215" s="36" t="s">
        <v>371</v>
      </c>
      <c r="H215" s="9" t="s">
        <v>372</v>
      </c>
      <c r="I215" s="10">
        <v>0</v>
      </c>
      <c r="J215" s="12">
        <v>0</v>
      </c>
      <c r="K215" s="12">
        <v>0</v>
      </c>
      <c r="L215" s="12">
        <v>0</v>
      </c>
      <c r="M215" s="12">
        <v>0</v>
      </c>
      <c r="N215" s="39">
        <v>2100</v>
      </c>
      <c r="O215" s="31">
        <v>0</v>
      </c>
      <c r="P215" s="36" t="s">
        <v>99</v>
      </c>
    </row>
    <row r="216" spans="1:16" ht="24" x14ac:dyDescent="0.25">
      <c r="A216" s="38">
        <v>37456</v>
      </c>
      <c r="B216" s="38">
        <v>37456</v>
      </c>
      <c r="C216" s="11">
        <v>2002</v>
      </c>
      <c r="D216" s="35" t="s">
        <v>13</v>
      </c>
      <c r="E216" s="11" t="s">
        <v>125</v>
      </c>
      <c r="F216" s="36" t="s">
        <v>51</v>
      </c>
      <c r="G216" s="36" t="s">
        <v>373</v>
      </c>
      <c r="H216" s="9" t="s">
        <v>374</v>
      </c>
      <c r="I216" s="10">
        <v>0</v>
      </c>
      <c r="J216" s="12">
        <v>268</v>
      </c>
      <c r="K216" s="12">
        <v>0</v>
      </c>
      <c r="L216" s="12">
        <v>0</v>
      </c>
      <c r="M216" s="12">
        <v>0</v>
      </c>
      <c r="N216" s="39">
        <v>0</v>
      </c>
      <c r="O216" s="31">
        <v>0</v>
      </c>
      <c r="P216" s="36" t="s">
        <v>99</v>
      </c>
    </row>
    <row r="217" spans="1:16" ht="24" x14ac:dyDescent="0.25">
      <c r="A217" s="38">
        <v>37457</v>
      </c>
      <c r="B217" s="38">
        <v>37457</v>
      </c>
      <c r="C217" s="11">
        <v>2002</v>
      </c>
      <c r="D217" s="35" t="s">
        <v>115</v>
      </c>
      <c r="E217" s="11" t="s">
        <v>116</v>
      </c>
      <c r="F217" s="36" t="s">
        <v>21</v>
      </c>
      <c r="G217" s="36" t="s">
        <v>375</v>
      </c>
      <c r="H217" s="9" t="s">
        <v>376</v>
      </c>
      <c r="I217" s="10">
        <v>6</v>
      </c>
      <c r="J217" s="12">
        <v>0</v>
      </c>
      <c r="K217" s="12">
        <v>0</v>
      </c>
      <c r="L217" s="12">
        <v>0</v>
      </c>
      <c r="M217" s="12">
        <v>0</v>
      </c>
      <c r="N217" s="39">
        <v>0</v>
      </c>
      <c r="O217" s="31">
        <v>1</v>
      </c>
      <c r="P217" s="36" t="s">
        <v>99</v>
      </c>
    </row>
    <row r="218" spans="1:16" ht="24" x14ac:dyDescent="0.25">
      <c r="A218" s="38">
        <v>37457</v>
      </c>
      <c r="B218" s="38">
        <v>37457</v>
      </c>
      <c r="C218" s="11">
        <v>2002</v>
      </c>
      <c r="D218" s="35" t="s">
        <v>13</v>
      </c>
      <c r="E218" s="11" t="s">
        <v>125</v>
      </c>
      <c r="F218" s="36" t="s">
        <v>165</v>
      </c>
      <c r="G218" s="36" t="s">
        <v>158</v>
      </c>
      <c r="H218" s="9" t="s">
        <v>377</v>
      </c>
      <c r="I218" s="10">
        <v>0</v>
      </c>
      <c r="J218" s="12">
        <v>6</v>
      </c>
      <c r="K218" s="12">
        <v>0</v>
      </c>
      <c r="L218" s="12">
        <v>0</v>
      </c>
      <c r="M218" s="12">
        <v>0</v>
      </c>
      <c r="N218" s="39">
        <v>0</v>
      </c>
      <c r="O218" s="31">
        <v>0</v>
      </c>
      <c r="P218" s="36" t="s">
        <v>99</v>
      </c>
    </row>
    <row r="219" spans="1:16" x14ac:dyDescent="0.25">
      <c r="A219" s="38">
        <v>37459</v>
      </c>
      <c r="B219" s="38">
        <v>37459</v>
      </c>
      <c r="C219" s="11">
        <v>2002</v>
      </c>
      <c r="D219" s="35" t="s">
        <v>115</v>
      </c>
      <c r="E219" s="11" t="s">
        <v>116</v>
      </c>
      <c r="F219" s="36" t="s">
        <v>57</v>
      </c>
      <c r="G219" s="36" t="s">
        <v>158</v>
      </c>
      <c r="H219" s="9" t="s">
        <v>378</v>
      </c>
      <c r="I219" s="10">
        <v>2</v>
      </c>
      <c r="J219" s="12">
        <v>0</v>
      </c>
      <c r="K219" s="12">
        <v>0</v>
      </c>
      <c r="L219" s="12">
        <v>0</v>
      </c>
      <c r="M219" s="12">
        <v>0</v>
      </c>
      <c r="N219" s="39">
        <v>0</v>
      </c>
      <c r="O219" s="31">
        <v>0</v>
      </c>
      <c r="P219" s="36" t="s">
        <v>99</v>
      </c>
    </row>
    <row r="220" spans="1:16" ht="24" x14ac:dyDescent="0.25">
      <c r="A220" s="38">
        <v>37465</v>
      </c>
      <c r="B220" s="38">
        <v>37465</v>
      </c>
      <c r="C220" s="11">
        <v>2002</v>
      </c>
      <c r="D220" s="35" t="s">
        <v>115</v>
      </c>
      <c r="E220" s="11" t="s">
        <v>116</v>
      </c>
      <c r="F220" s="36" t="s">
        <v>75</v>
      </c>
      <c r="G220" s="36" t="s">
        <v>379</v>
      </c>
      <c r="H220" s="9" t="s">
        <v>380</v>
      </c>
      <c r="I220" s="10">
        <v>2</v>
      </c>
      <c r="J220" s="12">
        <v>5</v>
      </c>
      <c r="K220" s="12">
        <v>0</v>
      </c>
      <c r="L220" s="12">
        <v>0</v>
      </c>
      <c r="M220" s="12">
        <v>0</v>
      </c>
      <c r="N220" s="39">
        <v>0</v>
      </c>
      <c r="O220" s="31">
        <v>0.38</v>
      </c>
      <c r="P220" s="36" t="s">
        <v>99</v>
      </c>
    </row>
    <row r="221" spans="1:16" ht="36" x14ac:dyDescent="0.25">
      <c r="A221" s="38">
        <v>37465</v>
      </c>
      <c r="B221" s="38">
        <v>37465</v>
      </c>
      <c r="C221" s="11">
        <v>2002</v>
      </c>
      <c r="D221" s="35" t="s">
        <v>115</v>
      </c>
      <c r="E221" s="11" t="s">
        <v>116</v>
      </c>
      <c r="F221" s="36" t="s">
        <v>165</v>
      </c>
      <c r="G221" s="36" t="s">
        <v>158</v>
      </c>
      <c r="H221" s="9" t="s">
        <v>381</v>
      </c>
      <c r="I221" s="10">
        <v>0</v>
      </c>
      <c r="J221" s="12">
        <v>0</v>
      </c>
      <c r="K221" s="12">
        <v>0</v>
      </c>
      <c r="L221" s="12">
        <v>0</v>
      </c>
      <c r="M221" s="12">
        <v>0</v>
      </c>
      <c r="N221" s="39">
        <v>0</v>
      </c>
      <c r="O221" s="31">
        <v>0.27300000000000002</v>
      </c>
      <c r="P221" s="36" t="s">
        <v>99</v>
      </c>
    </row>
    <row r="222" spans="1:16" ht="48" x14ac:dyDescent="0.25">
      <c r="A222" s="38">
        <v>37466</v>
      </c>
      <c r="B222" s="38">
        <v>37466</v>
      </c>
      <c r="C222" s="11">
        <v>2002</v>
      </c>
      <c r="D222" s="35" t="s">
        <v>115</v>
      </c>
      <c r="E222" s="11" t="s">
        <v>116</v>
      </c>
      <c r="F222" s="36" t="s">
        <v>19</v>
      </c>
      <c r="G222" s="36" t="s">
        <v>382</v>
      </c>
      <c r="H222" s="9" t="s">
        <v>383</v>
      </c>
      <c r="I222" s="10">
        <v>3</v>
      </c>
      <c r="J222" s="12">
        <v>8</v>
      </c>
      <c r="K222" s="12">
        <v>0</v>
      </c>
      <c r="L222" s="12">
        <v>0</v>
      </c>
      <c r="M222" s="12">
        <v>0</v>
      </c>
      <c r="N222" s="39">
        <v>0</v>
      </c>
      <c r="O222" s="31">
        <v>0</v>
      </c>
      <c r="P222" s="36" t="s">
        <v>99</v>
      </c>
    </row>
    <row r="223" spans="1:16" ht="36" x14ac:dyDescent="0.25">
      <c r="A223" s="38">
        <v>37466</v>
      </c>
      <c r="B223" s="38">
        <v>37466</v>
      </c>
      <c r="C223" s="11">
        <v>2002</v>
      </c>
      <c r="D223" s="35" t="s">
        <v>13</v>
      </c>
      <c r="E223" s="11" t="s">
        <v>125</v>
      </c>
      <c r="F223" s="36" t="s">
        <v>165</v>
      </c>
      <c r="G223" s="36" t="s">
        <v>158</v>
      </c>
      <c r="H223" s="9" t="s">
        <v>384</v>
      </c>
      <c r="I223" s="10">
        <v>0</v>
      </c>
      <c r="J223" s="12">
        <v>4</v>
      </c>
      <c r="K223" s="12">
        <v>0</v>
      </c>
      <c r="L223" s="12">
        <v>0</v>
      </c>
      <c r="M223" s="12">
        <v>0</v>
      </c>
      <c r="N223" s="39">
        <v>0</v>
      </c>
      <c r="O223" s="31">
        <v>0.03</v>
      </c>
      <c r="P223" s="36" t="s">
        <v>99</v>
      </c>
    </row>
    <row r="224" spans="1:16" ht="36" x14ac:dyDescent="0.25">
      <c r="A224" s="38">
        <v>37469</v>
      </c>
      <c r="B224" s="38">
        <v>37469</v>
      </c>
      <c r="C224" s="11">
        <v>2002</v>
      </c>
      <c r="D224" s="35" t="s">
        <v>115</v>
      </c>
      <c r="E224" s="11" t="s">
        <v>116</v>
      </c>
      <c r="F224" s="36" t="s">
        <v>26</v>
      </c>
      <c r="G224" s="36" t="s">
        <v>385</v>
      </c>
      <c r="H224" s="9" t="s">
        <v>386</v>
      </c>
      <c r="I224" s="10">
        <v>3</v>
      </c>
      <c r="J224" s="12">
        <v>13</v>
      </c>
      <c r="K224" s="12">
        <v>0</v>
      </c>
      <c r="L224" s="12">
        <v>0</v>
      </c>
      <c r="M224" s="12">
        <v>0</v>
      </c>
      <c r="N224" s="39">
        <v>0</v>
      </c>
      <c r="O224" s="31">
        <v>0.6</v>
      </c>
      <c r="P224" s="36" t="s">
        <v>99</v>
      </c>
    </row>
    <row r="225" spans="1:16" ht="36" x14ac:dyDescent="0.25">
      <c r="A225" s="38">
        <v>37473</v>
      </c>
      <c r="B225" s="38">
        <v>37473</v>
      </c>
      <c r="C225" s="11">
        <v>2002</v>
      </c>
      <c r="D225" s="35" t="s">
        <v>115</v>
      </c>
      <c r="E225" s="11" t="s">
        <v>116</v>
      </c>
      <c r="F225" s="36" t="s">
        <v>42</v>
      </c>
      <c r="G225" s="36" t="s">
        <v>387</v>
      </c>
      <c r="H225" s="9" t="s">
        <v>388</v>
      </c>
      <c r="I225" s="10">
        <v>7</v>
      </c>
      <c r="J225" s="12">
        <v>14</v>
      </c>
      <c r="K225" s="12">
        <v>0</v>
      </c>
      <c r="L225" s="12">
        <v>0</v>
      </c>
      <c r="M225" s="12">
        <v>0</v>
      </c>
      <c r="N225" s="39">
        <v>0</v>
      </c>
      <c r="O225" s="31">
        <v>0.6</v>
      </c>
      <c r="P225" s="36" t="s">
        <v>99</v>
      </c>
    </row>
    <row r="226" spans="1:16" ht="96" x14ac:dyDescent="0.25">
      <c r="A226" s="38">
        <v>37474</v>
      </c>
      <c r="B226" s="38">
        <v>37474</v>
      </c>
      <c r="C226" s="11">
        <v>2002</v>
      </c>
      <c r="D226" s="35" t="s">
        <v>115</v>
      </c>
      <c r="E226" s="11" t="s">
        <v>116</v>
      </c>
      <c r="F226" s="36" t="s">
        <v>75</v>
      </c>
      <c r="G226" s="36" t="s">
        <v>389</v>
      </c>
      <c r="H226" s="9" t="s">
        <v>390</v>
      </c>
      <c r="I226" s="10">
        <v>32</v>
      </c>
      <c r="J226" s="12">
        <v>24</v>
      </c>
      <c r="K226" s="12">
        <v>0</v>
      </c>
      <c r="L226" s="12">
        <v>0</v>
      </c>
      <c r="M226" s="12">
        <v>0</v>
      </c>
      <c r="N226" s="39">
        <v>0</v>
      </c>
      <c r="O226" s="31">
        <v>0.6</v>
      </c>
      <c r="P226" s="36" t="s">
        <v>99</v>
      </c>
    </row>
    <row r="227" spans="1:16" ht="24" x14ac:dyDescent="0.25">
      <c r="A227" s="38">
        <v>37476</v>
      </c>
      <c r="B227" s="38">
        <v>37476</v>
      </c>
      <c r="C227" s="11">
        <v>2002</v>
      </c>
      <c r="D227" s="35" t="s">
        <v>13</v>
      </c>
      <c r="E227" s="11" t="s">
        <v>125</v>
      </c>
      <c r="F227" s="36" t="s">
        <v>165</v>
      </c>
      <c r="G227" s="36" t="s">
        <v>158</v>
      </c>
      <c r="H227" s="9" t="s">
        <v>391</v>
      </c>
      <c r="I227" s="10">
        <v>0</v>
      </c>
      <c r="J227" s="12">
        <v>5</v>
      </c>
      <c r="K227" s="12">
        <v>1</v>
      </c>
      <c r="L227" s="12">
        <v>0</v>
      </c>
      <c r="M227" s="12">
        <v>0</v>
      </c>
      <c r="N227" s="39">
        <v>0</v>
      </c>
      <c r="O227" s="31">
        <v>0.03</v>
      </c>
      <c r="P227" s="36" t="s">
        <v>99</v>
      </c>
    </row>
    <row r="228" spans="1:16" ht="84" x14ac:dyDescent="0.25">
      <c r="A228" s="38">
        <v>37476</v>
      </c>
      <c r="B228" s="38">
        <v>37476</v>
      </c>
      <c r="C228" s="11">
        <v>2002</v>
      </c>
      <c r="D228" s="35" t="s">
        <v>115</v>
      </c>
      <c r="E228" s="11" t="s">
        <v>169</v>
      </c>
      <c r="F228" s="36" t="s">
        <v>165</v>
      </c>
      <c r="G228" s="9" t="s">
        <v>392</v>
      </c>
      <c r="H228" s="9" t="s">
        <v>393</v>
      </c>
      <c r="I228" s="10">
        <v>0</v>
      </c>
      <c r="J228" s="12">
        <v>900000</v>
      </c>
      <c r="K228" s="12">
        <v>0</v>
      </c>
      <c r="L228" s="12">
        <v>0</v>
      </c>
      <c r="M228" s="12">
        <v>0</v>
      </c>
      <c r="N228" s="39">
        <v>0</v>
      </c>
      <c r="O228" s="31">
        <v>0</v>
      </c>
      <c r="P228" s="36" t="s">
        <v>99</v>
      </c>
    </row>
    <row r="229" spans="1:16" ht="72" x14ac:dyDescent="0.25">
      <c r="A229" s="38">
        <v>37479</v>
      </c>
      <c r="B229" s="38">
        <v>37479</v>
      </c>
      <c r="C229" s="11">
        <v>2002</v>
      </c>
      <c r="D229" s="35" t="s">
        <v>109</v>
      </c>
      <c r="E229" s="11" t="s">
        <v>152</v>
      </c>
      <c r="F229" s="36" t="s">
        <v>92</v>
      </c>
      <c r="G229" s="36" t="s">
        <v>394</v>
      </c>
      <c r="H229" s="9" t="s">
        <v>395</v>
      </c>
      <c r="I229" s="10">
        <v>2</v>
      </c>
      <c r="J229" s="12">
        <v>0</v>
      </c>
      <c r="K229" s="12">
        <v>0</v>
      </c>
      <c r="L229" s="12">
        <v>0</v>
      </c>
      <c r="M229" s="12">
        <v>0</v>
      </c>
      <c r="N229" s="39">
        <v>0</v>
      </c>
      <c r="O229" s="31">
        <v>0</v>
      </c>
      <c r="P229" s="36" t="s">
        <v>99</v>
      </c>
    </row>
    <row r="230" spans="1:16" ht="48" x14ac:dyDescent="0.25">
      <c r="A230" s="38">
        <v>37480</v>
      </c>
      <c r="B230" s="38">
        <v>37480</v>
      </c>
      <c r="C230" s="11">
        <v>2002</v>
      </c>
      <c r="D230" s="35" t="s">
        <v>115</v>
      </c>
      <c r="E230" s="11" t="s">
        <v>116</v>
      </c>
      <c r="F230" s="36" t="s">
        <v>47</v>
      </c>
      <c r="G230" s="36" t="s">
        <v>158</v>
      </c>
      <c r="H230" s="9" t="s">
        <v>396</v>
      </c>
      <c r="I230" s="10">
        <v>17</v>
      </c>
      <c r="J230" s="12">
        <v>30</v>
      </c>
      <c r="K230" s="12">
        <v>0</v>
      </c>
      <c r="L230" s="12">
        <v>0</v>
      </c>
      <c r="M230" s="12">
        <v>0</v>
      </c>
      <c r="N230" s="39">
        <v>0</v>
      </c>
      <c r="O230" s="31">
        <v>0.6</v>
      </c>
      <c r="P230" s="36" t="s">
        <v>99</v>
      </c>
    </row>
    <row r="231" spans="1:16" ht="60" x14ac:dyDescent="0.25">
      <c r="A231" s="38">
        <v>37482</v>
      </c>
      <c r="B231" s="38">
        <v>37484</v>
      </c>
      <c r="C231" s="11">
        <v>2002</v>
      </c>
      <c r="D231" s="11" t="s">
        <v>34</v>
      </c>
      <c r="E231" s="11" t="s">
        <v>35</v>
      </c>
      <c r="F231" s="36" t="s">
        <v>24</v>
      </c>
      <c r="G231" s="9" t="s">
        <v>397</v>
      </c>
      <c r="H231" s="9" t="s">
        <v>398</v>
      </c>
      <c r="I231" s="10">
        <v>0</v>
      </c>
      <c r="J231" s="12">
        <v>10000</v>
      </c>
      <c r="K231" s="12">
        <v>2000</v>
      </c>
      <c r="L231" s="12">
        <v>0</v>
      </c>
      <c r="M231" s="12">
        <v>0</v>
      </c>
      <c r="N231" s="39">
        <v>0</v>
      </c>
      <c r="O231" s="31">
        <v>10</v>
      </c>
      <c r="P231" s="36" t="s">
        <v>99</v>
      </c>
    </row>
    <row r="232" spans="1:16" ht="48" x14ac:dyDescent="0.25">
      <c r="A232" s="38">
        <v>37483</v>
      </c>
      <c r="B232" s="38">
        <v>37485</v>
      </c>
      <c r="C232" s="11">
        <v>2002</v>
      </c>
      <c r="D232" s="11" t="s">
        <v>34</v>
      </c>
      <c r="E232" s="11" t="s">
        <v>35</v>
      </c>
      <c r="F232" s="36" t="s">
        <v>32</v>
      </c>
      <c r="G232" s="9" t="s">
        <v>399</v>
      </c>
      <c r="H232" s="9" t="s">
        <v>400</v>
      </c>
      <c r="I232" s="10">
        <v>3</v>
      </c>
      <c r="J232" s="12">
        <v>50000</v>
      </c>
      <c r="K232" s="12">
        <v>590</v>
      </c>
      <c r="L232" s="12">
        <v>3</v>
      </c>
      <c r="M232" s="12">
        <v>0</v>
      </c>
      <c r="N232" s="39">
        <v>13000</v>
      </c>
      <c r="O232" s="31">
        <v>188.4</v>
      </c>
      <c r="P232" s="36" t="s">
        <v>38</v>
      </c>
    </row>
    <row r="233" spans="1:16" x14ac:dyDescent="0.25">
      <c r="A233" s="38">
        <v>37483</v>
      </c>
      <c r="B233" s="38">
        <v>37483</v>
      </c>
      <c r="C233" s="11">
        <v>2002</v>
      </c>
      <c r="D233" s="35" t="s">
        <v>115</v>
      </c>
      <c r="E233" s="11" t="s">
        <v>116</v>
      </c>
      <c r="F233" s="36" t="s">
        <v>100</v>
      </c>
      <c r="G233" s="36" t="s">
        <v>158</v>
      </c>
      <c r="H233" s="9" t="s">
        <v>401</v>
      </c>
      <c r="I233" s="10">
        <v>6</v>
      </c>
      <c r="J233" s="12">
        <v>0</v>
      </c>
      <c r="K233" s="12">
        <v>0</v>
      </c>
      <c r="L233" s="12">
        <v>0</v>
      </c>
      <c r="M233" s="12">
        <v>0</v>
      </c>
      <c r="N233" s="39">
        <v>0</v>
      </c>
      <c r="O233" s="31">
        <v>0</v>
      </c>
      <c r="P233" s="36" t="s">
        <v>99</v>
      </c>
    </row>
    <row r="234" spans="1:16" ht="60" x14ac:dyDescent="0.25">
      <c r="A234" s="38">
        <v>37484</v>
      </c>
      <c r="B234" s="38">
        <v>37484</v>
      </c>
      <c r="C234" s="11">
        <v>2002</v>
      </c>
      <c r="D234" s="11" t="s">
        <v>34</v>
      </c>
      <c r="E234" s="11" t="s">
        <v>50</v>
      </c>
      <c r="F234" s="36" t="s">
        <v>42</v>
      </c>
      <c r="G234" s="36" t="s">
        <v>402</v>
      </c>
      <c r="H234" s="9" t="s">
        <v>403</v>
      </c>
      <c r="I234" s="10">
        <v>9</v>
      </c>
      <c r="J234" s="12">
        <v>2250</v>
      </c>
      <c r="K234" s="12">
        <v>1388</v>
      </c>
      <c r="L234" s="12">
        <v>0</v>
      </c>
      <c r="M234" s="12">
        <v>0</v>
      </c>
      <c r="N234" s="39">
        <v>144.5</v>
      </c>
      <c r="O234" s="31">
        <v>9.1999999999999993</v>
      </c>
      <c r="P234" s="36" t="s">
        <v>38</v>
      </c>
    </row>
    <row r="235" spans="1:16" ht="36" x14ac:dyDescent="0.25">
      <c r="A235" s="38">
        <v>37487</v>
      </c>
      <c r="B235" s="38">
        <v>37487</v>
      </c>
      <c r="C235" s="11">
        <v>2002</v>
      </c>
      <c r="D235" s="11" t="s">
        <v>34</v>
      </c>
      <c r="E235" s="11" t="s">
        <v>35</v>
      </c>
      <c r="F235" s="36" t="s">
        <v>155</v>
      </c>
      <c r="G235" s="36" t="s">
        <v>404</v>
      </c>
      <c r="H235" s="9" t="s">
        <v>405</v>
      </c>
      <c r="I235" s="10">
        <v>0</v>
      </c>
      <c r="J235" s="12">
        <v>60</v>
      </c>
      <c r="K235" s="12">
        <v>12</v>
      </c>
      <c r="L235" s="12">
        <v>0</v>
      </c>
      <c r="M235" s="12">
        <v>0</v>
      </c>
      <c r="N235" s="39">
        <v>0</v>
      </c>
      <c r="O235" s="31">
        <v>0.06</v>
      </c>
      <c r="P235" s="36" t="s">
        <v>99</v>
      </c>
    </row>
    <row r="236" spans="1:16" ht="96" x14ac:dyDescent="0.25">
      <c r="A236" s="38">
        <v>37489</v>
      </c>
      <c r="B236" s="38">
        <v>37489</v>
      </c>
      <c r="C236" s="11">
        <v>2002</v>
      </c>
      <c r="D236" s="35" t="s">
        <v>109</v>
      </c>
      <c r="E236" s="11" t="s">
        <v>152</v>
      </c>
      <c r="F236" s="36" t="s">
        <v>210</v>
      </c>
      <c r="G236" s="36" t="s">
        <v>158</v>
      </c>
      <c r="H236" s="9" t="s">
        <v>406</v>
      </c>
      <c r="I236" s="10">
        <v>7</v>
      </c>
      <c r="J236" s="12">
        <v>3032</v>
      </c>
      <c r="K236" s="12">
        <v>0</v>
      </c>
      <c r="L236" s="12">
        <v>0</v>
      </c>
      <c r="M236" s="12">
        <v>0</v>
      </c>
      <c r="N236" s="39">
        <v>0</v>
      </c>
      <c r="O236" s="31">
        <v>50</v>
      </c>
      <c r="P236" s="36" t="s">
        <v>99</v>
      </c>
    </row>
    <row r="237" spans="1:16" ht="60" x14ac:dyDescent="0.25">
      <c r="A237" s="38">
        <v>37490</v>
      </c>
      <c r="B237" s="38">
        <v>37490</v>
      </c>
      <c r="C237" s="11">
        <v>2002</v>
      </c>
      <c r="D237" s="35" t="s">
        <v>115</v>
      </c>
      <c r="E237" s="11" t="s">
        <v>116</v>
      </c>
      <c r="F237" s="36" t="s">
        <v>51</v>
      </c>
      <c r="G237" s="36" t="s">
        <v>310</v>
      </c>
      <c r="H237" s="9" t="s">
        <v>407</v>
      </c>
      <c r="I237" s="10">
        <v>0</v>
      </c>
      <c r="J237" s="12">
        <v>10</v>
      </c>
      <c r="K237" s="12">
        <v>0</v>
      </c>
      <c r="L237" s="12">
        <v>0</v>
      </c>
      <c r="M237" s="12">
        <v>0</v>
      </c>
      <c r="N237" s="39">
        <v>0</v>
      </c>
      <c r="O237" s="31">
        <v>0.6</v>
      </c>
      <c r="P237" s="36" t="s">
        <v>99</v>
      </c>
    </row>
    <row r="238" spans="1:16" ht="24" x14ac:dyDescent="0.25">
      <c r="A238" s="38">
        <v>37492</v>
      </c>
      <c r="B238" s="38">
        <v>37492</v>
      </c>
      <c r="C238" s="11">
        <v>2002</v>
      </c>
      <c r="D238" s="35" t="s">
        <v>13</v>
      </c>
      <c r="E238" s="11" t="s">
        <v>14</v>
      </c>
      <c r="F238" s="36" t="s">
        <v>28</v>
      </c>
      <c r="G238" s="36" t="s">
        <v>158</v>
      </c>
      <c r="H238" s="9" t="s">
        <v>408</v>
      </c>
      <c r="I238" s="10">
        <v>0</v>
      </c>
      <c r="J238" s="12">
        <v>0</v>
      </c>
      <c r="K238" s="12">
        <v>0</v>
      </c>
      <c r="L238" s="12">
        <v>0</v>
      </c>
      <c r="M238" s="12">
        <v>0</v>
      </c>
      <c r="N238" s="39">
        <v>500</v>
      </c>
      <c r="O238" s="31">
        <v>0</v>
      </c>
      <c r="P238" s="36" t="s">
        <v>99</v>
      </c>
    </row>
    <row r="239" spans="1:16" ht="60" x14ac:dyDescent="0.25">
      <c r="A239" s="38">
        <v>37494</v>
      </c>
      <c r="B239" s="38">
        <v>37494</v>
      </c>
      <c r="C239" s="11">
        <v>2002</v>
      </c>
      <c r="D239" s="11" t="s">
        <v>34</v>
      </c>
      <c r="E239" s="11" t="s">
        <v>35</v>
      </c>
      <c r="F239" s="36" t="s">
        <v>24</v>
      </c>
      <c r="G239" s="36" t="s">
        <v>409</v>
      </c>
      <c r="H239" s="9" t="s">
        <v>410</v>
      </c>
      <c r="I239" s="10">
        <v>0</v>
      </c>
      <c r="J239" s="12">
        <v>20000</v>
      </c>
      <c r="K239" s="12">
        <v>4000</v>
      </c>
      <c r="L239" s="12">
        <v>0</v>
      </c>
      <c r="M239" s="12">
        <v>0</v>
      </c>
      <c r="N239" s="39">
        <v>8000</v>
      </c>
      <c r="O239" s="31">
        <v>10</v>
      </c>
      <c r="P239" s="36" t="s">
        <v>99</v>
      </c>
    </row>
    <row r="240" spans="1:16" ht="36" x14ac:dyDescent="0.25">
      <c r="A240" s="38">
        <v>37496</v>
      </c>
      <c r="B240" s="38">
        <v>37496</v>
      </c>
      <c r="C240" s="11">
        <v>2002</v>
      </c>
      <c r="D240" s="35" t="s">
        <v>13</v>
      </c>
      <c r="E240" s="11" t="s">
        <v>14</v>
      </c>
      <c r="F240" s="36" t="s">
        <v>28</v>
      </c>
      <c r="G240" s="36" t="s">
        <v>411</v>
      </c>
      <c r="H240" s="9" t="s">
        <v>412</v>
      </c>
      <c r="I240" s="10">
        <v>0</v>
      </c>
      <c r="J240" s="12">
        <v>0</v>
      </c>
      <c r="K240" s="12">
        <v>0</v>
      </c>
      <c r="L240" s="12">
        <v>0</v>
      </c>
      <c r="M240" s="12">
        <v>0</v>
      </c>
      <c r="N240" s="39">
        <v>8000</v>
      </c>
      <c r="O240" s="31">
        <v>9</v>
      </c>
      <c r="P240" s="36" t="s">
        <v>99</v>
      </c>
    </row>
    <row r="241" spans="1:16" ht="36" x14ac:dyDescent="0.25">
      <c r="A241" s="38">
        <v>37496</v>
      </c>
      <c r="B241" s="38">
        <v>37496</v>
      </c>
      <c r="C241" s="11">
        <v>2002</v>
      </c>
      <c r="D241" s="35" t="s">
        <v>13</v>
      </c>
      <c r="E241" s="11" t="s">
        <v>125</v>
      </c>
      <c r="F241" s="36" t="s">
        <v>55</v>
      </c>
      <c r="G241" s="36" t="s">
        <v>242</v>
      </c>
      <c r="H241" s="9" t="s">
        <v>413</v>
      </c>
      <c r="I241" s="10">
        <v>2</v>
      </c>
      <c r="J241" s="12">
        <v>0</v>
      </c>
      <c r="K241" s="12">
        <v>0</v>
      </c>
      <c r="L241" s="12">
        <v>0</v>
      </c>
      <c r="M241" s="12">
        <v>0</v>
      </c>
      <c r="N241" s="39">
        <v>0</v>
      </c>
      <c r="O241" s="31">
        <v>0</v>
      </c>
      <c r="P241" s="36" t="s">
        <v>99</v>
      </c>
    </row>
    <row r="242" spans="1:16" ht="24" x14ac:dyDescent="0.25">
      <c r="A242" s="38">
        <v>37500</v>
      </c>
      <c r="B242" s="38">
        <v>37500</v>
      </c>
      <c r="C242" s="11">
        <v>2002</v>
      </c>
      <c r="D242" s="11" t="s">
        <v>34</v>
      </c>
      <c r="E242" s="11" t="s">
        <v>35</v>
      </c>
      <c r="F242" s="36" t="s">
        <v>36</v>
      </c>
      <c r="G242" s="36" t="s">
        <v>414</v>
      </c>
      <c r="H242" s="9" t="s">
        <v>415</v>
      </c>
      <c r="I242" s="10">
        <v>0</v>
      </c>
      <c r="J242" s="12">
        <v>1000</v>
      </c>
      <c r="K242" s="12">
        <v>200</v>
      </c>
      <c r="L242" s="12">
        <v>0</v>
      </c>
      <c r="M242" s="12">
        <v>0</v>
      </c>
      <c r="N242" s="39">
        <v>0</v>
      </c>
      <c r="O242" s="31">
        <v>0.5</v>
      </c>
      <c r="P242" s="36" t="s">
        <v>99</v>
      </c>
    </row>
    <row r="243" spans="1:16" ht="48" x14ac:dyDescent="0.25">
      <c r="A243" s="38">
        <v>37500</v>
      </c>
      <c r="B243" s="38">
        <v>37500</v>
      </c>
      <c r="C243" s="11">
        <v>2002</v>
      </c>
      <c r="D243" s="35" t="s">
        <v>115</v>
      </c>
      <c r="E243" s="11" t="s">
        <v>116</v>
      </c>
      <c r="F243" s="36" t="s">
        <v>75</v>
      </c>
      <c r="G243" s="36" t="s">
        <v>416</v>
      </c>
      <c r="H243" s="9" t="s">
        <v>417</v>
      </c>
      <c r="I243" s="10">
        <v>0</v>
      </c>
      <c r="J243" s="12">
        <v>12</v>
      </c>
      <c r="K243" s="12">
        <v>0</v>
      </c>
      <c r="L243" s="12">
        <v>0</v>
      </c>
      <c r="M243" s="12">
        <v>0</v>
      </c>
      <c r="N243" s="39">
        <v>0</v>
      </c>
      <c r="O243" s="31">
        <v>0</v>
      </c>
      <c r="P243" s="36" t="s">
        <v>99</v>
      </c>
    </row>
    <row r="244" spans="1:16" ht="48" x14ac:dyDescent="0.25">
      <c r="A244" s="38">
        <v>37501</v>
      </c>
      <c r="B244" s="38">
        <v>37501</v>
      </c>
      <c r="C244" s="11">
        <v>2002</v>
      </c>
      <c r="D244" s="35" t="s">
        <v>13</v>
      </c>
      <c r="E244" s="11" t="s">
        <v>112</v>
      </c>
      <c r="F244" s="36" t="s">
        <v>21</v>
      </c>
      <c r="G244" s="36" t="s">
        <v>158</v>
      </c>
      <c r="H244" s="9" t="s">
        <v>418</v>
      </c>
      <c r="I244" s="10">
        <v>5</v>
      </c>
      <c r="J244" s="12">
        <v>0</v>
      </c>
      <c r="K244" s="12">
        <v>1</v>
      </c>
      <c r="L244" s="12">
        <v>0</v>
      </c>
      <c r="M244" s="12">
        <v>0</v>
      </c>
      <c r="N244" s="39">
        <v>0</v>
      </c>
      <c r="O244" s="31">
        <v>0</v>
      </c>
      <c r="P244" s="36" t="s">
        <v>99</v>
      </c>
    </row>
    <row r="245" spans="1:16" ht="60" x14ac:dyDescent="0.25">
      <c r="A245" s="38">
        <v>37501</v>
      </c>
      <c r="B245" s="38">
        <v>37501</v>
      </c>
      <c r="C245" s="11">
        <v>2002</v>
      </c>
      <c r="D245" s="11" t="s">
        <v>34</v>
      </c>
      <c r="E245" s="11" t="s">
        <v>35</v>
      </c>
      <c r="F245" s="36" t="s">
        <v>47</v>
      </c>
      <c r="G245" s="36" t="s">
        <v>419</v>
      </c>
      <c r="H245" s="9" t="s">
        <v>420</v>
      </c>
      <c r="I245" s="10">
        <v>0</v>
      </c>
      <c r="J245" s="12">
        <v>10</v>
      </c>
      <c r="K245" s="12">
        <v>2</v>
      </c>
      <c r="L245" s="12">
        <v>0</v>
      </c>
      <c r="M245" s="12">
        <v>0</v>
      </c>
      <c r="N245" s="39">
        <v>0</v>
      </c>
      <c r="O245" s="31">
        <v>0.08</v>
      </c>
      <c r="P245" s="36" t="s">
        <v>99</v>
      </c>
    </row>
    <row r="246" spans="1:16" ht="48" x14ac:dyDescent="0.25">
      <c r="A246" s="38">
        <v>37503</v>
      </c>
      <c r="B246" s="38">
        <v>37503</v>
      </c>
      <c r="C246" s="11">
        <v>2002</v>
      </c>
      <c r="D246" s="35" t="s">
        <v>115</v>
      </c>
      <c r="E246" s="11" t="s">
        <v>116</v>
      </c>
      <c r="F246" s="36" t="s">
        <v>55</v>
      </c>
      <c r="G246" s="36" t="s">
        <v>421</v>
      </c>
      <c r="H246" s="9" t="s">
        <v>422</v>
      </c>
      <c r="I246" s="10">
        <v>1</v>
      </c>
      <c r="J246" s="12">
        <v>10</v>
      </c>
      <c r="K246" s="12">
        <v>0</v>
      </c>
      <c r="L246" s="12">
        <v>0</v>
      </c>
      <c r="M246" s="12">
        <v>0</v>
      </c>
      <c r="N246" s="39">
        <v>0</v>
      </c>
      <c r="O246" s="31">
        <v>0.6</v>
      </c>
      <c r="P246" s="36" t="s">
        <v>99</v>
      </c>
    </row>
    <row r="247" spans="1:16" ht="36" x14ac:dyDescent="0.25">
      <c r="A247" s="38">
        <v>37504</v>
      </c>
      <c r="B247" s="38">
        <v>37504</v>
      </c>
      <c r="C247" s="11">
        <v>2002</v>
      </c>
      <c r="D247" s="11" t="s">
        <v>34</v>
      </c>
      <c r="E247" s="11" t="s">
        <v>35</v>
      </c>
      <c r="F247" s="36" t="s">
        <v>92</v>
      </c>
      <c r="G247" s="36" t="s">
        <v>423</v>
      </c>
      <c r="H247" s="9" t="s">
        <v>424</v>
      </c>
      <c r="I247" s="10">
        <v>0</v>
      </c>
      <c r="J247" s="12">
        <v>20</v>
      </c>
      <c r="K247" s="12">
        <v>4</v>
      </c>
      <c r="L247" s="12">
        <v>1</v>
      </c>
      <c r="M247" s="12">
        <v>0</v>
      </c>
      <c r="N247" s="39">
        <v>0</v>
      </c>
      <c r="O247" s="31">
        <v>0.03</v>
      </c>
      <c r="P247" s="36" t="s">
        <v>99</v>
      </c>
    </row>
    <row r="248" spans="1:16" ht="96" x14ac:dyDescent="0.25">
      <c r="A248" s="38">
        <v>37505</v>
      </c>
      <c r="B248" s="38">
        <v>37505</v>
      </c>
      <c r="C248" s="11">
        <v>2002</v>
      </c>
      <c r="D248" s="11" t="s">
        <v>34</v>
      </c>
      <c r="E248" s="11" t="s">
        <v>333</v>
      </c>
      <c r="F248" s="36" t="s">
        <v>65</v>
      </c>
      <c r="G248" s="36" t="s">
        <v>65</v>
      </c>
      <c r="H248" s="9" t="s">
        <v>425</v>
      </c>
      <c r="I248" s="10">
        <v>0</v>
      </c>
      <c r="J248" s="12">
        <v>2000</v>
      </c>
      <c r="K248" s="12">
        <v>400</v>
      </c>
      <c r="L248" s="12">
        <v>0</v>
      </c>
      <c r="M248" s="12">
        <v>0</v>
      </c>
      <c r="N248" s="39">
        <v>0</v>
      </c>
      <c r="O248" s="31">
        <v>2.5</v>
      </c>
      <c r="P248" s="36" t="s">
        <v>99</v>
      </c>
    </row>
    <row r="249" spans="1:16" ht="36" x14ac:dyDescent="0.25">
      <c r="A249" s="38">
        <v>37505</v>
      </c>
      <c r="B249" s="38">
        <v>37505</v>
      </c>
      <c r="C249" s="11">
        <v>2002</v>
      </c>
      <c r="D249" s="11" t="s">
        <v>34</v>
      </c>
      <c r="E249" s="11" t="s">
        <v>35</v>
      </c>
      <c r="F249" s="36" t="s">
        <v>155</v>
      </c>
      <c r="G249" s="36" t="s">
        <v>426</v>
      </c>
      <c r="H249" s="9" t="s">
        <v>427</v>
      </c>
      <c r="I249" s="10">
        <v>0</v>
      </c>
      <c r="J249" s="12">
        <v>25</v>
      </c>
      <c r="K249" s="12">
        <v>5</v>
      </c>
      <c r="L249" s="12">
        <v>0</v>
      </c>
      <c r="M249" s="12">
        <v>0</v>
      </c>
      <c r="N249" s="39">
        <v>0</v>
      </c>
      <c r="O249" s="31">
        <v>0.05</v>
      </c>
      <c r="P249" s="36" t="s">
        <v>99</v>
      </c>
    </row>
    <row r="250" spans="1:16" ht="96" x14ac:dyDescent="0.25">
      <c r="A250" s="38">
        <v>37508</v>
      </c>
      <c r="B250" s="38">
        <v>37508</v>
      </c>
      <c r="C250" s="11">
        <v>2002</v>
      </c>
      <c r="D250" s="11" t="s">
        <v>34</v>
      </c>
      <c r="E250" s="11" t="s">
        <v>333</v>
      </c>
      <c r="F250" s="36" t="s">
        <v>97</v>
      </c>
      <c r="G250" s="36" t="s">
        <v>428</v>
      </c>
      <c r="H250" s="9" t="s">
        <v>429</v>
      </c>
      <c r="I250" s="10">
        <v>0</v>
      </c>
      <c r="J250" s="12">
        <v>700</v>
      </c>
      <c r="K250" s="12">
        <v>50</v>
      </c>
      <c r="L250" s="12">
        <v>0</v>
      </c>
      <c r="M250" s="12">
        <v>0</v>
      </c>
      <c r="N250" s="39">
        <v>0</v>
      </c>
      <c r="O250" s="31">
        <v>0.125</v>
      </c>
      <c r="P250" s="36" t="s">
        <v>99</v>
      </c>
    </row>
    <row r="251" spans="1:16" ht="48" x14ac:dyDescent="0.25">
      <c r="A251" s="38">
        <v>37508</v>
      </c>
      <c r="B251" s="38">
        <v>37508</v>
      </c>
      <c r="C251" s="11">
        <v>2002</v>
      </c>
      <c r="D251" s="11" t="s">
        <v>34</v>
      </c>
      <c r="E251" s="11" t="s">
        <v>35</v>
      </c>
      <c r="F251" s="36" t="s">
        <v>72</v>
      </c>
      <c r="G251" s="36" t="s">
        <v>430</v>
      </c>
      <c r="H251" s="9" t="s">
        <v>431</v>
      </c>
      <c r="I251" s="10">
        <v>0</v>
      </c>
      <c r="J251" s="12">
        <v>200</v>
      </c>
      <c r="K251" s="12">
        <v>50</v>
      </c>
      <c r="L251" s="12">
        <v>0</v>
      </c>
      <c r="M251" s="12">
        <v>0</v>
      </c>
      <c r="N251" s="39">
        <v>0</v>
      </c>
      <c r="O251" s="31">
        <v>0.125</v>
      </c>
      <c r="P251" s="36" t="s">
        <v>99</v>
      </c>
    </row>
    <row r="252" spans="1:16" ht="144" x14ac:dyDescent="0.25">
      <c r="A252" s="38">
        <v>37508</v>
      </c>
      <c r="B252" s="38">
        <v>37508</v>
      </c>
      <c r="C252" s="11">
        <v>2002</v>
      </c>
      <c r="D252" s="11" t="s">
        <v>34</v>
      </c>
      <c r="E252" s="11" t="s">
        <v>35</v>
      </c>
      <c r="F252" s="36" t="s">
        <v>69</v>
      </c>
      <c r="G252" s="36" t="s">
        <v>432</v>
      </c>
      <c r="H252" s="9" t="s">
        <v>433</v>
      </c>
      <c r="I252" s="10">
        <v>0</v>
      </c>
      <c r="J252" s="12">
        <v>50</v>
      </c>
      <c r="K252" s="12">
        <v>0</v>
      </c>
      <c r="L252" s="12">
        <v>1</v>
      </c>
      <c r="M252" s="12">
        <v>0</v>
      </c>
      <c r="N252" s="39">
        <v>0</v>
      </c>
      <c r="O252" s="31">
        <v>0.05</v>
      </c>
      <c r="P252" s="36" t="s">
        <v>99</v>
      </c>
    </row>
    <row r="253" spans="1:16" ht="36" x14ac:dyDescent="0.25">
      <c r="A253" s="38">
        <v>37508</v>
      </c>
      <c r="B253" s="38">
        <v>37508</v>
      </c>
      <c r="C253" s="11">
        <v>2002</v>
      </c>
      <c r="D253" s="11" t="s">
        <v>34</v>
      </c>
      <c r="E253" s="11" t="s">
        <v>35</v>
      </c>
      <c r="F253" s="36" t="s">
        <v>36</v>
      </c>
      <c r="G253" s="36" t="s">
        <v>414</v>
      </c>
      <c r="H253" s="9" t="s">
        <v>434</v>
      </c>
      <c r="I253" s="10">
        <v>0</v>
      </c>
      <c r="J253" s="12">
        <v>355</v>
      </c>
      <c r="K253" s="12">
        <v>71</v>
      </c>
      <c r="L253" s="12">
        <v>0</v>
      </c>
      <c r="M253" s="12">
        <v>0</v>
      </c>
      <c r="N253" s="39">
        <v>0</v>
      </c>
      <c r="O253" s="31">
        <v>0.17749999999999999</v>
      </c>
      <c r="P253" s="36" t="s">
        <v>99</v>
      </c>
    </row>
    <row r="254" spans="1:16" ht="36" x14ac:dyDescent="0.25">
      <c r="A254" s="38">
        <v>37509</v>
      </c>
      <c r="B254" s="38">
        <v>37509</v>
      </c>
      <c r="C254" s="11">
        <v>2002</v>
      </c>
      <c r="D254" s="11" t="s">
        <v>34</v>
      </c>
      <c r="E254" s="11" t="s">
        <v>35</v>
      </c>
      <c r="F254" s="36" t="s">
        <v>55</v>
      </c>
      <c r="G254" s="36" t="s">
        <v>158</v>
      </c>
      <c r="H254" s="9" t="s">
        <v>435</v>
      </c>
      <c r="I254" s="10">
        <v>0</v>
      </c>
      <c r="J254" s="12">
        <v>150</v>
      </c>
      <c r="K254" s="12">
        <v>30</v>
      </c>
      <c r="L254" s="12">
        <v>0</v>
      </c>
      <c r="M254" s="12">
        <v>0</v>
      </c>
      <c r="N254" s="39">
        <v>0</v>
      </c>
      <c r="O254" s="31">
        <v>7.4999999999999997E-2</v>
      </c>
      <c r="P254" s="36" t="s">
        <v>99</v>
      </c>
    </row>
    <row r="255" spans="1:16" ht="96" x14ac:dyDescent="0.25">
      <c r="A255" s="38">
        <v>37509</v>
      </c>
      <c r="B255" s="38">
        <v>37511</v>
      </c>
      <c r="C255" s="11">
        <v>2002</v>
      </c>
      <c r="D255" s="11" t="s">
        <v>34</v>
      </c>
      <c r="E255" s="11" t="s">
        <v>35</v>
      </c>
      <c r="F255" s="36" t="s">
        <v>62</v>
      </c>
      <c r="G255" s="36" t="s">
        <v>436</v>
      </c>
      <c r="H255" s="9" t="s">
        <v>437</v>
      </c>
      <c r="I255" s="10">
        <v>0</v>
      </c>
      <c r="J255" s="12">
        <v>4000</v>
      </c>
      <c r="K255" s="12">
        <v>0</v>
      </c>
      <c r="L255" s="12">
        <v>0</v>
      </c>
      <c r="M255" s="12">
        <v>0</v>
      </c>
      <c r="N255" s="39">
        <v>0</v>
      </c>
      <c r="O255" s="31">
        <v>0</v>
      </c>
      <c r="P255" s="36" t="s">
        <v>99</v>
      </c>
    </row>
    <row r="256" spans="1:16" ht="96" x14ac:dyDescent="0.25">
      <c r="A256" s="38">
        <v>37510</v>
      </c>
      <c r="B256" s="38">
        <v>37510</v>
      </c>
      <c r="C256" s="11">
        <v>2002</v>
      </c>
      <c r="D256" s="11" t="s">
        <v>34</v>
      </c>
      <c r="E256" s="11" t="s">
        <v>35</v>
      </c>
      <c r="F256" s="36" t="s">
        <v>69</v>
      </c>
      <c r="G256" s="36" t="s">
        <v>355</v>
      </c>
      <c r="H256" s="9" t="s">
        <v>438</v>
      </c>
      <c r="I256" s="10">
        <v>5</v>
      </c>
      <c r="J256" s="12">
        <v>620</v>
      </c>
      <c r="K256" s="12">
        <v>300</v>
      </c>
      <c r="L256" s="12">
        <v>0</v>
      </c>
      <c r="M256" s="12">
        <v>0</v>
      </c>
      <c r="N256" s="39">
        <v>0</v>
      </c>
      <c r="O256" s="31">
        <v>8.3000000000000007</v>
      </c>
      <c r="P256" s="36" t="s">
        <v>99</v>
      </c>
    </row>
    <row r="257" spans="1:16" ht="36" x14ac:dyDescent="0.25">
      <c r="A257" s="38">
        <v>37510</v>
      </c>
      <c r="B257" s="38">
        <v>37510</v>
      </c>
      <c r="C257" s="11">
        <v>2002</v>
      </c>
      <c r="D257" s="11" t="s">
        <v>34</v>
      </c>
      <c r="E257" s="11" t="s">
        <v>35</v>
      </c>
      <c r="F257" s="36" t="s">
        <v>59</v>
      </c>
      <c r="G257" s="36" t="s">
        <v>439</v>
      </c>
      <c r="H257" s="9" t="s">
        <v>440</v>
      </c>
      <c r="I257" s="10">
        <v>0</v>
      </c>
      <c r="J257" s="12">
        <v>350</v>
      </c>
      <c r="K257" s="12">
        <v>70</v>
      </c>
      <c r="L257" s="12">
        <v>0</v>
      </c>
      <c r="M257" s="12">
        <v>0</v>
      </c>
      <c r="N257" s="39">
        <v>0</v>
      </c>
      <c r="O257" s="31">
        <v>0.17499999999999999</v>
      </c>
      <c r="P257" s="36" t="s">
        <v>99</v>
      </c>
    </row>
    <row r="258" spans="1:16" ht="120" x14ac:dyDescent="0.25">
      <c r="A258" s="38">
        <v>37510</v>
      </c>
      <c r="B258" s="38">
        <v>37510</v>
      </c>
      <c r="C258" s="11">
        <v>2002</v>
      </c>
      <c r="D258" s="11" t="s">
        <v>34</v>
      </c>
      <c r="E258" s="11" t="s">
        <v>35</v>
      </c>
      <c r="F258" s="36" t="s">
        <v>57</v>
      </c>
      <c r="G258" s="36" t="s">
        <v>235</v>
      </c>
      <c r="H258" s="9" t="s">
        <v>441</v>
      </c>
      <c r="I258" s="10">
        <v>1</v>
      </c>
      <c r="J258" s="12">
        <v>0</v>
      </c>
      <c r="K258" s="12">
        <v>0</v>
      </c>
      <c r="L258" s="12">
        <v>0</v>
      </c>
      <c r="M258" s="12">
        <v>0</v>
      </c>
      <c r="N258" s="39">
        <v>0</v>
      </c>
      <c r="O258" s="31">
        <v>0.08</v>
      </c>
      <c r="P258" s="36" t="s">
        <v>99</v>
      </c>
    </row>
    <row r="259" spans="1:16" ht="108" x14ac:dyDescent="0.25">
      <c r="A259" s="38">
        <v>37511</v>
      </c>
      <c r="B259" s="38">
        <v>37511</v>
      </c>
      <c r="C259" s="11">
        <v>2002</v>
      </c>
      <c r="D259" s="11" t="s">
        <v>34</v>
      </c>
      <c r="E259" s="11" t="s">
        <v>50</v>
      </c>
      <c r="F259" s="36" t="s">
        <v>51</v>
      </c>
      <c r="G259" s="36" t="s">
        <v>158</v>
      </c>
      <c r="H259" s="9" t="s">
        <v>442</v>
      </c>
      <c r="I259" s="10">
        <v>0</v>
      </c>
      <c r="J259" s="12">
        <v>2500</v>
      </c>
      <c r="K259" s="12">
        <v>500</v>
      </c>
      <c r="L259" s="12">
        <v>0</v>
      </c>
      <c r="M259" s="12">
        <v>0</v>
      </c>
      <c r="N259" s="39">
        <v>0</v>
      </c>
      <c r="O259" s="31">
        <v>0.625</v>
      </c>
      <c r="P259" s="36" t="s">
        <v>99</v>
      </c>
    </row>
    <row r="260" spans="1:16" ht="144" x14ac:dyDescent="0.25">
      <c r="A260" s="38">
        <v>37511</v>
      </c>
      <c r="B260" s="38">
        <v>37512</v>
      </c>
      <c r="C260" s="11">
        <v>2002</v>
      </c>
      <c r="D260" s="11" t="s">
        <v>34</v>
      </c>
      <c r="E260" s="11" t="s">
        <v>35</v>
      </c>
      <c r="F260" s="36" t="s">
        <v>155</v>
      </c>
      <c r="G260" s="9" t="s">
        <v>443</v>
      </c>
      <c r="H260" s="9" t="s">
        <v>444</v>
      </c>
      <c r="I260" s="10">
        <v>0</v>
      </c>
      <c r="J260" s="12">
        <v>800</v>
      </c>
      <c r="K260" s="12">
        <v>170</v>
      </c>
      <c r="L260" s="12">
        <v>0</v>
      </c>
      <c r="M260" s="12">
        <v>0</v>
      </c>
      <c r="N260" s="39">
        <v>0</v>
      </c>
      <c r="O260" s="31">
        <v>0.44</v>
      </c>
      <c r="P260" s="36" t="s">
        <v>99</v>
      </c>
    </row>
    <row r="261" spans="1:16" ht="108" x14ac:dyDescent="0.25">
      <c r="A261" s="38">
        <v>37511</v>
      </c>
      <c r="B261" s="38">
        <v>37511</v>
      </c>
      <c r="C261" s="11">
        <v>2002</v>
      </c>
      <c r="D261" s="11" t="s">
        <v>34</v>
      </c>
      <c r="E261" s="11" t="s">
        <v>35</v>
      </c>
      <c r="F261" s="36" t="s">
        <v>97</v>
      </c>
      <c r="G261" s="36" t="s">
        <v>428</v>
      </c>
      <c r="H261" s="9" t="s">
        <v>445</v>
      </c>
      <c r="I261" s="10">
        <v>0</v>
      </c>
      <c r="J261" s="12">
        <v>1000</v>
      </c>
      <c r="K261" s="12">
        <v>225</v>
      </c>
      <c r="L261" s="12">
        <v>0</v>
      </c>
      <c r="M261" s="12">
        <v>0</v>
      </c>
      <c r="N261" s="39">
        <v>0</v>
      </c>
      <c r="O261" s="31">
        <v>0.28125</v>
      </c>
      <c r="P261" s="36" t="s">
        <v>99</v>
      </c>
    </row>
    <row r="262" spans="1:16" ht="96" x14ac:dyDescent="0.25">
      <c r="A262" s="38">
        <v>37511</v>
      </c>
      <c r="B262" s="38">
        <v>37511</v>
      </c>
      <c r="C262" s="11">
        <v>2002</v>
      </c>
      <c r="D262" s="11" t="s">
        <v>34</v>
      </c>
      <c r="E262" s="11" t="s">
        <v>35</v>
      </c>
      <c r="F262" s="36" t="s">
        <v>97</v>
      </c>
      <c r="G262" s="36" t="s">
        <v>446</v>
      </c>
      <c r="H262" s="9" t="s">
        <v>447</v>
      </c>
      <c r="I262" s="10">
        <v>0</v>
      </c>
      <c r="J262" s="12">
        <v>150</v>
      </c>
      <c r="K262" s="12">
        <v>30</v>
      </c>
      <c r="L262" s="12">
        <v>0</v>
      </c>
      <c r="M262" s="12">
        <v>0</v>
      </c>
      <c r="N262" s="39">
        <v>0</v>
      </c>
      <c r="O262" s="31">
        <v>7.4999999999999997E-2</v>
      </c>
      <c r="P262" s="36" t="s">
        <v>99</v>
      </c>
    </row>
    <row r="263" spans="1:16" ht="24" x14ac:dyDescent="0.25">
      <c r="A263" s="38">
        <v>37511</v>
      </c>
      <c r="B263" s="38">
        <v>37511</v>
      </c>
      <c r="C263" s="11">
        <v>2002</v>
      </c>
      <c r="D263" s="11" t="s">
        <v>34</v>
      </c>
      <c r="E263" s="11" t="s">
        <v>35</v>
      </c>
      <c r="F263" s="36" t="s">
        <v>100</v>
      </c>
      <c r="G263" s="36" t="s">
        <v>448</v>
      </c>
      <c r="H263" s="9" t="s">
        <v>449</v>
      </c>
      <c r="I263" s="10">
        <v>0</v>
      </c>
      <c r="J263" s="12">
        <v>90</v>
      </c>
      <c r="K263" s="12">
        <v>18</v>
      </c>
      <c r="L263" s="12">
        <v>0</v>
      </c>
      <c r="M263" s="12">
        <v>0</v>
      </c>
      <c r="N263" s="39">
        <v>0</v>
      </c>
      <c r="O263" s="31">
        <v>4.4999999999999998E-2</v>
      </c>
      <c r="P263" s="36" t="s">
        <v>99</v>
      </c>
    </row>
    <row r="264" spans="1:16" ht="72" x14ac:dyDescent="0.25">
      <c r="A264" s="38">
        <v>37511</v>
      </c>
      <c r="B264" s="38">
        <v>37511</v>
      </c>
      <c r="C264" s="11">
        <v>2002</v>
      </c>
      <c r="D264" s="11" t="s">
        <v>34</v>
      </c>
      <c r="E264" s="11" t="s">
        <v>35</v>
      </c>
      <c r="F264" s="36" t="s">
        <v>44</v>
      </c>
      <c r="G264" s="36" t="s">
        <v>158</v>
      </c>
      <c r="H264" s="9" t="s">
        <v>450</v>
      </c>
      <c r="I264" s="10">
        <v>1</v>
      </c>
      <c r="J264" s="12">
        <v>0</v>
      </c>
      <c r="K264" s="12">
        <v>0</v>
      </c>
      <c r="L264" s="12">
        <v>0</v>
      </c>
      <c r="M264" s="12">
        <v>0</v>
      </c>
      <c r="N264" s="39">
        <v>0</v>
      </c>
      <c r="O264" s="31">
        <v>0</v>
      </c>
      <c r="P264" s="36" t="s">
        <v>99</v>
      </c>
    </row>
    <row r="265" spans="1:16" ht="72" x14ac:dyDescent="0.25">
      <c r="A265" s="38">
        <v>37513</v>
      </c>
      <c r="B265" s="38">
        <v>37513</v>
      </c>
      <c r="C265" s="11">
        <v>2002</v>
      </c>
      <c r="D265" s="11" t="s">
        <v>34</v>
      </c>
      <c r="E265" s="11" t="s">
        <v>35</v>
      </c>
      <c r="F265" s="36" t="s">
        <v>15</v>
      </c>
      <c r="G265" s="36" t="s">
        <v>451</v>
      </c>
      <c r="H265" s="9" t="s">
        <v>452</v>
      </c>
      <c r="I265" s="10">
        <v>0</v>
      </c>
      <c r="J265" s="12">
        <v>0</v>
      </c>
      <c r="K265" s="12">
        <v>0</v>
      </c>
      <c r="L265" s="12">
        <v>0</v>
      </c>
      <c r="M265" s="12">
        <v>0</v>
      </c>
      <c r="N265" s="39">
        <v>0</v>
      </c>
      <c r="O265" s="31">
        <v>0.4</v>
      </c>
      <c r="P265" s="36" t="s">
        <v>99</v>
      </c>
    </row>
    <row r="266" spans="1:16" ht="36" x14ac:dyDescent="0.25">
      <c r="A266" s="38">
        <v>37513</v>
      </c>
      <c r="B266" s="38">
        <v>37513</v>
      </c>
      <c r="C266" s="11">
        <v>2002</v>
      </c>
      <c r="D266" s="11" t="s">
        <v>34</v>
      </c>
      <c r="E266" s="11" t="s">
        <v>50</v>
      </c>
      <c r="F266" s="36" t="s">
        <v>165</v>
      </c>
      <c r="G266" s="36" t="s">
        <v>158</v>
      </c>
      <c r="H266" s="9" t="s">
        <v>453</v>
      </c>
      <c r="I266" s="10">
        <v>0</v>
      </c>
      <c r="J266" s="12">
        <v>0</v>
      </c>
      <c r="K266" s="12">
        <v>600</v>
      </c>
      <c r="L266" s="12">
        <v>0</v>
      </c>
      <c r="M266" s="12">
        <v>0</v>
      </c>
      <c r="N266" s="39">
        <v>0</v>
      </c>
      <c r="O266" s="31">
        <v>0.3</v>
      </c>
      <c r="P266" s="36" t="s">
        <v>99</v>
      </c>
    </row>
    <row r="267" spans="1:16" ht="36" x14ac:dyDescent="0.25">
      <c r="A267" s="38">
        <v>37513</v>
      </c>
      <c r="B267" s="38">
        <v>37513</v>
      </c>
      <c r="C267" s="11">
        <v>2002</v>
      </c>
      <c r="D267" s="11" t="s">
        <v>34</v>
      </c>
      <c r="E267" s="11" t="s">
        <v>35</v>
      </c>
      <c r="F267" s="36" t="s">
        <v>97</v>
      </c>
      <c r="G267" s="36" t="s">
        <v>454</v>
      </c>
      <c r="H267" s="9" t="s">
        <v>455</v>
      </c>
      <c r="I267" s="10">
        <v>0</v>
      </c>
      <c r="J267" s="12">
        <v>0</v>
      </c>
      <c r="K267" s="12">
        <v>10</v>
      </c>
      <c r="L267" s="12">
        <v>0</v>
      </c>
      <c r="M267" s="12">
        <v>0</v>
      </c>
      <c r="N267" s="39">
        <v>0</v>
      </c>
      <c r="O267" s="31">
        <v>0</v>
      </c>
      <c r="P267" s="36" t="s">
        <v>99</v>
      </c>
    </row>
    <row r="268" spans="1:16" ht="156" x14ac:dyDescent="0.25">
      <c r="A268" s="38">
        <v>37513</v>
      </c>
      <c r="B268" s="38">
        <v>37516</v>
      </c>
      <c r="C268" s="11">
        <v>2002</v>
      </c>
      <c r="D268" s="11" t="s">
        <v>34</v>
      </c>
      <c r="E268" s="11" t="s">
        <v>35</v>
      </c>
      <c r="F268" s="36" t="s">
        <v>62</v>
      </c>
      <c r="G268" s="9" t="s">
        <v>456</v>
      </c>
      <c r="H268" s="9" t="s">
        <v>457</v>
      </c>
      <c r="I268" s="10">
        <v>3</v>
      </c>
      <c r="J268" s="12">
        <v>2125</v>
      </c>
      <c r="K268" s="12">
        <v>0</v>
      </c>
      <c r="L268" s="12">
        <v>0</v>
      </c>
      <c r="M268" s="12">
        <v>0</v>
      </c>
      <c r="N268" s="39">
        <v>0</v>
      </c>
      <c r="O268" s="31">
        <v>0</v>
      </c>
      <c r="P268" s="36" t="s">
        <v>99</v>
      </c>
    </row>
    <row r="269" spans="1:16" ht="48" x14ac:dyDescent="0.25">
      <c r="A269" s="38">
        <v>37514</v>
      </c>
      <c r="B269" s="38">
        <v>37514</v>
      </c>
      <c r="C269" s="11">
        <v>2002</v>
      </c>
      <c r="D269" s="11" t="s">
        <v>34</v>
      </c>
      <c r="E269" s="11" t="s">
        <v>35</v>
      </c>
      <c r="F269" s="36" t="s">
        <v>97</v>
      </c>
      <c r="G269" s="36" t="s">
        <v>458</v>
      </c>
      <c r="H269" s="9" t="s">
        <v>459</v>
      </c>
      <c r="I269" s="10">
        <v>0</v>
      </c>
      <c r="J269" s="12">
        <v>465</v>
      </c>
      <c r="K269" s="12">
        <v>93</v>
      </c>
      <c r="L269" s="12">
        <v>0</v>
      </c>
      <c r="M269" s="12">
        <v>0</v>
      </c>
      <c r="N269" s="39">
        <v>0</v>
      </c>
      <c r="O269" s="31">
        <v>0.38250000000000001</v>
      </c>
      <c r="P269" s="36" t="s">
        <v>99</v>
      </c>
    </row>
    <row r="270" spans="1:16" ht="24" x14ac:dyDescent="0.25">
      <c r="A270" s="38">
        <v>37514</v>
      </c>
      <c r="B270" s="38">
        <v>37514</v>
      </c>
      <c r="C270" s="11">
        <v>2002</v>
      </c>
      <c r="D270" s="11" t="s">
        <v>34</v>
      </c>
      <c r="E270" s="11" t="s">
        <v>50</v>
      </c>
      <c r="F270" s="36" t="s">
        <v>97</v>
      </c>
      <c r="G270" s="36" t="s">
        <v>446</v>
      </c>
      <c r="H270" s="9" t="s">
        <v>460</v>
      </c>
      <c r="I270" s="10">
        <v>0</v>
      </c>
      <c r="J270" s="12">
        <v>107</v>
      </c>
      <c r="K270" s="12">
        <v>29</v>
      </c>
      <c r="L270" s="12">
        <v>0</v>
      </c>
      <c r="M270" s="12">
        <v>0</v>
      </c>
      <c r="N270" s="39">
        <v>0</v>
      </c>
      <c r="O270" s="31">
        <v>7.2499999999999995E-2</v>
      </c>
      <c r="P270" s="36" t="s">
        <v>99</v>
      </c>
    </row>
    <row r="271" spans="1:16" ht="24" x14ac:dyDescent="0.25">
      <c r="A271" s="38">
        <v>37515</v>
      </c>
      <c r="B271" s="38">
        <v>37515</v>
      </c>
      <c r="C271" s="11">
        <v>2002</v>
      </c>
      <c r="D271" s="11" t="s">
        <v>34</v>
      </c>
      <c r="E271" s="11" t="s">
        <v>35</v>
      </c>
      <c r="F271" s="36" t="s">
        <v>32</v>
      </c>
      <c r="G271" s="36" t="s">
        <v>158</v>
      </c>
      <c r="H271" s="9" t="s">
        <v>461</v>
      </c>
      <c r="I271" s="10">
        <v>1</v>
      </c>
      <c r="J271" s="12">
        <v>150</v>
      </c>
      <c r="K271" s="12">
        <v>31</v>
      </c>
      <c r="L271" s="12">
        <v>0</v>
      </c>
      <c r="M271" s="12">
        <v>0</v>
      </c>
      <c r="N271" s="39">
        <v>0</v>
      </c>
      <c r="O271" s="31">
        <v>2.325E-2</v>
      </c>
      <c r="P271" s="36" t="s">
        <v>99</v>
      </c>
    </row>
    <row r="272" spans="1:16" ht="36" x14ac:dyDescent="0.25">
      <c r="A272" s="38">
        <v>37515</v>
      </c>
      <c r="B272" s="38">
        <v>37515</v>
      </c>
      <c r="C272" s="11">
        <v>2002</v>
      </c>
      <c r="D272" s="11" t="s">
        <v>34</v>
      </c>
      <c r="E272" s="11" t="s">
        <v>35</v>
      </c>
      <c r="F272" s="36" t="s">
        <v>51</v>
      </c>
      <c r="G272" s="36" t="s">
        <v>462</v>
      </c>
      <c r="H272" s="9" t="s">
        <v>463</v>
      </c>
      <c r="I272" s="10">
        <v>0</v>
      </c>
      <c r="J272" s="12">
        <v>900</v>
      </c>
      <c r="K272" s="12">
        <v>180</v>
      </c>
      <c r="L272" s="12">
        <v>0</v>
      </c>
      <c r="M272" s="12">
        <v>0</v>
      </c>
      <c r="N272" s="39">
        <v>0</v>
      </c>
      <c r="O272" s="31">
        <v>0.09</v>
      </c>
      <c r="P272" s="36" t="s">
        <v>99</v>
      </c>
    </row>
    <row r="273" spans="1:16" ht="36" x14ac:dyDescent="0.25">
      <c r="A273" s="38">
        <v>37515</v>
      </c>
      <c r="B273" s="38">
        <v>37515</v>
      </c>
      <c r="C273" s="11">
        <v>2002</v>
      </c>
      <c r="D273" s="11" t="s">
        <v>34</v>
      </c>
      <c r="E273" s="11" t="s">
        <v>35</v>
      </c>
      <c r="F273" s="36" t="s">
        <v>44</v>
      </c>
      <c r="G273" s="36" t="s">
        <v>464</v>
      </c>
      <c r="H273" s="9" t="s">
        <v>465</v>
      </c>
      <c r="I273" s="10">
        <v>1</v>
      </c>
      <c r="J273" s="12">
        <v>90</v>
      </c>
      <c r="K273" s="12">
        <v>18</v>
      </c>
      <c r="L273" s="12">
        <v>0</v>
      </c>
      <c r="M273" s="12">
        <v>0</v>
      </c>
      <c r="N273" s="39">
        <v>5</v>
      </c>
      <c r="O273" s="31">
        <v>7.4999999999999997E-2</v>
      </c>
      <c r="P273" s="36" t="s">
        <v>99</v>
      </c>
    </row>
    <row r="274" spans="1:16" ht="36" x14ac:dyDescent="0.25">
      <c r="A274" s="38">
        <v>37515</v>
      </c>
      <c r="B274" s="38">
        <v>37515</v>
      </c>
      <c r="C274" s="11">
        <v>2002</v>
      </c>
      <c r="D274" s="35" t="s">
        <v>115</v>
      </c>
      <c r="E274" s="11" t="s">
        <v>116</v>
      </c>
      <c r="F274" s="36" t="s">
        <v>75</v>
      </c>
      <c r="G274" s="36" t="s">
        <v>466</v>
      </c>
      <c r="H274" s="9" t="s">
        <v>467</v>
      </c>
      <c r="I274" s="10">
        <v>4</v>
      </c>
      <c r="J274" s="12">
        <v>6</v>
      </c>
      <c r="K274" s="12">
        <v>0</v>
      </c>
      <c r="L274" s="12">
        <v>0</v>
      </c>
      <c r="M274" s="12">
        <v>0</v>
      </c>
      <c r="N274" s="39">
        <v>0</v>
      </c>
      <c r="O274" s="31">
        <v>0.04</v>
      </c>
      <c r="P274" s="36" t="s">
        <v>99</v>
      </c>
    </row>
    <row r="275" spans="1:16" ht="36" x14ac:dyDescent="0.25">
      <c r="A275" s="38">
        <v>37516</v>
      </c>
      <c r="B275" s="38">
        <v>37516</v>
      </c>
      <c r="C275" s="11">
        <v>2002</v>
      </c>
      <c r="D275" s="35" t="s">
        <v>109</v>
      </c>
      <c r="E275" s="11" t="s">
        <v>146</v>
      </c>
      <c r="F275" s="36" t="s">
        <v>51</v>
      </c>
      <c r="G275" s="36" t="s">
        <v>468</v>
      </c>
      <c r="H275" s="9" t="s">
        <v>469</v>
      </c>
      <c r="I275" s="10">
        <v>0</v>
      </c>
      <c r="J275" s="12">
        <v>45</v>
      </c>
      <c r="K275" s="12">
        <v>0</v>
      </c>
      <c r="L275" s="12">
        <v>0</v>
      </c>
      <c r="M275" s="12">
        <v>0</v>
      </c>
      <c r="N275" s="39">
        <v>0</v>
      </c>
      <c r="O275" s="31">
        <v>0</v>
      </c>
      <c r="P275" s="36" t="s">
        <v>99</v>
      </c>
    </row>
    <row r="276" spans="1:16" ht="96" x14ac:dyDescent="0.25">
      <c r="A276" s="38">
        <v>37516</v>
      </c>
      <c r="B276" s="38">
        <v>37516</v>
      </c>
      <c r="C276" s="11">
        <v>2002</v>
      </c>
      <c r="D276" s="11" t="s">
        <v>34</v>
      </c>
      <c r="E276" s="11" t="s">
        <v>35</v>
      </c>
      <c r="F276" s="36" t="s">
        <v>51</v>
      </c>
      <c r="G276" s="36" t="s">
        <v>470</v>
      </c>
      <c r="H276" s="9" t="s">
        <v>471</v>
      </c>
      <c r="I276" s="10">
        <v>0</v>
      </c>
      <c r="J276" s="12">
        <v>500</v>
      </c>
      <c r="K276" s="12">
        <v>90</v>
      </c>
      <c r="L276" s="12">
        <v>0</v>
      </c>
      <c r="M276" s="12">
        <v>0</v>
      </c>
      <c r="N276" s="39">
        <v>0</v>
      </c>
      <c r="O276" s="31">
        <v>0.1125</v>
      </c>
      <c r="P276" s="36" t="s">
        <v>99</v>
      </c>
    </row>
    <row r="277" spans="1:16" ht="84" x14ac:dyDescent="0.25">
      <c r="A277" s="38">
        <v>37516</v>
      </c>
      <c r="B277" s="38">
        <v>37516</v>
      </c>
      <c r="C277" s="11">
        <v>2002</v>
      </c>
      <c r="D277" s="11" t="s">
        <v>34</v>
      </c>
      <c r="E277" s="11" t="s">
        <v>35</v>
      </c>
      <c r="F277" s="36" t="s">
        <v>155</v>
      </c>
      <c r="G277" s="36" t="s">
        <v>472</v>
      </c>
      <c r="H277" s="9" t="s">
        <v>473</v>
      </c>
      <c r="I277" s="10">
        <v>0</v>
      </c>
      <c r="J277" s="12">
        <v>650</v>
      </c>
      <c r="K277" s="12">
        <v>23</v>
      </c>
      <c r="L277" s="12">
        <v>0</v>
      </c>
      <c r="M277" s="12">
        <v>0</v>
      </c>
      <c r="N277" s="39">
        <v>0</v>
      </c>
      <c r="O277" s="31">
        <v>5.7500000000000002E-2</v>
      </c>
      <c r="P277" s="36" t="s">
        <v>99</v>
      </c>
    </row>
    <row r="278" spans="1:16" ht="72" x14ac:dyDescent="0.25">
      <c r="A278" s="38">
        <v>37516</v>
      </c>
      <c r="B278" s="38">
        <v>37523</v>
      </c>
      <c r="C278" s="11">
        <v>2002</v>
      </c>
      <c r="D278" s="11" t="s">
        <v>34</v>
      </c>
      <c r="E278" s="11" t="s">
        <v>35</v>
      </c>
      <c r="F278" s="36" t="s">
        <v>36</v>
      </c>
      <c r="G278" s="9" t="s">
        <v>474</v>
      </c>
      <c r="H278" s="9" t="s">
        <v>475</v>
      </c>
      <c r="I278" s="10">
        <v>0</v>
      </c>
      <c r="J278" s="12">
        <v>343</v>
      </c>
      <c r="K278" s="12">
        <v>100</v>
      </c>
      <c r="L278" s="12">
        <v>0</v>
      </c>
      <c r="M278" s="12">
        <v>0</v>
      </c>
      <c r="N278" s="39">
        <v>0</v>
      </c>
      <c r="O278" s="31">
        <v>1.9</v>
      </c>
      <c r="P278" s="36" t="s">
        <v>99</v>
      </c>
    </row>
    <row r="279" spans="1:16" ht="48" x14ac:dyDescent="0.25">
      <c r="A279" s="38">
        <v>37516</v>
      </c>
      <c r="B279" s="38">
        <v>37516</v>
      </c>
      <c r="C279" s="11">
        <v>2002</v>
      </c>
      <c r="D279" s="35" t="s">
        <v>115</v>
      </c>
      <c r="E279" s="11" t="s">
        <v>116</v>
      </c>
      <c r="F279" s="36" t="s">
        <v>26</v>
      </c>
      <c r="G279" s="36" t="s">
        <v>476</v>
      </c>
      <c r="H279" s="9" t="s">
        <v>477</v>
      </c>
      <c r="I279" s="10">
        <v>0</v>
      </c>
      <c r="J279" s="12">
        <v>2</v>
      </c>
      <c r="K279" s="12">
        <v>0</v>
      </c>
      <c r="L279" s="12">
        <v>0</v>
      </c>
      <c r="M279" s="12">
        <v>0</v>
      </c>
      <c r="N279" s="39">
        <v>0</v>
      </c>
      <c r="O279" s="31">
        <v>0.6</v>
      </c>
      <c r="P279" s="36" t="s">
        <v>99</v>
      </c>
    </row>
    <row r="280" spans="1:16" ht="48" x14ac:dyDescent="0.25">
      <c r="A280" s="38">
        <v>37517</v>
      </c>
      <c r="B280" s="38">
        <v>37517</v>
      </c>
      <c r="C280" s="11">
        <v>2002</v>
      </c>
      <c r="D280" s="11" t="s">
        <v>34</v>
      </c>
      <c r="E280" s="11" t="s">
        <v>35</v>
      </c>
      <c r="F280" s="36" t="s">
        <v>69</v>
      </c>
      <c r="G280" s="36" t="s">
        <v>478</v>
      </c>
      <c r="H280" s="9" t="s">
        <v>479</v>
      </c>
      <c r="I280" s="10">
        <v>3</v>
      </c>
      <c r="J280" s="12">
        <v>0</v>
      </c>
      <c r="K280" s="12">
        <v>0</v>
      </c>
      <c r="L280" s="12">
        <v>0</v>
      </c>
      <c r="M280" s="12">
        <v>0</v>
      </c>
      <c r="N280" s="39">
        <v>0</v>
      </c>
      <c r="O280" s="31">
        <v>3.2</v>
      </c>
      <c r="P280" s="36" t="s">
        <v>99</v>
      </c>
    </row>
    <row r="281" spans="1:16" ht="132" x14ac:dyDescent="0.25">
      <c r="A281" s="38">
        <v>37518</v>
      </c>
      <c r="B281" s="38">
        <v>37518</v>
      </c>
      <c r="C281" s="11">
        <v>2002</v>
      </c>
      <c r="D281" s="11" t="s">
        <v>34</v>
      </c>
      <c r="E281" s="11" t="s">
        <v>35</v>
      </c>
      <c r="F281" s="36" t="s">
        <v>32</v>
      </c>
      <c r="G281" s="9" t="s">
        <v>480</v>
      </c>
      <c r="H281" s="9" t="s">
        <v>481</v>
      </c>
      <c r="I281" s="10">
        <v>1</v>
      </c>
      <c r="J281" s="12">
        <v>2000</v>
      </c>
      <c r="K281" s="12">
        <v>20</v>
      </c>
      <c r="L281" s="12">
        <v>0</v>
      </c>
      <c r="M281" s="12">
        <v>0</v>
      </c>
      <c r="N281" s="39">
        <v>0</v>
      </c>
      <c r="O281" s="31">
        <v>0.05</v>
      </c>
      <c r="P281" s="36" t="s">
        <v>99</v>
      </c>
    </row>
    <row r="282" spans="1:16" ht="36" x14ac:dyDescent="0.25">
      <c r="A282" s="38">
        <v>37518</v>
      </c>
      <c r="B282" s="38">
        <v>37518</v>
      </c>
      <c r="C282" s="11">
        <v>2002</v>
      </c>
      <c r="D282" s="11" t="s">
        <v>34</v>
      </c>
      <c r="E282" s="11" t="s">
        <v>35</v>
      </c>
      <c r="F282" s="36" t="s">
        <v>155</v>
      </c>
      <c r="G282" s="36" t="s">
        <v>482</v>
      </c>
      <c r="H282" s="9" t="s">
        <v>483</v>
      </c>
      <c r="I282" s="10">
        <v>0</v>
      </c>
      <c r="J282" s="12">
        <v>500</v>
      </c>
      <c r="K282" s="12">
        <v>100</v>
      </c>
      <c r="L282" s="12">
        <v>0</v>
      </c>
      <c r="M282" s="12">
        <v>0</v>
      </c>
      <c r="N282" s="39">
        <v>0</v>
      </c>
      <c r="O282" s="31">
        <v>0.25</v>
      </c>
      <c r="P282" s="36" t="s">
        <v>99</v>
      </c>
    </row>
    <row r="283" spans="1:16" ht="48" x14ac:dyDescent="0.25">
      <c r="A283" s="38">
        <v>37518</v>
      </c>
      <c r="B283" s="38">
        <v>37518</v>
      </c>
      <c r="C283" s="11">
        <v>2002</v>
      </c>
      <c r="D283" s="11" t="s">
        <v>34</v>
      </c>
      <c r="E283" s="11" t="s">
        <v>35</v>
      </c>
      <c r="F283" s="36" t="s">
        <v>59</v>
      </c>
      <c r="G283" s="36" t="s">
        <v>484</v>
      </c>
      <c r="H283" s="9" t="s">
        <v>485</v>
      </c>
      <c r="I283" s="10">
        <v>0</v>
      </c>
      <c r="J283" s="12">
        <v>75</v>
      </c>
      <c r="K283" s="12">
        <v>0</v>
      </c>
      <c r="L283" s="12">
        <v>0</v>
      </c>
      <c r="M283" s="12">
        <v>0</v>
      </c>
      <c r="N283" s="39">
        <v>0</v>
      </c>
      <c r="O283" s="31">
        <v>0</v>
      </c>
      <c r="P283" s="36" t="s">
        <v>99</v>
      </c>
    </row>
    <row r="284" spans="1:16" ht="48" x14ac:dyDescent="0.25">
      <c r="A284" s="38">
        <v>37518</v>
      </c>
      <c r="B284" s="38">
        <v>37518</v>
      </c>
      <c r="C284" s="11">
        <v>2002</v>
      </c>
      <c r="D284" s="35" t="s">
        <v>115</v>
      </c>
      <c r="E284" s="11" t="s">
        <v>352</v>
      </c>
      <c r="F284" s="36" t="s">
        <v>15</v>
      </c>
      <c r="G284" s="36" t="s">
        <v>486</v>
      </c>
      <c r="H284" s="9" t="s">
        <v>487</v>
      </c>
      <c r="I284" s="10">
        <v>1</v>
      </c>
      <c r="J284" s="12">
        <v>6</v>
      </c>
      <c r="K284" s="12">
        <v>0</v>
      </c>
      <c r="L284" s="12">
        <v>0</v>
      </c>
      <c r="M284" s="12">
        <v>0</v>
      </c>
      <c r="N284" s="39">
        <v>0</v>
      </c>
      <c r="O284" s="31">
        <v>0</v>
      </c>
      <c r="P284" s="36" t="s">
        <v>99</v>
      </c>
    </row>
    <row r="285" spans="1:16" ht="120" x14ac:dyDescent="0.25">
      <c r="A285" s="38">
        <v>37519</v>
      </c>
      <c r="B285" s="38">
        <v>37521</v>
      </c>
      <c r="C285" s="11">
        <v>2002</v>
      </c>
      <c r="D285" s="11" t="s">
        <v>34</v>
      </c>
      <c r="E285" s="11" t="s">
        <v>67</v>
      </c>
      <c r="F285" s="36" t="s">
        <v>253</v>
      </c>
      <c r="G285" s="9" t="s">
        <v>488</v>
      </c>
      <c r="H285" s="9" t="s">
        <v>489</v>
      </c>
      <c r="I285" s="10">
        <v>3</v>
      </c>
      <c r="J285" s="12">
        <v>1380000</v>
      </c>
      <c r="K285" s="12">
        <v>83500</v>
      </c>
      <c r="L285" s="12">
        <v>2631</v>
      </c>
      <c r="M285" s="12">
        <v>72</v>
      </c>
      <c r="N285" s="39">
        <v>164100</v>
      </c>
      <c r="O285" s="31">
        <v>6535</v>
      </c>
      <c r="P285" s="36" t="s">
        <v>38</v>
      </c>
    </row>
    <row r="286" spans="1:16" ht="60" x14ac:dyDescent="0.25">
      <c r="A286" s="38">
        <v>37521</v>
      </c>
      <c r="B286" s="38">
        <v>37524</v>
      </c>
      <c r="C286" s="11">
        <v>2002</v>
      </c>
      <c r="D286" s="11" t="s">
        <v>34</v>
      </c>
      <c r="E286" s="11" t="s">
        <v>67</v>
      </c>
      <c r="F286" s="36" t="s">
        <v>189</v>
      </c>
      <c r="G286" s="9" t="s">
        <v>490</v>
      </c>
      <c r="H286" s="9" t="s">
        <v>491</v>
      </c>
      <c r="I286" s="10">
        <v>1</v>
      </c>
      <c r="J286" s="12">
        <v>309532</v>
      </c>
      <c r="K286" s="12">
        <v>6181</v>
      </c>
      <c r="L286" s="12">
        <v>454</v>
      </c>
      <c r="M286" s="12">
        <v>56</v>
      </c>
      <c r="N286" s="39">
        <v>102578</v>
      </c>
      <c r="O286" s="31">
        <v>2342</v>
      </c>
      <c r="P286" s="36" t="s">
        <v>38</v>
      </c>
    </row>
    <row r="287" spans="1:16" ht="24" x14ac:dyDescent="0.25">
      <c r="A287" s="38">
        <v>37522</v>
      </c>
      <c r="B287" s="38">
        <v>37522</v>
      </c>
      <c r="C287" s="11">
        <v>2002</v>
      </c>
      <c r="D287" s="35" t="s">
        <v>13</v>
      </c>
      <c r="E287" s="11" t="s">
        <v>125</v>
      </c>
      <c r="F287" s="36" t="s">
        <v>51</v>
      </c>
      <c r="G287" s="36" t="s">
        <v>492</v>
      </c>
      <c r="H287" s="9" t="s">
        <v>493</v>
      </c>
      <c r="I287" s="10">
        <v>1</v>
      </c>
      <c r="J287" s="12">
        <v>0</v>
      </c>
      <c r="K287" s="12">
        <v>0</v>
      </c>
      <c r="L287" s="12">
        <v>0</v>
      </c>
      <c r="M287" s="12">
        <v>0</v>
      </c>
      <c r="N287" s="39">
        <v>0</v>
      </c>
      <c r="O287" s="31">
        <v>0</v>
      </c>
      <c r="P287" s="36" t="s">
        <v>99</v>
      </c>
    </row>
    <row r="288" spans="1:16" ht="48" x14ac:dyDescent="0.25">
      <c r="A288" s="38">
        <v>37524</v>
      </c>
      <c r="B288" s="38">
        <v>37526</v>
      </c>
      <c r="C288" s="11">
        <v>2002</v>
      </c>
      <c r="D288" s="11" t="s">
        <v>34</v>
      </c>
      <c r="E288" s="11" t="s">
        <v>50</v>
      </c>
      <c r="F288" s="36" t="s">
        <v>15</v>
      </c>
      <c r="G288" s="9" t="s">
        <v>494</v>
      </c>
      <c r="H288" s="9" t="s">
        <v>495</v>
      </c>
      <c r="I288" s="10">
        <v>0</v>
      </c>
      <c r="J288" s="12">
        <v>500</v>
      </c>
      <c r="K288" s="12">
        <v>120</v>
      </c>
      <c r="L288" s="12">
        <v>0</v>
      </c>
      <c r="M288" s="12">
        <v>0</v>
      </c>
      <c r="N288" s="39">
        <v>0</v>
      </c>
      <c r="O288" s="31">
        <v>0.3</v>
      </c>
      <c r="P288" s="36" t="s">
        <v>99</v>
      </c>
    </row>
    <row r="289" spans="1:16" ht="24" x14ac:dyDescent="0.25">
      <c r="A289" s="38">
        <v>37524</v>
      </c>
      <c r="B289" s="38">
        <v>38112</v>
      </c>
      <c r="C289" s="11">
        <v>2002</v>
      </c>
      <c r="D289" s="11" t="s">
        <v>34</v>
      </c>
      <c r="E289" s="11" t="s">
        <v>50</v>
      </c>
      <c r="F289" s="36" t="s">
        <v>92</v>
      </c>
      <c r="G289" s="36" t="s">
        <v>496</v>
      </c>
      <c r="H289" s="9" t="s">
        <v>497</v>
      </c>
      <c r="I289" s="10">
        <v>0</v>
      </c>
      <c r="J289" s="12">
        <v>250</v>
      </c>
      <c r="K289" s="12">
        <v>51</v>
      </c>
      <c r="L289" s="12">
        <v>0</v>
      </c>
      <c r="M289" s="12">
        <v>0</v>
      </c>
      <c r="N289" s="39">
        <v>0</v>
      </c>
      <c r="O289" s="31">
        <v>0.1275</v>
      </c>
      <c r="P289" s="36" t="s">
        <v>99</v>
      </c>
    </row>
    <row r="290" spans="1:16" ht="24" x14ac:dyDescent="0.25">
      <c r="A290" s="38">
        <v>37525</v>
      </c>
      <c r="B290" s="38">
        <v>37525</v>
      </c>
      <c r="C290" s="11">
        <v>2002</v>
      </c>
      <c r="D290" s="35" t="s">
        <v>13</v>
      </c>
      <c r="E290" s="11" t="s">
        <v>125</v>
      </c>
      <c r="F290" s="36" t="s">
        <v>51</v>
      </c>
      <c r="G290" s="36" t="s">
        <v>498</v>
      </c>
      <c r="H290" s="9" t="s">
        <v>499</v>
      </c>
      <c r="I290" s="10">
        <v>1</v>
      </c>
      <c r="J290" s="12">
        <v>15</v>
      </c>
      <c r="K290" s="12">
        <v>0</v>
      </c>
      <c r="L290" s="12">
        <v>0</v>
      </c>
      <c r="M290" s="12">
        <v>0</v>
      </c>
      <c r="N290" s="39">
        <v>0</v>
      </c>
      <c r="O290" s="31">
        <v>0</v>
      </c>
      <c r="P290" s="36" t="s">
        <v>99</v>
      </c>
    </row>
    <row r="291" spans="1:16" ht="48" x14ac:dyDescent="0.25">
      <c r="A291" s="38">
        <v>37529</v>
      </c>
      <c r="B291" s="38">
        <v>37529</v>
      </c>
      <c r="C291" s="11">
        <v>2002</v>
      </c>
      <c r="D291" s="35" t="s">
        <v>13</v>
      </c>
      <c r="E291" s="11" t="s">
        <v>125</v>
      </c>
      <c r="F291" s="36" t="s">
        <v>51</v>
      </c>
      <c r="G291" s="36" t="s">
        <v>287</v>
      </c>
      <c r="H291" s="9" t="s">
        <v>500</v>
      </c>
      <c r="I291" s="10">
        <v>6</v>
      </c>
      <c r="J291" s="12">
        <v>1</v>
      </c>
      <c r="K291" s="12">
        <v>0</v>
      </c>
      <c r="L291" s="12">
        <v>0</v>
      </c>
      <c r="M291" s="12">
        <v>0</v>
      </c>
      <c r="N291" s="39">
        <v>0</v>
      </c>
      <c r="O291" s="31">
        <v>0.27</v>
      </c>
      <c r="P291" s="36" t="s">
        <v>99</v>
      </c>
    </row>
    <row r="292" spans="1:16" ht="24" x14ac:dyDescent="0.25">
      <c r="A292" s="38">
        <v>37536</v>
      </c>
      <c r="B292" s="38">
        <v>37536</v>
      </c>
      <c r="C292" s="11">
        <v>2002</v>
      </c>
      <c r="D292" s="35" t="s">
        <v>115</v>
      </c>
      <c r="E292" s="11" t="s">
        <v>116</v>
      </c>
      <c r="F292" s="36" t="s">
        <v>47</v>
      </c>
      <c r="G292" s="36" t="s">
        <v>501</v>
      </c>
      <c r="H292" s="9" t="s">
        <v>502</v>
      </c>
      <c r="I292" s="10">
        <v>6</v>
      </c>
      <c r="J292" s="12">
        <v>30</v>
      </c>
      <c r="K292" s="12">
        <v>0</v>
      </c>
      <c r="L292" s="12">
        <v>0</v>
      </c>
      <c r="M292" s="12">
        <v>0</v>
      </c>
      <c r="N292" s="39">
        <v>0</v>
      </c>
      <c r="O292" s="31">
        <v>0.6</v>
      </c>
      <c r="P292" s="36" t="s">
        <v>99</v>
      </c>
    </row>
    <row r="293" spans="1:16" ht="24" x14ac:dyDescent="0.25">
      <c r="A293" s="38">
        <v>37536</v>
      </c>
      <c r="B293" s="38">
        <v>37536</v>
      </c>
      <c r="C293" s="11">
        <v>2002</v>
      </c>
      <c r="D293" s="11" t="s">
        <v>34</v>
      </c>
      <c r="E293" s="11" t="s">
        <v>35</v>
      </c>
      <c r="F293" s="36" t="s">
        <v>57</v>
      </c>
      <c r="G293" s="36" t="s">
        <v>158</v>
      </c>
      <c r="H293" s="9" t="s">
        <v>503</v>
      </c>
      <c r="I293" s="10">
        <v>1</v>
      </c>
      <c r="J293" s="12">
        <v>1000</v>
      </c>
      <c r="K293" s="12">
        <v>1725</v>
      </c>
      <c r="L293" s="12">
        <v>0</v>
      </c>
      <c r="M293" s="12">
        <v>0</v>
      </c>
      <c r="N293" s="39">
        <v>0</v>
      </c>
      <c r="O293" s="31">
        <v>1.29375</v>
      </c>
      <c r="P293" s="36" t="s">
        <v>99</v>
      </c>
    </row>
    <row r="294" spans="1:16" ht="24" x14ac:dyDescent="0.25">
      <c r="A294" s="38">
        <v>37539</v>
      </c>
      <c r="B294" s="38">
        <v>37539</v>
      </c>
      <c r="C294" s="11">
        <v>2002</v>
      </c>
      <c r="D294" s="35" t="s">
        <v>115</v>
      </c>
      <c r="E294" s="11" t="s">
        <v>116</v>
      </c>
      <c r="F294" s="36" t="s">
        <v>32</v>
      </c>
      <c r="G294" s="36" t="s">
        <v>158</v>
      </c>
      <c r="H294" s="9" t="s">
        <v>504</v>
      </c>
      <c r="I294" s="10">
        <v>4</v>
      </c>
      <c r="J294" s="12">
        <v>0</v>
      </c>
      <c r="K294" s="12">
        <v>0</v>
      </c>
      <c r="L294" s="12">
        <v>0</v>
      </c>
      <c r="M294" s="12">
        <v>0</v>
      </c>
      <c r="N294" s="39">
        <v>0</v>
      </c>
      <c r="O294" s="31">
        <v>0</v>
      </c>
      <c r="P294" s="36" t="s">
        <v>99</v>
      </c>
    </row>
    <row r="295" spans="1:16" ht="24" x14ac:dyDescent="0.25">
      <c r="A295" s="38">
        <v>37540</v>
      </c>
      <c r="B295" s="38">
        <v>37540</v>
      </c>
      <c r="C295" s="11">
        <v>2002</v>
      </c>
      <c r="D295" s="35" t="s">
        <v>115</v>
      </c>
      <c r="E295" s="11" t="s">
        <v>116</v>
      </c>
      <c r="F295" s="36" t="s">
        <v>165</v>
      </c>
      <c r="G295" s="36" t="s">
        <v>158</v>
      </c>
      <c r="H295" s="9" t="s">
        <v>505</v>
      </c>
      <c r="I295" s="10">
        <v>0</v>
      </c>
      <c r="J295" s="12">
        <v>34</v>
      </c>
      <c r="K295" s="12">
        <v>0</v>
      </c>
      <c r="L295" s="12">
        <v>0</v>
      </c>
      <c r="M295" s="12">
        <v>0</v>
      </c>
      <c r="N295" s="39">
        <v>0</v>
      </c>
      <c r="O295" s="31">
        <v>0</v>
      </c>
      <c r="P295" s="36" t="s">
        <v>99</v>
      </c>
    </row>
    <row r="296" spans="1:16" ht="36" x14ac:dyDescent="0.25">
      <c r="A296" s="38">
        <v>37547</v>
      </c>
      <c r="B296" s="38">
        <v>37547</v>
      </c>
      <c r="C296" s="11">
        <v>2002</v>
      </c>
      <c r="D296" s="35" t="s">
        <v>13</v>
      </c>
      <c r="E296" s="11" t="s">
        <v>112</v>
      </c>
      <c r="F296" s="36" t="s">
        <v>36</v>
      </c>
      <c r="G296" s="36" t="s">
        <v>506</v>
      </c>
      <c r="H296" s="9" t="s">
        <v>507</v>
      </c>
      <c r="I296" s="10">
        <v>0</v>
      </c>
      <c r="J296" s="12">
        <v>15</v>
      </c>
      <c r="K296" s="12">
        <v>3</v>
      </c>
      <c r="L296" s="12">
        <v>0</v>
      </c>
      <c r="M296" s="12">
        <v>0</v>
      </c>
      <c r="N296" s="39">
        <v>0</v>
      </c>
      <c r="O296" s="31">
        <v>0.1</v>
      </c>
      <c r="P296" s="36" t="s">
        <v>99</v>
      </c>
    </row>
    <row r="297" spans="1:16" ht="60" x14ac:dyDescent="0.25">
      <c r="A297" s="38">
        <v>37547</v>
      </c>
      <c r="B297" s="38">
        <v>37547</v>
      </c>
      <c r="C297" s="11">
        <v>2002</v>
      </c>
      <c r="D297" s="35" t="s">
        <v>13</v>
      </c>
      <c r="E297" s="11" t="s">
        <v>112</v>
      </c>
      <c r="F297" s="36" t="s">
        <v>155</v>
      </c>
      <c r="G297" s="36" t="s">
        <v>158</v>
      </c>
      <c r="H297" s="9" t="s">
        <v>508</v>
      </c>
      <c r="I297" s="10">
        <v>0</v>
      </c>
      <c r="J297" s="12">
        <v>1</v>
      </c>
      <c r="K297" s="12">
        <v>0</v>
      </c>
      <c r="L297" s="12">
        <v>0</v>
      </c>
      <c r="M297" s="12">
        <v>0</v>
      </c>
      <c r="N297" s="39">
        <v>0</v>
      </c>
      <c r="O297" s="31">
        <v>0</v>
      </c>
      <c r="P297" s="36" t="s">
        <v>99</v>
      </c>
    </row>
    <row r="298" spans="1:16" ht="24" x14ac:dyDescent="0.25">
      <c r="A298" s="38">
        <v>37548</v>
      </c>
      <c r="B298" s="38">
        <v>37548</v>
      </c>
      <c r="C298" s="11">
        <v>2002</v>
      </c>
      <c r="D298" s="35" t="s">
        <v>13</v>
      </c>
      <c r="E298" s="11" t="s">
        <v>125</v>
      </c>
      <c r="F298" s="36" t="s">
        <v>51</v>
      </c>
      <c r="G298" s="36" t="s">
        <v>158</v>
      </c>
      <c r="H298" s="9" t="s">
        <v>509</v>
      </c>
      <c r="I298" s="10">
        <v>4</v>
      </c>
      <c r="J298" s="12">
        <v>0</v>
      </c>
      <c r="K298" s="12">
        <v>0</v>
      </c>
      <c r="L298" s="12">
        <v>0</v>
      </c>
      <c r="M298" s="12">
        <v>0</v>
      </c>
      <c r="N298" s="39">
        <v>0</v>
      </c>
      <c r="O298" s="31">
        <v>0</v>
      </c>
      <c r="P298" s="36" t="s">
        <v>99</v>
      </c>
    </row>
    <row r="299" spans="1:16" ht="60" x14ac:dyDescent="0.25">
      <c r="A299" s="38">
        <v>37553</v>
      </c>
      <c r="B299" s="38">
        <v>37555</v>
      </c>
      <c r="C299" s="11">
        <v>2002</v>
      </c>
      <c r="D299" s="11" t="s">
        <v>34</v>
      </c>
      <c r="E299" s="11" t="s">
        <v>67</v>
      </c>
      <c r="F299" s="36" t="s">
        <v>77</v>
      </c>
      <c r="G299" s="9" t="s">
        <v>510</v>
      </c>
      <c r="H299" s="9" t="s">
        <v>511</v>
      </c>
      <c r="I299" s="10">
        <v>2</v>
      </c>
      <c r="J299" s="12">
        <v>374500</v>
      </c>
      <c r="K299" s="12">
        <v>33347</v>
      </c>
      <c r="L299" s="12">
        <v>375</v>
      </c>
      <c r="M299" s="12">
        <v>96</v>
      </c>
      <c r="N299" s="39">
        <v>203434</v>
      </c>
      <c r="O299" s="31">
        <v>915.2</v>
      </c>
      <c r="P299" s="36" t="s">
        <v>38</v>
      </c>
    </row>
    <row r="300" spans="1:16" ht="48" x14ac:dyDescent="0.25">
      <c r="A300" s="38">
        <v>37553</v>
      </c>
      <c r="B300" s="38">
        <v>37555</v>
      </c>
      <c r="C300" s="11">
        <v>2002</v>
      </c>
      <c r="D300" s="11" t="s">
        <v>34</v>
      </c>
      <c r="E300" s="11" t="s">
        <v>67</v>
      </c>
      <c r="F300" s="36" t="s">
        <v>19</v>
      </c>
      <c r="G300" s="9" t="s">
        <v>512</v>
      </c>
      <c r="H300" s="9" t="s">
        <v>513</v>
      </c>
      <c r="I300" s="10">
        <v>0</v>
      </c>
      <c r="J300" s="12">
        <v>151452</v>
      </c>
      <c r="K300" s="12">
        <v>97</v>
      </c>
      <c r="L300" s="12">
        <v>1</v>
      </c>
      <c r="M300" s="12">
        <v>0</v>
      </c>
      <c r="N300" s="39">
        <v>0</v>
      </c>
      <c r="O300" s="31">
        <v>329.5</v>
      </c>
      <c r="P300" s="36" t="s">
        <v>38</v>
      </c>
    </row>
    <row r="301" spans="1:16" ht="24" x14ac:dyDescent="0.25">
      <c r="A301" s="38">
        <v>37553</v>
      </c>
      <c r="B301" s="38">
        <v>37553</v>
      </c>
      <c r="C301" s="11">
        <v>2002</v>
      </c>
      <c r="D301" s="35" t="s">
        <v>115</v>
      </c>
      <c r="E301" s="11" t="s">
        <v>350</v>
      </c>
      <c r="F301" s="36" t="s">
        <v>165</v>
      </c>
      <c r="G301" s="36" t="s">
        <v>158</v>
      </c>
      <c r="H301" s="9" t="s">
        <v>514</v>
      </c>
      <c r="I301" s="10">
        <v>4</v>
      </c>
      <c r="J301" s="12">
        <v>0</v>
      </c>
      <c r="K301" s="12">
        <v>0</v>
      </c>
      <c r="L301" s="12">
        <v>0</v>
      </c>
      <c r="M301" s="12">
        <v>0</v>
      </c>
      <c r="N301" s="39">
        <v>0</v>
      </c>
      <c r="O301" s="31">
        <v>0</v>
      </c>
      <c r="P301" s="36" t="s">
        <v>99</v>
      </c>
    </row>
    <row r="302" spans="1:16" ht="24" x14ac:dyDescent="0.25">
      <c r="A302" s="38">
        <v>37556</v>
      </c>
      <c r="B302" s="38">
        <v>37556</v>
      </c>
      <c r="C302" s="11">
        <v>2002</v>
      </c>
      <c r="D302" s="35" t="s">
        <v>115</v>
      </c>
      <c r="E302" s="11" t="s">
        <v>116</v>
      </c>
      <c r="F302" s="36" t="s">
        <v>24</v>
      </c>
      <c r="G302" s="36" t="s">
        <v>158</v>
      </c>
      <c r="H302" s="9" t="s">
        <v>515</v>
      </c>
      <c r="I302" s="10">
        <v>1</v>
      </c>
      <c r="J302" s="12">
        <v>17</v>
      </c>
      <c r="K302" s="12">
        <v>0</v>
      </c>
      <c r="L302" s="12">
        <v>0</v>
      </c>
      <c r="M302" s="12">
        <v>0</v>
      </c>
      <c r="N302" s="39">
        <v>0</v>
      </c>
      <c r="O302" s="31">
        <v>0.6</v>
      </c>
      <c r="P302" s="36" t="s">
        <v>99</v>
      </c>
    </row>
    <row r="303" spans="1:16" ht="36" x14ac:dyDescent="0.25">
      <c r="A303" s="38">
        <v>37556</v>
      </c>
      <c r="B303" s="38">
        <v>37556</v>
      </c>
      <c r="C303" s="11">
        <v>2002</v>
      </c>
      <c r="D303" s="35" t="s">
        <v>13</v>
      </c>
      <c r="E303" s="11" t="s">
        <v>125</v>
      </c>
      <c r="F303" s="36" t="s">
        <v>75</v>
      </c>
      <c r="G303" s="36" t="s">
        <v>158</v>
      </c>
      <c r="H303" s="9" t="s">
        <v>516</v>
      </c>
      <c r="I303" s="10">
        <v>1</v>
      </c>
      <c r="J303" s="12">
        <v>2</v>
      </c>
      <c r="K303" s="12">
        <v>0</v>
      </c>
      <c r="L303" s="12">
        <v>0</v>
      </c>
      <c r="M303" s="12">
        <v>0</v>
      </c>
      <c r="N303" s="39">
        <v>0</v>
      </c>
      <c r="O303" s="31">
        <v>0</v>
      </c>
      <c r="P303" s="36" t="s">
        <v>99</v>
      </c>
    </row>
    <row r="304" spans="1:16" ht="24" x14ac:dyDescent="0.25">
      <c r="A304" s="38">
        <v>37559</v>
      </c>
      <c r="B304" s="38">
        <v>37559</v>
      </c>
      <c r="C304" s="11">
        <v>2002</v>
      </c>
      <c r="D304" s="35" t="s">
        <v>115</v>
      </c>
      <c r="E304" s="11" t="s">
        <v>116</v>
      </c>
      <c r="F304" s="36" t="s">
        <v>51</v>
      </c>
      <c r="G304" s="36" t="s">
        <v>517</v>
      </c>
      <c r="H304" s="9" t="s">
        <v>518</v>
      </c>
      <c r="I304" s="10">
        <v>0</v>
      </c>
      <c r="J304" s="12">
        <v>1</v>
      </c>
      <c r="K304" s="12">
        <v>0</v>
      </c>
      <c r="L304" s="12">
        <v>0</v>
      </c>
      <c r="M304" s="12">
        <v>0</v>
      </c>
      <c r="N304" s="39">
        <v>0</v>
      </c>
      <c r="O304" s="31">
        <v>1</v>
      </c>
      <c r="P304" s="36" t="s">
        <v>99</v>
      </c>
    </row>
    <row r="305" spans="1:16" ht="48" x14ac:dyDescent="0.25">
      <c r="A305" s="38">
        <v>37564</v>
      </c>
      <c r="B305" s="38">
        <v>37564</v>
      </c>
      <c r="C305" s="11">
        <v>2002</v>
      </c>
      <c r="D305" s="11" t="s">
        <v>34</v>
      </c>
      <c r="E305" s="11" t="s">
        <v>35</v>
      </c>
      <c r="F305" s="36" t="s">
        <v>51</v>
      </c>
      <c r="G305" s="36" t="s">
        <v>158</v>
      </c>
      <c r="H305" s="9" t="s">
        <v>519</v>
      </c>
      <c r="I305" s="10">
        <v>1</v>
      </c>
      <c r="J305" s="12">
        <v>0</v>
      </c>
      <c r="K305" s="12">
        <v>0</v>
      </c>
      <c r="L305" s="12">
        <v>0</v>
      </c>
      <c r="M305" s="12">
        <v>0</v>
      </c>
      <c r="N305" s="39">
        <v>0</v>
      </c>
      <c r="O305" s="31">
        <v>3.5000000000000003E-2</v>
      </c>
      <c r="P305" s="36" t="s">
        <v>99</v>
      </c>
    </row>
    <row r="306" spans="1:16" ht="36" x14ac:dyDescent="0.25">
      <c r="A306" s="38">
        <v>37567</v>
      </c>
      <c r="B306" s="38">
        <v>37567</v>
      </c>
      <c r="C306" s="11">
        <v>2002</v>
      </c>
      <c r="D306" s="11" t="s">
        <v>34</v>
      </c>
      <c r="E306" s="11" t="s">
        <v>50</v>
      </c>
      <c r="F306" s="36" t="s">
        <v>36</v>
      </c>
      <c r="G306" s="36" t="s">
        <v>506</v>
      </c>
      <c r="H306" s="9" t="s">
        <v>520</v>
      </c>
      <c r="I306" s="10">
        <v>0</v>
      </c>
      <c r="J306" s="12">
        <v>750</v>
      </c>
      <c r="K306" s="12">
        <v>222</v>
      </c>
      <c r="L306" s="12">
        <v>0</v>
      </c>
      <c r="M306" s="12">
        <v>0</v>
      </c>
      <c r="N306" s="39">
        <v>0</v>
      </c>
      <c r="O306" s="31">
        <v>0.55500000000000005</v>
      </c>
      <c r="P306" s="36" t="s">
        <v>99</v>
      </c>
    </row>
    <row r="307" spans="1:16" ht="36" x14ac:dyDescent="0.25">
      <c r="A307" s="38">
        <v>37570</v>
      </c>
      <c r="B307" s="38">
        <v>37570</v>
      </c>
      <c r="C307" s="11">
        <v>2002</v>
      </c>
      <c r="D307" s="35" t="s">
        <v>115</v>
      </c>
      <c r="E307" s="11" t="s">
        <v>116</v>
      </c>
      <c r="F307" s="36" t="s">
        <v>51</v>
      </c>
      <c r="G307" s="36" t="s">
        <v>521</v>
      </c>
      <c r="H307" s="9" t="s">
        <v>522</v>
      </c>
      <c r="I307" s="10">
        <v>2</v>
      </c>
      <c r="J307" s="12">
        <v>22</v>
      </c>
      <c r="K307" s="12">
        <v>0</v>
      </c>
      <c r="L307" s="12">
        <v>0</v>
      </c>
      <c r="M307" s="12">
        <v>0</v>
      </c>
      <c r="N307" s="39">
        <v>0</v>
      </c>
      <c r="O307" s="31">
        <v>0.6</v>
      </c>
      <c r="P307" s="36" t="s">
        <v>99</v>
      </c>
    </row>
    <row r="308" spans="1:16" ht="36" x14ac:dyDescent="0.25">
      <c r="A308" s="38">
        <v>37570</v>
      </c>
      <c r="B308" s="38">
        <v>37570</v>
      </c>
      <c r="C308" s="11">
        <v>2002</v>
      </c>
      <c r="D308" s="35" t="s">
        <v>115</v>
      </c>
      <c r="E308" s="11" t="s">
        <v>116</v>
      </c>
      <c r="F308" s="36" t="s">
        <v>19</v>
      </c>
      <c r="G308" s="36" t="s">
        <v>523</v>
      </c>
      <c r="H308" s="9" t="s">
        <v>524</v>
      </c>
      <c r="I308" s="10">
        <v>0</v>
      </c>
      <c r="J308" s="12">
        <v>28</v>
      </c>
      <c r="K308" s="12">
        <v>0</v>
      </c>
      <c r="L308" s="12">
        <v>0</v>
      </c>
      <c r="M308" s="12">
        <v>0</v>
      </c>
      <c r="N308" s="39">
        <v>0</v>
      </c>
      <c r="O308" s="31">
        <v>0</v>
      </c>
      <c r="P308" s="36" t="s">
        <v>99</v>
      </c>
    </row>
    <row r="309" spans="1:16" ht="36" x14ac:dyDescent="0.25">
      <c r="A309" s="38">
        <v>37590</v>
      </c>
      <c r="B309" s="38">
        <v>37590</v>
      </c>
      <c r="C309" s="11">
        <v>2002</v>
      </c>
      <c r="D309" s="35" t="s">
        <v>13</v>
      </c>
      <c r="E309" s="11" t="s">
        <v>125</v>
      </c>
      <c r="F309" s="36" t="s">
        <v>100</v>
      </c>
      <c r="G309" s="36" t="s">
        <v>525</v>
      </c>
      <c r="H309" s="9" t="s">
        <v>526</v>
      </c>
      <c r="I309" s="10">
        <v>0</v>
      </c>
      <c r="J309" s="12">
        <v>4</v>
      </c>
      <c r="K309" s="12">
        <v>0</v>
      </c>
      <c r="L309" s="12">
        <v>0</v>
      </c>
      <c r="M309" s="12">
        <v>0</v>
      </c>
      <c r="N309" s="39">
        <v>0</v>
      </c>
      <c r="O309" s="31">
        <v>0</v>
      </c>
      <c r="P309" s="36" t="s">
        <v>99</v>
      </c>
    </row>
    <row r="310" spans="1:16" ht="24" x14ac:dyDescent="0.25">
      <c r="A310" s="38">
        <v>37591</v>
      </c>
      <c r="B310" s="38">
        <v>37591</v>
      </c>
      <c r="C310" s="11">
        <v>2002</v>
      </c>
      <c r="D310" s="35" t="s">
        <v>115</v>
      </c>
      <c r="E310" s="11" t="s">
        <v>116</v>
      </c>
      <c r="F310" s="36" t="s">
        <v>26</v>
      </c>
      <c r="G310" s="36" t="s">
        <v>237</v>
      </c>
      <c r="H310" s="9" t="s">
        <v>527</v>
      </c>
      <c r="I310" s="10">
        <v>0</v>
      </c>
      <c r="J310" s="12">
        <v>5</v>
      </c>
      <c r="K310" s="12">
        <v>0</v>
      </c>
      <c r="L310" s="12">
        <v>0</v>
      </c>
      <c r="M310" s="12">
        <v>0</v>
      </c>
      <c r="N310" s="39">
        <v>0</v>
      </c>
      <c r="O310" s="31">
        <v>0</v>
      </c>
      <c r="P310" s="36" t="s">
        <v>99</v>
      </c>
    </row>
    <row r="311" spans="1:16" ht="36" x14ac:dyDescent="0.25">
      <c r="A311" s="38">
        <v>37592</v>
      </c>
      <c r="B311" s="38">
        <v>37592</v>
      </c>
      <c r="C311" s="11">
        <v>2002</v>
      </c>
      <c r="D311" s="35" t="s">
        <v>115</v>
      </c>
      <c r="E311" s="11" t="s">
        <v>116</v>
      </c>
      <c r="F311" s="36" t="s">
        <v>36</v>
      </c>
      <c r="G311" s="36" t="s">
        <v>296</v>
      </c>
      <c r="H311" s="9" t="s">
        <v>528</v>
      </c>
      <c r="I311" s="10">
        <v>19</v>
      </c>
      <c r="J311" s="12">
        <v>42</v>
      </c>
      <c r="K311" s="12">
        <v>0</v>
      </c>
      <c r="L311" s="12">
        <v>0</v>
      </c>
      <c r="M311" s="12">
        <v>0</v>
      </c>
      <c r="N311" s="39">
        <v>0</v>
      </c>
      <c r="O311" s="31">
        <v>0.6</v>
      </c>
      <c r="P311" s="36" t="s">
        <v>99</v>
      </c>
    </row>
    <row r="312" spans="1:16" ht="24" x14ac:dyDescent="0.25">
      <c r="A312" s="38">
        <v>37593</v>
      </c>
      <c r="B312" s="38">
        <v>37593</v>
      </c>
      <c r="C312" s="11">
        <v>2002</v>
      </c>
      <c r="D312" s="35" t="s">
        <v>13</v>
      </c>
      <c r="E312" s="11" t="s">
        <v>112</v>
      </c>
      <c r="F312" s="36" t="s">
        <v>165</v>
      </c>
      <c r="G312" s="36" t="s">
        <v>158</v>
      </c>
      <c r="H312" s="9" t="s">
        <v>529</v>
      </c>
      <c r="I312" s="10">
        <v>0</v>
      </c>
      <c r="J312" s="12">
        <v>1</v>
      </c>
      <c r="K312" s="12">
        <v>0</v>
      </c>
      <c r="L312" s="12">
        <v>0</v>
      </c>
      <c r="M312" s="12">
        <v>0</v>
      </c>
      <c r="N312" s="39">
        <v>0</v>
      </c>
      <c r="O312" s="31">
        <v>0</v>
      </c>
      <c r="P312" s="36" t="s">
        <v>99</v>
      </c>
    </row>
    <row r="313" spans="1:16" ht="36" x14ac:dyDescent="0.25">
      <c r="A313" s="38">
        <v>37595</v>
      </c>
      <c r="B313" s="38">
        <v>37595</v>
      </c>
      <c r="C313" s="11">
        <v>2002</v>
      </c>
      <c r="D313" s="35" t="s">
        <v>13</v>
      </c>
      <c r="E313" s="11" t="s">
        <v>125</v>
      </c>
      <c r="F313" s="36" t="s">
        <v>75</v>
      </c>
      <c r="G313" s="36" t="s">
        <v>158</v>
      </c>
      <c r="H313" s="9" t="s">
        <v>530</v>
      </c>
      <c r="I313" s="10">
        <v>0</v>
      </c>
      <c r="J313" s="12">
        <v>4</v>
      </c>
      <c r="K313" s="12">
        <v>0</v>
      </c>
      <c r="L313" s="12">
        <v>0</v>
      </c>
      <c r="M313" s="12">
        <v>0</v>
      </c>
      <c r="N313" s="39">
        <v>0</v>
      </c>
      <c r="O313" s="31">
        <v>0</v>
      </c>
      <c r="P313" s="36" t="s">
        <v>99</v>
      </c>
    </row>
    <row r="314" spans="1:16" ht="36" x14ac:dyDescent="0.25">
      <c r="A314" s="38">
        <v>37596</v>
      </c>
      <c r="B314" s="38">
        <v>37596</v>
      </c>
      <c r="C314" s="11">
        <v>2002</v>
      </c>
      <c r="D314" s="35" t="s">
        <v>115</v>
      </c>
      <c r="E314" s="11" t="s">
        <v>116</v>
      </c>
      <c r="F314" s="36" t="s">
        <v>51</v>
      </c>
      <c r="G314" s="36" t="s">
        <v>531</v>
      </c>
      <c r="H314" s="9" t="s">
        <v>532</v>
      </c>
      <c r="I314" s="10">
        <v>2</v>
      </c>
      <c r="J314" s="12">
        <v>0</v>
      </c>
      <c r="K314" s="12">
        <v>0</v>
      </c>
      <c r="L314" s="12">
        <v>0</v>
      </c>
      <c r="M314" s="12">
        <v>0</v>
      </c>
      <c r="N314" s="39">
        <v>0</v>
      </c>
      <c r="O314" s="31">
        <v>1</v>
      </c>
      <c r="P314" s="36" t="s">
        <v>99</v>
      </c>
    </row>
    <row r="315" spans="1:16" ht="24" x14ac:dyDescent="0.25">
      <c r="A315" s="38">
        <v>37597</v>
      </c>
      <c r="B315" s="38">
        <v>37597</v>
      </c>
      <c r="C315" s="11">
        <v>2002</v>
      </c>
      <c r="D315" s="35" t="s">
        <v>115</v>
      </c>
      <c r="E315" s="11" t="s">
        <v>350</v>
      </c>
      <c r="F315" s="36" t="s">
        <v>165</v>
      </c>
      <c r="G315" s="36" t="s">
        <v>533</v>
      </c>
      <c r="H315" s="9" t="s">
        <v>534</v>
      </c>
      <c r="I315" s="10">
        <v>1</v>
      </c>
      <c r="J315" s="12">
        <v>0</v>
      </c>
      <c r="K315" s="12">
        <v>1</v>
      </c>
      <c r="L315" s="12">
        <v>0</v>
      </c>
      <c r="M315" s="12">
        <v>0</v>
      </c>
      <c r="N315" s="39">
        <v>0</v>
      </c>
      <c r="O315" s="31">
        <v>0</v>
      </c>
      <c r="P315" s="36" t="s">
        <v>99</v>
      </c>
    </row>
    <row r="316" spans="1:16" ht="24" x14ac:dyDescent="0.25">
      <c r="A316" s="38">
        <v>37600</v>
      </c>
      <c r="B316" s="38">
        <v>37600</v>
      </c>
      <c r="C316" s="11">
        <v>2002</v>
      </c>
      <c r="D316" s="35" t="s">
        <v>115</v>
      </c>
      <c r="E316" s="11" t="s">
        <v>116</v>
      </c>
      <c r="F316" s="36" t="s">
        <v>15</v>
      </c>
      <c r="G316" s="36" t="s">
        <v>486</v>
      </c>
      <c r="H316" s="9" t="s">
        <v>535</v>
      </c>
      <c r="I316" s="10">
        <v>0</v>
      </c>
      <c r="J316" s="12">
        <v>3</v>
      </c>
      <c r="K316" s="12">
        <v>0</v>
      </c>
      <c r="L316" s="12">
        <v>0</v>
      </c>
      <c r="M316" s="12">
        <v>0</v>
      </c>
      <c r="N316" s="39">
        <v>0</v>
      </c>
      <c r="O316" s="31">
        <v>0</v>
      </c>
      <c r="P316" s="36" t="s">
        <v>99</v>
      </c>
    </row>
    <row r="317" spans="1:16" ht="36" x14ac:dyDescent="0.25">
      <c r="A317" s="38">
        <v>37602</v>
      </c>
      <c r="B317" s="38">
        <v>37602</v>
      </c>
      <c r="C317" s="11">
        <v>2002</v>
      </c>
      <c r="D317" s="35" t="s">
        <v>13</v>
      </c>
      <c r="E317" s="11" t="s">
        <v>125</v>
      </c>
      <c r="F317" s="36" t="s">
        <v>51</v>
      </c>
      <c r="G317" s="36" t="s">
        <v>536</v>
      </c>
      <c r="H317" s="9" t="s">
        <v>537</v>
      </c>
      <c r="I317" s="10">
        <v>0</v>
      </c>
      <c r="J317" s="12">
        <v>25</v>
      </c>
      <c r="K317" s="12">
        <v>0</v>
      </c>
      <c r="L317" s="12">
        <v>0</v>
      </c>
      <c r="M317" s="12">
        <v>0</v>
      </c>
      <c r="N317" s="39">
        <v>0</v>
      </c>
      <c r="O317" s="31">
        <v>0</v>
      </c>
      <c r="P317" s="36" t="s">
        <v>99</v>
      </c>
    </row>
    <row r="318" spans="1:16" ht="48" x14ac:dyDescent="0.25">
      <c r="A318" s="38">
        <v>37607</v>
      </c>
      <c r="B318" s="38">
        <v>37607</v>
      </c>
      <c r="C318" s="11">
        <v>2002</v>
      </c>
      <c r="D318" s="35" t="s">
        <v>13</v>
      </c>
      <c r="E318" s="11" t="s">
        <v>125</v>
      </c>
      <c r="F318" s="36" t="s">
        <v>92</v>
      </c>
      <c r="G318" s="36" t="s">
        <v>538</v>
      </c>
      <c r="H318" s="9" t="s">
        <v>539</v>
      </c>
      <c r="I318" s="10">
        <v>3</v>
      </c>
      <c r="J318" s="12">
        <v>8</v>
      </c>
      <c r="K318" s="12">
        <v>0</v>
      </c>
      <c r="L318" s="12">
        <v>0</v>
      </c>
      <c r="M318" s="12">
        <v>0</v>
      </c>
      <c r="N318" s="39">
        <v>0</v>
      </c>
      <c r="O318" s="31">
        <v>0</v>
      </c>
      <c r="P318" s="36" t="s">
        <v>99</v>
      </c>
    </row>
    <row r="319" spans="1:16" ht="24" x14ac:dyDescent="0.25">
      <c r="A319" s="38">
        <v>37610</v>
      </c>
      <c r="B319" s="38">
        <v>37610</v>
      </c>
      <c r="C319" s="11">
        <v>2002</v>
      </c>
      <c r="D319" s="35" t="s">
        <v>13</v>
      </c>
      <c r="E319" s="11" t="s">
        <v>125</v>
      </c>
      <c r="F319" s="36" t="s">
        <v>51</v>
      </c>
      <c r="G319" s="36" t="s">
        <v>536</v>
      </c>
      <c r="H319" s="9" t="s">
        <v>540</v>
      </c>
      <c r="I319" s="10">
        <v>0</v>
      </c>
      <c r="J319" s="12">
        <v>3</v>
      </c>
      <c r="K319" s="12">
        <v>0</v>
      </c>
      <c r="L319" s="12">
        <v>0</v>
      </c>
      <c r="M319" s="12">
        <v>0</v>
      </c>
      <c r="N319" s="39">
        <v>0</v>
      </c>
      <c r="O319" s="31">
        <v>0</v>
      </c>
      <c r="P319" s="36" t="s">
        <v>99</v>
      </c>
    </row>
    <row r="320" spans="1:16" ht="24" x14ac:dyDescent="0.25">
      <c r="A320" s="38">
        <v>37611</v>
      </c>
      <c r="B320" s="38">
        <v>37611</v>
      </c>
      <c r="C320" s="11">
        <v>2002</v>
      </c>
      <c r="D320" s="35" t="s">
        <v>115</v>
      </c>
      <c r="E320" s="11" t="s">
        <v>116</v>
      </c>
      <c r="F320" s="36" t="s">
        <v>51</v>
      </c>
      <c r="G320" s="36" t="s">
        <v>541</v>
      </c>
      <c r="H320" s="9" t="s">
        <v>542</v>
      </c>
      <c r="I320" s="10">
        <v>3</v>
      </c>
      <c r="J320" s="12">
        <v>21</v>
      </c>
      <c r="K320" s="12">
        <v>0</v>
      </c>
      <c r="L320" s="12">
        <v>0</v>
      </c>
      <c r="M320" s="12">
        <v>0</v>
      </c>
      <c r="N320" s="39">
        <v>0</v>
      </c>
      <c r="O320" s="31">
        <v>0.6</v>
      </c>
      <c r="P320" s="36" t="s">
        <v>99</v>
      </c>
    </row>
    <row r="321" spans="1:16" ht="24" x14ac:dyDescent="0.25">
      <c r="A321" s="38">
        <v>37611</v>
      </c>
      <c r="B321" s="38">
        <v>37611</v>
      </c>
      <c r="C321" s="11">
        <v>2002</v>
      </c>
      <c r="D321" s="35" t="s">
        <v>115</v>
      </c>
      <c r="E321" s="11" t="s">
        <v>116</v>
      </c>
      <c r="F321" s="36" t="s">
        <v>75</v>
      </c>
      <c r="G321" s="36" t="s">
        <v>272</v>
      </c>
      <c r="H321" s="9" t="s">
        <v>543</v>
      </c>
      <c r="I321" s="10">
        <v>1</v>
      </c>
      <c r="J321" s="12">
        <v>2</v>
      </c>
      <c r="K321" s="12">
        <v>0</v>
      </c>
      <c r="L321" s="12">
        <v>0</v>
      </c>
      <c r="M321" s="12">
        <v>0</v>
      </c>
      <c r="N321" s="39">
        <v>0</v>
      </c>
      <c r="O321" s="31">
        <v>0.04</v>
      </c>
      <c r="P321" s="36" t="s">
        <v>99</v>
      </c>
    </row>
    <row r="322" spans="1:16" ht="24" x14ac:dyDescent="0.25">
      <c r="A322" s="38">
        <v>37611</v>
      </c>
      <c r="B322" s="38">
        <v>37611</v>
      </c>
      <c r="C322" s="11">
        <v>2002</v>
      </c>
      <c r="D322" s="35" t="s">
        <v>115</v>
      </c>
      <c r="E322" s="11" t="s">
        <v>116</v>
      </c>
      <c r="F322" s="36" t="s">
        <v>59</v>
      </c>
      <c r="G322" s="36" t="s">
        <v>484</v>
      </c>
      <c r="H322" s="9" t="s">
        <v>544</v>
      </c>
      <c r="I322" s="10">
        <v>0</v>
      </c>
      <c r="J322" s="12">
        <v>0</v>
      </c>
      <c r="K322" s="12">
        <v>0</v>
      </c>
      <c r="L322" s="12">
        <v>0</v>
      </c>
      <c r="M322" s="12">
        <v>0</v>
      </c>
      <c r="N322" s="39">
        <v>0</v>
      </c>
      <c r="O322" s="31">
        <v>1</v>
      </c>
      <c r="P322" s="36" t="s">
        <v>99</v>
      </c>
    </row>
    <row r="323" spans="1:16" ht="24" x14ac:dyDescent="0.25">
      <c r="A323" s="38">
        <v>37612</v>
      </c>
      <c r="B323" s="38">
        <v>37612</v>
      </c>
      <c r="C323" s="11">
        <v>2002</v>
      </c>
      <c r="D323" s="35" t="s">
        <v>115</v>
      </c>
      <c r="E323" s="11" t="s">
        <v>116</v>
      </c>
      <c r="F323" s="36" t="s">
        <v>55</v>
      </c>
      <c r="G323" s="36" t="s">
        <v>545</v>
      </c>
      <c r="H323" s="9" t="s">
        <v>546</v>
      </c>
      <c r="I323" s="10">
        <v>4</v>
      </c>
      <c r="J323" s="12">
        <v>16</v>
      </c>
      <c r="K323" s="12">
        <v>0</v>
      </c>
      <c r="L323" s="12">
        <v>0</v>
      </c>
      <c r="M323" s="12">
        <v>0</v>
      </c>
      <c r="N323" s="39">
        <v>0</v>
      </c>
      <c r="O323" s="31">
        <v>0.04</v>
      </c>
      <c r="P323" s="36" t="s">
        <v>99</v>
      </c>
    </row>
    <row r="324" spans="1:16" ht="36" x14ac:dyDescent="0.25">
      <c r="A324" s="38">
        <v>37613</v>
      </c>
      <c r="B324" s="38">
        <v>37613</v>
      </c>
      <c r="C324" s="11">
        <v>2002</v>
      </c>
      <c r="D324" s="11" t="s">
        <v>34</v>
      </c>
      <c r="E324" s="11" t="s">
        <v>35</v>
      </c>
      <c r="F324" s="36" t="s">
        <v>47</v>
      </c>
      <c r="G324" s="36" t="s">
        <v>158</v>
      </c>
      <c r="H324" s="9" t="s">
        <v>547</v>
      </c>
      <c r="I324" s="10">
        <v>0</v>
      </c>
      <c r="J324" s="12">
        <v>3750</v>
      </c>
      <c r="K324" s="12">
        <v>0</v>
      </c>
      <c r="L324" s="12">
        <v>0</v>
      </c>
      <c r="M324" s="12">
        <v>0</v>
      </c>
      <c r="N324" s="39">
        <v>0</v>
      </c>
      <c r="O324" s="31">
        <v>0</v>
      </c>
      <c r="P324" s="36" t="s">
        <v>99</v>
      </c>
    </row>
    <row r="325" spans="1:16" ht="24" x14ac:dyDescent="0.25">
      <c r="A325" s="38">
        <v>37615</v>
      </c>
      <c r="B325" s="38">
        <v>37615</v>
      </c>
      <c r="C325" s="11">
        <v>2002</v>
      </c>
      <c r="D325" s="35" t="s">
        <v>13</v>
      </c>
      <c r="E325" s="11" t="s">
        <v>14</v>
      </c>
      <c r="F325" s="36" t="s">
        <v>165</v>
      </c>
      <c r="G325" s="36" t="s">
        <v>167</v>
      </c>
      <c r="H325" s="9" t="s">
        <v>548</v>
      </c>
      <c r="I325" s="10">
        <v>0</v>
      </c>
      <c r="J325" s="12">
        <v>0</v>
      </c>
      <c r="K325" s="12">
        <v>0</v>
      </c>
      <c r="L325" s="12">
        <v>0</v>
      </c>
      <c r="M325" s="12">
        <v>0</v>
      </c>
      <c r="N325" s="39">
        <v>24</v>
      </c>
      <c r="O325" s="31">
        <v>2.4E-2</v>
      </c>
      <c r="P325" s="36" t="s">
        <v>99</v>
      </c>
    </row>
    <row r="326" spans="1:16" ht="24" x14ac:dyDescent="0.25">
      <c r="A326" s="38">
        <v>37619</v>
      </c>
      <c r="B326" s="38">
        <v>37619</v>
      </c>
      <c r="C326" s="11">
        <v>2002</v>
      </c>
      <c r="D326" s="35" t="s">
        <v>13</v>
      </c>
      <c r="E326" s="11" t="s">
        <v>112</v>
      </c>
      <c r="F326" s="36" t="s">
        <v>165</v>
      </c>
      <c r="G326" s="36" t="s">
        <v>549</v>
      </c>
      <c r="H326" s="9" t="s">
        <v>550</v>
      </c>
      <c r="I326" s="10">
        <v>0</v>
      </c>
      <c r="J326" s="12">
        <v>2</v>
      </c>
      <c r="K326" s="12">
        <v>0</v>
      </c>
      <c r="L326" s="12">
        <v>0</v>
      </c>
      <c r="M326" s="12">
        <v>0</v>
      </c>
      <c r="N326" s="39">
        <v>0</v>
      </c>
      <c r="O326" s="31">
        <v>0</v>
      </c>
      <c r="P326" s="36" t="s">
        <v>99</v>
      </c>
    </row>
    <row r="327" spans="1:16" ht="36" x14ac:dyDescent="0.25">
      <c r="A327" s="38">
        <v>37621</v>
      </c>
      <c r="B327" s="38">
        <v>37621</v>
      </c>
      <c r="C327" s="11">
        <v>2002</v>
      </c>
      <c r="D327" s="35" t="s">
        <v>13</v>
      </c>
      <c r="E327" s="11" t="s">
        <v>125</v>
      </c>
      <c r="F327" s="36" t="s">
        <v>162</v>
      </c>
      <c r="G327" s="36" t="s">
        <v>162</v>
      </c>
      <c r="H327" s="9" t="s">
        <v>551</v>
      </c>
      <c r="I327" s="10">
        <v>30</v>
      </c>
      <c r="J327" s="12">
        <v>47</v>
      </c>
      <c r="K327" s="12">
        <v>0</v>
      </c>
      <c r="L327" s="12">
        <v>0</v>
      </c>
      <c r="M327" s="12">
        <v>0</v>
      </c>
      <c r="N327" s="39">
        <v>0</v>
      </c>
      <c r="O327" s="31">
        <v>10</v>
      </c>
      <c r="P327" s="36" t="s">
        <v>99</v>
      </c>
    </row>
    <row r="328" spans="1:16" ht="36" x14ac:dyDescent="0.25">
      <c r="A328" s="38">
        <v>37526</v>
      </c>
      <c r="B328" s="38">
        <v>37526</v>
      </c>
      <c r="C328" s="11">
        <v>2002</v>
      </c>
      <c r="D328" s="35" t="s">
        <v>104</v>
      </c>
      <c r="E328" s="11" t="s">
        <v>142</v>
      </c>
      <c r="F328" s="36" t="s">
        <v>15</v>
      </c>
      <c r="G328" s="36" t="s">
        <v>552</v>
      </c>
      <c r="H328" s="9" t="s">
        <v>553</v>
      </c>
      <c r="I328" s="10">
        <v>0</v>
      </c>
      <c r="J328" s="12">
        <v>600</v>
      </c>
      <c r="K328" s="12">
        <v>120</v>
      </c>
      <c r="L328" s="12">
        <v>0</v>
      </c>
      <c r="M328" s="12">
        <v>0</v>
      </c>
      <c r="N328" s="39">
        <v>0</v>
      </c>
      <c r="O328" s="31">
        <v>1.5</v>
      </c>
      <c r="P328" s="36" t="s">
        <v>99</v>
      </c>
    </row>
    <row r="329" spans="1:16" ht="36" x14ac:dyDescent="0.25">
      <c r="A329" s="38">
        <v>37417</v>
      </c>
      <c r="B329" s="38">
        <v>37417</v>
      </c>
      <c r="C329" s="11">
        <v>2002</v>
      </c>
      <c r="D329" s="35" t="s">
        <v>104</v>
      </c>
      <c r="E329" s="11" t="s">
        <v>142</v>
      </c>
      <c r="F329" s="36" t="s">
        <v>30</v>
      </c>
      <c r="G329" s="36" t="s">
        <v>554</v>
      </c>
      <c r="H329" s="9" t="s">
        <v>555</v>
      </c>
      <c r="I329" s="10">
        <v>0</v>
      </c>
      <c r="J329" s="12">
        <v>0</v>
      </c>
      <c r="K329" s="12">
        <v>0</v>
      </c>
      <c r="L329" s="12">
        <v>1</v>
      </c>
      <c r="M329" s="12">
        <v>0</v>
      </c>
      <c r="N329" s="39">
        <v>0</v>
      </c>
      <c r="O329" s="31">
        <v>0.05</v>
      </c>
      <c r="P329" s="36" t="s">
        <v>99</v>
      </c>
    </row>
    <row r="330" spans="1:16" ht="48" x14ac:dyDescent="0.25">
      <c r="A330" s="38">
        <v>37287</v>
      </c>
      <c r="B330" s="38">
        <v>37287</v>
      </c>
      <c r="C330" s="11">
        <v>2002</v>
      </c>
      <c r="D330" s="35" t="s">
        <v>104</v>
      </c>
      <c r="E330" s="11" t="s">
        <v>142</v>
      </c>
      <c r="F330" s="36" t="s">
        <v>92</v>
      </c>
      <c r="G330" s="36" t="s">
        <v>556</v>
      </c>
      <c r="H330" s="9" t="s">
        <v>557</v>
      </c>
      <c r="I330" s="10">
        <v>0</v>
      </c>
      <c r="J330" s="12">
        <v>0</v>
      </c>
      <c r="K330" s="12">
        <v>0</v>
      </c>
      <c r="L330" s="12">
        <v>2</v>
      </c>
      <c r="M330" s="12">
        <v>0</v>
      </c>
      <c r="N330" s="39">
        <v>0</v>
      </c>
      <c r="O330" s="31">
        <v>0</v>
      </c>
      <c r="P330" s="36" t="s">
        <v>99</v>
      </c>
    </row>
    <row r="331" spans="1:16" x14ac:dyDescent="0.25">
      <c r="A331" s="38">
        <v>37622</v>
      </c>
      <c r="B331" s="38">
        <v>37986</v>
      </c>
      <c r="C331" s="11">
        <v>2003</v>
      </c>
      <c r="D331" s="35" t="s">
        <v>13</v>
      </c>
      <c r="E331" s="11" t="s">
        <v>14</v>
      </c>
      <c r="F331" s="36" t="s">
        <v>15</v>
      </c>
      <c r="G331" s="36" t="s">
        <v>16</v>
      </c>
      <c r="H331" s="9" t="s">
        <v>558</v>
      </c>
      <c r="I331" s="10">
        <v>0</v>
      </c>
      <c r="J331" s="12">
        <v>0</v>
      </c>
      <c r="K331" s="12">
        <v>0</v>
      </c>
      <c r="L331" s="12">
        <v>0</v>
      </c>
      <c r="M331" s="12">
        <v>0</v>
      </c>
      <c r="N331" s="39">
        <v>15269</v>
      </c>
      <c r="O331" s="31">
        <v>114.5175</v>
      </c>
      <c r="P331" s="36" t="s">
        <v>99</v>
      </c>
    </row>
    <row r="332" spans="1:16" ht="24" x14ac:dyDescent="0.25">
      <c r="A332" s="38">
        <v>37622</v>
      </c>
      <c r="B332" s="38">
        <v>37986</v>
      </c>
      <c r="C332" s="11">
        <v>2003</v>
      </c>
      <c r="D332" s="35" t="s">
        <v>13</v>
      </c>
      <c r="E332" s="11" t="s">
        <v>14</v>
      </c>
      <c r="F332" s="36" t="s">
        <v>42</v>
      </c>
      <c r="G332" s="36" t="s">
        <v>145</v>
      </c>
      <c r="H332" s="9" t="s">
        <v>559</v>
      </c>
      <c r="I332" s="10">
        <v>0</v>
      </c>
      <c r="J332" s="12">
        <v>0</v>
      </c>
      <c r="K332" s="12">
        <v>0</v>
      </c>
      <c r="L332" s="12">
        <v>0</v>
      </c>
      <c r="M332" s="12">
        <v>0</v>
      </c>
      <c r="N332" s="39">
        <v>5048</v>
      </c>
      <c r="O332" s="31">
        <v>37.86</v>
      </c>
      <c r="P332" s="36" t="s">
        <v>99</v>
      </c>
    </row>
    <row r="333" spans="1:16" ht="24" x14ac:dyDescent="0.25">
      <c r="A333" s="38">
        <v>37622</v>
      </c>
      <c r="B333" s="38">
        <v>37711</v>
      </c>
      <c r="C333" s="11">
        <v>2003</v>
      </c>
      <c r="D333" s="35" t="s">
        <v>13</v>
      </c>
      <c r="E333" s="11" t="s">
        <v>14</v>
      </c>
      <c r="F333" s="36" t="s">
        <v>92</v>
      </c>
      <c r="G333" s="36" t="s">
        <v>145</v>
      </c>
      <c r="H333" s="9" t="s">
        <v>560</v>
      </c>
      <c r="I333" s="10">
        <v>0</v>
      </c>
      <c r="J333" s="12">
        <v>0</v>
      </c>
      <c r="K333" s="12">
        <v>0</v>
      </c>
      <c r="L333" s="12">
        <v>0</v>
      </c>
      <c r="M333" s="12">
        <v>0</v>
      </c>
      <c r="N333" s="39">
        <v>3848.5</v>
      </c>
      <c r="O333" s="31">
        <v>28.266999999999999</v>
      </c>
      <c r="P333" s="36" t="s">
        <v>99</v>
      </c>
    </row>
    <row r="334" spans="1:16" ht="24" x14ac:dyDescent="0.25">
      <c r="A334" s="38">
        <v>37622</v>
      </c>
      <c r="B334" s="38">
        <v>37711</v>
      </c>
      <c r="C334" s="11">
        <v>2003</v>
      </c>
      <c r="D334" s="35" t="s">
        <v>13</v>
      </c>
      <c r="E334" s="11" t="s">
        <v>14</v>
      </c>
      <c r="F334" s="36" t="s">
        <v>97</v>
      </c>
      <c r="G334" s="36" t="s">
        <v>145</v>
      </c>
      <c r="H334" s="9" t="s">
        <v>561</v>
      </c>
      <c r="I334" s="10">
        <v>0</v>
      </c>
      <c r="J334" s="12">
        <v>0</v>
      </c>
      <c r="K334" s="12">
        <v>0</v>
      </c>
      <c r="L334" s="12">
        <v>0</v>
      </c>
      <c r="M334" s="12">
        <v>0</v>
      </c>
      <c r="N334" s="39">
        <v>1489.5</v>
      </c>
      <c r="O334" s="31">
        <v>11.175000000000001</v>
      </c>
      <c r="P334" s="36" t="s">
        <v>99</v>
      </c>
    </row>
    <row r="335" spans="1:16" x14ac:dyDescent="0.25">
      <c r="A335" s="38">
        <v>37622</v>
      </c>
      <c r="B335" s="38">
        <v>37986</v>
      </c>
      <c r="C335" s="11">
        <v>2003</v>
      </c>
      <c r="D335" s="35" t="s">
        <v>13</v>
      </c>
      <c r="E335" s="11" t="s">
        <v>14</v>
      </c>
      <c r="F335" s="36" t="s">
        <v>47</v>
      </c>
      <c r="G335" s="36" t="s">
        <v>16</v>
      </c>
      <c r="H335" s="9" t="s">
        <v>562</v>
      </c>
      <c r="I335" s="10">
        <v>0</v>
      </c>
      <c r="J335" s="12">
        <v>0</v>
      </c>
      <c r="K335" s="12">
        <v>0</v>
      </c>
      <c r="L335" s="12">
        <v>0</v>
      </c>
      <c r="M335" s="12">
        <v>0</v>
      </c>
      <c r="N335" s="39">
        <v>744</v>
      </c>
      <c r="O335" s="31">
        <v>5.58</v>
      </c>
      <c r="P335" s="36" t="s">
        <v>99</v>
      </c>
    </row>
    <row r="336" spans="1:16" ht="24" x14ac:dyDescent="0.25">
      <c r="A336" s="38">
        <v>37622</v>
      </c>
      <c r="B336" s="38">
        <v>37711</v>
      </c>
      <c r="C336" s="11">
        <v>2003</v>
      </c>
      <c r="D336" s="35" t="s">
        <v>13</v>
      </c>
      <c r="E336" s="11" t="s">
        <v>14</v>
      </c>
      <c r="F336" s="36" t="s">
        <v>100</v>
      </c>
      <c r="G336" s="36" t="s">
        <v>145</v>
      </c>
      <c r="H336" s="9" t="s">
        <v>563</v>
      </c>
      <c r="I336" s="10">
        <v>0</v>
      </c>
      <c r="J336" s="12">
        <v>0</v>
      </c>
      <c r="K336" s="12">
        <v>0</v>
      </c>
      <c r="L336" s="12">
        <v>0</v>
      </c>
      <c r="M336" s="12">
        <v>0</v>
      </c>
      <c r="N336" s="39">
        <v>351</v>
      </c>
      <c r="O336" s="31">
        <v>2.6320000000000001</v>
      </c>
      <c r="P336" s="36" t="s">
        <v>99</v>
      </c>
    </row>
    <row r="337" spans="1:16" ht="48" x14ac:dyDescent="0.25">
      <c r="A337" s="38">
        <v>37627</v>
      </c>
      <c r="B337" s="38">
        <v>37627</v>
      </c>
      <c r="C337" s="11">
        <v>2003</v>
      </c>
      <c r="D337" s="35" t="s">
        <v>115</v>
      </c>
      <c r="E337" s="11" t="s">
        <v>116</v>
      </c>
      <c r="F337" s="36" t="s">
        <v>32</v>
      </c>
      <c r="G337" s="36" t="s">
        <v>564</v>
      </c>
      <c r="H337" s="9" t="s">
        <v>565</v>
      </c>
      <c r="I337" s="10">
        <v>18</v>
      </c>
      <c r="J337" s="12">
        <v>39</v>
      </c>
      <c r="K337" s="12">
        <v>0</v>
      </c>
      <c r="L337" s="12">
        <v>0</v>
      </c>
      <c r="M337" s="12">
        <v>0</v>
      </c>
      <c r="N337" s="39">
        <v>0</v>
      </c>
      <c r="O337" s="31">
        <v>0</v>
      </c>
      <c r="P337" s="36" t="s">
        <v>99</v>
      </c>
    </row>
    <row r="338" spans="1:16" ht="24" x14ac:dyDescent="0.25">
      <c r="A338" s="38">
        <v>37629</v>
      </c>
      <c r="B338" s="38">
        <v>37629</v>
      </c>
      <c r="C338" s="11">
        <v>2003</v>
      </c>
      <c r="D338" s="11" t="s">
        <v>34</v>
      </c>
      <c r="E338" s="11" t="s">
        <v>95</v>
      </c>
      <c r="F338" s="36" t="s">
        <v>47</v>
      </c>
      <c r="G338" s="36" t="s">
        <v>566</v>
      </c>
      <c r="H338" s="9" t="s">
        <v>567</v>
      </c>
      <c r="I338" s="10">
        <v>2</v>
      </c>
      <c r="J338" s="12">
        <v>2</v>
      </c>
      <c r="K338" s="12">
        <v>0</v>
      </c>
      <c r="L338" s="12">
        <v>0</v>
      </c>
      <c r="M338" s="12">
        <v>0</v>
      </c>
      <c r="N338" s="39">
        <v>0</v>
      </c>
      <c r="O338" s="31">
        <v>0</v>
      </c>
      <c r="P338" s="36" t="s">
        <v>99</v>
      </c>
    </row>
    <row r="339" spans="1:16" ht="24" x14ac:dyDescent="0.25">
      <c r="A339" s="38">
        <v>37631</v>
      </c>
      <c r="B339" s="38">
        <v>37631</v>
      </c>
      <c r="C339" s="11">
        <v>2003</v>
      </c>
      <c r="D339" s="35" t="s">
        <v>13</v>
      </c>
      <c r="E339" s="11" t="s">
        <v>125</v>
      </c>
      <c r="F339" s="36" t="s">
        <v>155</v>
      </c>
      <c r="G339" s="36" t="s">
        <v>568</v>
      </c>
      <c r="H339" s="9" t="s">
        <v>569</v>
      </c>
      <c r="I339" s="10">
        <v>0</v>
      </c>
      <c r="J339" s="12">
        <v>1</v>
      </c>
      <c r="K339" s="12">
        <v>0</v>
      </c>
      <c r="L339" s="12">
        <v>0</v>
      </c>
      <c r="M339" s="12">
        <v>0</v>
      </c>
      <c r="N339" s="39">
        <v>0</v>
      </c>
      <c r="O339" s="31">
        <v>0</v>
      </c>
      <c r="P339" s="36" t="s">
        <v>99</v>
      </c>
    </row>
    <row r="340" spans="1:16" ht="36" x14ac:dyDescent="0.25">
      <c r="A340" s="38">
        <v>37632</v>
      </c>
      <c r="B340" s="38">
        <v>37632</v>
      </c>
      <c r="C340" s="11">
        <v>2003</v>
      </c>
      <c r="D340" s="35" t="s">
        <v>115</v>
      </c>
      <c r="E340" s="11" t="s">
        <v>116</v>
      </c>
      <c r="F340" s="36" t="s">
        <v>51</v>
      </c>
      <c r="G340" s="36" t="s">
        <v>570</v>
      </c>
      <c r="H340" s="9" t="s">
        <v>571</v>
      </c>
      <c r="I340" s="10">
        <v>0</v>
      </c>
      <c r="J340" s="12">
        <v>2</v>
      </c>
      <c r="K340" s="12">
        <v>0</v>
      </c>
      <c r="L340" s="12">
        <v>0</v>
      </c>
      <c r="M340" s="12">
        <v>0</v>
      </c>
      <c r="N340" s="39">
        <v>0</v>
      </c>
      <c r="O340" s="31">
        <v>1</v>
      </c>
      <c r="P340" s="36" t="s">
        <v>99</v>
      </c>
    </row>
    <row r="341" spans="1:16" ht="24" x14ac:dyDescent="0.25">
      <c r="A341" s="38">
        <v>37635</v>
      </c>
      <c r="B341" s="38">
        <v>37635</v>
      </c>
      <c r="C341" s="11">
        <v>2003</v>
      </c>
      <c r="D341" s="35" t="s">
        <v>115</v>
      </c>
      <c r="E341" s="11" t="s">
        <v>116</v>
      </c>
      <c r="F341" s="36" t="s">
        <v>51</v>
      </c>
      <c r="G341" s="36" t="s">
        <v>145</v>
      </c>
      <c r="H341" s="9" t="s">
        <v>572</v>
      </c>
      <c r="I341" s="10">
        <v>0</v>
      </c>
      <c r="J341" s="12">
        <v>9</v>
      </c>
      <c r="K341" s="12">
        <v>0</v>
      </c>
      <c r="L341" s="12">
        <v>0</v>
      </c>
      <c r="M341" s="12">
        <v>0</v>
      </c>
      <c r="N341" s="39">
        <v>0</v>
      </c>
      <c r="O341" s="31">
        <v>0.6</v>
      </c>
      <c r="P341" s="36" t="s">
        <v>99</v>
      </c>
    </row>
    <row r="342" spans="1:16" ht="36" x14ac:dyDescent="0.25">
      <c r="A342" s="38">
        <v>37636</v>
      </c>
      <c r="B342" s="38">
        <v>37636</v>
      </c>
      <c r="C342" s="11">
        <v>2003</v>
      </c>
      <c r="D342" s="35" t="s">
        <v>13</v>
      </c>
      <c r="E342" s="11" t="s">
        <v>112</v>
      </c>
      <c r="F342" s="36" t="s">
        <v>26</v>
      </c>
      <c r="G342" s="36" t="s">
        <v>237</v>
      </c>
      <c r="H342" s="9" t="s">
        <v>573</v>
      </c>
      <c r="I342" s="10">
        <v>0</v>
      </c>
      <c r="J342" s="12">
        <v>0</v>
      </c>
      <c r="K342" s="12">
        <v>3</v>
      </c>
      <c r="L342" s="12">
        <v>0</v>
      </c>
      <c r="M342" s="12">
        <v>0</v>
      </c>
      <c r="N342" s="39">
        <v>0</v>
      </c>
      <c r="O342" s="31">
        <v>2.63E-2</v>
      </c>
      <c r="P342" s="36" t="s">
        <v>99</v>
      </c>
    </row>
    <row r="343" spans="1:16" ht="48" x14ac:dyDescent="0.25">
      <c r="A343" s="38">
        <v>37640</v>
      </c>
      <c r="B343" s="38">
        <v>37640</v>
      </c>
      <c r="C343" s="11">
        <v>2003</v>
      </c>
      <c r="D343" s="35" t="s">
        <v>13</v>
      </c>
      <c r="E343" s="11" t="s">
        <v>112</v>
      </c>
      <c r="F343" s="36" t="s">
        <v>75</v>
      </c>
      <c r="G343" s="36" t="s">
        <v>574</v>
      </c>
      <c r="H343" s="9" t="s">
        <v>575</v>
      </c>
      <c r="I343" s="10">
        <v>0</v>
      </c>
      <c r="J343" s="12">
        <v>60</v>
      </c>
      <c r="K343" s="12">
        <v>12</v>
      </c>
      <c r="L343" s="12">
        <v>0</v>
      </c>
      <c r="M343" s="12">
        <v>0</v>
      </c>
      <c r="N343" s="39">
        <v>0</v>
      </c>
      <c r="O343" s="31">
        <v>0.33900000000000002</v>
      </c>
      <c r="P343" s="36" t="s">
        <v>99</v>
      </c>
    </row>
    <row r="344" spans="1:16" ht="24" x14ac:dyDescent="0.25">
      <c r="A344" s="38">
        <v>37640</v>
      </c>
      <c r="B344" s="38">
        <v>37640</v>
      </c>
      <c r="C344" s="11">
        <v>2003</v>
      </c>
      <c r="D344" s="35" t="s">
        <v>13</v>
      </c>
      <c r="E344" s="11" t="s">
        <v>125</v>
      </c>
      <c r="F344" s="36" t="s">
        <v>19</v>
      </c>
      <c r="G344" s="36" t="s">
        <v>576</v>
      </c>
      <c r="H344" s="9" t="s">
        <v>577</v>
      </c>
      <c r="I344" s="10">
        <v>0</v>
      </c>
      <c r="J344" s="12">
        <v>6</v>
      </c>
      <c r="K344" s="12">
        <v>0</v>
      </c>
      <c r="L344" s="12">
        <v>0</v>
      </c>
      <c r="M344" s="12">
        <v>0</v>
      </c>
      <c r="N344" s="39">
        <v>0</v>
      </c>
      <c r="O344" s="31">
        <v>0</v>
      </c>
      <c r="P344" s="36" t="s">
        <v>99</v>
      </c>
    </row>
    <row r="345" spans="1:16" ht="24" x14ac:dyDescent="0.25">
      <c r="A345" s="38">
        <v>37644</v>
      </c>
      <c r="B345" s="38">
        <v>37644</v>
      </c>
      <c r="C345" s="11">
        <v>2003</v>
      </c>
      <c r="D345" s="35" t="s">
        <v>13</v>
      </c>
      <c r="E345" s="11" t="s">
        <v>149</v>
      </c>
      <c r="F345" s="36" t="s">
        <v>165</v>
      </c>
      <c r="G345" s="36" t="s">
        <v>578</v>
      </c>
      <c r="H345" s="9" t="s">
        <v>579</v>
      </c>
      <c r="I345" s="10">
        <v>0</v>
      </c>
      <c r="J345" s="12">
        <v>4</v>
      </c>
      <c r="K345" s="12">
        <v>0</v>
      </c>
      <c r="L345" s="12">
        <v>0</v>
      </c>
      <c r="M345" s="12">
        <v>0</v>
      </c>
      <c r="N345" s="39">
        <v>0</v>
      </c>
      <c r="O345" s="31">
        <v>0</v>
      </c>
      <c r="P345" s="36" t="s">
        <v>99</v>
      </c>
    </row>
    <row r="346" spans="1:16" ht="36" x14ac:dyDescent="0.25">
      <c r="A346" s="38">
        <v>37648</v>
      </c>
      <c r="B346" s="38">
        <v>37648</v>
      </c>
      <c r="C346" s="11">
        <v>2003</v>
      </c>
      <c r="D346" s="35" t="s">
        <v>115</v>
      </c>
      <c r="E346" s="11" t="s">
        <v>116</v>
      </c>
      <c r="F346" s="36" t="s">
        <v>44</v>
      </c>
      <c r="G346" s="36" t="s">
        <v>145</v>
      </c>
      <c r="H346" s="9" t="s">
        <v>580</v>
      </c>
      <c r="I346" s="10">
        <v>0</v>
      </c>
      <c r="J346" s="12">
        <v>7</v>
      </c>
      <c r="K346" s="12">
        <v>0</v>
      </c>
      <c r="L346" s="12">
        <v>0</v>
      </c>
      <c r="M346" s="12">
        <v>0</v>
      </c>
      <c r="N346" s="39">
        <v>0</v>
      </c>
      <c r="O346" s="31">
        <v>0</v>
      </c>
      <c r="P346" s="36" t="s">
        <v>99</v>
      </c>
    </row>
    <row r="347" spans="1:16" ht="48" x14ac:dyDescent="0.25">
      <c r="A347" s="38">
        <v>37650</v>
      </c>
      <c r="B347" s="38">
        <v>37650</v>
      </c>
      <c r="C347" s="11">
        <v>2003</v>
      </c>
      <c r="D347" s="35" t="s">
        <v>115</v>
      </c>
      <c r="E347" s="11" t="s">
        <v>116</v>
      </c>
      <c r="F347" s="36" t="s">
        <v>75</v>
      </c>
      <c r="G347" s="36" t="s">
        <v>581</v>
      </c>
      <c r="H347" s="9" t="s">
        <v>582</v>
      </c>
      <c r="I347" s="10">
        <v>8</v>
      </c>
      <c r="J347" s="12">
        <v>12</v>
      </c>
      <c r="K347" s="12">
        <v>0</v>
      </c>
      <c r="L347" s="12">
        <v>0</v>
      </c>
      <c r="M347" s="12">
        <v>0</v>
      </c>
      <c r="N347" s="39">
        <v>0</v>
      </c>
      <c r="O347" s="31">
        <v>0.6</v>
      </c>
      <c r="P347" s="36" t="s">
        <v>99</v>
      </c>
    </row>
    <row r="348" spans="1:16" ht="36" x14ac:dyDescent="0.25">
      <c r="A348" s="38">
        <v>37650</v>
      </c>
      <c r="B348" s="38">
        <v>37650</v>
      </c>
      <c r="C348" s="11">
        <v>2003</v>
      </c>
      <c r="D348" s="35" t="s">
        <v>115</v>
      </c>
      <c r="E348" s="11" t="s">
        <v>116</v>
      </c>
      <c r="F348" s="36" t="s">
        <v>65</v>
      </c>
      <c r="G348" s="36" t="s">
        <v>583</v>
      </c>
      <c r="H348" s="9" t="s">
        <v>584</v>
      </c>
      <c r="I348" s="10">
        <v>1</v>
      </c>
      <c r="J348" s="12">
        <v>1</v>
      </c>
      <c r="K348" s="12">
        <v>0</v>
      </c>
      <c r="L348" s="12">
        <v>0</v>
      </c>
      <c r="M348" s="12">
        <v>0</v>
      </c>
      <c r="N348" s="39">
        <v>0</v>
      </c>
      <c r="O348" s="31">
        <v>0.27300000000000002</v>
      </c>
      <c r="P348" s="36" t="s">
        <v>99</v>
      </c>
    </row>
    <row r="349" spans="1:16" ht="24" x14ac:dyDescent="0.25">
      <c r="A349" s="38">
        <v>37650</v>
      </c>
      <c r="B349" s="38">
        <v>37650</v>
      </c>
      <c r="C349" s="11">
        <v>2003</v>
      </c>
      <c r="D349" s="35" t="s">
        <v>13</v>
      </c>
      <c r="E349" s="11" t="s">
        <v>149</v>
      </c>
      <c r="F349" s="36" t="s">
        <v>62</v>
      </c>
      <c r="G349" s="36" t="s">
        <v>585</v>
      </c>
      <c r="H349" s="9" t="s">
        <v>586</v>
      </c>
      <c r="I349" s="10">
        <v>0</v>
      </c>
      <c r="J349" s="12">
        <v>4</v>
      </c>
      <c r="K349" s="12">
        <v>0</v>
      </c>
      <c r="L349" s="12">
        <v>0</v>
      </c>
      <c r="M349" s="12">
        <v>0</v>
      </c>
      <c r="N349" s="39">
        <v>0</v>
      </c>
      <c r="O349" s="31">
        <v>0</v>
      </c>
      <c r="P349" s="36" t="s">
        <v>99</v>
      </c>
    </row>
    <row r="350" spans="1:16" ht="36" x14ac:dyDescent="0.25">
      <c r="A350" s="38">
        <v>37651</v>
      </c>
      <c r="B350" s="38">
        <v>37651</v>
      </c>
      <c r="C350" s="11">
        <v>2003</v>
      </c>
      <c r="D350" s="35" t="s">
        <v>115</v>
      </c>
      <c r="E350" s="11" t="s">
        <v>116</v>
      </c>
      <c r="F350" s="36" t="s">
        <v>47</v>
      </c>
      <c r="G350" s="36" t="s">
        <v>145</v>
      </c>
      <c r="H350" s="9" t="s">
        <v>587</v>
      </c>
      <c r="I350" s="10">
        <v>2</v>
      </c>
      <c r="J350" s="12">
        <v>3</v>
      </c>
      <c r="K350" s="12">
        <v>0</v>
      </c>
      <c r="L350" s="12">
        <v>0</v>
      </c>
      <c r="M350" s="12">
        <v>0</v>
      </c>
      <c r="N350" s="39">
        <v>0</v>
      </c>
      <c r="O350" s="31">
        <v>0.27300000000000002</v>
      </c>
      <c r="P350" s="36" t="s">
        <v>99</v>
      </c>
    </row>
    <row r="351" spans="1:16" ht="36" x14ac:dyDescent="0.25">
      <c r="A351" s="38">
        <v>37652</v>
      </c>
      <c r="B351" s="38">
        <v>37652</v>
      </c>
      <c r="C351" s="11">
        <v>2003</v>
      </c>
      <c r="D351" s="35" t="s">
        <v>115</v>
      </c>
      <c r="E351" s="11" t="s">
        <v>116</v>
      </c>
      <c r="F351" s="36" t="s">
        <v>51</v>
      </c>
      <c r="G351" s="36" t="s">
        <v>145</v>
      </c>
      <c r="H351" s="9" t="s">
        <v>588</v>
      </c>
      <c r="I351" s="10">
        <v>1</v>
      </c>
      <c r="J351" s="12">
        <v>2</v>
      </c>
      <c r="K351" s="12">
        <v>0</v>
      </c>
      <c r="L351" s="12">
        <v>0</v>
      </c>
      <c r="M351" s="12">
        <v>0</v>
      </c>
      <c r="N351" s="39">
        <v>0</v>
      </c>
      <c r="O351" s="31">
        <v>0</v>
      </c>
      <c r="P351" s="36" t="s">
        <v>99</v>
      </c>
    </row>
    <row r="352" spans="1:16" ht="36" x14ac:dyDescent="0.25">
      <c r="A352" s="38">
        <v>37652</v>
      </c>
      <c r="B352" s="38">
        <v>37652</v>
      </c>
      <c r="C352" s="11">
        <v>2003</v>
      </c>
      <c r="D352" s="35" t="s">
        <v>13</v>
      </c>
      <c r="E352" s="11" t="s">
        <v>125</v>
      </c>
      <c r="F352" s="36" t="s">
        <v>26</v>
      </c>
      <c r="G352" s="36" t="s">
        <v>145</v>
      </c>
      <c r="H352" s="9" t="s">
        <v>589</v>
      </c>
      <c r="I352" s="10">
        <v>0</v>
      </c>
      <c r="J352" s="12">
        <v>1</v>
      </c>
      <c r="K352" s="12">
        <v>0</v>
      </c>
      <c r="L352" s="12">
        <v>0</v>
      </c>
      <c r="M352" s="12">
        <v>0</v>
      </c>
      <c r="N352" s="39">
        <v>0</v>
      </c>
      <c r="O352" s="31">
        <v>0</v>
      </c>
      <c r="P352" s="36" t="s">
        <v>99</v>
      </c>
    </row>
    <row r="353" spans="1:16" ht="36" x14ac:dyDescent="0.25">
      <c r="A353" s="38">
        <v>37653</v>
      </c>
      <c r="B353" s="38">
        <v>37653</v>
      </c>
      <c r="C353" s="11">
        <v>2003</v>
      </c>
      <c r="D353" s="35" t="s">
        <v>13</v>
      </c>
      <c r="E353" s="11" t="s">
        <v>125</v>
      </c>
      <c r="F353" s="36" t="s">
        <v>21</v>
      </c>
      <c r="G353" s="36" t="s">
        <v>145</v>
      </c>
      <c r="H353" s="9" t="s">
        <v>590</v>
      </c>
      <c r="I353" s="10">
        <v>0</v>
      </c>
      <c r="J353" s="12">
        <v>6</v>
      </c>
      <c r="K353" s="12">
        <v>1</v>
      </c>
      <c r="L353" s="12">
        <v>0</v>
      </c>
      <c r="M353" s="12">
        <v>0</v>
      </c>
      <c r="N353" s="39">
        <v>0</v>
      </c>
      <c r="O353" s="31">
        <v>2.8E-3</v>
      </c>
      <c r="P353" s="36" t="s">
        <v>99</v>
      </c>
    </row>
    <row r="354" spans="1:16" ht="24" x14ac:dyDescent="0.25">
      <c r="A354" s="38">
        <v>37654</v>
      </c>
      <c r="B354" s="38">
        <v>37654</v>
      </c>
      <c r="C354" s="11">
        <v>2003</v>
      </c>
      <c r="D354" s="35" t="s">
        <v>13</v>
      </c>
      <c r="E354" s="11" t="s">
        <v>125</v>
      </c>
      <c r="F354" s="36" t="s">
        <v>57</v>
      </c>
      <c r="G354" s="36" t="s">
        <v>145</v>
      </c>
      <c r="H354" s="9" t="s">
        <v>591</v>
      </c>
      <c r="I354" s="10">
        <v>0</v>
      </c>
      <c r="J354" s="12">
        <v>1</v>
      </c>
      <c r="K354" s="12">
        <v>0</v>
      </c>
      <c r="L354" s="12">
        <v>0</v>
      </c>
      <c r="M354" s="12">
        <v>0</v>
      </c>
      <c r="N354" s="39">
        <v>0</v>
      </c>
      <c r="O354" s="31">
        <v>0</v>
      </c>
      <c r="P354" s="36" t="s">
        <v>99</v>
      </c>
    </row>
    <row r="355" spans="1:16" ht="24" x14ac:dyDescent="0.25">
      <c r="A355" s="38">
        <v>37657</v>
      </c>
      <c r="B355" s="38">
        <v>37657</v>
      </c>
      <c r="C355" s="11">
        <v>2003</v>
      </c>
      <c r="D355" s="35" t="s">
        <v>13</v>
      </c>
      <c r="E355" s="11" t="s">
        <v>14</v>
      </c>
      <c r="F355" s="36" t="s">
        <v>44</v>
      </c>
      <c r="G355" s="36" t="s">
        <v>592</v>
      </c>
      <c r="H355" s="9" t="s">
        <v>593</v>
      </c>
      <c r="I355" s="10">
        <v>0</v>
      </c>
      <c r="J355" s="12">
        <v>1</v>
      </c>
      <c r="K355" s="12">
        <v>0</v>
      </c>
      <c r="L355" s="12">
        <v>0</v>
      </c>
      <c r="M355" s="12">
        <v>0</v>
      </c>
      <c r="N355" s="39">
        <v>25</v>
      </c>
      <c r="O355" s="31">
        <v>0.187</v>
      </c>
      <c r="P355" s="36" t="s">
        <v>99</v>
      </c>
    </row>
    <row r="356" spans="1:16" ht="24" x14ac:dyDescent="0.25">
      <c r="A356" s="38">
        <v>37660</v>
      </c>
      <c r="B356" s="38">
        <v>37661</v>
      </c>
      <c r="C356" s="11">
        <v>2003</v>
      </c>
      <c r="D356" s="35" t="s">
        <v>13</v>
      </c>
      <c r="E356" s="11" t="s">
        <v>14</v>
      </c>
      <c r="F356" s="36" t="s">
        <v>44</v>
      </c>
      <c r="G356" s="36" t="s">
        <v>594</v>
      </c>
      <c r="H356" s="9" t="s">
        <v>595</v>
      </c>
      <c r="I356" s="10">
        <v>0</v>
      </c>
      <c r="J356" s="12">
        <v>0</v>
      </c>
      <c r="K356" s="12">
        <v>0</v>
      </c>
      <c r="L356" s="12">
        <v>0</v>
      </c>
      <c r="M356" s="12">
        <v>0</v>
      </c>
      <c r="N356" s="39">
        <v>63</v>
      </c>
      <c r="O356" s="31">
        <v>0.47199999999999998</v>
      </c>
      <c r="P356" s="36" t="s">
        <v>99</v>
      </c>
    </row>
    <row r="357" spans="1:16" ht="24" x14ac:dyDescent="0.25">
      <c r="A357" s="38">
        <v>37662</v>
      </c>
      <c r="B357" s="38">
        <v>37662</v>
      </c>
      <c r="C357" s="11">
        <v>2003</v>
      </c>
      <c r="D357" s="35" t="s">
        <v>13</v>
      </c>
      <c r="E357" s="11" t="s">
        <v>14</v>
      </c>
      <c r="F357" s="36" t="s">
        <v>44</v>
      </c>
      <c r="G357" s="36" t="s">
        <v>596</v>
      </c>
      <c r="H357" s="9" t="s">
        <v>597</v>
      </c>
      <c r="I357" s="10">
        <v>0</v>
      </c>
      <c r="J357" s="12">
        <v>0</v>
      </c>
      <c r="K357" s="12">
        <v>0</v>
      </c>
      <c r="L357" s="12">
        <v>0</v>
      </c>
      <c r="M357" s="12">
        <v>0</v>
      </c>
      <c r="N357" s="39">
        <v>96</v>
      </c>
      <c r="O357" s="31">
        <v>0.72</v>
      </c>
      <c r="P357" s="36" t="s">
        <v>99</v>
      </c>
    </row>
    <row r="358" spans="1:16" ht="36" x14ac:dyDescent="0.25">
      <c r="A358" s="38">
        <v>37663</v>
      </c>
      <c r="B358" s="38">
        <v>37663</v>
      </c>
      <c r="C358" s="11">
        <v>2003</v>
      </c>
      <c r="D358" s="35" t="s">
        <v>115</v>
      </c>
      <c r="E358" s="11" t="s">
        <v>116</v>
      </c>
      <c r="F358" s="36" t="s">
        <v>598</v>
      </c>
      <c r="G358" s="36" t="s">
        <v>599</v>
      </c>
      <c r="H358" s="9" t="s">
        <v>600</v>
      </c>
      <c r="I358" s="10">
        <v>5</v>
      </c>
      <c r="J358" s="12">
        <v>5</v>
      </c>
      <c r="K358" s="12">
        <v>0</v>
      </c>
      <c r="L358" s="12">
        <v>0</v>
      </c>
      <c r="M358" s="12">
        <v>0</v>
      </c>
      <c r="N358" s="39">
        <v>0</v>
      </c>
      <c r="O358" s="31">
        <v>3.5999999999999997E-2</v>
      </c>
      <c r="P358" s="36" t="s">
        <v>99</v>
      </c>
    </row>
    <row r="359" spans="1:16" ht="24" x14ac:dyDescent="0.25">
      <c r="A359" s="38">
        <v>37663</v>
      </c>
      <c r="B359" s="38">
        <v>37663</v>
      </c>
      <c r="C359" s="11">
        <v>2003</v>
      </c>
      <c r="D359" s="35" t="s">
        <v>13</v>
      </c>
      <c r="E359" s="11" t="s">
        <v>14</v>
      </c>
      <c r="F359" s="36" t="s">
        <v>44</v>
      </c>
      <c r="G359" s="36" t="s">
        <v>601</v>
      </c>
      <c r="H359" s="9" t="s">
        <v>602</v>
      </c>
      <c r="I359" s="10">
        <v>0</v>
      </c>
      <c r="J359" s="12">
        <v>0</v>
      </c>
      <c r="K359" s="12">
        <v>0</v>
      </c>
      <c r="L359" s="12">
        <v>0</v>
      </c>
      <c r="M359" s="12">
        <v>0</v>
      </c>
      <c r="N359" s="39">
        <v>50</v>
      </c>
      <c r="O359" s="31">
        <v>0.375</v>
      </c>
      <c r="P359" s="36" t="s">
        <v>99</v>
      </c>
    </row>
    <row r="360" spans="1:16" ht="36" x14ac:dyDescent="0.25">
      <c r="A360" s="38">
        <v>37663</v>
      </c>
      <c r="B360" s="38">
        <v>37663</v>
      </c>
      <c r="C360" s="11">
        <v>2003</v>
      </c>
      <c r="D360" s="35" t="s">
        <v>115</v>
      </c>
      <c r="E360" s="11" t="s">
        <v>116</v>
      </c>
      <c r="F360" s="36" t="s">
        <v>165</v>
      </c>
      <c r="G360" s="36" t="s">
        <v>603</v>
      </c>
      <c r="H360" s="9" t="s">
        <v>604</v>
      </c>
      <c r="I360" s="10">
        <v>0</v>
      </c>
      <c r="J360" s="12">
        <v>19</v>
      </c>
      <c r="K360" s="12">
        <v>0</v>
      </c>
      <c r="L360" s="12">
        <v>0</v>
      </c>
      <c r="M360" s="12">
        <v>0</v>
      </c>
      <c r="N360" s="39">
        <v>0</v>
      </c>
      <c r="O360" s="31">
        <v>0</v>
      </c>
      <c r="P360" s="36" t="s">
        <v>99</v>
      </c>
    </row>
    <row r="361" spans="1:16" ht="36" x14ac:dyDescent="0.25">
      <c r="A361" s="38">
        <v>37664</v>
      </c>
      <c r="B361" s="38">
        <v>37664</v>
      </c>
      <c r="C361" s="11">
        <v>2003</v>
      </c>
      <c r="D361" s="35" t="s">
        <v>115</v>
      </c>
      <c r="E361" s="11" t="s">
        <v>116</v>
      </c>
      <c r="F361" s="36" t="s">
        <v>51</v>
      </c>
      <c r="G361" s="36" t="s">
        <v>145</v>
      </c>
      <c r="H361" s="9" t="s">
        <v>605</v>
      </c>
      <c r="I361" s="10">
        <v>5</v>
      </c>
      <c r="J361" s="12">
        <v>16</v>
      </c>
      <c r="K361" s="12">
        <v>5</v>
      </c>
      <c r="L361" s="12">
        <v>0</v>
      </c>
      <c r="M361" s="12">
        <v>0</v>
      </c>
      <c r="N361" s="39">
        <v>0</v>
      </c>
      <c r="O361" s="31">
        <v>0.28699999999999998</v>
      </c>
      <c r="P361" s="36" t="s">
        <v>99</v>
      </c>
    </row>
    <row r="362" spans="1:16" ht="24" x14ac:dyDescent="0.25">
      <c r="A362" s="38">
        <v>37664</v>
      </c>
      <c r="B362" s="38">
        <v>37664</v>
      </c>
      <c r="C362" s="11">
        <v>2003</v>
      </c>
      <c r="D362" s="35" t="s">
        <v>13</v>
      </c>
      <c r="E362" s="11" t="s">
        <v>14</v>
      </c>
      <c r="F362" s="36" t="s">
        <v>44</v>
      </c>
      <c r="G362" s="36" t="s">
        <v>606</v>
      </c>
      <c r="H362" s="9" t="s">
        <v>607</v>
      </c>
      <c r="I362" s="10">
        <v>0</v>
      </c>
      <c r="J362" s="12">
        <v>0</v>
      </c>
      <c r="K362" s="12">
        <v>0</v>
      </c>
      <c r="L362" s="12">
        <v>0</v>
      </c>
      <c r="M362" s="12">
        <v>0</v>
      </c>
      <c r="N362" s="39">
        <v>24</v>
      </c>
      <c r="O362" s="31">
        <v>0.18</v>
      </c>
      <c r="P362" s="36" t="s">
        <v>99</v>
      </c>
    </row>
    <row r="363" spans="1:16" ht="36" x14ac:dyDescent="0.25">
      <c r="A363" s="38">
        <v>37664</v>
      </c>
      <c r="B363" s="38">
        <v>37664</v>
      </c>
      <c r="C363" s="11">
        <v>2003</v>
      </c>
      <c r="D363" s="35" t="s">
        <v>115</v>
      </c>
      <c r="E363" s="11" t="s">
        <v>116</v>
      </c>
      <c r="F363" s="36" t="s">
        <v>30</v>
      </c>
      <c r="G363" s="36" t="s">
        <v>145</v>
      </c>
      <c r="H363" s="9" t="s">
        <v>608</v>
      </c>
      <c r="I363" s="10">
        <v>2</v>
      </c>
      <c r="J363" s="12">
        <v>2</v>
      </c>
      <c r="K363" s="12">
        <v>0</v>
      </c>
      <c r="L363" s="12">
        <v>0</v>
      </c>
      <c r="M363" s="12">
        <v>0</v>
      </c>
      <c r="N363" s="39">
        <v>0</v>
      </c>
      <c r="O363" s="31">
        <v>1</v>
      </c>
      <c r="P363" s="36" t="s">
        <v>99</v>
      </c>
    </row>
    <row r="364" spans="1:16" x14ac:dyDescent="0.25">
      <c r="A364" s="38">
        <v>37666</v>
      </c>
      <c r="B364" s="38">
        <v>37666</v>
      </c>
      <c r="C364" s="11">
        <v>2003</v>
      </c>
      <c r="D364" s="35" t="s">
        <v>13</v>
      </c>
      <c r="E364" s="11" t="s">
        <v>14</v>
      </c>
      <c r="F364" s="36" t="s">
        <v>15</v>
      </c>
      <c r="G364" s="36" t="s">
        <v>609</v>
      </c>
      <c r="H364" s="9" t="s">
        <v>610</v>
      </c>
      <c r="I364" s="10">
        <v>0</v>
      </c>
      <c r="J364" s="12">
        <v>0</v>
      </c>
      <c r="K364" s="12">
        <v>0</v>
      </c>
      <c r="L364" s="12">
        <v>0</v>
      </c>
      <c r="M364" s="12">
        <v>0</v>
      </c>
      <c r="N364" s="39">
        <v>70</v>
      </c>
      <c r="O364" s="31">
        <v>0.52500000000000002</v>
      </c>
      <c r="P364" s="36" t="s">
        <v>99</v>
      </c>
    </row>
    <row r="365" spans="1:16" ht="24" x14ac:dyDescent="0.25">
      <c r="A365" s="38">
        <v>37670</v>
      </c>
      <c r="B365" s="38">
        <v>37670</v>
      </c>
      <c r="C365" s="11">
        <v>2003</v>
      </c>
      <c r="D365" s="35" t="s">
        <v>115</v>
      </c>
      <c r="E365" s="11" t="s">
        <v>364</v>
      </c>
      <c r="F365" s="36" t="s">
        <v>51</v>
      </c>
      <c r="G365" s="36" t="s">
        <v>611</v>
      </c>
      <c r="H365" s="9" t="s">
        <v>612</v>
      </c>
      <c r="I365" s="10">
        <v>0</v>
      </c>
      <c r="J365" s="12">
        <v>2</v>
      </c>
      <c r="K365" s="12">
        <v>0</v>
      </c>
      <c r="L365" s="12">
        <v>0</v>
      </c>
      <c r="M365" s="12">
        <v>0</v>
      </c>
      <c r="N365" s="39">
        <v>0</v>
      </c>
      <c r="O365" s="31">
        <v>0</v>
      </c>
      <c r="P365" s="36" t="s">
        <v>99</v>
      </c>
    </row>
    <row r="366" spans="1:16" ht="24" x14ac:dyDescent="0.25">
      <c r="A366" s="38">
        <v>37672</v>
      </c>
      <c r="B366" s="38">
        <v>37672</v>
      </c>
      <c r="C366" s="11">
        <v>2003</v>
      </c>
      <c r="D366" s="35" t="s">
        <v>115</v>
      </c>
      <c r="E366" s="11" t="s">
        <v>116</v>
      </c>
      <c r="F366" s="36" t="s">
        <v>57</v>
      </c>
      <c r="G366" s="36" t="s">
        <v>613</v>
      </c>
      <c r="H366" s="9" t="s">
        <v>614</v>
      </c>
      <c r="I366" s="10">
        <v>1</v>
      </c>
      <c r="J366" s="12">
        <v>1</v>
      </c>
      <c r="K366" s="12">
        <v>0</v>
      </c>
      <c r="L366" s="12">
        <v>0</v>
      </c>
      <c r="M366" s="12">
        <v>0</v>
      </c>
      <c r="N366" s="39">
        <v>0</v>
      </c>
      <c r="O366" s="31">
        <v>1</v>
      </c>
      <c r="P366" s="36" t="s">
        <v>99</v>
      </c>
    </row>
    <row r="367" spans="1:16" ht="24" x14ac:dyDescent="0.25">
      <c r="A367" s="38">
        <v>37672</v>
      </c>
      <c r="B367" s="38">
        <v>37672</v>
      </c>
      <c r="C367" s="11">
        <v>2003</v>
      </c>
      <c r="D367" s="35" t="s">
        <v>115</v>
      </c>
      <c r="E367" s="11" t="s">
        <v>116</v>
      </c>
      <c r="F367" s="36" t="s">
        <v>19</v>
      </c>
      <c r="G367" s="36" t="s">
        <v>615</v>
      </c>
      <c r="H367" s="9" t="s">
        <v>616</v>
      </c>
      <c r="I367" s="10">
        <v>0</v>
      </c>
      <c r="J367" s="12">
        <v>1</v>
      </c>
      <c r="K367" s="12">
        <v>0</v>
      </c>
      <c r="L367" s="12">
        <v>0</v>
      </c>
      <c r="M367" s="12">
        <v>0</v>
      </c>
      <c r="N367" s="39">
        <v>0</v>
      </c>
      <c r="O367" s="31">
        <v>1</v>
      </c>
      <c r="P367" s="36" t="s">
        <v>99</v>
      </c>
    </row>
    <row r="368" spans="1:16" ht="24" x14ac:dyDescent="0.25">
      <c r="A368" s="38">
        <v>37673</v>
      </c>
      <c r="B368" s="38">
        <v>37673</v>
      </c>
      <c r="C368" s="11">
        <v>2003</v>
      </c>
      <c r="D368" s="35" t="s">
        <v>115</v>
      </c>
      <c r="E368" s="11" t="s">
        <v>116</v>
      </c>
      <c r="F368" s="36" t="s">
        <v>47</v>
      </c>
      <c r="G368" s="36" t="s">
        <v>361</v>
      </c>
      <c r="H368" s="9" t="s">
        <v>617</v>
      </c>
      <c r="I368" s="10">
        <v>3</v>
      </c>
      <c r="J368" s="12">
        <v>9</v>
      </c>
      <c r="K368" s="12">
        <v>0</v>
      </c>
      <c r="L368" s="12">
        <v>0</v>
      </c>
      <c r="M368" s="12">
        <v>0</v>
      </c>
      <c r="N368" s="39">
        <v>0</v>
      </c>
      <c r="O368" s="31">
        <v>0</v>
      </c>
      <c r="P368" s="36" t="s">
        <v>99</v>
      </c>
    </row>
    <row r="369" spans="1:16" ht="24" x14ac:dyDescent="0.25">
      <c r="A369" s="38">
        <v>37675</v>
      </c>
      <c r="B369" s="38">
        <v>37678</v>
      </c>
      <c r="C369" s="11">
        <v>2003</v>
      </c>
      <c r="D369" s="35" t="s">
        <v>13</v>
      </c>
      <c r="E369" s="11" t="s">
        <v>14</v>
      </c>
      <c r="F369" s="36" t="s">
        <v>36</v>
      </c>
      <c r="G369" s="36" t="s">
        <v>145</v>
      </c>
      <c r="H369" s="9" t="s">
        <v>618</v>
      </c>
      <c r="I369" s="10">
        <v>0</v>
      </c>
      <c r="J369" s="12">
        <v>0</v>
      </c>
      <c r="K369" s="12">
        <v>0</v>
      </c>
      <c r="L369" s="12">
        <v>0</v>
      </c>
      <c r="M369" s="12">
        <v>0</v>
      </c>
      <c r="N369" s="39">
        <v>289</v>
      </c>
      <c r="O369" s="31">
        <v>2.1669999999999998</v>
      </c>
      <c r="P369" s="36" t="s">
        <v>99</v>
      </c>
    </row>
    <row r="370" spans="1:16" ht="24" x14ac:dyDescent="0.25">
      <c r="A370" s="38">
        <v>37676</v>
      </c>
      <c r="B370" s="38">
        <v>37676</v>
      </c>
      <c r="C370" s="11">
        <v>2003</v>
      </c>
      <c r="D370" s="35" t="s">
        <v>13</v>
      </c>
      <c r="E370" s="11" t="s">
        <v>14</v>
      </c>
      <c r="F370" s="36" t="s">
        <v>253</v>
      </c>
      <c r="G370" s="36" t="s">
        <v>619</v>
      </c>
      <c r="H370" s="9" t="s">
        <v>620</v>
      </c>
      <c r="I370" s="10">
        <v>0</v>
      </c>
      <c r="J370" s="12">
        <v>0</v>
      </c>
      <c r="K370" s="12">
        <v>0</v>
      </c>
      <c r="L370" s="12">
        <v>0</v>
      </c>
      <c r="M370" s="12">
        <v>0</v>
      </c>
      <c r="N370" s="39">
        <v>70</v>
      </c>
      <c r="O370" s="31">
        <v>0.52500000000000002</v>
      </c>
      <c r="P370" s="36" t="s">
        <v>99</v>
      </c>
    </row>
    <row r="371" spans="1:16" ht="36" x14ac:dyDescent="0.25">
      <c r="A371" s="38">
        <v>37676</v>
      </c>
      <c r="B371" s="38">
        <v>37676</v>
      </c>
      <c r="C371" s="11">
        <v>2003</v>
      </c>
      <c r="D371" s="35" t="s">
        <v>115</v>
      </c>
      <c r="E371" s="11" t="s">
        <v>116</v>
      </c>
      <c r="F371" s="36" t="s">
        <v>598</v>
      </c>
      <c r="G371" s="36" t="s">
        <v>621</v>
      </c>
      <c r="H371" s="9" t="s">
        <v>622</v>
      </c>
      <c r="I371" s="10">
        <v>3</v>
      </c>
      <c r="J371" s="12">
        <v>3</v>
      </c>
      <c r="K371" s="12">
        <v>0</v>
      </c>
      <c r="L371" s="12">
        <v>0</v>
      </c>
      <c r="M371" s="12">
        <v>0</v>
      </c>
      <c r="N371" s="39">
        <v>0</v>
      </c>
      <c r="O371" s="31">
        <v>1</v>
      </c>
      <c r="P371" s="36" t="s">
        <v>99</v>
      </c>
    </row>
    <row r="372" spans="1:16" ht="36" x14ac:dyDescent="0.25">
      <c r="A372" s="38">
        <v>37676</v>
      </c>
      <c r="B372" s="38">
        <v>37676</v>
      </c>
      <c r="C372" s="11">
        <v>2003</v>
      </c>
      <c r="D372" s="35" t="s">
        <v>115</v>
      </c>
      <c r="E372" s="11" t="s">
        <v>116</v>
      </c>
      <c r="F372" s="36" t="s">
        <v>36</v>
      </c>
      <c r="G372" s="36" t="s">
        <v>336</v>
      </c>
      <c r="H372" s="9" t="s">
        <v>623</v>
      </c>
      <c r="I372" s="10">
        <v>0</v>
      </c>
      <c r="J372" s="12">
        <v>20</v>
      </c>
      <c r="K372" s="12">
        <v>0</v>
      </c>
      <c r="L372" s="12">
        <v>0</v>
      </c>
      <c r="M372" s="12">
        <v>0</v>
      </c>
      <c r="N372" s="39">
        <v>0</v>
      </c>
      <c r="O372" s="31">
        <v>3.5999999999999997E-2</v>
      </c>
      <c r="P372" s="36" t="s">
        <v>99</v>
      </c>
    </row>
    <row r="373" spans="1:16" ht="36" x14ac:dyDescent="0.25">
      <c r="A373" s="38">
        <v>37676</v>
      </c>
      <c r="B373" s="38">
        <v>37676</v>
      </c>
      <c r="C373" s="11">
        <v>2003</v>
      </c>
      <c r="D373" s="35" t="s">
        <v>115</v>
      </c>
      <c r="E373" s="11" t="s">
        <v>116</v>
      </c>
      <c r="F373" s="36" t="s">
        <v>55</v>
      </c>
      <c r="G373" s="36" t="s">
        <v>624</v>
      </c>
      <c r="H373" s="9" t="s">
        <v>625</v>
      </c>
      <c r="I373" s="10">
        <v>0</v>
      </c>
      <c r="J373" s="12">
        <v>40</v>
      </c>
      <c r="K373" s="12">
        <v>0</v>
      </c>
      <c r="L373" s="12">
        <v>0</v>
      </c>
      <c r="M373" s="12">
        <v>0</v>
      </c>
      <c r="N373" s="39">
        <v>0</v>
      </c>
      <c r="O373" s="31">
        <v>0.6</v>
      </c>
      <c r="P373" s="36" t="s">
        <v>99</v>
      </c>
    </row>
    <row r="374" spans="1:16" ht="24" x14ac:dyDescent="0.25">
      <c r="A374" s="38">
        <v>37676</v>
      </c>
      <c r="B374" s="38">
        <v>37676</v>
      </c>
      <c r="C374" s="11">
        <v>2003</v>
      </c>
      <c r="D374" s="35" t="s">
        <v>13</v>
      </c>
      <c r="E374" s="11" t="s">
        <v>112</v>
      </c>
      <c r="F374" s="36" t="s">
        <v>51</v>
      </c>
      <c r="G374" s="36" t="s">
        <v>145</v>
      </c>
      <c r="H374" s="9" t="s">
        <v>626</v>
      </c>
      <c r="I374" s="10">
        <v>0</v>
      </c>
      <c r="J374" s="12">
        <v>1</v>
      </c>
      <c r="K374" s="12">
        <v>0</v>
      </c>
      <c r="L374" s="12">
        <v>0</v>
      </c>
      <c r="M374" s="12">
        <v>0</v>
      </c>
      <c r="N374" s="39">
        <v>0</v>
      </c>
      <c r="O374" s="31">
        <v>0</v>
      </c>
      <c r="P374" s="36" t="s">
        <v>99</v>
      </c>
    </row>
    <row r="375" spans="1:16" ht="36" x14ac:dyDescent="0.25">
      <c r="A375" s="38">
        <v>37677</v>
      </c>
      <c r="B375" s="38">
        <v>37677</v>
      </c>
      <c r="C375" s="11">
        <v>2003</v>
      </c>
      <c r="D375" s="11" t="s">
        <v>34</v>
      </c>
      <c r="E375" s="11" t="s">
        <v>35</v>
      </c>
      <c r="F375" s="36" t="s">
        <v>165</v>
      </c>
      <c r="G375" s="36" t="s">
        <v>627</v>
      </c>
      <c r="H375" s="9" t="s">
        <v>628</v>
      </c>
      <c r="I375" s="10">
        <v>0</v>
      </c>
      <c r="J375" s="12">
        <v>0</v>
      </c>
      <c r="K375" s="12">
        <v>14</v>
      </c>
      <c r="L375" s="12">
        <v>0</v>
      </c>
      <c r="M375" s="12">
        <v>0</v>
      </c>
      <c r="N375" s="39">
        <v>0</v>
      </c>
      <c r="O375" s="31">
        <v>4.0300000000000002E-2</v>
      </c>
      <c r="P375" s="36" t="s">
        <v>99</v>
      </c>
    </row>
    <row r="376" spans="1:16" ht="24" x14ac:dyDescent="0.25">
      <c r="A376" s="38">
        <v>37677</v>
      </c>
      <c r="B376" s="38">
        <v>37677</v>
      </c>
      <c r="C376" s="11">
        <v>2003</v>
      </c>
      <c r="D376" s="35" t="s">
        <v>13</v>
      </c>
      <c r="E376" s="11" t="s">
        <v>149</v>
      </c>
      <c r="F376" s="36" t="s">
        <v>47</v>
      </c>
      <c r="G376" s="36" t="s">
        <v>629</v>
      </c>
      <c r="H376" s="9" t="s">
        <v>630</v>
      </c>
      <c r="I376" s="10">
        <v>0</v>
      </c>
      <c r="J376" s="12">
        <v>2</v>
      </c>
      <c r="K376" s="12">
        <v>0</v>
      </c>
      <c r="L376" s="12">
        <v>0</v>
      </c>
      <c r="M376" s="12">
        <v>0</v>
      </c>
      <c r="N376" s="39">
        <v>0</v>
      </c>
      <c r="O376" s="31">
        <v>0</v>
      </c>
      <c r="P376" s="36" t="s">
        <v>99</v>
      </c>
    </row>
    <row r="377" spans="1:16" ht="24" x14ac:dyDescent="0.25">
      <c r="A377" s="38">
        <v>37678</v>
      </c>
      <c r="B377" s="38">
        <v>37678</v>
      </c>
      <c r="C377" s="11">
        <v>2003</v>
      </c>
      <c r="D377" s="35" t="s">
        <v>13</v>
      </c>
      <c r="E377" s="11" t="s">
        <v>14</v>
      </c>
      <c r="F377" s="36" t="s">
        <v>32</v>
      </c>
      <c r="G377" s="36" t="s">
        <v>611</v>
      </c>
      <c r="H377" s="9" t="s">
        <v>631</v>
      </c>
      <c r="I377" s="10">
        <v>0</v>
      </c>
      <c r="J377" s="12">
        <v>0</v>
      </c>
      <c r="K377" s="12">
        <v>0</v>
      </c>
      <c r="L377" s="12">
        <v>0</v>
      </c>
      <c r="M377" s="12">
        <v>0</v>
      </c>
      <c r="N377" s="39">
        <v>100</v>
      </c>
      <c r="O377" s="31">
        <v>0.75</v>
      </c>
      <c r="P377" s="36" t="s">
        <v>99</v>
      </c>
    </row>
    <row r="378" spans="1:16" ht="24" x14ac:dyDescent="0.25">
      <c r="A378" s="38">
        <v>37682</v>
      </c>
      <c r="B378" s="38">
        <v>37682</v>
      </c>
      <c r="C378" s="11">
        <v>2003</v>
      </c>
      <c r="D378" s="35" t="s">
        <v>13</v>
      </c>
      <c r="E378" s="11" t="s">
        <v>14</v>
      </c>
      <c r="F378" s="36" t="s">
        <v>15</v>
      </c>
      <c r="G378" s="36" t="s">
        <v>145</v>
      </c>
      <c r="H378" s="9" t="s">
        <v>632</v>
      </c>
      <c r="I378" s="10">
        <v>0</v>
      </c>
      <c r="J378" s="12">
        <v>0</v>
      </c>
      <c r="K378" s="12">
        <v>0</v>
      </c>
      <c r="L378" s="12">
        <v>0</v>
      </c>
      <c r="M378" s="12">
        <v>0</v>
      </c>
      <c r="N378" s="39">
        <v>695.5</v>
      </c>
      <c r="O378" s="31">
        <v>5.22</v>
      </c>
      <c r="P378" s="36" t="s">
        <v>99</v>
      </c>
    </row>
    <row r="379" spans="1:16" ht="24" x14ac:dyDescent="0.25">
      <c r="A379" s="38">
        <v>37682</v>
      </c>
      <c r="B379" s="38">
        <v>37682</v>
      </c>
      <c r="C379" s="11">
        <v>2003</v>
      </c>
      <c r="D379" s="35" t="s">
        <v>13</v>
      </c>
      <c r="E379" s="11" t="s">
        <v>14</v>
      </c>
      <c r="F379" s="36" t="s">
        <v>253</v>
      </c>
      <c r="G379" s="36" t="s">
        <v>633</v>
      </c>
      <c r="H379" s="9" t="s">
        <v>634</v>
      </c>
      <c r="I379" s="10">
        <v>0</v>
      </c>
      <c r="J379" s="12">
        <v>0</v>
      </c>
      <c r="K379" s="12">
        <v>0</v>
      </c>
      <c r="L379" s="12">
        <v>0</v>
      </c>
      <c r="M379" s="12">
        <v>0</v>
      </c>
      <c r="N379" s="39">
        <v>100</v>
      </c>
      <c r="O379" s="31">
        <v>0.75</v>
      </c>
      <c r="P379" s="36" t="s">
        <v>99</v>
      </c>
    </row>
    <row r="380" spans="1:16" ht="24" x14ac:dyDescent="0.25">
      <c r="A380" s="38">
        <v>37682</v>
      </c>
      <c r="B380" s="38">
        <v>37682</v>
      </c>
      <c r="C380" s="11">
        <v>2003</v>
      </c>
      <c r="D380" s="35" t="s">
        <v>13</v>
      </c>
      <c r="E380" s="11" t="s">
        <v>14</v>
      </c>
      <c r="F380" s="36" t="s">
        <v>100</v>
      </c>
      <c r="G380" s="36" t="s">
        <v>635</v>
      </c>
      <c r="H380" s="9" t="s">
        <v>636</v>
      </c>
      <c r="I380" s="10">
        <v>0</v>
      </c>
      <c r="J380" s="12">
        <v>0</v>
      </c>
      <c r="K380" s="12">
        <v>0</v>
      </c>
      <c r="L380" s="12">
        <v>0</v>
      </c>
      <c r="M380" s="12">
        <v>0</v>
      </c>
      <c r="N380" s="39">
        <v>27</v>
      </c>
      <c r="O380" s="31">
        <v>0.20200000000000001</v>
      </c>
      <c r="P380" s="36" t="s">
        <v>99</v>
      </c>
    </row>
    <row r="381" spans="1:16" ht="24" x14ac:dyDescent="0.25">
      <c r="A381" s="38">
        <v>37684</v>
      </c>
      <c r="B381" s="38">
        <v>37685</v>
      </c>
      <c r="C381" s="11">
        <v>2003</v>
      </c>
      <c r="D381" s="35" t="s">
        <v>13</v>
      </c>
      <c r="E381" s="11" t="s">
        <v>14</v>
      </c>
      <c r="F381" s="36" t="s">
        <v>253</v>
      </c>
      <c r="G381" s="36" t="s">
        <v>637</v>
      </c>
      <c r="H381" s="9" t="s">
        <v>638</v>
      </c>
      <c r="I381" s="10">
        <v>0</v>
      </c>
      <c r="J381" s="12">
        <v>0</v>
      </c>
      <c r="K381" s="12">
        <v>0</v>
      </c>
      <c r="L381" s="12">
        <v>0</v>
      </c>
      <c r="M381" s="12">
        <v>0</v>
      </c>
      <c r="N381" s="39">
        <v>1052</v>
      </c>
      <c r="O381" s="31">
        <v>7.89</v>
      </c>
      <c r="P381" s="36" t="s">
        <v>99</v>
      </c>
    </row>
    <row r="382" spans="1:16" x14ac:dyDescent="0.25">
      <c r="A382" s="38">
        <v>37684</v>
      </c>
      <c r="B382" s="38">
        <v>37685</v>
      </c>
      <c r="C382" s="11">
        <v>2003</v>
      </c>
      <c r="D382" s="35" t="s">
        <v>13</v>
      </c>
      <c r="E382" s="11" t="s">
        <v>14</v>
      </c>
      <c r="F382" s="36" t="s">
        <v>36</v>
      </c>
      <c r="G382" s="36" t="s">
        <v>639</v>
      </c>
      <c r="H382" s="9" t="s">
        <v>640</v>
      </c>
      <c r="I382" s="10">
        <v>0</v>
      </c>
      <c r="J382" s="12">
        <v>0</v>
      </c>
      <c r="K382" s="12">
        <v>0</v>
      </c>
      <c r="L382" s="12">
        <v>0</v>
      </c>
      <c r="M382" s="12">
        <v>0</v>
      </c>
      <c r="N382" s="39">
        <v>520</v>
      </c>
      <c r="O382" s="31">
        <v>3.9</v>
      </c>
      <c r="P382" s="36" t="s">
        <v>99</v>
      </c>
    </row>
    <row r="383" spans="1:16" ht="24" x14ac:dyDescent="0.25">
      <c r="A383" s="38">
        <v>37684</v>
      </c>
      <c r="B383" s="38">
        <v>37684</v>
      </c>
      <c r="C383" s="11">
        <v>2003</v>
      </c>
      <c r="D383" s="35" t="s">
        <v>115</v>
      </c>
      <c r="E383" s="11" t="s">
        <v>116</v>
      </c>
      <c r="F383" s="36" t="s">
        <v>19</v>
      </c>
      <c r="G383" s="36" t="s">
        <v>641</v>
      </c>
      <c r="H383" s="9" t="s">
        <v>642</v>
      </c>
      <c r="I383" s="10">
        <v>2</v>
      </c>
      <c r="J383" s="12">
        <v>2</v>
      </c>
      <c r="K383" s="12">
        <v>0</v>
      </c>
      <c r="L383" s="12">
        <v>0</v>
      </c>
      <c r="M383" s="12">
        <v>0</v>
      </c>
      <c r="N383" s="39">
        <v>0</v>
      </c>
      <c r="O383" s="31">
        <v>0</v>
      </c>
      <c r="P383" s="36" t="s">
        <v>99</v>
      </c>
    </row>
    <row r="384" spans="1:16" x14ac:dyDescent="0.25">
      <c r="A384" s="38">
        <v>37684</v>
      </c>
      <c r="B384" s="38">
        <v>37684</v>
      </c>
      <c r="C384" s="11">
        <v>2003</v>
      </c>
      <c r="D384" s="35" t="s">
        <v>13</v>
      </c>
      <c r="E384" s="11" t="s">
        <v>14</v>
      </c>
      <c r="F384" s="36" t="s">
        <v>97</v>
      </c>
      <c r="G384" s="36" t="s">
        <v>145</v>
      </c>
      <c r="H384" s="9" t="s">
        <v>643</v>
      </c>
      <c r="I384" s="10">
        <v>0</v>
      </c>
      <c r="J384" s="12">
        <v>0</v>
      </c>
      <c r="K384" s="12">
        <v>0</v>
      </c>
      <c r="L384" s="12">
        <v>0</v>
      </c>
      <c r="M384" s="12">
        <v>0</v>
      </c>
      <c r="N384" s="39">
        <v>904.8</v>
      </c>
      <c r="O384" s="31">
        <v>0</v>
      </c>
      <c r="P384" s="36" t="s">
        <v>99</v>
      </c>
    </row>
    <row r="385" spans="1:16" ht="24" x14ac:dyDescent="0.25">
      <c r="A385" s="38">
        <v>37685</v>
      </c>
      <c r="B385" s="38">
        <v>37688</v>
      </c>
      <c r="C385" s="11">
        <v>2003</v>
      </c>
      <c r="D385" s="35" t="s">
        <v>13</v>
      </c>
      <c r="E385" s="11" t="s">
        <v>14</v>
      </c>
      <c r="F385" s="36" t="s">
        <v>189</v>
      </c>
      <c r="G385" s="36" t="s">
        <v>644</v>
      </c>
      <c r="H385" s="9" t="s">
        <v>645</v>
      </c>
      <c r="I385" s="10">
        <v>0</v>
      </c>
      <c r="J385" s="12">
        <v>0</v>
      </c>
      <c r="K385" s="12">
        <v>0</v>
      </c>
      <c r="L385" s="12">
        <v>0</v>
      </c>
      <c r="M385" s="12">
        <v>0</v>
      </c>
      <c r="N385" s="39">
        <v>2430</v>
      </c>
      <c r="O385" s="31">
        <v>18.225000000000001</v>
      </c>
      <c r="P385" s="36" t="s">
        <v>99</v>
      </c>
    </row>
    <row r="386" spans="1:16" ht="24" x14ac:dyDescent="0.25">
      <c r="A386" s="38">
        <v>37685</v>
      </c>
      <c r="B386" s="38">
        <v>37685</v>
      </c>
      <c r="C386" s="11">
        <v>2003</v>
      </c>
      <c r="D386" s="35" t="s">
        <v>13</v>
      </c>
      <c r="E386" s="11" t="s">
        <v>14</v>
      </c>
      <c r="F386" s="36" t="s">
        <v>44</v>
      </c>
      <c r="G386" s="36" t="s">
        <v>646</v>
      </c>
      <c r="H386" s="9" t="s">
        <v>647</v>
      </c>
      <c r="I386" s="10">
        <v>0</v>
      </c>
      <c r="J386" s="12">
        <v>0</v>
      </c>
      <c r="K386" s="12">
        <v>0</v>
      </c>
      <c r="L386" s="12">
        <v>0</v>
      </c>
      <c r="M386" s="12">
        <v>0</v>
      </c>
      <c r="N386" s="39">
        <v>39</v>
      </c>
      <c r="O386" s="31">
        <v>0.29249999999999998</v>
      </c>
      <c r="P386" s="36" t="s">
        <v>99</v>
      </c>
    </row>
    <row r="387" spans="1:16" ht="24" x14ac:dyDescent="0.25">
      <c r="A387" s="38">
        <v>37686</v>
      </c>
      <c r="B387" s="38">
        <v>37686</v>
      </c>
      <c r="C387" s="11">
        <v>2003</v>
      </c>
      <c r="D387" s="35" t="s">
        <v>13</v>
      </c>
      <c r="E387" s="11" t="s">
        <v>112</v>
      </c>
      <c r="F387" s="36" t="s">
        <v>62</v>
      </c>
      <c r="G387" s="36" t="s">
        <v>145</v>
      </c>
      <c r="H387" s="9" t="s">
        <v>648</v>
      </c>
      <c r="I387" s="10">
        <v>0</v>
      </c>
      <c r="J387" s="12">
        <v>1</v>
      </c>
      <c r="K387" s="12">
        <v>1</v>
      </c>
      <c r="L387" s="12">
        <v>0</v>
      </c>
      <c r="M387" s="12">
        <v>0</v>
      </c>
      <c r="N387" s="39">
        <v>0</v>
      </c>
      <c r="O387" s="31">
        <v>2.8199999999999999E-2</v>
      </c>
      <c r="P387" s="36" t="s">
        <v>99</v>
      </c>
    </row>
    <row r="388" spans="1:16" ht="24" x14ac:dyDescent="0.25">
      <c r="A388" s="38">
        <v>37686</v>
      </c>
      <c r="B388" s="38">
        <v>37686</v>
      </c>
      <c r="C388" s="11">
        <v>2003</v>
      </c>
      <c r="D388" s="35" t="s">
        <v>13</v>
      </c>
      <c r="E388" s="11" t="s">
        <v>14</v>
      </c>
      <c r="F388" s="36" t="s">
        <v>92</v>
      </c>
      <c r="G388" s="36" t="s">
        <v>649</v>
      </c>
      <c r="H388" s="9" t="s">
        <v>650</v>
      </c>
      <c r="I388" s="10">
        <v>0</v>
      </c>
      <c r="J388" s="12">
        <v>0</v>
      </c>
      <c r="K388" s="12">
        <v>0</v>
      </c>
      <c r="L388" s="12">
        <v>0</v>
      </c>
      <c r="M388" s="12">
        <v>0</v>
      </c>
      <c r="N388" s="39">
        <v>60</v>
      </c>
      <c r="O388" s="31">
        <v>0</v>
      </c>
      <c r="P388" s="36" t="s">
        <v>99</v>
      </c>
    </row>
    <row r="389" spans="1:16" ht="24" x14ac:dyDescent="0.25">
      <c r="A389" s="38">
        <v>37688</v>
      </c>
      <c r="B389" s="38">
        <v>37688</v>
      </c>
      <c r="C389" s="11">
        <v>2003</v>
      </c>
      <c r="D389" s="35" t="s">
        <v>13</v>
      </c>
      <c r="E389" s="11" t="s">
        <v>14</v>
      </c>
      <c r="F389" s="36" t="s">
        <v>189</v>
      </c>
      <c r="G389" s="36" t="s">
        <v>651</v>
      </c>
      <c r="H389" s="9" t="s">
        <v>652</v>
      </c>
      <c r="I389" s="10">
        <v>0</v>
      </c>
      <c r="J389" s="12">
        <v>0</v>
      </c>
      <c r="K389" s="12">
        <v>0</v>
      </c>
      <c r="L389" s="12">
        <v>0</v>
      </c>
      <c r="M389" s="12">
        <v>0</v>
      </c>
      <c r="N389" s="39">
        <v>2375</v>
      </c>
      <c r="O389" s="31">
        <v>17.8125</v>
      </c>
      <c r="P389" s="36" t="s">
        <v>99</v>
      </c>
    </row>
    <row r="390" spans="1:16" ht="36" x14ac:dyDescent="0.25">
      <c r="A390" s="38">
        <v>37688</v>
      </c>
      <c r="B390" s="38">
        <v>37688</v>
      </c>
      <c r="C390" s="11">
        <v>2003</v>
      </c>
      <c r="D390" s="35" t="s">
        <v>115</v>
      </c>
      <c r="E390" s="11" t="s">
        <v>116</v>
      </c>
      <c r="F390" s="36" t="s">
        <v>51</v>
      </c>
      <c r="G390" s="36" t="s">
        <v>145</v>
      </c>
      <c r="H390" s="9" t="s">
        <v>653</v>
      </c>
      <c r="I390" s="10">
        <v>3</v>
      </c>
      <c r="J390" s="12">
        <v>4</v>
      </c>
      <c r="K390" s="12">
        <v>0</v>
      </c>
      <c r="L390" s="12">
        <v>0</v>
      </c>
      <c r="M390" s="12">
        <v>0</v>
      </c>
      <c r="N390" s="39">
        <v>0</v>
      </c>
      <c r="O390" s="31">
        <v>1</v>
      </c>
      <c r="P390" s="36" t="s">
        <v>99</v>
      </c>
    </row>
    <row r="391" spans="1:16" ht="36" x14ac:dyDescent="0.25">
      <c r="A391" s="38">
        <v>37688</v>
      </c>
      <c r="B391" s="38">
        <v>37688</v>
      </c>
      <c r="C391" s="11">
        <v>2003</v>
      </c>
      <c r="D391" s="35" t="s">
        <v>115</v>
      </c>
      <c r="E391" s="11" t="s">
        <v>116</v>
      </c>
      <c r="F391" s="36" t="s">
        <v>51</v>
      </c>
      <c r="G391" s="36" t="s">
        <v>654</v>
      </c>
      <c r="H391" s="9" t="s">
        <v>655</v>
      </c>
      <c r="I391" s="10">
        <v>2</v>
      </c>
      <c r="J391" s="12">
        <v>39</v>
      </c>
      <c r="K391" s="12">
        <v>0</v>
      </c>
      <c r="L391" s="12">
        <v>0</v>
      </c>
      <c r="M391" s="12">
        <v>0</v>
      </c>
      <c r="N391" s="39">
        <v>0</v>
      </c>
      <c r="O391" s="31">
        <v>0.6</v>
      </c>
      <c r="P391" s="36" t="s">
        <v>99</v>
      </c>
    </row>
    <row r="392" spans="1:16" ht="24" x14ac:dyDescent="0.25">
      <c r="A392" s="38">
        <v>37689</v>
      </c>
      <c r="B392" s="38">
        <v>37689</v>
      </c>
      <c r="C392" s="11">
        <v>2003</v>
      </c>
      <c r="D392" s="35" t="s">
        <v>115</v>
      </c>
      <c r="E392" s="11" t="s">
        <v>116</v>
      </c>
      <c r="F392" s="36" t="s">
        <v>51</v>
      </c>
      <c r="G392" s="36" t="s">
        <v>654</v>
      </c>
      <c r="H392" s="9" t="s">
        <v>656</v>
      </c>
      <c r="I392" s="10">
        <v>2</v>
      </c>
      <c r="J392" s="12">
        <v>30</v>
      </c>
      <c r="K392" s="12">
        <v>0</v>
      </c>
      <c r="L392" s="12">
        <v>0</v>
      </c>
      <c r="M392" s="12">
        <v>0</v>
      </c>
      <c r="N392" s="39">
        <v>0</v>
      </c>
      <c r="O392" s="31">
        <v>0.6</v>
      </c>
      <c r="P392" s="36" t="s">
        <v>99</v>
      </c>
    </row>
    <row r="393" spans="1:16" ht="36" x14ac:dyDescent="0.25">
      <c r="A393" s="38">
        <v>37689</v>
      </c>
      <c r="B393" s="38">
        <v>37689</v>
      </c>
      <c r="C393" s="11">
        <v>2003</v>
      </c>
      <c r="D393" s="35" t="s">
        <v>13</v>
      </c>
      <c r="E393" s="11" t="s">
        <v>149</v>
      </c>
      <c r="F393" s="36" t="s">
        <v>69</v>
      </c>
      <c r="G393" s="36" t="s">
        <v>145</v>
      </c>
      <c r="H393" s="9" t="s">
        <v>657</v>
      </c>
      <c r="I393" s="10">
        <v>0</v>
      </c>
      <c r="J393" s="12">
        <v>126</v>
      </c>
      <c r="K393" s="12">
        <v>0</v>
      </c>
      <c r="L393" s="12">
        <v>0</v>
      </c>
      <c r="M393" s="12">
        <v>0</v>
      </c>
      <c r="N393" s="39">
        <v>0</v>
      </c>
      <c r="O393" s="31">
        <v>0</v>
      </c>
      <c r="P393" s="36" t="s">
        <v>99</v>
      </c>
    </row>
    <row r="394" spans="1:16" ht="24" x14ac:dyDescent="0.25">
      <c r="A394" s="38">
        <v>37689</v>
      </c>
      <c r="B394" s="38">
        <v>37689</v>
      </c>
      <c r="C394" s="11">
        <v>2003</v>
      </c>
      <c r="D394" s="35" t="s">
        <v>13</v>
      </c>
      <c r="E394" s="11" t="s">
        <v>125</v>
      </c>
      <c r="F394" s="36" t="s">
        <v>51</v>
      </c>
      <c r="G394" s="36" t="s">
        <v>145</v>
      </c>
      <c r="H394" s="9" t="s">
        <v>658</v>
      </c>
      <c r="I394" s="10">
        <v>0</v>
      </c>
      <c r="J394" s="12">
        <v>1</v>
      </c>
      <c r="K394" s="12">
        <v>1</v>
      </c>
      <c r="L394" s="12">
        <v>0</v>
      </c>
      <c r="M394" s="12">
        <v>0</v>
      </c>
      <c r="N394" s="39">
        <v>0</v>
      </c>
      <c r="O394" s="31">
        <v>8.6999999999999994E-3</v>
      </c>
      <c r="P394" s="36" t="s">
        <v>99</v>
      </c>
    </row>
    <row r="395" spans="1:16" ht="36" x14ac:dyDescent="0.25">
      <c r="A395" s="38">
        <v>37690</v>
      </c>
      <c r="B395" s="38">
        <v>37690</v>
      </c>
      <c r="C395" s="11">
        <v>2003</v>
      </c>
      <c r="D395" s="35" t="s">
        <v>13</v>
      </c>
      <c r="E395" s="11" t="s">
        <v>149</v>
      </c>
      <c r="F395" s="36" t="s">
        <v>59</v>
      </c>
      <c r="G395" s="36" t="s">
        <v>484</v>
      </c>
      <c r="H395" s="9" t="s">
        <v>659</v>
      </c>
      <c r="I395" s="10">
        <v>0</v>
      </c>
      <c r="J395" s="12">
        <v>36</v>
      </c>
      <c r="K395" s="12">
        <v>0</v>
      </c>
      <c r="L395" s="12">
        <v>0</v>
      </c>
      <c r="M395" s="12">
        <v>0</v>
      </c>
      <c r="N395" s="39">
        <v>0</v>
      </c>
      <c r="O395" s="31">
        <v>0</v>
      </c>
      <c r="P395" s="36" t="s">
        <v>99</v>
      </c>
    </row>
    <row r="396" spans="1:16" ht="24" x14ac:dyDescent="0.25">
      <c r="A396" s="38">
        <v>37691</v>
      </c>
      <c r="B396" s="38">
        <v>37691</v>
      </c>
      <c r="C396" s="11">
        <v>2003</v>
      </c>
      <c r="D396" s="35" t="s">
        <v>13</v>
      </c>
      <c r="E396" s="11" t="s">
        <v>149</v>
      </c>
      <c r="F396" s="36" t="s">
        <v>75</v>
      </c>
      <c r="G396" s="36" t="s">
        <v>145</v>
      </c>
      <c r="H396" s="9" t="s">
        <v>660</v>
      </c>
      <c r="I396" s="10">
        <v>0</v>
      </c>
      <c r="J396" s="12">
        <v>2</v>
      </c>
      <c r="K396" s="12">
        <v>0</v>
      </c>
      <c r="L396" s="12">
        <v>0</v>
      </c>
      <c r="M396" s="12">
        <v>0</v>
      </c>
      <c r="N396" s="39">
        <v>0</v>
      </c>
      <c r="O396" s="31">
        <v>0</v>
      </c>
      <c r="P396" s="36" t="s">
        <v>99</v>
      </c>
    </row>
    <row r="397" spans="1:16" ht="24" x14ac:dyDescent="0.25">
      <c r="A397" s="38">
        <v>37692</v>
      </c>
      <c r="B397" s="38">
        <v>37692</v>
      </c>
      <c r="C397" s="11">
        <v>2003</v>
      </c>
      <c r="D397" s="35" t="s">
        <v>13</v>
      </c>
      <c r="E397" s="11" t="s">
        <v>149</v>
      </c>
      <c r="F397" s="36" t="s">
        <v>51</v>
      </c>
      <c r="G397" s="36" t="s">
        <v>310</v>
      </c>
      <c r="H397" s="9" t="s">
        <v>661</v>
      </c>
      <c r="I397" s="10">
        <v>0</v>
      </c>
      <c r="J397" s="12">
        <v>1</v>
      </c>
      <c r="K397" s="12">
        <v>3</v>
      </c>
      <c r="L397" s="12">
        <v>0</v>
      </c>
      <c r="M397" s="12">
        <v>0</v>
      </c>
      <c r="N397" s="39">
        <v>0</v>
      </c>
      <c r="O397" s="31">
        <v>8.6E-3</v>
      </c>
      <c r="P397" s="36" t="s">
        <v>99</v>
      </c>
    </row>
    <row r="398" spans="1:16" ht="36" x14ac:dyDescent="0.25">
      <c r="A398" s="38">
        <v>37695</v>
      </c>
      <c r="B398" s="38">
        <v>37695</v>
      </c>
      <c r="C398" s="11">
        <v>2003</v>
      </c>
      <c r="D398" s="35" t="s">
        <v>115</v>
      </c>
      <c r="E398" s="11" t="s">
        <v>116</v>
      </c>
      <c r="F398" s="36" t="s">
        <v>32</v>
      </c>
      <c r="G398" s="36" t="s">
        <v>145</v>
      </c>
      <c r="H398" s="9" t="s">
        <v>662</v>
      </c>
      <c r="I398" s="10">
        <v>1</v>
      </c>
      <c r="J398" s="12">
        <v>8</v>
      </c>
      <c r="K398" s="12">
        <v>0</v>
      </c>
      <c r="L398" s="12">
        <v>0</v>
      </c>
      <c r="M398" s="12">
        <v>0</v>
      </c>
      <c r="N398" s="39">
        <v>0</v>
      </c>
      <c r="O398" s="31">
        <v>0</v>
      </c>
      <c r="P398" s="36" t="s">
        <v>99</v>
      </c>
    </row>
    <row r="399" spans="1:16" ht="24" x14ac:dyDescent="0.25">
      <c r="A399" s="38">
        <v>37697</v>
      </c>
      <c r="B399" s="38">
        <v>37699</v>
      </c>
      <c r="C399" s="11">
        <v>2003</v>
      </c>
      <c r="D399" s="35" t="s">
        <v>13</v>
      </c>
      <c r="E399" s="11" t="s">
        <v>14</v>
      </c>
      <c r="F399" s="36" t="s">
        <v>36</v>
      </c>
      <c r="G399" s="36" t="s">
        <v>145</v>
      </c>
      <c r="H399" s="9" t="s">
        <v>663</v>
      </c>
      <c r="I399" s="10">
        <v>0</v>
      </c>
      <c r="J399" s="12">
        <v>0</v>
      </c>
      <c r="K399" s="12">
        <v>0</v>
      </c>
      <c r="L399" s="12">
        <v>0</v>
      </c>
      <c r="M399" s="12">
        <v>0</v>
      </c>
      <c r="N399" s="39">
        <v>9645</v>
      </c>
      <c r="O399" s="31">
        <v>72.337000000000003</v>
      </c>
      <c r="P399" s="36" t="s">
        <v>99</v>
      </c>
    </row>
    <row r="400" spans="1:16" ht="24" x14ac:dyDescent="0.25">
      <c r="A400" s="38">
        <v>37697</v>
      </c>
      <c r="B400" s="38">
        <v>37698</v>
      </c>
      <c r="C400" s="11">
        <v>2003</v>
      </c>
      <c r="D400" s="35" t="s">
        <v>13</v>
      </c>
      <c r="E400" s="11" t="s">
        <v>14</v>
      </c>
      <c r="F400" s="36" t="s">
        <v>155</v>
      </c>
      <c r="G400" s="36" t="s">
        <v>145</v>
      </c>
      <c r="H400" s="9" t="s">
        <v>664</v>
      </c>
      <c r="I400" s="10">
        <v>0</v>
      </c>
      <c r="J400" s="12">
        <v>0</v>
      </c>
      <c r="K400" s="12">
        <v>0</v>
      </c>
      <c r="L400" s="12">
        <v>0</v>
      </c>
      <c r="M400" s="12">
        <v>0</v>
      </c>
      <c r="N400" s="39">
        <v>1094</v>
      </c>
      <c r="O400" s="31">
        <v>8.2050000000000001</v>
      </c>
      <c r="P400" s="36" t="s">
        <v>99</v>
      </c>
    </row>
    <row r="401" spans="1:16" ht="24" x14ac:dyDescent="0.25">
      <c r="A401" s="38">
        <v>37697</v>
      </c>
      <c r="B401" s="38">
        <v>37697</v>
      </c>
      <c r="C401" s="11">
        <v>2003</v>
      </c>
      <c r="D401" s="35" t="s">
        <v>13</v>
      </c>
      <c r="E401" s="11" t="s">
        <v>14</v>
      </c>
      <c r="F401" s="36" t="s">
        <v>42</v>
      </c>
      <c r="G401" s="36" t="s">
        <v>665</v>
      </c>
      <c r="H401" s="9" t="s">
        <v>666</v>
      </c>
      <c r="I401" s="10">
        <v>0</v>
      </c>
      <c r="J401" s="12">
        <v>0</v>
      </c>
      <c r="K401" s="12">
        <v>0</v>
      </c>
      <c r="L401" s="12">
        <v>0</v>
      </c>
      <c r="M401" s="12">
        <v>0</v>
      </c>
      <c r="N401" s="39">
        <v>680</v>
      </c>
      <c r="O401" s="31">
        <v>5.0999999999999996</v>
      </c>
      <c r="P401" s="36" t="s">
        <v>99</v>
      </c>
    </row>
    <row r="402" spans="1:16" ht="24" x14ac:dyDescent="0.25">
      <c r="A402" s="38">
        <v>37697</v>
      </c>
      <c r="B402" s="38">
        <v>37697</v>
      </c>
      <c r="C402" s="11">
        <v>2003</v>
      </c>
      <c r="D402" s="35" t="s">
        <v>13</v>
      </c>
      <c r="E402" s="11" t="s">
        <v>14</v>
      </c>
      <c r="F402" s="36" t="s">
        <v>69</v>
      </c>
      <c r="G402" s="36" t="s">
        <v>667</v>
      </c>
      <c r="H402" s="9" t="s">
        <v>668</v>
      </c>
      <c r="I402" s="10">
        <v>0</v>
      </c>
      <c r="J402" s="12">
        <v>0</v>
      </c>
      <c r="K402" s="12">
        <v>0</v>
      </c>
      <c r="L402" s="12">
        <v>0</v>
      </c>
      <c r="M402" s="12">
        <v>0</v>
      </c>
      <c r="N402" s="39">
        <v>270</v>
      </c>
      <c r="O402" s="31">
        <v>2.0249999999999999</v>
      </c>
      <c r="P402" s="36" t="s">
        <v>99</v>
      </c>
    </row>
    <row r="403" spans="1:16" ht="24" x14ac:dyDescent="0.25">
      <c r="A403" s="38">
        <v>37698</v>
      </c>
      <c r="B403" s="38">
        <v>37698</v>
      </c>
      <c r="C403" s="11">
        <v>2003</v>
      </c>
      <c r="D403" s="11" t="s">
        <v>34</v>
      </c>
      <c r="E403" s="11" t="s">
        <v>182</v>
      </c>
      <c r="F403" s="36" t="s">
        <v>162</v>
      </c>
      <c r="G403" s="36" t="s">
        <v>16</v>
      </c>
      <c r="H403" s="9" t="s">
        <v>669</v>
      </c>
      <c r="I403" s="10">
        <v>0</v>
      </c>
      <c r="J403" s="12">
        <v>0</v>
      </c>
      <c r="K403" s="12">
        <v>50</v>
      </c>
      <c r="L403" s="12">
        <v>0</v>
      </c>
      <c r="M403" s="12">
        <v>0</v>
      </c>
      <c r="N403" s="39">
        <v>0</v>
      </c>
      <c r="O403" s="31">
        <v>0.14410000000000001</v>
      </c>
      <c r="P403" s="36" t="s">
        <v>99</v>
      </c>
    </row>
    <row r="404" spans="1:16" ht="36" x14ac:dyDescent="0.25">
      <c r="A404" s="38">
        <v>37698</v>
      </c>
      <c r="B404" s="38">
        <v>37698</v>
      </c>
      <c r="C404" s="11">
        <v>2003</v>
      </c>
      <c r="D404" s="11" t="s">
        <v>34</v>
      </c>
      <c r="E404" s="11" t="s">
        <v>182</v>
      </c>
      <c r="F404" s="36" t="s">
        <v>155</v>
      </c>
      <c r="G404" s="36" t="s">
        <v>670</v>
      </c>
      <c r="H404" s="9" t="s">
        <v>671</v>
      </c>
      <c r="I404" s="10">
        <v>0</v>
      </c>
      <c r="J404" s="12">
        <v>0</v>
      </c>
      <c r="K404" s="12">
        <v>0</v>
      </c>
      <c r="L404" s="12">
        <v>0</v>
      </c>
      <c r="M404" s="12">
        <v>0</v>
      </c>
      <c r="N404" s="39">
        <v>0</v>
      </c>
      <c r="O404" s="31">
        <v>0.14399999999999999</v>
      </c>
      <c r="P404" s="36" t="s">
        <v>99</v>
      </c>
    </row>
    <row r="405" spans="1:16" ht="36" x14ac:dyDescent="0.25">
      <c r="A405" s="38">
        <v>37698</v>
      </c>
      <c r="B405" s="38">
        <v>37698</v>
      </c>
      <c r="C405" s="11">
        <v>2003</v>
      </c>
      <c r="D405" s="35" t="s">
        <v>13</v>
      </c>
      <c r="E405" s="11" t="s">
        <v>125</v>
      </c>
      <c r="F405" s="36" t="s">
        <v>57</v>
      </c>
      <c r="G405" s="36" t="s">
        <v>672</v>
      </c>
      <c r="H405" s="9" t="s">
        <v>673</v>
      </c>
      <c r="I405" s="10">
        <v>0</v>
      </c>
      <c r="J405" s="12">
        <v>7</v>
      </c>
      <c r="K405" s="12">
        <v>0</v>
      </c>
      <c r="L405" s="12">
        <v>0</v>
      </c>
      <c r="M405" s="12">
        <v>0</v>
      </c>
      <c r="N405" s="39">
        <v>0</v>
      </c>
      <c r="O405" s="31">
        <v>0</v>
      </c>
      <c r="P405" s="36" t="s">
        <v>99</v>
      </c>
    </row>
    <row r="406" spans="1:16" x14ac:dyDescent="0.25">
      <c r="A406" s="38">
        <v>37698</v>
      </c>
      <c r="B406" s="38">
        <v>37698</v>
      </c>
      <c r="C406" s="11">
        <v>2003</v>
      </c>
      <c r="D406" s="35" t="s">
        <v>13</v>
      </c>
      <c r="E406" s="11" t="s">
        <v>112</v>
      </c>
      <c r="F406" s="36" t="s">
        <v>51</v>
      </c>
      <c r="G406" s="36" t="s">
        <v>145</v>
      </c>
      <c r="H406" s="9" t="s">
        <v>674</v>
      </c>
      <c r="I406" s="10">
        <v>0</v>
      </c>
      <c r="J406" s="12">
        <v>2</v>
      </c>
      <c r="K406" s="12">
        <v>0</v>
      </c>
      <c r="L406" s="12">
        <v>0</v>
      </c>
      <c r="M406" s="12">
        <v>0</v>
      </c>
      <c r="N406" s="39">
        <v>0</v>
      </c>
      <c r="O406" s="31">
        <v>0</v>
      </c>
      <c r="P406" s="36" t="s">
        <v>99</v>
      </c>
    </row>
    <row r="407" spans="1:16" ht="36" x14ac:dyDescent="0.25">
      <c r="A407" s="38">
        <v>37700</v>
      </c>
      <c r="B407" s="38">
        <v>37700</v>
      </c>
      <c r="C407" s="11">
        <v>2003</v>
      </c>
      <c r="D407" s="35" t="s">
        <v>115</v>
      </c>
      <c r="E407" s="11" t="s">
        <v>116</v>
      </c>
      <c r="F407" s="36" t="s">
        <v>51</v>
      </c>
      <c r="G407" s="36" t="s">
        <v>145</v>
      </c>
      <c r="H407" s="9" t="s">
        <v>675</v>
      </c>
      <c r="I407" s="10">
        <v>1</v>
      </c>
      <c r="J407" s="12">
        <v>3</v>
      </c>
      <c r="K407" s="12">
        <v>0</v>
      </c>
      <c r="L407" s="12">
        <v>0</v>
      </c>
      <c r="M407" s="12">
        <v>0</v>
      </c>
      <c r="N407" s="39">
        <v>0</v>
      </c>
      <c r="O407" s="31">
        <v>0</v>
      </c>
      <c r="P407" s="36" t="s">
        <v>99</v>
      </c>
    </row>
    <row r="408" spans="1:16" ht="24" x14ac:dyDescent="0.25">
      <c r="A408" s="38">
        <v>37701</v>
      </c>
      <c r="B408" s="38">
        <v>37702</v>
      </c>
      <c r="C408" s="11">
        <v>2003</v>
      </c>
      <c r="D408" s="35" t="s">
        <v>13</v>
      </c>
      <c r="E408" s="11" t="s">
        <v>14</v>
      </c>
      <c r="F408" s="36" t="s">
        <v>51</v>
      </c>
      <c r="G408" s="36" t="s">
        <v>676</v>
      </c>
      <c r="H408" s="9" t="s">
        <v>677</v>
      </c>
      <c r="I408" s="10">
        <v>0</v>
      </c>
      <c r="J408" s="12">
        <v>0</v>
      </c>
      <c r="K408" s="12">
        <v>0</v>
      </c>
      <c r="L408" s="12">
        <v>0</v>
      </c>
      <c r="M408" s="12">
        <v>0</v>
      </c>
      <c r="N408" s="39">
        <v>150</v>
      </c>
      <c r="O408" s="31">
        <v>1.125</v>
      </c>
      <c r="P408" s="36" t="s">
        <v>99</v>
      </c>
    </row>
    <row r="409" spans="1:16" ht="36" x14ac:dyDescent="0.25">
      <c r="A409" s="38">
        <v>37703</v>
      </c>
      <c r="B409" s="38">
        <v>37703</v>
      </c>
      <c r="C409" s="11">
        <v>2003</v>
      </c>
      <c r="D409" s="35" t="s">
        <v>115</v>
      </c>
      <c r="E409" s="11" t="s">
        <v>116</v>
      </c>
      <c r="F409" s="36" t="s">
        <v>15</v>
      </c>
      <c r="G409" s="36" t="s">
        <v>145</v>
      </c>
      <c r="H409" s="9" t="s">
        <v>678</v>
      </c>
      <c r="I409" s="10">
        <v>0</v>
      </c>
      <c r="J409" s="12">
        <v>7</v>
      </c>
      <c r="K409" s="12">
        <v>0</v>
      </c>
      <c r="L409" s="12">
        <v>0</v>
      </c>
      <c r="M409" s="12">
        <v>0</v>
      </c>
      <c r="N409" s="39">
        <v>0</v>
      </c>
      <c r="O409" s="31">
        <v>0</v>
      </c>
      <c r="P409" s="36" t="s">
        <v>99</v>
      </c>
    </row>
    <row r="410" spans="1:16" ht="24" x14ac:dyDescent="0.25">
      <c r="A410" s="38">
        <v>37704</v>
      </c>
      <c r="B410" s="38">
        <v>37704</v>
      </c>
      <c r="C410" s="11">
        <v>2003</v>
      </c>
      <c r="D410" s="35" t="s">
        <v>13</v>
      </c>
      <c r="E410" s="11" t="s">
        <v>112</v>
      </c>
      <c r="F410" s="36" t="s">
        <v>75</v>
      </c>
      <c r="G410" s="36" t="s">
        <v>679</v>
      </c>
      <c r="H410" s="9" t="s">
        <v>680</v>
      </c>
      <c r="I410" s="10">
        <v>3</v>
      </c>
      <c r="J410" s="12">
        <v>3</v>
      </c>
      <c r="K410" s="12">
        <v>1</v>
      </c>
      <c r="L410" s="12">
        <v>0</v>
      </c>
      <c r="M410" s="12">
        <v>0</v>
      </c>
      <c r="N410" s="39">
        <v>0</v>
      </c>
      <c r="O410" s="31">
        <v>8.0000000000000002E-3</v>
      </c>
      <c r="P410" s="36" t="s">
        <v>99</v>
      </c>
    </row>
    <row r="411" spans="1:16" ht="24" x14ac:dyDescent="0.25">
      <c r="A411" s="38">
        <v>37705</v>
      </c>
      <c r="B411" s="38">
        <v>37705</v>
      </c>
      <c r="C411" s="11">
        <v>2003</v>
      </c>
      <c r="D411" s="35" t="s">
        <v>13</v>
      </c>
      <c r="E411" s="11" t="s">
        <v>112</v>
      </c>
      <c r="F411" s="36" t="s">
        <v>19</v>
      </c>
      <c r="G411" s="36" t="s">
        <v>681</v>
      </c>
      <c r="H411" s="9" t="s">
        <v>682</v>
      </c>
      <c r="I411" s="10">
        <v>0</v>
      </c>
      <c r="J411" s="12">
        <v>3</v>
      </c>
      <c r="K411" s="12">
        <v>0</v>
      </c>
      <c r="L411" s="12">
        <v>0</v>
      </c>
      <c r="M411" s="12">
        <v>0</v>
      </c>
      <c r="N411" s="39">
        <v>0</v>
      </c>
      <c r="O411" s="31">
        <v>0</v>
      </c>
      <c r="P411" s="36" t="s">
        <v>99</v>
      </c>
    </row>
    <row r="412" spans="1:16" ht="24" x14ac:dyDescent="0.25">
      <c r="A412" s="38">
        <v>37707</v>
      </c>
      <c r="B412" s="38">
        <v>37707</v>
      </c>
      <c r="C412" s="11">
        <v>2003</v>
      </c>
      <c r="D412" s="35" t="s">
        <v>13</v>
      </c>
      <c r="E412" s="11" t="s">
        <v>112</v>
      </c>
      <c r="F412" s="36" t="s">
        <v>165</v>
      </c>
      <c r="G412" s="36" t="s">
        <v>683</v>
      </c>
      <c r="H412" s="9" t="s">
        <v>684</v>
      </c>
      <c r="I412" s="10">
        <v>1</v>
      </c>
      <c r="J412" s="12">
        <v>1</v>
      </c>
      <c r="K412" s="12">
        <v>0</v>
      </c>
      <c r="L412" s="12">
        <v>0</v>
      </c>
      <c r="M412" s="12">
        <v>0</v>
      </c>
      <c r="N412" s="39">
        <v>0</v>
      </c>
      <c r="O412" s="31">
        <v>0</v>
      </c>
      <c r="P412" s="36" t="s">
        <v>99</v>
      </c>
    </row>
    <row r="413" spans="1:16" ht="24" x14ac:dyDescent="0.25">
      <c r="A413" s="38">
        <v>37708</v>
      </c>
      <c r="B413" s="38">
        <v>37708</v>
      </c>
      <c r="C413" s="11">
        <v>2003</v>
      </c>
      <c r="D413" s="35" t="s">
        <v>115</v>
      </c>
      <c r="E413" s="11" t="s">
        <v>116</v>
      </c>
      <c r="F413" s="36" t="s">
        <v>26</v>
      </c>
      <c r="G413" s="36" t="s">
        <v>187</v>
      </c>
      <c r="H413" s="9" t="s">
        <v>685</v>
      </c>
      <c r="I413" s="10">
        <v>2</v>
      </c>
      <c r="J413" s="12">
        <v>25</v>
      </c>
      <c r="K413" s="12">
        <v>0</v>
      </c>
      <c r="L413" s="12">
        <v>0</v>
      </c>
      <c r="M413" s="12">
        <v>0</v>
      </c>
      <c r="N413" s="39">
        <v>0</v>
      </c>
      <c r="O413" s="31">
        <v>0</v>
      </c>
      <c r="P413" s="36" t="s">
        <v>99</v>
      </c>
    </row>
    <row r="414" spans="1:16" ht="48" x14ac:dyDescent="0.25">
      <c r="A414" s="38">
        <v>37710</v>
      </c>
      <c r="B414" s="38">
        <v>37710</v>
      </c>
      <c r="C414" s="11">
        <v>2003</v>
      </c>
      <c r="D414" s="35" t="s">
        <v>115</v>
      </c>
      <c r="E414" s="11" t="s">
        <v>116</v>
      </c>
      <c r="F414" s="36" t="s">
        <v>36</v>
      </c>
      <c r="G414" s="36" t="s">
        <v>145</v>
      </c>
      <c r="H414" s="9" t="s">
        <v>686</v>
      </c>
      <c r="I414" s="10">
        <v>5</v>
      </c>
      <c r="J414" s="12">
        <v>5</v>
      </c>
      <c r="K414" s="12">
        <v>0</v>
      </c>
      <c r="L414" s="12">
        <v>0</v>
      </c>
      <c r="M414" s="12">
        <v>0</v>
      </c>
      <c r="N414" s="39">
        <v>0</v>
      </c>
      <c r="O414" s="31">
        <v>1</v>
      </c>
      <c r="P414" s="36" t="s">
        <v>99</v>
      </c>
    </row>
    <row r="415" spans="1:16" ht="36" x14ac:dyDescent="0.25">
      <c r="A415" s="38">
        <v>37710</v>
      </c>
      <c r="B415" s="38">
        <v>37710</v>
      </c>
      <c r="C415" s="11">
        <v>2003</v>
      </c>
      <c r="D415" s="35" t="s">
        <v>115</v>
      </c>
      <c r="E415" s="11" t="s">
        <v>116</v>
      </c>
      <c r="F415" s="36" t="s">
        <v>26</v>
      </c>
      <c r="G415" s="36" t="s">
        <v>687</v>
      </c>
      <c r="H415" s="9" t="s">
        <v>688</v>
      </c>
      <c r="I415" s="10">
        <v>3</v>
      </c>
      <c r="J415" s="12">
        <v>38</v>
      </c>
      <c r="K415" s="12">
        <v>0</v>
      </c>
      <c r="L415" s="12">
        <v>0</v>
      </c>
      <c r="M415" s="12">
        <v>0</v>
      </c>
      <c r="N415" s="39">
        <v>0</v>
      </c>
      <c r="O415" s="31">
        <v>0.6</v>
      </c>
      <c r="P415" s="36" t="s">
        <v>99</v>
      </c>
    </row>
    <row r="416" spans="1:16" ht="36" x14ac:dyDescent="0.25">
      <c r="A416" s="38">
        <v>37714</v>
      </c>
      <c r="B416" s="38">
        <v>37715</v>
      </c>
      <c r="C416" s="11">
        <v>2003</v>
      </c>
      <c r="D416" s="35" t="s">
        <v>109</v>
      </c>
      <c r="E416" s="11" t="s">
        <v>152</v>
      </c>
      <c r="F416" s="36" t="s">
        <v>165</v>
      </c>
      <c r="G416" s="36" t="s">
        <v>205</v>
      </c>
      <c r="H416" s="9" t="s">
        <v>689</v>
      </c>
      <c r="I416" s="10">
        <v>0</v>
      </c>
      <c r="J416" s="12">
        <v>5</v>
      </c>
      <c r="K416" s="12">
        <v>0</v>
      </c>
      <c r="L416" s="12">
        <v>0</v>
      </c>
      <c r="M416" s="12">
        <v>0</v>
      </c>
      <c r="N416" s="39">
        <v>0</v>
      </c>
      <c r="O416" s="31">
        <v>0</v>
      </c>
      <c r="P416" s="36" t="s">
        <v>99</v>
      </c>
    </row>
    <row r="417" spans="1:16" ht="24" x14ac:dyDescent="0.25">
      <c r="A417" s="38">
        <v>37715</v>
      </c>
      <c r="B417" s="38">
        <v>37715</v>
      </c>
      <c r="C417" s="11">
        <v>2003</v>
      </c>
      <c r="D417" s="35" t="s">
        <v>104</v>
      </c>
      <c r="E417" s="11" t="s">
        <v>690</v>
      </c>
      <c r="F417" s="36" t="s">
        <v>36</v>
      </c>
      <c r="G417" s="36" t="s">
        <v>446</v>
      </c>
      <c r="H417" s="9" t="s">
        <v>691</v>
      </c>
      <c r="I417" s="12">
        <v>0</v>
      </c>
      <c r="J417" s="12">
        <v>7</v>
      </c>
      <c r="K417" s="12" t="s">
        <v>145</v>
      </c>
      <c r="L417" s="12">
        <v>0</v>
      </c>
      <c r="M417" s="12">
        <v>0</v>
      </c>
      <c r="N417" s="39">
        <v>0</v>
      </c>
      <c r="O417" s="31">
        <v>0</v>
      </c>
      <c r="P417" s="36" t="s">
        <v>99</v>
      </c>
    </row>
    <row r="418" spans="1:16" ht="48" x14ac:dyDescent="0.25">
      <c r="A418" s="38">
        <v>37716</v>
      </c>
      <c r="B418" s="38">
        <v>37716</v>
      </c>
      <c r="C418" s="11">
        <v>2003</v>
      </c>
      <c r="D418" s="35" t="s">
        <v>115</v>
      </c>
      <c r="E418" s="11" t="s">
        <v>116</v>
      </c>
      <c r="F418" s="36" t="s">
        <v>44</v>
      </c>
      <c r="G418" s="36" t="s">
        <v>145</v>
      </c>
      <c r="H418" s="9" t="s">
        <v>692</v>
      </c>
      <c r="I418" s="10">
        <v>1</v>
      </c>
      <c r="J418" s="12">
        <v>30</v>
      </c>
      <c r="K418" s="12">
        <v>0</v>
      </c>
      <c r="L418" s="12">
        <v>0</v>
      </c>
      <c r="M418" s="12">
        <v>0</v>
      </c>
      <c r="N418" s="39">
        <v>0</v>
      </c>
      <c r="O418" s="31">
        <v>0</v>
      </c>
      <c r="P418" s="36" t="s">
        <v>99</v>
      </c>
    </row>
    <row r="419" spans="1:16" ht="24" x14ac:dyDescent="0.25">
      <c r="A419" s="38">
        <v>37716</v>
      </c>
      <c r="B419" s="38">
        <v>37716</v>
      </c>
      <c r="C419" s="11">
        <v>2003</v>
      </c>
      <c r="D419" s="35" t="s">
        <v>115</v>
      </c>
      <c r="E419" s="11" t="s">
        <v>352</v>
      </c>
      <c r="F419" s="36" t="s">
        <v>165</v>
      </c>
      <c r="G419" s="36" t="s">
        <v>693</v>
      </c>
      <c r="H419" s="9" t="s">
        <v>694</v>
      </c>
      <c r="I419" s="10">
        <v>0</v>
      </c>
      <c r="J419" s="12">
        <v>1</v>
      </c>
      <c r="K419" s="12">
        <v>0</v>
      </c>
      <c r="L419" s="12">
        <v>0</v>
      </c>
      <c r="M419" s="12">
        <v>0</v>
      </c>
      <c r="N419" s="39">
        <v>0</v>
      </c>
      <c r="O419" s="31">
        <v>0</v>
      </c>
      <c r="P419" s="36" t="s">
        <v>99</v>
      </c>
    </row>
    <row r="420" spans="1:16" x14ac:dyDescent="0.25">
      <c r="A420" s="38">
        <v>37717</v>
      </c>
      <c r="B420" s="38">
        <v>37717</v>
      </c>
      <c r="C420" s="11">
        <v>2003</v>
      </c>
      <c r="D420" s="35" t="s">
        <v>13</v>
      </c>
      <c r="E420" s="11" t="s">
        <v>14</v>
      </c>
      <c r="F420" s="36" t="s">
        <v>55</v>
      </c>
      <c r="G420" s="36" t="s">
        <v>695</v>
      </c>
      <c r="H420" s="9" t="s">
        <v>696</v>
      </c>
      <c r="I420" s="10">
        <v>0</v>
      </c>
      <c r="J420" s="12">
        <v>0</v>
      </c>
      <c r="K420" s="12">
        <v>0</v>
      </c>
      <c r="L420" s="12">
        <v>0</v>
      </c>
      <c r="M420" s="12">
        <v>0</v>
      </c>
      <c r="N420" s="39">
        <v>90</v>
      </c>
      <c r="O420" s="31">
        <v>0.67500000000000004</v>
      </c>
      <c r="P420" s="36" t="s">
        <v>99</v>
      </c>
    </row>
    <row r="421" spans="1:16" ht="24" x14ac:dyDescent="0.25">
      <c r="A421" s="38">
        <v>37718</v>
      </c>
      <c r="B421" s="38">
        <v>37718</v>
      </c>
      <c r="C421" s="11">
        <v>2003</v>
      </c>
      <c r="D421" s="35" t="s">
        <v>13</v>
      </c>
      <c r="E421" s="11" t="s">
        <v>14</v>
      </c>
      <c r="F421" s="36" t="s">
        <v>189</v>
      </c>
      <c r="G421" s="36" t="s">
        <v>189</v>
      </c>
      <c r="H421" s="9" t="s">
        <v>697</v>
      </c>
      <c r="I421" s="10">
        <v>0</v>
      </c>
      <c r="J421" s="12">
        <v>0</v>
      </c>
      <c r="K421" s="12">
        <v>0</v>
      </c>
      <c r="L421" s="12">
        <v>0</v>
      </c>
      <c r="M421" s="12">
        <v>0</v>
      </c>
      <c r="N421" s="39">
        <v>36027</v>
      </c>
      <c r="O421" s="31">
        <v>270.20249999999999</v>
      </c>
      <c r="P421" s="36" t="s">
        <v>99</v>
      </c>
    </row>
    <row r="422" spans="1:16" ht="24" x14ac:dyDescent="0.25">
      <c r="A422" s="38">
        <v>37718</v>
      </c>
      <c r="B422" s="38">
        <v>37718</v>
      </c>
      <c r="C422" s="11">
        <v>2003</v>
      </c>
      <c r="D422" s="35" t="s">
        <v>13</v>
      </c>
      <c r="E422" s="11" t="s">
        <v>112</v>
      </c>
      <c r="F422" s="36" t="s">
        <v>28</v>
      </c>
      <c r="G422" s="36" t="s">
        <v>698</v>
      </c>
      <c r="H422" s="9" t="s">
        <v>699</v>
      </c>
      <c r="I422" s="10">
        <v>8</v>
      </c>
      <c r="J422" s="12">
        <v>10</v>
      </c>
      <c r="K422" s="12">
        <v>0</v>
      </c>
      <c r="L422" s="12">
        <v>0</v>
      </c>
      <c r="M422" s="12">
        <v>0</v>
      </c>
      <c r="N422" s="39">
        <v>0</v>
      </c>
      <c r="O422" s="31">
        <v>0</v>
      </c>
      <c r="P422" s="36" t="s">
        <v>99</v>
      </c>
    </row>
    <row r="423" spans="1:16" ht="24" x14ac:dyDescent="0.25">
      <c r="A423" s="38">
        <v>37718</v>
      </c>
      <c r="B423" s="38">
        <v>37718</v>
      </c>
      <c r="C423" s="11">
        <v>2003</v>
      </c>
      <c r="D423" s="35" t="s">
        <v>13</v>
      </c>
      <c r="E423" s="11" t="s">
        <v>125</v>
      </c>
      <c r="F423" s="36" t="s">
        <v>165</v>
      </c>
      <c r="G423" s="36" t="s">
        <v>145</v>
      </c>
      <c r="H423" s="9" t="s">
        <v>700</v>
      </c>
      <c r="I423" s="10">
        <v>0</v>
      </c>
      <c r="J423" s="12">
        <v>1</v>
      </c>
      <c r="K423" s="12">
        <v>0</v>
      </c>
      <c r="L423" s="12">
        <v>0</v>
      </c>
      <c r="M423" s="12">
        <v>0</v>
      </c>
      <c r="N423" s="39">
        <v>0</v>
      </c>
      <c r="O423" s="31">
        <v>0</v>
      </c>
      <c r="P423" s="36" t="s">
        <v>99</v>
      </c>
    </row>
    <row r="424" spans="1:16" ht="36" x14ac:dyDescent="0.25">
      <c r="A424" s="38">
        <v>37719</v>
      </c>
      <c r="B424" s="38">
        <v>38928</v>
      </c>
      <c r="C424" s="11">
        <v>2003</v>
      </c>
      <c r="D424" s="11" t="s">
        <v>34</v>
      </c>
      <c r="E424" s="11" t="s">
        <v>35</v>
      </c>
      <c r="F424" s="36" t="s">
        <v>69</v>
      </c>
      <c r="G424" s="36" t="s">
        <v>145</v>
      </c>
      <c r="H424" s="9" t="s">
        <v>701</v>
      </c>
      <c r="I424" s="10">
        <v>0</v>
      </c>
      <c r="J424" s="12">
        <v>322</v>
      </c>
      <c r="K424" s="12">
        <v>95</v>
      </c>
      <c r="L424" s="12">
        <v>0</v>
      </c>
      <c r="M424" s="12">
        <v>0</v>
      </c>
      <c r="N424" s="39">
        <v>0</v>
      </c>
      <c r="O424" s="31">
        <v>0.27300000000000002</v>
      </c>
      <c r="P424" s="36" t="s">
        <v>99</v>
      </c>
    </row>
    <row r="425" spans="1:16" ht="36" x14ac:dyDescent="0.25">
      <c r="A425" s="38">
        <v>37719</v>
      </c>
      <c r="B425" s="38">
        <v>37719</v>
      </c>
      <c r="C425" s="11">
        <v>2003</v>
      </c>
      <c r="D425" s="11" t="s">
        <v>34</v>
      </c>
      <c r="E425" s="11" t="s">
        <v>35</v>
      </c>
      <c r="F425" s="36" t="s">
        <v>162</v>
      </c>
      <c r="G425" s="36" t="s">
        <v>16</v>
      </c>
      <c r="H425" s="9" t="s">
        <v>702</v>
      </c>
      <c r="I425" s="10">
        <v>3</v>
      </c>
      <c r="J425" s="12">
        <v>143</v>
      </c>
      <c r="K425" s="12">
        <v>28</v>
      </c>
      <c r="L425" s="12">
        <v>0</v>
      </c>
      <c r="M425" s="12">
        <v>0</v>
      </c>
      <c r="N425" s="39">
        <v>0</v>
      </c>
      <c r="O425" s="31">
        <v>0.08</v>
      </c>
      <c r="P425" s="36" t="s">
        <v>99</v>
      </c>
    </row>
    <row r="426" spans="1:16" ht="48" x14ac:dyDescent="0.25">
      <c r="A426" s="38">
        <v>37719</v>
      </c>
      <c r="B426" s="38">
        <v>37719</v>
      </c>
      <c r="C426" s="11">
        <v>2003</v>
      </c>
      <c r="D426" s="35" t="s">
        <v>13</v>
      </c>
      <c r="E426" s="11" t="s">
        <v>125</v>
      </c>
      <c r="F426" s="36" t="s">
        <v>47</v>
      </c>
      <c r="G426" s="36" t="s">
        <v>703</v>
      </c>
      <c r="H426" s="9" t="s">
        <v>704</v>
      </c>
      <c r="I426" s="10">
        <v>0</v>
      </c>
      <c r="J426" s="12">
        <v>10</v>
      </c>
      <c r="K426" s="12">
        <v>0</v>
      </c>
      <c r="L426" s="12">
        <v>0</v>
      </c>
      <c r="M426" s="12">
        <v>0</v>
      </c>
      <c r="N426" s="39">
        <v>0</v>
      </c>
      <c r="O426" s="31">
        <v>0</v>
      </c>
      <c r="P426" s="36" t="s">
        <v>99</v>
      </c>
    </row>
    <row r="427" spans="1:16" ht="24" x14ac:dyDescent="0.25">
      <c r="A427" s="38">
        <v>37719</v>
      </c>
      <c r="B427" s="38">
        <v>37719</v>
      </c>
      <c r="C427" s="11">
        <v>2003</v>
      </c>
      <c r="D427" s="35" t="s">
        <v>13</v>
      </c>
      <c r="E427" s="11" t="s">
        <v>112</v>
      </c>
      <c r="F427" s="36" t="s">
        <v>165</v>
      </c>
      <c r="G427" s="36" t="s">
        <v>603</v>
      </c>
      <c r="H427" s="9" t="s">
        <v>705</v>
      </c>
      <c r="I427" s="10">
        <v>0</v>
      </c>
      <c r="J427" s="12">
        <v>0</v>
      </c>
      <c r="K427" s="12">
        <v>0</v>
      </c>
      <c r="L427" s="12">
        <v>0</v>
      </c>
      <c r="M427" s="12">
        <v>0</v>
      </c>
      <c r="N427" s="39">
        <v>0</v>
      </c>
      <c r="O427" s="31">
        <v>0</v>
      </c>
      <c r="P427" s="36" t="s">
        <v>99</v>
      </c>
    </row>
    <row r="428" spans="1:16" ht="36" x14ac:dyDescent="0.25">
      <c r="A428" s="38">
        <v>37720</v>
      </c>
      <c r="B428" s="38">
        <v>37720</v>
      </c>
      <c r="C428" s="11">
        <v>2003</v>
      </c>
      <c r="D428" s="35" t="s">
        <v>115</v>
      </c>
      <c r="E428" s="11" t="s">
        <v>116</v>
      </c>
      <c r="F428" s="36" t="s">
        <v>75</v>
      </c>
      <c r="G428" s="36" t="s">
        <v>706</v>
      </c>
      <c r="H428" s="9" t="s">
        <v>707</v>
      </c>
      <c r="I428" s="10">
        <v>3</v>
      </c>
      <c r="J428" s="12">
        <v>24</v>
      </c>
      <c r="K428" s="12">
        <v>0</v>
      </c>
      <c r="L428" s="12">
        <v>0</v>
      </c>
      <c r="M428" s="12">
        <v>0</v>
      </c>
      <c r="N428" s="39">
        <v>0</v>
      </c>
      <c r="O428" s="31">
        <v>0.6</v>
      </c>
      <c r="P428" s="36" t="s">
        <v>99</v>
      </c>
    </row>
    <row r="429" spans="1:16" ht="24" x14ac:dyDescent="0.25">
      <c r="A429" s="38">
        <v>37722</v>
      </c>
      <c r="B429" s="38">
        <v>37722</v>
      </c>
      <c r="C429" s="11">
        <v>2003</v>
      </c>
      <c r="D429" s="35" t="s">
        <v>104</v>
      </c>
      <c r="E429" s="11" t="s">
        <v>276</v>
      </c>
      <c r="F429" s="36" t="s">
        <v>28</v>
      </c>
      <c r="G429" s="36" t="s">
        <v>145</v>
      </c>
      <c r="H429" s="9" t="s">
        <v>708</v>
      </c>
      <c r="I429" s="10">
        <v>0</v>
      </c>
      <c r="J429" s="12">
        <v>81</v>
      </c>
      <c r="K429" s="12">
        <v>20</v>
      </c>
      <c r="L429" s="12">
        <v>0</v>
      </c>
      <c r="M429" s="12">
        <v>0</v>
      </c>
      <c r="N429" s="39">
        <v>0</v>
      </c>
      <c r="O429" s="31">
        <v>0.56499999999999995</v>
      </c>
      <c r="P429" s="36" t="s">
        <v>99</v>
      </c>
    </row>
    <row r="430" spans="1:16" ht="36" x14ac:dyDescent="0.25">
      <c r="A430" s="38">
        <v>37722</v>
      </c>
      <c r="B430" s="38">
        <v>37722</v>
      </c>
      <c r="C430" s="11">
        <v>2003</v>
      </c>
      <c r="D430" s="11" t="s">
        <v>34</v>
      </c>
      <c r="E430" s="11" t="s">
        <v>35</v>
      </c>
      <c r="F430" s="36" t="s">
        <v>92</v>
      </c>
      <c r="G430" s="36" t="s">
        <v>16</v>
      </c>
      <c r="H430" s="9" t="s">
        <v>709</v>
      </c>
      <c r="I430" s="10">
        <v>0</v>
      </c>
      <c r="J430" s="12">
        <v>345</v>
      </c>
      <c r="K430" s="12">
        <v>9</v>
      </c>
      <c r="L430" s="12">
        <v>2</v>
      </c>
      <c r="M430" s="12">
        <v>0</v>
      </c>
      <c r="N430" s="39">
        <v>0</v>
      </c>
      <c r="O430" s="31">
        <v>0.25</v>
      </c>
      <c r="P430" s="36" t="s">
        <v>99</v>
      </c>
    </row>
    <row r="431" spans="1:16" ht="36" x14ac:dyDescent="0.25">
      <c r="A431" s="38">
        <v>37722</v>
      </c>
      <c r="B431" s="38">
        <v>37722</v>
      </c>
      <c r="C431" s="11">
        <v>2003</v>
      </c>
      <c r="D431" s="35" t="s">
        <v>115</v>
      </c>
      <c r="E431" s="11" t="s">
        <v>116</v>
      </c>
      <c r="F431" s="36" t="s">
        <v>55</v>
      </c>
      <c r="G431" s="36" t="s">
        <v>145</v>
      </c>
      <c r="H431" s="9" t="s">
        <v>710</v>
      </c>
      <c r="I431" s="10">
        <v>0</v>
      </c>
      <c r="J431" s="12">
        <v>19</v>
      </c>
      <c r="K431" s="12">
        <v>0</v>
      </c>
      <c r="L431" s="12">
        <v>0</v>
      </c>
      <c r="M431" s="12">
        <v>0</v>
      </c>
      <c r="N431" s="39">
        <v>0</v>
      </c>
      <c r="O431" s="31">
        <v>0</v>
      </c>
      <c r="P431" s="36" t="s">
        <v>99</v>
      </c>
    </row>
    <row r="432" spans="1:16" ht="36" x14ac:dyDescent="0.25">
      <c r="A432" s="38">
        <v>37722</v>
      </c>
      <c r="B432" s="38">
        <v>37725</v>
      </c>
      <c r="C432" s="11">
        <v>2003</v>
      </c>
      <c r="D432" s="35" t="s">
        <v>13</v>
      </c>
      <c r="E432" s="11" t="s">
        <v>14</v>
      </c>
      <c r="F432" s="36" t="s">
        <v>92</v>
      </c>
      <c r="G432" s="36" t="s">
        <v>711</v>
      </c>
      <c r="H432" s="9" t="s">
        <v>712</v>
      </c>
      <c r="I432" s="10">
        <v>4</v>
      </c>
      <c r="J432" s="12">
        <v>6</v>
      </c>
      <c r="K432" s="12">
        <v>0</v>
      </c>
      <c r="L432" s="12">
        <v>0</v>
      </c>
      <c r="M432" s="12">
        <v>0</v>
      </c>
      <c r="N432" s="39" t="s">
        <v>145</v>
      </c>
      <c r="O432" s="31">
        <v>0</v>
      </c>
      <c r="P432" s="36" t="s">
        <v>99</v>
      </c>
    </row>
    <row r="433" spans="1:16" ht="36" x14ac:dyDescent="0.25">
      <c r="A433" s="38">
        <v>37723</v>
      </c>
      <c r="B433" s="38">
        <v>37723</v>
      </c>
      <c r="C433" s="11">
        <v>2003</v>
      </c>
      <c r="D433" s="35" t="s">
        <v>13</v>
      </c>
      <c r="E433" s="11" t="s">
        <v>14</v>
      </c>
      <c r="F433" s="36" t="s">
        <v>72</v>
      </c>
      <c r="G433" s="36" t="s">
        <v>430</v>
      </c>
      <c r="H433" s="9" t="s">
        <v>713</v>
      </c>
      <c r="I433" s="10">
        <v>0</v>
      </c>
      <c r="J433" s="12">
        <v>0</v>
      </c>
      <c r="K433" s="12">
        <v>0</v>
      </c>
      <c r="L433" s="12">
        <v>0</v>
      </c>
      <c r="M433" s="12">
        <v>0</v>
      </c>
      <c r="N433" s="39">
        <v>70</v>
      </c>
      <c r="O433" s="31">
        <v>0.52500000000000002</v>
      </c>
      <c r="P433" s="36" t="s">
        <v>99</v>
      </c>
    </row>
    <row r="434" spans="1:16" ht="24" x14ac:dyDescent="0.25">
      <c r="A434" s="38">
        <v>37724</v>
      </c>
      <c r="B434" s="38">
        <v>37724</v>
      </c>
      <c r="C434" s="11">
        <v>2003</v>
      </c>
      <c r="D434" s="35" t="s">
        <v>13</v>
      </c>
      <c r="E434" s="11" t="s">
        <v>125</v>
      </c>
      <c r="F434" s="36" t="s">
        <v>165</v>
      </c>
      <c r="G434" s="36" t="s">
        <v>714</v>
      </c>
      <c r="H434" s="9" t="s">
        <v>715</v>
      </c>
      <c r="I434" s="10">
        <v>0</v>
      </c>
      <c r="J434" s="12">
        <v>9</v>
      </c>
      <c r="K434" s="12">
        <v>0</v>
      </c>
      <c r="L434" s="12">
        <v>0</v>
      </c>
      <c r="M434" s="12">
        <v>0</v>
      </c>
      <c r="N434" s="39">
        <v>0</v>
      </c>
      <c r="O434" s="31">
        <v>0</v>
      </c>
      <c r="P434" s="36" t="s">
        <v>99</v>
      </c>
    </row>
    <row r="435" spans="1:16" ht="24" x14ac:dyDescent="0.25">
      <c r="A435" s="38">
        <v>37725</v>
      </c>
      <c r="B435" s="38">
        <v>37725</v>
      </c>
      <c r="C435" s="11">
        <v>2003</v>
      </c>
      <c r="D435" s="35" t="s">
        <v>115</v>
      </c>
      <c r="E435" s="11" t="s">
        <v>116</v>
      </c>
      <c r="F435" s="36" t="s">
        <v>30</v>
      </c>
      <c r="G435" s="36" t="s">
        <v>554</v>
      </c>
      <c r="H435" s="9" t="s">
        <v>716</v>
      </c>
      <c r="I435" s="10">
        <v>3</v>
      </c>
      <c r="J435" s="12">
        <v>3</v>
      </c>
      <c r="K435" s="12">
        <v>0</v>
      </c>
      <c r="L435" s="12">
        <v>0</v>
      </c>
      <c r="M435" s="12">
        <v>0</v>
      </c>
      <c r="N435" s="39">
        <v>0</v>
      </c>
      <c r="O435" s="31">
        <v>0</v>
      </c>
      <c r="P435" s="36" t="s">
        <v>99</v>
      </c>
    </row>
    <row r="436" spans="1:16" x14ac:dyDescent="0.25">
      <c r="A436" s="38">
        <v>37725</v>
      </c>
      <c r="B436" s="38">
        <v>37725</v>
      </c>
      <c r="C436" s="11">
        <v>2003</v>
      </c>
      <c r="D436" s="35" t="s">
        <v>13</v>
      </c>
      <c r="E436" s="11" t="s">
        <v>14</v>
      </c>
      <c r="F436" s="36" t="s">
        <v>44</v>
      </c>
      <c r="G436" s="36" t="s">
        <v>601</v>
      </c>
      <c r="H436" s="9" t="s">
        <v>717</v>
      </c>
      <c r="I436" s="10">
        <v>0</v>
      </c>
      <c r="J436" s="12">
        <v>0</v>
      </c>
      <c r="K436" s="12">
        <v>0</v>
      </c>
      <c r="L436" s="12">
        <v>0</v>
      </c>
      <c r="M436" s="12">
        <v>0</v>
      </c>
      <c r="N436" s="39">
        <v>26</v>
      </c>
      <c r="O436" s="31">
        <v>0.19500000000000001</v>
      </c>
      <c r="P436" s="36" t="s">
        <v>99</v>
      </c>
    </row>
    <row r="437" spans="1:16" ht="24" x14ac:dyDescent="0.25">
      <c r="A437" s="38">
        <v>37725</v>
      </c>
      <c r="B437" s="38">
        <v>37726</v>
      </c>
      <c r="C437" s="11">
        <v>2003</v>
      </c>
      <c r="D437" s="35" t="s">
        <v>13</v>
      </c>
      <c r="E437" s="11" t="s">
        <v>14</v>
      </c>
      <c r="F437" s="36" t="s">
        <v>36</v>
      </c>
      <c r="G437" s="36" t="s">
        <v>718</v>
      </c>
      <c r="H437" s="9" t="s">
        <v>719</v>
      </c>
      <c r="I437" s="10">
        <v>0</v>
      </c>
      <c r="J437" s="12">
        <v>0</v>
      </c>
      <c r="K437" s="12">
        <v>0</v>
      </c>
      <c r="L437" s="12">
        <v>0</v>
      </c>
      <c r="M437" s="12">
        <v>0</v>
      </c>
      <c r="N437" s="39">
        <v>25</v>
      </c>
      <c r="O437" s="31">
        <v>0.1875</v>
      </c>
      <c r="P437" s="11" t="s">
        <v>298</v>
      </c>
    </row>
    <row r="438" spans="1:16" ht="24" x14ac:dyDescent="0.25">
      <c r="A438" s="38">
        <v>37726</v>
      </c>
      <c r="B438" s="38">
        <v>37726</v>
      </c>
      <c r="C438" s="11">
        <v>2003</v>
      </c>
      <c r="D438" s="35" t="s">
        <v>115</v>
      </c>
      <c r="E438" s="11" t="s">
        <v>352</v>
      </c>
      <c r="F438" s="36" t="s">
        <v>165</v>
      </c>
      <c r="G438" s="36" t="s">
        <v>361</v>
      </c>
      <c r="H438" s="9" t="s">
        <v>720</v>
      </c>
      <c r="I438" s="10">
        <v>2</v>
      </c>
      <c r="J438" s="12">
        <v>2</v>
      </c>
      <c r="K438" s="12">
        <v>1</v>
      </c>
      <c r="L438" s="12">
        <v>0</v>
      </c>
      <c r="M438" s="12">
        <v>0</v>
      </c>
      <c r="N438" s="39">
        <v>0</v>
      </c>
      <c r="O438" s="31">
        <v>2.8899999999999999E-2</v>
      </c>
      <c r="P438" s="36" t="s">
        <v>99</v>
      </c>
    </row>
    <row r="439" spans="1:16" ht="36" x14ac:dyDescent="0.25">
      <c r="A439" s="38">
        <v>37726</v>
      </c>
      <c r="B439" s="38">
        <v>37726</v>
      </c>
      <c r="C439" s="11">
        <v>2003</v>
      </c>
      <c r="D439" s="35" t="s">
        <v>115</v>
      </c>
      <c r="E439" s="11" t="s">
        <v>116</v>
      </c>
      <c r="F439" s="36" t="s">
        <v>36</v>
      </c>
      <c r="G439" s="36" t="s">
        <v>721</v>
      </c>
      <c r="H439" s="9" t="s">
        <v>722</v>
      </c>
      <c r="I439" s="10">
        <v>1</v>
      </c>
      <c r="J439" s="12">
        <v>15</v>
      </c>
      <c r="K439" s="12">
        <v>0</v>
      </c>
      <c r="L439" s="12">
        <v>0</v>
      </c>
      <c r="M439" s="12">
        <v>0</v>
      </c>
      <c r="N439" s="39">
        <v>0</v>
      </c>
      <c r="O439" s="31">
        <v>0</v>
      </c>
      <c r="P439" s="36" t="s">
        <v>99</v>
      </c>
    </row>
    <row r="440" spans="1:16" ht="24" x14ac:dyDescent="0.25">
      <c r="A440" s="38">
        <v>37728</v>
      </c>
      <c r="B440" s="38">
        <v>37728</v>
      </c>
      <c r="C440" s="11">
        <v>2003</v>
      </c>
      <c r="D440" s="35" t="s">
        <v>13</v>
      </c>
      <c r="E440" s="11" t="s">
        <v>112</v>
      </c>
      <c r="F440" s="36" t="s">
        <v>165</v>
      </c>
      <c r="G440" s="36" t="s">
        <v>693</v>
      </c>
      <c r="H440" s="9" t="s">
        <v>723</v>
      </c>
      <c r="I440" s="10">
        <v>0</v>
      </c>
      <c r="J440" s="12">
        <v>2</v>
      </c>
      <c r="K440" s="12">
        <v>0</v>
      </c>
      <c r="L440" s="12">
        <v>0</v>
      </c>
      <c r="M440" s="12">
        <v>0</v>
      </c>
      <c r="N440" s="39">
        <v>0</v>
      </c>
      <c r="O440" s="31">
        <v>0</v>
      </c>
      <c r="P440" s="36" t="s">
        <v>99</v>
      </c>
    </row>
    <row r="441" spans="1:16" ht="24" x14ac:dyDescent="0.25">
      <c r="A441" s="38">
        <v>37730</v>
      </c>
      <c r="B441" s="38">
        <v>37739</v>
      </c>
      <c r="C441" s="11">
        <v>2003</v>
      </c>
      <c r="D441" s="35" t="s">
        <v>13</v>
      </c>
      <c r="E441" s="11" t="s">
        <v>14</v>
      </c>
      <c r="F441" s="36" t="s">
        <v>36</v>
      </c>
      <c r="G441" s="9" t="s">
        <v>724</v>
      </c>
      <c r="H441" s="9" t="s">
        <v>725</v>
      </c>
      <c r="I441" s="10">
        <v>0</v>
      </c>
      <c r="J441" s="12">
        <v>0</v>
      </c>
      <c r="K441" s="12">
        <v>0</v>
      </c>
      <c r="L441" s="12">
        <v>0</v>
      </c>
      <c r="M441" s="12">
        <v>0</v>
      </c>
      <c r="N441" s="39">
        <v>1375</v>
      </c>
      <c r="O441" s="31">
        <v>10.311999999999999</v>
      </c>
      <c r="P441" s="36" t="s">
        <v>99</v>
      </c>
    </row>
    <row r="442" spans="1:16" ht="36" x14ac:dyDescent="0.25">
      <c r="A442" s="38">
        <v>37730</v>
      </c>
      <c r="B442" s="38">
        <v>37730</v>
      </c>
      <c r="C442" s="11">
        <v>2003</v>
      </c>
      <c r="D442" s="35" t="s">
        <v>104</v>
      </c>
      <c r="E442" s="11" t="s">
        <v>276</v>
      </c>
      <c r="F442" s="36" t="s">
        <v>165</v>
      </c>
      <c r="G442" s="36" t="s">
        <v>603</v>
      </c>
      <c r="H442" s="9" t="s">
        <v>726</v>
      </c>
      <c r="I442" s="10">
        <v>1</v>
      </c>
      <c r="J442" s="12">
        <v>1</v>
      </c>
      <c r="K442" s="12">
        <v>1</v>
      </c>
      <c r="L442" s="12">
        <v>0</v>
      </c>
      <c r="M442" s="12">
        <v>0</v>
      </c>
      <c r="N442" s="39">
        <v>0</v>
      </c>
      <c r="O442" s="31">
        <v>2.8199999999999999E-2</v>
      </c>
      <c r="P442" s="36" t="s">
        <v>99</v>
      </c>
    </row>
    <row r="443" spans="1:16" ht="36" x14ac:dyDescent="0.25">
      <c r="A443" s="38">
        <v>37733</v>
      </c>
      <c r="B443" s="38">
        <v>37733</v>
      </c>
      <c r="C443" s="11">
        <v>2003</v>
      </c>
      <c r="D443" s="35" t="s">
        <v>13</v>
      </c>
      <c r="E443" s="11" t="s">
        <v>112</v>
      </c>
      <c r="F443" s="36" t="s">
        <v>77</v>
      </c>
      <c r="G443" s="36" t="s">
        <v>727</v>
      </c>
      <c r="H443" s="9" t="s">
        <v>728</v>
      </c>
      <c r="I443" s="10">
        <v>1</v>
      </c>
      <c r="J443" s="12">
        <v>0</v>
      </c>
      <c r="K443" s="12">
        <v>0</v>
      </c>
      <c r="L443" s="12">
        <v>0</v>
      </c>
      <c r="M443" s="12">
        <v>0</v>
      </c>
      <c r="N443" s="39">
        <v>0</v>
      </c>
      <c r="O443" s="31">
        <v>0</v>
      </c>
      <c r="P443" s="36" t="s">
        <v>99</v>
      </c>
    </row>
    <row r="444" spans="1:16" ht="84" x14ac:dyDescent="0.25">
      <c r="A444" s="38">
        <v>37733</v>
      </c>
      <c r="B444" s="38">
        <v>37734</v>
      </c>
      <c r="C444" s="11">
        <v>2003</v>
      </c>
      <c r="D444" s="11" t="s">
        <v>34</v>
      </c>
      <c r="E444" s="11" t="s">
        <v>35</v>
      </c>
      <c r="F444" s="36" t="s">
        <v>162</v>
      </c>
      <c r="G444" s="9" t="s">
        <v>729</v>
      </c>
      <c r="H444" s="9" t="s">
        <v>730</v>
      </c>
      <c r="I444" s="10">
        <v>0</v>
      </c>
      <c r="J444" s="12">
        <v>15530</v>
      </c>
      <c r="K444" s="12">
        <v>3106</v>
      </c>
      <c r="L444" s="12">
        <v>0</v>
      </c>
      <c r="M444" s="12">
        <v>0</v>
      </c>
      <c r="N444" s="39">
        <v>0</v>
      </c>
      <c r="O444" s="31">
        <v>12.62</v>
      </c>
      <c r="P444" s="36" t="s">
        <v>99</v>
      </c>
    </row>
    <row r="445" spans="1:16" ht="36" x14ac:dyDescent="0.25">
      <c r="A445" s="38">
        <v>37734</v>
      </c>
      <c r="B445" s="38">
        <v>37734</v>
      </c>
      <c r="C445" s="11">
        <v>2003</v>
      </c>
      <c r="D445" s="35" t="s">
        <v>115</v>
      </c>
      <c r="E445" s="11" t="s">
        <v>116</v>
      </c>
      <c r="F445" s="36" t="s">
        <v>97</v>
      </c>
      <c r="G445" s="36" t="s">
        <v>145</v>
      </c>
      <c r="H445" s="9" t="s">
        <v>731</v>
      </c>
      <c r="I445" s="10">
        <v>0</v>
      </c>
      <c r="J445" s="12">
        <v>23</v>
      </c>
      <c r="K445" s="12">
        <v>0</v>
      </c>
      <c r="L445" s="12">
        <v>0</v>
      </c>
      <c r="M445" s="12">
        <v>0</v>
      </c>
      <c r="N445" s="39">
        <v>0</v>
      </c>
      <c r="O445" s="31">
        <v>0</v>
      </c>
      <c r="P445" s="36" t="s">
        <v>99</v>
      </c>
    </row>
    <row r="446" spans="1:16" ht="36" x14ac:dyDescent="0.25">
      <c r="A446" s="38">
        <v>37734</v>
      </c>
      <c r="B446" s="38">
        <v>37734</v>
      </c>
      <c r="C446" s="11">
        <v>2003</v>
      </c>
      <c r="D446" s="35" t="s">
        <v>115</v>
      </c>
      <c r="E446" s="11" t="s">
        <v>116</v>
      </c>
      <c r="F446" s="36" t="s">
        <v>47</v>
      </c>
      <c r="G446" s="36" t="s">
        <v>145</v>
      </c>
      <c r="H446" s="9" t="s">
        <v>732</v>
      </c>
      <c r="I446" s="10">
        <v>0</v>
      </c>
      <c r="J446" s="12">
        <v>2</v>
      </c>
      <c r="K446" s="12">
        <v>0</v>
      </c>
      <c r="L446" s="12">
        <v>0</v>
      </c>
      <c r="M446" s="12">
        <v>0</v>
      </c>
      <c r="N446" s="39">
        <v>0</v>
      </c>
      <c r="O446" s="31">
        <v>0</v>
      </c>
      <c r="P446" s="36" t="s">
        <v>99</v>
      </c>
    </row>
    <row r="447" spans="1:16" x14ac:dyDescent="0.25">
      <c r="A447" s="38">
        <v>37735</v>
      </c>
      <c r="B447" s="38">
        <v>37735</v>
      </c>
      <c r="C447" s="11">
        <v>2003</v>
      </c>
      <c r="D447" s="35" t="s">
        <v>13</v>
      </c>
      <c r="E447" s="11" t="s">
        <v>14</v>
      </c>
      <c r="F447" s="36" t="s">
        <v>55</v>
      </c>
      <c r="G447" s="36" t="s">
        <v>733</v>
      </c>
      <c r="H447" s="9" t="s">
        <v>734</v>
      </c>
      <c r="I447" s="10">
        <v>0</v>
      </c>
      <c r="J447" s="12">
        <v>0</v>
      </c>
      <c r="K447" s="12">
        <v>0</v>
      </c>
      <c r="L447" s="12">
        <v>0</v>
      </c>
      <c r="M447" s="12">
        <v>0</v>
      </c>
      <c r="N447" s="39">
        <v>300</v>
      </c>
      <c r="O447" s="31">
        <v>2.25</v>
      </c>
      <c r="P447" s="36" t="s">
        <v>99</v>
      </c>
    </row>
    <row r="448" spans="1:16" ht="24" x14ac:dyDescent="0.25">
      <c r="A448" s="38">
        <v>37735</v>
      </c>
      <c r="B448" s="38">
        <v>37735</v>
      </c>
      <c r="C448" s="11">
        <v>2003</v>
      </c>
      <c r="D448" s="35" t="s">
        <v>13</v>
      </c>
      <c r="E448" s="11" t="s">
        <v>112</v>
      </c>
      <c r="F448" s="36" t="s">
        <v>165</v>
      </c>
      <c r="G448" s="36" t="s">
        <v>693</v>
      </c>
      <c r="H448" s="9" t="s">
        <v>735</v>
      </c>
      <c r="I448" s="10">
        <v>0</v>
      </c>
      <c r="J448" s="12">
        <v>60</v>
      </c>
      <c r="K448" s="12">
        <v>1</v>
      </c>
      <c r="L448" s="12">
        <v>0</v>
      </c>
      <c r="M448" s="12">
        <v>0</v>
      </c>
      <c r="N448" s="39">
        <v>0</v>
      </c>
      <c r="O448" s="31">
        <v>8.6999999999999994E-3</v>
      </c>
      <c r="P448" s="36" t="s">
        <v>99</v>
      </c>
    </row>
    <row r="449" spans="1:16" ht="36" x14ac:dyDescent="0.25">
      <c r="A449" s="38">
        <v>37737</v>
      </c>
      <c r="B449" s="38">
        <v>37737</v>
      </c>
      <c r="C449" s="11">
        <v>2003</v>
      </c>
      <c r="D449" s="35" t="s">
        <v>115</v>
      </c>
      <c r="E449" s="11" t="s">
        <v>116</v>
      </c>
      <c r="F449" s="36" t="s">
        <v>47</v>
      </c>
      <c r="G449" s="36" t="s">
        <v>736</v>
      </c>
      <c r="H449" s="9" t="s">
        <v>737</v>
      </c>
      <c r="I449" s="10">
        <v>18</v>
      </c>
      <c r="J449" s="12">
        <v>34</v>
      </c>
      <c r="K449" s="12">
        <v>0</v>
      </c>
      <c r="L449" s="12">
        <v>0</v>
      </c>
      <c r="M449" s="12">
        <v>0</v>
      </c>
      <c r="N449" s="39">
        <v>0</v>
      </c>
      <c r="O449" s="31">
        <v>0</v>
      </c>
      <c r="P449" s="36" t="s">
        <v>99</v>
      </c>
    </row>
    <row r="450" spans="1:16" ht="24" x14ac:dyDescent="0.25">
      <c r="A450" s="38">
        <v>37737</v>
      </c>
      <c r="B450" s="38">
        <v>37737</v>
      </c>
      <c r="C450" s="11">
        <v>2003</v>
      </c>
      <c r="D450" s="35" t="s">
        <v>13</v>
      </c>
      <c r="E450" s="11" t="s">
        <v>112</v>
      </c>
      <c r="F450" s="36" t="s">
        <v>57</v>
      </c>
      <c r="G450" s="36" t="s">
        <v>235</v>
      </c>
      <c r="H450" s="9" t="s">
        <v>738</v>
      </c>
      <c r="I450" s="10">
        <v>0</v>
      </c>
      <c r="J450" s="12">
        <v>22</v>
      </c>
      <c r="K450" s="12">
        <v>0</v>
      </c>
      <c r="L450" s="12">
        <v>0</v>
      </c>
      <c r="M450" s="12">
        <v>0</v>
      </c>
      <c r="N450" s="39">
        <v>0</v>
      </c>
      <c r="O450" s="31">
        <v>0</v>
      </c>
      <c r="P450" s="36" t="s">
        <v>99</v>
      </c>
    </row>
    <row r="451" spans="1:16" ht="36" x14ac:dyDescent="0.25">
      <c r="A451" s="38">
        <v>37738</v>
      </c>
      <c r="B451" s="38">
        <v>37738</v>
      </c>
      <c r="C451" s="11">
        <v>2003</v>
      </c>
      <c r="D451" s="35" t="s">
        <v>115</v>
      </c>
      <c r="E451" s="11" t="s">
        <v>116</v>
      </c>
      <c r="F451" s="36" t="s">
        <v>44</v>
      </c>
      <c r="G451" s="36" t="s">
        <v>739</v>
      </c>
      <c r="H451" s="9" t="s">
        <v>740</v>
      </c>
      <c r="I451" s="10">
        <v>0</v>
      </c>
      <c r="J451" s="12">
        <v>21</v>
      </c>
      <c r="K451" s="12">
        <v>0</v>
      </c>
      <c r="L451" s="12">
        <v>0</v>
      </c>
      <c r="M451" s="12">
        <v>0</v>
      </c>
      <c r="N451" s="39">
        <v>0</v>
      </c>
      <c r="O451" s="31">
        <v>0.6</v>
      </c>
      <c r="P451" s="36" t="s">
        <v>99</v>
      </c>
    </row>
    <row r="452" spans="1:16" ht="36" x14ac:dyDescent="0.25">
      <c r="A452" s="38">
        <v>37738</v>
      </c>
      <c r="B452" s="38">
        <v>37738</v>
      </c>
      <c r="C452" s="11">
        <v>2003</v>
      </c>
      <c r="D452" s="35" t="s">
        <v>115</v>
      </c>
      <c r="E452" s="11" t="s">
        <v>116</v>
      </c>
      <c r="F452" s="36" t="s">
        <v>51</v>
      </c>
      <c r="G452" s="36" t="s">
        <v>741</v>
      </c>
      <c r="H452" s="9" t="s">
        <v>742</v>
      </c>
      <c r="I452" s="10">
        <v>0</v>
      </c>
      <c r="J452" s="12">
        <v>3</v>
      </c>
      <c r="K452" s="12">
        <v>0</v>
      </c>
      <c r="L452" s="12">
        <v>0</v>
      </c>
      <c r="M452" s="12">
        <v>0</v>
      </c>
      <c r="N452" s="39">
        <v>0</v>
      </c>
      <c r="O452" s="31">
        <v>0</v>
      </c>
      <c r="P452" s="36" t="s">
        <v>99</v>
      </c>
    </row>
    <row r="453" spans="1:16" x14ac:dyDescent="0.25">
      <c r="A453" s="38">
        <v>37740</v>
      </c>
      <c r="B453" s="38">
        <v>37740</v>
      </c>
      <c r="C453" s="11">
        <v>2003</v>
      </c>
      <c r="D453" s="35" t="s">
        <v>13</v>
      </c>
      <c r="E453" s="11" t="s">
        <v>14</v>
      </c>
      <c r="F453" s="36" t="s">
        <v>55</v>
      </c>
      <c r="G453" s="36" t="s">
        <v>743</v>
      </c>
      <c r="H453" s="9" t="s">
        <v>744</v>
      </c>
      <c r="I453" s="10">
        <v>0</v>
      </c>
      <c r="J453" s="12">
        <v>0</v>
      </c>
      <c r="K453" s="12">
        <v>0</v>
      </c>
      <c r="L453" s="12">
        <v>0</v>
      </c>
      <c r="M453" s="12">
        <v>0</v>
      </c>
      <c r="N453" s="39">
        <v>306</v>
      </c>
      <c r="O453" s="31">
        <v>2.2949999999999999</v>
      </c>
      <c r="P453" s="36" t="s">
        <v>99</v>
      </c>
    </row>
    <row r="454" spans="1:16" ht="36" x14ac:dyDescent="0.25">
      <c r="A454" s="38">
        <v>37740</v>
      </c>
      <c r="B454" s="38">
        <v>37740</v>
      </c>
      <c r="C454" s="11">
        <v>2003</v>
      </c>
      <c r="D454" s="35" t="s">
        <v>115</v>
      </c>
      <c r="E454" s="11" t="s">
        <v>116</v>
      </c>
      <c r="F454" s="36" t="s">
        <v>42</v>
      </c>
      <c r="G454" s="36" t="s">
        <v>145</v>
      </c>
      <c r="H454" s="9" t="s">
        <v>745</v>
      </c>
      <c r="I454" s="10">
        <v>5</v>
      </c>
      <c r="J454" s="12">
        <v>5</v>
      </c>
      <c r="K454" s="12">
        <v>0</v>
      </c>
      <c r="L454" s="12">
        <v>0</v>
      </c>
      <c r="M454" s="12">
        <v>0</v>
      </c>
      <c r="N454" s="39">
        <v>0</v>
      </c>
      <c r="O454" s="31">
        <v>0</v>
      </c>
      <c r="P454" s="36" t="s">
        <v>99</v>
      </c>
    </row>
    <row r="455" spans="1:16" ht="36" x14ac:dyDescent="0.25">
      <c r="A455" s="38">
        <v>37740</v>
      </c>
      <c r="B455" s="38">
        <v>37740</v>
      </c>
      <c r="C455" s="11">
        <v>2003</v>
      </c>
      <c r="D455" s="35" t="s">
        <v>115</v>
      </c>
      <c r="E455" s="11" t="s">
        <v>116</v>
      </c>
      <c r="F455" s="36" t="s">
        <v>57</v>
      </c>
      <c r="G455" s="36" t="s">
        <v>145</v>
      </c>
      <c r="H455" s="9" t="s">
        <v>746</v>
      </c>
      <c r="I455" s="10">
        <v>2</v>
      </c>
      <c r="J455" s="12">
        <v>34</v>
      </c>
      <c r="K455" s="12">
        <v>0</v>
      </c>
      <c r="L455" s="12">
        <v>0</v>
      </c>
      <c r="M455" s="12">
        <v>0</v>
      </c>
      <c r="N455" s="39">
        <v>0</v>
      </c>
      <c r="O455" s="31">
        <v>0</v>
      </c>
      <c r="P455" s="36" t="s">
        <v>99</v>
      </c>
    </row>
    <row r="456" spans="1:16" x14ac:dyDescent="0.25">
      <c r="A456" s="38">
        <v>37741</v>
      </c>
      <c r="B456" s="38">
        <v>37741</v>
      </c>
      <c r="C456" s="11">
        <v>2003</v>
      </c>
      <c r="D456" s="35" t="s">
        <v>13</v>
      </c>
      <c r="E456" s="11" t="s">
        <v>14</v>
      </c>
      <c r="F456" s="36" t="s">
        <v>21</v>
      </c>
      <c r="G456" s="36" t="s">
        <v>747</v>
      </c>
      <c r="H456" s="9" t="s">
        <v>748</v>
      </c>
      <c r="I456" s="10">
        <v>0</v>
      </c>
      <c r="J456" s="12">
        <v>0</v>
      </c>
      <c r="K456" s="12">
        <v>0</v>
      </c>
      <c r="L456" s="12">
        <v>0</v>
      </c>
      <c r="M456" s="12">
        <v>0</v>
      </c>
      <c r="N456" s="39">
        <v>1020</v>
      </c>
      <c r="O456" s="31">
        <v>7.65</v>
      </c>
      <c r="P456" s="36" t="s">
        <v>99</v>
      </c>
    </row>
    <row r="457" spans="1:16" ht="24" x14ac:dyDescent="0.25">
      <c r="A457" s="38">
        <v>37742</v>
      </c>
      <c r="B457" s="38">
        <v>37755</v>
      </c>
      <c r="C457" s="11">
        <v>2003</v>
      </c>
      <c r="D457" s="35" t="s">
        <v>13</v>
      </c>
      <c r="E457" s="11" t="s">
        <v>14</v>
      </c>
      <c r="F457" s="36" t="s">
        <v>36</v>
      </c>
      <c r="G457" s="9" t="s">
        <v>749</v>
      </c>
      <c r="H457" s="9" t="s">
        <v>750</v>
      </c>
      <c r="I457" s="10">
        <v>0</v>
      </c>
      <c r="J457" s="12">
        <v>0</v>
      </c>
      <c r="K457" s="12">
        <v>0</v>
      </c>
      <c r="L457" s="12">
        <v>0</v>
      </c>
      <c r="M457" s="12">
        <v>0</v>
      </c>
      <c r="N457" s="39">
        <v>10083</v>
      </c>
      <c r="O457" s="31">
        <v>75.622</v>
      </c>
      <c r="P457" s="36" t="s">
        <v>99</v>
      </c>
    </row>
    <row r="458" spans="1:16" ht="24" x14ac:dyDescent="0.25">
      <c r="A458" s="38">
        <v>37742</v>
      </c>
      <c r="B458" s="38">
        <v>37742</v>
      </c>
      <c r="C458" s="11">
        <v>2003</v>
      </c>
      <c r="D458" s="35" t="s">
        <v>13</v>
      </c>
      <c r="E458" s="11" t="s">
        <v>751</v>
      </c>
      <c r="F458" s="36" t="s">
        <v>19</v>
      </c>
      <c r="G458" s="36" t="s">
        <v>752</v>
      </c>
      <c r="H458" s="9" t="s">
        <v>753</v>
      </c>
      <c r="I458" s="10">
        <v>0</v>
      </c>
      <c r="J458" s="12">
        <v>58</v>
      </c>
      <c r="K458" s="12">
        <v>0</v>
      </c>
      <c r="L458" s="12">
        <v>0</v>
      </c>
      <c r="M458" s="12">
        <v>0</v>
      </c>
      <c r="N458" s="39">
        <v>0</v>
      </c>
      <c r="O458" s="31">
        <v>0</v>
      </c>
      <c r="P458" s="36" t="s">
        <v>99</v>
      </c>
    </row>
    <row r="459" spans="1:16" ht="24" x14ac:dyDescent="0.25">
      <c r="A459" s="38">
        <v>37742</v>
      </c>
      <c r="B459" s="38">
        <v>37742</v>
      </c>
      <c r="C459" s="11">
        <v>2003</v>
      </c>
      <c r="D459" s="35" t="s">
        <v>115</v>
      </c>
      <c r="E459" s="11" t="s">
        <v>116</v>
      </c>
      <c r="F459" s="36" t="s">
        <v>253</v>
      </c>
      <c r="G459" s="36" t="s">
        <v>754</v>
      </c>
      <c r="H459" s="9" t="s">
        <v>755</v>
      </c>
      <c r="I459" s="10">
        <v>4</v>
      </c>
      <c r="J459" s="12">
        <v>27</v>
      </c>
      <c r="K459" s="12">
        <v>0</v>
      </c>
      <c r="L459" s="12">
        <v>0</v>
      </c>
      <c r="M459" s="12">
        <v>0</v>
      </c>
      <c r="N459" s="39">
        <v>0</v>
      </c>
      <c r="O459" s="31">
        <v>0</v>
      </c>
      <c r="P459" s="36" t="s">
        <v>99</v>
      </c>
    </row>
    <row r="460" spans="1:16" ht="24" x14ac:dyDescent="0.25">
      <c r="A460" s="38">
        <v>37742</v>
      </c>
      <c r="B460" s="38">
        <v>37742</v>
      </c>
      <c r="C460" s="11">
        <v>2003</v>
      </c>
      <c r="D460" s="35" t="s">
        <v>115</v>
      </c>
      <c r="E460" s="11" t="s">
        <v>116</v>
      </c>
      <c r="F460" s="36" t="s">
        <v>75</v>
      </c>
      <c r="G460" s="36" t="s">
        <v>756</v>
      </c>
      <c r="H460" s="9" t="s">
        <v>757</v>
      </c>
      <c r="I460" s="10">
        <v>0</v>
      </c>
      <c r="J460" s="12">
        <v>15</v>
      </c>
      <c r="K460" s="12">
        <v>0</v>
      </c>
      <c r="L460" s="12">
        <v>0</v>
      </c>
      <c r="M460" s="12">
        <v>0</v>
      </c>
      <c r="N460" s="39">
        <v>0</v>
      </c>
      <c r="O460" s="31">
        <v>0</v>
      </c>
      <c r="P460" s="36" t="s">
        <v>99</v>
      </c>
    </row>
    <row r="461" spans="1:16" ht="36" x14ac:dyDescent="0.25">
      <c r="A461" s="38">
        <v>37746</v>
      </c>
      <c r="B461" s="38">
        <v>37746</v>
      </c>
      <c r="C461" s="11">
        <v>2003</v>
      </c>
      <c r="D461" s="11" t="s">
        <v>34</v>
      </c>
      <c r="E461" s="11" t="s">
        <v>39</v>
      </c>
      <c r="F461" s="36" t="s">
        <v>59</v>
      </c>
      <c r="G461" s="36" t="s">
        <v>145</v>
      </c>
      <c r="H461" s="9" t="s">
        <v>758</v>
      </c>
      <c r="I461" s="10">
        <v>0</v>
      </c>
      <c r="J461" s="12" t="s">
        <v>145</v>
      </c>
      <c r="K461" s="12">
        <v>0</v>
      </c>
      <c r="L461" s="12">
        <v>0</v>
      </c>
      <c r="M461" s="12">
        <v>0</v>
      </c>
      <c r="N461" s="39">
        <v>420000</v>
      </c>
      <c r="O461" s="31">
        <v>600</v>
      </c>
      <c r="P461" s="36" t="s">
        <v>99</v>
      </c>
    </row>
    <row r="462" spans="1:16" ht="24" x14ac:dyDescent="0.25">
      <c r="A462" s="38">
        <v>37746</v>
      </c>
      <c r="B462" s="38">
        <v>37746</v>
      </c>
      <c r="C462" s="11">
        <v>2003</v>
      </c>
      <c r="D462" s="35" t="s">
        <v>13</v>
      </c>
      <c r="E462" s="11" t="s">
        <v>14</v>
      </c>
      <c r="F462" s="36" t="s">
        <v>44</v>
      </c>
      <c r="G462" s="36" t="s">
        <v>145</v>
      </c>
      <c r="H462" s="9" t="s">
        <v>759</v>
      </c>
      <c r="I462" s="10">
        <v>0</v>
      </c>
      <c r="J462" s="12">
        <v>0</v>
      </c>
      <c r="K462" s="12">
        <v>0</v>
      </c>
      <c r="L462" s="12">
        <v>0</v>
      </c>
      <c r="M462" s="12">
        <v>0</v>
      </c>
      <c r="N462" s="39">
        <v>200</v>
      </c>
      <c r="O462" s="31">
        <v>1.5</v>
      </c>
      <c r="P462" s="36" t="s">
        <v>99</v>
      </c>
    </row>
    <row r="463" spans="1:16" ht="36" x14ac:dyDescent="0.25">
      <c r="A463" s="38">
        <v>37746</v>
      </c>
      <c r="B463" s="38">
        <v>37746</v>
      </c>
      <c r="C463" s="11">
        <v>2003</v>
      </c>
      <c r="D463" s="35" t="s">
        <v>115</v>
      </c>
      <c r="E463" s="11" t="s">
        <v>116</v>
      </c>
      <c r="F463" s="36" t="s">
        <v>69</v>
      </c>
      <c r="G463" s="36" t="s">
        <v>264</v>
      </c>
      <c r="H463" s="9" t="s">
        <v>760</v>
      </c>
      <c r="I463" s="10">
        <v>0</v>
      </c>
      <c r="J463" s="12">
        <v>14</v>
      </c>
      <c r="K463" s="12">
        <v>0</v>
      </c>
      <c r="L463" s="12">
        <v>0</v>
      </c>
      <c r="M463" s="12">
        <v>0</v>
      </c>
      <c r="N463" s="39">
        <v>0</v>
      </c>
      <c r="O463" s="31">
        <v>0.6</v>
      </c>
      <c r="P463" s="36" t="s">
        <v>99</v>
      </c>
    </row>
    <row r="464" spans="1:16" ht="24" x14ac:dyDescent="0.25">
      <c r="A464" s="38">
        <v>37748</v>
      </c>
      <c r="B464" s="38">
        <v>37754</v>
      </c>
      <c r="C464" s="11">
        <v>2003</v>
      </c>
      <c r="D464" s="35" t="s">
        <v>13</v>
      </c>
      <c r="E464" s="11" t="s">
        <v>14</v>
      </c>
      <c r="F464" s="36" t="s">
        <v>32</v>
      </c>
      <c r="G464" s="36" t="s">
        <v>16</v>
      </c>
      <c r="H464" s="9" t="s">
        <v>761</v>
      </c>
      <c r="I464" s="10">
        <v>0</v>
      </c>
      <c r="J464" s="12">
        <v>0</v>
      </c>
      <c r="K464" s="12">
        <v>0</v>
      </c>
      <c r="L464" s="12">
        <v>0</v>
      </c>
      <c r="M464" s="12">
        <v>0</v>
      </c>
      <c r="N464" s="39">
        <v>3681</v>
      </c>
      <c r="O464" s="31">
        <v>27.6</v>
      </c>
      <c r="P464" s="36" t="s">
        <v>99</v>
      </c>
    </row>
    <row r="465" spans="1:16" ht="36" x14ac:dyDescent="0.25">
      <c r="A465" s="38">
        <v>37748</v>
      </c>
      <c r="B465" s="38">
        <v>37748</v>
      </c>
      <c r="C465" s="11">
        <v>2003</v>
      </c>
      <c r="D465" s="35" t="s">
        <v>13</v>
      </c>
      <c r="E465" s="11" t="s">
        <v>14</v>
      </c>
      <c r="F465" s="36" t="s">
        <v>253</v>
      </c>
      <c r="G465" s="36" t="s">
        <v>145</v>
      </c>
      <c r="H465" s="9" t="s">
        <v>762</v>
      </c>
      <c r="I465" s="10">
        <v>0</v>
      </c>
      <c r="J465" s="12">
        <v>2870</v>
      </c>
      <c r="K465" s="12">
        <v>0</v>
      </c>
      <c r="L465" s="12">
        <v>0</v>
      </c>
      <c r="M465" s="12">
        <v>0</v>
      </c>
      <c r="N465" s="39" t="s">
        <v>145</v>
      </c>
      <c r="O465" s="31">
        <v>0</v>
      </c>
      <c r="P465" s="36" t="s">
        <v>99</v>
      </c>
    </row>
    <row r="466" spans="1:16" ht="24" x14ac:dyDescent="0.25">
      <c r="A466" s="38">
        <v>37748</v>
      </c>
      <c r="B466" s="38">
        <v>37748</v>
      </c>
      <c r="C466" s="11">
        <v>2003</v>
      </c>
      <c r="D466" s="35" t="s">
        <v>13</v>
      </c>
      <c r="E466" s="11" t="s">
        <v>125</v>
      </c>
      <c r="F466" s="36" t="s">
        <v>51</v>
      </c>
      <c r="G466" s="36" t="s">
        <v>170</v>
      </c>
      <c r="H466" s="9" t="s">
        <v>763</v>
      </c>
      <c r="I466" s="10">
        <v>0</v>
      </c>
      <c r="J466" s="12">
        <v>1</v>
      </c>
      <c r="K466" s="12">
        <v>0</v>
      </c>
      <c r="L466" s="12">
        <v>0</v>
      </c>
      <c r="M466" s="12">
        <v>0</v>
      </c>
      <c r="N466" s="39">
        <v>0</v>
      </c>
      <c r="O466" s="31">
        <v>0</v>
      </c>
      <c r="P466" s="36" t="s">
        <v>99</v>
      </c>
    </row>
    <row r="467" spans="1:16" ht="24" x14ac:dyDescent="0.25">
      <c r="A467" s="38">
        <v>37749</v>
      </c>
      <c r="B467" s="38">
        <v>37749</v>
      </c>
      <c r="C467" s="11">
        <v>2003</v>
      </c>
      <c r="D467" s="35" t="s">
        <v>13</v>
      </c>
      <c r="E467" s="11" t="s">
        <v>125</v>
      </c>
      <c r="F467" s="36" t="s">
        <v>51</v>
      </c>
      <c r="G467" s="36" t="s">
        <v>287</v>
      </c>
      <c r="H467" s="9" t="s">
        <v>764</v>
      </c>
      <c r="I467" s="10">
        <v>1</v>
      </c>
      <c r="J467" s="12">
        <v>4</v>
      </c>
      <c r="K467" s="12">
        <v>0</v>
      </c>
      <c r="L467" s="12">
        <v>0</v>
      </c>
      <c r="M467" s="12">
        <v>0</v>
      </c>
      <c r="N467" s="39">
        <v>0</v>
      </c>
      <c r="O467" s="31">
        <v>0</v>
      </c>
      <c r="P467" s="36" t="s">
        <v>99</v>
      </c>
    </row>
    <row r="468" spans="1:16" ht="48" x14ac:dyDescent="0.25">
      <c r="A468" s="38">
        <v>37750</v>
      </c>
      <c r="B468" s="38">
        <v>37750</v>
      </c>
      <c r="C468" s="11">
        <v>2003</v>
      </c>
      <c r="D468" s="11" t="s">
        <v>34</v>
      </c>
      <c r="E468" s="11" t="s">
        <v>182</v>
      </c>
      <c r="F468" s="36" t="s">
        <v>100</v>
      </c>
      <c r="G468" s="36" t="s">
        <v>765</v>
      </c>
      <c r="H468" s="9" t="s">
        <v>766</v>
      </c>
      <c r="I468" s="10">
        <v>0</v>
      </c>
      <c r="J468" s="12">
        <v>64</v>
      </c>
      <c r="K468" s="12">
        <v>14</v>
      </c>
      <c r="L468" s="12">
        <v>0</v>
      </c>
      <c r="M468" s="12">
        <v>0</v>
      </c>
      <c r="N468" s="39">
        <v>0</v>
      </c>
      <c r="O468" s="31">
        <v>4.0300000000000002E-2</v>
      </c>
      <c r="P468" s="36" t="s">
        <v>99</v>
      </c>
    </row>
    <row r="469" spans="1:16" ht="48" x14ac:dyDescent="0.25">
      <c r="A469" s="38">
        <v>37750</v>
      </c>
      <c r="B469" s="38">
        <v>37750</v>
      </c>
      <c r="C469" s="11">
        <v>2003</v>
      </c>
      <c r="D469" s="11" t="s">
        <v>34</v>
      </c>
      <c r="E469" s="11" t="s">
        <v>35</v>
      </c>
      <c r="F469" s="36" t="s">
        <v>155</v>
      </c>
      <c r="G469" s="36" t="s">
        <v>767</v>
      </c>
      <c r="H469" s="9" t="s">
        <v>768</v>
      </c>
      <c r="I469" s="10">
        <v>0</v>
      </c>
      <c r="J469" s="12">
        <v>20</v>
      </c>
      <c r="K469" s="12">
        <v>6</v>
      </c>
      <c r="L469" s="12">
        <v>0</v>
      </c>
      <c r="M469" s="12">
        <v>0</v>
      </c>
      <c r="N469" s="39">
        <v>0</v>
      </c>
      <c r="O469" s="31">
        <v>1.72E-2</v>
      </c>
      <c r="P469" s="36" t="s">
        <v>99</v>
      </c>
    </row>
    <row r="470" spans="1:16" ht="36" x14ac:dyDescent="0.25">
      <c r="A470" s="38">
        <v>37750</v>
      </c>
      <c r="B470" s="38">
        <v>37750</v>
      </c>
      <c r="C470" s="11">
        <v>2003</v>
      </c>
      <c r="D470" s="11" t="s">
        <v>34</v>
      </c>
      <c r="E470" s="11" t="s">
        <v>35</v>
      </c>
      <c r="F470" s="36" t="s">
        <v>165</v>
      </c>
      <c r="G470" s="36" t="s">
        <v>145</v>
      </c>
      <c r="H470" s="9" t="s">
        <v>769</v>
      </c>
      <c r="I470" s="10">
        <v>0</v>
      </c>
      <c r="J470" s="12">
        <v>12</v>
      </c>
      <c r="K470" s="12">
        <v>0</v>
      </c>
      <c r="L470" s="12">
        <v>0</v>
      </c>
      <c r="M470" s="12">
        <v>0</v>
      </c>
      <c r="N470" s="39">
        <v>0</v>
      </c>
      <c r="O470" s="31">
        <v>0</v>
      </c>
      <c r="P470" s="36" t="s">
        <v>99</v>
      </c>
    </row>
    <row r="471" spans="1:16" ht="48" x14ac:dyDescent="0.25">
      <c r="A471" s="38">
        <v>37752</v>
      </c>
      <c r="B471" s="38">
        <v>37752</v>
      </c>
      <c r="C471" s="11">
        <v>2003</v>
      </c>
      <c r="D471" s="11" t="s">
        <v>34</v>
      </c>
      <c r="E471" s="11" t="s">
        <v>182</v>
      </c>
      <c r="F471" s="36" t="s">
        <v>92</v>
      </c>
      <c r="G471" s="36" t="s">
        <v>145</v>
      </c>
      <c r="H471" s="9" t="s">
        <v>770</v>
      </c>
      <c r="I471" s="10">
        <v>0</v>
      </c>
      <c r="J471" s="12">
        <v>900</v>
      </c>
      <c r="K471" s="12">
        <v>30</v>
      </c>
      <c r="L471" s="12">
        <v>2</v>
      </c>
      <c r="M471" s="12">
        <v>0</v>
      </c>
      <c r="N471" s="39">
        <v>0</v>
      </c>
      <c r="O471" s="31">
        <v>0.26319999999999999</v>
      </c>
      <c r="P471" s="36" t="s">
        <v>99</v>
      </c>
    </row>
    <row r="472" spans="1:16" ht="36" x14ac:dyDescent="0.25">
      <c r="A472" s="38">
        <v>37752</v>
      </c>
      <c r="B472" s="38">
        <v>37752</v>
      </c>
      <c r="C472" s="11">
        <v>2003</v>
      </c>
      <c r="D472" s="11" t="s">
        <v>34</v>
      </c>
      <c r="E472" s="11" t="s">
        <v>333</v>
      </c>
      <c r="F472" s="36" t="s">
        <v>36</v>
      </c>
      <c r="G472" s="36" t="s">
        <v>683</v>
      </c>
      <c r="H472" s="9" t="s">
        <v>771</v>
      </c>
      <c r="I472" s="10">
        <v>0</v>
      </c>
      <c r="J472" s="12">
        <v>1020</v>
      </c>
      <c r="K472" s="12">
        <v>204</v>
      </c>
      <c r="L472" s="12">
        <v>0</v>
      </c>
      <c r="M472" s="12">
        <v>0</v>
      </c>
      <c r="N472" s="39">
        <v>0</v>
      </c>
      <c r="O472" s="31">
        <v>0.58699999999999997</v>
      </c>
      <c r="P472" s="36" t="s">
        <v>99</v>
      </c>
    </row>
    <row r="473" spans="1:16" ht="24" x14ac:dyDescent="0.25">
      <c r="A473" s="38">
        <v>37755</v>
      </c>
      <c r="B473" s="38">
        <v>37755</v>
      </c>
      <c r="C473" s="11">
        <v>2003</v>
      </c>
      <c r="D473" s="35" t="s">
        <v>13</v>
      </c>
      <c r="E473" s="11" t="s">
        <v>14</v>
      </c>
      <c r="F473" s="36" t="s">
        <v>30</v>
      </c>
      <c r="G473" s="36" t="s">
        <v>554</v>
      </c>
      <c r="H473" s="9" t="s">
        <v>772</v>
      </c>
      <c r="I473" s="10">
        <v>0</v>
      </c>
      <c r="J473" s="12">
        <v>0</v>
      </c>
      <c r="K473" s="12">
        <v>0</v>
      </c>
      <c r="L473" s="12">
        <v>0</v>
      </c>
      <c r="M473" s="12">
        <v>0</v>
      </c>
      <c r="N473" s="39">
        <v>6650</v>
      </c>
      <c r="O473" s="31">
        <v>49.875</v>
      </c>
      <c r="P473" s="36" t="s">
        <v>99</v>
      </c>
    </row>
    <row r="474" spans="1:16" ht="24" x14ac:dyDescent="0.25">
      <c r="A474" s="38">
        <v>37755</v>
      </c>
      <c r="B474" s="38">
        <v>37756</v>
      </c>
      <c r="C474" s="11">
        <v>2003</v>
      </c>
      <c r="D474" s="35" t="s">
        <v>13</v>
      </c>
      <c r="E474" s="11" t="s">
        <v>14</v>
      </c>
      <c r="F474" s="36" t="s">
        <v>57</v>
      </c>
      <c r="G474" s="36" t="s">
        <v>773</v>
      </c>
      <c r="H474" s="9" t="s">
        <v>774</v>
      </c>
      <c r="I474" s="10">
        <v>0</v>
      </c>
      <c r="J474" s="12">
        <v>0</v>
      </c>
      <c r="K474" s="12">
        <v>0</v>
      </c>
      <c r="L474" s="12">
        <v>0</v>
      </c>
      <c r="M474" s="12">
        <v>0</v>
      </c>
      <c r="N474" s="39">
        <v>1141</v>
      </c>
      <c r="O474" s="31">
        <v>8.5500000000000007</v>
      </c>
      <c r="P474" s="36" t="s">
        <v>99</v>
      </c>
    </row>
    <row r="475" spans="1:16" ht="24" x14ac:dyDescent="0.25">
      <c r="A475" s="38">
        <v>37757</v>
      </c>
      <c r="B475" s="38">
        <v>37757</v>
      </c>
      <c r="C475" s="11">
        <v>2003</v>
      </c>
      <c r="D475" s="35" t="s">
        <v>115</v>
      </c>
      <c r="E475" s="11" t="s">
        <v>116</v>
      </c>
      <c r="F475" s="36" t="s">
        <v>162</v>
      </c>
      <c r="G475" s="36" t="s">
        <v>775</v>
      </c>
      <c r="H475" s="9" t="s">
        <v>776</v>
      </c>
      <c r="I475" s="10">
        <v>0</v>
      </c>
      <c r="J475" s="12">
        <v>2</v>
      </c>
      <c r="K475" s="12">
        <v>0</v>
      </c>
      <c r="L475" s="12">
        <v>0</v>
      </c>
      <c r="M475" s="12">
        <v>0</v>
      </c>
      <c r="N475" s="39">
        <v>0</v>
      </c>
      <c r="O475" s="31">
        <v>2</v>
      </c>
      <c r="P475" s="36" t="s">
        <v>99</v>
      </c>
    </row>
    <row r="476" spans="1:16" ht="36" x14ac:dyDescent="0.25">
      <c r="A476" s="38">
        <v>37759</v>
      </c>
      <c r="B476" s="38">
        <v>37761</v>
      </c>
      <c r="C476" s="11">
        <v>2003</v>
      </c>
      <c r="D476" s="11" t="s">
        <v>34</v>
      </c>
      <c r="E476" s="11" t="s">
        <v>333</v>
      </c>
      <c r="F476" s="36" t="s">
        <v>36</v>
      </c>
      <c r="G476" s="36" t="s">
        <v>777</v>
      </c>
      <c r="H476" s="9" t="s">
        <v>778</v>
      </c>
      <c r="I476" s="10">
        <v>0</v>
      </c>
      <c r="J476" s="12">
        <v>385</v>
      </c>
      <c r="K476" s="12">
        <v>77</v>
      </c>
      <c r="L476" s="12">
        <v>0</v>
      </c>
      <c r="M476" s="12">
        <v>0</v>
      </c>
      <c r="N476" s="39">
        <v>0</v>
      </c>
      <c r="O476" s="31">
        <v>0.221</v>
      </c>
      <c r="P476" s="36" t="s">
        <v>99</v>
      </c>
    </row>
    <row r="477" spans="1:16" ht="24" x14ac:dyDescent="0.25">
      <c r="A477" s="38">
        <v>37760</v>
      </c>
      <c r="B477" s="38">
        <v>37766</v>
      </c>
      <c r="C477" s="11">
        <v>2003</v>
      </c>
      <c r="D477" s="35" t="s">
        <v>13</v>
      </c>
      <c r="E477" s="11" t="s">
        <v>14</v>
      </c>
      <c r="F477" s="36" t="s">
        <v>28</v>
      </c>
      <c r="G477" s="36" t="s">
        <v>779</v>
      </c>
      <c r="H477" s="9" t="s">
        <v>780</v>
      </c>
      <c r="I477" s="10">
        <v>0</v>
      </c>
      <c r="J477" s="12">
        <v>0</v>
      </c>
      <c r="K477" s="12">
        <v>0</v>
      </c>
      <c r="L477" s="12">
        <v>0</v>
      </c>
      <c r="M477" s="12">
        <v>0</v>
      </c>
      <c r="N477" s="39">
        <v>49</v>
      </c>
      <c r="O477" s="31">
        <v>0.36699999999999999</v>
      </c>
      <c r="P477" s="36" t="s">
        <v>99</v>
      </c>
    </row>
    <row r="478" spans="1:16" x14ac:dyDescent="0.25">
      <c r="A478" s="38">
        <v>37760</v>
      </c>
      <c r="B478" s="38">
        <v>37760</v>
      </c>
      <c r="C478" s="11">
        <v>2003</v>
      </c>
      <c r="D478" s="35" t="s">
        <v>13</v>
      </c>
      <c r="E478" s="11" t="s">
        <v>14</v>
      </c>
      <c r="F478" s="36" t="s">
        <v>57</v>
      </c>
      <c r="G478" s="36" t="s">
        <v>781</v>
      </c>
      <c r="H478" s="9" t="s">
        <v>782</v>
      </c>
      <c r="I478" s="10">
        <v>0</v>
      </c>
      <c r="J478" s="12">
        <v>0</v>
      </c>
      <c r="K478" s="12">
        <v>0</v>
      </c>
      <c r="L478" s="12">
        <v>0</v>
      </c>
      <c r="M478" s="12">
        <v>0</v>
      </c>
      <c r="N478" s="39">
        <v>34</v>
      </c>
      <c r="O478" s="31">
        <v>0.255</v>
      </c>
      <c r="P478" s="36" t="s">
        <v>99</v>
      </c>
    </row>
    <row r="479" spans="1:16" ht="24" x14ac:dyDescent="0.25">
      <c r="A479" s="38">
        <v>37760</v>
      </c>
      <c r="B479" s="38">
        <v>37760</v>
      </c>
      <c r="C479" s="11">
        <v>2003</v>
      </c>
      <c r="D479" s="35" t="s">
        <v>115</v>
      </c>
      <c r="E479" s="11" t="s">
        <v>116</v>
      </c>
      <c r="F479" s="36" t="s">
        <v>19</v>
      </c>
      <c r="G479" s="36" t="s">
        <v>145</v>
      </c>
      <c r="H479" s="9" t="s">
        <v>783</v>
      </c>
      <c r="I479" s="10">
        <v>0</v>
      </c>
      <c r="J479" s="12">
        <v>1</v>
      </c>
      <c r="K479" s="12">
        <v>0</v>
      </c>
      <c r="L479" s="12">
        <v>0</v>
      </c>
      <c r="M479" s="12">
        <v>0</v>
      </c>
      <c r="N479" s="39">
        <v>0</v>
      </c>
      <c r="O479" s="31">
        <v>0</v>
      </c>
      <c r="P479" s="36" t="s">
        <v>99</v>
      </c>
    </row>
    <row r="480" spans="1:16" ht="24" x14ac:dyDescent="0.25">
      <c r="A480" s="38">
        <v>37762</v>
      </c>
      <c r="B480" s="38">
        <v>37762</v>
      </c>
      <c r="C480" s="11">
        <v>2003</v>
      </c>
      <c r="D480" s="35" t="s">
        <v>115</v>
      </c>
      <c r="E480" s="11" t="s">
        <v>116</v>
      </c>
      <c r="F480" s="36" t="s">
        <v>57</v>
      </c>
      <c r="G480" s="36" t="s">
        <v>784</v>
      </c>
      <c r="H480" s="9" t="s">
        <v>785</v>
      </c>
      <c r="I480" s="10">
        <v>10</v>
      </c>
      <c r="J480" s="12">
        <v>41</v>
      </c>
      <c r="K480" s="12">
        <v>0</v>
      </c>
      <c r="L480" s="12">
        <v>0</v>
      </c>
      <c r="M480" s="12">
        <v>0</v>
      </c>
      <c r="N480" s="39">
        <v>0</v>
      </c>
      <c r="O480" s="31">
        <v>0</v>
      </c>
      <c r="P480" s="36" t="s">
        <v>99</v>
      </c>
    </row>
    <row r="481" spans="1:16" ht="48" x14ac:dyDescent="0.25">
      <c r="A481" s="38">
        <v>37764</v>
      </c>
      <c r="B481" s="38">
        <v>37764</v>
      </c>
      <c r="C481" s="11">
        <v>2003</v>
      </c>
      <c r="D481" s="11" t="s">
        <v>34</v>
      </c>
      <c r="E481" s="11" t="s">
        <v>35</v>
      </c>
      <c r="F481" s="36" t="s">
        <v>36</v>
      </c>
      <c r="G481" s="36" t="s">
        <v>786</v>
      </c>
      <c r="H481" s="9" t="s">
        <v>787</v>
      </c>
      <c r="I481" s="10">
        <v>0</v>
      </c>
      <c r="J481" s="12">
        <v>200</v>
      </c>
      <c r="K481" s="12">
        <v>33</v>
      </c>
      <c r="L481" s="12">
        <v>0</v>
      </c>
      <c r="M481" s="12">
        <v>0</v>
      </c>
      <c r="N481" s="39">
        <v>0</v>
      </c>
      <c r="O481" s="31">
        <v>9.5000000000000001E-2</v>
      </c>
      <c r="P481" s="36" t="s">
        <v>99</v>
      </c>
    </row>
    <row r="482" spans="1:16" ht="36" x14ac:dyDescent="0.25">
      <c r="A482" s="38">
        <v>37764</v>
      </c>
      <c r="B482" s="38">
        <v>37764</v>
      </c>
      <c r="C482" s="11">
        <v>2003</v>
      </c>
      <c r="D482" s="35" t="s">
        <v>115</v>
      </c>
      <c r="E482" s="11" t="s">
        <v>116</v>
      </c>
      <c r="F482" s="36" t="s">
        <v>165</v>
      </c>
      <c r="G482" s="36" t="s">
        <v>145</v>
      </c>
      <c r="H482" s="9" t="s">
        <v>788</v>
      </c>
      <c r="I482" s="10">
        <v>0</v>
      </c>
      <c r="J482" s="12">
        <v>6</v>
      </c>
      <c r="K482" s="12">
        <v>0</v>
      </c>
      <c r="L482" s="12">
        <v>0</v>
      </c>
      <c r="M482" s="12">
        <v>0</v>
      </c>
      <c r="N482" s="39">
        <v>0</v>
      </c>
      <c r="O482" s="31">
        <v>0</v>
      </c>
      <c r="P482" s="36" t="s">
        <v>99</v>
      </c>
    </row>
    <row r="483" spans="1:16" ht="36" x14ac:dyDescent="0.25">
      <c r="A483" s="38">
        <v>37766</v>
      </c>
      <c r="B483" s="38">
        <v>37766</v>
      </c>
      <c r="C483" s="11">
        <v>2003</v>
      </c>
      <c r="D483" s="11" t="s">
        <v>34</v>
      </c>
      <c r="E483" s="11" t="s">
        <v>39</v>
      </c>
      <c r="F483" s="36" t="s">
        <v>155</v>
      </c>
      <c r="G483" s="36" t="s">
        <v>789</v>
      </c>
      <c r="H483" s="9" t="s">
        <v>790</v>
      </c>
      <c r="I483" s="10">
        <v>0</v>
      </c>
      <c r="J483" s="12" t="s">
        <v>145</v>
      </c>
      <c r="K483" s="12">
        <v>0</v>
      </c>
      <c r="L483" s="12">
        <v>0</v>
      </c>
      <c r="M483" s="12">
        <v>0</v>
      </c>
      <c r="N483" s="39">
        <v>5000</v>
      </c>
      <c r="O483" s="31">
        <v>0</v>
      </c>
      <c r="P483" s="36" t="s">
        <v>99</v>
      </c>
    </row>
    <row r="484" spans="1:16" ht="48" x14ac:dyDescent="0.25">
      <c r="A484" s="38">
        <v>37766</v>
      </c>
      <c r="B484" s="38">
        <v>37766</v>
      </c>
      <c r="C484" s="11">
        <v>2003</v>
      </c>
      <c r="D484" s="11" t="s">
        <v>34</v>
      </c>
      <c r="E484" s="11" t="s">
        <v>333</v>
      </c>
      <c r="F484" s="36" t="s">
        <v>97</v>
      </c>
      <c r="G484" s="36" t="s">
        <v>791</v>
      </c>
      <c r="H484" s="9" t="s">
        <v>792</v>
      </c>
      <c r="I484" s="10">
        <v>0</v>
      </c>
      <c r="J484" s="12">
        <v>250</v>
      </c>
      <c r="K484" s="12">
        <v>50</v>
      </c>
      <c r="L484" s="12">
        <v>0</v>
      </c>
      <c r="M484" s="12">
        <v>0</v>
      </c>
      <c r="N484" s="39">
        <v>0</v>
      </c>
      <c r="O484" s="31">
        <v>0.14399999999999999</v>
      </c>
      <c r="P484" s="36" t="s">
        <v>99</v>
      </c>
    </row>
    <row r="485" spans="1:16" ht="48" x14ac:dyDescent="0.25">
      <c r="A485" s="38">
        <v>37767</v>
      </c>
      <c r="B485" s="38">
        <v>37767</v>
      </c>
      <c r="C485" s="11">
        <v>2003</v>
      </c>
      <c r="D485" s="11" t="s">
        <v>34</v>
      </c>
      <c r="E485" s="11" t="s">
        <v>35</v>
      </c>
      <c r="F485" s="36" t="s">
        <v>15</v>
      </c>
      <c r="G485" s="36" t="s">
        <v>793</v>
      </c>
      <c r="H485" s="9" t="s">
        <v>794</v>
      </c>
      <c r="I485" s="10">
        <v>2</v>
      </c>
      <c r="J485" s="12">
        <v>254</v>
      </c>
      <c r="K485" s="12">
        <v>50</v>
      </c>
      <c r="L485" s="12">
        <v>0</v>
      </c>
      <c r="M485" s="12">
        <v>0</v>
      </c>
      <c r="N485" s="39">
        <v>0</v>
      </c>
      <c r="O485" s="31">
        <v>0.14399999999999999</v>
      </c>
      <c r="P485" s="36" t="s">
        <v>99</v>
      </c>
    </row>
    <row r="486" spans="1:16" ht="36" x14ac:dyDescent="0.25">
      <c r="A486" s="38">
        <v>37767</v>
      </c>
      <c r="B486" s="38">
        <v>37767</v>
      </c>
      <c r="C486" s="11">
        <v>2003</v>
      </c>
      <c r="D486" s="11" t="s">
        <v>34</v>
      </c>
      <c r="E486" s="11" t="s">
        <v>35</v>
      </c>
      <c r="F486" s="36" t="s">
        <v>62</v>
      </c>
      <c r="G486" s="36" t="s">
        <v>795</v>
      </c>
      <c r="H486" s="9" t="s">
        <v>796</v>
      </c>
      <c r="I486" s="10">
        <v>0</v>
      </c>
      <c r="J486" s="12">
        <v>43</v>
      </c>
      <c r="K486" s="12">
        <v>3</v>
      </c>
      <c r="L486" s="12">
        <v>0</v>
      </c>
      <c r="M486" s="12">
        <v>0</v>
      </c>
      <c r="N486" s="39">
        <v>0</v>
      </c>
      <c r="O486" s="31">
        <v>3.4000000000000002E-2</v>
      </c>
      <c r="P486" s="36" t="s">
        <v>99</v>
      </c>
    </row>
    <row r="487" spans="1:16" ht="60" x14ac:dyDescent="0.25">
      <c r="A487" s="38">
        <v>37767</v>
      </c>
      <c r="B487" s="38">
        <v>37767</v>
      </c>
      <c r="C487" s="11">
        <v>2003</v>
      </c>
      <c r="D487" s="11" t="s">
        <v>34</v>
      </c>
      <c r="E487" s="11" t="s">
        <v>182</v>
      </c>
      <c r="F487" s="36" t="s">
        <v>15</v>
      </c>
      <c r="G487" s="36" t="s">
        <v>797</v>
      </c>
      <c r="H487" s="9" t="s">
        <v>798</v>
      </c>
      <c r="I487" s="10">
        <v>3</v>
      </c>
      <c r="J487" s="12">
        <v>24</v>
      </c>
      <c r="K487" s="12">
        <v>4</v>
      </c>
      <c r="L487" s="12">
        <v>0</v>
      </c>
      <c r="M487" s="12">
        <v>0</v>
      </c>
      <c r="N487" s="39">
        <v>0</v>
      </c>
      <c r="O487" s="31">
        <v>1.0999999999999999E-2</v>
      </c>
      <c r="P487" s="36" t="s">
        <v>99</v>
      </c>
    </row>
    <row r="488" spans="1:16" ht="36" x14ac:dyDescent="0.25">
      <c r="A488" s="38">
        <v>37767</v>
      </c>
      <c r="B488" s="38">
        <v>37767</v>
      </c>
      <c r="C488" s="11">
        <v>2003</v>
      </c>
      <c r="D488" s="35" t="s">
        <v>13</v>
      </c>
      <c r="E488" s="11" t="s">
        <v>125</v>
      </c>
      <c r="F488" s="36" t="s">
        <v>165</v>
      </c>
      <c r="G488" s="36" t="s">
        <v>799</v>
      </c>
      <c r="H488" s="9" t="s">
        <v>800</v>
      </c>
      <c r="I488" s="10">
        <v>0</v>
      </c>
      <c r="J488" s="12">
        <v>2</v>
      </c>
      <c r="K488" s="12">
        <v>0</v>
      </c>
      <c r="L488" s="12">
        <v>0</v>
      </c>
      <c r="M488" s="12">
        <v>0</v>
      </c>
      <c r="N488" s="39">
        <v>0</v>
      </c>
      <c r="O488" s="31">
        <v>0</v>
      </c>
      <c r="P488" s="36" t="s">
        <v>99</v>
      </c>
    </row>
    <row r="489" spans="1:16" ht="48" x14ac:dyDescent="0.25">
      <c r="A489" s="38">
        <v>37769</v>
      </c>
      <c r="B489" s="38">
        <v>37769</v>
      </c>
      <c r="C489" s="11">
        <v>2003</v>
      </c>
      <c r="D489" s="35" t="s">
        <v>115</v>
      </c>
      <c r="E489" s="11" t="s">
        <v>350</v>
      </c>
      <c r="F489" s="36" t="s">
        <v>165</v>
      </c>
      <c r="G489" s="36" t="s">
        <v>145</v>
      </c>
      <c r="H489" s="9" t="s">
        <v>801</v>
      </c>
      <c r="I489" s="10">
        <v>1</v>
      </c>
      <c r="J489" s="12">
        <v>102</v>
      </c>
      <c r="K489" s="12">
        <v>0</v>
      </c>
      <c r="L489" s="12">
        <v>0</v>
      </c>
      <c r="M489" s="12">
        <v>0</v>
      </c>
      <c r="N489" s="39">
        <v>0</v>
      </c>
      <c r="O489" s="31">
        <v>0</v>
      </c>
      <c r="P489" s="36" t="s">
        <v>99</v>
      </c>
    </row>
    <row r="490" spans="1:16" ht="24" x14ac:dyDescent="0.25">
      <c r="A490" s="38">
        <v>37769</v>
      </c>
      <c r="B490" s="38">
        <v>37769</v>
      </c>
      <c r="C490" s="11">
        <v>2003</v>
      </c>
      <c r="D490" s="35" t="s">
        <v>115</v>
      </c>
      <c r="E490" s="11" t="s">
        <v>352</v>
      </c>
      <c r="F490" s="36" t="s">
        <v>165</v>
      </c>
      <c r="G490" s="36" t="s">
        <v>693</v>
      </c>
      <c r="H490" s="9" t="s">
        <v>802</v>
      </c>
      <c r="I490" s="10">
        <v>0</v>
      </c>
      <c r="J490" s="12">
        <v>1</v>
      </c>
      <c r="K490" s="12">
        <v>1</v>
      </c>
      <c r="L490" s="12">
        <v>0</v>
      </c>
      <c r="M490" s="12">
        <v>0</v>
      </c>
      <c r="N490" s="39">
        <v>0</v>
      </c>
      <c r="O490" s="31">
        <v>2.8899999999999999E-2</v>
      </c>
      <c r="P490" s="36" t="s">
        <v>99</v>
      </c>
    </row>
    <row r="491" spans="1:16" ht="36" x14ac:dyDescent="0.25">
      <c r="A491" s="38">
        <v>37770</v>
      </c>
      <c r="B491" s="38">
        <v>37770</v>
      </c>
      <c r="C491" s="11">
        <v>2003</v>
      </c>
      <c r="D491" s="11" t="s">
        <v>34</v>
      </c>
      <c r="E491" s="11" t="s">
        <v>35</v>
      </c>
      <c r="F491" s="36" t="s">
        <v>32</v>
      </c>
      <c r="G491" s="36" t="s">
        <v>803</v>
      </c>
      <c r="H491" s="9" t="s">
        <v>804</v>
      </c>
      <c r="I491" s="10">
        <v>0</v>
      </c>
      <c r="J491" s="12">
        <v>115</v>
      </c>
      <c r="K491" s="12">
        <v>50</v>
      </c>
      <c r="L491" s="12">
        <v>1</v>
      </c>
      <c r="M491" s="12">
        <v>0</v>
      </c>
      <c r="N491" s="39">
        <v>0</v>
      </c>
      <c r="O491" s="31">
        <v>0.14399999999999999</v>
      </c>
      <c r="P491" s="36" t="s">
        <v>99</v>
      </c>
    </row>
    <row r="492" spans="1:16" ht="48" x14ac:dyDescent="0.25">
      <c r="A492" s="38">
        <v>37771</v>
      </c>
      <c r="B492" s="38">
        <v>37771</v>
      </c>
      <c r="C492" s="11">
        <v>2003</v>
      </c>
      <c r="D492" s="35" t="s">
        <v>115</v>
      </c>
      <c r="E492" s="11" t="s">
        <v>116</v>
      </c>
      <c r="F492" s="36" t="s">
        <v>15</v>
      </c>
      <c r="G492" s="36" t="s">
        <v>486</v>
      </c>
      <c r="H492" s="9" t="s">
        <v>805</v>
      </c>
      <c r="I492" s="10">
        <v>5</v>
      </c>
      <c r="J492" s="12">
        <v>15</v>
      </c>
      <c r="K492" s="12">
        <v>0</v>
      </c>
      <c r="L492" s="12">
        <v>0</v>
      </c>
      <c r="M492" s="12">
        <v>0</v>
      </c>
      <c r="N492" s="39">
        <v>0</v>
      </c>
      <c r="O492" s="31">
        <v>0</v>
      </c>
      <c r="P492" s="36" t="s">
        <v>99</v>
      </c>
    </row>
    <row r="493" spans="1:16" ht="24" x14ac:dyDescent="0.25">
      <c r="A493" s="38">
        <v>37772</v>
      </c>
      <c r="B493" s="38">
        <v>37772</v>
      </c>
      <c r="C493" s="11">
        <v>2003</v>
      </c>
      <c r="D493" s="35" t="s">
        <v>13</v>
      </c>
      <c r="E493" s="11" t="s">
        <v>14</v>
      </c>
      <c r="F493" s="36" t="s">
        <v>165</v>
      </c>
      <c r="G493" s="36" t="s">
        <v>714</v>
      </c>
      <c r="H493" s="9" t="s">
        <v>806</v>
      </c>
      <c r="I493" s="10">
        <v>0</v>
      </c>
      <c r="J493" s="12">
        <v>0</v>
      </c>
      <c r="K493" s="12">
        <v>0</v>
      </c>
      <c r="L493" s="12">
        <v>0</v>
      </c>
      <c r="M493" s="12">
        <v>0</v>
      </c>
      <c r="N493" s="39">
        <v>4</v>
      </c>
      <c r="O493" s="31">
        <v>0.03</v>
      </c>
      <c r="P493" s="36" t="s">
        <v>99</v>
      </c>
    </row>
    <row r="494" spans="1:16" ht="24" x14ac:dyDescent="0.25">
      <c r="A494" s="38">
        <v>37773</v>
      </c>
      <c r="B494" s="38">
        <v>37773</v>
      </c>
      <c r="C494" s="11">
        <v>2003</v>
      </c>
      <c r="D494" s="35" t="s">
        <v>13</v>
      </c>
      <c r="E494" s="11" t="s">
        <v>14</v>
      </c>
      <c r="F494" s="36" t="s">
        <v>59</v>
      </c>
      <c r="G494" s="36" t="s">
        <v>16</v>
      </c>
      <c r="H494" s="9" t="s">
        <v>807</v>
      </c>
      <c r="I494" s="10">
        <v>0</v>
      </c>
      <c r="J494" s="12">
        <v>0</v>
      </c>
      <c r="K494" s="12">
        <v>0</v>
      </c>
      <c r="L494" s="12">
        <v>0</v>
      </c>
      <c r="M494" s="12">
        <v>0</v>
      </c>
      <c r="N494" s="39">
        <v>140</v>
      </c>
      <c r="O494" s="31">
        <v>8.2500000000000004E-2</v>
      </c>
      <c r="P494" s="36" t="s">
        <v>99</v>
      </c>
    </row>
    <row r="495" spans="1:16" ht="48" x14ac:dyDescent="0.25">
      <c r="A495" s="38">
        <v>37774</v>
      </c>
      <c r="B495" s="38">
        <v>37774</v>
      </c>
      <c r="C495" s="11">
        <v>2003</v>
      </c>
      <c r="D495" s="11" t="s">
        <v>34</v>
      </c>
      <c r="E495" s="11" t="s">
        <v>35</v>
      </c>
      <c r="F495" s="36" t="s">
        <v>97</v>
      </c>
      <c r="G495" s="36" t="s">
        <v>428</v>
      </c>
      <c r="H495" s="9" t="s">
        <v>808</v>
      </c>
      <c r="I495" s="10">
        <v>0</v>
      </c>
      <c r="J495" s="12">
        <v>140</v>
      </c>
      <c r="K495" s="12">
        <v>28</v>
      </c>
      <c r="L495" s="12">
        <v>0</v>
      </c>
      <c r="M495" s="12">
        <v>0</v>
      </c>
      <c r="N495" s="39">
        <v>0</v>
      </c>
      <c r="O495" s="31">
        <v>0.08</v>
      </c>
      <c r="P495" s="36" t="s">
        <v>99</v>
      </c>
    </row>
    <row r="496" spans="1:16" ht="24" x14ac:dyDescent="0.25">
      <c r="A496" s="38">
        <v>37775</v>
      </c>
      <c r="B496" s="38">
        <v>37775</v>
      </c>
      <c r="C496" s="11">
        <v>2003</v>
      </c>
      <c r="D496" s="35" t="s">
        <v>13</v>
      </c>
      <c r="E496" s="11" t="s">
        <v>14</v>
      </c>
      <c r="F496" s="36" t="s">
        <v>65</v>
      </c>
      <c r="G496" s="36" t="s">
        <v>583</v>
      </c>
      <c r="H496" s="9" t="s">
        <v>809</v>
      </c>
      <c r="I496" s="10">
        <v>0</v>
      </c>
      <c r="J496" s="12">
        <v>0</v>
      </c>
      <c r="K496" s="12">
        <v>0</v>
      </c>
      <c r="L496" s="12">
        <v>0</v>
      </c>
      <c r="M496" s="12">
        <v>0</v>
      </c>
      <c r="N496" s="39">
        <v>160</v>
      </c>
      <c r="O496" s="31">
        <v>1.2</v>
      </c>
      <c r="P496" s="36" t="s">
        <v>99</v>
      </c>
    </row>
    <row r="497" spans="1:16" ht="48" x14ac:dyDescent="0.25">
      <c r="A497" s="38">
        <v>37776</v>
      </c>
      <c r="B497" s="38">
        <v>37776</v>
      </c>
      <c r="C497" s="11">
        <v>2003</v>
      </c>
      <c r="D497" s="11" t="s">
        <v>34</v>
      </c>
      <c r="E497" s="11" t="s">
        <v>35</v>
      </c>
      <c r="F497" s="36" t="s">
        <v>189</v>
      </c>
      <c r="G497" s="36" t="s">
        <v>599</v>
      </c>
      <c r="H497" s="9" t="s">
        <v>810</v>
      </c>
      <c r="I497" s="10">
        <v>0</v>
      </c>
      <c r="J497" s="12">
        <v>100</v>
      </c>
      <c r="K497" s="12">
        <v>20</v>
      </c>
      <c r="L497" s="12">
        <v>0</v>
      </c>
      <c r="M497" s="12">
        <v>0</v>
      </c>
      <c r="N497" s="39">
        <v>0</v>
      </c>
      <c r="O497" s="31">
        <v>5.7000000000000002E-2</v>
      </c>
      <c r="P497" s="36" t="s">
        <v>99</v>
      </c>
    </row>
    <row r="498" spans="1:16" ht="24" x14ac:dyDescent="0.25">
      <c r="A498" s="38">
        <v>37776</v>
      </c>
      <c r="B498" s="38">
        <v>37776</v>
      </c>
      <c r="C498" s="11">
        <v>2003</v>
      </c>
      <c r="D498" s="35" t="s">
        <v>104</v>
      </c>
      <c r="E498" s="11" t="s">
        <v>276</v>
      </c>
      <c r="F498" s="36" t="s">
        <v>36</v>
      </c>
      <c r="G498" s="36" t="s">
        <v>811</v>
      </c>
      <c r="H498" s="9" t="s">
        <v>812</v>
      </c>
      <c r="I498" s="10">
        <v>0</v>
      </c>
      <c r="J498" s="12">
        <v>1</v>
      </c>
      <c r="K498" s="12">
        <v>1</v>
      </c>
      <c r="L498" s="12">
        <v>0</v>
      </c>
      <c r="M498" s="12">
        <v>0</v>
      </c>
      <c r="N498" s="39">
        <v>0</v>
      </c>
      <c r="O498" s="31">
        <v>2.8199999999999999E-2</v>
      </c>
      <c r="P498" s="36" t="s">
        <v>99</v>
      </c>
    </row>
    <row r="499" spans="1:16" ht="36" x14ac:dyDescent="0.25">
      <c r="A499" s="38">
        <v>37777</v>
      </c>
      <c r="B499" s="38">
        <v>37777</v>
      </c>
      <c r="C499" s="11">
        <v>2003</v>
      </c>
      <c r="D499" s="11" t="s">
        <v>34</v>
      </c>
      <c r="E499" s="11" t="s">
        <v>50</v>
      </c>
      <c r="F499" s="36" t="s">
        <v>162</v>
      </c>
      <c r="G499" s="9" t="s">
        <v>813</v>
      </c>
      <c r="H499" s="9" t="s">
        <v>814</v>
      </c>
      <c r="I499" s="10">
        <v>10</v>
      </c>
      <c r="J499" s="12">
        <v>6327</v>
      </c>
      <c r="K499" s="12">
        <v>1054</v>
      </c>
      <c r="L499" s="12">
        <v>5</v>
      </c>
      <c r="M499" s="12">
        <v>0</v>
      </c>
      <c r="N499" s="39">
        <v>425</v>
      </c>
      <c r="O499" s="31">
        <v>67.17</v>
      </c>
      <c r="P499" s="36" t="s">
        <v>38</v>
      </c>
    </row>
    <row r="500" spans="1:16" ht="48" x14ac:dyDescent="0.25">
      <c r="A500" s="38">
        <v>37777</v>
      </c>
      <c r="B500" s="38">
        <v>37777</v>
      </c>
      <c r="C500" s="11">
        <v>2003</v>
      </c>
      <c r="D500" s="11" t="s">
        <v>34</v>
      </c>
      <c r="E500" s="11" t="s">
        <v>35</v>
      </c>
      <c r="F500" s="36" t="s">
        <v>92</v>
      </c>
      <c r="G500" s="36" t="s">
        <v>815</v>
      </c>
      <c r="H500" s="9" t="s">
        <v>816</v>
      </c>
      <c r="I500" s="10">
        <v>0</v>
      </c>
      <c r="J500" s="12">
        <v>105</v>
      </c>
      <c r="K500" s="12">
        <v>21</v>
      </c>
      <c r="L500" s="12">
        <v>4</v>
      </c>
      <c r="M500" s="12">
        <v>0</v>
      </c>
      <c r="N500" s="39">
        <v>0</v>
      </c>
      <c r="O500" s="31">
        <v>0.06</v>
      </c>
      <c r="P500" s="36" t="s">
        <v>99</v>
      </c>
    </row>
    <row r="501" spans="1:16" ht="24" x14ac:dyDescent="0.25">
      <c r="A501" s="38">
        <v>37778</v>
      </c>
      <c r="B501" s="38">
        <v>37778</v>
      </c>
      <c r="C501" s="11">
        <v>2003</v>
      </c>
      <c r="D501" s="11" t="s">
        <v>34</v>
      </c>
      <c r="E501" s="11" t="s">
        <v>35</v>
      </c>
      <c r="F501" s="36" t="s">
        <v>57</v>
      </c>
      <c r="G501" s="36" t="s">
        <v>817</v>
      </c>
      <c r="H501" s="9" t="s">
        <v>818</v>
      </c>
      <c r="I501" s="10">
        <v>0</v>
      </c>
      <c r="J501" s="12">
        <v>311</v>
      </c>
      <c r="K501" s="12">
        <v>82</v>
      </c>
      <c r="L501" s="12">
        <v>0</v>
      </c>
      <c r="M501" s="12">
        <v>0</v>
      </c>
      <c r="N501" s="39">
        <v>0</v>
      </c>
      <c r="O501" s="31">
        <v>0.23630000000000001</v>
      </c>
      <c r="P501" s="36" t="s">
        <v>99</v>
      </c>
    </row>
    <row r="502" spans="1:16" ht="48" x14ac:dyDescent="0.25">
      <c r="A502" s="38">
        <v>37778</v>
      </c>
      <c r="B502" s="38">
        <v>37778</v>
      </c>
      <c r="C502" s="11">
        <v>2003</v>
      </c>
      <c r="D502" s="11" t="s">
        <v>34</v>
      </c>
      <c r="E502" s="11" t="s">
        <v>35</v>
      </c>
      <c r="F502" s="36" t="s">
        <v>42</v>
      </c>
      <c r="G502" s="9" t="s">
        <v>819</v>
      </c>
      <c r="H502" s="9" t="s">
        <v>820</v>
      </c>
      <c r="I502" s="10">
        <v>0</v>
      </c>
      <c r="J502" s="12">
        <v>135</v>
      </c>
      <c r="K502" s="12">
        <v>27</v>
      </c>
      <c r="L502" s="12">
        <v>0</v>
      </c>
      <c r="M502" s="12">
        <v>0</v>
      </c>
      <c r="N502" s="39">
        <v>0</v>
      </c>
      <c r="O502" s="31">
        <v>7.6999999999999999E-2</v>
      </c>
      <c r="P502" s="36" t="s">
        <v>99</v>
      </c>
    </row>
    <row r="503" spans="1:16" ht="24" x14ac:dyDescent="0.25">
      <c r="A503" s="38">
        <v>37780</v>
      </c>
      <c r="B503" s="38">
        <v>37780</v>
      </c>
      <c r="C503" s="11">
        <v>2003</v>
      </c>
      <c r="D503" s="35" t="s">
        <v>115</v>
      </c>
      <c r="E503" s="11" t="s">
        <v>116</v>
      </c>
      <c r="F503" s="36" t="s">
        <v>75</v>
      </c>
      <c r="G503" s="36" t="s">
        <v>821</v>
      </c>
      <c r="H503" s="9" t="s">
        <v>822</v>
      </c>
      <c r="I503" s="10">
        <v>2</v>
      </c>
      <c r="J503" s="12">
        <v>2</v>
      </c>
      <c r="K503" s="12">
        <v>0</v>
      </c>
      <c r="L503" s="12">
        <v>0</v>
      </c>
      <c r="M503" s="12">
        <v>0</v>
      </c>
      <c r="N503" s="39">
        <v>0</v>
      </c>
      <c r="O503" s="31">
        <v>1</v>
      </c>
      <c r="P503" s="36" t="s">
        <v>99</v>
      </c>
    </row>
    <row r="504" spans="1:16" ht="24" x14ac:dyDescent="0.25">
      <c r="A504" s="38">
        <v>37781</v>
      </c>
      <c r="B504" s="38">
        <v>37781</v>
      </c>
      <c r="C504" s="11">
        <v>2003</v>
      </c>
      <c r="D504" s="11" t="s">
        <v>34</v>
      </c>
      <c r="E504" s="11" t="s">
        <v>35</v>
      </c>
      <c r="F504" s="36" t="s">
        <v>42</v>
      </c>
      <c r="G504" s="36" t="s">
        <v>823</v>
      </c>
      <c r="H504" s="9" t="s">
        <v>824</v>
      </c>
      <c r="I504" s="10">
        <v>0</v>
      </c>
      <c r="J504" s="12">
        <v>100</v>
      </c>
      <c r="K504" s="12">
        <v>20</v>
      </c>
      <c r="L504" s="12">
        <v>0</v>
      </c>
      <c r="M504" s="12">
        <v>0</v>
      </c>
      <c r="N504" s="39">
        <v>0</v>
      </c>
      <c r="O504" s="31">
        <v>5.7000000000000002E-2</v>
      </c>
      <c r="P504" s="36" t="s">
        <v>99</v>
      </c>
    </row>
    <row r="505" spans="1:16" ht="48" x14ac:dyDescent="0.25">
      <c r="A505" s="38">
        <v>37781</v>
      </c>
      <c r="B505" s="38">
        <v>37781</v>
      </c>
      <c r="C505" s="11">
        <v>2003</v>
      </c>
      <c r="D505" s="11" t="s">
        <v>34</v>
      </c>
      <c r="E505" s="11" t="s">
        <v>35</v>
      </c>
      <c r="F505" s="36" t="s">
        <v>92</v>
      </c>
      <c r="G505" s="36" t="s">
        <v>92</v>
      </c>
      <c r="H505" s="9" t="s">
        <v>825</v>
      </c>
      <c r="I505" s="10">
        <v>0</v>
      </c>
      <c r="J505" s="12">
        <v>1</v>
      </c>
      <c r="K505" s="12">
        <v>0</v>
      </c>
      <c r="L505" s="12">
        <v>0</v>
      </c>
      <c r="M505" s="12">
        <v>0</v>
      </c>
      <c r="N505" s="39">
        <v>0</v>
      </c>
      <c r="O505" s="31">
        <v>0</v>
      </c>
      <c r="P505" s="36" t="s">
        <v>99</v>
      </c>
    </row>
    <row r="506" spans="1:16" ht="36" x14ac:dyDescent="0.25">
      <c r="A506" s="38">
        <v>37782</v>
      </c>
      <c r="B506" s="38">
        <v>37782</v>
      </c>
      <c r="C506" s="11">
        <v>2003</v>
      </c>
      <c r="D506" s="35" t="s">
        <v>104</v>
      </c>
      <c r="E506" s="11" t="s">
        <v>690</v>
      </c>
      <c r="F506" s="36" t="s">
        <v>51</v>
      </c>
      <c r="G506" s="36" t="s">
        <v>826</v>
      </c>
      <c r="H506" s="9" t="s">
        <v>827</v>
      </c>
      <c r="I506" s="10">
        <v>0</v>
      </c>
      <c r="J506" s="12">
        <v>20</v>
      </c>
      <c r="K506" s="12">
        <v>4</v>
      </c>
      <c r="L506" s="12">
        <v>0</v>
      </c>
      <c r="M506" s="12">
        <v>0</v>
      </c>
      <c r="N506" s="39">
        <v>0</v>
      </c>
      <c r="O506" s="31">
        <v>1.0999999999999999E-2</v>
      </c>
      <c r="P506" s="36" t="s">
        <v>99</v>
      </c>
    </row>
    <row r="507" spans="1:16" ht="24" x14ac:dyDescent="0.25">
      <c r="A507" s="38">
        <v>37782</v>
      </c>
      <c r="B507" s="38">
        <v>37782</v>
      </c>
      <c r="C507" s="11">
        <v>2003</v>
      </c>
      <c r="D507" s="11" t="s">
        <v>34</v>
      </c>
      <c r="E507" s="11" t="s">
        <v>35</v>
      </c>
      <c r="F507" s="36" t="s">
        <v>57</v>
      </c>
      <c r="G507" s="36" t="s">
        <v>828</v>
      </c>
      <c r="H507" s="9" t="s">
        <v>829</v>
      </c>
      <c r="I507" s="10">
        <v>0</v>
      </c>
      <c r="J507" s="12">
        <v>5</v>
      </c>
      <c r="K507" s="12" t="s">
        <v>145</v>
      </c>
      <c r="L507" s="12">
        <v>0</v>
      </c>
      <c r="M507" s="12">
        <v>0</v>
      </c>
      <c r="N507" s="39">
        <v>0</v>
      </c>
      <c r="O507" s="31">
        <v>0</v>
      </c>
      <c r="P507" s="36" t="s">
        <v>99</v>
      </c>
    </row>
    <row r="508" spans="1:16" ht="48" x14ac:dyDescent="0.25">
      <c r="A508" s="38">
        <v>37782</v>
      </c>
      <c r="B508" s="38">
        <v>37782</v>
      </c>
      <c r="C508" s="11">
        <v>2003</v>
      </c>
      <c r="D508" s="11" t="s">
        <v>34</v>
      </c>
      <c r="E508" s="11" t="s">
        <v>35</v>
      </c>
      <c r="F508" s="36" t="s">
        <v>36</v>
      </c>
      <c r="G508" s="36" t="s">
        <v>830</v>
      </c>
      <c r="H508" s="9" t="s">
        <v>831</v>
      </c>
      <c r="I508" s="10">
        <v>0</v>
      </c>
      <c r="J508" s="12">
        <v>5</v>
      </c>
      <c r="K508" s="12">
        <v>3</v>
      </c>
      <c r="L508" s="12">
        <v>0</v>
      </c>
      <c r="M508" s="12">
        <v>0</v>
      </c>
      <c r="N508" s="39">
        <v>0</v>
      </c>
      <c r="O508" s="31">
        <v>8.0000000000000002E-3</v>
      </c>
      <c r="P508" s="36" t="s">
        <v>99</v>
      </c>
    </row>
    <row r="509" spans="1:16" ht="24" x14ac:dyDescent="0.25">
      <c r="A509" s="38">
        <v>37783</v>
      </c>
      <c r="B509" s="38">
        <v>37783</v>
      </c>
      <c r="C509" s="11">
        <v>2003</v>
      </c>
      <c r="D509" s="11" t="s">
        <v>34</v>
      </c>
      <c r="E509" s="11" t="s">
        <v>35</v>
      </c>
      <c r="F509" s="36" t="s">
        <v>100</v>
      </c>
      <c r="G509" s="36" t="s">
        <v>16</v>
      </c>
      <c r="H509" s="9" t="s">
        <v>832</v>
      </c>
      <c r="I509" s="10">
        <v>0</v>
      </c>
      <c r="J509" s="12">
        <v>135</v>
      </c>
      <c r="K509" s="12">
        <v>27</v>
      </c>
      <c r="L509" s="12">
        <v>0</v>
      </c>
      <c r="M509" s="12">
        <v>0</v>
      </c>
      <c r="N509" s="39">
        <v>0</v>
      </c>
      <c r="O509" s="31">
        <v>7.6999999999999999E-2</v>
      </c>
      <c r="P509" s="36" t="s">
        <v>99</v>
      </c>
    </row>
    <row r="510" spans="1:16" ht="60" x14ac:dyDescent="0.25">
      <c r="A510" s="38">
        <v>37784</v>
      </c>
      <c r="B510" s="38">
        <v>37784</v>
      </c>
      <c r="C510" s="11">
        <v>2003</v>
      </c>
      <c r="D510" s="11" t="s">
        <v>34</v>
      </c>
      <c r="E510" s="11" t="s">
        <v>35</v>
      </c>
      <c r="F510" s="36" t="s">
        <v>97</v>
      </c>
      <c r="G510" s="36" t="s">
        <v>97</v>
      </c>
      <c r="H510" s="9" t="s">
        <v>833</v>
      </c>
      <c r="I510" s="10">
        <v>0</v>
      </c>
      <c r="J510" s="12">
        <v>679</v>
      </c>
      <c r="K510" s="12">
        <v>178</v>
      </c>
      <c r="L510" s="12">
        <v>0</v>
      </c>
      <c r="M510" s="12">
        <v>0</v>
      </c>
      <c r="N510" s="39">
        <v>0</v>
      </c>
      <c r="O510" s="31">
        <v>0.51300000000000001</v>
      </c>
      <c r="P510" s="36" t="s">
        <v>99</v>
      </c>
    </row>
    <row r="511" spans="1:16" ht="36" x14ac:dyDescent="0.25">
      <c r="A511" s="38">
        <v>37786</v>
      </c>
      <c r="B511" s="38">
        <v>37787</v>
      </c>
      <c r="C511" s="11">
        <v>2003</v>
      </c>
      <c r="D511" s="35" t="s">
        <v>115</v>
      </c>
      <c r="E511" s="11" t="s">
        <v>834</v>
      </c>
      <c r="F511" s="36" t="s">
        <v>62</v>
      </c>
      <c r="G511" s="36" t="s">
        <v>585</v>
      </c>
      <c r="H511" s="9" t="s">
        <v>835</v>
      </c>
      <c r="I511" s="10">
        <v>7</v>
      </c>
      <c r="J511" s="12">
        <v>7</v>
      </c>
      <c r="K511" s="12">
        <v>0</v>
      </c>
      <c r="L511" s="12">
        <v>0</v>
      </c>
      <c r="M511" s="12">
        <v>0</v>
      </c>
      <c r="N511" s="39">
        <v>0</v>
      </c>
      <c r="O511" s="31">
        <v>0</v>
      </c>
      <c r="P511" s="36" t="s">
        <v>99</v>
      </c>
    </row>
    <row r="512" spans="1:16" ht="48" x14ac:dyDescent="0.25">
      <c r="A512" s="38">
        <v>37786</v>
      </c>
      <c r="B512" s="38">
        <v>37787</v>
      </c>
      <c r="C512" s="11">
        <v>2003</v>
      </c>
      <c r="D512" s="11" t="s">
        <v>34</v>
      </c>
      <c r="E512" s="11" t="s">
        <v>35</v>
      </c>
      <c r="F512" s="36" t="s">
        <v>32</v>
      </c>
      <c r="G512" s="36" t="s">
        <v>836</v>
      </c>
      <c r="H512" s="9" t="s">
        <v>837</v>
      </c>
      <c r="I512" s="10">
        <v>1</v>
      </c>
      <c r="J512" s="12">
        <v>478</v>
      </c>
      <c r="K512" s="12">
        <v>95</v>
      </c>
      <c r="L512" s="12">
        <v>0</v>
      </c>
      <c r="M512" s="12">
        <v>0</v>
      </c>
      <c r="N512" s="39">
        <v>0</v>
      </c>
      <c r="O512" s="31">
        <v>0.27300000000000002</v>
      </c>
      <c r="P512" s="36" t="s">
        <v>99</v>
      </c>
    </row>
    <row r="513" spans="1:16" ht="24" x14ac:dyDescent="0.25">
      <c r="A513" s="38">
        <v>37786</v>
      </c>
      <c r="B513" s="38">
        <v>37787</v>
      </c>
      <c r="C513" s="11">
        <v>2003</v>
      </c>
      <c r="D513" s="35" t="s">
        <v>13</v>
      </c>
      <c r="E513" s="11" t="s">
        <v>14</v>
      </c>
      <c r="F513" s="36" t="s">
        <v>28</v>
      </c>
      <c r="G513" s="36" t="s">
        <v>838</v>
      </c>
      <c r="H513" s="9" t="s">
        <v>839</v>
      </c>
      <c r="I513" s="10">
        <v>0</v>
      </c>
      <c r="J513" s="12">
        <v>0</v>
      </c>
      <c r="K513" s="12">
        <v>0</v>
      </c>
      <c r="L513" s="12">
        <v>0</v>
      </c>
      <c r="M513" s="12">
        <v>0</v>
      </c>
      <c r="N513" s="39">
        <v>100</v>
      </c>
      <c r="O513" s="31">
        <v>0.75</v>
      </c>
      <c r="P513" s="36" t="s">
        <v>99</v>
      </c>
    </row>
    <row r="514" spans="1:16" ht="24" x14ac:dyDescent="0.25">
      <c r="A514" s="38">
        <v>37786</v>
      </c>
      <c r="B514" s="38">
        <v>37786</v>
      </c>
      <c r="C514" s="11">
        <v>2003</v>
      </c>
      <c r="D514" s="35" t="s">
        <v>13</v>
      </c>
      <c r="E514" s="11" t="s">
        <v>112</v>
      </c>
      <c r="F514" s="36" t="s">
        <v>165</v>
      </c>
      <c r="G514" s="36" t="s">
        <v>693</v>
      </c>
      <c r="H514" s="9" t="s">
        <v>840</v>
      </c>
      <c r="I514" s="10">
        <v>0</v>
      </c>
      <c r="J514" s="12">
        <v>1</v>
      </c>
      <c r="K514" s="12">
        <v>0</v>
      </c>
      <c r="L514" s="12">
        <v>0</v>
      </c>
      <c r="M514" s="12">
        <v>0</v>
      </c>
      <c r="N514" s="39">
        <v>0</v>
      </c>
      <c r="O514" s="31">
        <v>0</v>
      </c>
      <c r="P514" s="36" t="s">
        <v>99</v>
      </c>
    </row>
    <row r="515" spans="1:16" ht="36" x14ac:dyDescent="0.25">
      <c r="A515" s="38">
        <v>37788</v>
      </c>
      <c r="B515" s="38">
        <v>37788</v>
      </c>
      <c r="C515" s="11">
        <v>2003</v>
      </c>
      <c r="D515" s="35" t="s">
        <v>115</v>
      </c>
      <c r="E515" s="11" t="s">
        <v>116</v>
      </c>
      <c r="F515" s="36" t="s">
        <v>19</v>
      </c>
      <c r="G515" s="36" t="s">
        <v>841</v>
      </c>
      <c r="H515" s="9" t="s">
        <v>842</v>
      </c>
      <c r="I515" s="10">
        <v>9</v>
      </c>
      <c r="J515" s="12">
        <v>9</v>
      </c>
      <c r="K515" s="12">
        <v>0</v>
      </c>
      <c r="L515" s="12">
        <v>0</v>
      </c>
      <c r="M515" s="12">
        <v>0</v>
      </c>
      <c r="N515" s="39">
        <v>0</v>
      </c>
      <c r="O515" s="31">
        <v>0.6</v>
      </c>
      <c r="P515" s="36" t="s">
        <v>99</v>
      </c>
    </row>
    <row r="516" spans="1:16" ht="24" x14ac:dyDescent="0.25">
      <c r="A516" s="38">
        <v>37788</v>
      </c>
      <c r="B516" s="38">
        <v>37788</v>
      </c>
      <c r="C516" s="11">
        <v>2003</v>
      </c>
      <c r="D516" s="11" t="s">
        <v>34</v>
      </c>
      <c r="E516" s="11" t="s">
        <v>35</v>
      </c>
      <c r="F516" s="36" t="s">
        <v>92</v>
      </c>
      <c r="G516" s="36" t="s">
        <v>843</v>
      </c>
      <c r="H516" s="9" t="s">
        <v>844</v>
      </c>
      <c r="I516" s="10">
        <v>0</v>
      </c>
      <c r="J516" s="12">
        <v>20</v>
      </c>
      <c r="K516" s="12">
        <v>4</v>
      </c>
      <c r="L516" s="12">
        <v>0</v>
      </c>
      <c r="M516" s="12">
        <v>0</v>
      </c>
      <c r="N516" s="39">
        <v>0</v>
      </c>
      <c r="O516" s="31">
        <v>1.0999999999999999E-2</v>
      </c>
      <c r="P516" s="36" t="s">
        <v>99</v>
      </c>
    </row>
    <row r="517" spans="1:16" ht="24" x14ac:dyDescent="0.25">
      <c r="A517" s="38">
        <v>37788</v>
      </c>
      <c r="B517" s="38">
        <v>37788</v>
      </c>
      <c r="C517" s="11">
        <v>2003</v>
      </c>
      <c r="D517" s="11" t="s">
        <v>34</v>
      </c>
      <c r="E517" s="11" t="s">
        <v>845</v>
      </c>
      <c r="F517" s="36" t="s">
        <v>36</v>
      </c>
      <c r="G517" s="36" t="s">
        <v>846</v>
      </c>
      <c r="H517" s="9" t="s">
        <v>847</v>
      </c>
      <c r="I517" s="10">
        <v>0</v>
      </c>
      <c r="J517" s="12">
        <v>125</v>
      </c>
      <c r="K517" s="12">
        <v>25</v>
      </c>
      <c r="L517" s="12">
        <v>0</v>
      </c>
      <c r="M517" s="12">
        <v>0</v>
      </c>
      <c r="N517" s="39">
        <v>0</v>
      </c>
      <c r="O517" s="31">
        <v>7.1999999999999995E-2</v>
      </c>
      <c r="P517" s="36" t="s">
        <v>99</v>
      </c>
    </row>
    <row r="518" spans="1:16" ht="24" x14ac:dyDescent="0.25">
      <c r="A518" s="38">
        <v>37789</v>
      </c>
      <c r="B518" s="38">
        <v>37789</v>
      </c>
      <c r="C518" s="11">
        <v>2003</v>
      </c>
      <c r="D518" s="35" t="s">
        <v>115</v>
      </c>
      <c r="E518" s="11" t="s">
        <v>116</v>
      </c>
      <c r="F518" s="36" t="s">
        <v>253</v>
      </c>
      <c r="G518" s="36" t="s">
        <v>848</v>
      </c>
      <c r="H518" s="9" t="s">
        <v>849</v>
      </c>
      <c r="I518" s="10">
        <v>0</v>
      </c>
      <c r="J518" s="12">
        <v>13</v>
      </c>
      <c r="K518" s="12">
        <v>0</v>
      </c>
      <c r="L518" s="12">
        <v>0</v>
      </c>
      <c r="M518" s="12">
        <v>0</v>
      </c>
      <c r="N518" s="39">
        <v>0</v>
      </c>
      <c r="O518" s="31">
        <v>0</v>
      </c>
      <c r="P518" s="36" t="s">
        <v>99</v>
      </c>
    </row>
    <row r="519" spans="1:16" ht="24" x14ac:dyDescent="0.25">
      <c r="A519" s="38">
        <v>37789</v>
      </c>
      <c r="B519" s="38">
        <v>37789</v>
      </c>
      <c r="C519" s="11">
        <v>2003</v>
      </c>
      <c r="D519" s="35" t="s">
        <v>13</v>
      </c>
      <c r="E519" s="11" t="s">
        <v>125</v>
      </c>
      <c r="F519" s="36" t="s">
        <v>165</v>
      </c>
      <c r="G519" s="36" t="s">
        <v>578</v>
      </c>
      <c r="H519" s="9" t="s">
        <v>850</v>
      </c>
      <c r="I519" s="10">
        <v>4</v>
      </c>
      <c r="J519" s="12">
        <v>7</v>
      </c>
      <c r="K519" s="12">
        <v>0</v>
      </c>
      <c r="L519" s="12">
        <v>0</v>
      </c>
      <c r="M519" s="12">
        <v>0</v>
      </c>
      <c r="N519" s="39">
        <v>0</v>
      </c>
      <c r="O519" s="31">
        <v>0</v>
      </c>
      <c r="P519" s="36" t="s">
        <v>99</v>
      </c>
    </row>
    <row r="520" spans="1:16" ht="36" x14ac:dyDescent="0.25">
      <c r="A520" s="38">
        <v>37790</v>
      </c>
      <c r="B520" s="38">
        <v>37790</v>
      </c>
      <c r="C520" s="11">
        <v>2003</v>
      </c>
      <c r="D520" s="35" t="s">
        <v>13</v>
      </c>
      <c r="E520" s="11" t="s">
        <v>125</v>
      </c>
      <c r="F520" s="36" t="s">
        <v>165</v>
      </c>
      <c r="G520" s="36" t="s">
        <v>578</v>
      </c>
      <c r="H520" s="9" t="s">
        <v>851</v>
      </c>
      <c r="I520" s="10">
        <v>0</v>
      </c>
      <c r="J520" s="12">
        <v>5</v>
      </c>
      <c r="K520" s="12">
        <v>0</v>
      </c>
      <c r="L520" s="12">
        <v>0</v>
      </c>
      <c r="M520" s="12">
        <v>0</v>
      </c>
      <c r="N520" s="39">
        <v>0</v>
      </c>
      <c r="O520" s="31">
        <v>0</v>
      </c>
      <c r="P520" s="36" t="s">
        <v>99</v>
      </c>
    </row>
    <row r="521" spans="1:16" ht="48" x14ac:dyDescent="0.25">
      <c r="A521" s="38">
        <v>37791</v>
      </c>
      <c r="B521" s="38">
        <v>37791</v>
      </c>
      <c r="C521" s="11">
        <v>2003</v>
      </c>
      <c r="D521" s="11" t="s">
        <v>34</v>
      </c>
      <c r="E521" s="11" t="s">
        <v>35</v>
      </c>
      <c r="F521" s="36" t="s">
        <v>36</v>
      </c>
      <c r="G521" s="36" t="s">
        <v>852</v>
      </c>
      <c r="H521" s="9" t="s">
        <v>853</v>
      </c>
      <c r="I521" s="10">
        <v>0</v>
      </c>
      <c r="J521" s="12">
        <v>760</v>
      </c>
      <c r="K521" s="12">
        <v>152</v>
      </c>
      <c r="L521" s="12">
        <v>0</v>
      </c>
      <c r="M521" s="12">
        <v>0</v>
      </c>
      <c r="N521" s="39">
        <v>0</v>
      </c>
      <c r="O521" s="31">
        <v>0.51</v>
      </c>
      <c r="P521" s="36" t="s">
        <v>99</v>
      </c>
    </row>
    <row r="522" spans="1:16" ht="24" x14ac:dyDescent="0.25">
      <c r="A522" s="38">
        <v>37791</v>
      </c>
      <c r="B522" s="38">
        <v>37791</v>
      </c>
      <c r="C522" s="11">
        <v>2003</v>
      </c>
      <c r="D522" s="35" t="s">
        <v>115</v>
      </c>
      <c r="E522" s="11" t="s">
        <v>116</v>
      </c>
      <c r="F522" s="36" t="s">
        <v>189</v>
      </c>
      <c r="G522" s="36" t="s">
        <v>145</v>
      </c>
      <c r="H522" s="9" t="s">
        <v>854</v>
      </c>
      <c r="I522" s="10">
        <v>1</v>
      </c>
      <c r="J522" s="12">
        <v>1</v>
      </c>
      <c r="K522" s="12">
        <v>0</v>
      </c>
      <c r="L522" s="12">
        <v>0</v>
      </c>
      <c r="M522" s="12">
        <v>0</v>
      </c>
      <c r="N522" s="39">
        <v>0</v>
      </c>
      <c r="O522" s="31">
        <v>2</v>
      </c>
      <c r="P522" s="36" t="s">
        <v>99</v>
      </c>
    </row>
    <row r="523" spans="1:16" ht="24" x14ac:dyDescent="0.25">
      <c r="A523" s="38">
        <v>37791</v>
      </c>
      <c r="B523" s="38">
        <v>37791</v>
      </c>
      <c r="C523" s="11">
        <v>2003</v>
      </c>
      <c r="D523" s="35" t="s">
        <v>109</v>
      </c>
      <c r="E523" s="11" t="s">
        <v>146</v>
      </c>
      <c r="F523" s="36" t="s">
        <v>36</v>
      </c>
      <c r="G523" s="36" t="s">
        <v>145</v>
      </c>
      <c r="H523" s="9" t="s">
        <v>855</v>
      </c>
      <c r="I523" s="10">
        <v>0</v>
      </c>
      <c r="J523" s="12">
        <v>25</v>
      </c>
      <c r="K523" s="12">
        <v>0</v>
      </c>
      <c r="L523" s="12">
        <v>0</v>
      </c>
      <c r="M523" s="12">
        <v>0</v>
      </c>
      <c r="N523" s="39">
        <v>0</v>
      </c>
      <c r="O523" s="31">
        <v>0</v>
      </c>
      <c r="P523" s="36" t="s">
        <v>99</v>
      </c>
    </row>
    <row r="524" spans="1:16" ht="24" x14ac:dyDescent="0.25">
      <c r="A524" s="38">
        <v>37793</v>
      </c>
      <c r="B524" s="38">
        <v>37793</v>
      </c>
      <c r="C524" s="11">
        <v>2003</v>
      </c>
      <c r="D524" s="11" t="s">
        <v>34</v>
      </c>
      <c r="E524" s="11" t="s">
        <v>333</v>
      </c>
      <c r="F524" s="36" t="s">
        <v>15</v>
      </c>
      <c r="G524" s="36" t="s">
        <v>856</v>
      </c>
      <c r="H524" s="9" t="s">
        <v>857</v>
      </c>
      <c r="I524" s="10">
        <v>0</v>
      </c>
      <c r="J524" s="12">
        <v>2250</v>
      </c>
      <c r="K524" s="12">
        <v>450</v>
      </c>
      <c r="L524" s="12">
        <v>0</v>
      </c>
      <c r="M524" s="12">
        <v>0</v>
      </c>
      <c r="N524" s="39">
        <v>0</v>
      </c>
      <c r="O524" s="31">
        <v>1.2969999999999999</v>
      </c>
      <c r="P524" s="36" t="s">
        <v>99</v>
      </c>
    </row>
    <row r="525" spans="1:16" ht="72" x14ac:dyDescent="0.25">
      <c r="A525" s="38">
        <v>37793</v>
      </c>
      <c r="B525" s="38">
        <v>37793</v>
      </c>
      <c r="C525" s="11">
        <v>2003</v>
      </c>
      <c r="D525" s="11" t="s">
        <v>34</v>
      </c>
      <c r="E525" s="11" t="s">
        <v>35</v>
      </c>
      <c r="F525" s="36" t="s">
        <v>26</v>
      </c>
      <c r="G525" s="36" t="s">
        <v>858</v>
      </c>
      <c r="H525" s="9" t="s">
        <v>859</v>
      </c>
      <c r="I525" s="10">
        <v>1</v>
      </c>
      <c r="J525" s="12">
        <v>575</v>
      </c>
      <c r="K525" s="12">
        <v>115</v>
      </c>
      <c r="L525" s="12">
        <v>0</v>
      </c>
      <c r="M525" s="12">
        <v>0</v>
      </c>
      <c r="N525" s="39">
        <v>0</v>
      </c>
      <c r="O525" s="31">
        <v>0.33139999999999997</v>
      </c>
      <c r="P525" s="36" t="s">
        <v>99</v>
      </c>
    </row>
    <row r="526" spans="1:16" ht="24" x14ac:dyDescent="0.25">
      <c r="A526" s="38">
        <v>37793</v>
      </c>
      <c r="B526" s="38">
        <v>37793</v>
      </c>
      <c r="C526" s="11">
        <v>2003</v>
      </c>
      <c r="D526" s="35" t="s">
        <v>104</v>
      </c>
      <c r="E526" s="11" t="s">
        <v>276</v>
      </c>
      <c r="F526" s="36" t="s">
        <v>92</v>
      </c>
      <c r="G526" s="36" t="s">
        <v>145</v>
      </c>
      <c r="H526" s="9" t="s">
        <v>860</v>
      </c>
      <c r="I526" s="10">
        <v>1</v>
      </c>
      <c r="J526" s="12">
        <v>1</v>
      </c>
      <c r="K526" s="12">
        <v>0</v>
      </c>
      <c r="L526" s="12">
        <v>0</v>
      </c>
      <c r="M526" s="12">
        <v>0</v>
      </c>
      <c r="N526" s="39">
        <v>0</v>
      </c>
      <c r="O526" s="31">
        <v>0</v>
      </c>
      <c r="P526" s="36" t="s">
        <v>99</v>
      </c>
    </row>
    <row r="527" spans="1:16" ht="36" x14ac:dyDescent="0.25">
      <c r="A527" s="38">
        <v>37795</v>
      </c>
      <c r="B527" s="38">
        <v>38743</v>
      </c>
      <c r="C527" s="11">
        <v>2003</v>
      </c>
      <c r="D527" s="11" t="s">
        <v>34</v>
      </c>
      <c r="E527" s="11" t="s">
        <v>35</v>
      </c>
      <c r="F527" s="36" t="s">
        <v>92</v>
      </c>
      <c r="G527" s="36" t="s">
        <v>92</v>
      </c>
      <c r="H527" s="9" t="s">
        <v>861</v>
      </c>
      <c r="I527" s="10">
        <v>0</v>
      </c>
      <c r="J527" s="12">
        <v>240</v>
      </c>
      <c r="K527" s="12">
        <v>48</v>
      </c>
      <c r="L527" s="12">
        <v>0</v>
      </c>
      <c r="M527" s="12">
        <v>0</v>
      </c>
      <c r="N527" s="39">
        <v>0</v>
      </c>
      <c r="O527" s="31">
        <v>0.13830000000000001</v>
      </c>
      <c r="P527" s="36" t="s">
        <v>99</v>
      </c>
    </row>
    <row r="528" spans="1:16" ht="36" x14ac:dyDescent="0.25">
      <c r="A528" s="38">
        <v>37796</v>
      </c>
      <c r="B528" s="38">
        <v>37796</v>
      </c>
      <c r="C528" s="11">
        <v>2003</v>
      </c>
      <c r="D528" s="11" t="s">
        <v>34</v>
      </c>
      <c r="E528" s="11" t="s">
        <v>35</v>
      </c>
      <c r="F528" s="36" t="s">
        <v>26</v>
      </c>
      <c r="G528" s="36" t="s">
        <v>187</v>
      </c>
      <c r="H528" s="9" t="s">
        <v>862</v>
      </c>
      <c r="I528" s="10">
        <v>0</v>
      </c>
      <c r="J528" s="12">
        <v>40</v>
      </c>
      <c r="K528" s="12">
        <v>8</v>
      </c>
      <c r="L528" s="12">
        <v>0</v>
      </c>
      <c r="M528" s="12">
        <v>0</v>
      </c>
      <c r="N528" s="39">
        <v>0</v>
      </c>
      <c r="O528" s="31">
        <v>0.45500000000000002</v>
      </c>
      <c r="P528" s="36" t="s">
        <v>99</v>
      </c>
    </row>
    <row r="529" spans="1:16" ht="36" x14ac:dyDescent="0.25">
      <c r="A529" s="38">
        <v>37796</v>
      </c>
      <c r="B529" s="38">
        <v>37796</v>
      </c>
      <c r="C529" s="11">
        <v>2003</v>
      </c>
      <c r="D529" s="11" t="s">
        <v>34</v>
      </c>
      <c r="E529" s="11" t="s">
        <v>35</v>
      </c>
      <c r="F529" s="36" t="s">
        <v>15</v>
      </c>
      <c r="G529" s="36" t="s">
        <v>863</v>
      </c>
      <c r="H529" s="9" t="s">
        <v>864</v>
      </c>
      <c r="I529" s="10">
        <v>1</v>
      </c>
      <c r="J529" s="12">
        <v>81</v>
      </c>
      <c r="K529" s="12">
        <v>16</v>
      </c>
      <c r="L529" s="12">
        <v>0</v>
      </c>
      <c r="M529" s="12">
        <v>0</v>
      </c>
      <c r="N529" s="39">
        <v>0</v>
      </c>
      <c r="O529" s="31">
        <v>4.6109999999999998E-2</v>
      </c>
      <c r="P529" s="36" t="s">
        <v>99</v>
      </c>
    </row>
    <row r="530" spans="1:16" ht="24" x14ac:dyDescent="0.25">
      <c r="A530" s="38">
        <v>37796</v>
      </c>
      <c r="B530" s="38">
        <v>37796</v>
      </c>
      <c r="C530" s="11">
        <v>2003</v>
      </c>
      <c r="D530" s="11" t="s">
        <v>34</v>
      </c>
      <c r="E530" s="11" t="s">
        <v>35</v>
      </c>
      <c r="F530" s="36" t="s">
        <v>26</v>
      </c>
      <c r="G530" s="36" t="s">
        <v>865</v>
      </c>
      <c r="H530" s="9" t="s">
        <v>866</v>
      </c>
      <c r="I530" s="10">
        <v>0</v>
      </c>
      <c r="J530" s="12">
        <v>75</v>
      </c>
      <c r="K530" s="12">
        <v>15</v>
      </c>
      <c r="L530" s="12">
        <v>0</v>
      </c>
      <c r="M530" s="12">
        <v>0</v>
      </c>
      <c r="N530" s="39">
        <v>0</v>
      </c>
      <c r="O530" s="31">
        <v>4.3200000000000002E-2</v>
      </c>
      <c r="P530" s="36" t="s">
        <v>99</v>
      </c>
    </row>
    <row r="531" spans="1:16" ht="24" x14ac:dyDescent="0.25">
      <c r="A531" s="38">
        <v>37796</v>
      </c>
      <c r="B531" s="38">
        <v>37796</v>
      </c>
      <c r="C531" s="11">
        <v>2003</v>
      </c>
      <c r="D531" s="11" t="s">
        <v>34</v>
      </c>
      <c r="E531" s="11" t="s">
        <v>35</v>
      </c>
      <c r="F531" s="36" t="s">
        <v>36</v>
      </c>
      <c r="G531" s="36" t="s">
        <v>867</v>
      </c>
      <c r="H531" s="9" t="s">
        <v>868</v>
      </c>
      <c r="I531" s="10">
        <v>0</v>
      </c>
      <c r="J531" s="12">
        <v>75</v>
      </c>
      <c r="K531" s="12">
        <v>15</v>
      </c>
      <c r="L531" s="12">
        <v>0</v>
      </c>
      <c r="M531" s="12">
        <v>0</v>
      </c>
      <c r="N531" s="39">
        <v>0</v>
      </c>
      <c r="O531" s="31">
        <v>4.3229999999999998E-2</v>
      </c>
      <c r="P531" s="36" t="s">
        <v>99</v>
      </c>
    </row>
    <row r="532" spans="1:16" ht="24" x14ac:dyDescent="0.25">
      <c r="A532" s="38">
        <v>37797</v>
      </c>
      <c r="B532" s="38">
        <v>37797</v>
      </c>
      <c r="C532" s="11">
        <v>2003</v>
      </c>
      <c r="D532" s="11" t="s">
        <v>34</v>
      </c>
      <c r="E532" s="11" t="s">
        <v>35</v>
      </c>
      <c r="F532" s="36" t="s">
        <v>162</v>
      </c>
      <c r="G532" s="36" t="s">
        <v>869</v>
      </c>
      <c r="H532" s="9" t="s">
        <v>870</v>
      </c>
      <c r="I532" s="10">
        <v>0</v>
      </c>
      <c r="J532" s="12">
        <v>300</v>
      </c>
      <c r="K532" s="12">
        <v>60</v>
      </c>
      <c r="L532" s="12">
        <v>0</v>
      </c>
      <c r="M532" s="12">
        <v>0</v>
      </c>
      <c r="N532" s="39">
        <v>0</v>
      </c>
      <c r="O532" s="31">
        <v>0.17199999999999999</v>
      </c>
      <c r="P532" s="36" t="s">
        <v>99</v>
      </c>
    </row>
    <row r="533" spans="1:16" ht="24" x14ac:dyDescent="0.25">
      <c r="A533" s="38">
        <v>37797</v>
      </c>
      <c r="B533" s="38">
        <v>37797</v>
      </c>
      <c r="C533" s="11">
        <v>2003</v>
      </c>
      <c r="D533" s="35" t="s">
        <v>115</v>
      </c>
      <c r="E533" s="11" t="s">
        <v>116</v>
      </c>
      <c r="F533" s="36" t="s">
        <v>36</v>
      </c>
      <c r="G533" s="36" t="s">
        <v>777</v>
      </c>
      <c r="H533" s="9" t="s">
        <v>871</v>
      </c>
      <c r="I533" s="10">
        <v>0</v>
      </c>
      <c r="J533" s="12">
        <v>22</v>
      </c>
      <c r="K533" s="12">
        <v>0</v>
      </c>
      <c r="L533" s="12">
        <v>0</v>
      </c>
      <c r="M533" s="12">
        <v>0</v>
      </c>
      <c r="N533" s="39">
        <v>0</v>
      </c>
      <c r="O533" s="31">
        <v>0</v>
      </c>
      <c r="P533" s="36" t="s">
        <v>99</v>
      </c>
    </row>
    <row r="534" spans="1:16" ht="36" x14ac:dyDescent="0.25">
      <c r="A534" s="38">
        <v>37798</v>
      </c>
      <c r="B534" s="38">
        <v>37806</v>
      </c>
      <c r="C534" s="11">
        <v>2003</v>
      </c>
      <c r="D534" s="35" t="s">
        <v>13</v>
      </c>
      <c r="E534" s="11" t="s">
        <v>112</v>
      </c>
      <c r="F534" s="36" t="s">
        <v>28</v>
      </c>
      <c r="G534" s="36" t="s">
        <v>872</v>
      </c>
      <c r="H534" s="9" t="s">
        <v>873</v>
      </c>
      <c r="I534" s="10">
        <v>0</v>
      </c>
      <c r="J534" s="12">
        <v>0</v>
      </c>
      <c r="K534" s="12">
        <v>0</v>
      </c>
      <c r="L534" s="12">
        <v>0</v>
      </c>
      <c r="M534" s="12">
        <v>0</v>
      </c>
      <c r="N534" s="39">
        <v>17000</v>
      </c>
      <c r="O534" s="31">
        <v>127.5</v>
      </c>
      <c r="P534" s="36" t="s">
        <v>99</v>
      </c>
    </row>
    <row r="535" spans="1:16" ht="72" x14ac:dyDescent="0.25">
      <c r="A535" s="38">
        <v>37798</v>
      </c>
      <c r="B535" s="38">
        <v>37798</v>
      </c>
      <c r="C535" s="11">
        <v>2003</v>
      </c>
      <c r="D535" s="11" t="s">
        <v>34</v>
      </c>
      <c r="E535" s="11" t="s">
        <v>35</v>
      </c>
      <c r="F535" s="36" t="s">
        <v>92</v>
      </c>
      <c r="G535" s="36" t="s">
        <v>16</v>
      </c>
      <c r="H535" s="9" t="s">
        <v>874</v>
      </c>
      <c r="I535" s="10">
        <v>0</v>
      </c>
      <c r="J535" s="12">
        <v>148076</v>
      </c>
      <c r="K535" s="12">
        <v>29615</v>
      </c>
      <c r="L535" s="12">
        <v>0</v>
      </c>
      <c r="M535" s="12">
        <v>0</v>
      </c>
      <c r="N535" s="39">
        <v>10</v>
      </c>
      <c r="O535" s="31">
        <v>85.35</v>
      </c>
      <c r="P535" s="36" t="s">
        <v>99</v>
      </c>
    </row>
    <row r="536" spans="1:16" ht="36" x14ac:dyDescent="0.25">
      <c r="A536" s="38">
        <v>37798</v>
      </c>
      <c r="B536" s="38">
        <v>37798</v>
      </c>
      <c r="C536" s="11">
        <v>2003</v>
      </c>
      <c r="D536" s="11" t="s">
        <v>34</v>
      </c>
      <c r="E536" s="11" t="s">
        <v>35</v>
      </c>
      <c r="F536" s="36" t="s">
        <v>30</v>
      </c>
      <c r="G536" s="36" t="s">
        <v>875</v>
      </c>
      <c r="H536" s="9" t="s">
        <v>876</v>
      </c>
      <c r="I536" s="10">
        <v>0</v>
      </c>
      <c r="J536" s="12">
        <v>182</v>
      </c>
      <c r="K536" s="12">
        <v>0</v>
      </c>
      <c r="L536" s="12">
        <v>0</v>
      </c>
      <c r="M536" s="12">
        <v>0</v>
      </c>
      <c r="N536" s="39">
        <v>0</v>
      </c>
      <c r="O536" s="31">
        <v>0</v>
      </c>
      <c r="P536" s="36" t="s">
        <v>99</v>
      </c>
    </row>
    <row r="537" spans="1:16" ht="24" x14ac:dyDescent="0.25">
      <c r="A537" s="38">
        <v>37799</v>
      </c>
      <c r="B537" s="38">
        <v>37799</v>
      </c>
      <c r="C537" s="11">
        <v>2003</v>
      </c>
      <c r="D537" s="35" t="s">
        <v>115</v>
      </c>
      <c r="E537" s="11" t="s">
        <v>116</v>
      </c>
      <c r="F537" s="36" t="s">
        <v>36</v>
      </c>
      <c r="G537" s="36" t="s">
        <v>201</v>
      </c>
      <c r="H537" s="9" t="s">
        <v>877</v>
      </c>
      <c r="I537" s="10">
        <v>1</v>
      </c>
      <c r="J537" s="12">
        <v>39</v>
      </c>
      <c r="K537" s="12">
        <v>0</v>
      </c>
      <c r="L537" s="12">
        <v>0</v>
      </c>
      <c r="M537" s="12">
        <v>0</v>
      </c>
      <c r="N537" s="39">
        <v>0</v>
      </c>
      <c r="O537" s="31">
        <v>0.6</v>
      </c>
      <c r="P537" s="36" t="s">
        <v>99</v>
      </c>
    </row>
    <row r="538" spans="1:16" ht="24" x14ac:dyDescent="0.25">
      <c r="A538" s="38">
        <v>37799</v>
      </c>
      <c r="B538" s="38">
        <v>37799</v>
      </c>
      <c r="C538" s="11">
        <v>2003</v>
      </c>
      <c r="D538" s="35" t="s">
        <v>13</v>
      </c>
      <c r="E538" s="11" t="s">
        <v>125</v>
      </c>
      <c r="F538" s="36" t="s">
        <v>92</v>
      </c>
      <c r="G538" s="36" t="s">
        <v>878</v>
      </c>
      <c r="H538" s="9" t="s">
        <v>879</v>
      </c>
      <c r="I538" s="10">
        <v>0</v>
      </c>
      <c r="J538" s="12">
        <v>5</v>
      </c>
      <c r="K538" s="12">
        <v>0</v>
      </c>
      <c r="L538" s="12">
        <v>0</v>
      </c>
      <c r="M538" s="12">
        <v>0</v>
      </c>
      <c r="N538" s="39">
        <v>0</v>
      </c>
      <c r="O538" s="31">
        <v>0</v>
      </c>
      <c r="P538" s="36" t="s">
        <v>99</v>
      </c>
    </row>
    <row r="539" spans="1:16" ht="36" x14ac:dyDescent="0.25">
      <c r="A539" s="38">
        <v>37800</v>
      </c>
      <c r="B539" s="38">
        <v>37800</v>
      </c>
      <c r="C539" s="11">
        <v>2003</v>
      </c>
      <c r="D539" s="35" t="s">
        <v>115</v>
      </c>
      <c r="E539" s="11" t="s">
        <v>116</v>
      </c>
      <c r="F539" s="36" t="s">
        <v>19</v>
      </c>
      <c r="G539" s="36" t="s">
        <v>145</v>
      </c>
      <c r="H539" s="9" t="s">
        <v>880</v>
      </c>
      <c r="I539" s="10">
        <v>0</v>
      </c>
      <c r="J539" s="12">
        <v>36</v>
      </c>
      <c r="K539" s="12">
        <v>0</v>
      </c>
      <c r="L539" s="12">
        <v>0</v>
      </c>
      <c r="M539" s="12">
        <v>0</v>
      </c>
      <c r="N539" s="39">
        <v>0</v>
      </c>
      <c r="O539" s="31">
        <v>0</v>
      </c>
      <c r="P539" s="36" t="s">
        <v>99</v>
      </c>
    </row>
    <row r="540" spans="1:16" ht="36" x14ac:dyDescent="0.25">
      <c r="A540" s="38">
        <v>37801</v>
      </c>
      <c r="B540" s="38">
        <v>37801</v>
      </c>
      <c r="C540" s="11">
        <v>2003</v>
      </c>
      <c r="D540" s="35" t="s">
        <v>115</v>
      </c>
      <c r="E540" s="11" t="s">
        <v>116</v>
      </c>
      <c r="F540" s="36" t="s">
        <v>19</v>
      </c>
      <c r="G540" s="36" t="s">
        <v>881</v>
      </c>
      <c r="H540" s="9" t="s">
        <v>882</v>
      </c>
      <c r="I540" s="10">
        <v>5</v>
      </c>
      <c r="J540" s="12">
        <v>66</v>
      </c>
      <c r="K540" s="12">
        <v>0</v>
      </c>
      <c r="L540" s="12">
        <v>0</v>
      </c>
      <c r="M540" s="12">
        <v>0</v>
      </c>
      <c r="N540" s="39">
        <v>0</v>
      </c>
      <c r="O540" s="31">
        <v>0</v>
      </c>
      <c r="P540" s="36" t="s">
        <v>99</v>
      </c>
    </row>
    <row r="541" spans="1:16" ht="36" x14ac:dyDescent="0.25">
      <c r="A541" s="38">
        <v>37802</v>
      </c>
      <c r="B541" s="38">
        <v>37802</v>
      </c>
      <c r="C541" s="11">
        <v>2003</v>
      </c>
      <c r="D541" s="11" t="s">
        <v>34</v>
      </c>
      <c r="E541" s="11" t="s">
        <v>35</v>
      </c>
      <c r="F541" s="36" t="s">
        <v>32</v>
      </c>
      <c r="G541" s="36" t="s">
        <v>883</v>
      </c>
      <c r="H541" s="9" t="s">
        <v>884</v>
      </c>
      <c r="I541" s="10">
        <v>0</v>
      </c>
      <c r="J541" s="12">
        <v>2500</v>
      </c>
      <c r="K541" s="12">
        <v>500</v>
      </c>
      <c r="L541" s="12">
        <v>0</v>
      </c>
      <c r="M541" s="12">
        <v>0</v>
      </c>
      <c r="N541" s="39">
        <v>0</v>
      </c>
      <c r="O541" s="31">
        <v>1.4410000000000001</v>
      </c>
      <c r="P541" s="36" t="s">
        <v>99</v>
      </c>
    </row>
    <row r="542" spans="1:16" ht="60" x14ac:dyDescent="0.25">
      <c r="A542" s="38">
        <v>37802</v>
      </c>
      <c r="B542" s="38">
        <v>37802</v>
      </c>
      <c r="C542" s="11">
        <v>2003</v>
      </c>
      <c r="D542" s="35" t="s">
        <v>104</v>
      </c>
      <c r="E542" s="11" t="s">
        <v>276</v>
      </c>
      <c r="F542" s="36" t="s">
        <v>92</v>
      </c>
      <c r="G542" s="36" t="s">
        <v>885</v>
      </c>
      <c r="H542" s="9" t="s">
        <v>886</v>
      </c>
      <c r="I542" s="10">
        <v>7</v>
      </c>
      <c r="J542" s="12">
        <v>8</v>
      </c>
      <c r="K542" s="12">
        <v>0</v>
      </c>
      <c r="L542" s="12">
        <v>1</v>
      </c>
      <c r="M542" s="12">
        <v>0</v>
      </c>
      <c r="N542" s="39">
        <v>0</v>
      </c>
      <c r="O542" s="31">
        <v>0</v>
      </c>
      <c r="P542" s="36" t="s">
        <v>99</v>
      </c>
    </row>
    <row r="543" spans="1:16" ht="36" x14ac:dyDescent="0.25">
      <c r="A543" s="38">
        <v>37802</v>
      </c>
      <c r="B543" s="38">
        <v>37802</v>
      </c>
      <c r="C543" s="11">
        <v>2003</v>
      </c>
      <c r="D543" s="35" t="s">
        <v>104</v>
      </c>
      <c r="E543" s="11" t="s">
        <v>276</v>
      </c>
      <c r="F543" s="36" t="s">
        <v>75</v>
      </c>
      <c r="G543" s="36" t="s">
        <v>155</v>
      </c>
      <c r="H543" s="9" t="s">
        <v>887</v>
      </c>
      <c r="I543" s="10">
        <v>0</v>
      </c>
      <c r="J543" s="12">
        <v>60</v>
      </c>
      <c r="K543" s="12">
        <v>8</v>
      </c>
      <c r="L543" s="12">
        <v>0</v>
      </c>
      <c r="M543" s="12">
        <v>0</v>
      </c>
      <c r="N543" s="39">
        <v>0</v>
      </c>
      <c r="O543" s="31">
        <v>0.2263</v>
      </c>
      <c r="P543" s="36" t="s">
        <v>99</v>
      </c>
    </row>
    <row r="544" spans="1:16" ht="36" x14ac:dyDescent="0.25">
      <c r="A544" s="38">
        <v>37802</v>
      </c>
      <c r="B544" s="38">
        <v>37802</v>
      </c>
      <c r="C544" s="11">
        <v>2003</v>
      </c>
      <c r="D544" s="35" t="s">
        <v>104</v>
      </c>
      <c r="E544" s="11" t="s">
        <v>276</v>
      </c>
      <c r="F544" s="36" t="s">
        <v>165</v>
      </c>
      <c r="G544" s="36" t="s">
        <v>205</v>
      </c>
      <c r="H544" s="9" t="s">
        <v>888</v>
      </c>
      <c r="I544" s="10">
        <v>0</v>
      </c>
      <c r="J544" s="12">
        <v>10</v>
      </c>
      <c r="K544" s="12">
        <v>2</v>
      </c>
      <c r="L544" s="12">
        <v>0</v>
      </c>
      <c r="M544" s="12">
        <v>0</v>
      </c>
      <c r="N544" s="39">
        <v>0</v>
      </c>
      <c r="O544" s="31">
        <v>5.6500000000000002E-2</v>
      </c>
      <c r="P544" s="36" t="s">
        <v>99</v>
      </c>
    </row>
    <row r="545" spans="1:16" ht="36" x14ac:dyDescent="0.25">
      <c r="A545" s="38">
        <v>37802</v>
      </c>
      <c r="B545" s="38">
        <v>37802</v>
      </c>
      <c r="C545" s="11">
        <v>2003</v>
      </c>
      <c r="D545" s="35" t="s">
        <v>13</v>
      </c>
      <c r="E545" s="11" t="s">
        <v>125</v>
      </c>
      <c r="F545" s="36" t="s">
        <v>44</v>
      </c>
      <c r="G545" s="36" t="s">
        <v>889</v>
      </c>
      <c r="H545" s="9" t="s">
        <v>890</v>
      </c>
      <c r="I545" s="10">
        <v>1</v>
      </c>
      <c r="J545" s="12">
        <v>11</v>
      </c>
      <c r="K545" s="12">
        <v>0</v>
      </c>
      <c r="L545" s="12">
        <v>0</v>
      </c>
      <c r="M545" s="12">
        <v>0</v>
      </c>
      <c r="N545" s="39">
        <v>0</v>
      </c>
      <c r="O545" s="31">
        <v>0</v>
      </c>
      <c r="P545" s="36" t="s">
        <v>99</v>
      </c>
    </row>
    <row r="546" spans="1:16" ht="24" x14ac:dyDescent="0.25">
      <c r="A546" s="38">
        <v>37804</v>
      </c>
      <c r="B546" s="38">
        <v>37809</v>
      </c>
      <c r="C546" s="11">
        <v>2003</v>
      </c>
      <c r="D546" s="35" t="s">
        <v>13</v>
      </c>
      <c r="E546" s="11" t="s">
        <v>14</v>
      </c>
      <c r="F546" s="36" t="s">
        <v>47</v>
      </c>
      <c r="G546" s="36" t="s">
        <v>16</v>
      </c>
      <c r="H546" s="9" t="s">
        <v>891</v>
      </c>
      <c r="I546" s="10">
        <v>0</v>
      </c>
      <c r="J546" s="12">
        <v>0</v>
      </c>
      <c r="K546" s="12">
        <v>0</v>
      </c>
      <c r="L546" s="12">
        <v>0</v>
      </c>
      <c r="M546" s="12">
        <v>0</v>
      </c>
      <c r="N546" s="39">
        <v>7413</v>
      </c>
      <c r="O546" s="31">
        <v>55.59</v>
      </c>
      <c r="P546" s="36" t="s">
        <v>99</v>
      </c>
    </row>
    <row r="547" spans="1:16" ht="36" x14ac:dyDescent="0.25">
      <c r="A547" s="38">
        <v>37804</v>
      </c>
      <c r="B547" s="38">
        <v>37804</v>
      </c>
      <c r="C547" s="11">
        <v>2003</v>
      </c>
      <c r="D547" s="35" t="s">
        <v>13</v>
      </c>
      <c r="E547" s="11" t="s">
        <v>125</v>
      </c>
      <c r="F547" s="36" t="s">
        <v>92</v>
      </c>
      <c r="G547" s="36" t="s">
        <v>892</v>
      </c>
      <c r="H547" s="9" t="s">
        <v>893</v>
      </c>
      <c r="I547" s="10">
        <v>0</v>
      </c>
      <c r="J547" s="12">
        <v>1</v>
      </c>
      <c r="K547" s="12">
        <v>1</v>
      </c>
      <c r="L547" s="12">
        <v>0</v>
      </c>
      <c r="M547" s="12">
        <v>0</v>
      </c>
      <c r="N547" s="39">
        <v>0</v>
      </c>
      <c r="O547" s="31">
        <v>2.8E-3</v>
      </c>
      <c r="P547" s="36" t="s">
        <v>99</v>
      </c>
    </row>
    <row r="548" spans="1:16" ht="24" x14ac:dyDescent="0.25">
      <c r="A548" s="38">
        <v>37805</v>
      </c>
      <c r="B548" s="38">
        <v>37805</v>
      </c>
      <c r="C548" s="11">
        <v>2003</v>
      </c>
      <c r="D548" s="11" t="s">
        <v>34</v>
      </c>
      <c r="E548" s="11" t="s">
        <v>35</v>
      </c>
      <c r="F548" s="36" t="s">
        <v>92</v>
      </c>
      <c r="G548" s="36" t="s">
        <v>894</v>
      </c>
      <c r="H548" s="9" t="s">
        <v>895</v>
      </c>
      <c r="I548" s="10">
        <v>0</v>
      </c>
      <c r="J548" s="12">
        <v>400</v>
      </c>
      <c r="K548" s="12">
        <v>80</v>
      </c>
      <c r="L548" s="12">
        <v>0</v>
      </c>
      <c r="M548" s="12">
        <v>0</v>
      </c>
      <c r="N548" s="39">
        <v>0</v>
      </c>
      <c r="O548" s="31">
        <v>0.23</v>
      </c>
      <c r="P548" s="36" t="s">
        <v>99</v>
      </c>
    </row>
    <row r="549" spans="1:16" ht="36" x14ac:dyDescent="0.25">
      <c r="A549" s="38">
        <v>37805</v>
      </c>
      <c r="B549" s="38">
        <v>37805</v>
      </c>
      <c r="C549" s="11">
        <v>2003</v>
      </c>
      <c r="D549" s="11" t="s">
        <v>34</v>
      </c>
      <c r="E549" s="11" t="s">
        <v>35</v>
      </c>
      <c r="F549" s="36" t="s">
        <v>92</v>
      </c>
      <c r="G549" s="36" t="s">
        <v>896</v>
      </c>
      <c r="H549" s="9" t="s">
        <v>897</v>
      </c>
      <c r="I549" s="10">
        <v>0</v>
      </c>
      <c r="J549" s="12">
        <v>90</v>
      </c>
      <c r="K549" s="12">
        <v>18</v>
      </c>
      <c r="L549" s="12">
        <v>0</v>
      </c>
      <c r="M549" s="12">
        <v>0</v>
      </c>
      <c r="N549" s="39">
        <v>0</v>
      </c>
      <c r="O549" s="31">
        <v>0.123</v>
      </c>
      <c r="P549" s="36" t="s">
        <v>99</v>
      </c>
    </row>
    <row r="550" spans="1:16" ht="24" x14ac:dyDescent="0.25">
      <c r="A550" s="38">
        <v>37805</v>
      </c>
      <c r="B550" s="38">
        <v>37805</v>
      </c>
      <c r="C550" s="11">
        <v>2003</v>
      </c>
      <c r="D550" s="11" t="s">
        <v>34</v>
      </c>
      <c r="E550" s="11" t="s">
        <v>35</v>
      </c>
      <c r="F550" s="36" t="s">
        <v>44</v>
      </c>
      <c r="G550" s="36" t="s">
        <v>898</v>
      </c>
      <c r="H550" s="9" t="s">
        <v>899</v>
      </c>
      <c r="I550" s="10">
        <v>0</v>
      </c>
      <c r="J550" s="12">
        <v>63</v>
      </c>
      <c r="K550" s="12">
        <v>13</v>
      </c>
      <c r="L550" s="12">
        <v>0</v>
      </c>
      <c r="M550" s="12">
        <v>0</v>
      </c>
      <c r="N550" s="39">
        <v>0</v>
      </c>
      <c r="O550" s="31">
        <v>3.7400000000000003E-2</v>
      </c>
      <c r="P550" s="36" t="s">
        <v>99</v>
      </c>
    </row>
    <row r="551" spans="1:16" ht="60" x14ac:dyDescent="0.25">
      <c r="A551" s="38">
        <v>37806</v>
      </c>
      <c r="B551" s="38">
        <v>37806</v>
      </c>
      <c r="C551" s="11">
        <v>2003</v>
      </c>
      <c r="D551" s="11" t="s">
        <v>34</v>
      </c>
      <c r="E551" s="11" t="s">
        <v>35</v>
      </c>
      <c r="F551" s="36" t="s">
        <v>26</v>
      </c>
      <c r="G551" s="9" t="s">
        <v>900</v>
      </c>
      <c r="H551" s="9" t="s">
        <v>901</v>
      </c>
      <c r="I551" s="10">
        <v>0</v>
      </c>
      <c r="J551" s="12">
        <v>5000</v>
      </c>
      <c r="K551" s="12">
        <v>2000</v>
      </c>
      <c r="L551" s="12">
        <v>0</v>
      </c>
      <c r="M551" s="12">
        <v>0</v>
      </c>
      <c r="N551" s="39">
        <v>0</v>
      </c>
      <c r="O551" s="31">
        <v>5.76</v>
      </c>
      <c r="P551" s="36" t="s">
        <v>99</v>
      </c>
    </row>
    <row r="552" spans="1:16" ht="48" x14ac:dyDescent="0.25">
      <c r="A552" s="38">
        <v>37807</v>
      </c>
      <c r="B552" s="38">
        <v>37807</v>
      </c>
      <c r="C552" s="11">
        <v>2003</v>
      </c>
      <c r="D552" s="11" t="s">
        <v>34</v>
      </c>
      <c r="E552" s="11" t="s">
        <v>35</v>
      </c>
      <c r="F552" s="36" t="s">
        <v>42</v>
      </c>
      <c r="G552" s="36" t="s">
        <v>902</v>
      </c>
      <c r="H552" s="9" t="s">
        <v>903</v>
      </c>
      <c r="I552" s="10">
        <v>1</v>
      </c>
      <c r="J552" s="12">
        <v>590</v>
      </c>
      <c r="K552" s="12">
        <v>118</v>
      </c>
      <c r="L552" s="12">
        <v>0</v>
      </c>
      <c r="M552" s="12">
        <v>0</v>
      </c>
      <c r="N552" s="39">
        <v>0</v>
      </c>
      <c r="O552" s="31">
        <v>0.34</v>
      </c>
      <c r="P552" s="36" t="s">
        <v>99</v>
      </c>
    </row>
    <row r="553" spans="1:16" ht="48" x14ac:dyDescent="0.25">
      <c r="A553" s="38">
        <v>37807</v>
      </c>
      <c r="B553" s="38">
        <v>37807</v>
      </c>
      <c r="C553" s="11">
        <v>2003</v>
      </c>
      <c r="D553" s="11" t="s">
        <v>34</v>
      </c>
      <c r="E553" s="11" t="s">
        <v>35</v>
      </c>
      <c r="F553" s="36" t="s">
        <v>75</v>
      </c>
      <c r="G553" s="36" t="s">
        <v>904</v>
      </c>
      <c r="H553" s="9" t="s">
        <v>905</v>
      </c>
      <c r="I553" s="10">
        <v>0</v>
      </c>
      <c r="J553" s="12">
        <v>2500</v>
      </c>
      <c r="K553" s="12">
        <v>500</v>
      </c>
      <c r="L553" s="12">
        <v>0</v>
      </c>
      <c r="M553" s="12">
        <v>0</v>
      </c>
      <c r="N553" s="39">
        <v>0</v>
      </c>
      <c r="O553" s="31">
        <v>2.52</v>
      </c>
      <c r="P553" s="36" t="s">
        <v>99</v>
      </c>
    </row>
    <row r="554" spans="1:16" ht="24" x14ac:dyDescent="0.25">
      <c r="A554" s="38">
        <v>37808</v>
      </c>
      <c r="B554" s="38">
        <v>37808</v>
      </c>
      <c r="C554" s="11">
        <v>2003</v>
      </c>
      <c r="D554" s="11" t="s">
        <v>34</v>
      </c>
      <c r="E554" s="11" t="s">
        <v>35</v>
      </c>
      <c r="F554" s="36" t="s">
        <v>57</v>
      </c>
      <c r="G554" s="36" t="s">
        <v>906</v>
      </c>
      <c r="H554" s="9" t="s">
        <v>907</v>
      </c>
      <c r="I554" s="10">
        <v>0</v>
      </c>
      <c r="J554" s="12">
        <v>100</v>
      </c>
      <c r="K554" s="12">
        <v>20</v>
      </c>
      <c r="L554" s="12">
        <v>0</v>
      </c>
      <c r="M554" s="12">
        <v>0</v>
      </c>
      <c r="N554" s="39">
        <v>0</v>
      </c>
      <c r="O554" s="31">
        <v>5.8000000000000003E-2</v>
      </c>
      <c r="P554" s="36" t="s">
        <v>99</v>
      </c>
    </row>
    <row r="555" spans="1:16" ht="48" x14ac:dyDescent="0.25">
      <c r="A555" s="38">
        <v>37809</v>
      </c>
      <c r="B555" s="38">
        <v>37809</v>
      </c>
      <c r="C555" s="11">
        <v>2003</v>
      </c>
      <c r="D555" s="11" t="s">
        <v>34</v>
      </c>
      <c r="E555" s="11" t="s">
        <v>35</v>
      </c>
      <c r="F555" s="36" t="s">
        <v>55</v>
      </c>
      <c r="G555" s="36" t="s">
        <v>16</v>
      </c>
      <c r="H555" s="9" t="s">
        <v>908</v>
      </c>
      <c r="I555" s="10">
        <v>0</v>
      </c>
      <c r="J555" s="12">
        <v>852</v>
      </c>
      <c r="K555" s="12">
        <v>500</v>
      </c>
      <c r="L555" s="12">
        <v>0</v>
      </c>
      <c r="M555" s="12">
        <v>0</v>
      </c>
      <c r="N555" s="39">
        <v>6515</v>
      </c>
      <c r="O555" s="31">
        <v>1.4</v>
      </c>
      <c r="P555" s="36" t="s">
        <v>99</v>
      </c>
    </row>
    <row r="556" spans="1:16" ht="24" x14ac:dyDescent="0.25">
      <c r="A556" s="38">
        <v>37809</v>
      </c>
      <c r="B556" s="38">
        <v>37809</v>
      </c>
      <c r="C556" s="11">
        <v>2003</v>
      </c>
      <c r="D556" s="11" t="s">
        <v>34</v>
      </c>
      <c r="E556" s="11" t="s">
        <v>35</v>
      </c>
      <c r="F556" s="36" t="s">
        <v>44</v>
      </c>
      <c r="G556" s="36" t="s">
        <v>739</v>
      </c>
      <c r="H556" s="9" t="s">
        <v>909</v>
      </c>
      <c r="I556" s="10">
        <v>0</v>
      </c>
      <c r="J556" s="12">
        <v>55</v>
      </c>
      <c r="K556" s="12">
        <v>11</v>
      </c>
      <c r="L556" s="12">
        <v>0</v>
      </c>
      <c r="M556" s="12">
        <v>0</v>
      </c>
      <c r="N556" s="39">
        <v>0</v>
      </c>
      <c r="O556" s="31">
        <v>3.2000000000000001E-2</v>
      </c>
      <c r="P556" s="36" t="s">
        <v>99</v>
      </c>
    </row>
    <row r="557" spans="1:16" ht="72" x14ac:dyDescent="0.25">
      <c r="A557" s="38">
        <v>37809</v>
      </c>
      <c r="B557" s="38">
        <v>37809</v>
      </c>
      <c r="C557" s="11">
        <v>2003</v>
      </c>
      <c r="D557" s="11" t="s">
        <v>34</v>
      </c>
      <c r="E557" s="11" t="s">
        <v>35</v>
      </c>
      <c r="F557" s="36" t="s">
        <v>165</v>
      </c>
      <c r="G557" s="36" t="s">
        <v>145</v>
      </c>
      <c r="H557" s="9" t="s">
        <v>910</v>
      </c>
      <c r="I557" s="10">
        <v>0</v>
      </c>
      <c r="J557" s="12">
        <v>6</v>
      </c>
      <c r="K557" s="12">
        <v>0</v>
      </c>
      <c r="L557" s="12">
        <v>0</v>
      </c>
      <c r="M557" s="12">
        <v>0</v>
      </c>
      <c r="N557" s="39">
        <v>0</v>
      </c>
      <c r="O557" s="31">
        <v>0</v>
      </c>
      <c r="P557" s="36" t="s">
        <v>99</v>
      </c>
    </row>
    <row r="558" spans="1:16" ht="24" x14ac:dyDescent="0.25">
      <c r="A558" s="38">
        <v>37810</v>
      </c>
      <c r="B558" s="38">
        <v>37810</v>
      </c>
      <c r="C558" s="11">
        <v>2003</v>
      </c>
      <c r="D558" s="11" t="s">
        <v>34</v>
      </c>
      <c r="E558" s="11" t="s">
        <v>35</v>
      </c>
      <c r="F558" s="36" t="s">
        <v>44</v>
      </c>
      <c r="G558" s="36" t="s">
        <v>911</v>
      </c>
      <c r="H558" s="9" t="s">
        <v>912</v>
      </c>
      <c r="I558" s="10">
        <v>0</v>
      </c>
      <c r="J558" s="12">
        <v>1500</v>
      </c>
      <c r="K558" s="12">
        <v>300</v>
      </c>
      <c r="L558" s="12">
        <v>0</v>
      </c>
      <c r="M558" s="12">
        <v>0</v>
      </c>
      <c r="N558" s="39">
        <v>0</v>
      </c>
      <c r="O558" s="31">
        <v>0.86499999999999999</v>
      </c>
      <c r="P558" s="36" t="s">
        <v>99</v>
      </c>
    </row>
    <row r="559" spans="1:16" ht="36" x14ac:dyDescent="0.25">
      <c r="A559" s="38">
        <v>37811</v>
      </c>
      <c r="B559" s="38">
        <v>37811</v>
      </c>
      <c r="C559" s="11">
        <v>2003</v>
      </c>
      <c r="D559" s="35" t="s">
        <v>13</v>
      </c>
      <c r="E559" s="11" t="s">
        <v>149</v>
      </c>
      <c r="F559" s="36" t="s">
        <v>26</v>
      </c>
      <c r="G559" s="36" t="s">
        <v>145</v>
      </c>
      <c r="H559" s="9" t="s">
        <v>913</v>
      </c>
      <c r="I559" s="10">
        <v>0</v>
      </c>
      <c r="J559" s="12">
        <v>0</v>
      </c>
      <c r="K559" s="12">
        <v>0</v>
      </c>
      <c r="L559" s="12">
        <v>0</v>
      </c>
      <c r="M559" s="12">
        <v>0</v>
      </c>
      <c r="N559" s="39">
        <v>0</v>
      </c>
      <c r="O559" s="31">
        <v>0.13</v>
      </c>
      <c r="P559" s="36" t="s">
        <v>99</v>
      </c>
    </row>
    <row r="560" spans="1:16" ht="48" x14ac:dyDescent="0.25">
      <c r="A560" s="38">
        <v>37811</v>
      </c>
      <c r="B560" s="38">
        <v>37811</v>
      </c>
      <c r="C560" s="11">
        <v>2003</v>
      </c>
      <c r="D560" s="11" t="s">
        <v>34</v>
      </c>
      <c r="E560" s="11" t="s">
        <v>35</v>
      </c>
      <c r="F560" s="36" t="s">
        <v>47</v>
      </c>
      <c r="G560" s="36" t="s">
        <v>382</v>
      </c>
      <c r="H560" s="9" t="s">
        <v>914</v>
      </c>
      <c r="I560" s="10">
        <v>0</v>
      </c>
      <c r="J560" s="12">
        <v>120</v>
      </c>
      <c r="K560" s="12">
        <v>24</v>
      </c>
      <c r="L560" s="12">
        <v>0</v>
      </c>
      <c r="M560" s="12">
        <v>0</v>
      </c>
      <c r="N560" s="39">
        <v>0</v>
      </c>
      <c r="O560" s="31">
        <v>6.9000000000000006E-2</v>
      </c>
      <c r="P560" s="36" t="s">
        <v>99</v>
      </c>
    </row>
    <row r="561" spans="1:16" ht="24" x14ac:dyDescent="0.25">
      <c r="A561" s="38">
        <v>37812</v>
      </c>
      <c r="B561" s="38">
        <v>37812</v>
      </c>
      <c r="C561" s="11">
        <v>2003</v>
      </c>
      <c r="D561" s="11" t="s">
        <v>34</v>
      </c>
      <c r="E561" s="11" t="s">
        <v>35</v>
      </c>
      <c r="F561" s="36" t="s">
        <v>253</v>
      </c>
      <c r="G561" s="36" t="s">
        <v>145</v>
      </c>
      <c r="H561" s="9" t="s">
        <v>915</v>
      </c>
      <c r="I561" s="10">
        <v>0</v>
      </c>
      <c r="J561" s="12">
        <v>650</v>
      </c>
      <c r="K561" s="12">
        <v>0</v>
      </c>
      <c r="L561" s="12">
        <v>0</v>
      </c>
      <c r="M561" s="12">
        <v>0</v>
      </c>
      <c r="N561" s="39">
        <v>0</v>
      </c>
      <c r="O561" s="31">
        <v>0</v>
      </c>
      <c r="P561" s="36" t="s">
        <v>99</v>
      </c>
    </row>
    <row r="562" spans="1:16" ht="36" x14ac:dyDescent="0.25">
      <c r="A562" s="38">
        <v>37812</v>
      </c>
      <c r="B562" s="38">
        <v>37812</v>
      </c>
      <c r="C562" s="11">
        <v>2003</v>
      </c>
      <c r="D562" s="11" t="s">
        <v>34</v>
      </c>
      <c r="E562" s="11" t="s">
        <v>35</v>
      </c>
      <c r="F562" s="36" t="s">
        <v>30</v>
      </c>
      <c r="G562" s="36" t="s">
        <v>145</v>
      </c>
      <c r="H562" s="9" t="s">
        <v>916</v>
      </c>
      <c r="I562" s="10">
        <v>0</v>
      </c>
      <c r="J562" s="12">
        <v>0</v>
      </c>
      <c r="K562" s="12">
        <v>0</v>
      </c>
      <c r="L562" s="12">
        <v>0</v>
      </c>
      <c r="M562" s="12">
        <v>0</v>
      </c>
      <c r="N562" s="39">
        <v>0</v>
      </c>
      <c r="O562" s="31">
        <v>0</v>
      </c>
      <c r="P562" s="36" t="s">
        <v>99</v>
      </c>
    </row>
    <row r="563" spans="1:16" ht="36" x14ac:dyDescent="0.25">
      <c r="A563" s="38">
        <v>37813</v>
      </c>
      <c r="B563" s="38">
        <v>37813</v>
      </c>
      <c r="C563" s="11">
        <v>2003</v>
      </c>
      <c r="D563" s="35" t="s">
        <v>13</v>
      </c>
      <c r="E563" s="11" t="s">
        <v>149</v>
      </c>
      <c r="F563" s="36" t="s">
        <v>92</v>
      </c>
      <c r="G563" s="36" t="s">
        <v>917</v>
      </c>
      <c r="H563" s="9" t="s">
        <v>918</v>
      </c>
      <c r="I563" s="10">
        <v>0</v>
      </c>
      <c r="J563" s="12">
        <v>0</v>
      </c>
      <c r="K563" s="12">
        <v>0</v>
      </c>
      <c r="L563" s="12">
        <v>0</v>
      </c>
      <c r="M563" s="12">
        <v>0</v>
      </c>
      <c r="N563" s="39">
        <v>0</v>
      </c>
      <c r="O563" s="31">
        <v>3.6749999999999998</v>
      </c>
      <c r="P563" s="36" t="s">
        <v>99</v>
      </c>
    </row>
    <row r="564" spans="1:16" ht="36" x14ac:dyDescent="0.25">
      <c r="A564" s="38">
        <v>37815</v>
      </c>
      <c r="B564" s="38">
        <v>37815</v>
      </c>
      <c r="C564" s="11">
        <v>2003</v>
      </c>
      <c r="D564" s="35" t="s">
        <v>13</v>
      </c>
      <c r="E564" s="11" t="s">
        <v>173</v>
      </c>
      <c r="F564" s="36" t="s">
        <v>42</v>
      </c>
      <c r="G564" s="36" t="s">
        <v>145</v>
      </c>
      <c r="H564" s="9" t="s">
        <v>919</v>
      </c>
      <c r="I564" s="10">
        <v>0</v>
      </c>
      <c r="J564" s="12">
        <v>1</v>
      </c>
      <c r="K564" s="12">
        <v>0</v>
      </c>
      <c r="L564" s="12">
        <v>0</v>
      </c>
      <c r="M564" s="12">
        <v>0</v>
      </c>
      <c r="N564" s="39">
        <v>0</v>
      </c>
      <c r="O564" s="31">
        <v>0.23699999999999999</v>
      </c>
      <c r="P564" s="36" t="s">
        <v>99</v>
      </c>
    </row>
    <row r="565" spans="1:16" ht="24" x14ac:dyDescent="0.25">
      <c r="A565" s="38">
        <v>37816</v>
      </c>
      <c r="B565" s="38">
        <v>37816</v>
      </c>
      <c r="C565" s="11">
        <v>2003</v>
      </c>
      <c r="D565" s="35" t="s">
        <v>13</v>
      </c>
      <c r="E565" s="11" t="s">
        <v>149</v>
      </c>
      <c r="F565" s="36" t="s">
        <v>162</v>
      </c>
      <c r="G565" s="36" t="s">
        <v>920</v>
      </c>
      <c r="H565" s="9" t="s">
        <v>921</v>
      </c>
      <c r="I565" s="10">
        <v>0</v>
      </c>
      <c r="J565" s="12">
        <v>70</v>
      </c>
      <c r="K565" s="12">
        <v>0</v>
      </c>
      <c r="L565" s="12">
        <v>0</v>
      </c>
      <c r="M565" s="12">
        <v>0</v>
      </c>
      <c r="N565" s="39">
        <v>0</v>
      </c>
      <c r="O565" s="31">
        <v>0</v>
      </c>
      <c r="P565" s="36" t="s">
        <v>99</v>
      </c>
    </row>
    <row r="566" spans="1:16" ht="24" x14ac:dyDescent="0.25">
      <c r="A566" s="38">
        <v>37817</v>
      </c>
      <c r="B566" s="38">
        <v>37817</v>
      </c>
      <c r="C566" s="11">
        <v>2003</v>
      </c>
      <c r="D566" s="11" t="s">
        <v>34</v>
      </c>
      <c r="E566" s="11" t="s">
        <v>182</v>
      </c>
      <c r="F566" s="36" t="s">
        <v>47</v>
      </c>
      <c r="G566" s="36" t="s">
        <v>922</v>
      </c>
      <c r="H566" s="9" t="s">
        <v>923</v>
      </c>
      <c r="I566" s="10">
        <v>0</v>
      </c>
      <c r="J566" s="12">
        <v>0</v>
      </c>
      <c r="K566" s="12">
        <v>0</v>
      </c>
      <c r="L566" s="12">
        <v>0</v>
      </c>
      <c r="M566" s="12">
        <v>0</v>
      </c>
      <c r="N566" s="39">
        <v>0</v>
      </c>
      <c r="O566" s="31">
        <v>0</v>
      </c>
      <c r="P566" s="36" t="s">
        <v>99</v>
      </c>
    </row>
    <row r="567" spans="1:16" ht="24" x14ac:dyDescent="0.25">
      <c r="A567" s="38">
        <v>37817</v>
      </c>
      <c r="B567" s="38">
        <v>37817</v>
      </c>
      <c r="C567" s="11">
        <v>2003</v>
      </c>
      <c r="D567" s="35" t="s">
        <v>104</v>
      </c>
      <c r="E567" s="11" t="s">
        <v>276</v>
      </c>
      <c r="F567" s="36" t="s">
        <v>36</v>
      </c>
      <c r="G567" s="36" t="s">
        <v>336</v>
      </c>
      <c r="H567" s="9" t="s">
        <v>924</v>
      </c>
      <c r="I567" s="10">
        <v>0</v>
      </c>
      <c r="J567" s="12">
        <v>3</v>
      </c>
      <c r="K567" s="12">
        <v>0</v>
      </c>
      <c r="L567" s="12">
        <v>0</v>
      </c>
      <c r="M567" s="12">
        <v>0</v>
      </c>
      <c r="N567" s="39">
        <v>0</v>
      </c>
      <c r="O567" s="31">
        <v>0</v>
      </c>
      <c r="P567" s="36" t="s">
        <v>99</v>
      </c>
    </row>
    <row r="568" spans="1:16" ht="24" x14ac:dyDescent="0.25">
      <c r="A568" s="38">
        <v>37818</v>
      </c>
      <c r="B568" s="38">
        <v>37818</v>
      </c>
      <c r="C568" s="11">
        <v>2003</v>
      </c>
      <c r="D568" s="11" t="s">
        <v>34</v>
      </c>
      <c r="E568" s="11" t="s">
        <v>35</v>
      </c>
      <c r="F568" s="36" t="s">
        <v>92</v>
      </c>
      <c r="G568" s="36" t="s">
        <v>92</v>
      </c>
      <c r="H568" s="9" t="s">
        <v>925</v>
      </c>
      <c r="I568" s="10">
        <v>0</v>
      </c>
      <c r="J568" s="12">
        <v>50</v>
      </c>
      <c r="K568" s="12">
        <v>10</v>
      </c>
      <c r="L568" s="12">
        <v>0</v>
      </c>
      <c r="M568" s="12">
        <v>0</v>
      </c>
      <c r="N568" s="39">
        <v>0</v>
      </c>
      <c r="O568" s="31">
        <v>2.8000000000000001E-2</v>
      </c>
      <c r="P568" s="36" t="s">
        <v>99</v>
      </c>
    </row>
    <row r="569" spans="1:16" ht="60" x14ac:dyDescent="0.25">
      <c r="A569" s="38">
        <v>37819</v>
      </c>
      <c r="B569" s="38">
        <v>37819</v>
      </c>
      <c r="C569" s="11">
        <v>2003</v>
      </c>
      <c r="D569" s="11" t="s">
        <v>34</v>
      </c>
      <c r="E569" s="11" t="s">
        <v>35</v>
      </c>
      <c r="F569" s="36" t="s">
        <v>92</v>
      </c>
      <c r="G569" s="36" t="s">
        <v>926</v>
      </c>
      <c r="H569" s="9" t="s">
        <v>927</v>
      </c>
      <c r="I569" s="10">
        <v>11</v>
      </c>
      <c r="J569" s="12">
        <v>13</v>
      </c>
      <c r="K569" s="12">
        <v>2</v>
      </c>
      <c r="L569" s="12">
        <v>0</v>
      </c>
      <c r="M569" s="12">
        <v>0</v>
      </c>
      <c r="N569" s="39">
        <v>0</v>
      </c>
      <c r="O569" s="31">
        <v>5.6000000000000001E-2</v>
      </c>
      <c r="P569" s="36" t="s">
        <v>99</v>
      </c>
    </row>
    <row r="570" spans="1:16" ht="48" x14ac:dyDescent="0.25">
      <c r="A570" s="38">
        <v>37823</v>
      </c>
      <c r="B570" s="38">
        <v>37823</v>
      </c>
      <c r="C570" s="11">
        <v>2003</v>
      </c>
      <c r="D570" s="35" t="s">
        <v>13</v>
      </c>
      <c r="E570" s="11" t="s">
        <v>125</v>
      </c>
      <c r="F570" s="36" t="s">
        <v>62</v>
      </c>
      <c r="G570" s="36" t="s">
        <v>611</v>
      </c>
      <c r="H570" s="9" t="s">
        <v>928</v>
      </c>
      <c r="I570" s="10">
        <v>0</v>
      </c>
      <c r="J570" s="12">
        <v>44</v>
      </c>
      <c r="K570" s="12">
        <v>10</v>
      </c>
      <c r="L570" s="12">
        <v>0</v>
      </c>
      <c r="M570" s="12">
        <v>0</v>
      </c>
      <c r="N570" s="39">
        <v>0</v>
      </c>
      <c r="O570" s="31">
        <v>0.1368</v>
      </c>
      <c r="P570" s="36" t="s">
        <v>99</v>
      </c>
    </row>
    <row r="571" spans="1:16" ht="36" x14ac:dyDescent="0.25">
      <c r="A571" s="38">
        <v>37823</v>
      </c>
      <c r="B571" s="38">
        <v>37823</v>
      </c>
      <c r="C571" s="11">
        <v>2003</v>
      </c>
      <c r="D571" s="11" t="s">
        <v>34</v>
      </c>
      <c r="E571" s="11" t="s">
        <v>333</v>
      </c>
      <c r="F571" s="36" t="s">
        <v>55</v>
      </c>
      <c r="G571" s="36" t="s">
        <v>929</v>
      </c>
      <c r="H571" s="9" t="s">
        <v>930</v>
      </c>
      <c r="I571" s="10">
        <v>0</v>
      </c>
      <c r="J571" s="12">
        <v>20</v>
      </c>
      <c r="K571" s="12">
        <v>4</v>
      </c>
      <c r="L571" s="12">
        <v>0</v>
      </c>
      <c r="M571" s="12">
        <v>0</v>
      </c>
      <c r="N571" s="39">
        <v>0</v>
      </c>
      <c r="O571" s="31">
        <v>1.0999999999999999E-2</v>
      </c>
      <c r="P571" s="36" t="s">
        <v>99</v>
      </c>
    </row>
    <row r="572" spans="1:16" ht="48" x14ac:dyDescent="0.25">
      <c r="A572" s="38">
        <v>37824</v>
      </c>
      <c r="B572" s="38">
        <v>37824</v>
      </c>
      <c r="C572" s="11">
        <v>2003</v>
      </c>
      <c r="D572" s="11" t="s">
        <v>34</v>
      </c>
      <c r="E572" s="11" t="s">
        <v>35</v>
      </c>
      <c r="F572" s="36" t="s">
        <v>47</v>
      </c>
      <c r="G572" s="36" t="s">
        <v>931</v>
      </c>
      <c r="H572" s="9" t="s">
        <v>932</v>
      </c>
      <c r="I572" s="10">
        <v>3</v>
      </c>
      <c r="J572" s="12">
        <v>0</v>
      </c>
      <c r="K572" s="12">
        <v>0</v>
      </c>
      <c r="L572" s="12">
        <v>0</v>
      </c>
      <c r="M572" s="12">
        <v>0</v>
      </c>
      <c r="N572" s="39">
        <v>0</v>
      </c>
      <c r="O572" s="31">
        <v>0</v>
      </c>
      <c r="P572" s="36" t="s">
        <v>99</v>
      </c>
    </row>
    <row r="573" spans="1:16" ht="24" x14ac:dyDescent="0.25">
      <c r="A573" s="38">
        <v>37824</v>
      </c>
      <c r="B573" s="38">
        <v>37824</v>
      </c>
      <c r="C573" s="11">
        <v>2003</v>
      </c>
      <c r="D573" s="11" t="s">
        <v>34</v>
      </c>
      <c r="E573" s="11" t="s">
        <v>35</v>
      </c>
      <c r="F573" s="36" t="s">
        <v>36</v>
      </c>
      <c r="G573" s="36" t="s">
        <v>933</v>
      </c>
      <c r="H573" s="9" t="s">
        <v>934</v>
      </c>
      <c r="I573" s="10">
        <v>0</v>
      </c>
      <c r="J573" s="12">
        <v>10</v>
      </c>
      <c r="K573" s="12">
        <v>2</v>
      </c>
      <c r="L573" s="12">
        <v>0</v>
      </c>
      <c r="M573" s="12">
        <v>0</v>
      </c>
      <c r="N573" s="39">
        <v>0</v>
      </c>
      <c r="O573" s="31">
        <v>5.0000000000000001E-3</v>
      </c>
      <c r="P573" s="36" t="s">
        <v>99</v>
      </c>
    </row>
    <row r="574" spans="1:16" ht="36" x14ac:dyDescent="0.25">
      <c r="A574" s="38">
        <v>37825</v>
      </c>
      <c r="B574" s="38">
        <v>37825</v>
      </c>
      <c r="C574" s="11">
        <v>2003</v>
      </c>
      <c r="D574" s="35" t="s">
        <v>13</v>
      </c>
      <c r="E574" s="11" t="s">
        <v>125</v>
      </c>
      <c r="F574" s="36" t="s">
        <v>51</v>
      </c>
      <c r="G574" s="36" t="s">
        <v>468</v>
      </c>
      <c r="H574" s="9" t="s">
        <v>935</v>
      </c>
      <c r="I574" s="10">
        <v>2</v>
      </c>
      <c r="J574" s="12">
        <v>3</v>
      </c>
      <c r="K574" s="12">
        <v>0</v>
      </c>
      <c r="L574" s="12">
        <v>0</v>
      </c>
      <c r="M574" s="12">
        <v>0</v>
      </c>
      <c r="N574" s="39">
        <v>0</v>
      </c>
      <c r="O574" s="31">
        <v>0</v>
      </c>
      <c r="P574" s="36" t="s">
        <v>99</v>
      </c>
    </row>
    <row r="575" spans="1:16" ht="36" x14ac:dyDescent="0.25">
      <c r="A575" s="38">
        <v>37825</v>
      </c>
      <c r="B575" s="38">
        <v>37825</v>
      </c>
      <c r="C575" s="11">
        <v>2003</v>
      </c>
      <c r="D575" s="11" t="s">
        <v>34</v>
      </c>
      <c r="E575" s="11" t="s">
        <v>35</v>
      </c>
      <c r="F575" s="36" t="s">
        <v>55</v>
      </c>
      <c r="G575" s="36" t="s">
        <v>936</v>
      </c>
      <c r="H575" s="9" t="s">
        <v>937</v>
      </c>
      <c r="I575" s="10">
        <v>0</v>
      </c>
      <c r="J575" s="12">
        <v>0</v>
      </c>
      <c r="K575" s="12">
        <v>380</v>
      </c>
      <c r="L575" s="12">
        <v>0</v>
      </c>
      <c r="M575" s="12">
        <v>0</v>
      </c>
      <c r="N575" s="39">
        <v>0</v>
      </c>
      <c r="O575" s="31">
        <v>1.095</v>
      </c>
      <c r="P575" s="36" t="s">
        <v>99</v>
      </c>
    </row>
    <row r="576" spans="1:16" ht="48" x14ac:dyDescent="0.25">
      <c r="A576" s="38">
        <v>37825</v>
      </c>
      <c r="B576" s="38">
        <v>37825</v>
      </c>
      <c r="C576" s="11">
        <v>2003</v>
      </c>
      <c r="D576" s="35" t="s">
        <v>115</v>
      </c>
      <c r="E576" s="11" t="s">
        <v>116</v>
      </c>
      <c r="F576" s="36" t="s">
        <v>32</v>
      </c>
      <c r="G576" s="36" t="s">
        <v>32</v>
      </c>
      <c r="H576" s="9" t="s">
        <v>938</v>
      </c>
      <c r="I576" s="10">
        <v>0</v>
      </c>
      <c r="J576" s="12">
        <v>1</v>
      </c>
      <c r="K576" s="12">
        <v>0</v>
      </c>
      <c r="L576" s="12">
        <v>0</v>
      </c>
      <c r="M576" s="12">
        <v>0</v>
      </c>
      <c r="N576" s="39">
        <v>0</v>
      </c>
      <c r="O576" s="31">
        <v>0</v>
      </c>
      <c r="P576" s="36" t="s">
        <v>99</v>
      </c>
    </row>
    <row r="577" spans="1:16" ht="36" x14ac:dyDescent="0.25">
      <c r="A577" s="38">
        <v>37826</v>
      </c>
      <c r="B577" s="38">
        <v>37826</v>
      </c>
      <c r="C577" s="11">
        <v>2003</v>
      </c>
      <c r="D577" s="11" t="s">
        <v>34</v>
      </c>
      <c r="E577" s="11" t="s">
        <v>35</v>
      </c>
      <c r="F577" s="36" t="s">
        <v>36</v>
      </c>
      <c r="G577" s="36" t="s">
        <v>145</v>
      </c>
      <c r="H577" s="9" t="s">
        <v>939</v>
      </c>
      <c r="I577" s="10">
        <v>0</v>
      </c>
      <c r="J577" s="12">
        <v>55</v>
      </c>
      <c r="K577" s="12">
        <v>11</v>
      </c>
      <c r="L577" s="12">
        <v>0</v>
      </c>
      <c r="M577" s="12">
        <v>0</v>
      </c>
      <c r="N577" s="39">
        <v>0</v>
      </c>
      <c r="O577" s="31">
        <v>3.1E-2</v>
      </c>
      <c r="P577" s="36" t="s">
        <v>99</v>
      </c>
    </row>
    <row r="578" spans="1:16" ht="48" x14ac:dyDescent="0.25">
      <c r="A578" s="38">
        <v>37826</v>
      </c>
      <c r="B578" s="38">
        <v>37826</v>
      </c>
      <c r="C578" s="11">
        <v>2003</v>
      </c>
      <c r="D578" s="35" t="s">
        <v>104</v>
      </c>
      <c r="E578" s="11" t="s">
        <v>690</v>
      </c>
      <c r="F578" s="36" t="s">
        <v>51</v>
      </c>
      <c r="G578" s="36" t="s">
        <v>517</v>
      </c>
      <c r="H578" s="9" t="s">
        <v>940</v>
      </c>
      <c r="I578" s="10">
        <v>0</v>
      </c>
      <c r="J578" s="12">
        <v>0</v>
      </c>
      <c r="K578" s="12">
        <v>0</v>
      </c>
      <c r="L578" s="12">
        <v>0</v>
      </c>
      <c r="M578" s="12">
        <v>0</v>
      </c>
      <c r="N578" s="39">
        <v>0</v>
      </c>
      <c r="O578" s="31">
        <v>0</v>
      </c>
      <c r="P578" s="36" t="s">
        <v>99</v>
      </c>
    </row>
    <row r="579" spans="1:16" ht="72" x14ac:dyDescent="0.25">
      <c r="A579" s="38">
        <v>37827</v>
      </c>
      <c r="B579" s="38">
        <v>37827</v>
      </c>
      <c r="C579" s="11">
        <v>2003</v>
      </c>
      <c r="D579" s="11" t="s">
        <v>34</v>
      </c>
      <c r="E579" s="11" t="s">
        <v>35</v>
      </c>
      <c r="F579" s="36" t="s">
        <v>47</v>
      </c>
      <c r="G579" s="36" t="s">
        <v>941</v>
      </c>
      <c r="H579" s="9" t="s">
        <v>942</v>
      </c>
      <c r="I579" s="10">
        <v>0</v>
      </c>
      <c r="J579" s="12">
        <v>505</v>
      </c>
      <c r="K579" s="12">
        <v>95</v>
      </c>
      <c r="L579" s="12">
        <v>0</v>
      </c>
      <c r="M579" s="12">
        <v>0</v>
      </c>
      <c r="N579" s="39">
        <v>0</v>
      </c>
      <c r="O579" s="31">
        <v>0.27300000000000002</v>
      </c>
      <c r="P579" s="36" t="s">
        <v>99</v>
      </c>
    </row>
    <row r="580" spans="1:16" ht="48" x14ac:dyDescent="0.25">
      <c r="A580" s="38">
        <v>37828</v>
      </c>
      <c r="B580" s="38">
        <v>37828</v>
      </c>
      <c r="C580" s="11">
        <v>2003</v>
      </c>
      <c r="D580" s="11" t="s">
        <v>34</v>
      </c>
      <c r="E580" s="11" t="s">
        <v>35</v>
      </c>
      <c r="F580" s="36" t="s">
        <v>77</v>
      </c>
      <c r="G580" s="36" t="s">
        <v>943</v>
      </c>
      <c r="H580" s="9" t="s">
        <v>944</v>
      </c>
      <c r="I580" s="10">
        <v>0</v>
      </c>
      <c r="J580" s="12">
        <v>300</v>
      </c>
      <c r="K580" s="12">
        <v>60</v>
      </c>
      <c r="L580" s="12">
        <v>0</v>
      </c>
      <c r="M580" s="12">
        <v>0</v>
      </c>
      <c r="N580" s="39">
        <v>0</v>
      </c>
      <c r="O580" s="31">
        <v>0.17199999999999999</v>
      </c>
      <c r="P580" s="36" t="s">
        <v>99</v>
      </c>
    </row>
    <row r="581" spans="1:16" ht="36" x14ac:dyDescent="0.25">
      <c r="A581" s="38">
        <v>37828</v>
      </c>
      <c r="B581" s="38">
        <v>37828</v>
      </c>
      <c r="C581" s="11">
        <v>2003</v>
      </c>
      <c r="D581" s="11" t="s">
        <v>34</v>
      </c>
      <c r="E581" s="11" t="s">
        <v>35</v>
      </c>
      <c r="F581" s="36" t="s">
        <v>162</v>
      </c>
      <c r="G581" s="36" t="s">
        <v>945</v>
      </c>
      <c r="H581" s="9" t="s">
        <v>946</v>
      </c>
      <c r="I581" s="10">
        <v>0</v>
      </c>
      <c r="J581" s="12">
        <v>100</v>
      </c>
      <c r="K581" s="12">
        <v>20</v>
      </c>
      <c r="L581" s="12">
        <v>0</v>
      </c>
      <c r="M581" s="12">
        <v>0</v>
      </c>
      <c r="N581" s="39">
        <v>0</v>
      </c>
      <c r="O581" s="31">
        <v>5.7000000000000002E-2</v>
      </c>
      <c r="P581" s="36" t="s">
        <v>99</v>
      </c>
    </row>
    <row r="582" spans="1:16" ht="36" x14ac:dyDescent="0.25">
      <c r="A582" s="38">
        <v>37829</v>
      </c>
      <c r="B582" s="38">
        <v>37829</v>
      </c>
      <c r="C582" s="11">
        <v>2003</v>
      </c>
      <c r="D582" s="11" t="s">
        <v>34</v>
      </c>
      <c r="E582" s="11" t="s">
        <v>35</v>
      </c>
      <c r="F582" s="36" t="s">
        <v>32</v>
      </c>
      <c r="G582" s="36" t="s">
        <v>145</v>
      </c>
      <c r="H582" s="9" t="s">
        <v>947</v>
      </c>
      <c r="I582" s="10">
        <v>3</v>
      </c>
      <c r="J582" s="12">
        <v>3</v>
      </c>
      <c r="K582" s="12">
        <v>0</v>
      </c>
      <c r="L582" s="12">
        <v>0</v>
      </c>
      <c r="M582" s="12">
        <v>0</v>
      </c>
      <c r="N582" s="39">
        <v>0</v>
      </c>
      <c r="O582" s="31">
        <v>0</v>
      </c>
      <c r="P582" s="36" t="s">
        <v>99</v>
      </c>
    </row>
    <row r="583" spans="1:16" ht="36" x14ac:dyDescent="0.25">
      <c r="A583" s="38">
        <v>37830</v>
      </c>
      <c r="B583" s="38">
        <v>37830</v>
      </c>
      <c r="C583" s="11">
        <v>2003</v>
      </c>
      <c r="D583" s="11" t="s">
        <v>34</v>
      </c>
      <c r="E583" s="11" t="s">
        <v>35</v>
      </c>
      <c r="F583" s="36" t="s">
        <v>162</v>
      </c>
      <c r="G583" s="36" t="s">
        <v>162</v>
      </c>
      <c r="H583" s="9" t="s">
        <v>948</v>
      </c>
      <c r="I583" s="10">
        <v>1</v>
      </c>
      <c r="J583" s="12">
        <v>1</v>
      </c>
      <c r="K583" s="12">
        <v>0</v>
      </c>
      <c r="L583" s="12">
        <v>0</v>
      </c>
      <c r="M583" s="12">
        <v>0</v>
      </c>
      <c r="N583" s="39">
        <v>0</v>
      </c>
      <c r="O583" s="31">
        <v>0</v>
      </c>
      <c r="P583" s="36" t="s">
        <v>99</v>
      </c>
    </row>
    <row r="584" spans="1:16" ht="36" x14ac:dyDescent="0.25">
      <c r="A584" s="38">
        <v>37830</v>
      </c>
      <c r="B584" s="38">
        <v>37830</v>
      </c>
      <c r="C584" s="11">
        <v>2003</v>
      </c>
      <c r="D584" s="11" t="s">
        <v>34</v>
      </c>
      <c r="E584" s="11" t="s">
        <v>182</v>
      </c>
      <c r="F584" s="36" t="s">
        <v>36</v>
      </c>
      <c r="G584" s="36" t="s">
        <v>949</v>
      </c>
      <c r="H584" s="9" t="s">
        <v>950</v>
      </c>
      <c r="I584" s="10">
        <v>0</v>
      </c>
      <c r="J584" s="12">
        <v>40</v>
      </c>
      <c r="K584" s="12">
        <v>8</v>
      </c>
      <c r="L584" s="12">
        <v>0</v>
      </c>
      <c r="M584" s="12">
        <v>0</v>
      </c>
      <c r="N584" s="39">
        <v>0</v>
      </c>
      <c r="O584" s="31">
        <v>2.3E-2</v>
      </c>
      <c r="P584" s="36" t="s">
        <v>99</v>
      </c>
    </row>
    <row r="585" spans="1:16" ht="36" x14ac:dyDescent="0.25">
      <c r="A585" s="38">
        <v>37835</v>
      </c>
      <c r="B585" s="38">
        <v>37835</v>
      </c>
      <c r="C585" s="11">
        <v>2003</v>
      </c>
      <c r="D585" s="35" t="s">
        <v>115</v>
      </c>
      <c r="E585" s="11" t="s">
        <v>116</v>
      </c>
      <c r="F585" s="36" t="s">
        <v>75</v>
      </c>
      <c r="G585" s="36" t="s">
        <v>272</v>
      </c>
      <c r="H585" s="9" t="s">
        <v>951</v>
      </c>
      <c r="I585" s="10">
        <v>5</v>
      </c>
      <c r="J585" s="12">
        <v>27</v>
      </c>
      <c r="K585" s="12">
        <v>0</v>
      </c>
      <c r="L585" s="12">
        <v>0</v>
      </c>
      <c r="M585" s="12">
        <v>0</v>
      </c>
      <c r="N585" s="39">
        <v>0</v>
      </c>
      <c r="O585" s="31">
        <v>0.6</v>
      </c>
      <c r="P585" s="36" t="s">
        <v>99</v>
      </c>
    </row>
    <row r="586" spans="1:16" ht="48" x14ac:dyDescent="0.25">
      <c r="A586" s="38">
        <v>37835</v>
      </c>
      <c r="B586" s="38">
        <v>37835</v>
      </c>
      <c r="C586" s="11">
        <v>2003</v>
      </c>
      <c r="D586" s="35" t="s">
        <v>104</v>
      </c>
      <c r="E586" s="11" t="s">
        <v>276</v>
      </c>
      <c r="F586" s="36" t="s">
        <v>165</v>
      </c>
      <c r="G586" s="36" t="s">
        <v>952</v>
      </c>
      <c r="H586" s="9" t="s">
        <v>953</v>
      </c>
      <c r="I586" s="10">
        <v>0</v>
      </c>
      <c r="J586" s="12">
        <v>2</v>
      </c>
      <c r="K586" s="12">
        <v>1</v>
      </c>
      <c r="L586" s="12">
        <v>0</v>
      </c>
      <c r="M586" s="12">
        <v>0</v>
      </c>
      <c r="N586" s="39">
        <v>0</v>
      </c>
      <c r="O586" s="31">
        <v>2.8199999999999999E-2</v>
      </c>
      <c r="P586" s="36" t="s">
        <v>99</v>
      </c>
    </row>
    <row r="587" spans="1:16" ht="36" x14ac:dyDescent="0.25">
      <c r="A587" s="38">
        <v>37835</v>
      </c>
      <c r="B587" s="38">
        <v>37835</v>
      </c>
      <c r="C587" s="11">
        <v>2003</v>
      </c>
      <c r="D587" s="35" t="s">
        <v>115</v>
      </c>
      <c r="E587" s="11" t="s">
        <v>116</v>
      </c>
      <c r="F587" s="36" t="s">
        <v>24</v>
      </c>
      <c r="G587" s="36" t="s">
        <v>954</v>
      </c>
      <c r="H587" s="9" t="s">
        <v>955</v>
      </c>
      <c r="I587" s="10">
        <v>3</v>
      </c>
      <c r="J587" s="12">
        <v>23</v>
      </c>
      <c r="K587" s="12">
        <v>0</v>
      </c>
      <c r="L587" s="12">
        <v>0</v>
      </c>
      <c r="M587" s="12">
        <v>0</v>
      </c>
      <c r="N587" s="39">
        <v>0</v>
      </c>
      <c r="O587" s="31">
        <v>0.6</v>
      </c>
      <c r="P587" s="36" t="s">
        <v>99</v>
      </c>
    </row>
    <row r="588" spans="1:16" ht="24" x14ac:dyDescent="0.25">
      <c r="A588" s="38">
        <v>37837</v>
      </c>
      <c r="B588" s="38">
        <v>37837</v>
      </c>
      <c r="C588" s="11">
        <v>2003</v>
      </c>
      <c r="D588" s="35" t="s">
        <v>115</v>
      </c>
      <c r="E588" s="11" t="s">
        <v>116</v>
      </c>
      <c r="F588" s="36" t="s">
        <v>36</v>
      </c>
      <c r="G588" s="36" t="s">
        <v>956</v>
      </c>
      <c r="H588" s="9" t="s">
        <v>957</v>
      </c>
      <c r="I588" s="10">
        <v>2</v>
      </c>
      <c r="J588" s="12">
        <v>2</v>
      </c>
      <c r="K588" s="12">
        <v>0</v>
      </c>
      <c r="L588" s="12">
        <v>0</v>
      </c>
      <c r="M588" s="12">
        <v>0</v>
      </c>
      <c r="N588" s="39">
        <v>0</v>
      </c>
      <c r="O588" s="31">
        <v>0</v>
      </c>
      <c r="P588" s="36" t="s">
        <v>99</v>
      </c>
    </row>
    <row r="589" spans="1:16" ht="24" x14ac:dyDescent="0.25">
      <c r="A589" s="38">
        <v>37837</v>
      </c>
      <c r="B589" s="38">
        <v>37837</v>
      </c>
      <c r="C589" s="11">
        <v>2003</v>
      </c>
      <c r="D589" s="35" t="s">
        <v>13</v>
      </c>
      <c r="E589" s="11" t="s">
        <v>112</v>
      </c>
      <c r="F589" s="36" t="s">
        <v>165</v>
      </c>
      <c r="G589" s="36" t="s">
        <v>693</v>
      </c>
      <c r="H589" s="9" t="s">
        <v>958</v>
      </c>
      <c r="I589" s="10">
        <v>0</v>
      </c>
      <c r="J589" s="12">
        <v>1</v>
      </c>
      <c r="K589" s="12">
        <v>0</v>
      </c>
      <c r="L589" s="12">
        <v>0</v>
      </c>
      <c r="M589" s="12">
        <v>0</v>
      </c>
      <c r="N589" s="39">
        <v>0</v>
      </c>
      <c r="O589" s="31">
        <v>0</v>
      </c>
      <c r="P589" s="36" t="s">
        <v>99</v>
      </c>
    </row>
    <row r="590" spans="1:16" ht="36" x14ac:dyDescent="0.25">
      <c r="A590" s="38">
        <v>37838</v>
      </c>
      <c r="B590" s="38">
        <v>37838</v>
      </c>
      <c r="C590" s="11">
        <v>2003</v>
      </c>
      <c r="D590" s="11" t="s">
        <v>34</v>
      </c>
      <c r="E590" s="11" t="s">
        <v>35</v>
      </c>
      <c r="F590" s="36" t="s">
        <v>51</v>
      </c>
      <c r="G590" s="36" t="s">
        <v>357</v>
      </c>
      <c r="H590" s="9" t="s">
        <v>959</v>
      </c>
      <c r="I590" s="10">
        <v>0</v>
      </c>
      <c r="J590" s="12">
        <v>300</v>
      </c>
      <c r="K590" s="12">
        <v>60</v>
      </c>
      <c r="L590" s="12">
        <v>0</v>
      </c>
      <c r="M590" s="12">
        <v>0</v>
      </c>
      <c r="N590" s="39">
        <v>0</v>
      </c>
      <c r="O590" s="31">
        <v>0.17199999999999999</v>
      </c>
      <c r="P590" s="36" t="s">
        <v>99</v>
      </c>
    </row>
    <row r="591" spans="1:16" ht="24" x14ac:dyDescent="0.25">
      <c r="A591" s="38">
        <v>37838</v>
      </c>
      <c r="B591" s="38">
        <v>37838</v>
      </c>
      <c r="C591" s="11">
        <v>2003</v>
      </c>
      <c r="D591" s="11" t="s">
        <v>34</v>
      </c>
      <c r="E591" s="11" t="s">
        <v>35</v>
      </c>
      <c r="F591" s="36" t="s">
        <v>165</v>
      </c>
      <c r="G591" s="36" t="s">
        <v>693</v>
      </c>
      <c r="H591" s="9" t="s">
        <v>960</v>
      </c>
      <c r="I591" s="10">
        <v>0</v>
      </c>
      <c r="J591" s="12">
        <v>5</v>
      </c>
      <c r="K591" s="12">
        <v>1</v>
      </c>
      <c r="L591" s="12">
        <v>0</v>
      </c>
      <c r="M591" s="12">
        <v>0</v>
      </c>
      <c r="N591" s="39">
        <v>0</v>
      </c>
      <c r="O591" s="31">
        <v>2.8000000000000001E-2</v>
      </c>
      <c r="P591" s="36" t="s">
        <v>99</v>
      </c>
    </row>
    <row r="592" spans="1:16" ht="60" x14ac:dyDescent="0.25">
      <c r="A592" s="38">
        <v>37839</v>
      </c>
      <c r="B592" s="38">
        <v>37839</v>
      </c>
      <c r="C592" s="11">
        <v>2003</v>
      </c>
      <c r="D592" s="35" t="s">
        <v>109</v>
      </c>
      <c r="E592" s="11" t="s">
        <v>961</v>
      </c>
      <c r="F592" s="36" t="s">
        <v>253</v>
      </c>
      <c r="G592" s="36" t="s">
        <v>16</v>
      </c>
      <c r="H592" s="9" t="s">
        <v>962</v>
      </c>
      <c r="I592" s="10">
        <v>0</v>
      </c>
      <c r="J592" s="12">
        <v>10000</v>
      </c>
      <c r="K592" s="12">
        <v>0</v>
      </c>
      <c r="L592" s="12">
        <v>0</v>
      </c>
      <c r="M592" s="12">
        <v>0</v>
      </c>
      <c r="N592" s="39">
        <v>0</v>
      </c>
      <c r="O592" s="31">
        <v>370</v>
      </c>
      <c r="P592" s="36" t="s">
        <v>99</v>
      </c>
    </row>
    <row r="593" spans="1:16" ht="36" x14ac:dyDescent="0.25">
      <c r="A593" s="38">
        <v>37839</v>
      </c>
      <c r="B593" s="38">
        <v>37839</v>
      </c>
      <c r="C593" s="11">
        <v>2003</v>
      </c>
      <c r="D593" s="11" t="s">
        <v>34</v>
      </c>
      <c r="E593" s="11" t="s">
        <v>35</v>
      </c>
      <c r="F593" s="36" t="s">
        <v>55</v>
      </c>
      <c r="G593" s="36" t="s">
        <v>369</v>
      </c>
      <c r="H593" s="9" t="s">
        <v>963</v>
      </c>
      <c r="I593" s="10">
        <v>0</v>
      </c>
      <c r="J593" s="12">
        <v>700</v>
      </c>
      <c r="K593" s="12">
        <v>0</v>
      </c>
      <c r="L593" s="12">
        <v>0</v>
      </c>
      <c r="M593" s="12">
        <v>0</v>
      </c>
      <c r="N593" s="39">
        <v>0</v>
      </c>
      <c r="O593" s="31">
        <v>0</v>
      </c>
      <c r="P593" s="36" t="s">
        <v>99</v>
      </c>
    </row>
    <row r="594" spans="1:16" ht="36" x14ac:dyDescent="0.25">
      <c r="A594" s="38">
        <v>37840</v>
      </c>
      <c r="B594" s="38">
        <v>37840</v>
      </c>
      <c r="C594" s="11">
        <v>2003</v>
      </c>
      <c r="D594" s="35" t="s">
        <v>109</v>
      </c>
      <c r="E594" s="11" t="s">
        <v>152</v>
      </c>
      <c r="F594" s="36" t="s">
        <v>77</v>
      </c>
      <c r="G594" s="36" t="s">
        <v>16</v>
      </c>
      <c r="H594" s="9" t="s">
        <v>964</v>
      </c>
      <c r="I594" s="10">
        <v>0</v>
      </c>
      <c r="J594" s="12">
        <v>18</v>
      </c>
      <c r="K594" s="12">
        <v>0</v>
      </c>
      <c r="L594" s="12">
        <v>0</v>
      </c>
      <c r="M594" s="12">
        <v>0</v>
      </c>
      <c r="N594" s="39">
        <v>0</v>
      </c>
      <c r="O594" s="31">
        <v>0</v>
      </c>
      <c r="P594" s="36" t="s">
        <v>99</v>
      </c>
    </row>
    <row r="595" spans="1:16" ht="24" x14ac:dyDescent="0.25">
      <c r="A595" s="38">
        <v>37840</v>
      </c>
      <c r="B595" s="38">
        <v>37840</v>
      </c>
      <c r="C595" s="11">
        <v>2003</v>
      </c>
      <c r="D595" s="11" t="s">
        <v>34</v>
      </c>
      <c r="E595" s="11" t="s">
        <v>35</v>
      </c>
      <c r="F595" s="36" t="s">
        <v>55</v>
      </c>
      <c r="G595" s="36" t="s">
        <v>965</v>
      </c>
      <c r="H595" s="9" t="s">
        <v>966</v>
      </c>
      <c r="I595" s="10">
        <v>0</v>
      </c>
      <c r="J595" s="12">
        <v>250</v>
      </c>
      <c r="K595" s="12">
        <v>50</v>
      </c>
      <c r="L595" s="12">
        <v>0</v>
      </c>
      <c r="M595" s="12">
        <v>0</v>
      </c>
      <c r="N595" s="39">
        <v>0</v>
      </c>
      <c r="O595" s="31">
        <v>0.14399999999999999</v>
      </c>
      <c r="P595" s="36" t="s">
        <v>99</v>
      </c>
    </row>
    <row r="596" spans="1:16" ht="48" x14ac:dyDescent="0.25">
      <c r="A596" s="38">
        <v>37841</v>
      </c>
      <c r="B596" s="38">
        <v>37841</v>
      </c>
      <c r="C596" s="11">
        <v>2003</v>
      </c>
      <c r="D596" s="35" t="s">
        <v>13</v>
      </c>
      <c r="E596" s="11" t="s">
        <v>125</v>
      </c>
      <c r="F596" s="36" t="s">
        <v>162</v>
      </c>
      <c r="G596" s="36" t="s">
        <v>967</v>
      </c>
      <c r="H596" s="9" t="s">
        <v>968</v>
      </c>
      <c r="I596" s="10">
        <v>1</v>
      </c>
      <c r="J596" s="12">
        <v>7</v>
      </c>
      <c r="K596" s="12">
        <v>25</v>
      </c>
      <c r="L596" s="12">
        <v>0</v>
      </c>
      <c r="M596" s="12">
        <v>0</v>
      </c>
      <c r="N596" s="39">
        <v>0</v>
      </c>
      <c r="O596" s="31">
        <v>1E-4</v>
      </c>
      <c r="P596" s="36" t="s">
        <v>99</v>
      </c>
    </row>
    <row r="597" spans="1:16" ht="48" x14ac:dyDescent="0.25">
      <c r="A597" s="38">
        <v>37842</v>
      </c>
      <c r="B597" s="38">
        <v>37842</v>
      </c>
      <c r="C597" s="11">
        <v>2003</v>
      </c>
      <c r="D597" s="11" t="s">
        <v>34</v>
      </c>
      <c r="E597" s="11" t="s">
        <v>333</v>
      </c>
      <c r="F597" s="36" t="s">
        <v>75</v>
      </c>
      <c r="G597" s="36" t="s">
        <v>969</v>
      </c>
      <c r="H597" s="9" t="s">
        <v>970</v>
      </c>
      <c r="I597" s="10">
        <v>0</v>
      </c>
      <c r="J597" s="12">
        <v>1740</v>
      </c>
      <c r="K597" s="12">
        <v>348</v>
      </c>
      <c r="L597" s="12">
        <v>0</v>
      </c>
      <c r="M597" s="12">
        <v>0</v>
      </c>
      <c r="N597" s="39">
        <v>0</v>
      </c>
      <c r="O597" s="31">
        <v>1.002</v>
      </c>
      <c r="P597" s="36" t="s">
        <v>99</v>
      </c>
    </row>
    <row r="598" spans="1:16" ht="36" x14ac:dyDescent="0.25">
      <c r="A598" s="38">
        <v>37842</v>
      </c>
      <c r="B598" s="38">
        <v>37842</v>
      </c>
      <c r="C598" s="11">
        <v>2003</v>
      </c>
      <c r="D598" s="35" t="s">
        <v>115</v>
      </c>
      <c r="E598" s="11" t="s">
        <v>116</v>
      </c>
      <c r="F598" s="36" t="s">
        <v>26</v>
      </c>
      <c r="G598" s="36" t="s">
        <v>971</v>
      </c>
      <c r="H598" s="9" t="s">
        <v>972</v>
      </c>
      <c r="I598" s="10">
        <v>4</v>
      </c>
      <c r="J598" s="12">
        <v>4</v>
      </c>
      <c r="K598" s="12">
        <v>0</v>
      </c>
      <c r="L598" s="12">
        <v>0</v>
      </c>
      <c r="M598" s="12">
        <v>0</v>
      </c>
      <c r="N598" s="39">
        <v>0</v>
      </c>
      <c r="O598" s="31">
        <v>1</v>
      </c>
      <c r="P598" s="36" t="s">
        <v>99</v>
      </c>
    </row>
    <row r="599" spans="1:16" ht="36" x14ac:dyDescent="0.25">
      <c r="A599" s="38">
        <v>37843</v>
      </c>
      <c r="B599" s="38">
        <v>37843</v>
      </c>
      <c r="C599" s="11">
        <v>2003</v>
      </c>
      <c r="D599" s="35" t="s">
        <v>115</v>
      </c>
      <c r="E599" s="11" t="s">
        <v>116</v>
      </c>
      <c r="F599" s="36" t="s">
        <v>24</v>
      </c>
      <c r="G599" s="36" t="s">
        <v>24</v>
      </c>
      <c r="H599" s="9" t="s">
        <v>973</v>
      </c>
      <c r="I599" s="10">
        <v>7</v>
      </c>
      <c r="J599" s="12">
        <v>42</v>
      </c>
      <c r="K599" s="12">
        <v>0</v>
      </c>
      <c r="L599" s="12">
        <v>0</v>
      </c>
      <c r="M599" s="12">
        <v>0</v>
      </c>
      <c r="N599" s="39">
        <v>0</v>
      </c>
      <c r="O599" s="31">
        <v>0.6</v>
      </c>
      <c r="P599" s="36" t="s">
        <v>99</v>
      </c>
    </row>
    <row r="600" spans="1:16" ht="36" x14ac:dyDescent="0.25">
      <c r="A600" s="38">
        <v>37843</v>
      </c>
      <c r="B600" s="38">
        <v>37843</v>
      </c>
      <c r="C600" s="11">
        <v>2003</v>
      </c>
      <c r="D600" s="11" t="s">
        <v>34</v>
      </c>
      <c r="E600" s="11" t="s">
        <v>333</v>
      </c>
      <c r="F600" s="36" t="s">
        <v>51</v>
      </c>
      <c r="G600" s="36" t="s">
        <v>107</v>
      </c>
      <c r="H600" s="9" t="s">
        <v>974</v>
      </c>
      <c r="I600" s="10">
        <v>0</v>
      </c>
      <c r="J600" s="12">
        <v>430</v>
      </c>
      <c r="K600" s="12">
        <v>97</v>
      </c>
      <c r="L600" s="12">
        <v>0</v>
      </c>
      <c r="M600" s="12">
        <v>0</v>
      </c>
      <c r="N600" s="39">
        <v>0</v>
      </c>
      <c r="O600" s="31">
        <v>0.27900000000000003</v>
      </c>
      <c r="P600" s="36" t="s">
        <v>99</v>
      </c>
    </row>
    <row r="601" spans="1:16" ht="24" x14ac:dyDescent="0.25">
      <c r="A601" s="38">
        <v>37843</v>
      </c>
      <c r="B601" s="38">
        <v>37843</v>
      </c>
      <c r="C601" s="11">
        <v>2003</v>
      </c>
      <c r="D601" s="11" t="s">
        <v>34</v>
      </c>
      <c r="E601" s="11" t="s">
        <v>35</v>
      </c>
      <c r="F601" s="36" t="s">
        <v>19</v>
      </c>
      <c r="G601" s="36" t="s">
        <v>975</v>
      </c>
      <c r="H601" s="9" t="s">
        <v>976</v>
      </c>
      <c r="I601" s="10">
        <v>0</v>
      </c>
      <c r="J601" s="12">
        <v>115</v>
      </c>
      <c r="K601" s="12">
        <v>23</v>
      </c>
      <c r="L601" s="12">
        <v>0</v>
      </c>
      <c r="M601" s="12">
        <v>0</v>
      </c>
      <c r="N601" s="39">
        <v>0</v>
      </c>
      <c r="O601" s="31">
        <v>6.6000000000000003E-2</v>
      </c>
      <c r="P601" s="36" t="s">
        <v>99</v>
      </c>
    </row>
    <row r="602" spans="1:16" ht="24" x14ac:dyDescent="0.25">
      <c r="A602" s="38">
        <v>37843</v>
      </c>
      <c r="B602" s="38">
        <v>37843</v>
      </c>
      <c r="C602" s="11">
        <v>2003</v>
      </c>
      <c r="D602" s="35" t="s">
        <v>13</v>
      </c>
      <c r="E602" s="11" t="s">
        <v>14</v>
      </c>
      <c r="F602" s="36" t="s">
        <v>28</v>
      </c>
      <c r="G602" s="36" t="s">
        <v>977</v>
      </c>
      <c r="H602" s="9" t="s">
        <v>978</v>
      </c>
      <c r="I602" s="10">
        <v>0</v>
      </c>
      <c r="J602" s="12">
        <v>0</v>
      </c>
      <c r="K602" s="12">
        <v>0</v>
      </c>
      <c r="L602" s="12">
        <v>0</v>
      </c>
      <c r="M602" s="12">
        <v>0</v>
      </c>
      <c r="N602" s="39">
        <v>100</v>
      </c>
      <c r="O602" s="31">
        <v>0.75</v>
      </c>
      <c r="P602" s="36" t="s">
        <v>99</v>
      </c>
    </row>
    <row r="603" spans="1:16" ht="48" x14ac:dyDescent="0.25">
      <c r="A603" s="38">
        <v>37843</v>
      </c>
      <c r="B603" s="38">
        <v>37843</v>
      </c>
      <c r="C603" s="11">
        <v>2003</v>
      </c>
      <c r="D603" s="11" t="s">
        <v>34</v>
      </c>
      <c r="E603" s="11" t="s">
        <v>35</v>
      </c>
      <c r="F603" s="36" t="s">
        <v>47</v>
      </c>
      <c r="G603" s="36" t="s">
        <v>979</v>
      </c>
      <c r="H603" s="9" t="s">
        <v>980</v>
      </c>
      <c r="I603" s="10">
        <v>0</v>
      </c>
      <c r="J603" s="12">
        <v>300</v>
      </c>
      <c r="K603" s="12">
        <v>60</v>
      </c>
      <c r="L603" s="12">
        <v>0</v>
      </c>
      <c r="M603" s="12">
        <v>0</v>
      </c>
      <c r="N603" s="39">
        <v>0</v>
      </c>
      <c r="O603" s="31">
        <v>0.17199999999999999</v>
      </c>
      <c r="P603" s="36" t="s">
        <v>99</v>
      </c>
    </row>
    <row r="604" spans="1:16" ht="24" x14ac:dyDescent="0.25">
      <c r="A604" s="38">
        <v>37844</v>
      </c>
      <c r="B604" s="38">
        <v>37844</v>
      </c>
      <c r="C604" s="11">
        <v>2003</v>
      </c>
      <c r="D604" s="35" t="s">
        <v>13</v>
      </c>
      <c r="E604" s="11" t="s">
        <v>125</v>
      </c>
      <c r="F604" s="36" t="s">
        <v>100</v>
      </c>
      <c r="G604" s="36" t="s">
        <v>981</v>
      </c>
      <c r="H604" s="9" t="s">
        <v>982</v>
      </c>
      <c r="I604" s="10">
        <v>7</v>
      </c>
      <c r="J604" s="12">
        <v>7</v>
      </c>
      <c r="K604" s="12">
        <v>0</v>
      </c>
      <c r="L604" s="12">
        <v>0</v>
      </c>
      <c r="M604" s="12">
        <v>0</v>
      </c>
      <c r="N604" s="39">
        <v>0</v>
      </c>
      <c r="O604" s="31">
        <v>0</v>
      </c>
      <c r="P604" s="36" t="s">
        <v>99</v>
      </c>
    </row>
    <row r="605" spans="1:16" ht="36" x14ac:dyDescent="0.25">
      <c r="A605" s="38">
        <v>37845</v>
      </c>
      <c r="B605" s="38">
        <v>37845</v>
      </c>
      <c r="C605" s="11">
        <v>2003</v>
      </c>
      <c r="D605" s="11" t="s">
        <v>34</v>
      </c>
      <c r="E605" s="11" t="s">
        <v>35</v>
      </c>
      <c r="F605" s="36" t="s">
        <v>19</v>
      </c>
      <c r="G605" s="36" t="s">
        <v>145</v>
      </c>
      <c r="H605" s="9" t="s">
        <v>983</v>
      </c>
      <c r="I605" s="10">
        <v>0</v>
      </c>
      <c r="J605" s="12">
        <v>60</v>
      </c>
      <c r="K605" s="12">
        <v>12</v>
      </c>
      <c r="L605" s="12">
        <v>0</v>
      </c>
      <c r="M605" s="12">
        <v>0</v>
      </c>
      <c r="N605" s="39">
        <v>0</v>
      </c>
      <c r="O605" s="31">
        <v>3.4000000000000002E-2</v>
      </c>
      <c r="P605" s="36" t="s">
        <v>99</v>
      </c>
    </row>
    <row r="606" spans="1:16" ht="36" x14ac:dyDescent="0.25">
      <c r="A606" s="38">
        <v>37846</v>
      </c>
      <c r="B606" s="38">
        <v>37846</v>
      </c>
      <c r="C606" s="11">
        <v>2003</v>
      </c>
      <c r="D606" s="35" t="s">
        <v>115</v>
      </c>
      <c r="E606" s="11" t="s">
        <v>116</v>
      </c>
      <c r="F606" s="36" t="s">
        <v>162</v>
      </c>
      <c r="G606" s="36" t="s">
        <v>984</v>
      </c>
      <c r="H606" s="9" t="s">
        <v>985</v>
      </c>
      <c r="I606" s="10">
        <v>0</v>
      </c>
      <c r="J606" s="12">
        <v>3</v>
      </c>
      <c r="K606" s="12">
        <v>0</v>
      </c>
      <c r="L606" s="12">
        <v>0</v>
      </c>
      <c r="M606" s="12">
        <v>0</v>
      </c>
      <c r="N606" s="39">
        <v>0</v>
      </c>
      <c r="O606" s="31">
        <v>1</v>
      </c>
      <c r="P606" s="36" t="s">
        <v>99</v>
      </c>
    </row>
    <row r="607" spans="1:16" ht="24" x14ac:dyDescent="0.25">
      <c r="A607" s="38">
        <v>37848</v>
      </c>
      <c r="B607" s="38">
        <v>37848</v>
      </c>
      <c r="C607" s="11">
        <v>2003</v>
      </c>
      <c r="D607" s="35" t="s">
        <v>115</v>
      </c>
      <c r="E607" s="11" t="s">
        <v>116</v>
      </c>
      <c r="F607" s="36" t="s">
        <v>162</v>
      </c>
      <c r="G607" s="36" t="s">
        <v>986</v>
      </c>
      <c r="H607" s="9" t="s">
        <v>987</v>
      </c>
      <c r="I607" s="10">
        <v>8</v>
      </c>
      <c r="J607" s="12">
        <v>17</v>
      </c>
      <c r="K607" s="12">
        <v>0</v>
      </c>
      <c r="L607" s="12">
        <v>0</v>
      </c>
      <c r="M607" s="12">
        <v>0</v>
      </c>
      <c r="N607" s="39">
        <v>0</v>
      </c>
      <c r="O607" s="31">
        <v>0</v>
      </c>
      <c r="P607" s="36" t="s">
        <v>99</v>
      </c>
    </row>
    <row r="608" spans="1:16" ht="36" x14ac:dyDescent="0.25">
      <c r="A608" s="38">
        <v>37848</v>
      </c>
      <c r="B608" s="38">
        <v>37848</v>
      </c>
      <c r="C608" s="11">
        <v>2003</v>
      </c>
      <c r="D608" s="35" t="s">
        <v>13</v>
      </c>
      <c r="E608" s="11" t="s">
        <v>125</v>
      </c>
      <c r="F608" s="36" t="s">
        <v>155</v>
      </c>
      <c r="G608" s="36" t="s">
        <v>988</v>
      </c>
      <c r="H608" s="9" t="s">
        <v>989</v>
      </c>
      <c r="I608" s="10">
        <v>0</v>
      </c>
      <c r="J608" s="12">
        <v>4</v>
      </c>
      <c r="K608" s="12">
        <v>2</v>
      </c>
      <c r="L608" s="12">
        <v>0</v>
      </c>
      <c r="M608" s="12">
        <v>0</v>
      </c>
      <c r="N608" s="39">
        <v>0</v>
      </c>
      <c r="O608" s="31">
        <v>5.7000000000000002E-3</v>
      </c>
      <c r="P608" s="36" t="s">
        <v>99</v>
      </c>
    </row>
    <row r="609" spans="1:16" ht="60" x14ac:dyDescent="0.25">
      <c r="A609" s="38">
        <v>37849</v>
      </c>
      <c r="B609" s="38">
        <v>37849</v>
      </c>
      <c r="C609" s="11">
        <v>2003</v>
      </c>
      <c r="D609" s="11" t="s">
        <v>34</v>
      </c>
      <c r="E609" s="11" t="s">
        <v>35</v>
      </c>
      <c r="F609" s="36" t="s">
        <v>69</v>
      </c>
      <c r="G609" s="36" t="s">
        <v>990</v>
      </c>
      <c r="H609" s="9" t="s">
        <v>991</v>
      </c>
      <c r="I609" s="10">
        <v>0</v>
      </c>
      <c r="J609" s="12">
        <v>2787</v>
      </c>
      <c r="K609" s="12">
        <v>210</v>
      </c>
      <c r="L609" s="12">
        <v>0</v>
      </c>
      <c r="M609" s="12">
        <v>0</v>
      </c>
      <c r="N609" s="39">
        <v>0</v>
      </c>
      <c r="O609" s="31">
        <v>0.42</v>
      </c>
      <c r="P609" s="36" t="s">
        <v>99</v>
      </c>
    </row>
    <row r="610" spans="1:16" ht="60" x14ac:dyDescent="0.25">
      <c r="A610" s="38">
        <v>37849</v>
      </c>
      <c r="B610" s="38">
        <v>37849</v>
      </c>
      <c r="C610" s="11">
        <v>2003</v>
      </c>
      <c r="D610" s="11" t="s">
        <v>34</v>
      </c>
      <c r="E610" s="11" t="s">
        <v>35</v>
      </c>
      <c r="F610" s="36" t="s">
        <v>62</v>
      </c>
      <c r="G610" s="36" t="s">
        <v>992</v>
      </c>
      <c r="H610" s="9" t="s">
        <v>993</v>
      </c>
      <c r="I610" s="10">
        <v>1</v>
      </c>
      <c r="J610" s="12">
        <v>123</v>
      </c>
      <c r="K610" s="12">
        <v>14</v>
      </c>
      <c r="L610" s="12">
        <v>0</v>
      </c>
      <c r="M610" s="12">
        <v>0</v>
      </c>
      <c r="N610" s="39">
        <v>0</v>
      </c>
      <c r="O610" s="31">
        <v>0.04</v>
      </c>
      <c r="P610" s="36" t="s">
        <v>99</v>
      </c>
    </row>
    <row r="611" spans="1:16" ht="36" x14ac:dyDescent="0.25">
      <c r="A611" s="38">
        <v>37849</v>
      </c>
      <c r="B611" s="38">
        <v>37849</v>
      </c>
      <c r="C611" s="11">
        <v>2003</v>
      </c>
      <c r="D611" s="35" t="s">
        <v>115</v>
      </c>
      <c r="E611" s="11" t="s">
        <v>116</v>
      </c>
      <c r="F611" s="36" t="s">
        <v>15</v>
      </c>
      <c r="G611" s="36" t="s">
        <v>994</v>
      </c>
      <c r="H611" s="9" t="s">
        <v>995</v>
      </c>
      <c r="I611" s="10">
        <v>1</v>
      </c>
      <c r="J611" s="12">
        <v>3</v>
      </c>
      <c r="K611" s="12">
        <v>0</v>
      </c>
      <c r="L611" s="12">
        <v>0</v>
      </c>
      <c r="M611" s="12">
        <v>0</v>
      </c>
      <c r="N611" s="39">
        <v>0</v>
      </c>
      <c r="O611" s="31">
        <v>1</v>
      </c>
      <c r="P611" s="36" t="s">
        <v>99</v>
      </c>
    </row>
    <row r="612" spans="1:16" ht="24" x14ac:dyDescent="0.25">
      <c r="A612" s="38">
        <v>37850</v>
      </c>
      <c r="B612" s="38">
        <v>37850</v>
      </c>
      <c r="C612" s="11">
        <v>2003</v>
      </c>
      <c r="D612" s="35" t="s">
        <v>13</v>
      </c>
      <c r="E612" s="11" t="s">
        <v>149</v>
      </c>
      <c r="F612" s="36" t="s">
        <v>55</v>
      </c>
      <c r="G612" s="36" t="s">
        <v>145</v>
      </c>
      <c r="H612" s="9" t="s">
        <v>996</v>
      </c>
      <c r="I612" s="10">
        <v>4</v>
      </c>
      <c r="J612" s="12">
        <v>4</v>
      </c>
      <c r="K612" s="12">
        <v>0</v>
      </c>
      <c r="L612" s="12">
        <v>0</v>
      </c>
      <c r="M612" s="12">
        <v>0</v>
      </c>
      <c r="N612" s="39">
        <v>0</v>
      </c>
      <c r="O612" s="31">
        <v>0</v>
      </c>
      <c r="P612" s="36" t="s">
        <v>99</v>
      </c>
    </row>
    <row r="613" spans="1:16" ht="36" x14ac:dyDescent="0.25">
      <c r="A613" s="38">
        <v>37852</v>
      </c>
      <c r="B613" s="38">
        <v>37852</v>
      </c>
      <c r="C613" s="11">
        <v>2003</v>
      </c>
      <c r="D613" s="11" t="s">
        <v>34</v>
      </c>
      <c r="E613" s="11" t="s">
        <v>35</v>
      </c>
      <c r="F613" s="36" t="s">
        <v>19</v>
      </c>
      <c r="G613" s="36" t="s">
        <v>997</v>
      </c>
      <c r="H613" s="9" t="s">
        <v>998</v>
      </c>
      <c r="I613" s="10">
        <v>0</v>
      </c>
      <c r="J613" s="12">
        <v>403</v>
      </c>
      <c r="K613" s="12">
        <v>80</v>
      </c>
      <c r="L613" s="12">
        <v>0</v>
      </c>
      <c r="M613" s="12">
        <v>0</v>
      </c>
      <c r="N613" s="39">
        <v>0</v>
      </c>
      <c r="O613" s="31">
        <v>0.23</v>
      </c>
      <c r="P613" s="36" t="s">
        <v>99</v>
      </c>
    </row>
    <row r="614" spans="1:16" ht="48" x14ac:dyDescent="0.25">
      <c r="A614" s="38">
        <v>37852</v>
      </c>
      <c r="B614" s="38">
        <v>37852</v>
      </c>
      <c r="C614" s="11">
        <v>2003</v>
      </c>
      <c r="D614" s="11" t="s">
        <v>34</v>
      </c>
      <c r="E614" s="11" t="s">
        <v>35</v>
      </c>
      <c r="F614" s="36" t="s">
        <v>165</v>
      </c>
      <c r="G614" s="36" t="s">
        <v>999</v>
      </c>
      <c r="H614" s="9" t="s">
        <v>1000</v>
      </c>
      <c r="I614" s="10">
        <v>0</v>
      </c>
      <c r="J614" s="12">
        <v>0</v>
      </c>
      <c r="K614" s="12">
        <v>50</v>
      </c>
      <c r="L614" s="12">
        <v>0</v>
      </c>
      <c r="M614" s="12">
        <v>0</v>
      </c>
      <c r="N614" s="39">
        <v>0</v>
      </c>
      <c r="O614" s="31">
        <v>0.14399999999999999</v>
      </c>
      <c r="P614" s="36" t="s">
        <v>99</v>
      </c>
    </row>
    <row r="615" spans="1:16" ht="36" x14ac:dyDescent="0.25">
      <c r="A615" s="38">
        <v>37852</v>
      </c>
      <c r="B615" s="38">
        <v>37852</v>
      </c>
      <c r="C615" s="11">
        <v>2003</v>
      </c>
      <c r="D615" s="11" t="s">
        <v>34</v>
      </c>
      <c r="E615" s="11" t="s">
        <v>35</v>
      </c>
      <c r="F615" s="36" t="s">
        <v>44</v>
      </c>
      <c r="G615" s="36" t="s">
        <v>1001</v>
      </c>
      <c r="H615" s="9" t="s">
        <v>1002</v>
      </c>
      <c r="I615" s="10">
        <v>0</v>
      </c>
      <c r="J615" s="12">
        <v>115</v>
      </c>
      <c r="K615" s="12">
        <v>23</v>
      </c>
      <c r="L615" s="12">
        <v>0</v>
      </c>
      <c r="M615" s="12">
        <v>0</v>
      </c>
      <c r="N615" s="39">
        <v>0</v>
      </c>
      <c r="O615" s="31">
        <v>6.6000000000000003E-2</v>
      </c>
      <c r="P615" s="36" t="s">
        <v>99</v>
      </c>
    </row>
    <row r="616" spans="1:16" ht="36" x14ac:dyDescent="0.25">
      <c r="A616" s="38">
        <v>37852</v>
      </c>
      <c r="B616" s="38">
        <v>37852</v>
      </c>
      <c r="C616" s="11">
        <v>2003</v>
      </c>
      <c r="D616" s="11" t="s">
        <v>34</v>
      </c>
      <c r="E616" s="11" t="s">
        <v>35</v>
      </c>
      <c r="F616" s="36" t="s">
        <v>75</v>
      </c>
      <c r="G616" s="36" t="s">
        <v>272</v>
      </c>
      <c r="H616" s="9" t="s">
        <v>1003</v>
      </c>
      <c r="I616" s="10">
        <v>1</v>
      </c>
      <c r="J616" s="12">
        <v>3</v>
      </c>
      <c r="K616" s="12">
        <v>0</v>
      </c>
      <c r="L616" s="12">
        <v>0</v>
      </c>
      <c r="M616" s="12">
        <v>0</v>
      </c>
      <c r="N616" s="39">
        <v>0</v>
      </c>
      <c r="O616" s="31">
        <v>0</v>
      </c>
      <c r="P616" s="36" t="s">
        <v>99</v>
      </c>
    </row>
    <row r="617" spans="1:16" ht="36" x14ac:dyDescent="0.25">
      <c r="A617" s="38">
        <v>37852</v>
      </c>
      <c r="B617" s="38">
        <v>37852</v>
      </c>
      <c r="C617" s="11">
        <v>2003</v>
      </c>
      <c r="D617" s="11" t="s">
        <v>34</v>
      </c>
      <c r="E617" s="11" t="s">
        <v>35</v>
      </c>
      <c r="F617" s="36" t="s">
        <v>36</v>
      </c>
      <c r="G617" s="36" t="s">
        <v>1004</v>
      </c>
      <c r="H617" s="9" t="s">
        <v>1005</v>
      </c>
      <c r="I617" s="10">
        <v>0</v>
      </c>
      <c r="J617" s="12">
        <v>180</v>
      </c>
      <c r="K617" s="12">
        <v>36</v>
      </c>
      <c r="L617" s="12">
        <v>1</v>
      </c>
      <c r="M617" s="12">
        <v>0</v>
      </c>
      <c r="N617" s="39">
        <v>0</v>
      </c>
      <c r="O617" s="31">
        <v>0.10299999999999999</v>
      </c>
      <c r="P617" s="36" t="s">
        <v>38</v>
      </c>
    </row>
    <row r="618" spans="1:16" ht="48" x14ac:dyDescent="0.25">
      <c r="A618" s="38">
        <v>37853</v>
      </c>
      <c r="B618" s="38">
        <v>37853</v>
      </c>
      <c r="C618" s="11">
        <v>2003</v>
      </c>
      <c r="D618" s="11" t="s">
        <v>34</v>
      </c>
      <c r="E618" s="11" t="s">
        <v>35</v>
      </c>
      <c r="F618" s="36" t="s">
        <v>165</v>
      </c>
      <c r="G618" s="36" t="s">
        <v>1006</v>
      </c>
      <c r="H618" s="9" t="s">
        <v>1007</v>
      </c>
      <c r="I618" s="10">
        <v>0</v>
      </c>
      <c r="J618" s="12">
        <v>0</v>
      </c>
      <c r="K618" s="12">
        <v>0</v>
      </c>
      <c r="L618" s="12">
        <v>0</v>
      </c>
      <c r="M618" s="12">
        <v>0</v>
      </c>
      <c r="N618" s="39">
        <v>0</v>
      </c>
      <c r="O618" s="31">
        <v>0</v>
      </c>
      <c r="P618" s="36" t="s">
        <v>99</v>
      </c>
    </row>
    <row r="619" spans="1:16" ht="24" x14ac:dyDescent="0.25">
      <c r="A619" s="38">
        <v>37853</v>
      </c>
      <c r="B619" s="38">
        <v>37853</v>
      </c>
      <c r="C619" s="11">
        <v>2003</v>
      </c>
      <c r="D619" s="35" t="s">
        <v>13</v>
      </c>
      <c r="E619" s="11" t="s">
        <v>112</v>
      </c>
      <c r="F619" s="36" t="s">
        <v>21</v>
      </c>
      <c r="G619" s="36" t="s">
        <v>21</v>
      </c>
      <c r="H619" s="9" t="s">
        <v>1008</v>
      </c>
      <c r="I619" s="10">
        <v>0</v>
      </c>
      <c r="J619" s="12">
        <v>1</v>
      </c>
      <c r="K619" s="12">
        <v>0</v>
      </c>
      <c r="L619" s="12">
        <v>0</v>
      </c>
      <c r="M619" s="12">
        <v>0</v>
      </c>
      <c r="N619" s="39">
        <v>0</v>
      </c>
      <c r="O619" s="31">
        <v>0</v>
      </c>
      <c r="P619" s="36" t="s">
        <v>99</v>
      </c>
    </row>
    <row r="620" spans="1:16" ht="36" x14ac:dyDescent="0.25">
      <c r="A620" s="38">
        <v>37854</v>
      </c>
      <c r="B620" s="38">
        <v>37854</v>
      </c>
      <c r="C620" s="11">
        <v>2003</v>
      </c>
      <c r="D620" s="35" t="s">
        <v>115</v>
      </c>
      <c r="E620" s="11" t="s">
        <v>116</v>
      </c>
      <c r="F620" s="36" t="s">
        <v>598</v>
      </c>
      <c r="G620" s="36" t="s">
        <v>1009</v>
      </c>
      <c r="H620" s="9" t="s">
        <v>1010</v>
      </c>
      <c r="I620" s="10">
        <v>7</v>
      </c>
      <c r="J620" s="12">
        <v>12</v>
      </c>
      <c r="K620" s="12">
        <v>0</v>
      </c>
      <c r="L620" s="12">
        <v>0</v>
      </c>
      <c r="M620" s="12">
        <v>0</v>
      </c>
      <c r="N620" s="39">
        <v>0</v>
      </c>
      <c r="O620" s="31">
        <v>0</v>
      </c>
      <c r="P620" s="36" t="s">
        <v>99</v>
      </c>
    </row>
    <row r="621" spans="1:16" ht="36" x14ac:dyDescent="0.25">
      <c r="A621" s="38">
        <v>37854</v>
      </c>
      <c r="B621" s="38">
        <v>37854</v>
      </c>
      <c r="C621" s="11">
        <v>2003</v>
      </c>
      <c r="D621" s="11" t="s">
        <v>34</v>
      </c>
      <c r="E621" s="11" t="s">
        <v>35</v>
      </c>
      <c r="F621" s="36" t="s">
        <v>51</v>
      </c>
      <c r="G621" s="36" t="s">
        <v>1011</v>
      </c>
      <c r="H621" s="9" t="s">
        <v>1012</v>
      </c>
      <c r="I621" s="10">
        <v>0</v>
      </c>
      <c r="J621" s="12">
        <v>0</v>
      </c>
      <c r="K621" s="12">
        <v>0</v>
      </c>
      <c r="L621" s="12">
        <v>0</v>
      </c>
      <c r="M621" s="12">
        <v>0</v>
      </c>
      <c r="N621" s="39">
        <v>0</v>
      </c>
      <c r="O621" s="31">
        <v>0</v>
      </c>
      <c r="P621" s="36" t="s">
        <v>99</v>
      </c>
    </row>
    <row r="622" spans="1:16" ht="36" x14ac:dyDescent="0.25">
      <c r="A622" s="38">
        <v>37854</v>
      </c>
      <c r="B622" s="38">
        <v>37854</v>
      </c>
      <c r="C622" s="11">
        <v>2003</v>
      </c>
      <c r="D622" s="11" t="s">
        <v>34</v>
      </c>
      <c r="E622" s="11" t="s">
        <v>35</v>
      </c>
      <c r="F622" s="36" t="s">
        <v>65</v>
      </c>
      <c r="G622" s="36" t="s">
        <v>1013</v>
      </c>
      <c r="H622" s="9" t="s">
        <v>1014</v>
      </c>
      <c r="I622" s="10">
        <v>1</v>
      </c>
      <c r="J622" s="12">
        <v>1</v>
      </c>
      <c r="K622" s="12">
        <v>0</v>
      </c>
      <c r="L622" s="12">
        <v>0</v>
      </c>
      <c r="M622" s="12">
        <v>0</v>
      </c>
      <c r="N622" s="39">
        <v>0</v>
      </c>
      <c r="O622" s="31">
        <v>0</v>
      </c>
      <c r="P622" s="36" t="s">
        <v>99</v>
      </c>
    </row>
    <row r="623" spans="1:16" ht="24" x14ac:dyDescent="0.25">
      <c r="A623" s="38">
        <v>37854</v>
      </c>
      <c r="B623" s="38">
        <v>37854</v>
      </c>
      <c r="C623" s="11">
        <v>2003</v>
      </c>
      <c r="D623" s="11" t="s">
        <v>34</v>
      </c>
      <c r="E623" s="11" t="s">
        <v>35</v>
      </c>
      <c r="F623" s="36" t="s">
        <v>36</v>
      </c>
      <c r="G623" s="36" t="s">
        <v>1015</v>
      </c>
      <c r="H623" s="9" t="s">
        <v>1016</v>
      </c>
      <c r="I623" s="10">
        <v>0</v>
      </c>
      <c r="J623" s="12">
        <v>220</v>
      </c>
      <c r="K623" s="12">
        <v>44</v>
      </c>
      <c r="L623" s="12">
        <v>0</v>
      </c>
      <c r="M623" s="12">
        <v>0</v>
      </c>
      <c r="N623" s="39">
        <v>0</v>
      </c>
      <c r="O623" s="31">
        <v>0.126</v>
      </c>
      <c r="P623" s="36" t="s">
        <v>99</v>
      </c>
    </row>
    <row r="624" spans="1:16" ht="36" x14ac:dyDescent="0.25">
      <c r="A624" s="38">
        <v>37854</v>
      </c>
      <c r="B624" s="38">
        <v>37854</v>
      </c>
      <c r="C624" s="11">
        <v>2003</v>
      </c>
      <c r="D624" s="35" t="s">
        <v>13</v>
      </c>
      <c r="E624" s="11" t="s">
        <v>112</v>
      </c>
      <c r="F624" s="36" t="s">
        <v>253</v>
      </c>
      <c r="G624" s="36" t="s">
        <v>145</v>
      </c>
      <c r="H624" s="9" t="s">
        <v>1017</v>
      </c>
      <c r="I624" s="10">
        <v>0</v>
      </c>
      <c r="J624" s="12">
        <v>0</v>
      </c>
      <c r="K624" s="12">
        <v>0</v>
      </c>
      <c r="L624" s="12">
        <v>0</v>
      </c>
      <c r="M624" s="12">
        <v>0</v>
      </c>
      <c r="N624" s="39">
        <v>0</v>
      </c>
      <c r="O624" s="31">
        <v>0</v>
      </c>
      <c r="P624" s="36" t="s">
        <v>99</v>
      </c>
    </row>
    <row r="625" spans="1:16" ht="24" x14ac:dyDescent="0.25">
      <c r="A625" s="38">
        <v>37855</v>
      </c>
      <c r="B625" s="38">
        <v>37855</v>
      </c>
      <c r="C625" s="11">
        <v>2003</v>
      </c>
      <c r="D625" s="35" t="s">
        <v>115</v>
      </c>
      <c r="E625" s="11" t="s">
        <v>116</v>
      </c>
      <c r="F625" s="36" t="s">
        <v>189</v>
      </c>
      <c r="G625" s="36" t="s">
        <v>1018</v>
      </c>
      <c r="H625" s="9" t="s">
        <v>1019</v>
      </c>
      <c r="I625" s="10">
        <v>7</v>
      </c>
      <c r="J625" s="12">
        <v>13</v>
      </c>
      <c r="K625" s="12">
        <v>0</v>
      </c>
      <c r="L625" s="12">
        <v>0</v>
      </c>
      <c r="M625" s="12">
        <v>0</v>
      </c>
      <c r="N625" s="39">
        <v>0</v>
      </c>
      <c r="O625" s="31">
        <v>0</v>
      </c>
      <c r="P625" s="36" t="s">
        <v>99</v>
      </c>
    </row>
    <row r="626" spans="1:16" ht="60" x14ac:dyDescent="0.25">
      <c r="A626" s="38">
        <v>37855</v>
      </c>
      <c r="B626" s="38">
        <v>37855</v>
      </c>
      <c r="C626" s="11">
        <v>2003</v>
      </c>
      <c r="D626" s="11" t="s">
        <v>34</v>
      </c>
      <c r="E626" s="11" t="s">
        <v>35</v>
      </c>
      <c r="F626" s="36" t="s">
        <v>19</v>
      </c>
      <c r="G626" s="36" t="s">
        <v>1020</v>
      </c>
      <c r="H626" s="9" t="s">
        <v>1021</v>
      </c>
      <c r="I626" s="10">
        <v>4</v>
      </c>
      <c r="J626" s="12">
        <v>33</v>
      </c>
      <c r="K626" s="12">
        <v>12</v>
      </c>
      <c r="L626" s="12">
        <v>0</v>
      </c>
      <c r="M626" s="12">
        <v>0</v>
      </c>
      <c r="N626" s="39">
        <v>0</v>
      </c>
      <c r="O626" s="31">
        <v>3.4000000000000002E-2</v>
      </c>
      <c r="P626" s="36" t="s">
        <v>99</v>
      </c>
    </row>
    <row r="627" spans="1:16" ht="72" x14ac:dyDescent="0.25">
      <c r="A627" s="38">
        <v>37856</v>
      </c>
      <c r="B627" s="38">
        <v>37856</v>
      </c>
      <c r="C627" s="11">
        <v>2003</v>
      </c>
      <c r="D627" s="11" t="s">
        <v>34</v>
      </c>
      <c r="E627" s="11" t="s">
        <v>35</v>
      </c>
      <c r="F627" s="36" t="s">
        <v>55</v>
      </c>
      <c r="G627" s="36" t="s">
        <v>1022</v>
      </c>
      <c r="H627" s="9" t="s">
        <v>1023</v>
      </c>
      <c r="I627" s="10">
        <v>1</v>
      </c>
      <c r="J627" s="12">
        <v>5</v>
      </c>
      <c r="K627" s="12">
        <v>8</v>
      </c>
      <c r="L627" s="12">
        <v>0</v>
      </c>
      <c r="M627" s="12">
        <v>0</v>
      </c>
      <c r="N627" s="39">
        <v>0</v>
      </c>
      <c r="O627" s="31">
        <v>2.3E-2</v>
      </c>
      <c r="P627" s="36" t="s">
        <v>99</v>
      </c>
    </row>
    <row r="628" spans="1:16" ht="36" x14ac:dyDescent="0.25">
      <c r="A628" s="38">
        <v>37856</v>
      </c>
      <c r="B628" s="38">
        <v>37856</v>
      </c>
      <c r="C628" s="11">
        <v>2003</v>
      </c>
      <c r="D628" s="11" t="s">
        <v>34</v>
      </c>
      <c r="E628" s="11" t="s">
        <v>35</v>
      </c>
      <c r="F628" s="36" t="s">
        <v>59</v>
      </c>
      <c r="G628" s="36" t="s">
        <v>1024</v>
      </c>
      <c r="H628" s="9" t="s">
        <v>1025</v>
      </c>
      <c r="I628" s="10">
        <v>0</v>
      </c>
      <c r="J628" s="12">
        <v>20</v>
      </c>
      <c r="K628" s="12">
        <v>4</v>
      </c>
      <c r="L628" s="12">
        <v>0</v>
      </c>
      <c r="M628" s="12">
        <v>0</v>
      </c>
      <c r="N628" s="39">
        <v>0</v>
      </c>
      <c r="O628" s="31">
        <v>1.0999999999999999E-2</v>
      </c>
      <c r="P628" s="36" t="s">
        <v>99</v>
      </c>
    </row>
    <row r="629" spans="1:16" ht="24" x14ac:dyDescent="0.25">
      <c r="A629" s="38">
        <v>37856</v>
      </c>
      <c r="B629" s="38">
        <v>37856</v>
      </c>
      <c r="C629" s="11">
        <v>2003</v>
      </c>
      <c r="D629" s="11" t="s">
        <v>34</v>
      </c>
      <c r="E629" s="11" t="s">
        <v>35</v>
      </c>
      <c r="F629" s="36" t="s">
        <v>44</v>
      </c>
      <c r="G629" s="36" t="s">
        <v>145</v>
      </c>
      <c r="H629" s="9" t="s">
        <v>1026</v>
      </c>
      <c r="I629" s="10">
        <v>5</v>
      </c>
      <c r="J629" s="12">
        <v>15000</v>
      </c>
      <c r="K629" s="12">
        <v>0</v>
      </c>
      <c r="L629" s="12">
        <v>0</v>
      </c>
      <c r="M629" s="12">
        <v>0</v>
      </c>
      <c r="N629" s="39">
        <v>0</v>
      </c>
      <c r="O629" s="31">
        <v>0</v>
      </c>
      <c r="P629" s="36" t="s">
        <v>99</v>
      </c>
    </row>
    <row r="630" spans="1:16" ht="72" x14ac:dyDescent="0.25">
      <c r="A630" s="38">
        <v>37859</v>
      </c>
      <c r="B630" s="38">
        <v>37859</v>
      </c>
      <c r="C630" s="11">
        <v>2003</v>
      </c>
      <c r="D630" s="11" t="s">
        <v>34</v>
      </c>
      <c r="E630" s="11" t="s">
        <v>67</v>
      </c>
      <c r="F630" s="36" t="s">
        <v>72</v>
      </c>
      <c r="G630" s="36" t="s">
        <v>1027</v>
      </c>
      <c r="H630" s="9" t="s">
        <v>1028</v>
      </c>
      <c r="I630" s="10">
        <v>4</v>
      </c>
      <c r="J630" s="12">
        <v>5990</v>
      </c>
      <c r="K630" s="12">
        <v>1198</v>
      </c>
      <c r="L630" s="12">
        <v>1</v>
      </c>
      <c r="M630" s="12">
        <v>4</v>
      </c>
      <c r="N630" s="39">
        <v>4146</v>
      </c>
      <c r="O630" s="31">
        <v>0</v>
      </c>
      <c r="P630" s="36" t="s">
        <v>38</v>
      </c>
    </row>
    <row r="631" spans="1:16" ht="60" x14ac:dyDescent="0.25">
      <c r="A631" s="38">
        <v>37857</v>
      </c>
      <c r="B631" s="38">
        <v>37857</v>
      </c>
      <c r="C631" s="11">
        <v>2003</v>
      </c>
      <c r="D631" s="11" t="s">
        <v>34</v>
      </c>
      <c r="E631" s="11" t="s">
        <v>35</v>
      </c>
      <c r="F631" s="36" t="s">
        <v>44</v>
      </c>
      <c r="G631" s="36" t="s">
        <v>44</v>
      </c>
      <c r="H631" s="9" t="s">
        <v>1029</v>
      </c>
      <c r="I631" s="10">
        <v>4</v>
      </c>
      <c r="J631" s="12">
        <v>1500</v>
      </c>
      <c r="K631" s="12">
        <v>23</v>
      </c>
      <c r="L631" s="12">
        <v>0</v>
      </c>
      <c r="M631" s="12">
        <v>0</v>
      </c>
      <c r="N631" s="39">
        <v>0</v>
      </c>
      <c r="O631" s="31">
        <v>6.6000000000000003E-2</v>
      </c>
      <c r="P631" s="36" t="s">
        <v>99</v>
      </c>
    </row>
    <row r="632" spans="1:16" ht="36" x14ac:dyDescent="0.25">
      <c r="A632" s="38">
        <v>37857</v>
      </c>
      <c r="B632" s="38">
        <v>37857</v>
      </c>
      <c r="C632" s="11">
        <v>2003</v>
      </c>
      <c r="D632" s="35" t="s">
        <v>104</v>
      </c>
      <c r="E632" s="11" t="s">
        <v>276</v>
      </c>
      <c r="F632" s="36" t="s">
        <v>165</v>
      </c>
      <c r="G632" s="36" t="s">
        <v>1030</v>
      </c>
      <c r="H632" s="9" t="s">
        <v>1031</v>
      </c>
      <c r="I632" s="10">
        <v>2</v>
      </c>
      <c r="J632" s="12">
        <v>4</v>
      </c>
      <c r="K632" s="12">
        <v>0</v>
      </c>
      <c r="L632" s="12">
        <v>0</v>
      </c>
      <c r="M632" s="12">
        <v>0</v>
      </c>
      <c r="N632" s="39">
        <v>0</v>
      </c>
      <c r="O632" s="31">
        <v>0</v>
      </c>
      <c r="P632" s="36" t="s">
        <v>99</v>
      </c>
    </row>
    <row r="633" spans="1:16" ht="36" x14ac:dyDescent="0.25">
      <c r="A633" s="38">
        <v>37857</v>
      </c>
      <c r="B633" s="38">
        <v>37857</v>
      </c>
      <c r="C633" s="11">
        <v>2003</v>
      </c>
      <c r="D633" s="11" t="s">
        <v>34</v>
      </c>
      <c r="E633" s="11" t="s">
        <v>35</v>
      </c>
      <c r="F633" s="36" t="s">
        <v>19</v>
      </c>
      <c r="G633" s="36" t="s">
        <v>1032</v>
      </c>
      <c r="H633" s="9" t="s">
        <v>1033</v>
      </c>
      <c r="I633" s="10">
        <v>0</v>
      </c>
      <c r="J633" s="12">
        <v>28</v>
      </c>
      <c r="K633" s="12">
        <v>6</v>
      </c>
      <c r="L633" s="12">
        <v>0</v>
      </c>
      <c r="M633" s="12">
        <v>0</v>
      </c>
      <c r="N633" s="39">
        <v>0</v>
      </c>
      <c r="O633" s="31">
        <v>1.7000000000000001E-2</v>
      </c>
      <c r="P633" s="36" t="s">
        <v>99</v>
      </c>
    </row>
    <row r="634" spans="1:16" ht="36" x14ac:dyDescent="0.25">
      <c r="A634" s="38">
        <v>37857</v>
      </c>
      <c r="B634" s="38">
        <v>37857</v>
      </c>
      <c r="C634" s="11">
        <v>2003</v>
      </c>
      <c r="D634" s="11" t="s">
        <v>34</v>
      </c>
      <c r="E634" s="11" t="s">
        <v>35</v>
      </c>
      <c r="F634" s="36" t="s">
        <v>19</v>
      </c>
      <c r="G634" s="36" t="s">
        <v>1034</v>
      </c>
      <c r="H634" s="9" t="s">
        <v>1035</v>
      </c>
      <c r="I634" s="10">
        <v>4</v>
      </c>
      <c r="J634" s="12">
        <v>4</v>
      </c>
      <c r="K634" s="12">
        <v>0</v>
      </c>
      <c r="L634" s="12">
        <v>0</v>
      </c>
      <c r="M634" s="12">
        <v>0</v>
      </c>
      <c r="N634" s="39">
        <v>0</v>
      </c>
      <c r="O634" s="31">
        <v>0</v>
      </c>
      <c r="P634" s="36" t="s">
        <v>99</v>
      </c>
    </row>
    <row r="635" spans="1:16" ht="24" x14ac:dyDescent="0.25">
      <c r="A635" s="38">
        <v>37857</v>
      </c>
      <c r="B635" s="38">
        <v>37857</v>
      </c>
      <c r="C635" s="11">
        <v>2003</v>
      </c>
      <c r="D635" s="35" t="s">
        <v>115</v>
      </c>
      <c r="E635" s="11" t="s">
        <v>116</v>
      </c>
      <c r="F635" s="36" t="s">
        <v>51</v>
      </c>
      <c r="G635" s="36" t="s">
        <v>826</v>
      </c>
      <c r="H635" s="9" t="s">
        <v>1036</v>
      </c>
      <c r="I635" s="10">
        <v>0</v>
      </c>
      <c r="J635" s="12">
        <v>6</v>
      </c>
      <c r="K635" s="12">
        <v>0</v>
      </c>
      <c r="L635" s="12">
        <v>0</v>
      </c>
      <c r="M635" s="12">
        <v>0</v>
      </c>
      <c r="N635" s="39">
        <v>0</v>
      </c>
      <c r="O635" s="31">
        <v>0</v>
      </c>
      <c r="P635" s="36" t="s">
        <v>99</v>
      </c>
    </row>
    <row r="636" spans="1:16" ht="36" x14ac:dyDescent="0.25">
      <c r="A636" s="38">
        <v>37857</v>
      </c>
      <c r="B636" s="38">
        <v>37857</v>
      </c>
      <c r="C636" s="11">
        <v>2003</v>
      </c>
      <c r="D636" s="11" t="s">
        <v>34</v>
      </c>
      <c r="E636" s="11" t="s">
        <v>35</v>
      </c>
      <c r="F636" s="36" t="s">
        <v>47</v>
      </c>
      <c r="G636" s="36" t="s">
        <v>1037</v>
      </c>
      <c r="H636" s="9" t="s">
        <v>1038</v>
      </c>
      <c r="I636" s="10">
        <v>2</v>
      </c>
      <c r="J636" s="12">
        <v>2</v>
      </c>
      <c r="K636" s="12">
        <v>0</v>
      </c>
      <c r="L636" s="12">
        <v>0</v>
      </c>
      <c r="M636" s="12">
        <v>0</v>
      </c>
      <c r="N636" s="39">
        <v>0</v>
      </c>
      <c r="O636" s="31">
        <v>0</v>
      </c>
      <c r="P636" s="36" t="s">
        <v>99</v>
      </c>
    </row>
    <row r="637" spans="1:16" ht="24" x14ac:dyDescent="0.25">
      <c r="A637" s="38">
        <v>37860</v>
      </c>
      <c r="B637" s="38">
        <v>37860</v>
      </c>
      <c r="C637" s="11">
        <v>2003</v>
      </c>
      <c r="D637" s="11" t="s">
        <v>34</v>
      </c>
      <c r="E637" s="11" t="s">
        <v>35</v>
      </c>
      <c r="F637" s="36" t="s">
        <v>55</v>
      </c>
      <c r="G637" s="36" t="s">
        <v>1039</v>
      </c>
      <c r="H637" s="9" t="s">
        <v>1040</v>
      </c>
      <c r="I637" s="10">
        <v>1</v>
      </c>
      <c r="J637" s="12">
        <v>2</v>
      </c>
      <c r="K637" s="12">
        <v>0</v>
      </c>
      <c r="L637" s="12">
        <v>0</v>
      </c>
      <c r="M637" s="12">
        <v>0</v>
      </c>
      <c r="N637" s="39">
        <v>0</v>
      </c>
      <c r="O637" s="31">
        <v>0</v>
      </c>
      <c r="P637" s="36" t="s">
        <v>99</v>
      </c>
    </row>
    <row r="638" spans="1:16" ht="36" x14ac:dyDescent="0.25">
      <c r="A638" s="38">
        <v>37861</v>
      </c>
      <c r="B638" s="38">
        <v>37861</v>
      </c>
      <c r="C638" s="11">
        <v>2003</v>
      </c>
      <c r="D638" s="11" t="s">
        <v>34</v>
      </c>
      <c r="E638" s="11" t="s">
        <v>35</v>
      </c>
      <c r="F638" s="36" t="s">
        <v>47</v>
      </c>
      <c r="G638" s="36" t="s">
        <v>931</v>
      </c>
      <c r="H638" s="9" t="s">
        <v>1041</v>
      </c>
      <c r="I638" s="10">
        <v>4</v>
      </c>
      <c r="J638" s="12">
        <v>4</v>
      </c>
      <c r="K638" s="12">
        <v>0</v>
      </c>
      <c r="L638" s="12">
        <v>0</v>
      </c>
      <c r="M638" s="12">
        <v>0</v>
      </c>
      <c r="N638" s="39">
        <v>0</v>
      </c>
      <c r="O638" s="31">
        <v>0</v>
      </c>
      <c r="P638" s="36" t="s">
        <v>99</v>
      </c>
    </row>
    <row r="639" spans="1:16" ht="24" x14ac:dyDescent="0.25">
      <c r="A639" s="38">
        <v>37862</v>
      </c>
      <c r="B639" s="38">
        <v>37862</v>
      </c>
      <c r="C639" s="11">
        <v>2003</v>
      </c>
      <c r="D639" s="35" t="s">
        <v>115</v>
      </c>
      <c r="E639" s="11" t="s">
        <v>116</v>
      </c>
      <c r="F639" s="36" t="s">
        <v>51</v>
      </c>
      <c r="G639" s="36" t="s">
        <v>1042</v>
      </c>
      <c r="H639" s="9" t="s">
        <v>1043</v>
      </c>
      <c r="I639" s="10">
        <v>7</v>
      </c>
      <c r="J639" s="12">
        <v>7</v>
      </c>
      <c r="K639" s="12">
        <v>0</v>
      </c>
      <c r="L639" s="12">
        <v>0</v>
      </c>
      <c r="M639" s="12">
        <v>0</v>
      </c>
      <c r="N639" s="39">
        <v>0</v>
      </c>
      <c r="O639" s="31">
        <v>0</v>
      </c>
      <c r="P639" s="36" t="s">
        <v>99</v>
      </c>
    </row>
    <row r="640" spans="1:16" ht="36" x14ac:dyDescent="0.25">
      <c r="A640" s="38">
        <v>37863</v>
      </c>
      <c r="B640" s="38">
        <v>37863</v>
      </c>
      <c r="C640" s="11">
        <v>2003</v>
      </c>
      <c r="D640" s="11" t="s">
        <v>34</v>
      </c>
      <c r="E640" s="11" t="s">
        <v>35</v>
      </c>
      <c r="F640" s="36" t="s">
        <v>92</v>
      </c>
      <c r="G640" s="36" t="s">
        <v>423</v>
      </c>
      <c r="H640" s="9" t="s">
        <v>1044</v>
      </c>
      <c r="I640" s="10">
        <v>0</v>
      </c>
      <c r="J640" s="12">
        <v>150</v>
      </c>
      <c r="K640" s="12">
        <v>30</v>
      </c>
      <c r="L640" s="12">
        <v>0</v>
      </c>
      <c r="M640" s="12">
        <v>0</v>
      </c>
      <c r="N640" s="39">
        <v>0</v>
      </c>
      <c r="O640" s="31">
        <v>8.6400000000000005E-2</v>
      </c>
      <c r="P640" s="36" t="s">
        <v>99</v>
      </c>
    </row>
    <row r="641" spans="1:16" ht="48" x14ac:dyDescent="0.25">
      <c r="A641" s="38">
        <v>37864</v>
      </c>
      <c r="B641" s="38">
        <v>37864</v>
      </c>
      <c r="C641" s="11">
        <v>2003</v>
      </c>
      <c r="D641" s="11" t="s">
        <v>34</v>
      </c>
      <c r="E641" s="11" t="s">
        <v>35</v>
      </c>
      <c r="F641" s="36" t="s">
        <v>36</v>
      </c>
      <c r="G641" s="36" t="s">
        <v>683</v>
      </c>
      <c r="H641" s="9" t="s">
        <v>1045</v>
      </c>
      <c r="I641" s="10">
        <v>1</v>
      </c>
      <c r="J641" s="12">
        <v>93</v>
      </c>
      <c r="K641" s="12">
        <v>40</v>
      </c>
      <c r="L641" s="12">
        <v>0</v>
      </c>
      <c r="M641" s="12">
        <v>0</v>
      </c>
      <c r="N641" s="39">
        <v>0</v>
      </c>
      <c r="O641" s="31">
        <v>0.115</v>
      </c>
      <c r="P641" s="36" t="s">
        <v>99</v>
      </c>
    </row>
    <row r="642" spans="1:16" ht="36" x14ac:dyDescent="0.25">
      <c r="A642" s="38">
        <v>37865</v>
      </c>
      <c r="B642" s="38">
        <v>37865</v>
      </c>
      <c r="C642" s="11">
        <v>2003</v>
      </c>
      <c r="D642" s="11" t="s">
        <v>34</v>
      </c>
      <c r="E642" s="11" t="s">
        <v>35</v>
      </c>
      <c r="F642" s="36" t="s">
        <v>51</v>
      </c>
      <c r="G642" s="36" t="s">
        <v>1046</v>
      </c>
      <c r="H642" s="9" t="s">
        <v>1047</v>
      </c>
      <c r="I642" s="10">
        <v>0</v>
      </c>
      <c r="J642" s="12">
        <v>641</v>
      </c>
      <c r="K642" s="12">
        <v>120</v>
      </c>
      <c r="L642" s="12">
        <v>0</v>
      </c>
      <c r="M642" s="12">
        <v>0</v>
      </c>
      <c r="N642" s="39">
        <v>0</v>
      </c>
      <c r="O642" s="31">
        <v>0.34499999999999997</v>
      </c>
      <c r="P642" s="36" t="s">
        <v>99</v>
      </c>
    </row>
    <row r="643" spans="1:16" ht="24" x14ac:dyDescent="0.25">
      <c r="A643" s="38">
        <v>37865</v>
      </c>
      <c r="B643" s="38">
        <v>37865</v>
      </c>
      <c r="C643" s="11">
        <v>2003</v>
      </c>
      <c r="D643" s="11" t="s">
        <v>34</v>
      </c>
      <c r="E643" s="11" t="s">
        <v>35</v>
      </c>
      <c r="F643" s="36" t="s">
        <v>15</v>
      </c>
      <c r="G643" s="36" t="s">
        <v>486</v>
      </c>
      <c r="H643" s="9" t="s">
        <v>1048</v>
      </c>
      <c r="I643" s="10">
        <v>0</v>
      </c>
      <c r="J643" s="12">
        <v>0</v>
      </c>
      <c r="K643" s="12">
        <v>8</v>
      </c>
      <c r="L643" s="12">
        <v>0</v>
      </c>
      <c r="M643" s="12">
        <v>0</v>
      </c>
      <c r="N643" s="39">
        <v>0</v>
      </c>
      <c r="O643" s="31">
        <v>2.3E-2</v>
      </c>
      <c r="P643" s="36" t="s">
        <v>99</v>
      </c>
    </row>
    <row r="644" spans="1:16" ht="24" x14ac:dyDescent="0.25">
      <c r="A644" s="38">
        <v>37865</v>
      </c>
      <c r="B644" s="38">
        <v>37865</v>
      </c>
      <c r="C644" s="11">
        <v>2003</v>
      </c>
      <c r="D644" s="35" t="s">
        <v>104</v>
      </c>
      <c r="E644" s="11" t="s">
        <v>276</v>
      </c>
      <c r="F644" s="36" t="s">
        <v>75</v>
      </c>
      <c r="G644" s="36" t="s">
        <v>145</v>
      </c>
      <c r="H644" s="9" t="s">
        <v>1049</v>
      </c>
      <c r="I644" s="10">
        <v>0</v>
      </c>
      <c r="J644" s="12">
        <v>6</v>
      </c>
      <c r="K644" s="12">
        <v>0</v>
      </c>
      <c r="L644" s="12">
        <v>0</v>
      </c>
      <c r="M644" s="12">
        <v>0</v>
      </c>
      <c r="N644" s="39">
        <v>0</v>
      </c>
      <c r="O644" s="31">
        <v>0</v>
      </c>
      <c r="P644" s="36" t="s">
        <v>99</v>
      </c>
    </row>
    <row r="645" spans="1:16" ht="24" x14ac:dyDescent="0.25">
      <c r="A645" s="38">
        <v>37865</v>
      </c>
      <c r="B645" s="38">
        <v>37865</v>
      </c>
      <c r="C645" s="11">
        <v>2003</v>
      </c>
      <c r="D645" s="35" t="s">
        <v>115</v>
      </c>
      <c r="E645" s="11" t="s">
        <v>116</v>
      </c>
      <c r="F645" s="36" t="s">
        <v>30</v>
      </c>
      <c r="G645" s="36" t="s">
        <v>1050</v>
      </c>
      <c r="H645" s="9" t="s">
        <v>1051</v>
      </c>
      <c r="I645" s="10">
        <v>0</v>
      </c>
      <c r="J645" s="12">
        <v>12</v>
      </c>
      <c r="K645" s="12">
        <v>0</v>
      </c>
      <c r="L645" s="12">
        <v>0</v>
      </c>
      <c r="M645" s="12">
        <v>0</v>
      </c>
      <c r="N645" s="39">
        <v>0</v>
      </c>
      <c r="O645" s="31">
        <v>0</v>
      </c>
      <c r="P645" s="36" t="s">
        <v>99</v>
      </c>
    </row>
    <row r="646" spans="1:16" ht="36" x14ac:dyDescent="0.25">
      <c r="A646" s="38">
        <v>37865</v>
      </c>
      <c r="B646" s="38">
        <v>37865</v>
      </c>
      <c r="C646" s="11">
        <v>2003</v>
      </c>
      <c r="D646" s="35" t="s">
        <v>115</v>
      </c>
      <c r="E646" s="11" t="s">
        <v>116</v>
      </c>
      <c r="F646" s="36" t="s">
        <v>47</v>
      </c>
      <c r="G646" s="36" t="s">
        <v>629</v>
      </c>
      <c r="H646" s="9" t="s">
        <v>1052</v>
      </c>
      <c r="I646" s="10">
        <v>0</v>
      </c>
      <c r="J646" s="12">
        <v>4</v>
      </c>
      <c r="K646" s="12">
        <v>0</v>
      </c>
      <c r="L646" s="12">
        <v>0</v>
      </c>
      <c r="M646" s="12">
        <v>0</v>
      </c>
      <c r="N646" s="39">
        <v>0</v>
      </c>
      <c r="O646" s="31">
        <v>0</v>
      </c>
      <c r="P646" s="36" t="s">
        <v>99</v>
      </c>
    </row>
    <row r="647" spans="1:16" ht="36" x14ac:dyDescent="0.25">
      <c r="A647" s="38">
        <v>37865</v>
      </c>
      <c r="B647" s="38">
        <v>37865</v>
      </c>
      <c r="C647" s="11">
        <v>2003</v>
      </c>
      <c r="D647" s="35" t="s">
        <v>13</v>
      </c>
      <c r="E647" s="11" t="s">
        <v>125</v>
      </c>
      <c r="F647" s="36" t="s">
        <v>32</v>
      </c>
      <c r="G647" s="36" t="s">
        <v>1053</v>
      </c>
      <c r="H647" s="9" t="s">
        <v>1054</v>
      </c>
      <c r="I647" s="10">
        <v>0</v>
      </c>
      <c r="J647" s="12">
        <v>9</v>
      </c>
      <c r="K647" s="12">
        <v>0</v>
      </c>
      <c r="L647" s="12">
        <v>1</v>
      </c>
      <c r="M647" s="12">
        <v>0</v>
      </c>
      <c r="N647" s="39">
        <v>0</v>
      </c>
      <c r="O647" s="31">
        <v>0</v>
      </c>
      <c r="P647" s="36" t="s">
        <v>99</v>
      </c>
    </row>
    <row r="648" spans="1:16" ht="24" x14ac:dyDescent="0.25">
      <c r="A648" s="38">
        <v>37866</v>
      </c>
      <c r="B648" s="38">
        <v>37866</v>
      </c>
      <c r="C648" s="11">
        <v>2003</v>
      </c>
      <c r="D648" s="35" t="s">
        <v>13</v>
      </c>
      <c r="E648" s="11" t="s">
        <v>125</v>
      </c>
      <c r="F648" s="36" t="s">
        <v>28</v>
      </c>
      <c r="G648" s="36" t="s">
        <v>1055</v>
      </c>
      <c r="H648" s="9" t="s">
        <v>1056</v>
      </c>
      <c r="I648" s="10">
        <v>0</v>
      </c>
      <c r="J648" s="12">
        <v>0</v>
      </c>
      <c r="K648" s="12">
        <v>6</v>
      </c>
      <c r="L648" s="12">
        <v>0</v>
      </c>
      <c r="M648" s="12">
        <v>0</v>
      </c>
      <c r="N648" s="39">
        <v>0</v>
      </c>
      <c r="O648" s="31">
        <v>1.72E-2</v>
      </c>
      <c r="P648" s="36" t="s">
        <v>99</v>
      </c>
    </row>
    <row r="649" spans="1:16" ht="48" x14ac:dyDescent="0.25">
      <c r="A649" s="38">
        <v>37868</v>
      </c>
      <c r="B649" s="38">
        <v>37868</v>
      </c>
      <c r="C649" s="11">
        <v>2003</v>
      </c>
      <c r="D649" s="11" t="s">
        <v>34</v>
      </c>
      <c r="E649" s="11" t="s">
        <v>50</v>
      </c>
      <c r="F649" s="36" t="s">
        <v>51</v>
      </c>
      <c r="G649" s="36" t="s">
        <v>145</v>
      </c>
      <c r="H649" s="9" t="s">
        <v>1057</v>
      </c>
      <c r="I649" s="10">
        <v>1</v>
      </c>
      <c r="J649" s="12">
        <v>2</v>
      </c>
      <c r="K649" s="12">
        <v>0</v>
      </c>
      <c r="L649" s="12">
        <v>0</v>
      </c>
      <c r="M649" s="12">
        <v>0</v>
      </c>
      <c r="N649" s="39">
        <v>0</v>
      </c>
      <c r="O649" s="31">
        <v>0.46800000000000003</v>
      </c>
      <c r="P649" s="36" t="s">
        <v>99</v>
      </c>
    </row>
    <row r="650" spans="1:16" ht="36" x14ac:dyDescent="0.25">
      <c r="A650" s="38">
        <v>37868</v>
      </c>
      <c r="B650" s="38">
        <v>37868</v>
      </c>
      <c r="C650" s="11">
        <v>2003</v>
      </c>
      <c r="D650" s="11" t="s">
        <v>34</v>
      </c>
      <c r="E650" s="11" t="s">
        <v>35</v>
      </c>
      <c r="F650" s="36" t="s">
        <v>51</v>
      </c>
      <c r="G650" s="36" t="s">
        <v>1058</v>
      </c>
      <c r="H650" s="9" t="s">
        <v>1059</v>
      </c>
      <c r="I650" s="10">
        <v>0</v>
      </c>
      <c r="J650" s="12">
        <v>60</v>
      </c>
      <c r="K650" s="12">
        <v>13</v>
      </c>
      <c r="L650" s="12">
        <v>0</v>
      </c>
      <c r="M650" s="12">
        <v>0</v>
      </c>
      <c r="N650" s="39">
        <v>0</v>
      </c>
      <c r="O650" s="31">
        <v>3.6999999999999998E-2</v>
      </c>
      <c r="P650" s="36" t="s">
        <v>99</v>
      </c>
    </row>
    <row r="651" spans="1:16" ht="24" x14ac:dyDescent="0.25">
      <c r="A651" s="38">
        <v>37868</v>
      </c>
      <c r="B651" s="38">
        <v>37868</v>
      </c>
      <c r="C651" s="11">
        <v>2003</v>
      </c>
      <c r="D651" s="11" t="s">
        <v>34</v>
      </c>
      <c r="E651" s="11" t="s">
        <v>35</v>
      </c>
      <c r="F651" s="36" t="s">
        <v>15</v>
      </c>
      <c r="G651" s="36" t="s">
        <v>145</v>
      </c>
      <c r="H651" s="9" t="s">
        <v>1060</v>
      </c>
      <c r="I651" s="10">
        <v>0</v>
      </c>
      <c r="J651" s="12">
        <v>40</v>
      </c>
      <c r="K651" s="12">
        <v>8</v>
      </c>
      <c r="L651" s="12">
        <v>0</v>
      </c>
      <c r="M651" s="12">
        <v>0</v>
      </c>
      <c r="N651" s="39">
        <v>0</v>
      </c>
      <c r="O651" s="31">
        <v>2.3E-2</v>
      </c>
      <c r="P651" s="36" t="s">
        <v>99</v>
      </c>
    </row>
    <row r="652" spans="1:16" ht="84" x14ac:dyDescent="0.25">
      <c r="A652" s="38">
        <v>37869</v>
      </c>
      <c r="B652" s="38">
        <v>37869</v>
      </c>
      <c r="C652" s="11">
        <v>2003</v>
      </c>
      <c r="D652" s="11" t="s">
        <v>34</v>
      </c>
      <c r="E652" s="11" t="s">
        <v>35</v>
      </c>
      <c r="F652" s="36" t="s">
        <v>55</v>
      </c>
      <c r="G652" s="9" t="s">
        <v>1061</v>
      </c>
      <c r="H652" s="9" t="s">
        <v>1062</v>
      </c>
      <c r="I652" s="10">
        <v>9</v>
      </c>
      <c r="J652" s="12">
        <v>25780</v>
      </c>
      <c r="K652" s="12">
        <v>5056</v>
      </c>
      <c r="L652" s="12">
        <v>532</v>
      </c>
      <c r="M652" s="12">
        <v>2</v>
      </c>
      <c r="N652" s="39">
        <v>78175</v>
      </c>
      <c r="O652" s="31">
        <v>996.34100000000001</v>
      </c>
      <c r="P652" s="36" t="s">
        <v>38</v>
      </c>
    </row>
    <row r="653" spans="1:16" ht="72" x14ac:dyDescent="0.25">
      <c r="A653" s="38">
        <v>37869</v>
      </c>
      <c r="B653" s="38">
        <v>37869</v>
      </c>
      <c r="C653" s="11">
        <v>2003</v>
      </c>
      <c r="D653" s="11" t="s">
        <v>34</v>
      </c>
      <c r="E653" s="11" t="s">
        <v>35</v>
      </c>
      <c r="F653" s="36" t="s">
        <v>19</v>
      </c>
      <c r="G653" s="9" t="s">
        <v>1063</v>
      </c>
      <c r="H653" s="9" t="s">
        <v>1064</v>
      </c>
      <c r="I653" s="10">
        <v>0</v>
      </c>
      <c r="J653" s="12">
        <v>1021</v>
      </c>
      <c r="K653" s="12">
        <v>222</v>
      </c>
      <c r="L653" s="12">
        <v>60</v>
      </c>
      <c r="M653" s="12">
        <v>7</v>
      </c>
      <c r="N653" s="39">
        <v>39600</v>
      </c>
      <c r="O653" s="31">
        <v>573.16</v>
      </c>
      <c r="P653" s="36" t="s">
        <v>38</v>
      </c>
    </row>
    <row r="654" spans="1:16" ht="36" x14ac:dyDescent="0.25">
      <c r="A654" s="38">
        <v>37869</v>
      </c>
      <c r="B654" s="38">
        <v>37877</v>
      </c>
      <c r="C654" s="11">
        <v>2003</v>
      </c>
      <c r="D654" s="11" t="s">
        <v>34</v>
      </c>
      <c r="E654" s="11" t="s">
        <v>35</v>
      </c>
      <c r="F654" s="36" t="s">
        <v>44</v>
      </c>
      <c r="G654" s="9" t="s">
        <v>1065</v>
      </c>
      <c r="H654" s="9" t="s">
        <v>1066</v>
      </c>
      <c r="I654" s="10">
        <v>4</v>
      </c>
      <c r="J654" s="12">
        <v>7500</v>
      </c>
      <c r="K654" s="12">
        <v>2220</v>
      </c>
      <c r="L654" s="12">
        <v>0</v>
      </c>
      <c r="M654" s="12">
        <v>0</v>
      </c>
      <c r="N654" s="39">
        <v>600</v>
      </c>
      <c r="O654" s="31">
        <v>6.34</v>
      </c>
      <c r="P654" s="36" t="s">
        <v>99</v>
      </c>
    </row>
    <row r="655" spans="1:16" ht="36" x14ac:dyDescent="0.25">
      <c r="A655" s="38">
        <v>37869</v>
      </c>
      <c r="B655" s="38">
        <v>37869</v>
      </c>
      <c r="C655" s="11">
        <v>2003</v>
      </c>
      <c r="D655" s="35" t="s">
        <v>13</v>
      </c>
      <c r="E655" s="11" t="s">
        <v>125</v>
      </c>
      <c r="F655" s="36" t="s">
        <v>26</v>
      </c>
      <c r="G655" s="36" t="s">
        <v>145</v>
      </c>
      <c r="H655" s="9" t="s">
        <v>1067</v>
      </c>
      <c r="I655" s="10">
        <v>0</v>
      </c>
      <c r="J655" s="12">
        <v>1</v>
      </c>
      <c r="K655" s="12">
        <v>0</v>
      </c>
      <c r="L655" s="12">
        <v>0</v>
      </c>
      <c r="M655" s="12">
        <v>0</v>
      </c>
      <c r="N655" s="39">
        <v>0</v>
      </c>
      <c r="O655" s="31">
        <v>0</v>
      </c>
      <c r="P655" s="36" t="s">
        <v>99</v>
      </c>
    </row>
    <row r="656" spans="1:16" ht="36" x14ac:dyDescent="0.25">
      <c r="A656" s="38">
        <v>37870</v>
      </c>
      <c r="B656" s="38">
        <v>37870</v>
      </c>
      <c r="C656" s="11">
        <v>2003</v>
      </c>
      <c r="D656" s="11" t="s">
        <v>34</v>
      </c>
      <c r="E656" s="11" t="s">
        <v>35</v>
      </c>
      <c r="F656" s="36" t="s">
        <v>44</v>
      </c>
      <c r="G656" s="36" t="s">
        <v>44</v>
      </c>
      <c r="H656" s="9" t="s">
        <v>1068</v>
      </c>
      <c r="I656" s="10">
        <v>0</v>
      </c>
      <c r="J656" s="12">
        <v>30000</v>
      </c>
      <c r="K656" s="12">
        <v>7000</v>
      </c>
      <c r="L656" s="12">
        <v>0</v>
      </c>
      <c r="M656" s="12">
        <v>0</v>
      </c>
      <c r="N656" s="39">
        <v>5582</v>
      </c>
      <c r="O656" s="31">
        <v>20.173999999999999</v>
      </c>
      <c r="P656" s="36" t="s">
        <v>99</v>
      </c>
    </row>
    <row r="657" spans="1:16" ht="24" x14ac:dyDescent="0.25">
      <c r="A657" s="38">
        <v>37871</v>
      </c>
      <c r="B657" s="38">
        <v>37871</v>
      </c>
      <c r="C657" s="11">
        <v>2003</v>
      </c>
      <c r="D657" s="11" t="s">
        <v>34</v>
      </c>
      <c r="E657" s="11" t="s">
        <v>35</v>
      </c>
      <c r="F657" s="36" t="s">
        <v>65</v>
      </c>
      <c r="G657" s="36" t="s">
        <v>145</v>
      </c>
      <c r="H657" s="9" t="s">
        <v>1069</v>
      </c>
      <c r="I657" s="10">
        <v>0</v>
      </c>
      <c r="J657" s="12">
        <v>0</v>
      </c>
      <c r="K657" s="12">
        <v>5</v>
      </c>
      <c r="L657" s="12">
        <v>0</v>
      </c>
      <c r="M657" s="12">
        <v>0</v>
      </c>
      <c r="N657" s="39">
        <v>0</v>
      </c>
      <c r="O657" s="31">
        <v>4.2999999999999997E-2</v>
      </c>
      <c r="P657" s="36" t="s">
        <v>99</v>
      </c>
    </row>
    <row r="658" spans="1:16" ht="36" x14ac:dyDescent="0.25">
      <c r="A658" s="38">
        <v>37871</v>
      </c>
      <c r="B658" s="38">
        <v>37871</v>
      </c>
      <c r="C658" s="11">
        <v>2003</v>
      </c>
      <c r="D658" s="11" t="s">
        <v>34</v>
      </c>
      <c r="E658" s="11" t="s">
        <v>35</v>
      </c>
      <c r="F658" s="36" t="s">
        <v>155</v>
      </c>
      <c r="G658" s="36" t="s">
        <v>1070</v>
      </c>
      <c r="H658" s="9" t="s">
        <v>1071</v>
      </c>
      <c r="I658" s="10">
        <v>0</v>
      </c>
      <c r="J658" s="12">
        <v>100</v>
      </c>
      <c r="K658" s="12">
        <v>3</v>
      </c>
      <c r="L658" s="12">
        <v>0</v>
      </c>
      <c r="M658" s="12">
        <v>0</v>
      </c>
      <c r="N658" s="39">
        <v>0</v>
      </c>
      <c r="O658" s="31">
        <v>8.0000000000000002E-3</v>
      </c>
      <c r="P658" s="36" t="s">
        <v>99</v>
      </c>
    </row>
    <row r="659" spans="1:16" ht="24" x14ac:dyDescent="0.25">
      <c r="A659" s="38">
        <v>37871</v>
      </c>
      <c r="B659" s="38">
        <v>37871</v>
      </c>
      <c r="C659" s="11">
        <v>2003</v>
      </c>
      <c r="D659" s="35" t="s">
        <v>109</v>
      </c>
      <c r="E659" s="11" t="s">
        <v>146</v>
      </c>
      <c r="F659" s="36" t="s">
        <v>36</v>
      </c>
      <c r="G659" s="36" t="s">
        <v>1072</v>
      </c>
      <c r="H659" s="9" t="s">
        <v>1073</v>
      </c>
      <c r="I659" s="10">
        <v>0</v>
      </c>
      <c r="J659" s="12">
        <v>26</v>
      </c>
      <c r="K659" s="12">
        <v>0</v>
      </c>
      <c r="L659" s="12">
        <v>0</v>
      </c>
      <c r="M659" s="12">
        <v>0</v>
      </c>
      <c r="N659" s="39">
        <v>0</v>
      </c>
      <c r="O659" s="31">
        <v>0</v>
      </c>
      <c r="P659" s="36" t="s">
        <v>99</v>
      </c>
    </row>
    <row r="660" spans="1:16" ht="36" x14ac:dyDescent="0.25">
      <c r="A660" s="38">
        <v>37872</v>
      </c>
      <c r="B660" s="38">
        <v>37872</v>
      </c>
      <c r="C660" s="11">
        <v>2003</v>
      </c>
      <c r="D660" s="11" t="s">
        <v>34</v>
      </c>
      <c r="E660" s="11" t="s">
        <v>35</v>
      </c>
      <c r="F660" s="36" t="s">
        <v>36</v>
      </c>
      <c r="G660" s="36" t="s">
        <v>1074</v>
      </c>
      <c r="H660" s="9" t="s">
        <v>1075</v>
      </c>
      <c r="I660" s="10">
        <v>1</v>
      </c>
      <c r="J660" s="12">
        <v>2</v>
      </c>
      <c r="K660" s="12">
        <v>0</v>
      </c>
      <c r="L660" s="12">
        <v>0</v>
      </c>
      <c r="M660" s="12">
        <v>0</v>
      </c>
      <c r="N660" s="39">
        <v>0</v>
      </c>
      <c r="O660" s="31">
        <v>0</v>
      </c>
      <c r="P660" s="36" t="s">
        <v>99</v>
      </c>
    </row>
    <row r="661" spans="1:16" ht="48" x14ac:dyDescent="0.25">
      <c r="A661" s="38">
        <v>37873</v>
      </c>
      <c r="B661" s="38">
        <v>37873</v>
      </c>
      <c r="C661" s="11">
        <v>2003</v>
      </c>
      <c r="D661" s="11" t="s">
        <v>34</v>
      </c>
      <c r="E661" s="11" t="s">
        <v>35</v>
      </c>
      <c r="F661" s="36" t="s">
        <v>77</v>
      </c>
      <c r="G661" s="36" t="s">
        <v>1076</v>
      </c>
      <c r="H661" s="9" t="s">
        <v>1077</v>
      </c>
      <c r="I661" s="10">
        <v>3</v>
      </c>
      <c r="J661" s="12">
        <v>100000</v>
      </c>
      <c r="K661" s="12">
        <v>4000</v>
      </c>
      <c r="L661" s="12">
        <v>3</v>
      </c>
      <c r="M661" s="12">
        <v>0</v>
      </c>
      <c r="N661" s="39">
        <v>2425</v>
      </c>
      <c r="O661" s="31">
        <v>156.273</v>
      </c>
      <c r="P661" s="36" t="s">
        <v>99</v>
      </c>
    </row>
    <row r="662" spans="1:16" ht="24" x14ac:dyDescent="0.25">
      <c r="A662" s="38">
        <v>37873</v>
      </c>
      <c r="B662" s="38">
        <v>37873</v>
      </c>
      <c r="C662" s="11">
        <v>2003</v>
      </c>
      <c r="D662" s="11" t="s">
        <v>34</v>
      </c>
      <c r="E662" s="11" t="s">
        <v>35</v>
      </c>
      <c r="F662" s="36" t="s">
        <v>100</v>
      </c>
      <c r="G662" s="36" t="s">
        <v>1078</v>
      </c>
      <c r="H662" s="9" t="s">
        <v>1079</v>
      </c>
      <c r="I662" s="10">
        <v>0</v>
      </c>
      <c r="J662" s="12">
        <v>35</v>
      </c>
      <c r="K662" s="12">
        <v>7</v>
      </c>
      <c r="L662" s="12">
        <v>0</v>
      </c>
      <c r="M662" s="12">
        <v>0</v>
      </c>
      <c r="N662" s="39">
        <v>0</v>
      </c>
      <c r="O662" s="31">
        <v>0.02</v>
      </c>
      <c r="P662" s="36" t="s">
        <v>99</v>
      </c>
    </row>
    <row r="663" spans="1:16" ht="24" x14ac:dyDescent="0.25">
      <c r="A663" s="38">
        <v>37874</v>
      </c>
      <c r="B663" s="38">
        <v>37874</v>
      </c>
      <c r="C663" s="11">
        <v>2003</v>
      </c>
      <c r="D663" s="11" t="s">
        <v>34</v>
      </c>
      <c r="E663" s="11" t="s">
        <v>333</v>
      </c>
      <c r="F663" s="36" t="s">
        <v>42</v>
      </c>
      <c r="G663" s="36" t="s">
        <v>1080</v>
      </c>
      <c r="H663" s="9" t="s">
        <v>1081</v>
      </c>
      <c r="I663" s="10">
        <v>1</v>
      </c>
      <c r="J663" s="12">
        <v>1</v>
      </c>
      <c r="K663" s="12">
        <v>0</v>
      </c>
      <c r="L663" s="12">
        <v>0</v>
      </c>
      <c r="M663" s="12">
        <v>0</v>
      </c>
      <c r="N663" s="39">
        <v>0</v>
      </c>
      <c r="O663" s="31">
        <v>0</v>
      </c>
      <c r="P663" s="36" t="s">
        <v>99</v>
      </c>
    </row>
    <row r="664" spans="1:16" ht="24" x14ac:dyDescent="0.25">
      <c r="A664" s="38">
        <v>37874</v>
      </c>
      <c r="B664" s="38">
        <v>37874</v>
      </c>
      <c r="C664" s="11">
        <v>2003</v>
      </c>
      <c r="D664" s="35" t="s">
        <v>13</v>
      </c>
      <c r="E664" s="11" t="s">
        <v>112</v>
      </c>
      <c r="F664" s="36" t="s">
        <v>51</v>
      </c>
      <c r="G664" s="36" t="s">
        <v>170</v>
      </c>
      <c r="H664" s="9" t="s">
        <v>1082</v>
      </c>
      <c r="I664" s="10">
        <v>0</v>
      </c>
      <c r="J664" s="12">
        <v>4</v>
      </c>
      <c r="K664" s="12">
        <v>1</v>
      </c>
      <c r="L664" s="12">
        <v>0</v>
      </c>
      <c r="M664" s="12">
        <v>0</v>
      </c>
      <c r="N664" s="39">
        <v>0</v>
      </c>
      <c r="O664" s="31">
        <v>8.6999999999999994E-3</v>
      </c>
      <c r="P664" s="36" t="s">
        <v>99</v>
      </c>
    </row>
    <row r="665" spans="1:16" ht="48" x14ac:dyDescent="0.25">
      <c r="A665" s="38">
        <v>37874</v>
      </c>
      <c r="B665" s="38">
        <v>37874</v>
      </c>
      <c r="C665" s="11">
        <v>2003</v>
      </c>
      <c r="D665" s="35" t="s">
        <v>13</v>
      </c>
      <c r="E665" s="11" t="s">
        <v>125</v>
      </c>
      <c r="F665" s="36" t="s">
        <v>97</v>
      </c>
      <c r="G665" s="36" t="s">
        <v>145</v>
      </c>
      <c r="H665" s="9" t="s">
        <v>1083</v>
      </c>
      <c r="I665" s="10">
        <v>5</v>
      </c>
      <c r="J665" s="12">
        <v>82</v>
      </c>
      <c r="K665" s="12">
        <v>0</v>
      </c>
      <c r="L665" s="12">
        <v>0</v>
      </c>
      <c r="M665" s="12">
        <v>0</v>
      </c>
      <c r="N665" s="39">
        <v>0</v>
      </c>
      <c r="O665" s="31">
        <v>0</v>
      </c>
      <c r="P665" s="36" t="s">
        <v>99</v>
      </c>
    </row>
    <row r="666" spans="1:16" ht="24" x14ac:dyDescent="0.25">
      <c r="A666" s="38">
        <v>37875</v>
      </c>
      <c r="B666" s="38">
        <v>37875</v>
      </c>
      <c r="C666" s="11">
        <v>2003</v>
      </c>
      <c r="D666" s="35" t="s">
        <v>13</v>
      </c>
      <c r="E666" s="11" t="s">
        <v>125</v>
      </c>
      <c r="F666" s="36" t="s">
        <v>100</v>
      </c>
      <c r="G666" s="36" t="s">
        <v>1084</v>
      </c>
      <c r="H666" s="9" t="s">
        <v>1085</v>
      </c>
      <c r="I666" s="10">
        <v>0</v>
      </c>
      <c r="J666" s="12">
        <v>4</v>
      </c>
      <c r="K666" s="12">
        <v>0</v>
      </c>
      <c r="L666" s="12">
        <v>0</v>
      </c>
      <c r="M666" s="12">
        <v>0</v>
      </c>
      <c r="N666" s="39">
        <v>0</v>
      </c>
      <c r="O666" s="31">
        <v>0</v>
      </c>
      <c r="P666" s="36" t="s">
        <v>99</v>
      </c>
    </row>
    <row r="667" spans="1:16" ht="36" x14ac:dyDescent="0.25">
      <c r="A667" s="38">
        <v>37876</v>
      </c>
      <c r="B667" s="38">
        <v>37876</v>
      </c>
      <c r="C667" s="11">
        <v>2003</v>
      </c>
      <c r="D667" s="35" t="s">
        <v>115</v>
      </c>
      <c r="E667" s="11" t="s">
        <v>116</v>
      </c>
      <c r="F667" s="36" t="s">
        <v>42</v>
      </c>
      <c r="G667" s="36" t="s">
        <v>145</v>
      </c>
      <c r="H667" s="9" t="s">
        <v>1086</v>
      </c>
      <c r="I667" s="10">
        <v>1</v>
      </c>
      <c r="J667" s="12">
        <v>1</v>
      </c>
      <c r="K667" s="12">
        <v>0</v>
      </c>
      <c r="L667" s="12">
        <v>0</v>
      </c>
      <c r="M667" s="12">
        <v>0</v>
      </c>
      <c r="N667" s="39">
        <v>0</v>
      </c>
      <c r="O667" s="31">
        <v>0.27300000000000002</v>
      </c>
      <c r="P667" s="36" t="s">
        <v>99</v>
      </c>
    </row>
    <row r="668" spans="1:16" ht="24" x14ac:dyDescent="0.25">
      <c r="A668" s="38">
        <v>37877</v>
      </c>
      <c r="B668" s="38">
        <v>37877</v>
      </c>
      <c r="C668" s="11">
        <v>2003</v>
      </c>
      <c r="D668" s="35" t="s">
        <v>115</v>
      </c>
      <c r="E668" s="11" t="s">
        <v>116</v>
      </c>
      <c r="F668" s="36" t="s">
        <v>19</v>
      </c>
      <c r="G668" s="36" t="s">
        <v>1087</v>
      </c>
      <c r="H668" s="9" t="s">
        <v>1088</v>
      </c>
      <c r="I668" s="10">
        <v>8</v>
      </c>
      <c r="J668" s="12">
        <v>8</v>
      </c>
      <c r="K668" s="12">
        <v>0</v>
      </c>
      <c r="L668" s="12">
        <v>0</v>
      </c>
      <c r="M668" s="12">
        <v>0</v>
      </c>
      <c r="N668" s="39">
        <v>0</v>
      </c>
      <c r="O668" s="31">
        <v>1</v>
      </c>
      <c r="P668" s="36" t="s">
        <v>99</v>
      </c>
    </row>
    <row r="669" spans="1:16" ht="108" x14ac:dyDescent="0.25">
      <c r="A669" s="38">
        <v>37877</v>
      </c>
      <c r="B669" s="38">
        <v>37885</v>
      </c>
      <c r="C669" s="11">
        <v>2003</v>
      </c>
      <c r="D669" s="11" t="s">
        <v>34</v>
      </c>
      <c r="E669" s="11" t="s">
        <v>35</v>
      </c>
      <c r="F669" s="36" t="s">
        <v>32</v>
      </c>
      <c r="G669" s="9" t="s">
        <v>1089</v>
      </c>
      <c r="H669" s="9" t="s">
        <v>1090</v>
      </c>
      <c r="I669" s="10">
        <v>2</v>
      </c>
      <c r="J669" s="12">
        <v>30000</v>
      </c>
      <c r="K669" s="12">
        <v>3512</v>
      </c>
      <c r="L669" s="12">
        <v>68</v>
      </c>
      <c r="M669" s="12">
        <v>0</v>
      </c>
      <c r="N669" s="39">
        <v>11182</v>
      </c>
      <c r="O669" s="31">
        <v>148.33500000000001</v>
      </c>
      <c r="P669" s="36" t="s">
        <v>38</v>
      </c>
    </row>
    <row r="670" spans="1:16" ht="36" x14ac:dyDescent="0.25">
      <c r="A670" s="38">
        <v>37877</v>
      </c>
      <c r="B670" s="38">
        <v>37877</v>
      </c>
      <c r="C670" s="11">
        <v>2003</v>
      </c>
      <c r="D670" s="11" t="s">
        <v>34</v>
      </c>
      <c r="E670" s="11" t="s">
        <v>35</v>
      </c>
      <c r="F670" s="36" t="s">
        <v>51</v>
      </c>
      <c r="G670" s="36" t="s">
        <v>16</v>
      </c>
      <c r="H670" s="9" t="s">
        <v>1091</v>
      </c>
      <c r="I670" s="10">
        <v>0</v>
      </c>
      <c r="J670" s="12">
        <v>1000</v>
      </c>
      <c r="K670" s="12">
        <v>200</v>
      </c>
      <c r="L670" s="12">
        <v>0</v>
      </c>
      <c r="M670" s="12">
        <v>0</v>
      </c>
      <c r="N670" s="39">
        <v>0</v>
      </c>
      <c r="O670" s="31">
        <v>0.57999999999999996</v>
      </c>
      <c r="P670" s="36" t="s">
        <v>99</v>
      </c>
    </row>
    <row r="671" spans="1:16" ht="24" x14ac:dyDescent="0.25">
      <c r="A671" s="38">
        <v>37877</v>
      </c>
      <c r="B671" s="38">
        <v>37877</v>
      </c>
      <c r="C671" s="11">
        <v>2003</v>
      </c>
      <c r="D671" s="35" t="s">
        <v>115</v>
      </c>
      <c r="E671" s="11" t="s">
        <v>116</v>
      </c>
      <c r="F671" s="36" t="s">
        <v>78</v>
      </c>
      <c r="G671" s="36" t="s">
        <v>145</v>
      </c>
      <c r="H671" s="9" t="s">
        <v>1092</v>
      </c>
      <c r="I671" s="10">
        <v>3</v>
      </c>
      <c r="J671" s="12">
        <v>8</v>
      </c>
      <c r="K671" s="12">
        <v>0</v>
      </c>
      <c r="L671" s="12">
        <v>0</v>
      </c>
      <c r="M671" s="12">
        <v>0</v>
      </c>
      <c r="N671" s="39">
        <v>0</v>
      </c>
      <c r="O671" s="31">
        <v>1</v>
      </c>
      <c r="P671" s="36" t="s">
        <v>99</v>
      </c>
    </row>
    <row r="672" spans="1:16" ht="24" x14ac:dyDescent="0.25">
      <c r="A672" s="38">
        <v>37877</v>
      </c>
      <c r="B672" s="38">
        <v>37877</v>
      </c>
      <c r="C672" s="11">
        <v>2003</v>
      </c>
      <c r="D672" s="11" t="s">
        <v>34</v>
      </c>
      <c r="E672" s="11" t="s">
        <v>35</v>
      </c>
      <c r="F672" s="36" t="s">
        <v>100</v>
      </c>
      <c r="G672" s="36" t="s">
        <v>1093</v>
      </c>
      <c r="H672" s="9" t="s">
        <v>1094</v>
      </c>
      <c r="I672" s="10">
        <v>0</v>
      </c>
      <c r="J672" s="12">
        <v>50</v>
      </c>
      <c r="K672" s="12">
        <v>10</v>
      </c>
      <c r="L672" s="12">
        <v>0</v>
      </c>
      <c r="M672" s="12">
        <v>0</v>
      </c>
      <c r="N672" s="39">
        <v>0</v>
      </c>
      <c r="O672" s="31">
        <v>0.03</v>
      </c>
      <c r="P672" s="36" t="s">
        <v>99</v>
      </c>
    </row>
    <row r="673" spans="1:16" ht="24" x14ac:dyDescent="0.25">
      <c r="A673" s="38">
        <v>37877</v>
      </c>
      <c r="B673" s="38">
        <v>37877</v>
      </c>
      <c r="C673" s="11">
        <v>2003</v>
      </c>
      <c r="D673" s="11" t="s">
        <v>34</v>
      </c>
      <c r="E673" s="11" t="s">
        <v>35</v>
      </c>
      <c r="F673" s="36" t="s">
        <v>36</v>
      </c>
      <c r="G673" s="36" t="s">
        <v>852</v>
      </c>
      <c r="H673" s="9" t="s">
        <v>1095</v>
      </c>
      <c r="I673" s="10">
        <v>0</v>
      </c>
      <c r="J673" s="12">
        <v>1010</v>
      </c>
      <c r="K673" s="12">
        <v>202</v>
      </c>
      <c r="L673" s="12">
        <v>0</v>
      </c>
      <c r="M673" s="12">
        <v>0</v>
      </c>
      <c r="N673" s="39">
        <v>0</v>
      </c>
      <c r="O673" s="31">
        <v>0.57999999999999996</v>
      </c>
      <c r="P673" s="36" t="s">
        <v>99</v>
      </c>
    </row>
    <row r="674" spans="1:16" ht="24" x14ac:dyDescent="0.25">
      <c r="A674" s="38">
        <v>37877</v>
      </c>
      <c r="B674" s="38">
        <v>37877</v>
      </c>
      <c r="C674" s="11">
        <v>2003</v>
      </c>
      <c r="D674" s="35" t="s">
        <v>115</v>
      </c>
      <c r="E674" s="11" t="s">
        <v>116</v>
      </c>
      <c r="F674" s="36" t="s">
        <v>19</v>
      </c>
      <c r="G674" s="36" t="s">
        <v>145</v>
      </c>
      <c r="H674" s="9" t="s">
        <v>1096</v>
      </c>
      <c r="I674" s="10">
        <v>0</v>
      </c>
      <c r="J674" s="12">
        <v>5</v>
      </c>
      <c r="K674" s="12">
        <v>0</v>
      </c>
      <c r="L674" s="12">
        <v>0</v>
      </c>
      <c r="M674" s="12">
        <v>0</v>
      </c>
      <c r="N674" s="39">
        <v>0</v>
      </c>
      <c r="O674" s="31">
        <v>0</v>
      </c>
      <c r="P674" s="36" t="s">
        <v>99</v>
      </c>
    </row>
    <row r="675" spans="1:16" ht="36" x14ac:dyDescent="0.25">
      <c r="A675" s="38">
        <v>37877</v>
      </c>
      <c r="B675" s="38">
        <v>37877</v>
      </c>
      <c r="C675" s="11">
        <v>2003</v>
      </c>
      <c r="D675" s="35" t="s">
        <v>115</v>
      </c>
      <c r="E675" s="11" t="s">
        <v>116</v>
      </c>
      <c r="F675" s="36" t="s">
        <v>19</v>
      </c>
      <c r="G675" s="36" t="s">
        <v>145</v>
      </c>
      <c r="H675" s="9" t="s">
        <v>1097</v>
      </c>
      <c r="I675" s="10">
        <v>0</v>
      </c>
      <c r="J675" s="12">
        <v>5</v>
      </c>
      <c r="K675" s="12">
        <v>0</v>
      </c>
      <c r="L675" s="12">
        <v>0</v>
      </c>
      <c r="M675" s="12">
        <v>0</v>
      </c>
      <c r="N675" s="39">
        <v>0</v>
      </c>
      <c r="O675" s="31">
        <v>1</v>
      </c>
      <c r="P675" s="36" t="s">
        <v>99</v>
      </c>
    </row>
    <row r="676" spans="1:16" ht="36" x14ac:dyDescent="0.25">
      <c r="A676" s="38">
        <v>37878</v>
      </c>
      <c r="B676" s="38">
        <v>37878</v>
      </c>
      <c r="C676" s="11">
        <v>2003</v>
      </c>
      <c r="D676" s="11" t="s">
        <v>34</v>
      </c>
      <c r="E676" s="11" t="s">
        <v>35</v>
      </c>
      <c r="F676" s="36" t="s">
        <v>92</v>
      </c>
      <c r="G676" s="36" t="s">
        <v>145</v>
      </c>
      <c r="H676" s="9" t="s">
        <v>1098</v>
      </c>
      <c r="I676" s="10">
        <v>1</v>
      </c>
      <c r="J676" s="12">
        <v>3000</v>
      </c>
      <c r="K676" s="12">
        <v>600</v>
      </c>
      <c r="L676" s="12">
        <v>0</v>
      </c>
      <c r="M676" s="12">
        <v>0</v>
      </c>
      <c r="N676" s="39">
        <v>0</v>
      </c>
      <c r="O676" s="31">
        <v>1.73</v>
      </c>
      <c r="P676" s="36" t="s">
        <v>99</v>
      </c>
    </row>
    <row r="677" spans="1:16" ht="24" x14ac:dyDescent="0.25">
      <c r="A677" s="38">
        <v>37878</v>
      </c>
      <c r="B677" s="38">
        <v>37878</v>
      </c>
      <c r="C677" s="11">
        <v>2003</v>
      </c>
      <c r="D677" s="11" t="s">
        <v>34</v>
      </c>
      <c r="E677" s="11" t="s">
        <v>35</v>
      </c>
      <c r="F677" s="36" t="s">
        <v>69</v>
      </c>
      <c r="G677" s="36" t="s">
        <v>1099</v>
      </c>
      <c r="H677" s="9" t="s">
        <v>1100</v>
      </c>
      <c r="I677" s="10">
        <v>0</v>
      </c>
      <c r="J677" s="12">
        <v>19</v>
      </c>
      <c r="K677" s="12" t="s">
        <v>145</v>
      </c>
      <c r="L677" s="12">
        <v>0</v>
      </c>
      <c r="M677" s="12">
        <v>0</v>
      </c>
      <c r="N677" s="39">
        <v>0</v>
      </c>
      <c r="O677" s="31">
        <v>0</v>
      </c>
      <c r="P677" s="36" t="s">
        <v>99</v>
      </c>
    </row>
    <row r="678" spans="1:16" ht="36" x14ac:dyDescent="0.25">
      <c r="A678" s="38">
        <v>37878</v>
      </c>
      <c r="B678" s="38">
        <v>37878</v>
      </c>
      <c r="C678" s="11">
        <v>2003</v>
      </c>
      <c r="D678" s="35" t="s">
        <v>104</v>
      </c>
      <c r="E678" s="11" t="s">
        <v>276</v>
      </c>
      <c r="F678" s="36" t="s">
        <v>51</v>
      </c>
      <c r="G678" s="36" t="s">
        <v>1101</v>
      </c>
      <c r="H678" s="9" t="s">
        <v>1102</v>
      </c>
      <c r="I678" s="10">
        <v>2</v>
      </c>
      <c r="J678" s="12">
        <v>5</v>
      </c>
      <c r="K678" s="12">
        <v>1</v>
      </c>
      <c r="L678" s="12">
        <v>0</v>
      </c>
      <c r="M678" s="12">
        <v>0</v>
      </c>
      <c r="N678" s="39">
        <v>0</v>
      </c>
      <c r="O678" s="31">
        <v>2.8199999999999999E-2</v>
      </c>
      <c r="P678" s="36" t="s">
        <v>99</v>
      </c>
    </row>
    <row r="679" spans="1:16" ht="36" x14ac:dyDescent="0.25">
      <c r="A679" s="38">
        <v>37879</v>
      </c>
      <c r="B679" s="38">
        <v>37879</v>
      </c>
      <c r="C679" s="11">
        <v>2003</v>
      </c>
      <c r="D679" s="11" t="s">
        <v>34</v>
      </c>
      <c r="E679" s="11" t="s">
        <v>50</v>
      </c>
      <c r="F679" s="36" t="s">
        <v>62</v>
      </c>
      <c r="G679" s="36" t="s">
        <v>611</v>
      </c>
      <c r="H679" s="9" t="s">
        <v>1103</v>
      </c>
      <c r="I679" s="10">
        <v>1</v>
      </c>
      <c r="J679" s="12">
        <v>3</v>
      </c>
      <c r="K679" s="12">
        <v>0</v>
      </c>
      <c r="L679" s="12">
        <v>0</v>
      </c>
      <c r="M679" s="12">
        <v>0</v>
      </c>
      <c r="N679" s="39">
        <v>0</v>
      </c>
      <c r="O679" s="31">
        <v>0</v>
      </c>
      <c r="P679" s="36" t="s">
        <v>99</v>
      </c>
    </row>
    <row r="680" spans="1:16" ht="36" x14ac:dyDescent="0.25">
      <c r="A680" s="38">
        <v>37879</v>
      </c>
      <c r="B680" s="38">
        <v>37879</v>
      </c>
      <c r="C680" s="11">
        <v>2003</v>
      </c>
      <c r="D680" s="11" t="s">
        <v>34</v>
      </c>
      <c r="E680" s="11" t="s">
        <v>35</v>
      </c>
      <c r="F680" s="36" t="s">
        <v>36</v>
      </c>
      <c r="G680" s="36" t="s">
        <v>683</v>
      </c>
      <c r="H680" s="9" t="s">
        <v>1104</v>
      </c>
      <c r="I680" s="10">
        <v>1</v>
      </c>
      <c r="J680" s="12">
        <v>26</v>
      </c>
      <c r="K680" s="12">
        <v>5</v>
      </c>
      <c r="L680" s="12">
        <v>0</v>
      </c>
      <c r="M680" s="12">
        <v>0</v>
      </c>
      <c r="N680" s="39">
        <v>0</v>
      </c>
      <c r="O680" s="31">
        <v>1.4E-2</v>
      </c>
      <c r="P680" s="36" t="s">
        <v>99</v>
      </c>
    </row>
    <row r="681" spans="1:16" ht="24" x14ac:dyDescent="0.25">
      <c r="A681" s="38">
        <v>37880</v>
      </c>
      <c r="B681" s="38">
        <v>37880</v>
      </c>
      <c r="C681" s="11">
        <v>2003</v>
      </c>
      <c r="D681" s="11" t="s">
        <v>34</v>
      </c>
      <c r="E681" s="11" t="s">
        <v>35</v>
      </c>
      <c r="F681" s="36" t="s">
        <v>162</v>
      </c>
      <c r="G681" s="36" t="s">
        <v>16</v>
      </c>
      <c r="H681" s="9" t="s">
        <v>1105</v>
      </c>
      <c r="I681" s="10">
        <v>0</v>
      </c>
      <c r="J681" s="12">
        <v>800</v>
      </c>
      <c r="K681" s="12">
        <v>209</v>
      </c>
      <c r="L681" s="12">
        <v>0</v>
      </c>
      <c r="M681" s="12">
        <v>0</v>
      </c>
      <c r="N681" s="39">
        <v>0</v>
      </c>
      <c r="O681" s="31">
        <v>0.60199999999999998</v>
      </c>
      <c r="P681" s="36" t="s">
        <v>99</v>
      </c>
    </row>
    <row r="682" spans="1:16" ht="24" x14ac:dyDescent="0.25">
      <c r="A682" s="38">
        <v>37881</v>
      </c>
      <c r="B682" s="38">
        <v>37881</v>
      </c>
      <c r="C682" s="11">
        <v>2003</v>
      </c>
      <c r="D682" s="35" t="s">
        <v>115</v>
      </c>
      <c r="E682" s="11" t="s">
        <v>116</v>
      </c>
      <c r="F682" s="36" t="s">
        <v>28</v>
      </c>
      <c r="G682" s="36" t="s">
        <v>145</v>
      </c>
      <c r="H682" s="9" t="s">
        <v>1106</v>
      </c>
      <c r="I682" s="10">
        <v>1</v>
      </c>
      <c r="J682" s="12">
        <v>1</v>
      </c>
      <c r="K682" s="12">
        <v>0</v>
      </c>
      <c r="L682" s="12">
        <v>0</v>
      </c>
      <c r="M682" s="12">
        <v>0</v>
      </c>
      <c r="N682" s="39">
        <v>0</v>
      </c>
      <c r="O682" s="31">
        <v>0</v>
      </c>
      <c r="P682" s="36" t="s">
        <v>99</v>
      </c>
    </row>
    <row r="683" spans="1:16" ht="36" x14ac:dyDescent="0.25">
      <c r="A683" s="38">
        <v>37882</v>
      </c>
      <c r="B683" s="38">
        <v>37882</v>
      </c>
      <c r="C683" s="11">
        <v>2003</v>
      </c>
      <c r="D683" s="35" t="s">
        <v>115</v>
      </c>
      <c r="E683" s="11" t="s">
        <v>116</v>
      </c>
      <c r="F683" s="36" t="s">
        <v>51</v>
      </c>
      <c r="G683" s="36" t="s">
        <v>1107</v>
      </c>
      <c r="H683" s="9" t="s">
        <v>1108</v>
      </c>
      <c r="I683" s="10">
        <v>0</v>
      </c>
      <c r="J683" s="12">
        <v>1</v>
      </c>
      <c r="K683" s="12">
        <v>0</v>
      </c>
      <c r="L683" s="12">
        <v>0</v>
      </c>
      <c r="M683" s="12">
        <v>0</v>
      </c>
      <c r="N683" s="39">
        <v>0</v>
      </c>
      <c r="O683" s="31">
        <v>0</v>
      </c>
      <c r="P683" s="36" t="s">
        <v>99</v>
      </c>
    </row>
    <row r="684" spans="1:16" ht="24" x14ac:dyDescent="0.25">
      <c r="A684" s="38">
        <v>37882</v>
      </c>
      <c r="B684" s="38">
        <v>37882</v>
      </c>
      <c r="C684" s="11">
        <v>2003</v>
      </c>
      <c r="D684" s="35" t="s">
        <v>13</v>
      </c>
      <c r="E684" s="11" t="s">
        <v>112</v>
      </c>
      <c r="F684" s="36" t="s">
        <v>165</v>
      </c>
      <c r="G684" s="36" t="s">
        <v>693</v>
      </c>
      <c r="H684" s="9" t="s">
        <v>1109</v>
      </c>
      <c r="I684" s="10">
        <v>0</v>
      </c>
      <c r="J684" s="12">
        <v>1</v>
      </c>
      <c r="K684" s="12">
        <v>0</v>
      </c>
      <c r="L684" s="12">
        <v>0</v>
      </c>
      <c r="M684" s="12">
        <v>0</v>
      </c>
      <c r="N684" s="39">
        <v>0</v>
      </c>
      <c r="O684" s="31">
        <v>0</v>
      </c>
      <c r="P684" s="36" t="s">
        <v>99</v>
      </c>
    </row>
    <row r="685" spans="1:16" ht="36" x14ac:dyDescent="0.25">
      <c r="A685" s="38">
        <v>37883</v>
      </c>
      <c r="B685" s="38">
        <v>37883</v>
      </c>
      <c r="C685" s="11">
        <v>2003</v>
      </c>
      <c r="D685" s="35" t="s">
        <v>115</v>
      </c>
      <c r="E685" s="11" t="s">
        <v>116</v>
      </c>
      <c r="F685" s="36" t="s">
        <v>32</v>
      </c>
      <c r="G685" s="36" t="s">
        <v>1110</v>
      </c>
      <c r="H685" s="9" t="s">
        <v>1111</v>
      </c>
      <c r="I685" s="10">
        <v>6</v>
      </c>
      <c r="J685" s="12">
        <v>6</v>
      </c>
      <c r="K685" s="12">
        <v>0</v>
      </c>
      <c r="L685" s="12">
        <v>0</v>
      </c>
      <c r="M685" s="12">
        <v>0</v>
      </c>
      <c r="N685" s="39">
        <v>0</v>
      </c>
      <c r="O685" s="31">
        <v>0</v>
      </c>
      <c r="P685" s="36" t="s">
        <v>99</v>
      </c>
    </row>
    <row r="686" spans="1:16" ht="36" x14ac:dyDescent="0.25">
      <c r="A686" s="38">
        <v>37883</v>
      </c>
      <c r="B686" s="38">
        <v>37883</v>
      </c>
      <c r="C686" s="11">
        <v>2003</v>
      </c>
      <c r="D686" s="11" t="s">
        <v>34</v>
      </c>
      <c r="E686" s="11" t="s">
        <v>35</v>
      </c>
      <c r="F686" s="36" t="s">
        <v>155</v>
      </c>
      <c r="G686" s="36" t="s">
        <v>1112</v>
      </c>
      <c r="H686" s="9" t="s">
        <v>1113</v>
      </c>
      <c r="I686" s="10">
        <v>0</v>
      </c>
      <c r="J686" s="12">
        <v>60</v>
      </c>
      <c r="K686" s="12">
        <v>25</v>
      </c>
      <c r="L686" s="12">
        <v>0</v>
      </c>
      <c r="M686" s="12">
        <v>0</v>
      </c>
      <c r="N686" s="39">
        <v>0</v>
      </c>
      <c r="O686" s="31">
        <v>7.1999999999999995E-2</v>
      </c>
      <c r="P686" s="36" t="s">
        <v>99</v>
      </c>
    </row>
    <row r="687" spans="1:16" ht="24" x14ac:dyDescent="0.25">
      <c r="A687" s="38">
        <v>37884</v>
      </c>
      <c r="B687" s="38">
        <v>37884</v>
      </c>
      <c r="C687" s="11">
        <v>2003</v>
      </c>
      <c r="D687" s="11" t="s">
        <v>34</v>
      </c>
      <c r="E687" s="11" t="s">
        <v>35</v>
      </c>
      <c r="F687" s="36" t="s">
        <v>69</v>
      </c>
      <c r="G687" s="36" t="s">
        <v>145</v>
      </c>
      <c r="H687" s="9" t="s">
        <v>1114</v>
      </c>
      <c r="I687" s="10">
        <v>1</v>
      </c>
      <c r="J687" s="12">
        <v>1</v>
      </c>
      <c r="K687" s="12" t="s">
        <v>145</v>
      </c>
      <c r="L687" s="12">
        <v>0</v>
      </c>
      <c r="M687" s="12">
        <v>0</v>
      </c>
      <c r="N687" s="39">
        <v>0</v>
      </c>
      <c r="O687" s="31">
        <v>0</v>
      </c>
      <c r="P687" s="36" t="s">
        <v>99</v>
      </c>
    </row>
    <row r="688" spans="1:16" ht="48" x14ac:dyDescent="0.25">
      <c r="A688" s="38">
        <v>37885</v>
      </c>
      <c r="B688" s="38">
        <v>37885</v>
      </c>
      <c r="C688" s="11">
        <v>2003</v>
      </c>
      <c r="D688" s="11" t="s">
        <v>34</v>
      </c>
      <c r="E688" s="11" t="s">
        <v>35</v>
      </c>
      <c r="F688" s="36" t="s">
        <v>59</v>
      </c>
      <c r="G688" s="36" t="s">
        <v>1115</v>
      </c>
      <c r="H688" s="9" t="s">
        <v>1116</v>
      </c>
      <c r="I688" s="10">
        <v>2</v>
      </c>
      <c r="J688" s="12">
        <v>142</v>
      </c>
      <c r="K688" s="12">
        <v>28</v>
      </c>
      <c r="L688" s="12">
        <v>0</v>
      </c>
      <c r="M688" s="12">
        <v>0</v>
      </c>
      <c r="N688" s="39">
        <v>0</v>
      </c>
      <c r="O688" s="31">
        <v>0.08</v>
      </c>
      <c r="P688" s="36" t="s">
        <v>99</v>
      </c>
    </row>
    <row r="689" spans="1:16" ht="48" x14ac:dyDescent="0.25">
      <c r="A689" s="38">
        <v>37885</v>
      </c>
      <c r="B689" s="38">
        <v>37885</v>
      </c>
      <c r="C689" s="11">
        <v>2003</v>
      </c>
      <c r="D689" s="11" t="s">
        <v>34</v>
      </c>
      <c r="E689" s="11" t="s">
        <v>35</v>
      </c>
      <c r="F689" s="36" t="s">
        <v>47</v>
      </c>
      <c r="G689" s="36" t="s">
        <v>629</v>
      </c>
      <c r="H689" s="9" t="s">
        <v>1117</v>
      </c>
      <c r="I689" s="10">
        <v>4</v>
      </c>
      <c r="J689" s="12">
        <v>6317</v>
      </c>
      <c r="K689" s="12" t="s">
        <v>145</v>
      </c>
      <c r="L689" s="12">
        <v>0</v>
      </c>
      <c r="M689" s="12">
        <v>0</v>
      </c>
      <c r="N689" s="39">
        <v>0</v>
      </c>
      <c r="O689" s="31">
        <v>13</v>
      </c>
      <c r="P689" s="36" t="s">
        <v>99</v>
      </c>
    </row>
    <row r="690" spans="1:16" ht="36" x14ac:dyDescent="0.25">
      <c r="A690" s="38">
        <v>37885</v>
      </c>
      <c r="B690" s="38">
        <v>37885</v>
      </c>
      <c r="C690" s="11">
        <v>2003</v>
      </c>
      <c r="D690" s="11" t="s">
        <v>34</v>
      </c>
      <c r="E690" s="11" t="s">
        <v>35</v>
      </c>
      <c r="F690" s="36" t="s">
        <v>69</v>
      </c>
      <c r="G690" s="36" t="s">
        <v>145</v>
      </c>
      <c r="H690" s="9" t="s">
        <v>1118</v>
      </c>
      <c r="I690" s="10">
        <v>2</v>
      </c>
      <c r="J690" s="12">
        <v>152</v>
      </c>
      <c r="K690" s="12">
        <v>30</v>
      </c>
      <c r="L690" s="12">
        <v>0</v>
      </c>
      <c r="M690" s="12">
        <v>0</v>
      </c>
      <c r="N690" s="39">
        <v>0</v>
      </c>
      <c r="O690" s="31">
        <v>8.5999999999999993E-2</v>
      </c>
      <c r="P690" s="36" t="s">
        <v>99</v>
      </c>
    </row>
    <row r="691" spans="1:16" ht="48" x14ac:dyDescent="0.25">
      <c r="A691" s="38">
        <v>37885</v>
      </c>
      <c r="B691" s="38">
        <v>37885</v>
      </c>
      <c r="C691" s="11">
        <v>2003</v>
      </c>
      <c r="D691" s="11" t="s">
        <v>34</v>
      </c>
      <c r="E691" s="11" t="s">
        <v>35</v>
      </c>
      <c r="F691" s="36" t="s">
        <v>72</v>
      </c>
      <c r="G691" s="36" t="s">
        <v>145</v>
      </c>
      <c r="H691" s="9" t="s">
        <v>1119</v>
      </c>
      <c r="I691" s="10">
        <v>4</v>
      </c>
      <c r="J691" s="12">
        <v>5</v>
      </c>
      <c r="K691" s="12">
        <v>0</v>
      </c>
      <c r="L691" s="12">
        <v>0</v>
      </c>
      <c r="M691" s="12">
        <v>0</v>
      </c>
      <c r="N691" s="39">
        <v>0</v>
      </c>
      <c r="O691" s="31">
        <v>0</v>
      </c>
      <c r="P691" s="36" t="s">
        <v>99</v>
      </c>
    </row>
    <row r="692" spans="1:16" ht="60" x14ac:dyDescent="0.25">
      <c r="A692" s="38">
        <v>37886</v>
      </c>
      <c r="B692" s="38">
        <v>37886</v>
      </c>
      <c r="C692" s="11">
        <v>2003</v>
      </c>
      <c r="D692" s="11" t="s">
        <v>34</v>
      </c>
      <c r="E692" s="11" t="s">
        <v>67</v>
      </c>
      <c r="F692" s="36" t="s">
        <v>72</v>
      </c>
      <c r="G692" s="36" t="s">
        <v>145</v>
      </c>
      <c r="H692" s="9" t="s">
        <v>1120</v>
      </c>
      <c r="I692" s="10">
        <v>4</v>
      </c>
      <c r="J692" s="12">
        <v>13140</v>
      </c>
      <c r="K692" s="12">
        <v>2633</v>
      </c>
      <c r="L692" s="12">
        <v>17</v>
      </c>
      <c r="M692" s="12">
        <v>12</v>
      </c>
      <c r="N692" s="39">
        <v>3117</v>
      </c>
      <c r="O692" s="31">
        <v>764.3</v>
      </c>
      <c r="P692" s="36" t="s">
        <v>38</v>
      </c>
    </row>
    <row r="693" spans="1:16" ht="24" x14ac:dyDescent="0.25">
      <c r="A693" s="38">
        <v>37886</v>
      </c>
      <c r="B693" s="38">
        <v>37886</v>
      </c>
      <c r="C693" s="11">
        <v>2003</v>
      </c>
      <c r="D693" s="35" t="s">
        <v>115</v>
      </c>
      <c r="E693" s="11" t="s">
        <v>116</v>
      </c>
      <c r="F693" s="36" t="s">
        <v>21</v>
      </c>
      <c r="G693" s="36" t="s">
        <v>1121</v>
      </c>
      <c r="H693" s="9" t="s">
        <v>1122</v>
      </c>
      <c r="I693" s="10">
        <v>1</v>
      </c>
      <c r="J693" s="12">
        <v>14</v>
      </c>
      <c r="K693" s="12">
        <v>0</v>
      </c>
      <c r="L693" s="12">
        <v>0</v>
      </c>
      <c r="M693" s="12">
        <v>0</v>
      </c>
      <c r="N693" s="39">
        <v>0</v>
      </c>
      <c r="O693" s="31">
        <v>0.6</v>
      </c>
      <c r="P693" s="36" t="s">
        <v>99</v>
      </c>
    </row>
    <row r="694" spans="1:16" ht="36" x14ac:dyDescent="0.25">
      <c r="A694" s="38">
        <v>37889</v>
      </c>
      <c r="B694" s="38">
        <v>37889</v>
      </c>
      <c r="C694" s="11">
        <v>2003</v>
      </c>
      <c r="D694" s="11" t="s">
        <v>34</v>
      </c>
      <c r="E694" s="11" t="s">
        <v>35</v>
      </c>
      <c r="F694" s="36" t="s">
        <v>15</v>
      </c>
      <c r="G694" s="36" t="s">
        <v>1123</v>
      </c>
      <c r="H694" s="9" t="s">
        <v>1124</v>
      </c>
      <c r="I694" s="10">
        <v>0</v>
      </c>
      <c r="J694" s="12">
        <v>575</v>
      </c>
      <c r="K694" s="12">
        <v>115</v>
      </c>
      <c r="L694" s="12">
        <v>0</v>
      </c>
      <c r="M694" s="12">
        <v>0</v>
      </c>
      <c r="N694" s="39">
        <v>0</v>
      </c>
      <c r="O694" s="31">
        <v>0.33100000000000002</v>
      </c>
      <c r="P694" s="36" t="s">
        <v>99</v>
      </c>
    </row>
    <row r="695" spans="1:16" ht="36" x14ac:dyDescent="0.25">
      <c r="A695" s="38">
        <v>37890</v>
      </c>
      <c r="B695" s="38">
        <v>37890</v>
      </c>
      <c r="C695" s="11">
        <v>2003</v>
      </c>
      <c r="D695" s="11" t="s">
        <v>34</v>
      </c>
      <c r="E695" s="11" t="s">
        <v>50</v>
      </c>
      <c r="F695" s="36" t="s">
        <v>26</v>
      </c>
      <c r="G695" s="36" t="s">
        <v>1125</v>
      </c>
      <c r="H695" s="9" t="s">
        <v>1126</v>
      </c>
      <c r="I695" s="10">
        <v>0</v>
      </c>
      <c r="J695" s="12">
        <v>400</v>
      </c>
      <c r="K695" s="12">
        <v>80</v>
      </c>
      <c r="L695" s="12">
        <v>1</v>
      </c>
      <c r="M695" s="12">
        <v>0</v>
      </c>
      <c r="N695" s="39">
        <v>0</v>
      </c>
      <c r="O695" s="31">
        <v>0.55400000000000005</v>
      </c>
      <c r="P695" s="36" t="s">
        <v>99</v>
      </c>
    </row>
    <row r="696" spans="1:16" ht="36" x14ac:dyDescent="0.25">
      <c r="A696" s="38">
        <v>37890</v>
      </c>
      <c r="B696" s="38">
        <v>37890</v>
      </c>
      <c r="C696" s="11">
        <v>2003</v>
      </c>
      <c r="D696" s="11" t="s">
        <v>34</v>
      </c>
      <c r="E696" s="11" t="s">
        <v>35</v>
      </c>
      <c r="F696" s="36" t="s">
        <v>51</v>
      </c>
      <c r="G696" s="36" t="s">
        <v>1127</v>
      </c>
      <c r="H696" s="9" t="s">
        <v>1128</v>
      </c>
      <c r="I696" s="10">
        <v>0</v>
      </c>
      <c r="J696" s="12">
        <v>0</v>
      </c>
      <c r="K696" s="12">
        <v>110</v>
      </c>
      <c r="L696" s="12">
        <v>0</v>
      </c>
      <c r="M696" s="12">
        <v>0</v>
      </c>
      <c r="N696" s="39">
        <v>0</v>
      </c>
      <c r="O696" s="31">
        <v>0.317</v>
      </c>
      <c r="P696" s="36" t="s">
        <v>99</v>
      </c>
    </row>
    <row r="697" spans="1:16" ht="36" x14ac:dyDescent="0.25">
      <c r="A697" s="38">
        <v>37890</v>
      </c>
      <c r="B697" s="38">
        <v>37890</v>
      </c>
      <c r="C697" s="11">
        <v>2003</v>
      </c>
      <c r="D697" s="11" t="s">
        <v>34</v>
      </c>
      <c r="E697" s="11" t="s">
        <v>333</v>
      </c>
      <c r="F697" s="36" t="s">
        <v>97</v>
      </c>
      <c r="G697" s="36" t="s">
        <v>1129</v>
      </c>
      <c r="H697" s="9" t="s">
        <v>1130</v>
      </c>
      <c r="I697" s="10">
        <v>0</v>
      </c>
      <c r="J697" s="12">
        <v>225</v>
      </c>
      <c r="K697" s="12">
        <v>45</v>
      </c>
      <c r="L697" s="12">
        <v>0</v>
      </c>
      <c r="M697" s="12">
        <v>0</v>
      </c>
      <c r="N697" s="39">
        <v>0</v>
      </c>
      <c r="O697" s="31">
        <v>0.129</v>
      </c>
      <c r="P697" s="36" t="s">
        <v>99</v>
      </c>
    </row>
    <row r="698" spans="1:16" ht="36" x14ac:dyDescent="0.25">
      <c r="A698" s="38">
        <v>37890</v>
      </c>
      <c r="B698" s="38">
        <v>37890</v>
      </c>
      <c r="C698" s="11">
        <v>2003</v>
      </c>
      <c r="D698" s="11" t="s">
        <v>34</v>
      </c>
      <c r="E698" s="11" t="s">
        <v>35</v>
      </c>
      <c r="F698" s="36" t="s">
        <v>75</v>
      </c>
      <c r="G698" s="36" t="s">
        <v>272</v>
      </c>
      <c r="H698" s="9" t="s">
        <v>1131</v>
      </c>
      <c r="I698" s="10">
        <v>0</v>
      </c>
      <c r="J698" s="12">
        <v>35</v>
      </c>
      <c r="K698" s="12" t="s">
        <v>145</v>
      </c>
      <c r="L698" s="12">
        <v>0</v>
      </c>
      <c r="M698" s="12">
        <v>0</v>
      </c>
      <c r="N698" s="39">
        <v>0</v>
      </c>
      <c r="O698" s="31">
        <v>0</v>
      </c>
      <c r="P698" s="36" t="s">
        <v>99</v>
      </c>
    </row>
    <row r="699" spans="1:16" ht="72" x14ac:dyDescent="0.25">
      <c r="A699" s="38">
        <v>37892</v>
      </c>
      <c r="B699" s="38">
        <v>37892</v>
      </c>
      <c r="C699" s="11">
        <v>2003</v>
      </c>
      <c r="D699" s="11" t="s">
        <v>34</v>
      </c>
      <c r="E699" s="11" t="s">
        <v>35</v>
      </c>
      <c r="F699" s="36" t="s">
        <v>75</v>
      </c>
      <c r="G699" s="9" t="s">
        <v>1132</v>
      </c>
      <c r="H699" s="9" t="s">
        <v>1133</v>
      </c>
      <c r="I699" s="10">
        <v>0</v>
      </c>
      <c r="J699" s="12">
        <v>100000</v>
      </c>
      <c r="K699" s="12">
        <v>5439</v>
      </c>
      <c r="L699" s="12">
        <v>36</v>
      </c>
      <c r="M699" s="12">
        <v>2</v>
      </c>
      <c r="N699" s="39">
        <v>23104</v>
      </c>
      <c r="O699" s="31">
        <v>227.02</v>
      </c>
      <c r="P699" s="36" t="s">
        <v>38</v>
      </c>
    </row>
    <row r="700" spans="1:16" ht="48" x14ac:dyDescent="0.25">
      <c r="A700" s="38">
        <v>37892</v>
      </c>
      <c r="B700" s="38">
        <v>37892</v>
      </c>
      <c r="C700" s="11">
        <v>2003</v>
      </c>
      <c r="D700" s="11" t="s">
        <v>34</v>
      </c>
      <c r="E700" s="11" t="s">
        <v>35</v>
      </c>
      <c r="F700" s="36" t="s">
        <v>26</v>
      </c>
      <c r="G700" s="9" t="s">
        <v>1134</v>
      </c>
      <c r="H700" s="9" t="s">
        <v>1135</v>
      </c>
      <c r="I700" s="10">
        <v>0</v>
      </c>
      <c r="J700" s="12">
        <v>112</v>
      </c>
      <c r="K700" s="12">
        <v>20</v>
      </c>
      <c r="L700" s="12">
        <v>0</v>
      </c>
      <c r="M700" s="12">
        <v>0</v>
      </c>
      <c r="N700" s="39">
        <v>0</v>
      </c>
      <c r="O700" s="31">
        <v>5.7000000000000002E-2</v>
      </c>
      <c r="P700" s="36" t="s">
        <v>99</v>
      </c>
    </row>
    <row r="701" spans="1:16" ht="72" x14ac:dyDescent="0.25">
      <c r="A701" s="38">
        <v>37893</v>
      </c>
      <c r="B701" s="38">
        <v>37893</v>
      </c>
      <c r="C701" s="11">
        <v>2003</v>
      </c>
      <c r="D701" s="11" t="s">
        <v>34</v>
      </c>
      <c r="E701" s="11" t="s">
        <v>1136</v>
      </c>
      <c r="F701" s="36" t="s">
        <v>162</v>
      </c>
      <c r="G701" s="9" t="s">
        <v>1137</v>
      </c>
      <c r="H701" s="9" t="s">
        <v>1138</v>
      </c>
      <c r="I701" s="10">
        <v>5</v>
      </c>
      <c r="J701" s="12">
        <v>17834</v>
      </c>
      <c r="K701" s="12">
        <v>319</v>
      </c>
      <c r="L701" s="12">
        <v>198</v>
      </c>
      <c r="M701" s="12">
        <v>5</v>
      </c>
      <c r="N701" s="39">
        <v>25117</v>
      </c>
      <c r="O701" s="31">
        <v>247.7</v>
      </c>
      <c r="P701" s="36" t="s">
        <v>38</v>
      </c>
    </row>
    <row r="702" spans="1:16" ht="36" x14ac:dyDescent="0.25">
      <c r="A702" s="38">
        <v>37893</v>
      </c>
      <c r="B702" s="38">
        <v>37893</v>
      </c>
      <c r="C702" s="11">
        <v>2003</v>
      </c>
      <c r="D702" s="11" t="s">
        <v>34</v>
      </c>
      <c r="E702" s="11" t="s">
        <v>35</v>
      </c>
      <c r="F702" s="36" t="s">
        <v>155</v>
      </c>
      <c r="G702" s="36" t="s">
        <v>145</v>
      </c>
      <c r="H702" s="9" t="s">
        <v>1139</v>
      </c>
      <c r="I702" s="10">
        <v>6</v>
      </c>
      <c r="J702" s="12">
        <v>80</v>
      </c>
      <c r="K702" s="12" t="s">
        <v>145</v>
      </c>
      <c r="L702" s="12">
        <v>0</v>
      </c>
      <c r="M702" s="12">
        <v>0</v>
      </c>
      <c r="N702" s="39">
        <v>0</v>
      </c>
      <c r="O702" s="31">
        <v>0</v>
      </c>
      <c r="P702" s="36" t="s">
        <v>99</v>
      </c>
    </row>
    <row r="703" spans="1:16" ht="24" x14ac:dyDescent="0.25">
      <c r="A703" s="38">
        <v>37893</v>
      </c>
      <c r="B703" s="38">
        <v>37893</v>
      </c>
      <c r="C703" s="11">
        <v>2003</v>
      </c>
      <c r="D703" s="35" t="s">
        <v>104</v>
      </c>
      <c r="E703" s="11" t="s">
        <v>276</v>
      </c>
      <c r="F703" s="36" t="s">
        <v>51</v>
      </c>
      <c r="G703" s="36" t="s">
        <v>826</v>
      </c>
      <c r="H703" s="9" t="s">
        <v>1140</v>
      </c>
      <c r="I703" s="10">
        <v>2</v>
      </c>
      <c r="J703" s="12">
        <v>2</v>
      </c>
      <c r="K703" s="12">
        <v>2</v>
      </c>
      <c r="L703" s="12">
        <v>0</v>
      </c>
      <c r="M703" s="12">
        <v>0</v>
      </c>
      <c r="N703" s="39">
        <v>0</v>
      </c>
      <c r="O703" s="31">
        <v>1.7000000000000001E-2</v>
      </c>
      <c r="P703" s="36" t="s">
        <v>99</v>
      </c>
    </row>
    <row r="704" spans="1:16" ht="48" x14ac:dyDescent="0.25">
      <c r="A704" s="38">
        <v>37893</v>
      </c>
      <c r="B704" s="38">
        <v>37893</v>
      </c>
      <c r="C704" s="11">
        <v>2003</v>
      </c>
      <c r="D704" s="35" t="s">
        <v>13</v>
      </c>
      <c r="E704" s="11" t="s">
        <v>125</v>
      </c>
      <c r="F704" s="36" t="s">
        <v>51</v>
      </c>
      <c r="G704" s="36" t="s">
        <v>1141</v>
      </c>
      <c r="H704" s="9" t="s">
        <v>1142</v>
      </c>
      <c r="I704" s="10">
        <v>1</v>
      </c>
      <c r="J704" s="12">
        <v>7</v>
      </c>
      <c r="K704" s="12">
        <v>0</v>
      </c>
      <c r="L704" s="12">
        <v>0</v>
      </c>
      <c r="M704" s="12">
        <v>0</v>
      </c>
      <c r="N704" s="39">
        <v>0</v>
      </c>
      <c r="O704" s="31">
        <v>0</v>
      </c>
      <c r="P704" s="36" t="s">
        <v>99</v>
      </c>
    </row>
    <row r="705" spans="1:16" ht="36" x14ac:dyDescent="0.25">
      <c r="A705" s="38">
        <v>37894</v>
      </c>
      <c r="B705" s="38">
        <v>37894</v>
      </c>
      <c r="C705" s="11">
        <v>2003</v>
      </c>
      <c r="D705" s="35" t="s">
        <v>13</v>
      </c>
      <c r="E705" s="11" t="s">
        <v>125</v>
      </c>
      <c r="F705" s="36" t="s">
        <v>19</v>
      </c>
      <c r="G705" s="36" t="s">
        <v>1143</v>
      </c>
      <c r="H705" s="9" t="s">
        <v>1144</v>
      </c>
      <c r="I705" s="10">
        <v>0</v>
      </c>
      <c r="J705" s="12">
        <v>1</v>
      </c>
      <c r="K705" s="12">
        <v>0</v>
      </c>
      <c r="L705" s="12">
        <v>0</v>
      </c>
      <c r="M705" s="12">
        <v>0</v>
      </c>
      <c r="N705" s="39">
        <v>0</v>
      </c>
      <c r="O705" s="31">
        <v>0</v>
      </c>
      <c r="P705" s="36" t="s">
        <v>99</v>
      </c>
    </row>
    <row r="706" spans="1:16" ht="24" x14ac:dyDescent="0.25">
      <c r="A706" s="38">
        <v>37896</v>
      </c>
      <c r="B706" s="38">
        <v>37896</v>
      </c>
      <c r="C706" s="11">
        <v>2003</v>
      </c>
      <c r="D706" s="35" t="s">
        <v>13</v>
      </c>
      <c r="E706" s="11" t="s">
        <v>125</v>
      </c>
      <c r="F706" s="36" t="s">
        <v>165</v>
      </c>
      <c r="G706" s="36" t="s">
        <v>145</v>
      </c>
      <c r="H706" s="9" t="s">
        <v>1145</v>
      </c>
      <c r="I706" s="10">
        <v>0</v>
      </c>
      <c r="J706" s="12">
        <v>8</v>
      </c>
      <c r="K706" s="12">
        <v>0</v>
      </c>
      <c r="L706" s="12">
        <v>0</v>
      </c>
      <c r="M706" s="12">
        <v>0</v>
      </c>
      <c r="N706" s="39">
        <v>0</v>
      </c>
      <c r="O706" s="31">
        <v>0</v>
      </c>
      <c r="P706" s="36" t="s">
        <v>99</v>
      </c>
    </row>
    <row r="707" spans="1:16" ht="48" x14ac:dyDescent="0.25">
      <c r="A707" s="38">
        <v>37898</v>
      </c>
      <c r="B707" s="38">
        <v>37898</v>
      </c>
      <c r="C707" s="11">
        <v>2003</v>
      </c>
      <c r="D707" s="11" t="s">
        <v>34</v>
      </c>
      <c r="E707" s="11" t="s">
        <v>35</v>
      </c>
      <c r="F707" s="36" t="s">
        <v>598</v>
      </c>
      <c r="G707" s="36" t="s">
        <v>1146</v>
      </c>
      <c r="H707" s="9" t="s">
        <v>1147</v>
      </c>
      <c r="I707" s="10">
        <v>0</v>
      </c>
      <c r="J707" s="12">
        <v>1170</v>
      </c>
      <c r="K707" s="12">
        <v>241</v>
      </c>
      <c r="L707" s="12">
        <v>0</v>
      </c>
      <c r="M707" s="12">
        <v>0</v>
      </c>
      <c r="N707" s="39">
        <v>0</v>
      </c>
      <c r="O707" s="31">
        <v>0.69</v>
      </c>
      <c r="P707" s="36" t="s">
        <v>99</v>
      </c>
    </row>
    <row r="708" spans="1:16" ht="24" x14ac:dyDescent="0.25">
      <c r="A708" s="38">
        <v>37898</v>
      </c>
      <c r="B708" s="38">
        <v>37898</v>
      </c>
      <c r="C708" s="11">
        <v>2003</v>
      </c>
      <c r="D708" s="11" t="s">
        <v>34</v>
      </c>
      <c r="E708" s="11" t="s">
        <v>35</v>
      </c>
      <c r="F708" s="36" t="s">
        <v>189</v>
      </c>
      <c r="G708" s="36" t="s">
        <v>1148</v>
      </c>
      <c r="H708" s="9" t="s">
        <v>1149</v>
      </c>
      <c r="I708" s="10">
        <v>0</v>
      </c>
      <c r="J708" s="12">
        <v>78</v>
      </c>
      <c r="K708" s="12" t="s">
        <v>145</v>
      </c>
      <c r="L708" s="12">
        <v>0</v>
      </c>
      <c r="M708" s="12">
        <v>0</v>
      </c>
      <c r="N708" s="39">
        <v>0</v>
      </c>
      <c r="O708" s="31">
        <v>0</v>
      </c>
      <c r="P708" s="36" t="s">
        <v>99</v>
      </c>
    </row>
    <row r="709" spans="1:16" ht="84" x14ac:dyDescent="0.25">
      <c r="A709" s="38">
        <v>37900</v>
      </c>
      <c r="B709" s="38">
        <v>37900</v>
      </c>
      <c r="C709" s="11">
        <v>2003</v>
      </c>
      <c r="D709" s="11" t="s">
        <v>34</v>
      </c>
      <c r="E709" s="11" t="s">
        <v>1136</v>
      </c>
      <c r="F709" s="36" t="s">
        <v>36</v>
      </c>
      <c r="G709" s="36" t="s">
        <v>1150</v>
      </c>
      <c r="H709" s="9" t="s">
        <v>1151</v>
      </c>
      <c r="I709" s="10">
        <v>0</v>
      </c>
      <c r="J709" s="12">
        <v>52885</v>
      </c>
      <c r="K709" s="12">
        <v>10577</v>
      </c>
      <c r="L709" s="12">
        <v>30</v>
      </c>
      <c r="M709" s="12">
        <v>0</v>
      </c>
      <c r="N709" s="39" t="s">
        <v>145</v>
      </c>
      <c r="O709" s="31">
        <v>298.3</v>
      </c>
      <c r="P709" s="36" t="s">
        <v>99</v>
      </c>
    </row>
    <row r="710" spans="1:16" ht="48" x14ac:dyDescent="0.25">
      <c r="A710" s="38">
        <v>37901</v>
      </c>
      <c r="B710" s="38">
        <v>37901</v>
      </c>
      <c r="C710" s="11">
        <v>2003</v>
      </c>
      <c r="D710" s="11" t="s">
        <v>34</v>
      </c>
      <c r="E710" s="11" t="s">
        <v>35</v>
      </c>
      <c r="F710" s="36" t="s">
        <v>92</v>
      </c>
      <c r="G710" s="36" t="s">
        <v>16</v>
      </c>
      <c r="H710" s="9" t="s">
        <v>1152</v>
      </c>
      <c r="I710" s="10">
        <v>3</v>
      </c>
      <c r="J710" s="12">
        <v>333</v>
      </c>
      <c r="K710" s="12">
        <v>66</v>
      </c>
      <c r="L710" s="12">
        <v>0</v>
      </c>
      <c r="M710" s="12">
        <v>0</v>
      </c>
      <c r="N710" s="39">
        <v>0</v>
      </c>
      <c r="O710" s="31">
        <v>0.19</v>
      </c>
      <c r="P710" s="36" t="s">
        <v>99</v>
      </c>
    </row>
    <row r="711" spans="1:16" ht="36" x14ac:dyDescent="0.25">
      <c r="A711" s="38">
        <v>37901</v>
      </c>
      <c r="B711" s="38">
        <v>37901</v>
      </c>
      <c r="C711" s="11">
        <v>2003</v>
      </c>
      <c r="D711" s="11" t="s">
        <v>34</v>
      </c>
      <c r="E711" s="11" t="s">
        <v>35</v>
      </c>
      <c r="F711" s="36" t="s">
        <v>19</v>
      </c>
      <c r="G711" s="36" t="s">
        <v>145</v>
      </c>
      <c r="H711" s="9" t="s">
        <v>1153</v>
      </c>
      <c r="I711" s="10">
        <v>1</v>
      </c>
      <c r="J711" s="12">
        <v>138</v>
      </c>
      <c r="K711" s="12" t="s">
        <v>145</v>
      </c>
      <c r="L711" s="12">
        <v>0</v>
      </c>
      <c r="M711" s="12">
        <v>0</v>
      </c>
      <c r="N711" s="39">
        <v>0</v>
      </c>
      <c r="O711" s="31">
        <v>0</v>
      </c>
      <c r="P711" s="36" t="s">
        <v>99</v>
      </c>
    </row>
    <row r="712" spans="1:16" ht="48" x14ac:dyDescent="0.25">
      <c r="A712" s="38">
        <v>37902</v>
      </c>
      <c r="B712" s="38">
        <v>37902</v>
      </c>
      <c r="C712" s="11">
        <v>2003</v>
      </c>
      <c r="D712" s="11" t="s">
        <v>34</v>
      </c>
      <c r="E712" s="11" t="s">
        <v>35</v>
      </c>
      <c r="F712" s="36" t="s">
        <v>47</v>
      </c>
      <c r="G712" s="36" t="s">
        <v>931</v>
      </c>
      <c r="H712" s="9" t="s">
        <v>1154</v>
      </c>
      <c r="I712" s="10">
        <v>0</v>
      </c>
      <c r="J712" s="12">
        <v>78</v>
      </c>
      <c r="K712" s="12">
        <v>15</v>
      </c>
      <c r="L712" s="12">
        <v>0</v>
      </c>
      <c r="M712" s="12">
        <v>0</v>
      </c>
      <c r="N712" s="39">
        <v>0</v>
      </c>
      <c r="O712" s="31">
        <v>0.15</v>
      </c>
      <c r="P712" s="36" t="s">
        <v>99</v>
      </c>
    </row>
    <row r="713" spans="1:16" ht="24" x14ac:dyDescent="0.25">
      <c r="A713" s="38">
        <v>37902</v>
      </c>
      <c r="B713" s="38">
        <v>37902</v>
      </c>
      <c r="C713" s="11">
        <v>2003</v>
      </c>
      <c r="D713" s="35" t="s">
        <v>13</v>
      </c>
      <c r="E713" s="11" t="s">
        <v>125</v>
      </c>
      <c r="F713" s="36" t="s">
        <v>155</v>
      </c>
      <c r="G713" s="36" t="s">
        <v>145</v>
      </c>
      <c r="H713" s="9" t="s">
        <v>1155</v>
      </c>
      <c r="I713" s="10">
        <v>0</v>
      </c>
      <c r="J713" s="12">
        <v>3</v>
      </c>
      <c r="K713" s="12">
        <v>0</v>
      </c>
      <c r="L713" s="12">
        <v>0</v>
      </c>
      <c r="M713" s="12">
        <v>0</v>
      </c>
      <c r="N713" s="39">
        <v>0</v>
      </c>
      <c r="O713" s="31">
        <v>0</v>
      </c>
      <c r="P713" s="36" t="s">
        <v>99</v>
      </c>
    </row>
    <row r="714" spans="1:16" ht="24" x14ac:dyDescent="0.25">
      <c r="A714" s="38">
        <v>37902</v>
      </c>
      <c r="B714" s="38">
        <v>37902</v>
      </c>
      <c r="C714" s="11">
        <v>2003</v>
      </c>
      <c r="D714" s="35" t="s">
        <v>13</v>
      </c>
      <c r="E714" s="11" t="s">
        <v>125</v>
      </c>
      <c r="F714" s="36" t="s">
        <v>97</v>
      </c>
      <c r="G714" s="36" t="s">
        <v>97</v>
      </c>
      <c r="H714" s="9" t="s">
        <v>1156</v>
      </c>
      <c r="I714" s="10">
        <v>0</v>
      </c>
      <c r="J714" s="12">
        <v>1</v>
      </c>
      <c r="K714" s="12">
        <v>0</v>
      </c>
      <c r="L714" s="12">
        <v>0</v>
      </c>
      <c r="M714" s="12">
        <v>0</v>
      </c>
      <c r="N714" s="39">
        <v>0</v>
      </c>
      <c r="O714" s="31">
        <v>0</v>
      </c>
      <c r="P714" s="36" t="s">
        <v>99</v>
      </c>
    </row>
    <row r="715" spans="1:16" ht="36" x14ac:dyDescent="0.25">
      <c r="A715" s="38">
        <v>37903</v>
      </c>
      <c r="B715" s="38">
        <v>37903</v>
      </c>
      <c r="C715" s="11">
        <v>2003</v>
      </c>
      <c r="D715" s="11" t="s">
        <v>34</v>
      </c>
      <c r="E715" s="11" t="s">
        <v>35</v>
      </c>
      <c r="F715" s="36" t="s">
        <v>92</v>
      </c>
      <c r="G715" s="9" t="s">
        <v>1157</v>
      </c>
      <c r="H715" s="9" t="s">
        <v>1158</v>
      </c>
      <c r="I715" s="10">
        <v>1</v>
      </c>
      <c r="J715" s="12" t="s">
        <v>145</v>
      </c>
      <c r="K715" s="12" t="s">
        <v>145</v>
      </c>
      <c r="L715" s="12">
        <v>0</v>
      </c>
      <c r="M715" s="12">
        <v>0</v>
      </c>
      <c r="N715" s="39">
        <v>0</v>
      </c>
      <c r="O715" s="31">
        <v>0</v>
      </c>
      <c r="P715" s="36" t="s">
        <v>99</v>
      </c>
    </row>
    <row r="716" spans="1:16" ht="36" x14ac:dyDescent="0.25">
      <c r="A716" s="38">
        <v>37903</v>
      </c>
      <c r="B716" s="38">
        <v>37903</v>
      </c>
      <c r="C716" s="11">
        <v>2003</v>
      </c>
      <c r="D716" s="35" t="s">
        <v>115</v>
      </c>
      <c r="E716" s="11" t="s">
        <v>116</v>
      </c>
      <c r="F716" s="36" t="s">
        <v>55</v>
      </c>
      <c r="G716" s="36" t="s">
        <v>145</v>
      </c>
      <c r="H716" s="9" t="s">
        <v>1159</v>
      </c>
      <c r="I716" s="10">
        <v>1</v>
      </c>
      <c r="J716" s="12">
        <v>21</v>
      </c>
      <c r="K716" s="12">
        <v>0</v>
      </c>
      <c r="L716" s="12">
        <v>0</v>
      </c>
      <c r="M716" s="12">
        <v>0</v>
      </c>
      <c r="N716" s="39">
        <v>0</v>
      </c>
      <c r="O716" s="31">
        <v>0.6</v>
      </c>
      <c r="P716" s="36" t="s">
        <v>99</v>
      </c>
    </row>
    <row r="717" spans="1:16" ht="24" x14ac:dyDescent="0.25">
      <c r="A717" s="38">
        <v>37904</v>
      </c>
      <c r="B717" s="38">
        <v>37904</v>
      </c>
      <c r="C717" s="11">
        <v>2003</v>
      </c>
      <c r="D717" s="35" t="s">
        <v>13</v>
      </c>
      <c r="E717" s="11" t="s">
        <v>125</v>
      </c>
      <c r="F717" s="36" t="s">
        <v>69</v>
      </c>
      <c r="G717" s="36" t="s">
        <v>1160</v>
      </c>
      <c r="H717" s="9" t="s">
        <v>1161</v>
      </c>
      <c r="I717" s="10">
        <v>1</v>
      </c>
      <c r="J717" s="12">
        <v>1</v>
      </c>
      <c r="K717" s="12">
        <v>0</v>
      </c>
      <c r="L717" s="12">
        <v>0</v>
      </c>
      <c r="M717" s="12">
        <v>0</v>
      </c>
      <c r="N717" s="39">
        <v>0</v>
      </c>
      <c r="O717" s="31">
        <v>0</v>
      </c>
      <c r="P717" s="36" t="s">
        <v>99</v>
      </c>
    </row>
    <row r="718" spans="1:16" ht="24" x14ac:dyDescent="0.25">
      <c r="A718" s="38">
        <v>37905</v>
      </c>
      <c r="B718" s="38">
        <v>37905</v>
      </c>
      <c r="C718" s="11">
        <v>2003</v>
      </c>
      <c r="D718" s="35" t="s">
        <v>115</v>
      </c>
      <c r="E718" s="11" t="s">
        <v>116</v>
      </c>
      <c r="F718" s="36" t="s">
        <v>59</v>
      </c>
      <c r="G718" s="36" t="s">
        <v>1162</v>
      </c>
      <c r="H718" s="9" t="s">
        <v>1163</v>
      </c>
      <c r="I718" s="10">
        <v>2</v>
      </c>
      <c r="J718" s="12">
        <v>2</v>
      </c>
      <c r="K718" s="12">
        <v>0</v>
      </c>
      <c r="L718" s="12">
        <v>0</v>
      </c>
      <c r="M718" s="12">
        <v>0</v>
      </c>
      <c r="N718" s="39">
        <v>0</v>
      </c>
      <c r="O718" s="31">
        <v>1</v>
      </c>
      <c r="P718" s="36" t="s">
        <v>99</v>
      </c>
    </row>
    <row r="719" spans="1:16" ht="36" x14ac:dyDescent="0.25">
      <c r="A719" s="38">
        <v>37906</v>
      </c>
      <c r="B719" s="38">
        <v>37906</v>
      </c>
      <c r="C719" s="11">
        <v>2003</v>
      </c>
      <c r="D719" s="11" t="s">
        <v>34</v>
      </c>
      <c r="E719" s="11" t="s">
        <v>35</v>
      </c>
      <c r="F719" s="36" t="s">
        <v>69</v>
      </c>
      <c r="G719" s="9" t="s">
        <v>1164</v>
      </c>
      <c r="H719" s="9" t="s">
        <v>1165</v>
      </c>
      <c r="I719" s="10">
        <v>0</v>
      </c>
      <c r="J719" s="12">
        <v>1000</v>
      </c>
      <c r="K719" s="12">
        <v>200</v>
      </c>
      <c r="L719" s="12">
        <v>0</v>
      </c>
      <c r="M719" s="12">
        <v>0</v>
      </c>
      <c r="N719" s="39">
        <v>0</v>
      </c>
      <c r="O719" s="31">
        <v>0.57999999999999996</v>
      </c>
      <c r="P719" s="36" t="s">
        <v>99</v>
      </c>
    </row>
    <row r="720" spans="1:16" ht="60" x14ac:dyDescent="0.25">
      <c r="A720" s="38">
        <v>37906</v>
      </c>
      <c r="B720" s="38">
        <v>37906</v>
      </c>
      <c r="C720" s="11">
        <v>2003</v>
      </c>
      <c r="D720" s="11" t="s">
        <v>34</v>
      </c>
      <c r="E720" s="11" t="s">
        <v>35</v>
      </c>
      <c r="F720" s="36" t="s">
        <v>62</v>
      </c>
      <c r="G720" s="36" t="s">
        <v>1166</v>
      </c>
      <c r="H720" s="9" t="s">
        <v>1167</v>
      </c>
      <c r="I720" s="10">
        <v>1</v>
      </c>
      <c r="J720" s="12">
        <v>1</v>
      </c>
      <c r="K720" s="12">
        <v>0</v>
      </c>
      <c r="L720" s="12">
        <v>0</v>
      </c>
      <c r="M720" s="12">
        <v>0</v>
      </c>
      <c r="N720" s="39">
        <v>0</v>
      </c>
      <c r="O720" s="31">
        <v>0</v>
      </c>
      <c r="P720" s="36" t="s">
        <v>99</v>
      </c>
    </row>
    <row r="721" spans="1:16" ht="36" x14ac:dyDescent="0.25">
      <c r="A721" s="38">
        <v>37907</v>
      </c>
      <c r="B721" s="38">
        <v>37907</v>
      </c>
      <c r="C721" s="11">
        <v>2003</v>
      </c>
      <c r="D721" s="35" t="s">
        <v>13</v>
      </c>
      <c r="E721" s="11" t="s">
        <v>112</v>
      </c>
      <c r="F721" s="36" t="s">
        <v>19</v>
      </c>
      <c r="G721" s="36" t="s">
        <v>1168</v>
      </c>
      <c r="H721" s="9" t="s">
        <v>1169</v>
      </c>
      <c r="I721" s="10">
        <v>0</v>
      </c>
      <c r="J721" s="12">
        <v>12</v>
      </c>
      <c r="K721" s="12">
        <v>0</v>
      </c>
      <c r="L721" s="12">
        <v>0</v>
      </c>
      <c r="M721" s="12">
        <v>0</v>
      </c>
      <c r="N721" s="39">
        <v>0</v>
      </c>
      <c r="O721" s="31">
        <v>0.46800000000000003</v>
      </c>
      <c r="P721" s="36" t="s">
        <v>99</v>
      </c>
    </row>
    <row r="722" spans="1:16" ht="60" x14ac:dyDescent="0.25">
      <c r="A722" s="38">
        <v>37908</v>
      </c>
      <c r="B722" s="38">
        <v>37908</v>
      </c>
      <c r="C722" s="11">
        <v>2003</v>
      </c>
      <c r="D722" s="11" t="s">
        <v>34</v>
      </c>
      <c r="E722" s="11" t="s">
        <v>50</v>
      </c>
      <c r="F722" s="36" t="s">
        <v>155</v>
      </c>
      <c r="G722" s="9" t="s">
        <v>1170</v>
      </c>
      <c r="H722" s="9" t="s">
        <v>1171</v>
      </c>
      <c r="I722" s="10">
        <v>0</v>
      </c>
      <c r="J722" s="12">
        <v>316</v>
      </c>
      <c r="K722" s="12" t="s">
        <v>145</v>
      </c>
      <c r="L722" s="12">
        <v>0</v>
      </c>
      <c r="M722" s="12">
        <v>0</v>
      </c>
      <c r="N722" s="39">
        <v>0</v>
      </c>
      <c r="O722" s="31">
        <v>0</v>
      </c>
      <c r="P722" s="36" t="s">
        <v>99</v>
      </c>
    </row>
    <row r="723" spans="1:16" ht="24" x14ac:dyDescent="0.25">
      <c r="A723" s="38">
        <v>37908</v>
      </c>
      <c r="B723" s="38">
        <v>37908</v>
      </c>
      <c r="C723" s="11">
        <v>2003</v>
      </c>
      <c r="D723" s="35" t="s">
        <v>13</v>
      </c>
      <c r="E723" s="11" t="s">
        <v>112</v>
      </c>
      <c r="F723" s="36" t="s">
        <v>28</v>
      </c>
      <c r="G723" s="36" t="s">
        <v>698</v>
      </c>
      <c r="H723" s="9" t="s">
        <v>1172</v>
      </c>
      <c r="I723" s="10">
        <v>0</v>
      </c>
      <c r="J723" s="12">
        <v>52</v>
      </c>
      <c r="K723" s="12">
        <v>8</v>
      </c>
      <c r="L723" s="12">
        <v>0</v>
      </c>
      <c r="M723" s="12">
        <v>0</v>
      </c>
      <c r="N723" s="39">
        <v>0</v>
      </c>
      <c r="O723" s="31">
        <v>7.0000000000000007E-2</v>
      </c>
      <c r="P723" s="36" t="s">
        <v>99</v>
      </c>
    </row>
    <row r="724" spans="1:16" ht="24" x14ac:dyDescent="0.25">
      <c r="A724" s="38">
        <v>37909</v>
      </c>
      <c r="B724" s="38">
        <v>37909</v>
      </c>
      <c r="C724" s="11">
        <v>2003</v>
      </c>
      <c r="D724" s="11" t="s">
        <v>34</v>
      </c>
      <c r="E724" s="11" t="s">
        <v>50</v>
      </c>
      <c r="F724" s="36" t="s">
        <v>42</v>
      </c>
      <c r="G724" s="36" t="s">
        <v>301</v>
      </c>
      <c r="H724" s="9" t="s">
        <v>1173</v>
      </c>
      <c r="I724" s="10">
        <v>0</v>
      </c>
      <c r="J724" s="12">
        <v>105</v>
      </c>
      <c r="K724" s="12">
        <v>0</v>
      </c>
      <c r="L724" s="12">
        <v>0</v>
      </c>
      <c r="M724" s="12">
        <v>0</v>
      </c>
      <c r="N724" s="39">
        <v>0</v>
      </c>
      <c r="O724" s="31">
        <v>0</v>
      </c>
      <c r="P724" s="36" t="s">
        <v>99</v>
      </c>
    </row>
    <row r="725" spans="1:16" ht="24" x14ac:dyDescent="0.25">
      <c r="A725" s="38">
        <v>37909</v>
      </c>
      <c r="B725" s="38">
        <v>37909</v>
      </c>
      <c r="C725" s="11">
        <v>2003</v>
      </c>
      <c r="D725" s="11" t="s">
        <v>34</v>
      </c>
      <c r="E725" s="11" t="s">
        <v>50</v>
      </c>
      <c r="F725" s="36" t="s">
        <v>15</v>
      </c>
      <c r="G725" s="36" t="s">
        <v>1174</v>
      </c>
      <c r="H725" s="9" t="s">
        <v>1175</v>
      </c>
      <c r="I725" s="10">
        <v>1</v>
      </c>
      <c r="J725" s="12">
        <v>1</v>
      </c>
      <c r="K725" s="12">
        <v>0</v>
      </c>
      <c r="L725" s="12">
        <v>0</v>
      </c>
      <c r="M725" s="12">
        <v>0</v>
      </c>
      <c r="N725" s="39">
        <v>0</v>
      </c>
      <c r="O725" s="31">
        <v>0</v>
      </c>
      <c r="P725" s="36" t="s">
        <v>99</v>
      </c>
    </row>
    <row r="726" spans="1:16" ht="24" x14ac:dyDescent="0.25">
      <c r="A726" s="38">
        <v>37909</v>
      </c>
      <c r="B726" s="38">
        <v>37909</v>
      </c>
      <c r="C726" s="11">
        <v>2003</v>
      </c>
      <c r="D726" s="11" t="s">
        <v>34</v>
      </c>
      <c r="E726" s="11" t="s">
        <v>50</v>
      </c>
      <c r="F726" s="36" t="s">
        <v>69</v>
      </c>
      <c r="G726" s="36" t="s">
        <v>1176</v>
      </c>
      <c r="H726" s="9" t="s">
        <v>1177</v>
      </c>
      <c r="I726" s="10">
        <v>1</v>
      </c>
      <c r="J726" s="12">
        <v>1</v>
      </c>
      <c r="K726" s="12">
        <v>0</v>
      </c>
      <c r="L726" s="12">
        <v>0</v>
      </c>
      <c r="M726" s="12">
        <v>0</v>
      </c>
      <c r="N726" s="39">
        <v>0</v>
      </c>
      <c r="O726" s="31">
        <v>0</v>
      </c>
      <c r="P726" s="36" t="s">
        <v>99</v>
      </c>
    </row>
    <row r="727" spans="1:16" ht="48" x14ac:dyDescent="0.25">
      <c r="A727" s="38">
        <v>37914</v>
      </c>
      <c r="B727" s="38">
        <v>37914</v>
      </c>
      <c r="C727" s="11">
        <v>2003</v>
      </c>
      <c r="D727" s="35" t="s">
        <v>13</v>
      </c>
      <c r="E727" s="11" t="s">
        <v>149</v>
      </c>
      <c r="F727" s="36" t="s">
        <v>28</v>
      </c>
      <c r="G727" s="36" t="s">
        <v>411</v>
      </c>
      <c r="H727" s="9" t="s">
        <v>1178</v>
      </c>
      <c r="I727" s="10">
        <v>0</v>
      </c>
      <c r="J727" s="12">
        <v>65</v>
      </c>
      <c r="K727" s="12">
        <v>0</v>
      </c>
      <c r="L727" s="12">
        <v>0</v>
      </c>
      <c r="M727" s="12">
        <v>0</v>
      </c>
      <c r="N727" s="39">
        <v>0</v>
      </c>
      <c r="O727" s="31">
        <v>0</v>
      </c>
      <c r="P727" s="36" t="s">
        <v>99</v>
      </c>
    </row>
    <row r="728" spans="1:16" ht="36" x14ac:dyDescent="0.25">
      <c r="A728" s="38">
        <v>37915</v>
      </c>
      <c r="B728" s="38">
        <v>37915</v>
      </c>
      <c r="C728" s="11">
        <v>2003</v>
      </c>
      <c r="D728" s="35" t="s">
        <v>115</v>
      </c>
      <c r="E728" s="11" t="s">
        <v>116</v>
      </c>
      <c r="F728" s="36" t="s">
        <v>24</v>
      </c>
      <c r="G728" s="36" t="s">
        <v>1179</v>
      </c>
      <c r="H728" s="9" t="s">
        <v>1180</v>
      </c>
      <c r="I728" s="10">
        <v>4</v>
      </c>
      <c r="J728" s="12">
        <v>6</v>
      </c>
      <c r="K728" s="12">
        <v>0</v>
      </c>
      <c r="L728" s="12">
        <v>0</v>
      </c>
      <c r="M728" s="12">
        <v>0</v>
      </c>
      <c r="N728" s="39">
        <v>0</v>
      </c>
      <c r="O728" s="31">
        <v>1</v>
      </c>
      <c r="P728" s="36" t="s">
        <v>99</v>
      </c>
    </row>
    <row r="729" spans="1:16" ht="24" x14ac:dyDescent="0.25">
      <c r="A729" s="38">
        <v>37916</v>
      </c>
      <c r="B729" s="38">
        <v>37916</v>
      </c>
      <c r="C729" s="11">
        <v>2003</v>
      </c>
      <c r="D729" s="35" t="s">
        <v>13</v>
      </c>
      <c r="E729" s="11" t="s">
        <v>112</v>
      </c>
      <c r="F729" s="36" t="s">
        <v>165</v>
      </c>
      <c r="G729" s="36" t="s">
        <v>145</v>
      </c>
      <c r="H729" s="9" t="s">
        <v>1181</v>
      </c>
      <c r="I729" s="10">
        <v>3</v>
      </c>
      <c r="J729" s="12">
        <v>7</v>
      </c>
      <c r="K729" s="12">
        <v>0</v>
      </c>
      <c r="L729" s="12">
        <v>0</v>
      </c>
      <c r="M729" s="12">
        <v>0</v>
      </c>
      <c r="N729" s="39">
        <v>0</v>
      </c>
      <c r="O729" s="31">
        <v>0</v>
      </c>
      <c r="P729" s="36" t="s">
        <v>99</v>
      </c>
    </row>
    <row r="730" spans="1:16" ht="36" x14ac:dyDescent="0.25">
      <c r="A730" s="38">
        <v>37916</v>
      </c>
      <c r="B730" s="38">
        <v>37916</v>
      </c>
      <c r="C730" s="11">
        <v>2003</v>
      </c>
      <c r="D730" s="35" t="s">
        <v>13</v>
      </c>
      <c r="E730" s="11" t="s">
        <v>125</v>
      </c>
      <c r="F730" s="36" t="s">
        <v>75</v>
      </c>
      <c r="G730" s="36" t="s">
        <v>145</v>
      </c>
      <c r="H730" s="9" t="s">
        <v>1182</v>
      </c>
      <c r="I730" s="10">
        <v>0</v>
      </c>
      <c r="J730" s="12">
        <v>7</v>
      </c>
      <c r="K730" s="12">
        <v>0</v>
      </c>
      <c r="L730" s="12">
        <v>0</v>
      </c>
      <c r="M730" s="12">
        <v>0</v>
      </c>
      <c r="N730" s="39">
        <v>0</v>
      </c>
      <c r="O730" s="31">
        <v>0</v>
      </c>
      <c r="P730" s="36" t="s">
        <v>99</v>
      </c>
    </row>
    <row r="731" spans="1:16" ht="24" x14ac:dyDescent="0.25">
      <c r="A731" s="38">
        <v>37916</v>
      </c>
      <c r="B731" s="38">
        <v>37916</v>
      </c>
      <c r="C731" s="11">
        <v>2003</v>
      </c>
      <c r="D731" s="35" t="s">
        <v>13</v>
      </c>
      <c r="E731" s="11" t="s">
        <v>112</v>
      </c>
      <c r="F731" s="36" t="s">
        <v>165</v>
      </c>
      <c r="G731" s="36" t="s">
        <v>145</v>
      </c>
      <c r="H731" s="9" t="s">
        <v>1183</v>
      </c>
      <c r="I731" s="10">
        <v>0</v>
      </c>
      <c r="J731" s="12">
        <v>3</v>
      </c>
      <c r="K731" s="12">
        <v>0</v>
      </c>
      <c r="L731" s="12">
        <v>0</v>
      </c>
      <c r="M731" s="12">
        <v>0</v>
      </c>
      <c r="N731" s="39">
        <v>0</v>
      </c>
      <c r="O731" s="31">
        <v>0</v>
      </c>
      <c r="P731" s="36" t="s">
        <v>99</v>
      </c>
    </row>
    <row r="732" spans="1:16" ht="36" x14ac:dyDescent="0.25">
      <c r="A732" s="38">
        <v>37920</v>
      </c>
      <c r="B732" s="38">
        <v>37920</v>
      </c>
      <c r="C732" s="11">
        <v>2003</v>
      </c>
      <c r="D732" s="35" t="s">
        <v>13</v>
      </c>
      <c r="E732" s="11" t="s">
        <v>14</v>
      </c>
      <c r="F732" s="36" t="s">
        <v>28</v>
      </c>
      <c r="G732" s="36" t="s">
        <v>1184</v>
      </c>
      <c r="H732" s="9" t="s">
        <v>1185</v>
      </c>
      <c r="I732" s="10">
        <v>2</v>
      </c>
      <c r="J732" s="12">
        <v>153</v>
      </c>
      <c r="K732" s="12">
        <v>28</v>
      </c>
      <c r="L732" s="12">
        <v>0</v>
      </c>
      <c r="M732" s="12">
        <v>0</v>
      </c>
      <c r="N732" s="39">
        <v>1200</v>
      </c>
      <c r="O732" s="31">
        <v>9.5</v>
      </c>
      <c r="P732" s="36" t="s">
        <v>99</v>
      </c>
    </row>
    <row r="733" spans="1:16" ht="36" x14ac:dyDescent="0.25">
      <c r="A733" s="38">
        <v>37920</v>
      </c>
      <c r="B733" s="38">
        <v>37922</v>
      </c>
      <c r="C733" s="11">
        <v>2003</v>
      </c>
      <c r="D733" s="11" t="s">
        <v>34</v>
      </c>
      <c r="E733" s="11" t="s">
        <v>95</v>
      </c>
      <c r="F733" s="36" t="s">
        <v>21</v>
      </c>
      <c r="G733" s="36" t="s">
        <v>1186</v>
      </c>
      <c r="H733" s="9" t="s">
        <v>1187</v>
      </c>
      <c r="I733" s="10">
        <v>4</v>
      </c>
      <c r="J733" s="12">
        <v>4</v>
      </c>
      <c r="K733" s="12">
        <v>0</v>
      </c>
      <c r="L733" s="12">
        <v>0</v>
      </c>
      <c r="M733" s="12">
        <v>0</v>
      </c>
      <c r="N733" s="39">
        <v>0</v>
      </c>
      <c r="O733" s="31">
        <v>0</v>
      </c>
      <c r="P733" s="36" t="s">
        <v>99</v>
      </c>
    </row>
    <row r="734" spans="1:16" ht="24" x14ac:dyDescent="0.25">
      <c r="A734" s="38">
        <v>37922</v>
      </c>
      <c r="B734" s="38">
        <v>37922</v>
      </c>
      <c r="C734" s="11">
        <v>2003</v>
      </c>
      <c r="D734" s="35" t="s">
        <v>13</v>
      </c>
      <c r="E734" s="11" t="s">
        <v>173</v>
      </c>
      <c r="F734" s="36" t="s">
        <v>62</v>
      </c>
      <c r="G734" s="36" t="s">
        <v>145</v>
      </c>
      <c r="H734" s="9" t="s">
        <v>1188</v>
      </c>
      <c r="I734" s="10">
        <v>0</v>
      </c>
      <c r="J734" s="12">
        <v>0</v>
      </c>
      <c r="K734" s="12">
        <v>0</v>
      </c>
      <c r="L734" s="12">
        <v>0</v>
      </c>
      <c r="M734" s="12">
        <v>0</v>
      </c>
      <c r="N734" s="39">
        <v>0</v>
      </c>
      <c r="O734" s="31">
        <v>0.182</v>
      </c>
      <c r="P734" s="36" t="s">
        <v>99</v>
      </c>
    </row>
    <row r="735" spans="1:16" ht="48" x14ac:dyDescent="0.25">
      <c r="A735" s="38">
        <v>37923</v>
      </c>
      <c r="B735" s="38">
        <v>37923</v>
      </c>
      <c r="C735" s="11">
        <v>2003</v>
      </c>
      <c r="D735" s="35" t="s">
        <v>115</v>
      </c>
      <c r="E735" s="11" t="s">
        <v>116</v>
      </c>
      <c r="F735" s="36" t="s">
        <v>165</v>
      </c>
      <c r="G735" s="36" t="s">
        <v>1189</v>
      </c>
      <c r="H735" s="9" t="s">
        <v>1190</v>
      </c>
      <c r="I735" s="10">
        <v>1</v>
      </c>
      <c r="J735" s="12">
        <v>6</v>
      </c>
      <c r="K735" s="12">
        <v>0</v>
      </c>
      <c r="L735" s="12">
        <v>0</v>
      </c>
      <c r="M735" s="12">
        <v>0</v>
      </c>
      <c r="N735" s="39">
        <v>0</v>
      </c>
      <c r="O735" s="31">
        <v>0.14399999999999999</v>
      </c>
      <c r="P735" s="36" t="s">
        <v>99</v>
      </c>
    </row>
    <row r="736" spans="1:16" ht="48" x14ac:dyDescent="0.25">
      <c r="A736" s="38">
        <v>37924</v>
      </c>
      <c r="B736" s="38">
        <v>37924</v>
      </c>
      <c r="C736" s="11">
        <v>2003</v>
      </c>
      <c r="D736" s="35" t="s">
        <v>13</v>
      </c>
      <c r="E736" s="11" t="s">
        <v>112</v>
      </c>
      <c r="F736" s="36" t="s">
        <v>21</v>
      </c>
      <c r="G736" s="36" t="s">
        <v>1191</v>
      </c>
      <c r="H736" s="9" t="s">
        <v>1192</v>
      </c>
      <c r="I736" s="10">
        <v>4</v>
      </c>
      <c r="J736" s="12">
        <v>150</v>
      </c>
      <c r="K736" s="12">
        <v>1</v>
      </c>
      <c r="L736" s="12">
        <v>0</v>
      </c>
      <c r="M736" s="12">
        <v>0</v>
      </c>
      <c r="N736" s="39">
        <v>0</v>
      </c>
      <c r="O736" s="31">
        <v>2.8000000000000001E-2</v>
      </c>
      <c r="P736" s="36" t="s">
        <v>99</v>
      </c>
    </row>
    <row r="737" spans="1:16" ht="36" x14ac:dyDescent="0.25">
      <c r="A737" s="38">
        <v>37924</v>
      </c>
      <c r="B737" s="38">
        <v>37924</v>
      </c>
      <c r="C737" s="11">
        <v>2003</v>
      </c>
      <c r="D737" s="35" t="s">
        <v>13</v>
      </c>
      <c r="E737" s="11" t="s">
        <v>125</v>
      </c>
      <c r="F737" s="36" t="s">
        <v>62</v>
      </c>
      <c r="G737" s="36" t="s">
        <v>1193</v>
      </c>
      <c r="H737" s="9" t="s">
        <v>1194</v>
      </c>
      <c r="I737" s="10">
        <v>0</v>
      </c>
      <c r="J737" s="12">
        <v>4</v>
      </c>
      <c r="K737" s="12">
        <v>0</v>
      </c>
      <c r="L737" s="12">
        <v>0</v>
      </c>
      <c r="M737" s="12">
        <v>0</v>
      </c>
      <c r="N737" s="39">
        <v>0</v>
      </c>
      <c r="O737" s="31">
        <v>0</v>
      </c>
      <c r="P737" s="36" t="s">
        <v>99</v>
      </c>
    </row>
    <row r="738" spans="1:16" ht="36" x14ac:dyDescent="0.25">
      <c r="A738" s="38">
        <v>37924</v>
      </c>
      <c r="B738" s="38">
        <v>37924</v>
      </c>
      <c r="C738" s="11">
        <v>2003</v>
      </c>
      <c r="D738" s="35" t="s">
        <v>13</v>
      </c>
      <c r="E738" s="11" t="s">
        <v>149</v>
      </c>
      <c r="F738" s="36" t="s">
        <v>47</v>
      </c>
      <c r="G738" s="36" t="s">
        <v>145</v>
      </c>
      <c r="H738" s="9" t="s">
        <v>1195</v>
      </c>
      <c r="I738" s="10">
        <v>0</v>
      </c>
      <c r="J738" s="12">
        <v>1</v>
      </c>
      <c r="K738" s="12">
        <v>0</v>
      </c>
      <c r="L738" s="12">
        <v>0</v>
      </c>
      <c r="M738" s="12">
        <v>0</v>
      </c>
      <c r="N738" s="39">
        <v>0</v>
      </c>
      <c r="O738" s="31">
        <v>0</v>
      </c>
      <c r="P738" s="36" t="s">
        <v>99</v>
      </c>
    </row>
    <row r="739" spans="1:16" ht="24" x14ac:dyDescent="0.25">
      <c r="A739" s="38">
        <v>37925</v>
      </c>
      <c r="B739" s="38">
        <v>37925</v>
      </c>
      <c r="C739" s="11">
        <v>2003</v>
      </c>
      <c r="D739" s="11" t="s">
        <v>34</v>
      </c>
      <c r="E739" s="11" t="s">
        <v>333</v>
      </c>
      <c r="F739" s="36" t="s">
        <v>165</v>
      </c>
      <c r="G739" s="36" t="s">
        <v>952</v>
      </c>
      <c r="H739" s="9" t="s">
        <v>1196</v>
      </c>
      <c r="I739" s="10">
        <v>0</v>
      </c>
      <c r="J739" s="12">
        <v>500</v>
      </c>
      <c r="K739" s="12">
        <v>100</v>
      </c>
      <c r="L739" s="12">
        <v>0</v>
      </c>
      <c r="M739" s="12">
        <v>0</v>
      </c>
      <c r="N739" s="39">
        <v>0</v>
      </c>
      <c r="O739" s="31">
        <v>0.28799999999999998</v>
      </c>
      <c r="P739" s="36" t="s">
        <v>99</v>
      </c>
    </row>
    <row r="740" spans="1:16" ht="24" x14ac:dyDescent="0.25">
      <c r="A740" s="38">
        <v>37925</v>
      </c>
      <c r="B740" s="38">
        <v>37925</v>
      </c>
      <c r="C740" s="11">
        <v>2003</v>
      </c>
      <c r="D740" s="11" t="s">
        <v>34</v>
      </c>
      <c r="E740" s="11" t="s">
        <v>35</v>
      </c>
      <c r="F740" s="36" t="s">
        <v>42</v>
      </c>
      <c r="G740" s="36" t="s">
        <v>1197</v>
      </c>
      <c r="H740" s="9" t="s">
        <v>1198</v>
      </c>
      <c r="I740" s="10">
        <v>0</v>
      </c>
      <c r="J740" s="12">
        <v>200</v>
      </c>
      <c r="K740" s="12">
        <v>1</v>
      </c>
      <c r="L740" s="12">
        <v>0</v>
      </c>
      <c r="M740" s="12">
        <v>0</v>
      </c>
      <c r="N740" s="39">
        <v>0</v>
      </c>
      <c r="O740" s="31">
        <v>2.8000000000000001E-2</v>
      </c>
      <c r="P740" s="36" t="s">
        <v>99</v>
      </c>
    </row>
    <row r="741" spans="1:16" ht="48" x14ac:dyDescent="0.25">
      <c r="A741" s="38">
        <v>37925</v>
      </c>
      <c r="B741" s="38">
        <v>37925</v>
      </c>
      <c r="C741" s="11">
        <v>2003</v>
      </c>
      <c r="D741" s="35" t="s">
        <v>115</v>
      </c>
      <c r="E741" s="11" t="s">
        <v>116</v>
      </c>
      <c r="F741" s="36" t="s">
        <v>162</v>
      </c>
      <c r="G741" s="36" t="s">
        <v>145</v>
      </c>
      <c r="H741" s="9" t="s">
        <v>1199</v>
      </c>
      <c r="I741" s="10">
        <v>1</v>
      </c>
      <c r="J741" s="12">
        <v>27</v>
      </c>
      <c r="K741" s="12">
        <v>4</v>
      </c>
      <c r="L741" s="12">
        <v>0</v>
      </c>
      <c r="M741" s="12">
        <v>0</v>
      </c>
      <c r="N741" s="39">
        <v>0</v>
      </c>
      <c r="O741" s="31">
        <v>0.113</v>
      </c>
      <c r="P741" s="36" t="s">
        <v>99</v>
      </c>
    </row>
    <row r="742" spans="1:16" ht="36" x14ac:dyDescent="0.25">
      <c r="A742" s="38">
        <v>37926</v>
      </c>
      <c r="B742" s="38">
        <v>37926</v>
      </c>
      <c r="C742" s="11">
        <v>2003</v>
      </c>
      <c r="D742" s="11" t="s">
        <v>34</v>
      </c>
      <c r="E742" s="11" t="s">
        <v>35</v>
      </c>
      <c r="F742" s="36" t="s">
        <v>92</v>
      </c>
      <c r="G742" s="36" t="s">
        <v>1200</v>
      </c>
      <c r="H742" s="9" t="s">
        <v>1201</v>
      </c>
      <c r="I742" s="10">
        <v>0</v>
      </c>
      <c r="J742" s="12">
        <v>180</v>
      </c>
      <c r="K742" s="12">
        <v>36</v>
      </c>
      <c r="L742" s="12">
        <v>0</v>
      </c>
      <c r="M742" s="12">
        <v>0</v>
      </c>
      <c r="N742" s="39">
        <v>0</v>
      </c>
      <c r="O742" s="31">
        <v>0.1037</v>
      </c>
      <c r="P742" s="36" t="s">
        <v>99</v>
      </c>
    </row>
    <row r="743" spans="1:16" ht="48" x14ac:dyDescent="0.25">
      <c r="A743" s="38">
        <v>37926</v>
      </c>
      <c r="B743" s="38">
        <v>37926</v>
      </c>
      <c r="C743" s="11">
        <v>2003</v>
      </c>
      <c r="D743" s="11" t="s">
        <v>34</v>
      </c>
      <c r="E743" s="11" t="s">
        <v>35</v>
      </c>
      <c r="F743" s="36" t="s">
        <v>162</v>
      </c>
      <c r="G743" s="36" t="s">
        <v>1202</v>
      </c>
      <c r="H743" s="9" t="s">
        <v>1203</v>
      </c>
      <c r="I743" s="10">
        <v>0</v>
      </c>
      <c r="J743" s="12">
        <v>75</v>
      </c>
      <c r="K743" s="12">
        <v>15</v>
      </c>
      <c r="L743" s="12">
        <v>0</v>
      </c>
      <c r="M743" s="12">
        <v>0</v>
      </c>
      <c r="N743" s="39">
        <v>0</v>
      </c>
      <c r="O743" s="31">
        <v>4.2999999999999997E-2</v>
      </c>
      <c r="P743" s="36" t="s">
        <v>99</v>
      </c>
    </row>
    <row r="744" spans="1:16" ht="36" x14ac:dyDescent="0.25">
      <c r="A744" s="38">
        <v>37926</v>
      </c>
      <c r="B744" s="38">
        <v>37926</v>
      </c>
      <c r="C744" s="11">
        <v>2003</v>
      </c>
      <c r="D744" s="11" t="s">
        <v>34</v>
      </c>
      <c r="E744" s="11" t="s">
        <v>35</v>
      </c>
      <c r="F744" s="36" t="s">
        <v>69</v>
      </c>
      <c r="G744" s="36" t="s">
        <v>1204</v>
      </c>
      <c r="H744" s="9" t="s">
        <v>1205</v>
      </c>
      <c r="I744" s="10">
        <v>0</v>
      </c>
      <c r="J744" s="12">
        <v>92</v>
      </c>
      <c r="K744" s="12">
        <v>0</v>
      </c>
      <c r="L744" s="12">
        <v>0</v>
      </c>
      <c r="M744" s="12">
        <v>0</v>
      </c>
      <c r="N744" s="39">
        <v>0</v>
      </c>
      <c r="O744" s="31">
        <v>0</v>
      </c>
      <c r="P744" s="36" t="s">
        <v>99</v>
      </c>
    </row>
    <row r="745" spans="1:16" ht="48" x14ac:dyDescent="0.25">
      <c r="A745" s="38">
        <v>37929</v>
      </c>
      <c r="B745" s="38">
        <v>37929</v>
      </c>
      <c r="C745" s="11">
        <v>2003</v>
      </c>
      <c r="D745" s="35" t="s">
        <v>13</v>
      </c>
      <c r="E745" s="11" t="s">
        <v>125</v>
      </c>
      <c r="F745" s="36" t="s">
        <v>165</v>
      </c>
      <c r="G745" s="36" t="s">
        <v>799</v>
      </c>
      <c r="H745" s="9" t="s">
        <v>1206</v>
      </c>
      <c r="I745" s="10">
        <v>0</v>
      </c>
      <c r="J745" s="12">
        <v>202</v>
      </c>
      <c r="K745" s="12">
        <v>0</v>
      </c>
      <c r="L745" s="12">
        <v>0</v>
      </c>
      <c r="M745" s="12">
        <v>0</v>
      </c>
      <c r="N745" s="39">
        <v>0</v>
      </c>
      <c r="O745" s="31">
        <v>0</v>
      </c>
      <c r="P745" s="36" t="s">
        <v>99</v>
      </c>
    </row>
    <row r="746" spans="1:16" ht="24" x14ac:dyDescent="0.25">
      <c r="A746" s="38">
        <v>37929</v>
      </c>
      <c r="B746" s="38">
        <v>37929</v>
      </c>
      <c r="C746" s="11">
        <v>2003</v>
      </c>
      <c r="D746" s="35" t="s">
        <v>13</v>
      </c>
      <c r="E746" s="11" t="s">
        <v>125</v>
      </c>
      <c r="F746" s="36" t="s">
        <v>155</v>
      </c>
      <c r="G746" s="36" t="s">
        <v>1207</v>
      </c>
      <c r="H746" s="9" t="s">
        <v>1208</v>
      </c>
      <c r="I746" s="10">
        <v>0</v>
      </c>
      <c r="J746" s="12">
        <v>14</v>
      </c>
      <c r="K746" s="12">
        <v>0</v>
      </c>
      <c r="L746" s="12">
        <v>0</v>
      </c>
      <c r="M746" s="12">
        <v>0</v>
      </c>
      <c r="N746" s="39">
        <v>0</v>
      </c>
      <c r="O746" s="31">
        <v>0</v>
      </c>
      <c r="P746" s="36" t="s">
        <v>99</v>
      </c>
    </row>
    <row r="747" spans="1:16" ht="24" x14ac:dyDescent="0.25">
      <c r="A747" s="38">
        <v>37930</v>
      </c>
      <c r="B747" s="38">
        <v>37930</v>
      </c>
      <c r="C747" s="11">
        <v>2003</v>
      </c>
      <c r="D747" s="35" t="s">
        <v>13</v>
      </c>
      <c r="E747" s="11" t="s">
        <v>149</v>
      </c>
      <c r="F747" s="36" t="s">
        <v>59</v>
      </c>
      <c r="G747" s="36" t="s">
        <v>1209</v>
      </c>
      <c r="H747" s="9" t="s">
        <v>1210</v>
      </c>
      <c r="I747" s="10">
        <v>0</v>
      </c>
      <c r="J747" s="12">
        <v>20</v>
      </c>
      <c r="K747" s="12">
        <v>0</v>
      </c>
      <c r="L747" s="12">
        <v>0</v>
      </c>
      <c r="M747" s="12">
        <v>0</v>
      </c>
      <c r="N747" s="39">
        <v>0</v>
      </c>
      <c r="O747" s="31">
        <v>0</v>
      </c>
      <c r="P747" s="36" t="s">
        <v>99</v>
      </c>
    </row>
    <row r="748" spans="1:16" ht="24" x14ac:dyDescent="0.25">
      <c r="A748" s="38">
        <v>37931</v>
      </c>
      <c r="B748" s="38">
        <v>37931</v>
      </c>
      <c r="C748" s="11">
        <v>2003</v>
      </c>
      <c r="D748" s="35" t="s">
        <v>115</v>
      </c>
      <c r="E748" s="11" t="s">
        <v>116</v>
      </c>
      <c r="F748" s="36" t="s">
        <v>44</v>
      </c>
      <c r="G748" s="36" t="s">
        <v>911</v>
      </c>
      <c r="H748" s="9" t="s">
        <v>1211</v>
      </c>
      <c r="I748" s="10">
        <v>1</v>
      </c>
      <c r="J748" s="12">
        <v>1</v>
      </c>
      <c r="K748" s="12">
        <v>0</v>
      </c>
      <c r="L748" s="12">
        <v>0</v>
      </c>
      <c r="M748" s="12">
        <v>0</v>
      </c>
      <c r="N748" s="39">
        <v>0</v>
      </c>
      <c r="O748" s="31">
        <v>0</v>
      </c>
      <c r="P748" s="36" t="s">
        <v>99</v>
      </c>
    </row>
    <row r="749" spans="1:16" ht="24" x14ac:dyDescent="0.25">
      <c r="A749" s="38">
        <v>37931</v>
      </c>
      <c r="B749" s="38">
        <v>37931</v>
      </c>
      <c r="C749" s="11">
        <v>2003</v>
      </c>
      <c r="D749" s="35" t="s">
        <v>13</v>
      </c>
      <c r="E749" s="11" t="s">
        <v>125</v>
      </c>
      <c r="F749" s="36" t="s">
        <v>165</v>
      </c>
      <c r="G749" s="36" t="s">
        <v>952</v>
      </c>
      <c r="H749" s="9" t="s">
        <v>1212</v>
      </c>
      <c r="I749" s="10">
        <v>0</v>
      </c>
      <c r="J749" s="12">
        <v>2</v>
      </c>
      <c r="K749" s="12">
        <v>1</v>
      </c>
      <c r="L749" s="12">
        <v>0</v>
      </c>
      <c r="M749" s="12">
        <v>0</v>
      </c>
      <c r="N749" s="39">
        <v>0</v>
      </c>
      <c r="O749" s="31">
        <v>2.8E-3</v>
      </c>
      <c r="P749" s="36" t="s">
        <v>99</v>
      </c>
    </row>
    <row r="750" spans="1:16" ht="24" x14ac:dyDescent="0.25">
      <c r="A750" s="38">
        <v>37931</v>
      </c>
      <c r="B750" s="38">
        <v>37931</v>
      </c>
      <c r="C750" s="11">
        <v>2003</v>
      </c>
      <c r="D750" s="35" t="s">
        <v>115</v>
      </c>
      <c r="E750" s="11" t="s">
        <v>116</v>
      </c>
      <c r="F750" s="36" t="s">
        <v>55</v>
      </c>
      <c r="G750" s="36" t="s">
        <v>145</v>
      </c>
      <c r="H750" s="9" t="s">
        <v>1213</v>
      </c>
      <c r="I750" s="10">
        <v>0</v>
      </c>
      <c r="J750" s="12">
        <v>4</v>
      </c>
      <c r="K750" s="12">
        <v>0</v>
      </c>
      <c r="L750" s="12">
        <v>0</v>
      </c>
      <c r="M750" s="12">
        <v>0</v>
      </c>
      <c r="N750" s="39">
        <v>0</v>
      </c>
      <c r="O750" s="31">
        <v>0</v>
      </c>
      <c r="P750" s="36" t="s">
        <v>99</v>
      </c>
    </row>
    <row r="751" spans="1:16" ht="36" x14ac:dyDescent="0.25">
      <c r="A751" s="38">
        <v>37932</v>
      </c>
      <c r="B751" s="38">
        <v>37932</v>
      </c>
      <c r="C751" s="11">
        <v>2003</v>
      </c>
      <c r="D751" s="35" t="s">
        <v>115</v>
      </c>
      <c r="E751" s="11" t="s">
        <v>116</v>
      </c>
      <c r="F751" s="36" t="s">
        <v>92</v>
      </c>
      <c r="G751" s="36" t="s">
        <v>145</v>
      </c>
      <c r="H751" s="9" t="s">
        <v>1214</v>
      </c>
      <c r="I751" s="10">
        <v>2</v>
      </c>
      <c r="J751" s="12">
        <v>2</v>
      </c>
      <c r="K751" s="12">
        <v>0</v>
      </c>
      <c r="L751" s="12">
        <v>0</v>
      </c>
      <c r="M751" s="12">
        <v>0</v>
      </c>
      <c r="N751" s="39">
        <v>0</v>
      </c>
      <c r="O751" s="31">
        <v>0</v>
      </c>
      <c r="P751" s="36" t="s">
        <v>99</v>
      </c>
    </row>
    <row r="752" spans="1:16" ht="24" x14ac:dyDescent="0.25">
      <c r="A752" s="38">
        <v>37932</v>
      </c>
      <c r="B752" s="38">
        <v>37932</v>
      </c>
      <c r="C752" s="11">
        <v>2003</v>
      </c>
      <c r="D752" s="35" t="s">
        <v>115</v>
      </c>
      <c r="E752" s="11" t="s">
        <v>116</v>
      </c>
      <c r="F752" s="36" t="s">
        <v>19</v>
      </c>
      <c r="G752" s="36" t="s">
        <v>681</v>
      </c>
      <c r="H752" s="9" t="s">
        <v>1215</v>
      </c>
      <c r="I752" s="10">
        <v>0</v>
      </c>
      <c r="J752" s="12">
        <v>1</v>
      </c>
      <c r="K752" s="12">
        <v>0</v>
      </c>
      <c r="L752" s="12">
        <v>0</v>
      </c>
      <c r="M752" s="12">
        <v>0</v>
      </c>
      <c r="N752" s="39">
        <v>0</v>
      </c>
      <c r="O752" s="31">
        <v>0</v>
      </c>
      <c r="P752" s="36" t="s">
        <v>99</v>
      </c>
    </row>
    <row r="753" spans="1:16" ht="24" x14ac:dyDescent="0.25">
      <c r="A753" s="38">
        <v>37932</v>
      </c>
      <c r="B753" s="38">
        <v>37932</v>
      </c>
      <c r="C753" s="11">
        <v>2003</v>
      </c>
      <c r="D753" s="35" t="s">
        <v>115</v>
      </c>
      <c r="E753" s="11" t="s">
        <v>116</v>
      </c>
      <c r="F753" s="36" t="s">
        <v>44</v>
      </c>
      <c r="G753" s="36" t="s">
        <v>889</v>
      </c>
      <c r="H753" s="9" t="s">
        <v>1216</v>
      </c>
      <c r="I753" s="10">
        <v>0</v>
      </c>
      <c r="J753" s="12">
        <v>4</v>
      </c>
      <c r="K753" s="12">
        <v>0</v>
      </c>
      <c r="L753" s="12">
        <v>0</v>
      </c>
      <c r="M753" s="12">
        <v>0</v>
      </c>
      <c r="N753" s="39">
        <v>0</v>
      </c>
      <c r="O753" s="31">
        <v>0</v>
      </c>
      <c r="P753" s="36" t="s">
        <v>99</v>
      </c>
    </row>
    <row r="754" spans="1:16" ht="36" x14ac:dyDescent="0.25">
      <c r="A754" s="38">
        <v>37934</v>
      </c>
      <c r="B754" s="38">
        <v>37934</v>
      </c>
      <c r="C754" s="11">
        <v>2003</v>
      </c>
      <c r="D754" s="35" t="s">
        <v>115</v>
      </c>
      <c r="E754" s="11" t="s">
        <v>116</v>
      </c>
      <c r="F754" s="36" t="s">
        <v>55</v>
      </c>
      <c r="G754" s="36" t="s">
        <v>929</v>
      </c>
      <c r="H754" s="9" t="s">
        <v>1217</v>
      </c>
      <c r="I754" s="10">
        <v>1</v>
      </c>
      <c r="J754" s="12">
        <v>23</v>
      </c>
      <c r="K754" s="12">
        <v>0</v>
      </c>
      <c r="L754" s="12">
        <v>0</v>
      </c>
      <c r="M754" s="12">
        <v>0</v>
      </c>
      <c r="N754" s="39">
        <v>0</v>
      </c>
      <c r="O754" s="31">
        <v>0</v>
      </c>
      <c r="P754" s="36" t="s">
        <v>99</v>
      </c>
    </row>
    <row r="755" spans="1:16" ht="36" x14ac:dyDescent="0.25">
      <c r="A755" s="38">
        <v>37934</v>
      </c>
      <c r="B755" s="38">
        <v>37934</v>
      </c>
      <c r="C755" s="11">
        <v>2003</v>
      </c>
      <c r="D755" s="11" t="s">
        <v>34</v>
      </c>
      <c r="E755" s="11" t="s">
        <v>35</v>
      </c>
      <c r="F755" s="36" t="s">
        <v>36</v>
      </c>
      <c r="G755" s="36" t="s">
        <v>1218</v>
      </c>
      <c r="H755" s="9" t="s">
        <v>1219</v>
      </c>
      <c r="I755" s="10">
        <v>0</v>
      </c>
      <c r="J755" s="12">
        <v>145</v>
      </c>
      <c r="K755" s="12">
        <v>29</v>
      </c>
      <c r="L755" s="12">
        <v>2</v>
      </c>
      <c r="M755" s="12">
        <v>0</v>
      </c>
      <c r="N755" s="39">
        <v>0</v>
      </c>
      <c r="O755" s="31">
        <v>0.08</v>
      </c>
      <c r="P755" s="36" t="s">
        <v>99</v>
      </c>
    </row>
    <row r="756" spans="1:16" ht="48" x14ac:dyDescent="0.25">
      <c r="A756" s="38">
        <v>37938</v>
      </c>
      <c r="B756" s="38">
        <v>37938</v>
      </c>
      <c r="C756" s="11">
        <v>2003</v>
      </c>
      <c r="D756" s="35" t="s">
        <v>115</v>
      </c>
      <c r="E756" s="11" t="s">
        <v>116</v>
      </c>
      <c r="F756" s="36" t="s">
        <v>51</v>
      </c>
      <c r="G756" s="36" t="s">
        <v>1220</v>
      </c>
      <c r="H756" s="9" t="s">
        <v>1221</v>
      </c>
      <c r="I756" s="10">
        <v>1</v>
      </c>
      <c r="J756" s="12">
        <v>1</v>
      </c>
      <c r="K756" s="12">
        <v>0</v>
      </c>
      <c r="L756" s="12">
        <v>0</v>
      </c>
      <c r="M756" s="12">
        <v>0</v>
      </c>
      <c r="N756" s="39">
        <v>0</v>
      </c>
      <c r="O756" s="31">
        <v>0.4</v>
      </c>
      <c r="P756" s="36" t="s">
        <v>99</v>
      </c>
    </row>
    <row r="757" spans="1:16" ht="36" x14ac:dyDescent="0.25">
      <c r="A757" s="38">
        <v>37939</v>
      </c>
      <c r="B757" s="38">
        <v>37940</v>
      </c>
      <c r="C757" s="11">
        <v>2003</v>
      </c>
      <c r="D757" s="11" t="s">
        <v>34</v>
      </c>
      <c r="E757" s="11" t="s">
        <v>35</v>
      </c>
      <c r="F757" s="36" t="s">
        <v>21</v>
      </c>
      <c r="G757" s="9" t="s">
        <v>1222</v>
      </c>
      <c r="H757" s="9" t="s">
        <v>1223</v>
      </c>
      <c r="I757" s="10">
        <v>0</v>
      </c>
      <c r="J757" s="12">
        <v>7850</v>
      </c>
      <c r="K757" s="12">
        <v>1570</v>
      </c>
      <c r="L757" s="12">
        <v>0</v>
      </c>
      <c r="M757" s="12">
        <v>0</v>
      </c>
      <c r="N757" s="39">
        <v>0</v>
      </c>
      <c r="O757" s="31">
        <v>9.42</v>
      </c>
      <c r="P757" s="36" t="s">
        <v>99</v>
      </c>
    </row>
    <row r="758" spans="1:16" ht="36" x14ac:dyDescent="0.25">
      <c r="A758" s="38">
        <v>37940</v>
      </c>
      <c r="B758" s="38">
        <v>37940</v>
      </c>
      <c r="C758" s="11">
        <v>2003</v>
      </c>
      <c r="D758" s="35" t="s">
        <v>13</v>
      </c>
      <c r="E758" s="11" t="s">
        <v>125</v>
      </c>
      <c r="F758" s="36" t="s">
        <v>162</v>
      </c>
      <c r="G758" s="36" t="s">
        <v>1224</v>
      </c>
      <c r="H758" s="9" t="s">
        <v>1225</v>
      </c>
      <c r="I758" s="10">
        <v>0</v>
      </c>
      <c r="J758" s="12">
        <v>9</v>
      </c>
      <c r="K758" s="12">
        <v>0</v>
      </c>
      <c r="L758" s="12">
        <v>0</v>
      </c>
      <c r="M758" s="12">
        <v>0</v>
      </c>
      <c r="N758" s="39">
        <v>0</v>
      </c>
      <c r="O758" s="31">
        <v>1E-4</v>
      </c>
      <c r="P758" s="36" t="s">
        <v>99</v>
      </c>
    </row>
    <row r="759" spans="1:16" ht="24" x14ac:dyDescent="0.25">
      <c r="A759" s="38">
        <v>37942</v>
      </c>
      <c r="B759" s="38">
        <v>37942</v>
      </c>
      <c r="C759" s="11">
        <v>2003</v>
      </c>
      <c r="D759" s="35" t="s">
        <v>115</v>
      </c>
      <c r="E759" s="11" t="s">
        <v>116</v>
      </c>
      <c r="F759" s="36" t="s">
        <v>162</v>
      </c>
      <c r="G759" s="36" t="s">
        <v>145</v>
      </c>
      <c r="H759" s="9" t="s">
        <v>1226</v>
      </c>
      <c r="I759" s="10">
        <v>0</v>
      </c>
      <c r="J759" s="12">
        <v>1</v>
      </c>
      <c r="K759" s="12">
        <v>0</v>
      </c>
      <c r="L759" s="12">
        <v>0</v>
      </c>
      <c r="M759" s="12">
        <v>0</v>
      </c>
      <c r="N759" s="39">
        <v>0</v>
      </c>
      <c r="O759" s="31">
        <v>0</v>
      </c>
      <c r="P759" s="36" t="s">
        <v>99</v>
      </c>
    </row>
    <row r="760" spans="1:16" ht="24" x14ac:dyDescent="0.25">
      <c r="A760" s="38">
        <v>37942</v>
      </c>
      <c r="B760" s="38">
        <v>37942</v>
      </c>
      <c r="C760" s="11">
        <v>2003</v>
      </c>
      <c r="D760" s="35" t="s">
        <v>13</v>
      </c>
      <c r="E760" s="11" t="s">
        <v>112</v>
      </c>
      <c r="F760" s="36" t="s">
        <v>165</v>
      </c>
      <c r="G760" s="36" t="s">
        <v>603</v>
      </c>
      <c r="H760" s="9" t="s">
        <v>1227</v>
      </c>
      <c r="I760" s="10">
        <v>0</v>
      </c>
      <c r="J760" s="12">
        <v>4</v>
      </c>
      <c r="K760" s="12">
        <v>0</v>
      </c>
      <c r="L760" s="12">
        <v>0</v>
      </c>
      <c r="M760" s="12">
        <v>0</v>
      </c>
      <c r="N760" s="39">
        <v>0</v>
      </c>
      <c r="O760" s="31">
        <v>0</v>
      </c>
      <c r="P760" s="36" t="s">
        <v>99</v>
      </c>
    </row>
    <row r="761" spans="1:16" ht="36" x14ac:dyDescent="0.25">
      <c r="A761" s="38">
        <v>37943</v>
      </c>
      <c r="B761" s="38">
        <v>37943</v>
      </c>
      <c r="C761" s="11">
        <v>2003</v>
      </c>
      <c r="D761" s="35" t="s">
        <v>115</v>
      </c>
      <c r="E761" s="11" t="s">
        <v>116</v>
      </c>
      <c r="F761" s="36" t="s">
        <v>55</v>
      </c>
      <c r="G761" s="36" t="s">
        <v>145</v>
      </c>
      <c r="H761" s="9" t="s">
        <v>1228</v>
      </c>
      <c r="I761" s="10">
        <v>2</v>
      </c>
      <c r="J761" s="12">
        <v>3</v>
      </c>
      <c r="K761" s="12">
        <v>0</v>
      </c>
      <c r="L761" s="12">
        <v>0</v>
      </c>
      <c r="M761" s="12">
        <v>0</v>
      </c>
      <c r="N761" s="39">
        <v>0</v>
      </c>
      <c r="O761" s="31">
        <v>0</v>
      </c>
      <c r="P761" s="36" t="s">
        <v>99</v>
      </c>
    </row>
    <row r="762" spans="1:16" ht="36" x14ac:dyDescent="0.25">
      <c r="A762" s="38">
        <v>37945</v>
      </c>
      <c r="B762" s="38">
        <v>37945</v>
      </c>
      <c r="C762" s="11">
        <v>2003</v>
      </c>
      <c r="D762" s="35" t="s">
        <v>13</v>
      </c>
      <c r="E762" s="11" t="s">
        <v>149</v>
      </c>
      <c r="F762" s="36" t="s">
        <v>51</v>
      </c>
      <c r="G762" s="36" t="s">
        <v>145</v>
      </c>
      <c r="H762" s="9" t="s">
        <v>1229</v>
      </c>
      <c r="I762" s="10">
        <v>0</v>
      </c>
      <c r="J762" s="12">
        <v>85</v>
      </c>
      <c r="K762" s="12">
        <v>0</v>
      </c>
      <c r="L762" s="12">
        <v>0</v>
      </c>
      <c r="M762" s="12">
        <v>0</v>
      </c>
      <c r="N762" s="39">
        <v>0</v>
      </c>
      <c r="O762" s="31">
        <v>0</v>
      </c>
      <c r="P762" s="36" t="s">
        <v>99</v>
      </c>
    </row>
    <row r="763" spans="1:16" ht="36" x14ac:dyDescent="0.25">
      <c r="A763" s="38">
        <v>37945</v>
      </c>
      <c r="B763" s="38">
        <v>37945</v>
      </c>
      <c r="C763" s="11">
        <v>2003</v>
      </c>
      <c r="D763" s="35" t="s">
        <v>13</v>
      </c>
      <c r="E763" s="11" t="s">
        <v>112</v>
      </c>
      <c r="F763" s="36" t="s">
        <v>51</v>
      </c>
      <c r="G763" s="36" t="s">
        <v>145</v>
      </c>
      <c r="H763" s="9" t="s">
        <v>1230</v>
      </c>
      <c r="I763" s="10">
        <v>0</v>
      </c>
      <c r="J763" s="12">
        <v>1</v>
      </c>
      <c r="K763" s="12">
        <v>0</v>
      </c>
      <c r="L763" s="12">
        <v>0</v>
      </c>
      <c r="M763" s="12">
        <v>0</v>
      </c>
      <c r="N763" s="39">
        <v>0</v>
      </c>
      <c r="O763" s="31">
        <v>0</v>
      </c>
      <c r="P763" s="36" t="s">
        <v>99</v>
      </c>
    </row>
    <row r="764" spans="1:16" ht="24" x14ac:dyDescent="0.25">
      <c r="A764" s="38">
        <v>37946</v>
      </c>
      <c r="B764" s="38">
        <v>37946</v>
      </c>
      <c r="C764" s="11">
        <v>2003</v>
      </c>
      <c r="D764" s="35" t="s">
        <v>115</v>
      </c>
      <c r="E764" s="11" t="s">
        <v>116</v>
      </c>
      <c r="F764" s="36" t="s">
        <v>15</v>
      </c>
      <c r="G764" s="36" t="s">
        <v>486</v>
      </c>
      <c r="H764" s="9" t="s">
        <v>1231</v>
      </c>
      <c r="I764" s="10">
        <v>1</v>
      </c>
      <c r="J764" s="12">
        <v>4</v>
      </c>
      <c r="K764" s="12">
        <v>0</v>
      </c>
      <c r="L764" s="12">
        <v>0</v>
      </c>
      <c r="M764" s="12">
        <v>0</v>
      </c>
      <c r="N764" s="39">
        <v>0</v>
      </c>
      <c r="O764" s="31">
        <v>1</v>
      </c>
      <c r="P764" s="36" t="s">
        <v>99</v>
      </c>
    </row>
    <row r="765" spans="1:16" ht="24" x14ac:dyDescent="0.25">
      <c r="A765" s="38">
        <v>37949</v>
      </c>
      <c r="B765" s="38">
        <v>37949</v>
      </c>
      <c r="C765" s="11">
        <v>2003</v>
      </c>
      <c r="D765" s="35" t="s">
        <v>13</v>
      </c>
      <c r="E765" s="11" t="s">
        <v>112</v>
      </c>
      <c r="F765" s="36" t="s">
        <v>165</v>
      </c>
      <c r="G765" s="36" t="s">
        <v>826</v>
      </c>
      <c r="H765" s="9" t="s">
        <v>1232</v>
      </c>
      <c r="I765" s="10">
        <v>0</v>
      </c>
      <c r="J765" s="12">
        <v>186</v>
      </c>
      <c r="K765" s="12">
        <v>35</v>
      </c>
      <c r="L765" s="12">
        <v>0</v>
      </c>
      <c r="M765" s="12">
        <v>0</v>
      </c>
      <c r="N765" s="39">
        <v>0</v>
      </c>
      <c r="O765" s="31">
        <v>0.307</v>
      </c>
      <c r="P765" s="36" t="s">
        <v>99</v>
      </c>
    </row>
    <row r="766" spans="1:16" ht="48" x14ac:dyDescent="0.25">
      <c r="A766" s="38">
        <v>37950</v>
      </c>
      <c r="B766" s="38">
        <v>37950</v>
      </c>
      <c r="C766" s="11">
        <v>2003</v>
      </c>
      <c r="D766" s="35" t="s">
        <v>13</v>
      </c>
      <c r="E766" s="11" t="s">
        <v>125</v>
      </c>
      <c r="F766" s="36" t="s">
        <v>47</v>
      </c>
      <c r="G766" s="36" t="s">
        <v>931</v>
      </c>
      <c r="H766" s="9" t="s">
        <v>1233</v>
      </c>
      <c r="I766" s="10">
        <v>0</v>
      </c>
      <c r="J766" s="12">
        <v>70</v>
      </c>
      <c r="K766" s="12">
        <v>14</v>
      </c>
      <c r="L766" s="12">
        <v>0</v>
      </c>
      <c r="M766" s="12">
        <v>0</v>
      </c>
      <c r="N766" s="39">
        <v>0</v>
      </c>
      <c r="O766" s="31">
        <v>0.61629999999999996</v>
      </c>
      <c r="P766" s="36" t="s">
        <v>99</v>
      </c>
    </row>
    <row r="767" spans="1:16" ht="24" x14ac:dyDescent="0.25">
      <c r="A767" s="38">
        <v>37950</v>
      </c>
      <c r="B767" s="38">
        <v>37950</v>
      </c>
      <c r="C767" s="11">
        <v>2003</v>
      </c>
      <c r="D767" s="35" t="s">
        <v>13</v>
      </c>
      <c r="E767" s="11" t="s">
        <v>149</v>
      </c>
      <c r="F767" s="36" t="s">
        <v>51</v>
      </c>
      <c r="G767" s="36" t="s">
        <v>1234</v>
      </c>
      <c r="H767" s="9" t="s">
        <v>1235</v>
      </c>
      <c r="I767" s="10">
        <v>0</v>
      </c>
      <c r="J767" s="12">
        <v>2000</v>
      </c>
      <c r="K767" s="12">
        <v>0</v>
      </c>
      <c r="L767" s="12">
        <v>0</v>
      </c>
      <c r="M767" s="12">
        <v>0</v>
      </c>
      <c r="N767" s="39">
        <v>0</v>
      </c>
      <c r="O767" s="31">
        <v>0</v>
      </c>
      <c r="P767" s="36" t="s">
        <v>99</v>
      </c>
    </row>
    <row r="768" spans="1:16" ht="24" x14ac:dyDescent="0.25">
      <c r="A768" s="38">
        <v>37950</v>
      </c>
      <c r="B768" s="38">
        <v>37950</v>
      </c>
      <c r="C768" s="11">
        <v>2003</v>
      </c>
      <c r="D768" s="11" t="s">
        <v>34</v>
      </c>
      <c r="E768" s="11" t="s">
        <v>39</v>
      </c>
      <c r="F768" s="36" t="s">
        <v>47</v>
      </c>
      <c r="G768" s="36" t="s">
        <v>145</v>
      </c>
      <c r="H768" s="9" t="s">
        <v>1236</v>
      </c>
      <c r="I768" s="10">
        <v>0</v>
      </c>
      <c r="J768" s="12" t="s">
        <v>145</v>
      </c>
      <c r="K768" s="12">
        <v>0</v>
      </c>
      <c r="L768" s="12">
        <v>0</v>
      </c>
      <c r="M768" s="12">
        <v>0</v>
      </c>
      <c r="N768" s="39">
        <v>180000</v>
      </c>
      <c r="O768" s="31">
        <v>0</v>
      </c>
      <c r="P768" s="36" t="s">
        <v>99</v>
      </c>
    </row>
    <row r="769" spans="1:16" ht="24" x14ac:dyDescent="0.25">
      <c r="A769" s="38">
        <v>37951</v>
      </c>
      <c r="B769" s="38">
        <v>37951</v>
      </c>
      <c r="C769" s="11">
        <v>2003</v>
      </c>
      <c r="D769" s="35" t="s">
        <v>115</v>
      </c>
      <c r="E769" s="11" t="s">
        <v>116</v>
      </c>
      <c r="F769" s="36" t="s">
        <v>78</v>
      </c>
      <c r="G769" s="36" t="s">
        <v>145</v>
      </c>
      <c r="H769" s="9" t="s">
        <v>1237</v>
      </c>
      <c r="I769" s="10">
        <v>0</v>
      </c>
      <c r="J769" s="12">
        <v>3</v>
      </c>
      <c r="K769" s="12">
        <v>0</v>
      </c>
      <c r="L769" s="12">
        <v>0</v>
      </c>
      <c r="M769" s="12">
        <v>0</v>
      </c>
      <c r="N769" s="39">
        <v>0</v>
      </c>
      <c r="O769" s="31">
        <v>0</v>
      </c>
      <c r="P769" s="36" t="s">
        <v>99</v>
      </c>
    </row>
    <row r="770" spans="1:16" ht="36" x14ac:dyDescent="0.25">
      <c r="A770" s="38">
        <v>37952</v>
      </c>
      <c r="B770" s="38">
        <v>37952</v>
      </c>
      <c r="C770" s="11">
        <v>2003</v>
      </c>
      <c r="D770" s="11" t="s">
        <v>34</v>
      </c>
      <c r="E770" s="11" t="s">
        <v>182</v>
      </c>
      <c r="F770" s="36" t="s">
        <v>162</v>
      </c>
      <c r="G770" s="36" t="s">
        <v>16</v>
      </c>
      <c r="H770" s="9" t="s">
        <v>1238</v>
      </c>
      <c r="I770" s="10">
        <v>0</v>
      </c>
      <c r="J770" s="12">
        <v>4</v>
      </c>
      <c r="K770" s="12">
        <v>0</v>
      </c>
      <c r="L770" s="12">
        <v>0</v>
      </c>
      <c r="M770" s="12">
        <v>0</v>
      </c>
      <c r="N770" s="39">
        <v>0</v>
      </c>
      <c r="O770" s="31">
        <v>0</v>
      </c>
      <c r="P770" s="36" t="s">
        <v>99</v>
      </c>
    </row>
    <row r="771" spans="1:16" ht="36" x14ac:dyDescent="0.25">
      <c r="A771" s="38">
        <v>37952</v>
      </c>
      <c r="B771" s="38">
        <v>37952</v>
      </c>
      <c r="C771" s="11">
        <v>2003</v>
      </c>
      <c r="D771" s="11" t="s">
        <v>34</v>
      </c>
      <c r="E771" s="11" t="s">
        <v>95</v>
      </c>
      <c r="F771" s="36" t="s">
        <v>57</v>
      </c>
      <c r="G771" s="36" t="s">
        <v>828</v>
      </c>
      <c r="H771" s="9" t="s">
        <v>1239</v>
      </c>
      <c r="I771" s="10">
        <v>0</v>
      </c>
      <c r="J771" s="12">
        <v>44</v>
      </c>
      <c r="K771" s="12">
        <v>0</v>
      </c>
      <c r="L771" s="12">
        <v>0</v>
      </c>
      <c r="M771" s="12">
        <v>0</v>
      </c>
      <c r="N771" s="39">
        <v>0</v>
      </c>
      <c r="O771" s="31">
        <v>0</v>
      </c>
      <c r="P771" s="36" t="s">
        <v>99</v>
      </c>
    </row>
    <row r="772" spans="1:16" ht="48" x14ac:dyDescent="0.25">
      <c r="A772" s="38">
        <v>37954</v>
      </c>
      <c r="B772" s="38">
        <v>37954</v>
      </c>
      <c r="C772" s="11">
        <v>2003</v>
      </c>
      <c r="D772" s="11" t="s">
        <v>34</v>
      </c>
      <c r="E772" s="11" t="s">
        <v>35</v>
      </c>
      <c r="F772" s="36" t="s">
        <v>36</v>
      </c>
      <c r="G772" s="36" t="s">
        <v>145</v>
      </c>
      <c r="H772" s="9" t="s">
        <v>1240</v>
      </c>
      <c r="I772" s="10">
        <v>0</v>
      </c>
      <c r="J772" s="12">
        <v>110</v>
      </c>
      <c r="K772" s="12">
        <v>19</v>
      </c>
      <c r="L772" s="12">
        <v>0</v>
      </c>
      <c r="M772" s="12">
        <v>0</v>
      </c>
      <c r="N772" s="39">
        <v>0</v>
      </c>
      <c r="O772" s="31">
        <v>5.3999999999999999E-2</v>
      </c>
      <c r="P772" s="36" t="s">
        <v>99</v>
      </c>
    </row>
    <row r="773" spans="1:16" ht="36" x14ac:dyDescent="0.25">
      <c r="A773" s="38">
        <v>37954</v>
      </c>
      <c r="B773" s="38">
        <v>37954</v>
      </c>
      <c r="C773" s="11">
        <v>2003</v>
      </c>
      <c r="D773" s="35" t="s">
        <v>13</v>
      </c>
      <c r="E773" s="11" t="s">
        <v>125</v>
      </c>
      <c r="F773" s="36" t="s">
        <v>19</v>
      </c>
      <c r="G773" s="36" t="s">
        <v>1241</v>
      </c>
      <c r="H773" s="9" t="s">
        <v>1242</v>
      </c>
      <c r="I773" s="10">
        <v>5</v>
      </c>
      <c r="J773" s="12">
        <v>13</v>
      </c>
      <c r="K773" s="12">
        <v>4</v>
      </c>
      <c r="L773" s="12">
        <v>0</v>
      </c>
      <c r="M773" s="12">
        <v>0</v>
      </c>
      <c r="N773" s="39">
        <v>0</v>
      </c>
      <c r="O773" s="31">
        <v>0.113</v>
      </c>
      <c r="P773" s="36" t="s">
        <v>99</v>
      </c>
    </row>
    <row r="774" spans="1:16" ht="24" x14ac:dyDescent="0.25">
      <c r="A774" s="38">
        <v>37957</v>
      </c>
      <c r="B774" s="38">
        <v>37957</v>
      </c>
      <c r="C774" s="11">
        <v>2003</v>
      </c>
      <c r="D774" s="35" t="s">
        <v>13</v>
      </c>
      <c r="E774" s="11" t="s">
        <v>125</v>
      </c>
      <c r="F774" s="36" t="s">
        <v>51</v>
      </c>
      <c r="G774" s="36" t="s">
        <v>214</v>
      </c>
      <c r="H774" s="9" t="s">
        <v>1243</v>
      </c>
      <c r="I774" s="10">
        <v>0</v>
      </c>
      <c r="J774" s="12">
        <v>1</v>
      </c>
      <c r="K774" s="12">
        <v>0</v>
      </c>
      <c r="L774" s="12">
        <v>0</v>
      </c>
      <c r="M774" s="12">
        <v>0</v>
      </c>
      <c r="N774" s="39">
        <v>0</v>
      </c>
      <c r="O774" s="31">
        <v>0</v>
      </c>
      <c r="P774" s="36" t="s">
        <v>99</v>
      </c>
    </row>
    <row r="775" spans="1:16" ht="36" x14ac:dyDescent="0.25">
      <c r="A775" s="38">
        <v>37960</v>
      </c>
      <c r="B775" s="38">
        <v>37960</v>
      </c>
      <c r="C775" s="11">
        <v>2003</v>
      </c>
      <c r="D775" s="35" t="s">
        <v>115</v>
      </c>
      <c r="E775" s="11" t="s">
        <v>116</v>
      </c>
      <c r="F775" s="36" t="s">
        <v>32</v>
      </c>
      <c r="G775" s="36" t="s">
        <v>1244</v>
      </c>
      <c r="H775" s="9" t="s">
        <v>1245</v>
      </c>
      <c r="I775" s="10">
        <v>15</v>
      </c>
      <c r="J775" s="12">
        <v>33</v>
      </c>
      <c r="K775" s="12">
        <v>0</v>
      </c>
      <c r="L775" s="12">
        <v>0</v>
      </c>
      <c r="M775" s="12">
        <v>0</v>
      </c>
      <c r="N775" s="39">
        <v>0</v>
      </c>
      <c r="O775" s="31">
        <v>0.6</v>
      </c>
      <c r="P775" s="36" t="s">
        <v>99</v>
      </c>
    </row>
    <row r="776" spans="1:16" ht="24" x14ac:dyDescent="0.25">
      <c r="A776" s="38">
        <v>37960</v>
      </c>
      <c r="B776" s="38">
        <v>37960</v>
      </c>
      <c r="C776" s="11">
        <v>2003</v>
      </c>
      <c r="D776" s="35" t="s">
        <v>13</v>
      </c>
      <c r="E776" s="11" t="s">
        <v>125</v>
      </c>
      <c r="F776" s="36" t="s">
        <v>598</v>
      </c>
      <c r="G776" s="36" t="s">
        <v>1246</v>
      </c>
      <c r="H776" s="9" t="s">
        <v>1247</v>
      </c>
      <c r="I776" s="10">
        <v>0</v>
      </c>
      <c r="J776" s="12">
        <v>3</v>
      </c>
      <c r="K776" s="12">
        <v>0</v>
      </c>
      <c r="L776" s="12">
        <v>0</v>
      </c>
      <c r="M776" s="12">
        <v>0</v>
      </c>
      <c r="N776" s="39">
        <v>0</v>
      </c>
      <c r="O776" s="31">
        <v>0</v>
      </c>
      <c r="P776" s="36" t="s">
        <v>99</v>
      </c>
    </row>
    <row r="777" spans="1:16" ht="36" x14ac:dyDescent="0.25">
      <c r="A777" s="38">
        <v>37963</v>
      </c>
      <c r="B777" s="38">
        <v>37963</v>
      </c>
      <c r="C777" s="11">
        <v>2003</v>
      </c>
      <c r="D777" s="35" t="s">
        <v>13</v>
      </c>
      <c r="E777" s="11" t="s">
        <v>149</v>
      </c>
      <c r="F777" s="36" t="s">
        <v>47</v>
      </c>
      <c r="G777" s="36" t="s">
        <v>1248</v>
      </c>
      <c r="H777" s="9" t="s">
        <v>1249</v>
      </c>
      <c r="I777" s="10">
        <v>0</v>
      </c>
      <c r="J777" s="12">
        <v>350</v>
      </c>
      <c r="K777" s="12">
        <v>0</v>
      </c>
      <c r="L777" s="12">
        <v>0</v>
      </c>
      <c r="M777" s="12">
        <v>0</v>
      </c>
      <c r="N777" s="39">
        <v>0</v>
      </c>
      <c r="O777" s="31">
        <v>0</v>
      </c>
      <c r="P777" s="36" t="s">
        <v>99</v>
      </c>
    </row>
    <row r="778" spans="1:16" ht="36" x14ac:dyDescent="0.25">
      <c r="A778" s="38">
        <v>37965</v>
      </c>
      <c r="B778" s="38">
        <v>37965</v>
      </c>
      <c r="C778" s="11">
        <v>2003</v>
      </c>
      <c r="D778" s="35" t="s">
        <v>115</v>
      </c>
      <c r="E778" s="11" t="s">
        <v>116</v>
      </c>
      <c r="F778" s="36" t="s">
        <v>51</v>
      </c>
      <c r="G778" s="36" t="s">
        <v>145</v>
      </c>
      <c r="H778" s="9" t="s">
        <v>1250</v>
      </c>
      <c r="I778" s="10">
        <v>1</v>
      </c>
      <c r="J778" s="12">
        <v>26</v>
      </c>
      <c r="K778" s="12">
        <v>0</v>
      </c>
      <c r="L778" s="12">
        <v>0</v>
      </c>
      <c r="M778" s="12">
        <v>0</v>
      </c>
      <c r="N778" s="39">
        <v>0</v>
      </c>
      <c r="O778" s="31">
        <v>0.6</v>
      </c>
      <c r="P778" s="36" t="s">
        <v>99</v>
      </c>
    </row>
    <row r="779" spans="1:16" ht="36" x14ac:dyDescent="0.25">
      <c r="A779" s="38">
        <v>37966</v>
      </c>
      <c r="B779" s="38">
        <v>37966</v>
      </c>
      <c r="C779" s="11">
        <v>2003</v>
      </c>
      <c r="D779" s="35" t="s">
        <v>115</v>
      </c>
      <c r="E779" s="11" t="s">
        <v>116</v>
      </c>
      <c r="F779" s="36" t="s">
        <v>97</v>
      </c>
      <c r="G779" s="36" t="s">
        <v>145</v>
      </c>
      <c r="H779" s="9" t="s">
        <v>1251</v>
      </c>
      <c r="I779" s="10">
        <v>3</v>
      </c>
      <c r="J779" s="12">
        <v>33</v>
      </c>
      <c r="K779" s="12">
        <v>0</v>
      </c>
      <c r="L779" s="12">
        <v>0</v>
      </c>
      <c r="M779" s="12">
        <v>0</v>
      </c>
      <c r="N779" s="39">
        <v>0</v>
      </c>
      <c r="O779" s="31">
        <v>0</v>
      </c>
      <c r="P779" s="36" t="s">
        <v>99</v>
      </c>
    </row>
    <row r="780" spans="1:16" ht="36" x14ac:dyDescent="0.25">
      <c r="A780" s="38">
        <v>37973</v>
      </c>
      <c r="B780" s="38">
        <v>37973</v>
      </c>
      <c r="C780" s="11">
        <v>2003</v>
      </c>
      <c r="D780" s="35" t="s">
        <v>13</v>
      </c>
      <c r="E780" s="11" t="s">
        <v>125</v>
      </c>
      <c r="F780" s="36" t="s">
        <v>155</v>
      </c>
      <c r="G780" s="36" t="s">
        <v>1252</v>
      </c>
      <c r="H780" s="9" t="s">
        <v>1253</v>
      </c>
      <c r="I780" s="10">
        <v>1</v>
      </c>
      <c r="J780" s="12">
        <v>5</v>
      </c>
      <c r="K780" s="12">
        <v>0</v>
      </c>
      <c r="L780" s="12">
        <v>0</v>
      </c>
      <c r="M780" s="12">
        <v>0</v>
      </c>
      <c r="N780" s="39">
        <v>0</v>
      </c>
      <c r="O780" s="31">
        <v>0</v>
      </c>
      <c r="P780" s="36" t="s">
        <v>99</v>
      </c>
    </row>
    <row r="781" spans="1:16" ht="48" x14ac:dyDescent="0.25">
      <c r="A781" s="38">
        <v>37974</v>
      </c>
      <c r="B781" s="38">
        <v>37974</v>
      </c>
      <c r="C781" s="11">
        <v>2003</v>
      </c>
      <c r="D781" s="35" t="s">
        <v>115</v>
      </c>
      <c r="E781" s="11" t="s">
        <v>116</v>
      </c>
      <c r="F781" s="36" t="s">
        <v>57</v>
      </c>
      <c r="G781" s="36" t="s">
        <v>1254</v>
      </c>
      <c r="H781" s="9" t="s">
        <v>1255</v>
      </c>
      <c r="I781" s="10">
        <v>0</v>
      </c>
      <c r="J781" s="12">
        <v>1</v>
      </c>
      <c r="K781" s="12">
        <v>0</v>
      </c>
      <c r="L781" s="12">
        <v>0</v>
      </c>
      <c r="M781" s="12">
        <v>0</v>
      </c>
      <c r="N781" s="39">
        <v>0</v>
      </c>
      <c r="O781" s="31">
        <v>0</v>
      </c>
      <c r="P781" s="36" t="s">
        <v>99</v>
      </c>
    </row>
    <row r="782" spans="1:16" ht="24" x14ac:dyDescent="0.25">
      <c r="A782" s="38">
        <v>37974</v>
      </c>
      <c r="B782" s="38">
        <v>37974</v>
      </c>
      <c r="C782" s="11">
        <v>2003</v>
      </c>
      <c r="D782" s="35" t="s">
        <v>13</v>
      </c>
      <c r="E782" s="11" t="s">
        <v>125</v>
      </c>
      <c r="F782" s="36" t="s">
        <v>55</v>
      </c>
      <c r="G782" s="36" t="s">
        <v>1256</v>
      </c>
      <c r="H782" s="9" t="s">
        <v>1257</v>
      </c>
      <c r="I782" s="10">
        <v>0</v>
      </c>
      <c r="J782" s="12">
        <v>1</v>
      </c>
      <c r="K782" s="12">
        <v>0</v>
      </c>
      <c r="L782" s="12">
        <v>0</v>
      </c>
      <c r="M782" s="12">
        <v>0</v>
      </c>
      <c r="N782" s="39">
        <v>0</v>
      </c>
      <c r="O782" s="31">
        <v>0</v>
      </c>
      <c r="P782" s="36" t="s">
        <v>99</v>
      </c>
    </row>
    <row r="783" spans="1:16" ht="24" x14ac:dyDescent="0.25">
      <c r="A783" s="38">
        <v>37977</v>
      </c>
      <c r="B783" s="38">
        <v>37977</v>
      </c>
      <c r="C783" s="11">
        <v>2003</v>
      </c>
      <c r="D783" s="35" t="s">
        <v>115</v>
      </c>
      <c r="E783" s="11" t="s">
        <v>116</v>
      </c>
      <c r="F783" s="36" t="s">
        <v>155</v>
      </c>
      <c r="G783" s="36" t="s">
        <v>1258</v>
      </c>
      <c r="H783" s="9" t="s">
        <v>1259</v>
      </c>
      <c r="I783" s="10">
        <v>2</v>
      </c>
      <c r="J783" s="12">
        <v>2</v>
      </c>
      <c r="K783" s="12">
        <v>0</v>
      </c>
      <c r="L783" s="12">
        <v>0</v>
      </c>
      <c r="M783" s="12">
        <v>0</v>
      </c>
      <c r="N783" s="39">
        <v>0</v>
      </c>
      <c r="O783" s="31">
        <v>0</v>
      </c>
      <c r="P783" s="36" t="s">
        <v>99</v>
      </c>
    </row>
    <row r="784" spans="1:16" ht="48" x14ac:dyDescent="0.25">
      <c r="A784" s="38">
        <v>37978</v>
      </c>
      <c r="B784" s="38">
        <v>37978</v>
      </c>
      <c r="C784" s="11">
        <v>2003</v>
      </c>
      <c r="D784" s="35" t="s">
        <v>115</v>
      </c>
      <c r="E784" s="11" t="s">
        <v>116</v>
      </c>
      <c r="F784" s="36" t="s">
        <v>189</v>
      </c>
      <c r="G784" s="36" t="s">
        <v>145</v>
      </c>
      <c r="H784" s="9" t="s">
        <v>1260</v>
      </c>
      <c r="I784" s="10">
        <v>12</v>
      </c>
      <c r="J784" s="12">
        <v>40</v>
      </c>
      <c r="K784" s="12">
        <v>0</v>
      </c>
      <c r="L784" s="12">
        <v>0</v>
      </c>
      <c r="M784" s="12">
        <v>0</v>
      </c>
      <c r="N784" s="39">
        <v>0</v>
      </c>
      <c r="O784" s="31">
        <v>0.6</v>
      </c>
      <c r="P784" s="36" t="s">
        <v>99</v>
      </c>
    </row>
    <row r="785" spans="1:16" ht="36" x14ac:dyDescent="0.25">
      <c r="A785" s="38">
        <v>37978</v>
      </c>
      <c r="B785" s="38">
        <v>37978</v>
      </c>
      <c r="C785" s="11">
        <v>2003</v>
      </c>
      <c r="D785" s="35" t="s">
        <v>13</v>
      </c>
      <c r="E785" s="11" t="s">
        <v>125</v>
      </c>
      <c r="F785" s="36" t="s">
        <v>165</v>
      </c>
      <c r="G785" s="36" t="s">
        <v>145</v>
      </c>
      <c r="H785" s="9" t="s">
        <v>1261</v>
      </c>
      <c r="I785" s="10">
        <v>1</v>
      </c>
      <c r="J785" s="12">
        <v>4</v>
      </c>
      <c r="K785" s="12">
        <v>0</v>
      </c>
      <c r="L785" s="12">
        <v>0</v>
      </c>
      <c r="M785" s="12">
        <v>0</v>
      </c>
      <c r="N785" s="39">
        <v>0</v>
      </c>
      <c r="O785" s="31">
        <v>0</v>
      </c>
      <c r="P785" s="36" t="s">
        <v>99</v>
      </c>
    </row>
    <row r="786" spans="1:16" ht="24" x14ac:dyDescent="0.25">
      <c r="A786" s="38">
        <v>37984</v>
      </c>
      <c r="B786" s="38">
        <v>37984</v>
      </c>
      <c r="C786" s="11">
        <v>2003</v>
      </c>
      <c r="D786" s="35" t="s">
        <v>13</v>
      </c>
      <c r="E786" s="11" t="s">
        <v>125</v>
      </c>
      <c r="F786" s="36" t="s">
        <v>75</v>
      </c>
      <c r="G786" s="36" t="s">
        <v>145</v>
      </c>
      <c r="H786" s="9" t="s">
        <v>1262</v>
      </c>
      <c r="I786" s="10">
        <v>0</v>
      </c>
      <c r="J786" s="12">
        <v>2</v>
      </c>
      <c r="K786" s="12">
        <v>0</v>
      </c>
      <c r="L786" s="12">
        <v>0</v>
      </c>
      <c r="M786" s="12">
        <v>0</v>
      </c>
      <c r="N786" s="39">
        <v>0</v>
      </c>
      <c r="O786" s="31">
        <v>0</v>
      </c>
      <c r="P786" s="36" t="s">
        <v>99</v>
      </c>
    </row>
    <row r="787" spans="1:16" ht="36" x14ac:dyDescent="0.25">
      <c r="A787" s="38">
        <v>37986</v>
      </c>
      <c r="B787" s="38">
        <v>37986</v>
      </c>
      <c r="C787" s="11">
        <v>2003</v>
      </c>
      <c r="D787" s="35" t="s">
        <v>115</v>
      </c>
      <c r="E787" s="11" t="s">
        <v>116</v>
      </c>
      <c r="F787" s="36" t="s">
        <v>15</v>
      </c>
      <c r="G787" s="36" t="s">
        <v>1263</v>
      </c>
      <c r="H787" s="9" t="s">
        <v>1264</v>
      </c>
      <c r="I787" s="10">
        <v>1</v>
      </c>
      <c r="J787" s="12">
        <v>23</v>
      </c>
      <c r="K787" s="12">
        <v>0</v>
      </c>
      <c r="L787" s="12">
        <v>0</v>
      </c>
      <c r="M787" s="12">
        <v>0</v>
      </c>
      <c r="N787" s="39">
        <v>0</v>
      </c>
      <c r="O787" s="31">
        <v>0.6</v>
      </c>
      <c r="P787" s="36" t="s">
        <v>99</v>
      </c>
    </row>
    <row r="788" spans="1:16" ht="24" x14ac:dyDescent="0.25">
      <c r="A788" s="38">
        <v>37986</v>
      </c>
      <c r="B788" s="38">
        <v>37986</v>
      </c>
      <c r="C788" s="11">
        <v>2003</v>
      </c>
      <c r="D788" s="35" t="s">
        <v>115</v>
      </c>
      <c r="E788" s="11" t="s">
        <v>116</v>
      </c>
      <c r="F788" s="36" t="s">
        <v>42</v>
      </c>
      <c r="G788" s="36" t="s">
        <v>145</v>
      </c>
      <c r="H788" s="9" t="s">
        <v>1265</v>
      </c>
      <c r="I788" s="10">
        <v>0</v>
      </c>
      <c r="J788" s="12">
        <v>0</v>
      </c>
      <c r="K788" s="12">
        <v>0</v>
      </c>
      <c r="L788" s="12">
        <v>0</v>
      </c>
      <c r="M788" s="12">
        <v>0</v>
      </c>
      <c r="N788" s="39">
        <v>0</v>
      </c>
      <c r="O788" s="31">
        <v>0</v>
      </c>
      <c r="P788" s="36" t="s">
        <v>99</v>
      </c>
    </row>
    <row r="789" spans="1:16" ht="36" x14ac:dyDescent="0.25">
      <c r="A789" s="38">
        <v>37642</v>
      </c>
      <c r="B789" s="38">
        <v>37642</v>
      </c>
      <c r="C789" s="11">
        <v>2003</v>
      </c>
      <c r="D789" s="35" t="s">
        <v>104</v>
      </c>
      <c r="E789" s="11" t="s">
        <v>142</v>
      </c>
      <c r="F789" s="36" t="s">
        <v>78</v>
      </c>
      <c r="G789" s="9" t="s">
        <v>1266</v>
      </c>
      <c r="H789" s="9" t="s">
        <v>1267</v>
      </c>
      <c r="I789" s="10">
        <v>23</v>
      </c>
      <c r="J789" s="12">
        <v>450000</v>
      </c>
      <c r="K789" s="12">
        <v>25353</v>
      </c>
      <c r="L789" s="12">
        <v>387</v>
      </c>
      <c r="M789" s="12">
        <v>144</v>
      </c>
      <c r="N789" s="39">
        <v>0</v>
      </c>
      <c r="O789" s="31">
        <v>1078.9000000000001</v>
      </c>
      <c r="P789" s="36" t="s">
        <v>38</v>
      </c>
    </row>
    <row r="790" spans="1:16" ht="36" x14ac:dyDescent="0.25">
      <c r="A790" s="38">
        <v>37642</v>
      </c>
      <c r="B790" s="38">
        <v>37642</v>
      </c>
      <c r="C790" s="11">
        <v>2003</v>
      </c>
      <c r="D790" s="35" t="s">
        <v>104</v>
      </c>
      <c r="E790" s="11" t="s">
        <v>142</v>
      </c>
      <c r="F790" s="36" t="s">
        <v>19</v>
      </c>
      <c r="G790" s="9" t="s">
        <v>1268</v>
      </c>
      <c r="H790" s="9" t="s">
        <v>1269</v>
      </c>
      <c r="I790" s="10">
        <v>2</v>
      </c>
      <c r="J790" s="12">
        <v>37000</v>
      </c>
      <c r="K790" s="12">
        <v>5271</v>
      </c>
      <c r="L790" s="12">
        <v>79</v>
      </c>
      <c r="M790" s="12">
        <v>36</v>
      </c>
      <c r="N790" s="39">
        <v>0</v>
      </c>
      <c r="O790" s="31">
        <v>193.6</v>
      </c>
      <c r="P790" s="36" t="s">
        <v>38</v>
      </c>
    </row>
    <row r="791" spans="1:16" ht="36" x14ac:dyDescent="0.25">
      <c r="A791" s="38">
        <v>37642</v>
      </c>
      <c r="B791" s="38">
        <v>37642</v>
      </c>
      <c r="C791" s="11">
        <v>2003</v>
      </c>
      <c r="D791" s="35" t="s">
        <v>104</v>
      </c>
      <c r="E791" s="11" t="s">
        <v>142</v>
      </c>
      <c r="F791" s="36" t="s">
        <v>75</v>
      </c>
      <c r="G791" s="9" t="s">
        <v>1270</v>
      </c>
      <c r="H791" s="9" t="s">
        <v>1271</v>
      </c>
      <c r="I791" s="10">
        <v>1</v>
      </c>
      <c r="J791" s="12">
        <v>40000</v>
      </c>
      <c r="K791" s="12">
        <v>855</v>
      </c>
      <c r="L791" s="12">
        <v>25</v>
      </c>
      <c r="M791" s="12" t="s">
        <v>145</v>
      </c>
      <c r="N791" s="39">
        <v>0</v>
      </c>
      <c r="O791" s="31">
        <v>17.3</v>
      </c>
      <c r="P791" s="36" t="s">
        <v>38</v>
      </c>
    </row>
    <row r="792" spans="1:16" ht="24" x14ac:dyDescent="0.25">
      <c r="A792" s="38">
        <v>37987</v>
      </c>
      <c r="B792" s="38">
        <v>38106</v>
      </c>
      <c r="C792" s="11">
        <v>2004</v>
      </c>
      <c r="D792" s="35" t="s">
        <v>13</v>
      </c>
      <c r="E792" s="11" t="s">
        <v>14</v>
      </c>
      <c r="F792" s="36" t="s">
        <v>30</v>
      </c>
      <c r="G792" s="36" t="s">
        <v>1272</v>
      </c>
      <c r="H792" s="9" t="s">
        <v>1273</v>
      </c>
      <c r="I792" s="10">
        <v>0</v>
      </c>
      <c r="J792" s="12">
        <v>0</v>
      </c>
      <c r="K792" s="12">
        <v>0</v>
      </c>
      <c r="L792" s="12">
        <v>0</v>
      </c>
      <c r="M792" s="12">
        <v>0</v>
      </c>
      <c r="N792" s="39">
        <v>311</v>
      </c>
      <c r="O792" s="31">
        <v>0.311</v>
      </c>
      <c r="P792" s="36" t="s">
        <v>99</v>
      </c>
    </row>
    <row r="793" spans="1:16" ht="36" x14ac:dyDescent="0.25">
      <c r="A793" s="34">
        <v>37987</v>
      </c>
      <c r="B793" s="34">
        <v>38352</v>
      </c>
      <c r="C793" s="11">
        <v>2004</v>
      </c>
      <c r="D793" s="11" t="s">
        <v>34</v>
      </c>
      <c r="E793" s="11" t="s">
        <v>95</v>
      </c>
      <c r="F793" s="36" t="s">
        <v>21</v>
      </c>
      <c r="G793" s="36" t="s">
        <v>1272</v>
      </c>
      <c r="H793" s="9" t="s">
        <v>1274</v>
      </c>
      <c r="I793" s="10">
        <v>23</v>
      </c>
      <c r="J793" s="12">
        <v>23</v>
      </c>
      <c r="K793" s="12">
        <v>0</v>
      </c>
      <c r="L793" s="12">
        <v>0</v>
      </c>
      <c r="M793" s="12">
        <v>0</v>
      </c>
      <c r="N793" s="39">
        <v>0</v>
      </c>
      <c r="O793" s="31">
        <v>0</v>
      </c>
      <c r="P793" s="36" t="s">
        <v>99</v>
      </c>
    </row>
    <row r="794" spans="1:16" ht="24" x14ac:dyDescent="0.25">
      <c r="A794" s="38">
        <v>37987</v>
      </c>
      <c r="B794" s="38">
        <v>37987</v>
      </c>
      <c r="C794" s="11">
        <v>2004</v>
      </c>
      <c r="D794" s="35" t="s">
        <v>13</v>
      </c>
      <c r="E794" s="11" t="s">
        <v>14</v>
      </c>
      <c r="F794" s="36" t="s">
        <v>100</v>
      </c>
      <c r="G794" s="36" t="s">
        <v>100</v>
      </c>
      <c r="H794" s="9" t="s">
        <v>1275</v>
      </c>
      <c r="I794" s="10">
        <v>0</v>
      </c>
      <c r="J794" s="12">
        <v>0</v>
      </c>
      <c r="K794" s="12">
        <v>0</v>
      </c>
      <c r="L794" s="12">
        <v>0</v>
      </c>
      <c r="M794" s="12">
        <v>0</v>
      </c>
      <c r="N794" s="39" t="s">
        <v>1276</v>
      </c>
      <c r="O794" s="31">
        <v>2.5000000000000001E-3</v>
      </c>
      <c r="P794" s="36" t="s">
        <v>99</v>
      </c>
    </row>
    <row r="795" spans="1:16" ht="48" x14ac:dyDescent="0.25">
      <c r="A795" s="38">
        <v>37988</v>
      </c>
      <c r="B795" s="38">
        <v>37988</v>
      </c>
      <c r="C795" s="11">
        <v>2004</v>
      </c>
      <c r="D795" s="35" t="s">
        <v>13</v>
      </c>
      <c r="E795" s="11" t="s">
        <v>125</v>
      </c>
      <c r="F795" s="36" t="s">
        <v>36</v>
      </c>
      <c r="G795" s="36" t="s">
        <v>1277</v>
      </c>
      <c r="H795" s="9" t="s">
        <v>1278</v>
      </c>
      <c r="I795" s="10">
        <v>0</v>
      </c>
      <c r="J795" s="12">
        <v>6</v>
      </c>
      <c r="K795" s="12">
        <v>1</v>
      </c>
      <c r="L795" s="12">
        <v>0</v>
      </c>
      <c r="M795" s="12">
        <v>0</v>
      </c>
      <c r="N795" s="39">
        <v>0</v>
      </c>
      <c r="O795" s="31">
        <v>3.5999999999999997E-2</v>
      </c>
      <c r="P795" s="36" t="s">
        <v>99</v>
      </c>
    </row>
    <row r="796" spans="1:16" ht="36" x14ac:dyDescent="0.25">
      <c r="A796" s="38">
        <v>37989</v>
      </c>
      <c r="B796" s="38">
        <v>37989</v>
      </c>
      <c r="C796" s="11">
        <v>2004</v>
      </c>
      <c r="D796" s="35" t="s">
        <v>115</v>
      </c>
      <c r="E796" s="11" t="s">
        <v>116</v>
      </c>
      <c r="F796" s="36" t="s">
        <v>47</v>
      </c>
      <c r="G796" s="36" t="s">
        <v>1279</v>
      </c>
      <c r="H796" s="9" t="s">
        <v>1280</v>
      </c>
      <c r="I796" s="10">
        <v>0</v>
      </c>
      <c r="J796" s="12">
        <v>1</v>
      </c>
      <c r="K796" s="12">
        <v>0</v>
      </c>
      <c r="L796" s="12">
        <v>0</v>
      </c>
      <c r="M796" s="12">
        <v>0</v>
      </c>
      <c r="N796" s="39">
        <v>0</v>
      </c>
      <c r="O796" s="31">
        <v>0.42</v>
      </c>
      <c r="P796" s="36" t="s">
        <v>99</v>
      </c>
    </row>
    <row r="797" spans="1:16" ht="36" x14ac:dyDescent="0.25">
      <c r="A797" s="38">
        <v>37991</v>
      </c>
      <c r="B797" s="38">
        <v>37991</v>
      </c>
      <c r="C797" s="11">
        <v>2004</v>
      </c>
      <c r="D797" s="35" t="s">
        <v>115</v>
      </c>
      <c r="E797" s="11" t="s">
        <v>116</v>
      </c>
      <c r="F797" s="36" t="s">
        <v>165</v>
      </c>
      <c r="G797" s="36" t="s">
        <v>952</v>
      </c>
      <c r="H797" s="9" t="s">
        <v>1281</v>
      </c>
      <c r="I797" s="10">
        <v>0</v>
      </c>
      <c r="J797" s="12">
        <v>1</v>
      </c>
      <c r="K797" s="12">
        <v>0</v>
      </c>
      <c r="L797" s="12">
        <v>0</v>
      </c>
      <c r="M797" s="12">
        <v>0</v>
      </c>
      <c r="N797" s="39">
        <v>0</v>
      </c>
      <c r="O797" s="31">
        <v>0.27</v>
      </c>
      <c r="P797" s="36" t="s">
        <v>99</v>
      </c>
    </row>
    <row r="798" spans="1:16" ht="48" x14ac:dyDescent="0.25">
      <c r="A798" s="38">
        <v>37992</v>
      </c>
      <c r="B798" s="38">
        <v>37992</v>
      </c>
      <c r="C798" s="11">
        <v>2004</v>
      </c>
      <c r="D798" s="35" t="s">
        <v>13</v>
      </c>
      <c r="E798" s="11" t="s">
        <v>149</v>
      </c>
      <c r="F798" s="36" t="s">
        <v>19</v>
      </c>
      <c r="G798" s="36" t="s">
        <v>1282</v>
      </c>
      <c r="H798" s="9" t="s">
        <v>1283</v>
      </c>
      <c r="I798" s="10">
        <v>0</v>
      </c>
      <c r="J798" s="12">
        <v>90</v>
      </c>
      <c r="K798" s="12">
        <v>0</v>
      </c>
      <c r="L798" s="12">
        <v>0</v>
      </c>
      <c r="M798" s="12">
        <v>0</v>
      </c>
      <c r="N798" s="39">
        <v>0</v>
      </c>
      <c r="O798" s="31">
        <v>0</v>
      </c>
      <c r="P798" s="36" t="s">
        <v>99</v>
      </c>
    </row>
    <row r="799" spans="1:16" ht="60" x14ac:dyDescent="0.25">
      <c r="A799" s="38">
        <v>37993</v>
      </c>
      <c r="B799" s="38">
        <v>37993</v>
      </c>
      <c r="C799" s="11">
        <v>2004</v>
      </c>
      <c r="D799" s="35" t="s">
        <v>115</v>
      </c>
      <c r="E799" s="11" t="s">
        <v>116</v>
      </c>
      <c r="F799" s="36" t="s">
        <v>69</v>
      </c>
      <c r="G799" s="36" t="s">
        <v>155</v>
      </c>
      <c r="H799" s="9" t="s">
        <v>1284</v>
      </c>
      <c r="I799" s="10">
        <v>4</v>
      </c>
      <c r="J799" s="12">
        <v>4</v>
      </c>
      <c r="K799" s="12">
        <v>0</v>
      </c>
      <c r="L799" s="12">
        <v>0</v>
      </c>
      <c r="M799" s="12">
        <v>0</v>
      </c>
      <c r="N799" s="39">
        <v>0</v>
      </c>
      <c r="O799" s="31">
        <v>0.76</v>
      </c>
      <c r="P799" s="36" t="s">
        <v>99</v>
      </c>
    </row>
    <row r="800" spans="1:16" ht="60" x14ac:dyDescent="0.25">
      <c r="A800" s="38">
        <v>37996</v>
      </c>
      <c r="B800" s="38">
        <v>37996</v>
      </c>
      <c r="C800" s="11">
        <v>2004</v>
      </c>
      <c r="D800" s="11" t="s">
        <v>34</v>
      </c>
      <c r="E800" s="11" t="s">
        <v>35</v>
      </c>
      <c r="F800" s="36" t="s">
        <v>36</v>
      </c>
      <c r="G800" s="36" t="s">
        <v>506</v>
      </c>
      <c r="H800" s="9" t="s">
        <v>1285</v>
      </c>
      <c r="I800" s="10">
        <v>2</v>
      </c>
      <c r="J800" s="12">
        <v>975</v>
      </c>
      <c r="K800" s="12">
        <v>195</v>
      </c>
      <c r="L800" s="12">
        <v>0</v>
      </c>
      <c r="M800" s="12">
        <v>0</v>
      </c>
      <c r="N800" s="39">
        <v>0</v>
      </c>
      <c r="O800" s="31">
        <v>1.2</v>
      </c>
      <c r="P800" s="36" t="s">
        <v>99</v>
      </c>
    </row>
    <row r="801" spans="1:16" ht="48" x14ac:dyDescent="0.25">
      <c r="A801" s="38">
        <v>37996</v>
      </c>
      <c r="B801" s="38">
        <v>37996</v>
      </c>
      <c r="C801" s="11">
        <v>2004</v>
      </c>
      <c r="D801" s="11" t="s">
        <v>34</v>
      </c>
      <c r="E801" s="11" t="s">
        <v>35</v>
      </c>
      <c r="F801" s="36" t="s">
        <v>19</v>
      </c>
      <c r="G801" s="36" t="s">
        <v>1286</v>
      </c>
      <c r="H801" s="9" t="s">
        <v>1287</v>
      </c>
      <c r="I801" s="10">
        <v>0</v>
      </c>
      <c r="J801" s="12">
        <v>32</v>
      </c>
      <c r="K801" s="12">
        <v>0</v>
      </c>
      <c r="L801" s="12">
        <v>0</v>
      </c>
      <c r="M801" s="12">
        <v>0</v>
      </c>
      <c r="N801" s="39">
        <v>0</v>
      </c>
      <c r="O801" s="31">
        <v>0</v>
      </c>
      <c r="P801" s="36" t="s">
        <v>99</v>
      </c>
    </row>
    <row r="802" spans="1:16" ht="36" x14ac:dyDescent="0.25">
      <c r="A802" s="38">
        <v>37998</v>
      </c>
      <c r="B802" s="38">
        <v>37998</v>
      </c>
      <c r="C802" s="11">
        <v>2004</v>
      </c>
      <c r="D802" s="35" t="s">
        <v>115</v>
      </c>
      <c r="E802" s="11" t="s">
        <v>116</v>
      </c>
      <c r="F802" s="36" t="s">
        <v>57</v>
      </c>
      <c r="G802" s="36" t="s">
        <v>1288</v>
      </c>
      <c r="H802" s="9" t="s">
        <v>1289</v>
      </c>
      <c r="I802" s="10">
        <v>4</v>
      </c>
      <c r="J802" s="12">
        <v>22</v>
      </c>
      <c r="K802" s="12">
        <v>0</v>
      </c>
      <c r="L802" s="12">
        <v>0</v>
      </c>
      <c r="M802" s="12">
        <v>0</v>
      </c>
      <c r="N802" s="39">
        <v>0</v>
      </c>
      <c r="O802" s="31">
        <v>0.6</v>
      </c>
      <c r="P802" s="36" t="s">
        <v>99</v>
      </c>
    </row>
    <row r="803" spans="1:16" ht="48" x14ac:dyDescent="0.25">
      <c r="A803" s="38">
        <v>37998</v>
      </c>
      <c r="B803" s="38">
        <v>37998</v>
      </c>
      <c r="C803" s="11">
        <v>2004</v>
      </c>
      <c r="D803" s="35" t="s">
        <v>115</v>
      </c>
      <c r="E803" s="11" t="s">
        <v>116</v>
      </c>
      <c r="F803" s="36" t="s">
        <v>75</v>
      </c>
      <c r="G803" s="36" t="s">
        <v>1288</v>
      </c>
      <c r="H803" s="9" t="s">
        <v>1290</v>
      </c>
      <c r="I803" s="10">
        <v>0</v>
      </c>
      <c r="J803" s="12">
        <v>1</v>
      </c>
      <c r="K803" s="12">
        <v>0</v>
      </c>
      <c r="L803" s="12">
        <v>0</v>
      </c>
      <c r="M803" s="12">
        <v>0</v>
      </c>
      <c r="N803" s="39">
        <v>0</v>
      </c>
      <c r="O803" s="31">
        <v>0.42</v>
      </c>
      <c r="P803" s="36" t="s">
        <v>99</v>
      </c>
    </row>
    <row r="804" spans="1:16" ht="36" x14ac:dyDescent="0.25">
      <c r="A804" s="38">
        <v>37999</v>
      </c>
      <c r="B804" s="38">
        <v>37999</v>
      </c>
      <c r="C804" s="11">
        <v>2004</v>
      </c>
      <c r="D804" s="35" t="s">
        <v>13</v>
      </c>
      <c r="E804" s="11" t="s">
        <v>112</v>
      </c>
      <c r="F804" s="36" t="s">
        <v>51</v>
      </c>
      <c r="G804" s="36" t="s">
        <v>1291</v>
      </c>
      <c r="H804" s="9" t="s">
        <v>1292</v>
      </c>
      <c r="I804" s="10">
        <v>0</v>
      </c>
      <c r="J804" s="12">
        <v>10</v>
      </c>
      <c r="K804" s="12">
        <v>0</v>
      </c>
      <c r="L804" s="12">
        <v>0</v>
      </c>
      <c r="M804" s="12">
        <v>0</v>
      </c>
      <c r="N804" s="39">
        <v>0</v>
      </c>
      <c r="O804" s="31">
        <v>0</v>
      </c>
      <c r="P804" s="36" t="s">
        <v>99</v>
      </c>
    </row>
    <row r="805" spans="1:16" ht="60" x14ac:dyDescent="0.25">
      <c r="A805" s="38">
        <v>38001</v>
      </c>
      <c r="B805" s="38">
        <v>38001</v>
      </c>
      <c r="C805" s="11">
        <v>2004</v>
      </c>
      <c r="D805" s="35" t="s">
        <v>115</v>
      </c>
      <c r="E805" s="11" t="s">
        <v>116</v>
      </c>
      <c r="F805" s="36" t="s">
        <v>165</v>
      </c>
      <c r="G805" s="36" t="s">
        <v>1293</v>
      </c>
      <c r="H805" s="9" t="s">
        <v>1294</v>
      </c>
      <c r="I805" s="10">
        <v>1</v>
      </c>
      <c r="J805" s="12">
        <v>66</v>
      </c>
      <c r="K805" s="12">
        <v>0</v>
      </c>
      <c r="L805" s="12">
        <v>0</v>
      </c>
      <c r="M805" s="12">
        <v>0</v>
      </c>
      <c r="N805" s="39">
        <v>0</v>
      </c>
      <c r="O805" s="31">
        <v>0.27</v>
      </c>
      <c r="P805" s="36" t="s">
        <v>99</v>
      </c>
    </row>
    <row r="806" spans="1:16" ht="36" x14ac:dyDescent="0.25">
      <c r="A806" s="38">
        <v>38001</v>
      </c>
      <c r="B806" s="38">
        <v>38001</v>
      </c>
      <c r="C806" s="11">
        <v>2004</v>
      </c>
      <c r="D806" s="35" t="s">
        <v>115</v>
      </c>
      <c r="E806" s="11" t="s">
        <v>116</v>
      </c>
      <c r="F806" s="36" t="s">
        <v>62</v>
      </c>
      <c r="G806" s="36" t="s">
        <v>145</v>
      </c>
      <c r="H806" s="9" t="s">
        <v>1295</v>
      </c>
      <c r="I806" s="10">
        <v>1</v>
      </c>
      <c r="J806" s="12">
        <v>1</v>
      </c>
      <c r="K806" s="12">
        <v>0</v>
      </c>
      <c r="L806" s="12">
        <v>0</v>
      </c>
      <c r="M806" s="12">
        <v>0</v>
      </c>
      <c r="N806" s="39">
        <v>0</v>
      </c>
      <c r="O806" s="31">
        <v>1</v>
      </c>
      <c r="P806" s="36" t="s">
        <v>99</v>
      </c>
    </row>
    <row r="807" spans="1:16" ht="36" x14ac:dyDescent="0.25">
      <c r="A807" s="38">
        <v>38001</v>
      </c>
      <c r="B807" s="38">
        <v>38001</v>
      </c>
      <c r="C807" s="11">
        <v>2004</v>
      </c>
      <c r="D807" s="35" t="s">
        <v>13</v>
      </c>
      <c r="E807" s="11" t="s">
        <v>149</v>
      </c>
      <c r="F807" s="36" t="s">
        <v>165</v>
      </c>
      <c r="G807" s="36" t="s">
        <v>1293</v>
      </c>
      <c r="H807" s="9" t="s">
        <v>1296</v>
      </c>
      <c r="I807" s="10">
        <v>0</v>
      </c>
      <c r="J807" s="12">
        <v>8</v>
      </c>
      <c r="K807" s="12">
        <v>0</v>
      </c>
      <c r="L807" s="12">
        <v>0</v>
      </c>
      <c r="M807" s="12">
        <v>0</v>
      </c>
      <c r="N807" s="39">
        <v>0</v>
      </c>
      <c r="O807" s="31">
        <v>0</v>
      </c>
      <c r="P807" s="36" t="s">
        <v>99</v>
      </c>
    </row>
    <row r="808" spans="1:16" ht="36" x14ac:dyDescent="0.25">
      <c r="A808" s="38">
        <v>38002</v>
      </c>
      <c r="B808" s="38">
        <v>38002</v>
      </c>
      <c r="C808" s="11">
        <v>2004</v>
      </c>
      <c r="D808" s="35" t="s">
        <v>115</v>
      </c>
      <c r="E808" s="11" t="s">
        <v>116</v>
      </c>
      <c r="F808" s="36" t="s">
        <v>51</v>
      </c>
      <c r="G808" s="36" t="s">
        <v>145</v>
      </c>
      <c r="H808" s="9" t="s">
        <v>1297</v>
      </c>
      <c r="I808" s="10">
        <v>0</v>
      </c>
      <c r="J808" s="12">
        <v>1</v>
      </c>
      <c r="K808" s="12">
        <v>0</v>
      </c>
      <c r="L808" s="12">
        <v>0</v>
      </c>
      <c r="M808" s="12">
        <v>0</v>
      </c>
      <c r="N808" s="39">
        <v>0</v>
      </c>
      <c r="O808" s="31">
        <v>0.27</v>
      </c>
      <c r="P808" s="36" t="s">
        <v>99</v>
      </c>
    </row>
    <row r="809" spans="1:16" ht="24" x14ac:dyDescent="0.25">
      <c r="A809" s="38">
        <v>38003</v>
      </c>
      <c r="B809" s="38">
        <v>38003</v>
      </c>
      <c r="C809" s="11">
        <v>2004</v>
      </c>
      <c r="D809" s="35" t="s">
        <v>13</v>
      </c>
      <c r="E809" s="11" t="s">
        <v>149</v>
      </c>
      <c r="F809" s="36" t="s">
        <v>55</v>
      </c>
      <c r="G809" s="36" t="s">
        <v>145</v>
      </c>
      <c r="H809" s="9" t="s">
        <v>1298</v>
      </c>
      <c r="I809" s="10">
        <v>2</v>
      </c>
      <c r="J809" s="12">
        <v>2</v>
      </c>
      <c r="K809" s="12">
        <v>0</v>
      </c>
      <c r="L809" s="12">
        <v>0</v>
      </c>
      <c r="M809" s="12">
        <v>0</v>
      </c>
      <c r="N809" s="39">
        <v>0</v>
      </c>
      <c r="O809" s="31">
        <v>0</v>
      </c>
      <c r="P809" s="36" t="s">
        <v>99</v>
      </c>
    </row>
    <row r="810" spans="1:16" ht="24" x14ac:dyDescent="0.25">
      <c r="A810" s="38">
        <v>38003</v>
      </c>
      <c r="B810" s="38">
        <v>38003</v>
      </c>
      <c r="C810" s="11">
        <v>2004</v>
      </c>
      <c r="D810" s="35" t="s">
        <v>13</v>
      </c>
      <c r="E810" s="11" t="s">
        <v>14</v>
      </c>
      <c r="F810" s="36" t="s">
        <v>253</v>
      </c>
      <c r="G810" s="36" t="s">
        <v>1299</v>
      </c>
      <c r="H810" s="9" t="s">
        <v>1300</v>
      </c>
      <c r="I810" s="10">
        <v>0</v>
      </c>
      <c r="J810" s="12">
        <v>0</v>
      </c>
      <c r="K810" s="12">
        <v>0</v>
      </c>
      <c r="L810" s="12">
        <v>0</v>
      </c>
      <c r="M810" s="12">
        <v>0</v>
      </c>
      <c r="N810" s="39">
        <v>0</v>
      </c>
      <c r="O810" s="31">
        <v>0</v>
      </c>
      <c r="P810" s="36" t="s">
        <v>99</v>
      </c>
    </row>
    <row r="811" spans="1:16" ht="36" x14ac:dyDescent="0.25">
      <c r="A811" s="38">
        <v>38004</v>
      </c>
      <c r="B811" s="38">
        <v>38004</v>
      </c>
      <c r="C811" s="11">
        <v>2004</v>
      </c>
      <c r="D811" s="35" t="s">
        <v>13</v>
      </c>
      <c r="E811" s="11" t="s">
        <v>14</v>
      </c>
      <c r="F811" s="36" t="s">
        <v>55</v>
      </c>
      <c r="G811" s="9" t="s">
        <v>1301</v>
      </c>
      <c r="H811" s="9" t="s">
        <v>1302</v>
      </c>
      <c r="I811" s="10">
        <v>0</v>
      </c>
      <c r="J811" s="12">
        <v>0</v>
      </c>
      <c r="K811" s="12">
        <v>0</v>
      </c>
      <c r="L811" s="12">
        <v>0</v>
      </c>
      <c r="M811" s="12">
        <v>0</v>
      </c>
      <c r="N811" s="39" t="s">
        <v>1303</v>
      </c>
      <c r="O811" s="31">
        <v>2.1999999999999999E-2</v>
      </c>
      <c r="P811" s="36" t="s">
        <v>99</v>
      </c>
    </row>
    <row r="812" spans="1:16" ht="24" x14ac:dyDescent="0.25">
      <c r="A812" s="38">
        <v>38004</v>
      </c>
      <c r="B812" s="38">
        <v>38004</v>
      </c>
      <c r="C812" s="11">
        <v>2004</v>
      </c>
      <c r="D812" s="35" t="s">
        <v>13</v>
      </c>
      <c r="E812" s="11" t="s">
        <v>112</v>
      </c>
      <c r="F812" s="36" t="s">
        <v>165</v>
      </c>
      <c r="G812" s="36" t="s">
        <v>1293</v>
      </c>
      <c r="H812" s="9" t="s">
        <v>1304</v>
      </c>
      <c r="I812" s="10">
        <v>0</v>
      </c>
      <c r="J812" s="12">
        <v>0</v>
      </c>
      <c r="K812" s="12">
        <v>0</v>
      </c>
      <c r="L812" s="12">
        <v>0</v>
      </c>
      <c r="M812" s="12">
        <v>0</v>
      </c>
      <c r="N812" s="39">
        <v>0</v>
      </c>
      <c r="O812" s="31">
        <v>0</v>
      </c>
      <c r="P812" s="36" t="s">
        <v>99</v>
      </c>
    </row>
    <row r="813" spans="1:16" ht="24" x14ac:dyDescent="0.25">
      <c r="A813" s="38">
        <v>38005</v>
      </c>
      <c r="B813" s="38">
        <v>38005</v>
      </c>
      <c r="C813" s="11">
        <v>2004</v>
      </c>
      <c r="D813" s="35" t="s">
        <v>115</v>
      </c>
      <c r="E813" s="11" t="s">
        <v>116</v>
      </c>
      <c r="F813" s="36" t="s">
        <v>19</v>
      </c>
      <c r="G813" s="36" t="s">
        <v>272</v>
      </c>
      <c r="H813" s="9" t="s">
        <v>1305</v>
      </c>
      <c r="I813" s="10">
        <v>3</v>
      </c>
      <c r="J813" s="12">
        <v>13</v>
      </c>
      <c r="K813" s="12">
        <v>0</v>
      </c>
      <c r="L813" s="12">
        <v>0</v>
      </c>
      <c r="M813" s="12">
        <v>0</v>
      </c>
      <c r="N813" s="39">
        <v>0</v>
      </c>
      <c r="O813" s="31">
        <v>6</v>
      </c>
      <c r="P813" s="36" t="s">
        <v>99</v>
      </c>
    </row>
    <row r="814" spans="1:16" ht="24" x14ac:dyDescent="0.25">
      <c r="A814" s="38">
        <v>38006</v>
      </c>
      <c r="B814" s="38">
        <v>38006</v>
      </c>
      <c r="C814" s="11">
        <v>2004</v>
      </c>
      <c r="D814" s="35" t="s">
        <v>115</v>
      </c>
      <c r="E814" s="11" t="s">
        <v>116</v>
      </c>
      <c r="F814" s="36" t="s">
        <v>19</v>
      </c>
      <c r="G814" s="36" t="s">
        <v>145</v>
      </c>
      <c r="H814" s="9" t="s">
        <v>1306</v>
      </c>
      <c r="I814" s="10">
        <v>0</v>
      </c>
      <c r="J814" s="12">
        <v>7</v>
      </c>
      <c r="K814" s="12">
        <v>0</v>
      </c>
      <c r="L814" s="12">
        <v>0</v>
      </c>
      <c r="M814" s="12">
        <v>0</v>
      </c>
      <c r="N814" s="39">
        <v>0</v>
      </c>
      <c r="O814" s="31">
        <v>0.06</v>
      </c>
      <c r="P814" s="36" t="s">
        <v>99</v>
      </c>
    </row>
    <row r="815" spans="1:16" ht="36" x14ac:dyDescent="0.25">
      <c r="A815" s="38">
        <v>38007</v>
      </c>
      <c r="B815" s="38">
        <v>38007</v>
      </c>
      <c r="C815" s="11">
        <v>2004</v>
      </c>
      <c r="D815" s="35" t="s">
        <v>13</v>
      </c>
      <c r="E815" s="11" t="s">
        <v>125</v>
      </c>
      <c r="F815" s="36" t="s">
        <v>92</v>
      </c>
      <c r="G815" s="36" t="s">
        <v>1307</v>
      </c>
      <c r="H815" s="9" t="s">
        <v>1308</v>
      </c>
      <c r="I815" s="10">
        <v>1</v>
      </c>
      <c r="J815" s="12">
        <v>80</v>
      </c>
      <c r="K815" s="12">
        <v>16</v>
      </c>
      <c r="L815" s="12">
        <v>0</v>
      </c>
      <c r="M815" s="12">
        <v>0</v>
      </c>
      <c r="N815" s="39">
        <v>0</v>
      </c>
      <c r="O815" s="31">
        <v>0.31599999999999995</v>
      </c>
      <c r="P815" s="36" t="s">
        <v>99</v>
      </c>
    </row>
    <row r="816" spans="1:16" ht="36" x14ac:dyDescent="0.25">
      <c r="A816" s="38">
        <v>38011</v>
      </c>
      <c r="B816" s="38">
        <v>38011</v>
      </c>
      <c r="C816" s="11">
        <v>2004</v>
      </c>
      <c r="D816" s="35" t="s">
        <v>115</v>
      </c>
      <c r="E816" s="11" t="s">
        <v>116</v>
      </c>
      <c r="F816" s="36" t="s">
        <v>19</v>
      </c>
      <c r="G816" s="36" t="s">
        <v>1309</v>
      </c>
      <c r="H816" s="9" t="s">
        <v>1310</v>
      </c>
      <c r="I816" s="10">
        <v>0</v>
      </c>
      <c r="J816" s="12">
        <v>5</v>
      </c>
      <c r="K816" s="12">
        <v>0</v>
      </c>
      <c r="L816" s="12">
        <v>0</v>
      </c>
      <c r="M816" s="12">
        <v>0</v>
      </c>
      <c r="N816" s="39">
        <v>0</v>
      </c>
      <c r="O816" s="31">
        <v>2</v>
      </c>
      <c r="P816" s="36" t="s">
        <v>99</v>
      </c>
    </row>
    <row r="817" spans="1:16" ht="36" x14ac:dyDescent="0.25">
      <c r="A817" s="38">
        <v>38014</v>
      </c>
      <c r="B817" s="38">
        <v>38014</v>
      </c>
      <c r="C817" s="11">
        <v>2004</v>
      </c>
      <c r="D817" s="35" t="s">
        <v>13</v>
      </c>
      <c r="E817" s="11" t="s">
        <v>14</v>
      </c>
      <c r="F817" s="36" t="s">
        <v>55</v>
      </c>
      <c r="G817" s="36" t="s">
        <v>1311</v>
      </c>
      <c r="H817" s="9" t="s">
        <v>1312</v>
      </c>
      <c r="I817" s="10">
        <v>0</v>
      </c>
      <c r="J817" s="12">
        <v>0</v>
      </c>
      <c r="K817" s="12">
        <v>0</v>
      </c>
      <c r="L817" s="12">
        <v>0</v>
      </c>
      <c r="M817" s="12">
        <v>0</v>
      </c>
      <c r="N817" s="39">
        <v>65</v>
      </c>
      <c r="O817" s="31">
        <v>6.5000000000000002E-2</v>
      </c>
      <c r="P817" s="36" t="s">
        <v>99</v>
      </c>
    </row>
    <row r="818" spans="1:16" ht="48" x14ac:dyDescent="0.25">
      <c r="A818" s="38">
        <v>38014</v>
      </c>
      <c r="B818" s="38">
        <v>38014</v>
      </c>
      <c r="C818" s="11">
        <v>2004</v>
      </c>
      <c r="D818" s="35" t="s">
        <v>13</v>
      </c>
      <c r="E818" s="11" t="s">
        <v>125</v>
      </c>
      <c r="F818" s="36" t="s">
        <v>62</v>
      </c>
      <c r="G818" s="36" t="s">
        <v>1193</v>
      </c>
      <c r="H818" s="9" t="s">
        <v>1313</v>
      </c>
      <c r="I818" s="10">
        <v>0</v>
      </c>
      <c r="J818" s="12">
        <v>3</v>
      </c>
      <c r="K818" s="12">
        <v>0</v>
      </c>
      <c r="L818" s="12">
        <v>0</v>
      </c>
      <c r="M818" s="12">
        <v>0</v>
      </c>
      <c r="N818" s="39">
        <v>0</v>
      </c>
      <c r="O818" s="31">
        <v>0</v>
      </c>
      <c r="P818" s="36" t="s">
        <v>99</v>
      </c>
    </row>
    <row r="819" spans="1:16" ht="48" x14ac:dyDescent="0.25">
      <c r="A819" s="38">
        <v>38015</v>
      </c>
      <c r="B819" s="38">
        <v>38015</v>
      </c>
      <c r="C819" s="11">
        <v>2004</v>
      </c>
      <c r="D819" s="35" t="s">
        <v>13</v>
      </c>
      <c r="E819" s="11" t="s">
        <v>125</v>
      </c>
      <c r="F819" s="36" t="s">
        <v>165</v>
      </c>
      <c r="G819" s="36" t="s">
        <v>603</v>
      </c>
      <c r="H819" s="9" t="s">
        <v>1314</v>
      </c>
      <c r="I819" s="10">
        <v>0</v>
      </c>
      <c r="J819" s="12">
        <v>1</v>
      </c>
      <c r="K819" s="12">
        <v>0</v>
      </c>
      <c r="L819" s="12">
        <v>0</v>
      </c>
      <c r="M819" s="12">
        <v>0</v>
      </c>
      <c r="N819" s="39">
        <v>0</v>
      </c>
      <c r="O819" s="31">
        <v>0</v>
      </c>
      <c r="P819" s="36" t="s">
        <v>99</v>
      </c>
    </row>
    <row r="820" spans="1:16" ht="24" x14ac:dyDescent="0.25">
      <c r="A820" s="38">
        <v>38016</v>
      </c>
      <c r="B820" s="38">
        <v>38016</v>
      </c>
      <c r="C820" s="11">
        <v>2004</v>
      </c>
      <c r="D820" s="11" t="s">
        <v>34</v>
      </c>
      <c r="E820" s="11" t="s">
        <v>333</v>
      </c>
      <c r="F820" s="36" t="s">
        <v>165</v>
      </c>
      <c r="G820" s="36" t="s">
        <v>205</v>
      </c>
      <c r="H820" s="9" t="s">
        <v>1315</v>
      </c>
      <c r="I820" s="10">
        <v>0</v>
      </c>
      <c r="J820" s="12">
        <v>29</v>
      </c>
      <c r="K820" s="12">
        <v>0</v>
      </c>
      <c r="L820" s="12">
        <v>0</v>
      </c>
      <c r="M820" s="12">
        <v>0</v>
      </c>
      <c r="N820" s="39">
        <v>0</v>
      </c>
      <c r="O820" s="31">
        <v>0</v>
      </c>
      <c r="P820" s="36" t="s">
        <v>99</v>
      </c>
    </row>
    <row r="821" spans="1:16" ht="36" x14ac:dyDescent="0.25">
      <c r="A821" s="38">
        <v>38016</v>
      </c>
      <c r="B821" s="38">
        <v>38016</v>
      </c>
      <c r="C821" s="11">
        <v>2004</v>
      </c>
      <c r="D821" s="35" t="s">
        <v>13</v>
      </c>
      <c r="E821" s="11" t="s">
        <v>149</v>
      </c>
      <c r="F821" s="36" t="s">
        <v>26</v>
      </c>
      <c r="G821" s="36" t="s">
        <v>1316</v>
      </c>
      <c r="H821" s="9" t="s">
        <v>1317</v>
      </c>
      <c r="I821" s="10">
        <v>0</v>
      </c>
      <c r="J821" s="12">
        <v>5</v>
      </c>
      <c r="K821" s="12">
        <v>0</v>
      </c>
      <c r="L821" s="12">
        <v>0</v>
      </c>
      <c r="M821" s="12">
        <v>0</v>
      </c>
      <c r="N821" s="39">
        <v>0</v>
      </c>
      <c r="O821" s="31">
        <v>0</v>
      </c>
      <c r="P821" s="36" t="s">
        <v>99</v>
      </c>
    </row>
    <row r="822" spans="1:16" ht="36" x14ac:dyDescent="0.25">
      <c r="A822" s="38">
        <v>38018</v>
      </c>
      <c r="B822" s="38">
        <v>38138</v>
      </c>
      <c r="C822" s="11">
        <v>2004</v>
      </c>
      <c r="D822" s="35" t="s">
        <v>13</v>
      </c>
      <c r="E822" s="11" t="s">
        <v>14</v>
      </c>
      <c r="F822" s="36" t="s">
        <v>47</v>
      </c>
      <c r="G822" s="36" t="s">
        <v>1318</v>
      </c>
      <c r="H822" s="9" t="s">
        <v>1319</v>
      </c>
      <c r="I822" s="10">
        <v>0</v>
      </c>
      <c r="J822" s="12">
        <v>0</v>
      </c>
      <c r="K822" s="12">
        <v>0</v>
      </c>
      <c r="L822" s="12">
        <v>0</v>
      </c>
      <c r="M822" s="12">
        <v>0</v>
      </c>
      <c r="N822" s="39">
        <v>114</v>
      </c>
      <c r="O822" s="31">
        <v>0.114</v>
      </c>
      <c r="P822" s="36" t="s">
        <v>99</v>
      </c>
    </row>
    <row r="823" spans="1:16" ht="24" x14ac:dyDescent="0.25">
      <c r="A823" s="38">
        <v>38018</v>
      </c>
      <c r="B823" s="38">
        <v>38018</v>
      </c>
      <c r="C823" s="11">
        <v>2004</v>
      </c>
      <c r="D823" s="35" t="s">
        <v>13</v>
      </c>
      <c r="E823" s="11" t="s">
        <v>125</v>
      </c>
      <c r="F823" s="36" t="s">
        <v>19</v>
      </c>
      <c r="G823" s="36" t="s">
        <v>1320</v>
      </c>
      <c r="H823" s="9" t="s">
        <v>1321</v>
      </c>
      <c r="I823" s="10">
        <v>0</v>
      </c>
      <c r="J823" s="12">
        <v>20</v>
      </c>
      <c r="K823" s="12">
        <v>0</v>
      </c>
      <c r="L823" s="12">
        <v>0</v>
      </c>
      <c r="M823" s="12">
        <v>0</v>
      </c>
      <c r="N823" s="39">
        <v>0</v>
      </c>
      <c r="O823" s="31">
        <v>0</v>
      </c>
      <c r="P823" s="36" t="s">
        <v>99</v>
      </c>
    </row>
    <row r="824" spans="1:16" ht="36" x14ac:dyDescent="0.25">
      <c r="A824" s="38">
        <v>38020</v>
      </c>
      <c r="B824" s="38">
        <v>38020</v>
      </c>
      <c r="C824" s="11">
        <v>2004</v>
      </c>
      <c r="D824" s="35" t="s">
        <v>115</v>
      </c>
      <c r="E824" s="11" t="s">
        <v>116</v>
      </c>
      <c r="F824" s="36" t="s">
        <v>75</v>
      </c>
      <c r="G824" s="36" t="s">
        <v>904</v>
      </c>
      <c r="H824" s="9" t="s">
        <v>1322</v>
      </c>
      <c r="I824" s="10">
        <v>0</v>
      </c>
      <c r="J824" s="12">
        <v>0</v>
      </c>
      <c r="K824" s="12">
        <v>0</v>
      </c>
      <c r="L824" s="12">
        <v>0</v>
      </c>
      <c r="M824" s="12">
        <v>0</v>
      </c>
      <c r="N824" s="39">
        <v>0</v>
      </c>
      <c r="O824" s="31">
        <v>0.27</v>
      </c>
      <c r="P824" s="36" t="s">
        <v>99</v>
      </c>
    </row>
    <row r="825" spans="1:16" ht="36" x14ac:dyDescent="0.25">
      <c r="A825" s="38">
        <v>38021</v>
      </c>
      <c r="B825" s="38">
        <v>38021</v>
      </c>
      <c r="C825" s="11">
        <v>2004</v>
      </c>
      <c r="D825" s="35" t="s">
        <v>13</v>
      </c>
      <c r="E825" s="11" t="s">
        <v>125</v>
      </c>
      <c r="F825" s="36" t="s">
        <v>19</v>
      </c>
      <c r="G825" s="36" t="s">
        <v>681</v>
      </c>
      <c r="H825" s="9" t="s">
        <v>1323</v>
      </c>
      <c r="I825" s="10">
        <v>4</v>
      </c>
      <c r="J825" s="12">
        <v>8</v>
      </c>
      <c r="K825" s="12">
        <v>1</v>
      </c>
      <c r="L825" s="12">
        <v>0</v>
      </c>
      <c r="M825" s="12">
        <v>0</v>
      </c>
      <c r="N825" s="39">
        <v>0</v>
      </c>
      <c r="O825" s="31">
        <v>3.5999999999999997E-2</v>
      </c>
      <c r="P825" s="36" t="s">
        <v>99</v>
      </c>
    </row>
    <row r="826" spans="1:16" ht="60" x14ac:dyDescent="0.25">
      <c r="A826" s="38">
        <v>38022</v>
      </c>
      <c r="B826" s="38">
        <v>38022</v>
      </c>
      <c r="C826" s="11">
        <v>2004</v>
      </c>
      <c r="D826" s="35" t="s">
        <v>13</v>
      </c>
      <c r="E826" s="11" t="s">
        <v>14</v>
      </c>
      <c r="F826" s="36" t="s">
        <v>44</v>
      </c>
      <c r="G826" s="36" t="s">
        <v>1324</v>
      </c>
      <c r="H826" s="9" t="s">
        <v>1325</v>
      </c>
      <c r="I826" s="10">
        <v>0</v>
      </c>
      <c r="J826" s="12">
        <v>0</v>
      </c>
      <c r="K826" s="12">
        <v>0</v>
      </c>
      <c r="L826" s="12">
        <v>0</v>
      </c>
      <c r="M826" s="12">
        <v>0</v>
      </c>
      <c r="N826" s="39">
        <v>65</v>
      </c>
      <c r="O826" s="31">
        <v>0.24</v>
      </c>
      <c r="P826" s="36" t="s">
        <v>99</v>
      </c>
    </row>
    <row r="827" spans="1:16" ht="24" x14ac:dyDescent="0.25">
      <c r="A827" s="38">
        <v>38022</v>
      </c>
      <c r="B827" s="38">
        <v>38022</v>
      </c>
      <c r="C827" s="11">
        <v>2004</v>
      </c>
      <c r="D827" s="35" t="s">
        <v>13</v>
      </c>
      <c r="E827" s="11" t="s">
        <v>125</v>
      </c>
      <c r="F827" s="36" t="s">
        <v>19</v>
      </c>
      <c r="G827" s="36" t="s">
        <v>641</v>
      </c>
      <c r="H827" s="9" t="s">
        <v>1326</v>
      </c>
      <c r="I827" s="10">
        <v>0</v>
      </c>
      <c r="J827" s="12">
        <v>3</v>
      </c>
      <c r="K827" s="12">
        <v>0</v>
      </c>
      <c r="L827" s="12">
        <v>0</v>
      </c>
      <c r="M827" s="12">
        <v>0</v>
      </c>
      <c r="N827" s="39">
        <v>0</v>
      </c>
      <c r="O827" s="31">
        <v>0</v>
      </c>
      <c r="P827" s="36" t="s">
        <v>99</v>
      </c>
    </row>
    <row r="828" spans="1:16" ht="36" x14ac:dyDescent="0.25">
      <c r="A828" s="38">
        <v>38023</v>
      </c>
      <c r="B828" s="38">
        <v>38023</v>
      </c>
      <c r="C828" s="11">
        <v>2004</v>
      </c>
      <c r="D828" s="35" t="s">
        <v>13</v>
      </c>
      <c r="E828" s="11" t="s">
        <v>14</v>
      </c>
      <c r="F828" s="36" t="s">
        <v>65</v>
      </c>
      <c r="G828" s="36" t="s">
        <v>65</v>
      </c>
      <c r="H828" s="9" t="s">
        <v>1327</v>
      </c>
      <c r="I828" s="10">
        <v>0</v>
      </c>
      <c r="J828" s="12">
        <v>0</v>
      </c>
      <c r="K828" s="12">
        <v>0</v>
      </c>
      <c r="L828" s="12">
        <v>0</v>
      </c>
      <c r="M828" s="12">
        <v>0</v>
      </c>
      <c r="N828" s="39">
        <v>500</v>
      </c>
      <c r="O828" s="31">
        <v>8.5</v>
      </c>
      <c r="P828" s="36" t="s">
        <v>99</v>
      </c>
    </row>
    <row r="829" spans="1:16" ht="36" x14ac:dyDescent="0.25">
      <c r="A829" s="38">
        <v>38024</v>
      </c>
      <c r="B829" s="38">
        <v>38024</v>
      </c>
      <c r="C829" s="11">
        <v>2004</v>
      </c>
      <c r="D829" s="35" t="s">
        <v>115</v>
      </c>
      <c r="E829" s="11" t="s">
        <v>116</v>
      </c>
      <c r="F829" s="36" t="s">
        <v>253</v>
      </c>
      <c r="G829" s="36" t="s">
        <v>145</v>
      </c>
      <c r="H829" s="9" t="s">
        <v>1328</v>
      </c>
      <c r="I829" s="10">
        <v>5</v>
      </c>
      <c r="J829" s="12">
        <v>15</v>
      </c>
      <c r="K829" s="12">
        <v>0</v>
      </c>
      <c r="L829" s="12">
        <v>0</v>
      </c>
      <c r="M829" s="12">
        <v>0</v>
      </c>
      <c r="N829" s="39">
        <v>0</v>
      </c>
      <c r="O829" s="31">
        <v>0.1</v>
      </c>
      <c r="P829" s="36" t="s">
        <v>99</v>
      </c>
    </row>
    <row r="830" spans="1:16" ht="24" x14ac:dyDescent="0.25">
      <c r="A830" s="38">
        <v>38024</v>
      </c>
      <c r="B830" s="38">
        <v>38024</v>
      </c>
      <c r="C830" s="11">
        <v>2004</v>
      </c>
      <c r="D830" s="35" t="s">
        <v>13</v>
      </c>
      <c r="E830" s="11" t="s">
        <v>14</v>
      </c>
      <c r="F830" s="36" t="s">
        <v>55</v>
      </c>
      <c r="G830" s="36" t="s">
        <v>1311</v>
      </c>
      <c r="H830" s="9" t="s">
        <v>1329</v>
      </c>
      <c r="I830" s="10">
        <v>0</v>
      </c>
      <c r="J830" s="12">
        <v>0</v>
      </c>
      <c r="K830" s="12">
        <v>0</v>
      </c>
      <c r="L830" s="12">
        <v>0</v>
      </c>
      <c r="M830" s="12">
        <v>0</v>
      </c>
      <c r="N830" s="39">
        <v>20</v>
      </c>
      <c r="O830" s="31">
        <v>0.02</v>
      </c>
      <c r="P830" s="36" t="s">
        <v>99</v>
      </c>
    </row>
    <row r="831" spans="1:16" ht="36" x14ac:dyDescent="0.25">
      <c r="A831" s="38">
        <v>38024</v>
      </c>
      <c r="B831" s="38">
        <v>38024</v>
      </c>
      <c r="C831" s="11">
        <v>2004</v>
      </c>
      <c r="D831" s="35" t="s">
        <v>115</v>
      </c>
      <c r="E831" s="11" t="s">
        <v>116</v>
      </c>
      <c r="F831" s="36" t="s">
        <v>55</v>
      </c>
      <c r="G831" s="36" t="s">
        <v>1330</v>
      </c>
      <c r="H831" s="9" t="s">
        <v>1331</v>
      </c>
      <c r="I831" s="10">
        <v>0</v>
      </c>
      <c r="J831" s="12">
        <v>20</v>
      </c>
      <c r="K831" s="12">
        <v>0</v>
      </c>
      <c r="L831" s="12">
        <v>0</v>
      </c>
      <c r="M831" s="12">
        <v>0</v>
      </c>
      <c r="N831" s="39">
        <v>0</v>
      </c>
      <c r="O831" s="31">
        <v>0.87</v>
      </c>
      <c r="P831" s="36" t="s">
        <v>99</v>
      </c>
    </row>
    <row r="832" spans="1:16" ht="24" x14ac:dyDescent="0.25">
      <c r="A832" s="38">
        <v>38027</v>
      </c>
      <c r="B832" s="38">
        <v>38027</v>
      </c>
      <c r="C832" s="11">
        <v>2004</v>
      </c>
      <c r="D832" s="35" t="s">
        <v>13</v>
      </c>
      <c r="E832" s="11" t="s">
        <v>14</v>
      </c>
      <c r="F832" s="36" t="s">
        <v>44</v>
      </c>
      <c r="G832" s="36" t="s">
        <v>1272</v>
      </c>
      <c r="H832" s="9" t="s">
        <v>1332</v>
      </c>
      <c r="I832" s="10">
        <v>0</v>
      </c>
      <c r="J832" s="12">
        <v>0</v>
      </c>
      <c r="K832" s="12">
        <v>0</v>
      </c>
      <c r="L832" s="12">
        <v>0</v>
      </c>
      <c r="M832" s="12">
        <v>0</v>
      </c>
      <c r="N832" s="39">
        <v>54</v>
      </c>
      <c r="O832" s="31">
        <v>5.3999999999999999E-2</v>
      </c>
      <c r="P832" s="36" t="s">
        <v>99</v>
      </c>
    </row>
    <row r="833" spans="1:16" ht="24" x14ac:dyDescent="0.25">
      <c r="A833" s="38">
        <v>38028</v>
      </c>
      <c r="B833" s="38">
        <v>38028</v>
      </c>
      <c r="C833" s="11">
        <v>2004</v>
      </c>
      <c r="D833" s="35" t="s">
        <v>13</v>
      </c>
      <c r="E833" s="11" t="s">
        <v>14</v>
      </c>
      <c r="F833" s="36" t="s">
        <v>55</v>
      </c>
      <c r="G833" s="36" t="s">
        <v>1333</v>
      </c>
      <c r="H833" s="9" t="s">
        <v>1334</v>
      </c>
      <c r="I833" s="10">
        <v>0</v>
      </c>
      <c r="J833" s="12">
        <v>0</v>
      </c>
      <c r="K833" s="12">
        <v>0</v>
      </c>
      <c r="L833" s="12">
        <v>0</v>
      </c>
      <c r="M833" s="12">
        <v>0</v>
      </c>
      <c r="N833" s="39">
        <v>40</v>
      </c>
      <c r="O833" s="31">
        <v>0.04</v>
      </c>
      <c r="P833" s="36" t="s">
        <v>99</v>
      </c>
    </row>
    <row r="834" spans="1:16" ht="24" x14ac:dyDescent="0.25">
      <c r="A834" s="38">
        <v>38028</v>
      </c>
      <c r="B834" s="38">
        <v>38028</v>
      </c>
      <c r="C834" s="11">
        <v>2004</v>
      </c>
      <c r="D834" s="35" t="s">
        <v>13</v>
      </c>
      <c r="E834" s="11" t="s">
        <v>125</v>
      </c>
      <c r="F834" s="36" t="s">
        <v>69</v>
      </c>
      <c r="G834" s="36" t="s">
        <v>1335</v>
      </c>
      <c r="H834" s="9" t="s">
        <v>1336</v>
      </c>
      <c r="I834" s="10">
        <v>0</v>
      </c>
      <c r="J834" s="12">
        <v>11</v>
      </c>
      <c r="K834" s="12">
        <v>0</v>
      </c>
      <c r="L834" s="12">
        <v>0</v>
      </c>
      <c r="M834" s="12">
        <v>0</v>
      </c>
      <c r="N834" s="39">
        <v>0</v>
      </c>
      <c r="O834" s="31">
        <v>0</v>
      </c>
      <c r="P834" s="36" t="s">
        <v>99</v>
      </c>
    </row>
    <row r="835" spans="1:16" ht="36" x14ac:dyDescent="0.25">
      <c r="A835" s="38">
        <v>38028</v>
      </c>
      <c r="B835" s="38">
        <v>38028</v>
      </c>
      <c r="C835" s="11">
        <v>2004</v>
      </c>
      <c r="D835" s="35" t="s">
        <v>13</v>
      </c>
      <c r="E835" s="11" t="s">
        <v>112</v>
      </c>
      <c r="F835" s="36" t="s">
        <v>51</v>
      </c>
      <c r="G835" s="36" t="s">
        <v>310</v>
      </c>
      <c r="H835" s="9" t="s">
        <v>1337</v>
      </c>
      <c r="I835" s="10">
        <v>2</v>
      </c>
      <c r="J835" s="12">
        <v>2</v>
      </c>
      <c r="K835" s="12">
        <v>0</v>
      </c>
      <c r="L835" s="12">
        <v>0</v>
      </c>
      <c r="M835" s="12">
        <v>0</v>
      </c>
      <c r="N835" s="39">
        <v>0</v>
      </c>
      <c r="O835" s="31">
        <v>0</v>
      </c>
      <c r="P835" s="36" t="s">
        <v>99</v>
      </c>
    </row>
    <row r="836" spans="1:16" ht="48" x14ac:dyDescent="0.25">
      <c r="A836" s="38">
        <v>38029</v>
      </c>
      <c r="B836" s="38">
        <v>38029</v>
      </c>
      <c r="C836" s="11">
        <v>2004</v>
      </c>
      <c r="D836" s="35" t="s">
        <v>115</v>
      </c>
      <c r="E836" s="11" t="s">
        <v>116</v>
      </c>
      <c r="F836" s="36" t="s">
        <v>44</v>
      </c>
      <c r="G836" s="36" t="s">
        <v>1338</v>
      </c>
      <c r="H836" s="9" t="s">
        <v>1339</v>
      </c>
      <c r="I836" s="10">
        <v>0</v>
      </c>
      <c r="J836" s="12">
        <v>1</v>
      </c>
      <c r="K836" s="12">
        <v>0</v>
      </c>
      <c r="L836" s="12">
        <v>0</v>
      </c>
      <c r="M836" s="12">
        <v>0</v>
      </c>
      <c r="N836" s="39">
        <v>0</v>
      </c>
      <c r="O836" s="31">
        <v>0.28000000000000003</v>
      </c>
      <c r="P836" s="36" t="s">
        <v>99</v>
      </c>
    </row>
    <row r="837" spans="1:16" ht="48" x14ac:dyDescent="0.25">
      <c r="A837" s="38">
        <v>38030</v>
      </c>
      <c r="B837" s="38">
        <v>38030</v>
      </c>
      <c r="C837" s="11">
        <v>2004</v>
      </c>
      <c r="D837" s="35" t="s">
        <v>13</v>
      </c>
      <c r="E837" s="11" t="s">
        <v>125</v>
      </c>
      <c r="F837" s="36" t="s">
        <v>19</v>
      </c>
      <c r="G837" s="36" t="s">
        <v>1340</v>
      </c>
      <c r="H837" s="9" t="s">
        <v>1341</v>
      </c>
      <c r="I837" s="10">
        <v>0</v>
      </c>
      <c r="J837" s="12">
        <v>33</v>
      </c>
      <c r="K837" s="12">
        <v>1</v>
      </c>
      <c r="L837" s="12">
        <v>0</v>
      </c>
      <c r="M837" s="12">
        <v>0</v>
      </c>
      <c r="N837" s="39">
        <v>0</v>
      </c>
      <c r="O837" s="31">
        <v>3.5999999999999997E-2</v>
      </c>
      <c r="P837" s="36" t="s">
        <v>99</v>
      </c>
    </row>
    <row r="838" spans="1:16" ht="36" x14ac:dyDescent="0.25">
      <c r="A838" s="38">
        <v>38031</v>
      </c>
      <c r="B838" s="38">
        <v>38031</v>
      </c>
      <c r="C838" s="11">
        <v>2004</v>
      </c>
      <c r="D838" s="35" t="s">
        <v>13</v>
      </c>
      <c r="E838" s="11" t="s">
        <v>14</v>
      </c>
      <c r="F838" s="36" t="s">
        <v>55</v>
      </c>
      <c r="G838" s="36" t="s">
        <v>1311</v>
      </c>
      <c r="H838" s="9" t="s">
        <v>1342</v>
      </c>
      <c r="I838" s="10">
        <v>0</v>
      </c>
      <c r="J838" s="12">
        <v>0</v>
      </c>
      <c r="K838" s="12">
        <v>0</v>
      </c>
      <c r="L838" s="12">
        <v>0</v>
      </c>
      <c r="M838" s="12">
        <v>0</v>
      </c>
      <c r="N838" s="39">
        <v>40</v>
      </c>
      <c r="O838" s="31">
        <v>0.04</v>
      </c>
      <c r="P838" s="36" t="s">
        <v>99</v>
      </c>
    </row>
    <row r="839" spans="1:16" ht="24" x14ac:dyDescent="0.25">
      <c r="A839" s="38">
        <v>38034</v>
      </c>
      <c r="B839" s="38">
        <v>38034</v>
      </c>
      <c r="C839" s="11">
        <v>2004</v>
      </c>
      <c r="D839" s="35" t="s">
        <v>13</v>
      </c>
      <c r="E839" s="11" t="s">
        <v>149</v>
      </c>
      <c r="F839" s="36" t="s">
        <v>19</v>
      </c>
      <c r="G839" s="36" t="s">
        <v>1282</v>
      </c>
      <c r="H839" s="9" t="s">
        <v>1343</v>
      </c>
      <c r="I839" s="10">
        <v>0</v>
      </c>
      <c r="J839" s="12">
        <v>65</v>
      </c>
      <c r="K839" s="12">
        <v>0</v>
      </c>
      <c r="L839" s="12">
        <v>0</v>
      </c>
      <c r="M839" s="12">
        <v>0</v>
      </c>
      <c r="N839" s="39">
        <v>0</v>
      </c>
      <c r="O839" s="31">
        <v>0</v>
      </c>
      <c r="P839" s="36" t="s">
        <v>99</v>
      </c>
    </row>
    <row r="840" spans="1:16" ht="36" x14ac:dyDescent="0.25">
      <c r="A840" s="38">
        <v>38035</v>
      </c>
      <c r="B840" s="38">
        <v>38036</v>
      </c>
      <c r="C840" s="11">
        <v>2004</v>
      </c>
      <c r="D840" s="35" t="s">
        <v>13</v>
      </c>
      <c r="E840" s="11" t="s">
        <v>14</v>
      </c>
      <c r="F840" s="36" t="s">
        <v>36</v>
      </c>
      <c r="G840" s="36" t="s">
        <v>1344</v>
      </c>
      <c r="H840" s="9" t="s">
        <v>1345</v>
      </c>
      <c r="I840" s="10">
        <v>0</v>
      </c>
      <c r="J840" s="12">
        <v>0</v>
      </c>
      <c r="K840" s="12">
        <v>0</v>
      </c>
      <c r="L840" s="12">
        <v>0</v>
      </c>
      <c r="M840" s="12">
        <v>0</v>
      </c>
      <c r="N840" s="39">
        <v>48</v>
      </c>
      <c r="O840" s="31">
        <v>4.8000000000000001E-2</v>
      </c>
      <c r="P840" s="36" t="s">
        <v>99</v>
      </c>
    </row>
    <row r="841" spans="1:16" ht="24" x14ac:dyDescent="0.25">
      <c r="A841" s="38">
        <v>38035</v>
      </c>
      <c r="B841" s="38">
        <v>38035</v>
      </c>
      <c r="C841" s="11">
        <v>2004</v>
      </c>
      <c r="D841" s="35" t="s">
        <v>13</v>
      </c>
      <c r="E841" s="11" t="s">
        <v>14</v>
      </c>
      <c r="F841" s="36" t="s">
        <v>47</v>
      </c>
      <c r="G841" s="36" t="s">
        <v>1346</v>
      </c>
      <c r="H841" s="9" t="s">
        <v>1347</v>
      </c>
      <c r="I841" s="10">
        <v>0</v>
      </c>
      <c r="J841" s="12">
        <v>0</v>
      </c>
      <c r="K841" s="12">
        <v>0</v>
      </c>
      <c r="L841" s="12">
        <v>0</v>
      </c>
      <c r="M841" s="12">
        <v>0</v>
      </c>
      <c r="N841" s="39">
        <v>7</v>
      </c>
      <c r="O841" s="31">
        <v>7.0000000000000001E-3</v>
      </c>
      <c r="P841" s="36" t="s">
        <v>99</v>
      </c>
    </row>
    <row r="842" spans="1:16" ht="24" x14ac:dyDescent="0.25">
      <c r="A842" s="38">
        <v>38035</v>
      </c>
      <c r="B842" s="38">
        <v>38035</v>
      </c>
      <c r="C842" s="11">
        <v>2004</v>
      </c>
      <c r="D842" s="35" t="s">
        <v>13</v>
      </c>
      <c r="E842" s="11" t="s">
        <v>125</v>
      </c>
      <c r="F842" s="36" t="s">
        <v>165</v>
      </c>
      <c r="G842" s="36" t="s">
        <v>603</v>
      </c>
      <c r="H842" s="9" t="s">
        <v>1348</v>
      </c>
      <c r="I842" s="10">
        <v>0</v>
      </c>
      <c r="J842" s="12">
        <v>6</v>
      </c>
      <c r="K842" s="12">
        <v>0</v>
      </c>
      <c r="L842" s="12">
        <v>0</v>
      </c>
      <c r="M842" s="12">
        <v>0</v>
      </c>
      <c r="N842" s="39">
        <v>0</v>
      </c>
      <c r="O842" s="31">
        <v>0</v>
      </c>
      <c r="P842" s="36" t="s">
        <v>99</v>
      </c>
    </row>
    <row r="843" spans="1:16" ht="48" x14ac:dyDescent="0.25">
      <c r="A843" s="38">
        <v>38036</v>
      </c>
      <c r="B843" s="38">
        <v>38036</v>
      </c>
      <c r="C843" s="11">
        <v>2004</v>
      </c>
      <c r="D843" s="35" t="s">
        <v>13</v>
      </c>
      <c r="E843" s="11" t="s">
        <v>14</v>
      </c>
      <c r="F843" s="36" t="s">
        <v>55</v>
      </c>
      <c r="G843" s="36" t="s">
        <v>1349</v>
      </c>
      <c r="H843" s="9" t="s">
        <v>1350</v>
      </c>
      <c r="I843" s="10">
        <v>0</v>
      </c>
      <c r="J843" s="12">
        <v>0</v>
      </c>
      <c r="K843" s="12">
        <v>0</v>
      </c>
      <c r="L843" s="12">
        <v>0</v>
      </c>
      <c r="M843" s="12">
        <v>0</v>
      </c>
      <c r="N843" s="39">
        <v>313</v>
      </c>
      <c r="O843" s="31">
        <v>0.313</v>
      </c>
      <c r="P843" s="36" t="s">
        <v>99</v>
      </c>
    </row>
    <row r="844" spans="1:16" ht="24" x14ac:dyDescent="0.25">
      <c r="A844" s="38">
        <v>38036</v>
      </c>
      <c r="B844" s="38">
        <v>38036</v>
      </c>
      <c r="C844" s="11">
        <v>2004</v>
      </c>
      <c r="D844" s="35" t="s">
        <v>13</v>
      </c>
      <c r="E844" s="11" t="s">
        <v>14</v>
      </c>
      <c r="F844" s="36" t="s">
        <v>47</v>
      </c>
      <c r="G844" s="36" t="s">
        <v>501</v>
      </c>
      <c r="H844" s="9" t="s">
        <v>1351</v>
      </c>
      <c r="I844" s="10">
        <v>0</v>
      </c>
      <c r="J844" s="12">
        <v>0</v>
      </c>
      <c r="K844" s="12">
        <v>0</v>
      </c>
      <c r="L844" s="12">
        <v>0</v>
      </c>
      <c r="M844" s="12">
        <v>0</v>
      </c>
      <c r="N844" s="39">
        <v>20</v>
      </c>
      <c r="O844" s="31">
        <v>0.02</v>
      </c>
      <c r="P844" s="36" t="s">
        <v>99</v>
      </c>
    </row>
    <row r="845" spans="1:16" ht="48" x14ac:dyDescent="0.25">
      <c r="A845" s="38">
        <v>38037</v>
      </c>
      <c r="B845" s="38">
        <v>38037</v>
      </c>
      <c r="C845" s="11">
        <v>2004</v>
      </c>
      <c r="D845" s="35" t="s">
        <v>13</v>
      </c>
      <c r="E845" s="11" t="s">
        <v>14</v>
      </c>
      <c r="F845" s="36" t="s">
        <v>55</v>
      </c>
      <c r="G845" s="36" t="s">
        <v>1352</v>
      </c>
      <c r="H845" s="9" t="s">
        <v>1353</v>
      </c>
      <c r="I845" s="10">
        <v>0</v>
      </c>
      <c r="J845" s="12">
        <v>0</v>
      </c>
      <c r="K845" s="12">
        <v>0</v>
      </c>
      <c r="L845" s="12">
        <v>0</v>
      </c>
      <c r="M845" s="12">
        <v>0</v>
      </c>
      <c r="N845" s="39">
        <v>102</v>
      </c>
      <c r="O845" s="31">
        <v>0.10199999999999999</v>
      </c>
      <c r="P845" s="36" t="s">
        <v>99</v>
      </c>
    </row>
    <row r="846" spans="1:16" ht="36" x14ac:dyDescent="0.25">
      <c r="A846" s="38">
        <v>38038</v>
      </c>
      <c r="B846" s="38">
        <v>38038</v>
      </c>
      <c r="C846" s="11">
        <v>2004</v>
      </c>
      <c r="D846" s="11" t="s">
        <v>34</v>
      </c>
      <c r="E846" s="11" t="s">
        <v>182</v>
      </c>
      <c r="F846" s="36" t="s">
        <v>165</v>
      </c>
      <c r="G846" s="36" t="s">
        <v>205</v>
      </c>
      <c r="H846" s="9" t="s">
        <v>1354</v>
      </c>
      <c r="I846" s="10">
        <v>0</v>
      </c>
      <c r="J846" s="12">
        <v>0</v>
      </c>
      <c r="K846" s="12">
        <v>1</v>
      </c>
      <c r="L846" s="12">
        <v>0</v>
      </c>
      <c r="M846" s="12">
        <v>0</v>
      </c>
      <c r="N846" s="39">
        <v>0</v>
      </c>
      <c r="O846" s="31">
        <v>0.01</v>
      </c>
      <c r="P846" s="36" t="s">
        <v>99</v>
      </c>
    </row>
    <row r="847" spans="1:16" ht="48" x14ac:dyDescent="0.25">
      <c r="A847" s="38">
        <v>38038</v>
      </c>
      <c r="B847" s="38">
        <v>38038</v>
      </c>
      <c r="C847" s="11">
        <v>2004</v>
      </c>
      <c r="D847" s="11" t="s">
        <v>34</v>
      </c>
      <c r="E847" s="11" t="s">
        <v>35</v>
      </c>
      <c r="F847" s="36" t="s">
        <v>28</v>
      </c>
      <c r="G847" s="36" t="s">
        <v>698</v>
      </c>
      <c r="H847" s="9" t="s">
        <v>1355</v>
      </c>
      <c r="I847" s="10">
        <v>1</v>
      </c>
      <c r="J847" s="12">
        <v>301</v>
      </c>
      <c r="K847" s="12">
        <v>0</v>
      </c>
      <c r="L847" s="12">
        <v>0</v>
      </c>
      <c r="M847" s="12">
        <v>0</v>
      </c>
      <c r="N847" s="39">
        <v>0</v>
      </c>
      <c r="O847" s="31">
        <v>0</v>
      </c>
      <c r="P847" s="36" t="s">
        <v>99</v>
      </c>
    </row>
    <row r="848" spans="1:16" ht="24" x14ac:dyDescent="0.25">
      <c r="A848" s="38">
        <v>38039</v>
      </c>
      <c r="B848" s="38">
        <v>38039</v>
      </c>
      <c r="C848" s="11">
        <v>2004</v>
      </c>
      <c r="D848" s="35" t="s">
        <v>13</v>
      </c>
      <c r="E848" s="11" t="s">
        <v>14</v>
      </c>
      <c r="F848" s="36" t="s">
        <v>55</v>
      </c>
      <c r="G848" s="36" t="s">
        <v>1311</v>
      </c>
      <c r="H848" s="9" t="s">
        <v>1356</v>
      </c>
      <c r="I848" s="10">
        <v>0</v>
      </c>
      <c r="J848" s="12">
        <v>0</v>
      </c>
      <c r="K848" s="12">
        <v>0</v>
      </c>
      <c r="L848" s="12">
        <v>0</v>
      </c>
      <c r="M848" s="12">
        <v>0</v>
      </c>
      <c r="N848" s="39">
        <v>32</v>
      </c>
      <c r="O848" s="31">
        <v>3.2000000000000001E-2</v>
      </c>
      <c r="P848" s="36" t="s">
        <v>99</v>
      </c>
    </row>
    <row r="849" spans="1:16" ht="24" x14ac:dyDescent="0.25">
      <c r="A849" s="38">
        <v>38039</v>
      </c>
      <c r="B849" s="38">
        <v>38039</v>
      </c>
      <c r="C849" s="11">
        <v>2004</v>
      </c>
      <c r="D849" s="11" t="s">
        <v>34</v>
      </c>
      <c r="E849" s="11" t="s">
        <v>333</v>
      </c>
      <c r="F849" s="36" t="s">
        <v>47</v>
      </c>
      <c r="G849" s="36" t="s">
        <v>1357</v>
      </c>
      <c r="H849" s="9" t="s">
        <v>1358</v>
      </c>
      <c r="I849" s="10">
        <v>0</v>
      </c>
      <c r="J849" s="12">
        <v>0</v>
      </c>
      <c r="K849" s="12">
        <v>0</v>
      </c>
      <c r="L849" s="12">
        <v>0</v>
      </c>
      <c r="M849" s="12">
        <v>0</v>
      </c>
      <c r="N849" s="39">
        <v>0</v>
      </c>
      <c r="O849" s="31">
        <v>0</v>
      </c>
      <c r="P849" s="36" t="s">
        <v>99</v>
      </c>
    </row>
    <row r="850" spans="1:16" ht="36" x14ac:dyDescent="0.25">
      <c r="A850" s="38">
        <v>38040</v>
      </c>
      <c r="B850" s="38">
        <v>38040</v>
      </c>
      <c r="C850" s="11">
        <v>2004</v>
      </c>
      <c r="D850" s="35" t="s">
        <v>13</v>
      </c>
      <c r="E850" s="11" t="s">
        <v>14</v>
      </c>
      <c r="F850" s="36" t="s">
        <v>55</v>
      </c>
      <c r="G850" s="9" t="s">
        <v>1359</v>
      </c>
      <c r="H850" s="9" t="s">
        <v>1360</v>
      </c>
      <c r="I850" s="10">
        <v>0</v>
      </c>
      <c r="J850" s="12">
        <v>0</v>
      </c>
      <c r="K850" s="12">
        <v>0</v>
      </c>
      <c r="L850" s="12">
        <v>0</v>
      </c>
      <c r="M850" s="12">
        <v>0</v>
      </c>
      <c r="N850" s="39">
        <v>118</v>
      </c>
      <c r="O850" s="31">
        <v>0.11799999999999999</v>
      </c>
      <c r="P850" s="36" t="s">
        <v>99</v>
      </c>
    </row>
    <row r="851" spans="1:16" ht="48" x14ac:dyDescent="0.25">
      <c r="A851" s="38">
        <v>38040</v>
      </c>
      <c r="B851" s="38">
        <v>38040</v>
      </c>
      <c r="C851" s="11">
        <v>2004</v>
      </c>
      <c r="D851" s="11" t="s">
        <v>34</v>
      </c>
      <c r="E851" s="11" t="s">
        <v>333</v>
      </c>
      <c r="F851" s="36" t="s">
        <v>21</v>
      </c>
      <c r="G851" s="9" t="s">
        <v>1361</v>
      </c>
      <c r="H851" s="9" t="s">
        <v>1362</v>
      </c>
      <c r="I851" s="10">
        <v>0</v>
      </c>
      <c r="J851" s="12">
        <v>0</v>
      </c>
      <c r="K851" s="12">
        <v>0</v>
      </c>
      <c r="L851" s="12">
        <v>0</v>
      </c>
      <c r="M851" s="12">
        <v>0</v>
      </c>
      <c r="N851" s="39">
        <v>0</v>
      </c>
      <c r="O851" s="31">
        <v>0</v>
      </c>
      <c r="P851" s="36" t="s">
        <v>99</v>
      </c>
    </row>
    <row r="852" spans="1:16" ht="36" x14ac:dyDescent="0.25">
      <c r="A852" s="38">
        <v>38040</v>
      </c>
      <c r="B852" s="38">
        <v>38040</v>
      </c>
      <c r="C852" s="11">
        <v>2004</v>
      </c>
      <c r="D852" s="35" t="s">
        <v>13</v>
      </c>
      <c r="E852" s="11" t="s">
        <v>14</v>
      </c>
      <c r="F852" s="36" t="s">
        <v>44</v>
      </c>
      <c r="G852" s="36" t="s">
        <v>1363</v>
      </c>
      <c r="H852" s="9" t="s">
        <v>1364</v>
      </c>
      <c r="I852" s="10">
        <v>0</v>
      </c>
      <c r="J852" s="12">
        <v>0</v>
      </c>
      <c r="K852" s="12">
        <v>0</v>
      </c>
      <c r="L852" s="12">
        <v>0</v>
      </c>
      <c r="M852" s="12">
        <v>0</v>
      </c>
      <c r="N852" s="39">
        <v>60</v>
      </c>
      <c r="O852" s="31">
        <v>0.06</v>
      </c>
      <c r="P852" s="36" t="s">
        <v>99</v>
      </c>
    </row>
    <row r="853" spans="1:16" ht="24" x14ac:dyDescent="0.25">
      <c r="A853" s="38">
        <v>38041</v>
      </c>
      <c r="B853" s="38">
        <v>38041</v>
      </c>
      <c r="C853" s="11">
        <v>2004</v>
      </c>
      <c r="D853" s="35" t="s">
        <v>13</v>
      </c>
      <c r="E853" s="11" t="s">
        <v>14</v>
      </c>
      <c r="F853" s="36" t="s">
        <v>165</v>
      </c>
      <c r="G853" s="36" t="s">
        <v>799</v>
      </c>
      <c r="H853" s="9" t="s">
        <v>1365</v>
      </c>
      <c r="I853" s="10">
        <v>0</v>
      </c>
      <c r="J853" s="12">
        <v>0</v>
      </c>
      <c r="K853" s="12">
        <v>0</v>
      </c>
      <c r="L853" s="12">
        <v>0</v>
      </c>
      <c r="M853" s="12">
        <v>0</v>
      </c>
      <c r="N853" s="39">
        <v>52</v>
      </c>
      <c r="O853" s="31">
        <v>5.1999999999999998E-2</v>
      </c>
      <c r="P853" s="36" t="s">
        <v>99</v>
      </c>
    </row>
    <row r="854" spans="1:16" ht="24" x14ac:dyDescent="0.25">
      <c r="A854" s="38">
        <v>38041</v>
      </c>
      <c r="B854" s="38">
        <v>38041</v>
      </c>
      <c r="C854" s="11">
        <v>2004</v>
      </c>
      <c r="D854" s="35" t="s">
        <v>13</v>
      </c>
      <c r="E854" s="11" t="s">
        <v>112</v>
      </c>
      <c r="F854" s="36" t="s">
        <v>65</v>
      </c>
      <c r="G854" s="36" t="s">
        <v>145</v>
      </c>
      <c r="H854" s="9" t="s">
        <v>1366</v>
      </c>
      <c r="I854" s="10">
        <v>0</v>
      </c>
      <c r="J854" s="12">
        <v>0</v>
      </c>
      <c r="K854" s="12">
        <v>1</v>
      </c>
      <c r="L854" s="12">
        <v>0</v>
      </c>
      <c r="M854" s="12">
        <v>0</v>
      </c>
      <c r="N854" s="39">
        <v>0</v>
      </c>
      <c r="O854" s="31">
        <v>3.5999999999999997E-2</v>
      </c>
      <c r="P854" s="36" t="s">
        <v>99</v>
      </c>
    </row>
    <row r="855" spans="1:16" ht="24" x14ac:dyDescent="0.25">
      <c r="A855" s="38">
        <v>38041</v>
      </c>
      <c r="B855" s="38">
        <v>38041</v>
      </c>
      <c r="C855" s="11">
        <v>2004</v>
      </c>
      <c r="D855" s="35" t="s">
        <v>13</v>
      </c>
      <c r="E855" s="11" t="s">
        <v>14</v>
      </c>
      <c r="F855" s="36" t="s">
        <v>44</v>
      </c>
      <c r="G855" s="36" t="s">
        <v>1338</v>
      </c>
      <c r="H855" s="9" t="s">
        <v>1367</v>
      </c>
      <c r="I855" s="10">
        <v>0</v>
      </c>
      <c r="J855" s="12">
        <v>0</v>
      </c>
      <c r="K855" s="12">
        <v>0</v>
      </c>
      <c r="L855" s="12">
        <v>0</v>
      </c>
      <c r="M855" s="12">
        <v>0</v>
      </c>
      <c r="N855" s="39">
        <v>20</v>
      </c>
      <c r="O855" s="31">
        <v>0.02</v>
      </c>
      <c r="P855" s="36" t="s">
        <v>99</v>
      </c>
    </row>
    <row r="856" spans="1:16" ht="24" x14ac:dyDescent="0.25">
      <c r="A856" s="38">
        <v>38041</v>
      </c>
      <c r="B856" s="38">
        <v>38041</v>
      </c>
      <c r="C856" s="11">
        <v>2004</v>
      </c>
      <c r="D856" s="35" t="s">
        <v>115</v>
      </c>
      <c r="E856" s="11" t="s">
        <v>364</v>
      </c>
      <c r="F856" s="36" t="s">
        <v>55</v>
      </c>
      <c r="G856" s="36" t="s">
        <v>936</v>
      </c>
      <c r="H856" s="9" t="s">
        <v>1368</v>
      </c>
      <c r="I856" s="10">
        <v>0</v>
      </c>
      <c r="J856" s="12">
        <v>13</v>
      </c>
      <c r="K856" s="12">
        <v>0</v>
      </c>
      <c r="L856" s="12">
        <v>0</v>
      </c>
      <c r="M856" s="12">
        <v>0</v>
      </c>
      <c r="N856" s="39">
        <v>0</v>
      </c>
      <c r="O856" s="31">
        <v>0</v>
      </c>
      <c r="P856" s="36" t="s">
        <v>99</v>
      </c>
    </row>
    <row r="857" spans="1:16" ht="36" x14ac:dyDescent="0.25">
      <c r="A857" s="38">
        <v>38043</v>
      </c>
      <c r="B857" s="38">
        <v>38043</v>
      </c>
      <c r="C857" s="11">
        <v>2004</v>
      </c>
      <c r="D857" s="35" t="s">
        <v>13</v>
      </c>
      <c r="E857" s="11" t="s">
        <v>125</v>
      </c>
      <c r="F857" s="36" t="s">
        <v>51</v>
      </c>
      <c r="G857" s="36" t="s">
        <v>373</v>
      </c>
      <c r="H857" s="9" t="s">
        <v>1369</v>
      </c>
      <c r="I857" s="10">
        <v>2</v>
      </c>
      <c r="J857" s="12">
        <v>2</v>
      </c>
      <c r="K857" s="12">
        <v>0</v>
      </c>
      <c r="L857" s="12">
        <v>0</v>
      </c>
      <c r="M857" s="12">
        <v>0</v>
      </c>
      <c r="N857" s="39">
        <v>0</v>
      </c>
      <c r="O857" s="31">
        <v>0</v>
      </c>
      <c r="P857" s="36" t="s">
        <v>99</v>
      </c>
    </row>
    <row r="858" spans="1:16" ht="24" x14ac:dyDescent="0.25">
      <c r="A858" s="38">
        <v>38044</v>
      </c>
      <c r="B858" s="38">
        <v>38044</v>
      </c>
      <c r="C858" s="11">
        <v>2004</v>
      </c>
      <c r="D858" s="11" t="s">
        <v>34</v>
      </c>
      <c r="E858" s="11" t="s">
        <v>333</v>
      </c>
      <c r="F858" s="36" t="s">
        <v>28</v>
      </c>
      <c r="G858" s="36" t="s">
        <v>1370</v>
      </c>
      <c r="H858" s="9" t="s">
        <v>1371</v>
      </c>
      <c r="I858" s="10">
        <v>0</v>
      </c>
      <c r="J858" s="12">
        <v>0</v>
      </c>
      <c r="K858" s="12">
        <v>0</v>
      </c>
      <c r="L858" s="12">
        <v>0</v>
      </c>
      <c r="M858" s="12">
        <v>0</v>
      </c>
      <c r="N858" s="39">
        <v>0</v>
      </c>
      <c r="O858" s="31">
        <v>0</v>
      </c>
      <c r="P858" s="36" t="s">
        <v>99</v>
      </c>
    </row>
    <row r="859" spans="1:16" ht="24" x14ac:dyDescent="0.25">
      <c r="A859" s="38">
        <v>38045</v>
      </c>
      <c r="B859" s="38">
        <v>38045</v>
      </c>
      <c r="C859" s="11">
        <v>2004</v>
      </c>
      <c r="D859" s="35" t="s">
        <v>13</v>
      </c>
      <c r="E859" s="11" t="s">
        <v>14</v>
      </c>
      <c r="F859" s="36" t="s">
        <v>165</v>
      </c>
      <c r="G859" s="36" t="s">
        <v>799</v>
      </c>
      <c r="H859" s="9" t="s">
        <v>1372</v>
      </c>
      <c r="I859" s="10">
        <v>0</v>
      </c>
      <c r="J859" s="12">
        <v>0</v>
      </c>
      <c r="K859" s="12">
        <v>0</v>
      </c>
      <c r="L859" s="12">
        <v>0</v>
      </c>
      <c r="M859" s="12">
        <v>0</v>
      </c>
      <c r="N859" s="39">
        <v>2.6</v>
      </c>
      <c r="O859" s="31">
        <v>3.0000000000000001E-3</v>
      </c>
      <c r="P859" s="36" t="s">
        <v>99</v>
      </c>
    </row>
    <row r="860" spans="1:16" x14ac:dyDescent="0.25">
      <c r="A860" s="38">
        <v>38045</v>
      </c>
      <c r="B860" s="38">
        <v>38045</v>
      </c>
      <c r="C860" s="11">
        <v>2004</v>
      </c>
      <c r="D860" s="35" t="s">
        <v>13</v>
      </c>
      <c r="E860" s="11" t="s">
        <v>14</v>
      </c>
      <c r="F860" s="36" t="s">
        <v>253</v>
      </c>
      <c r="G860" s="36" t="s">
        <v>145</v>
      </c>
      <c r="H860" s="9" t="s">
        <v>1373</v>
      </c>
      <c r="I860" s="10">
        <v>0</v>
      </c>
      <c r="J860" s="12">
        <v>0</v>
      </c>
      <c r="K860" s="12">
        <v>0</v>
      </c>
      <c r="L860" s="12">
        <v>0</v>
      </c>
      <c r="M860" s="12">
        <v>0</v>
      </c>
      <c r="N860" s="39">
        <v>1</v>
      </c>
      <c r="O860" s="31">
        <v>1E-3</v>
      </c>
      <c r="P860" s="36" t="s">
        <v>99</v>
      </c>
    </row>
    <row r="861" spans="1:16" ht="36" x14ac:dyDescent="0.25">
      <c r="A861" s="38">
        <v>38046</v>
      </c>
      <c r="B861" s="38">
        <v>38046</v>
      </c>
      <c r="C861" s="11">
        <v>2004</v>
      </c>
      <c r="D861" s="35" t="s">
        <v>13</v>
      </c>
      <c r="E861" s="11" t="s">
        <v>14</v>
      </c>
      <c r="F861" s="36" t="s">
        <v>36</v>
      </c>
      <c r="G861" s="36" t="s">
        <v>1374</v>
      </c>
      <c r="H861" s="9" t="s">
        <v>1375</v>
      </c>
      <c r="I861" s="10">
        <v>0</v>
      </c>
      <c r="J861" s="12">
        <v>0</v>
      </c>
      <c r="K861" s="12">
        <v>0</v>
      </c>
      <c r="L861" s="12">
        <v>0</v>
      </c>
      <c r="M861" s="12">
        <v>0</v>
      </c>
      <c r="N861" s="39">
        <v>20</v>
      </c>
      <c r="O861" s="31">
        <v>0.02</v>
      </c>
      <c r="P861" s="36" t="s">
        <v>99</v>
      </c>
    </row>
    <row r="862" spans="1:16" ht="24" x14ac:dyDescent="0.25">
      <c r="A862" s="38">
        <v>38046</v>
      </c>
      <c r="B862" s="38">
        <v>38046</v>
      </c>
      <c r="C862" s="11">
        <v>2004</v>
      </c>
      <c r="D862" s="35" t="s">
        <v>115</v>
      </c>
      <c r="E862" s="11" t="s">
        <v>116</v>
      </c>
      <c r="F862" s="36" t="s">
        <v>55</v>
      </c>
      <c r="G862" s="36" t="s">
        <v>145</v>
      </c>
      <c r="H862" s="9" t="s">
        <v>1376</v>
      </c>
      <c r="I862" s="10">
        <v>0</v>
      </c>
      <c r="J862" s="12">
        <v>1</v>
      </c>
      <c r="K862" s="12">
        <v>0</v>
      </c>
      <c r="L862" s="12">
        <v>0</v>
      </c>
      <c r="M862" s="12">
        <v>0</v>
      </c>
      <c r="N862" s="39">
        <v>0</v>
      </c>
      <c r="O862" s="31">
        <v>0</v>
      </c>
      <c r="P862" s="36" t="s">
        <v>99</v>
      </c>
    </row>
    <row r="863" spans="1:16" ht="36" x14ac:dyDescent="0.25">
      <c r="A863" s="38">
        <v>38048</v>
      </c>
      <c r="B863" s="38">
        <v>38048</v>
      </c>
      <c r="C863" s="11">
        <v>2004</v>
      </c>
      <c r="D863" s="35" t="s">
        <v>13</v>
      </c>
      <c r="E863" s="11" t="s">
        <v>14</v>
      </c>
      <c r="F863" s="36" t="s">
        <v>55</v>
      </c>
      <c r="G863" s="36" t="s">
        <v>1377</v>
      </c>
      <c r="H863" s="9" t="s">
        <v>1378</v>
      </c>
      <c r="I863" s="10">
        <v>0</v>
      </c>
      <c r="J863" s="12">
        <v>0</v>
      </c>
      <c r="K863" s="12">
        <v>0</v>
      </c>
      <c r="L863" s="12">
        <v>0</v>
      </c>
      <c r="M863" s="12">
        <v>0</v>
      </c>
      <c r="N863" s="39">
        <v>400</v>
      </c>
      <c r="O863" s="31">
        <v>0.4</v>
      </c>
      <c r="P863" s="36" t="s">
        <v>99</v>
      </c>
    </row>
    <row r="864" spans="1:16" ht="24" x14ac:dyDescent="0.25">
      <c r="A864" s="38">
        <v>38048</v>
      </c>
      <c r="B864" s="38">
        <v>38048</v>
      </c>
      <c r="C864" s="11">
        <v>2004</v>
      </c>
      <c r="D864" s="35" t="s">
        <v>13</v>
      </c>
      <c r="E864" s="11" t="s">
        <v>14</v>
      </c>
      <c r="F864" s="36" t="s">
        <v>165</v>
      </c>
      <c r="G864" s="36" t="s">
        <v>799</v>
      </c>
      <c r="H864" s="9" t="s">
        <v>1379</v>
      </c>
      <c r="I864" s="10">
        <v>0</v>
      </c>
      <c r="J864" s="12">
        <v>0</v>
      </c>
      <c r="K864" s="12">
        <v>0</v>
      </c>
      <c r="L864" s="12">
        <v>0</v>
      </c>
      <c r="M864" s="12">
        <v>0</v>
      </c>
      <c r="N864" s="39">
        <v>30</v>
      </c>
      <c r="O864" s="31">
        <v>0.03</v>
      </c>
      <c r="P864" s="36" t="s">
        <v>99</v>
      </c>
    </row>
    <row r="865" spans="1:16" ht="48" x14ac:dyDescent="0.25">
      <c r="A865" s="38">
        <v>38048</v>
      </c>
      <c r="B865" s="38">
        <v>38048</v>
      </c>
      <c r="C865" s="11">
        <v>2004</v>
      </c>
      <c r="D865" s="35" t="s">
        <v>115</v>
      </c>
      <c r="E865" s="11" t="s">
        <v>116</v>
      </c>
      <c r="F865" s="36" t="s">
        <v>51</v>
      </c>
      <c r="G865" s="36" t="s">
        <v>741</v>
      </c>
      <c r="H865" s="9" t="s">
        <v>1380</v>
      </c>
      <c r="I865" s="10">
        <v>0</v>
      </c>
      <c r="J865" s="12">
        <v>5</v>
      </c>
      <c r="K865" s="12">
        <v>0</v>
      </c>
      <c r="L865" s="12">
        <v>0</v>
      </c>
      <c r="M865" s="12">
        <v>0</v>
      </c>
      <c r="N865" s="39">
        <v>0</v>
      </c>
      <c r="O865" s="31">
        <v>1.1000000000000001</v>
      </c>
      <c r="P865" s="36" t="s">
        <v>99</v>
      </c>
    </row>
    <row r="866" spans="1:16" ht="24" x14ac:dyDescent="0.25">
      <c r="A866" s="38">
        <v>38049</v>
      </c>
      <c r="B866" s="38">
        <v>38049</v>
      </c>
      <c r="C866" s="11">
        <v>2004</v>
      </c>
      <c r="D866" s="35" t="s">
        <v>13</v>
      </c>
      <c r="E866" s="11" t="s">
        <v>112</v>
      </c>
      <c r="F866" s="36" t="s">
        <v>165</v>
      </c>
      <c r="G866" s="36" t="s">
        <v>952</v>
      </c>
      <c r="H866" s="9" t="s">
        <v>1381</v>
      </c>
      <c r="I866" s="10">
        <v>0</v>
      </c>
      <c r="J866" s="12">
        <v>2</v>
      </c>
      <c r="K866" s="12">
        <v>0</v>
      </c>
      <c r="L866" s="12">
        <v>0</v>
      </c>
      <c r="M866" s="12">
        <v>0</v>
      </c>
      <c r="N866" s="39">
        <v>0</v>
      </c>
      <c r="O866" s="31">
        <v>0</v>
      </c>
      <c r="P866" s="36" t="s">
        <v>99</v>
      </c>
    </row>
    <row r="867" spans="1:16" ht="36" x14ac:dyDescent="0.25">
      <c r="A867" s="38">
        <v>38050</v>
      </c>
      <c r="B867" s="38">
        <v>38050</v>
      </c>
      <c r="C867" s="11">
        <v>2004</v>
      </c>
      <c r="D867" s="35" t="s">
        <v>13</v>
      </c>
      <c r="E867" s="11" t="s">
        <v>14</v>
      </c>
      <c r="F867" s="36" t="s">
        <v>253</v>
      </c>
      <c r="G867" s="36" t="s">
        <v>1382</v>
      </c>
      <c r="H867" s="9" t="s">
        <v>1383</v>
      </c>
      <c r="I867" s="10">
        <v>0</v>
      </c>
      <c r="J867" s="12">
        <v>0</v>
      </c>
      <c r="K867" s="12">
        <v>0</v>
      </c>
      <c r="L867" s="12">
        <v>0</v>
      </c>
      <c r="M867" s="12">
        <v>0</v>
      </c>
      <c r="N867" s="39">
        <v>57</v>
      </c>
      <c r="O867" s="31">
        <v>0.10199999999999999</v>
      </c>
      <c r="P867" s="36" t="s">
        <v>99</v>
      </c>
    </row>
    <row r="868" spans="1:16" ht="24" x14ac:dyDescent="0.25">
      <c r="A868" s="38">
        <v>38050</v>
      </c>
      <c r="B868" s="38">
        <v>38050</v>
      </c>
      <c r="C868" s="11">
        <v>2004</v>
      </c>
      <c r="D868" s="35" t="s">
        <v>13</v>
      </c>
      <c r="E868" s="11" t="s">
        <v>14</v>
      </c>
      <c r="F868" s="36" t="s">
        <v>155</v>
      </c>
      <c r="G868" s="36" t="s">
        <v>1384</v>
      </c>
      <c r="H868" s="9" t="s">
        <v>1385</v>
      </c>
      <c r="I868" s="10">
        <v>0</v>
      </c>
      <c r="J868" s="12">
        <v>0</v>
      </c>
      <c r="K868" s="12">
        <v>0</v>
      </c>
      <c r="L868" s="12">
        <v>0</v>
      </c>
      <c r="M868" s="12">
        <v>0</v>
      </c>
      <c r="N868" s="39">
        <v>30</v>
      </c>
      <c r="O868" s="31">
        <v>0.03</v>
      </c>
      <c r="P868" s="36" t="s">
        <v>99</v>
      </c>
    </row>
    <row r="869" spans="1:16" ht="24" x14ac:dyDescent="0.25">
      <c r="A869" s="38">
        <v>38050</v>
      </c>
      <c r="B869" s="38">
        <v>38050</v>
      </c>
      <c r="C869" s="11">
        <v>2004</v>
      </c>
      <c r="D869" s="35" t="s">
        <v>115</v>
      </c>
      <c r="E869" s="11" t="s">
        <v>116</v>
      </c>
      <c r="F869" s="36" t="s">
        <v>92</v>
      </c>
      <c r="G869" s="36" t="s">
        <v>1386</v>
      </c>
      <c r="H869" s="9" t="s">
        <v>1387</v>
      </c>
      <c r="I869" s="10">
        <v>1</v>
      </c>
      <c r="J869" s="12">
        <v>2</v>
      </c>
      <c r="K869" s="12">
        <v>0</v>
      </c>
      <c r="L869" s="12">
        <v>0</v>
      </c>
      <c r="M869" s="12">
        <v>0</v>
      </c>
      <c r="N869" s="39">
        <v>0</v>
      </c>
      <c r="O869" s="31">
        <v>1</v>
      </c>
      <c r="P869" s="36" t="s">
        <v>99</v>
      </c>
    </row>
    <row r="870" spans="1:16" ht="24" x14ac:dyDescent="0.25">
      <c r="A870" s="38">
        <v>38050</v>
      </c>
      <c r="B870" s="38">
        <v>38050</v>
      </c>
      <c r="C870" s="11">
        <v>2004</v>
      </c>
      <c r="D870" s="35" t="s">
        <v>13</v>
      </c>
      <c r="E870" s="11" t="s">
        <v>125</v>
      </c>
      <c r="F870" s="36" t="s">
        <v>165</v>
      </c>
      <c r="G870" s="36" t="s">
        <v>361</v>
      </c>
      <c r="H870" s="9" t="s">
        <v>1388</v>
      </c>
      <c r="I870" s="10">
        <v>0</v>
      </c>
      <c r="J870" s="12">
        <v>2</v>
      </c>
      <c r="K870" s="12">
        <v>0</v>
      </c>
      <c r="L870" s="12">
        <v>0</v>
      </c>
      <c r="M870" s="12">
        <v>0</v>
      </c>
      <c r="N870" s="39">
        <v>0</v>
      </c>
      <c r="O870" s="31">
        <v>0</v>
      </c>
      <c r="P870" s="36" t="s">
        <v>99</v>
      </c>
    </row>
    <row r="871" spans="1:16" ht="36" x14ac:dyDescent="0.25">
      <c r="A871" s="38">
        <v>38052</v>
      </c>
      <c r="B871" s="38">
        <v>38052</v>
      </c>
      <c r="C871" s="11">
        <v>2004</v>
      </c>
      <c r="D871" s="35" t="s">
        <v>115</v>
      </c>
      <c r="E871" s="11" t="s">
        <v>116</v>
      </c>
      <c r="F871" s="36" t="s">
        <v>42</v>
      </c>
      <c r="G871" s="36" t="s">
        <v>1389</v>
      </c>
      <c r="H871" s="9" t="s">
        <v>1390</v>
      </c>
      <c r="I871" s="10">
        <v>4</v>
      </c>
      <c r="J871" s="12">
        <v>4</v>
      </c>
      <c r="K871" s="12">
        <v>0</v>
      </c>
      <c r="L871" s="12">
        <v>0</v>
      </c>
      <c r="M871" s="12">
        <v>0</v>
      </c>
      <c r="N871" s="39">
        <v>0</v>
      </c>
      <c r="O871" s="31">
        <v>1</v>
      </c>
      <c r="P871" s="36" t="s">
        <v>99</v>
      </c>
    </row>
    <row r="872" spans="1:16" ht="24" x14ac:dyDescent="0.25">
      <c r="A872" s="38">
        <v>38052</v>
      </c>
      <c r="B872" s="38">
        <v>38052</v>
      </c>
      <c r="C872" s="11">
        <v>2004</v>
      </c>
      <c r="D872" s="35" t="s">
        <v>13</v>
      </c>
      <c r="E872" s="11" t="s">
        <v>14</v>
      </c>
      <c r="F872" s="36" t="s">
        <v>65</v>
      </c>
      <c r="G872" s="36" t="s">
        <v>65</v>
      </c>
      <c r="H872" s="9" t="s">
        <v>1391</v>
      </c>
      <c r="I872" s="10">
        <v>0</v>
      </c>
      <c r="J872" s="12">
        <v>0</v>
      </c>
      <c r="K872" s="12">
        <v>0</v>
      </c>
      <c r="L872" s="12">
        <v>0</v>
      </c>
      <c r="M872" s="12">
        <v>0</v>
      </c>
      <c r="N872" s="39">
        <v>400</v>
      </c>
      <c r="O872" s="31">
        <v>0.4</v>
      </c>
      <c r="P872" s="36" t="s">
        <v>99</v>
      </c>
    </row>
    <row r="873" spans="1:16" ht="24" x14ac:dyDescent="0.25">
      <c r="A873" s="38">
        <v>38052</v>
      </c>
      <c r="B873" s="38">
        <v>38052</v>
      </c>
      <c r="C873" s="11">
        <v>2004</v>
      </c>
      <c r="D873" s="35" t="s">
        <v>13</v>
      </c>
      <c r="E873" s="11" t="s">
        <v>14</v>
      </c>
      <c r="F873" s="36" t="s">
        <v>100</v>
      </c>
      <c r="G873" s="36" t="s">
        <v>1392</v>
      </c>
      <c r="H873" s="9" t="s">
        <v>1393</v>
      </c>
      <c r="I873" s="10">
        <v>0</v>
      </c>
      <c r="J873" s="12">
        <v>0</v>
      </c>
      <c r="K873" s="12">
        <v>0</v>
      </c>
      <c r="L873" s="12">
        <v>0</v>
      </c>
      <c r="M873" s="12">
        <v>0</v>
      </c>
      <c r="N873" s="39">
        <v>7</v>
      </c>
      <c r="O873" s="31">
        <v>7.0000000000000001E-3</v>
      </c>
      <c r="P873" s="36" t="s">
        <v>99</v>
      </c>
    </row>
    <row r="874" spans="1:16" ht="48" x14ac:dyDescent="0.25">
      <c r="A874" s="38">
        <v>38052</v>
      </c>
      <c r="B874" s="38">
        <v>38052</v>
      </c>
      <c r="C874" s="11">
        <v>2004</v>
      </c>
      <c r="D874" s="35" t="s">
        <v>13</v>
      </c>
      <c r="E874" s="11" t="s">
        <v>112</v>
      </c>
      <c r="F874" s="36" t="s">
        <v>165</v>
      </c>
      <c r="G874" s="36" t="s">
        <v>1394</v>
      </c>
      <c r="H874" s="9" t="s">
        <v>1395</v>
      </c>
      <c r="I874" s="10">
        <v>0</v>
      </c>
      <c r="J874" s="12">
        <v>251</v>
      </c>
      <c r="K874" s="12">
        <v>0</v>
      </c>
      <c r="L874" s="12">
        <v>0</v>
      </c>
      <c r="M874" s="12">
        <v>0</v>
      </c>
      <c r="N874" s="39">
        <v>0</v>
      </c>
      <c r="O874" s="31">
        <v>0</v>
      </c>
      <c r="P874" s="36" t="s">
        <v>99</v>
      </c>
    </row>
    <row r="875" spans="1:16" ht="36" x14ac:dyDescent="0.25">
      <c r="A875" s="38">
        <v>38054</v>
      </c>
      <c r="B875" s="38">
        <v>38054</v>
      </c>
      <c r="C875" s="11">
        <v>2004</v>
      </c>
      <c r="D875" s="35" t="s">
        <v>13</v>
      </c>
      <c r="E875" s="11" t="s">
        <v>112</v>
      </c>
      <c r="F875" s="36" t="s">
        <v>165</v>
      </c>
      <c r="G875" s="36" t="s">
        <v>145</v>
      </c>
      <c r="H875" s="9" t="s">
        <v>1396</v>
      </c>
      <c r="I875" s="10">
        <v>0</v>
      </c>
      <c r="J875" s="12">
        <v>12</v>
      </c>
      <c r="K875" s="12">
        <v>0</v>
      </c>
      <c r="L875" s="12">
        <v>0</v>
      </c>
      <c r="M875" s="12">
        <v>0</v>
      </c>
      <c r="N875" s="39">
        <v>0</v>
      </c>
      <c r="O875" s="31">
        <v>0</v>
      </c>
      <c r="P875" s="36" t="s">
        <v>99</v>
      </c>
    </row>
    <row r="876" spans="1:16" ht="24" x14ac:dyDescent="0.25">
      <c r="A876" s="38">
        <v>38056</v>
      </c>
      <c r="B876" s="38">
        <v>38056</v>
      </c>
      <c r="C876" s="11">
        <v>2004</v>
      </c>
      <c r="D876" s="35" t="s">
        <v>13</v>
      </c>
      <c r="E876" s="11" t="s">
        <v>14</v>
      </c>
      <c r="F876" s="36" t="s">
        <v>36</v>
      </c>
      <c r="G876" s="36" t="s">
        <v>1397</v>
      </c>
      <c r="H876" s="9" t="s">
        <v>1398</v>
      </c>
      <c r="I876" s="10">
        <v>0</v>
      </c>
      <c r="J876" s="12">
        <v>0</v>
      </c>
      <c r="K876" s="12">
        <v>0</v>
      </c>
      <c r="L876" s="12">
        <v>0</v>
      </c>
      <c r="M876" s="12">
        <v>0</v>
      </c>
      <c r="N876" s="39">
        <v>825</v>
      </c>
      <c r="O876" s="31">
        <v>0.82499999999999996</v>
      </c>
      <c r="P876" s="36" t="s">
        <v>99</v>
      </c>
    </row>
    <row r="877" spans="1:16" ht="24" x14ac:dyDescent="0.25">
      <c r="A877" s="38">
        <v>38057</v>
      </c>
      <c r="B877" s="38">
        <v>38057</v>
      </c>
      <c r="C877" s="11">
        <v>2004</v>
      </c>
      <c r="D877" s="35" t="s">
        <v>13</v>
      </c>
      <c r="E877" s="11" t="s">
        <v>14</v>
      </c>
      <c r="F877" s="36" t="s">
        <v>155</v>
      </c>
      <c r="G877" s="36" t="s">
        <v>1399</v>
      </c>
      <c r="H877" s="9" t="s">
        <v>1400</v>
      </c>
      <c r="I877" s="10">
        <v>0</v>
      </c>
      <c r="J877" s="12">
        <v>0</v>
      </c>
      <c r="K877" s="12">
        <v>0</v>
      </c>
      <c r="L877" s="12">
        <v>0</v>
      </c>
      <c r="M877" s="12">
        <v>0</v>
      </c>
      <c r="N877" s="39">
        <v>20</v>
      </c>
      <c r="O877" s="31">
        <v>2.4E-2</v>
      </c>
      <c r="P877" s="36" t="s">
        <v>99</v>
      </c>
    </row>
    <row r="878" spans="1:16" ht="24" x14ac:dyDescent="0.25">
      <c r="A878" s="38">
        <v>38057</v>
      </c>
      <c r="B878" s="38">
        <v>38057</v>
      </c>
      <c r="C878" s="11">
        <v>2004</v>
      </c>
      <c r="D878" s="35" t="s">
        <v>115</v>
      </c>
      <c r="E878" s="11" t="s">
        <v>116</v>
      </c>
      <c r="F878" s="36" t="s">
        <v>75</v>
      </c>
      <c r="G878" s="36" t="s">
        <v>272</v>
      </c>
      <c r="H878" s="9" t="s">
        <v>1401</v>
      </c>
      <c r="I878" s="10">
        <v>0</v>
      </c>
      <c r="J878" s="12">
        <v>2</v>
      </c>
      <c r="K878" s="12">
        <v>0</v>
      </c>
      <c r="L878" s="12">
        <v>0</v>
      </c>
      <c r="M878" s="12">
        <v>0</v>
      </c>
      <c r="N878" s="39">
        <v>0</v>
      </c>
      <c r="O878" s="31">
        <v>2</v>
      </c>
      <c r="P878" s="36" t="s">
        <v>99</v>
      </c>
    </row>
    <row r="879" spans="1:16" ht="24" x14ac:dyDescent="0.25">
      <c r="A879" s="38">
        <v>38059</v>
      </c>
      <c r="B879" s="38">
        <v>38059</v>
      </c>
      <c r="C879" s="11">
        <v>2004</v>
      </c>
      <c r="D879" s="35" t="s">
        <v>13</v>
      </c>
      <c r="E879" s="11" t="s">
        <v>14</v>
      </c>
      <c r="F879" s="36" t="s">
        <v>189</v>
      </c>
      <c r="G879" s="36" t="s">
        <v>1402</v>
      </c>
      <c r="H879" s="9" t="s">
        <v>1403</v>
      </c>
      <c r="I879" s="10">
        <v>0</v>
      </c>
      <c r="J879" s="12">
        <v>0</v>
      </c>
      <c r="K879" s="12">
        <v>0</v>
      </c>
      <c r="L879" s="12">
        <v>0</v>
      </c>
      <c r="M879" s="12">
        <v>0</v>
      </c>
      <c r="N879" s="39">
        <v>200</v>
      </c>
      <c r="O879" s="31">
        <v>0.2</v>
      </c>
      <c r="P879" s="36" t="s">
        <v>99</v>
      </c>
    </row>
    <row r="880" spans="1:16" ht="24" x14ac:dyDescent="0.25">
      <c r="A880" s="38">
        <v>38059</v>
      </c>
      <c r="B880" s="38">
        <v>38059</v>
      </c>
      <c r="C880" s="11">
        <v>2004</v>
      </c>
      <c r="D880" s="35" t="s">
        <v>13</v>
      </c>
      <c r="E880" s="11" t="s">
        <v>14</v>
      </c>
      <c r="F880" s="36" t="s">
        <v>36</v>
      </c>
      <c r="G880" s="36" t="s">
        <v>956</v>
      </c>
      <c r="H880" s="9" t="s">
        <v>1404</v>
      </c>
      <c r="I880" s="10">
        <v>0</v>
      </c>
      <c r="J880" s="12">
        <v>0</v>
      </c>
      <c r="K880" s="12">
        <v>0</v>
      </c>
      <c r="L880" s="12">
        <v>0</v>
      </c>
      <c r="M880" s="12">
        <v>0</v>
      </c>
      <c r="N880" s="39">
        <v>25</v>
      </c>
      <c r="O880" s="31">
        <v>2.5000000000000001E-2</v>
      </c>
      <c r="P880" s="36" t="s">
        <v>99</v>
      </c>
    </row>
    <row r="881" spans="1:16" ht="48" x14ac:dyDescent="0.25">
      <c r="A881" s="38">
        <v>38059</v>
      </c>
      <c r="B881" s="38">
        <v>38059</v>
      </c>
      <c r="C881" s="11">
        <v>2004</v>
      </c>
      <c r="D881" s="35" t="s">
        <v>13</v>
      </c>
      <c r="E881" s="11" t="s">
        <v>112</v>
      </c>
      <c r="F881" s="36" t="s">
        <v>19</v>
      </c>
      <c r="G881" s="36" t="s">
        <v>145</v>
      </c>
      <c r="H881" s="9" t="s">
        <v>1405</v>
      </c>
      <c r="I881" s="10">
        <v>0</v>
      </c>
      <c r="J881" s="12">
        <v>0</v>
      </c>
      <c r="K881" s="12">
        <v>0</v>
      </c>
      <c r="L881" s="12">
        <v>0</v>
      </c>
      <c r="M881" s="12">
        <v>0</v>
      </c>
      <c r="N881" s="39">
        <v>0</v>
      </c>
      <c r="O881" s="31">
        <v>0</v>
      </c>
      <c r="P881" s="36" t="s">
        <v>99</v>
      </c>
    </row>
    <row r="882" spans="1:16" ht="36" x14ac:dyDescent="0.25">
      <c r="A882" s="38">
        <v>38060</v>
      </c>
      <c r="B882" s="38">
        <v>38060</v>
      </c>
      <c r="C882" s="11">
        <v>2004</v>
      </c>
      <c r="D882" s="35" t="s">
        <v>115</v>
      </c>
      <c r="E882" s="11" t="s">
        <v>116</v>
      </c>
      <c r="F882" s="36" t="s">
        <v>51</v>
      </c>
      <c r="G882" s="36" t="s">
        <v>145</v>
      </c>
      <c r="H882" s="9" t="s">
        <v>1406</v>
      </c>
      <c r="I882" s="10">
        <v>0</v>
      </c>
      <c r="J882" s="12">
        <v>3</v>
      </c>
      <c r="K882" s="12">
        <v>0</v>
      </c>
      <c r="L882" s="12">
        <v>0</v>
      </c>
      <c r="M882" s="12">
        <v>0</v>
      </c>
      <c r="N882" s="39">
        <v>0</v>
      </c>
      <c r="O882" s="31">
        <v>0.27</v>
      </c>
      <c r="P882" s="36" t="s">
        <v>99</v>
      </c>
    </row>
    <row r="883" spans="1:16" ht="36" x14ac:dyDescent="0.25">
      <c r="A883" s="38">
        <v>38060</v>
      </c>
      <c r="B883" s="38">
        <v>38060</v>
      </c>
      <c r="C883" s="11">
        <v>2004</v>
      </c>
      <c r="D883" s="35" t="s">
        <v>115</v>
      </c>
      <c r="E883" s="11" t="s">
        <v>364</v>
      </c>
      <c r="F883" s="36" t="s">
        <v>165</v>
      </c>
      <c r="G883" s="36" t="s">
        <v>1293</v>
      </c>
      <c r="H883" s="9" t="s">
        <v>1407</v>
      </c>
      <c r="I883" s="10">
        <v>0</v>
      </c>
      <c r="J883" s="12">
        <v>0</v>
      </c>
      <c r="K883" s="12">
        <v>0</v>
      </c>
      <c r="L883" s="12">
        <v>0</v>
      </c>
      <c r="M883" s="12">
        <v>0</v>
      </c>
      <c r="N883" s="39">
        <v>0</v>
      </c>
      <c r="O883" s="31">
        <v>0</v>
      </c>
      <c r="P883" s="36" t="s">
        <v>99</v>
      </c>
    </row>
    <row r="884" spans="1:16" ht="24" x14ac:dyDescent="0.25">
      <c r="A884" s="38">
        <v>38066</v>
      </c>
      <c r="B884" s="38">
        <v>38066</v>
      </c>
      <c r="C884" s="11">
        <v>2004</v>
      </c>
      <c r="D884" s="35" t="s">
        <v>13</v>
      </c>
      <c r="E884" s="11" t="s">
        <v>14</v>
      </c>
      <c r="F884" s="36" t="s">
        <v>97</v>
      </c>
      <c r="G884" s="36" t="s">
        <v>145</v>
      </c>
      <c r="H884" s="9" t="s">
        <v>1408</v>
      </c>
      <c r="I884" s="10">
        <v>0</v>
      </c>
      <c r="J884" s="12">
        <v>0</v>
      </c>
      <c r="K884" s="12">
        <v>0</v>
      </c>
      <c r="L884" s="12">
        <v>0</v>
      </c>
      <c r="M884" s="12">
        <v>0</v>
      </c>
      <c r="N884" s="39">
        <v>150</v>
      </c>
      <c r="O884" s="31">
        <v>0.15</v>
      </c>
      <c r="P884" s="36" t="s">
        <v>99</v>
      </c>
    </row>
    <row r="885" spans="1:16" ht="36" x14ac:dyDescent="0.25">
      <c r="A885" s="38">
        <v>38066</v>
      </c>
      <c r="B885" s="38">
        <v>38066</v>
      </c>
      <c r="C885" s="11">
        <v>2004</v>
      </c>
      <c r="D885" s="35" t="s">
        <v>13</v>
      </c>
      <c r="E885" s="11" t="s">
        <v>14</v>
      </c>
      <c r="F885" s="36" t="s">
        <v>36</v>
      </c>
      <c r="G885" s="36" t="s">
        <v>1409</v>
      </c>
      <c r="H885" s="9" t="s">
        <v>1410</v>
      </c>
      <c r="I885" s="10">
        <v>0</v>
      </c>
      <c r="J885" s="12">
        <v>0</v>
      </c>
      <c r="K885" s="12">
        <v>0</v>
      </c>
      <c r="L885" s="12">
        <v>0</v>
      </c>
      <c r="M885" s="12">
        <v>0</v>
      </c>
      <c r="N885" s="39">
        <v>25</v>
      </c>
      <c r="O885" s="31">
        <v>2.5000000000000001E-2</v>
      </c>
      <c r="P885" s="36" t="s">
        <v>99</v>
      </c>
    </row>
    <row r="886" spans="1:16" ht="36" x14ac:dyDescent="0.25">
      <c r="A886" s="38">
        <v>38067</v>
      </c>
      <c r="B886" s="38">
        <v>38068</v>
      </c>
      <c r="C886" s="11">
        <v>2004</v>
      </c>
      <c r="D886" s="35" t="s">
        <v>13</v>
      </c>
      <c r="E886" s="11" t="s">
        <v>14</v>
      </c>
      <c r="F886" s="36" t="s">
        <v>36</v>
      </c>
      <c r="G886" s="36" t="s">
        <v>1411</v>
      </c>
      <c r="H886" s="9" t="s">
        <v>1412</v>
      </c>
      <c r="I886" s="10">
        <v>0</v>
      </c>
      <c r="J886" s="12">
        <v>0</v>
      </c>
      <c r="K886" s="12">
        <v>0</v>
      </c>
      <c r="L886" s="12">
        <v>0</v>
      </c>
      <c r="M886" s="12">
        <v>0</v>
      </c>
      <c r="N886" s="39">
        <v>280</v>
      </c>
      <c r="O886" s="31">
        <v>0.28000000000000003</v>
      </c>
      <c r="P886" s="36" t="s">
        <v>99</v>
      </c>
    </row>
    <row r="887" spans="1:16" ht="36" x14ac:dyDescent="0.25">
      <c r="A887" s="38">
        <v>38067</v>
      </c>
      <c r="B887" s="38">
        <v>38067</v>
      </c>
      <c r="C887" s="11">
        <v>2004</v>
      </c>
      <c r="D887" s="35" t="s">
        <v>13</v>
      </c>
      <c r="E887" s="11" t="s">
        <v>112</v>
      </c>
      <c r="F887" s="36" t="s">
        <v>57</v>
      </c>
      <c r="G887" s="36" t="s">
        <v>235</v>
      </c>
      <c r="H887" s="9" t="s">
        <v>1413</v>
      </c>
      <c r="I887" s="10">
        <v>0</v>
      </c>
      <c r="J887" s="12">
        <v>475</v>
      </c>
      <c r="K887" s="12">
        <v>0</v>
      </c>
      <c r="L887" s="12">
        <v>0</v>
      </c>
      <c r="M887" s="12">
        <v>0</v>
      </c>
      <c r="N887" s="39">
        <v>0</v>
      </c>
      <c r="O887" s="31">
        <v>0</v>
      </c>
      <c r="P887" s="36" t="s">
        <v>99</v>
      </c>
    </row>
    <row r="888" spans="1:16" ht="24" x14ac:dyDescent="0.25">
      <c r="A888" s="38">
        <v>38068</v>
      </c>
      <c r="B888" s="38">
        <v>38068</v>
      </c>
      <c r="C888" s="11">
        <v>2004</v>
      </c>
      <c r="D888" s="35" t="s">
        <v>115</v>
      </c>
      <c r="E888" s="11" t="s">
        <v>364</v>
      </c>
      <c r="F888" s="36" t="s">
        <v>165</v>
      </c>
      <c r="G888" s="36" t="s">
        <v>145</v>
      </c>
      <c r="H888" s="9" t="s">
        <v>1414</v>
      </c>
      <c r="I888" s="10">
        <v>0</v>
      </c>
      <c r="J888" s="12">
        <v>0</v>
      </c>
      <c r="K888" s="12">
        <v>0</v>
      </c>
      <c r="L888" s="12">
        <v>0</v>
      </c>
      <c r="M888" s="12">
        <v>0</v>
      </c>
      <c r="N888" s="39">
        <v>0</v>
      </c>
      <c r="O888" s="31">
        <v>0</v>
      </c>
      <c r="P888" s="36" t="s">
        <v>99</v>
      </c>
    </row>
    <row r="889" spans="1:16" ht="36" x14ac:dyDescent="0.25">
      <c r="A889" s="38">
        <v>38069</v>
      </c>
      <c r="B889" s="38">
        <v>38069</v>
      </c>
      <c r="C889" s="11">
        <v>2004</v>
      </c>
      <c r="D889" s="35" t="s">
        <v>13</v>
      </c>
      <c r="E889" s="11" t="s">
        <v>112</v>
      </c>
      <c r="F889" s="36" t="s">
        <v>165</v>
      </c>
      <c r="G889" s="36" t="s">
        <v>683</v>
      </c>
      <c r="H889" s="9" t="s">
        <v>1415</v>
      </c>
      <c r="I889" s="10">
        <v>0</v>
      </c>
      <c r="J889" s="12">
        <v>0</v>
      </c>
      <c r="K889" s="12">
        <v>0</v>
      </c>
      <c r="L889" s="12">
        <v>0</v>
      </c>
      <c r="M889" s="12">
        <v>0</v>
      </c>
      <c r="N889" s="39">
        <v>0</v>
      </c>
      <c r="O889" s="31">
        <v>0</v>
      </c>
      <c r="P889" s="36" t="s">
        <v>99</v>
      </c>
    </row>
    <row r="890" spans="1:16" ht="48" x14ac:dyDescent="0.25">
      <c r="A890" s="38">
        <v>38070</v>
      </c>
      <c r="B890" s="38">
        <v>38070</v>
      </c>
      <c r="C890" s="11">
        <v>2004</v>
      </c>
      <c r="D890" s="35" t="s">
        <v>115</v>
      </c>
      <c r="E890" s="11" t="s">
        <v>116</v>
      </c>
      <c r="F890" s="36" t="s">
        <v>97</v>
      </c>
      <c r="G890" s="36" t="s">
        <v>1416</v>
      </c>
      <c r="H890" s="9" t="s">
        <v>1417</v>
      </c>
      <c r="I890" s="10">
        <v>3</v>
      </c>
      <c r="J890" s="12">
        <v>38</v>
      </c>
      <c r="K890" s="12">
        <v>0</v>
      </c>
      <c r="L890" s="12">
        <v>0</v>
      </c>
      <c r="M890" s="12">
        <v>0</v>
      </c>
      <c r="N890" s="39">
        <v>0</v>
      </c>
      <c r="O890" s="31">
        <v>0.6</v>
      </c>
      <c r="P890" s="36" t="s">
        <v>99</v>
      </c>
    </row>
    <row r="891" spans="1:16" ht="36" x14ac:dyDescent="0.25">
      <c r="A891" s="38">
        <v>38070</v>
      </c>
      <c r="B891" s="38">
        <v>38070</v>
      </c>
      <c r="C891" s="11">
        <v>2004</v>
      </c>
      <c r="D891" s="11" t="s">
        <v>34</v>
      </c>
      <c r="E891" s="11" t="s">
        <v>333</v>
      </c>
      <c r="F891" s="36" t="s">
        <v>42</v>
      </c>
      <c r="G891" s="36" t="s">
        <v>1418</v>
      </c>
      <c r="H891" s="9" t="s">
        <v>1419</v>
      </c>
      <c r="I891" s="10">
        <v>0</v>
      </c>
      <c r="J891" s="12">
        <v>50</v>
      </c>
      <c r="K891" s="12">
        <v>10</v>
      </c>
      <c r="L891" s="12">
        <v>0</v>
      </c>
      <c r="M891" s="12">
        <v>0</v>
      </c>
      <c r="N891" s="39">
        <v>0</v>
      </c>
      <c r="O891" s="31">
        <v>0.04</v>
      </c>
      <c r="P891" s="36" t="s">
        <v>99</v>
      </c>
    </row>
    <row r="892" spans="1:16" ht="24" x14ac:dyDescent="0.25">
      <c r="A892" s="38">
        <v>38071</v>
      </c>
      <c r="B892" s="38">
        <v>38071</v>
      </c>
      <c r="C892" s="11">
        <v>2004</v>
      </c>
      <c r="D892" s="35" t="s">
        <v>13</v>
      </c>
      <c r="E892" s="11" t="s">
        <v>125</v>
      </c>
      <c r="F892" s="36" t="s">
        <v>55</v>
      </c>
      <c r="G892" s="36" t="s">
        <v>345</v>
      </c>
      <c r="H892" s="9" t="s">
        <v>1420</v>
      </c>
      <c r="I892" s="10">
        <v>0</v>
      </c>
      <c r="J892" s="12">
        <v>5</v>
      </c>
      <c r="K892" s="12">
        <v>0</v>
      </c>
      <c r="L892" s="12">
        <v>0</v>
      </c>
      <c r="M892" s="12">
        <v>0</v>
      </c>
      <c r="N892" s="39">
        <v>0</v>
      </c>
      <c r="O892" s="31">
        <v>0</v>
      </c>
      <c r="P892" s="36" t="s">
        <v>99</v>
      </c>
    </row>
    <row r="893" spans="1:16" ht="36" x14ac:dyDescent="0.25">
      <c r="A893" s="38">
        <v>38072</v>
      </c>
      <c r="B893" s="38">
        <v>38072</v>
      </c>
      <c r="C893" s="11">
        <v>2004</v>
      </c>
      <c r="D893" s="35" t="s">
        <v>115</v>
      </c>
      <c r="E893" s="11" t="s">
        <v>116</v>
      </c>
      <c r="F893" s="36" t="s">
        <v>55</v>
      </c>
      <c r="G893" s="36" t="s">
        <v>242</v>
      </c>
      <c r="H893" s="9" t="s">
        <v>1421</v>
      </c>
      <c r="I893" s="10">
        <v>1</v>
      </c>
      <c r="J893" s="12">
        <v>1</v>
      </c>
      <c r="K893" s="12">
        <v>0</v>
      </c>
      <c r="L893" s="12">
        <v>0</v>
      </c>
      <c r="M893" s="12">
        <v>0</v>
      </c>
      <c r="N893" s="39">
        <v>0</v>
      </c>
      <c r="O893" s="31">
        <v>0.27</v>
      </c>
      <c r="P893" s="36" t="s">
        <v>99</v>
      </c>
    </row>
    <row r="894" spans="1:16" ht="24" x14ac:dyDescent="0.25">
      <c r="A894" s="38">
        <v>38073</v>
      </c>
      <c r="B894" s="38">
        <v>38073</v>
      </c>
      <c r="C894" s="11">
        <v>2004</v>
      </c>
      <c r="D894" s="35" t="s">
        <v>13</v>
      </c>
      <c r="E894" s="11" t="s">
        <v>14</v>
      </c>
      <c r="F894" s="36" t="s">
        <v>47</v>
      </c>
      <c r="G894" s="36" t="s">
        <v>145</v>
      </c>
      <c r="H894" s="9" t="s">
        <v>1422</v>
      </c>
      <c r="I894" s="10">
        <v>0</v>
      </c>
      <c r="J894" s="12">
        <v>0</v>
      </c>
      <c r="K894" s="12">
        <v>0</v>
      </c>
      <c r="L894" s="12">
        <v>0</v>
      </c>
      <c r="M894" s="12">
        <v>0</v>
      </c>
      <c r="N894" s="39">
        <v>8</v>
      </c>
      <c r="O894" s="31">
        <v>8.0000000000000002E-3</v>
      </c>
      <c r="P894" s="36" t="s">
        <v>99</v>
      </c>
    </row>
    <row r="895" spans="1:16" ht="24" x14ac:dyDescent="0.25">
      <c r="A895" s="38">
        <v>38074</v>
      </c>
      <c r="B895" s="38">
        <v>38074</v>
      </c>
      <c r="C895" s="11">
        <v>2004</v>
      </c>
      <c r="D895" s="35" t="s">
        <v>13</v>
      </c>
      <c r="E895" s="11" t="s">
        <v>14</v>
      </c>
      <c r="F895" s="36" t="s">
        <v>32</v>
      </c>
      <c r="G895" s="36" t="s">
        <v>611</v>
      </c>
      <c r="H895" s="9" t="s">
        <v>1423</v>
      </c>
      <c r="I895" s="10">
        <v>0</v>
      </c>
      <c r="J895" s="12">
        <v>0</v>
      </c>
      <c r="K895" s="12">
        <v>0</v>
      </c>
      <c r="L895" s="12">
        <v>0</v>
      </c>
      <c r="M895" s="12">
        <v>0</v>
      </c>
      <c r="N895" s="39">
        <v>15</v>
      </c>
      <c r="O895" s="31">
        <v>1.4999999999999999E-2</v>
      </c>
      <c r="P895" s="36" t="s">
        <v>99</v>
      </c>
    </row>
    <row r="896" spans="1:16" ht="36" x14ac:dyDescent="0.25">
      <c r="A896" s="38">
        <v>38075</v>
      </c>
      <c r="B896" s="38">
        <v>38075</v>
      </c>
      <c r="C896" s="11">
        <v>2004</v>
      </c>
      <c r="D896" s="11" t="s">
        <v>34</v>
      </c>
      <c r="E896" s="11" t="s">
        <v>333</v>
      </c>
      <c r="F896" s="36" t="s">
        <v>92</v>
      </c>
      <c r="G896" s="36" t="s">
        <v>1424</v>
      </c>
      <c r="H896" s="9" t="s">
        <v>1425</v>
      </c>
      <c r="I896" s="10">
        <v>2</v>
      </c>
      <c r="J896" s="12">
        <v>2</v>
      </c>
      <c r="K896" s="12">
        <v>0</v>
      </c>
      <c r="L896" s="12">
        <v>0</v>
      </c>
      <c r="M896" s="12">
        <v>0</v>
      </c>
      <c r="N896" s="39">
        <v>0</v>
      </c>
      <c r="O896" s="31">
        <v>0</v>
      </c>
      <c r="P896" s="36" t="s">
        <v>99</v>
      </c>
    </row>
    <row r="897" spans="1:16" ht="24" x14ac:dyDescent="0.25">
      <c r="A897" s="38">
        <v>38075</v>
      </c>
      <c r="B897" s="38">
        <v>38075</v>
      </c>
      <c r="C897" s="11">
        <v>2004</v>
      </c>
      <c r="D897" s="35" t="s">
        <v>13</v>
      </c>
      <c r="E897" s="11" t="s">
        <v>125</v>
      </c>
      <c r="F897" s="36" t="s">
        <v>26</v>
      </c>
      <c r="G897" s="36" t="s">
        <v>237</v>
      </c>
      <c r="H897" s="9" t="s">
        <v>1426</v>
      </c>
      <c r="I897" s="10">
        <v>0</v>
      </c>
      <c r="J897" s="12">
        <v>10</v>
      </c>
      <c r="K897" s="12">
        <v>0</v>
      </c>
      <c r="L897" s="12">
        <v>0</v>
      </c>
      <c r="M897" s="12">
        <v>0</v>
      </c>
      <c r="N897" s="39">
        <v>0</v>
      </c>
      <c r="O897" s="31">
        <v>0</v>
      </c>
      <c r="P897" s="36" t="s">
        <v>99</v>
      </c>
    </row>
    <row r="898" spans="1:16" ht="36" x14ac:dyDescent="0.25">
      <c r="A898" s="38">
        <v>38075</v>
      </c>
      <c r="B898" s="38">
        <v>38075</v>
      </c>
      <c r="C898" s="11">
        <v>2004</v>
      </c>
      <c r="D898" s="35" t="s">
        <v>13</v>
      </c>
      <c r="E898" s="11" t="s">
        <v>112</v>
      </c>
      <c r="F898" s="36" t="s">
        <v>51</v>
      </c>
      <c r="G898" s="36" t="s">
        <v>1427</v>
      </c>
      <c r="H898" s="9" t="s">
        <v>1428</v>
      </c>
      <c r="I898" s="10">
        <v>0</v>
      </c>
      <c r="J898" s="12">
        <v>0</v>
      </c>
      <c r="K898" s="12">
        <v>0</v>
      </c>
      <c r="L898" s="12">
        <v>0</v>
      </c>
      <c r="M898" s="12">
        <v>0</v>
      </c>
      <c r="N898" s="39">
        <v>0</v>
      </c>
      <c r="O898" s="31">
        <v>0</v>
      </c>
      <c r="P898" s="36" t="s">
        <v>99</v>
      </c>
    </row>
    <row r="899" spans="1:16" ht="60" x14ac:dyDescent="0.25">
      <c r="A899" s="38">
        <v>38077</v>
      </c>
      <c r="B899" s="38">
        <v>38088</v>
      </c>
      <c r="C899" s="11">
        <v>2004</v>
      </c>
      <c r="D899" s="35" t="s">
        <v>13</v>
      </c>
      <c r="E899" s="11" t="s">
        <v>14</v>
      </c>
      <c r="F899" s="36" t="s">
        <v>92</v>
      </c>
      <c r="G899" s="9" t="s">
        <v>1429</v>
      </c>
      <c r="H899" s="9" t="s">
        <v>1430</v>
      </c>
      <c r="I899" s="10">
        <v>0</v>
      </c>
      <c r="J899" s="12">
        <v>0</v>
      </c>
      <c r="K899" s="12">
        <v>0</v>
      </c>
      <c r="L899" s="12">
        <v>0</v>
      </c>
      <c r="M899" s="12">
        <v>0</v>
      </c>
      <c r="N899" s="39">
        <v>327</v>
      </c>
      <c r="O899" s="31">
        <v>0.32700000000000001</v>
      </c>
      <c r="P899" s="36" t="s">
        <v>99</v>
      </c>
    </row>
    <row r="900" spans="1:16" ht="72" x14ac:dyDescent="0.25">
      <c r="A900" s="38">
        <v>38079</v>
      </c>
      <c r="B900" s="38">
        <v>38079</v>
      </c>
      <c r="C900" s="11">
        <v>2004</v>
      </c>
      <c r="D900" s="11" t="s">
        <v>34</v>
      </c>
      <c r="E900" s="11" t="s">
        <v>333</v>
      </c>
      <c r="F900" s="36" t="s">
        <v>69</v>
      </c>
      <c r="G900" s="36" t="s">
        <v>1431</v>
      </c>
      <c r="H900" s="9" t="s">
        <v>1432</v>
      </c>
      <c r="I900" s="10">
        <v>0</v>
      </c>
      <c r="J900" s="12">
        <v>275</v>
      </c>
      <c r="K900" s="12">
        <v>55</v>
      </c>
      <c r="L900" s="12">
        <v>0</v>
      </c>
      <c r="M900" s="12">
        <v>0</v>
      </c>
      <c r="N900" s="39">
        <v>0</v>
      </c>
      <c r="O900" s="31">
        <v>0.22</v>
      </c>
      <c r="P900" s="36" t="s">
        <v>99</v>
      </c>
    </row>
    <row r="901" spans="1:16" ht="36" x14ac:dyDescent="0.25">
      <c r="A901" s="38">
        <v>38079</v>
      </c>
      <c r="B901" s="38">
        <v>38079</v>
      </c>
      <c r="C901" s="11">
        <v>2004</v>
      </c>
      <c r="D901" s="11" t="s">
        <v>34</v>
      </c>
      <c r="E901" s="11" t="s">
        <v>35</v>
      </c>
      <c r="F901" s="36" t="s">
        <v>253</v>
      </c>
      <c r="G901" s="36" t="s">
        <v>145</v>
      </c>
      <c r="H901" s="9" t="s">
        <v>1433</v>
      </c>
      <c r="I901" s="10">
        <v>0</v>
      </c>
      <c r="J901" s="12">
        <v>30</v>
      </c>
      <c r="K901" s="12">
        <v>6</v>
      </c>
      <c r="L901" s="12">
        <v>0</v>
      </c>
      <c r="M901" s="12">
        <v>0</v>
      </c>
      <c r="N901" s="39">
        <v>0</v>
      </c>
      <c r="O901" s="31">
        <v>0.06</v>
      </c>
      <c r="P901" s="36" t="s">
        <v>99</v>
      </c>
    </row>
    <row r="902" spans="1:16" ht="48" x14ac:dyDescent="0.25">
      <c r="A902" s="38">
        <v>38079</v>
      </c>
      <c r="B902" s="38">
        <v>38079</v>
      </c>
      <c r="C902" s="11">
        <v>2004</v>
      </c>
      <c r="D902" s="35" t="s">
        <v>115</v>
      </c>
      <c r="E902" s="11" t="s">
        <v>116</v>
      </c>
      <c r="F902" s="36" t="s">
        <v>19</v>
      </c>
      <c r="G902" s="36" t="s">
        <v>1034</v>
      </c>
      <c r="H902" s="9" t="s">
        <v>1434</v>
      </c>
      <c r="I902" s="10">
        <v>2</v>
      </c>
      <c r="J902" s="12">
        <v>33</v>
      </c>
      <c r="K902" s="12">
        <v>0</v>
      </c>
      <c r="L902" s="12">
        <v>0</v>
      </c>
      <c r="M902" s="12">
        <v>0</v>
      </c>
      <c r="N902" s="39">
        <v>0</v>
      </c>
      <c r="O902" s="31">
        <v>0.93</v>
      </c>
      <c r="P902" s="36" t="s">
        <v>99</v>
      </c>
    </row>
    <row r="903" spans="1:16" ht="24" x14ac:dyDescent="0.25">
      <c r="A903" s="38">
        <v>38079</v>
      </c>
      <c r="B903" s="38">
        <v>38079</v>
      </c>
      <c r="C903" s="11">
        <v>2004</v>
      </c>
      <c r="D903" s="35" t="s">
        <v>13</v>
      </c>
      <c r="E903" s="11" t="s">
        <v>125</v>
      </c>
      <c r="F903" s="36" t="s">
        <v>69</v>
      </c>
      <c r="G903" s="36" t="s">
        <v>145</v>
      </c>
      <c r="H903" s="9" t="s">
        <v>1435</v>
      </c>
      <c r="I903" s="10">
        <v>0</v>
      </c>
      <c r="J903" s="12">
        <v>15</v>
      </c>
      <c r="K903" s="12">
        <v>0</v>
      </c>
      <c r="L903" s="12">
        <v>0</v>
      </c>
      <c r="M903" s="12">
        <v>0</v>
      </c>
      <c r="N903" s="39">
        <v>0</v>
      </c>
      <c r="O903" s="31">
        <v>0</v>
      </c>
      <c r="P903" s="36" t="s">
        <v>99</v>
      </c>
    </row>
    <row r="904" spans="1:16" ht="24" x14ac:dyDescent="0.25">
      <c r="A904" s="38">
        <v>38080</v>
      </c>
      <c r="B904" s="38">
        <v>38080</v>
      </c>
      <c r="C904" s="11">
        <v>2004</v>
      </c>
      <c r="D904" s="35" t="s">
        <v>115</v>
      </c>
      <c r="E904" s="11" t="s">
        <v>116</v>
      </c>
      <c r="F904" s="36" t="s">
        <v>42</v>
      </c>
      <c r="G904" s="36" t="s">
        <v>145</v>
      </c>
      <c r="H904" s="9" t="s">
        <v>1436</v>
      </c>
      <c r="I904" s="10">
        <v>4</v>
      </c>
      <c r="J904" s="12">
        <v>26</v>
      </c>
      <c r="K904" s="12">
        <v>0</v>
      </c>
      <c r="L904" s="12">
        <v>0</v>
      </c>
      <c r="M904" s="12">
        <v>0</v>
      </c>
      <c r="N904" s="39">
        <v>0</v>
      </c>
      <c r="O904" s="31">
        <v>0.6</v>
      </c>
      <c r="P904" s="36" t="s">
        <v>99</v>
      </c>
    </row>
    <row r="905" spans="1:16" ht="24" x14ac:dyDescent="0.25">
      <c r="A905" s="38">
        <v>38080</v>
      </c>
      <c r="B905" s="38">
        <v>38080</v>
      </c>
      <c r="C905" s="11">
        <v>2004</v>
      </c>
      <c r="D905" s="35" t="s">
        <v>115</v>
      </c>
      <c r="E905" s="11" t="s">
        <v>116</v>
      </c>
      <c r="F905" s="36" t="s">
        <v>15</v>
      </c>
      <c r="G905" s="36" t="s">
        <v>145</v>
      </c>
      <c r="H905" s="9" t="s">
        <v>1437</v>
      </c>
      <c r="I905" s="10">
        <v>4</v>
      </c>
      <c r="J905" s="12">
        <v>16</v>
      </c>
      <c r="K905" s="12">
        <v>0</v>
      </c>
      <c r="L905" s="12">
        <v>0</v>
      </c>
      <c r="M905" s="12">
        <v>0</v>
      </c>
      <c r="N905" s="39">
        <v>0</v>
      </c>
      <c r="O905" s="31">
        <v>0.6</v>
      </c>
      <c r="P905" s="36" t="s">
        <v>99</v>
      </c>
    </row>
    <row r="906" spans="1:16" ht="36" x14ac:dyDescent="0.25">
      <c r="A906" s="38">
        <v>38080</v>
      </c>
      <c r="B906" s="38">
        <v>38080</v>
      </c>
      <c r="C906" s="11">
        <v>2004</v>
      </c>
      <c r="D906" s="11" t="s">
        <v>34</v>
      </c>
      <c r="E906" s="11" t="s">
        <v>35</v>
      </c>
      <c r="F906" s="36" t="s">
        <v>92</v>
      </c>
      <c r="G906" s="36" t="s">
        <v>145</v>
      </c>
      <c r="H906" s="9" t="s">
        <v>1438</v>
      </c>
      <c r="I906" s="10">
        <v>0</v>
      </c>
      <c r="J906" s="12">
        <v>485</v>
      </c>
      <c r="K906" s="12">
        <v>97</v>
      </c>
      <c r="L906" s="12">
        <v>0</v>
      </c>
      <c r="M906" s="12">
        <v>0</v>
      </c>
      <c r="N906" s="39">
        <v>0</v>
      </c>
      <c r="O906" s="31">
        <v>0.39</v>
      </c>
      <c r="P906" s="36" t="s">
        <v>99</v>
      </c>
    </row>
    <row r="907" spans="1:16" ht="36" x14ac:dyDescent="0.25">
      <c r="A907" s="38">
        <v>38081</v>
      </c>
      <c r="B907" s="38">
        <v>38081</v>
      </c>
      <c r="C907" s="11">
        <v>2004</v>
      </c>
      <c r="D907" s="35" t="s">
        <v>13</v>
      </c>
      <c r="E907" s="11" t="s">
        <v>14</v>
      </c>
      <c r="F907" s="36" t="s">
        <v>36</v>
      </c>
      <c r="G907" s="9" t="s">
        <v>1439</v>
      </c>
      <c r="H907" s="9" t="s">
        <v>1440</v>
      </c>
      <c r="I907" s="10">
        <v>0</v>
      </c>
      <c r="J907" s="12">
        <v>0</v>
      </c>
      <c r="K907" s="12">
        <v>0</v>
      </c>
      <c r="L907" s="12">
        <v>0</v>
      </c>
      <c r="M907" s="12">
        <v>0</v>
      </c>
      <c r="N907" s="39">
        <v>470</v>
      </c>
      <c r="O907" s="31">
        <v>0.47</v>
      </c>
      <c r="P907" s="36" t="s">
        <v>99</v>
      </c>
    </row>
    <row r="908" spans="1:16" ht="72" x14ac:dyDescent="0.25">
      <c r="A908" s="38">
        <v>38081</v>
      </c>
      <c r="B908" s="38">
        <v>38081</v>
      </c>
      <c r="C908" s="11">
        <v>2004</v>
      </c>
      <c r="D908" s="11" t="s">
        <v>34</v>
      </c>
      <c r="E908" s="11" t="s">
        <v>35</v>
      </c>
      <c r="F908" s="36" t="s">
        <v>57</v>
      </c>
      <c r="G908" s="9" t="s">
        <v>1441</v>
      </c>
      <c r="H908" s="9" t="s">
        <v>1442</v>
      </c>
      <c r="I908" s="10">
        <v>38</v>
      </c>
      <c r="J908" s="12">
        <v>6692</v>
      </c>
      <c r="K908" s="12">
        <v>1673</v>
      </c>
      <c r="L908" s="12">
        <v>20</v>
      </c>
      <c r="M908" s="12">
        <v>1</v>
      </c>
      <c r="N908" s="39">
        <v>129</v>
      </c>
      <c r="O908" s="31">
        <v>156.38</v>
      </c>
      <c r="P908" s="36" t="s">
        <v>38</v>
      </c>
    </row>
    <row r="909" spans="1:16" ht="60" x14ac:dyDescent="0.25">
      <c r="A909" s="38">
        <v>38081</v>
      </c>
      <c r="B909" s="38">
        <v>38081</v>
      </c>
      <c r="C909" s="11">
        <v>2004</v>
      </c>
      <c r="D909" s="11" t="s">
        <v>34</v>
      </c>
      <c r="E909" s="11" t="s">
        <v>35</v>
      </c>
      <c r="F909" s="36" t="s">
        <v>62</v>
      </c>
      <c r="G909" s="9" t="s">
        <v>1443</v>
      </c>
      <c r="H909" s="9" t="s">
        <v>1444</v>
      </c>
      <c r="I909" s="10">
        <v>0</v>
      </c>
      <c r="J909" s="12">
        <v>600</v>
      </c>
      <c r="K909" s="12">
        <v>120</v>
      </c>
      <c r="L909" s="12">
        <v>0</v>
      </c>
      <c r="M909" s="12">
        <v>0</v>
      </c>
      <c r="N909" s="39">
        <v>0</v>
      </c>
      <c r="O909" s="31">
        <v>4.5199999999999996</v>
      </c>
      <c r="P909" s="36" t="s">
        <v>99</v>
      </c>
    </row>
    <row r="910" spans="1:16" ht="48" x14ac:dyDescent="0.25">
      <c r="A910" s="38">
        <v>38081</v>
      </c>
      <c r="B910" s="38">
        <v>38084</v>
      </c>
      <c r="C910" s="11">
        <v>2004</v>
      </c>
      <c r="D910" s="35" t="s">
        <v>13</v>
      </c>
      <c r="E910" s="11" t="s">
        <v>14</v>
      </c>
      <c r="F910" s="36" t="s">
        <v>92</v>
      </c>
      <c r="G910" s="9" t="s">
        <v>1445</v>
      </c>
      <c r="H910" s="9" t="s">
        <v>1446</v>
      </c>
      <c r="I910" s="10">
        <v>0</v>
      </c>
      <c r="J910" s="12">
        <v>0</v>
      </c>
      <c r="K910" s="12">
        <v>0</v>
      </c>
      <c r="L910" s="12">
        <v>0</v>
      </c>
      <c r="M910" s="12">
        <v>0</v>
      </c>
      <c r="N910" s="39">
        <v>383</v>
      </c>
      <c r="O910" s="31">
        <v>0.38300000000000001</v>
      </c>
      <c r="P910" s="36" t="s">
        <v>99</v>
      </c>
    </row>
    <row r="911" spans="1:16" ht="24" x14ac:dyDescent="0.25">
      <c r="A911" s="38">
        <v>38083</v>
      </c>
      <c r="B911" s="38">
        <v>38084</v>
      </c>
      <c r="C911" s="11">
        <v>2004</v>
      </c>
      <c r="D911" s="35" t="s">
        <v>13</v>
      </c>
      <c r="E911" s="11" t="s">
        <v>14</v>
      </c>
      <c r="F911" s="36" t="s">
        <v>55</v>
      </c>
      <c r="G911" s="36" t="s">
        <v>1447</v>
      </c>
      <c r="H911" s="9" t="s">
        <v>1448</v>
      </c>
      <c r="I911" s="10">
        <v>0</v>
      </c>
      <c r="J911" s="12">
        <v>0</v>
      </c>
      <c r="K911" s="12">
        <v>0</v>
      </c>
      <c r="L911" s="12">
        <v>0</v>
      </c>
      <c r="M911" s="12">
        <v>0</v>
      </c>
      <c r="N911" s="39">
        <v>100</v>
      </c>
      <c r="O911" s="31">
        <v>0.1</v>
      </c>
      <c r="P911" s="36" t="s">
        <v>99</v>
      </c>
    </row>
    <row r="912" spans="1:16" ht="36" x14ac:dyDescent="0.25">
      <c r="A912" s="38">
        <v>38083</v>
      </c>
      <c r="B912" s="38">
        <v>38083</v>
      </c>
      <c r="C912" s="11">
        <v>2004</v>
      </c>
      <c r="D912" s="35" t="s">
        <v>13</v>
      </c>
      <c r="E912" s="11" t="s">
        <v>112</v>
      </c>
      <c r="F912" s="36" t="s">
        <v>165</v>
      </c>
      <c r="G912" s="36" t="s">
        <v>361</v>
      </c>
      <c r="H912" s="9" t="s">
        <v>1449</v>
      </c>
      <c r="I912" s="10">
        <v>0</v>
      </c>
      <c r="J912" s="12">
        <v>5</v>
      </c>
      <c r="K912" s="12">
        <v>1</v>
      </c>
      <c r="L912" s="12">
        <v>0</v>
      </c>
      <c r="M912" s="12">
        <v>0</v>
      </c>
      <c r="N912" s="39">
        <v>0</v>
      </c>
      <c r="O912" s="31">
        <v>3.5999999999999997E-2</v>
      </c>
      <c r="P912" s="36" t="s">
        <v>99</v>
      </c>
    </row>
    <row r="913" spans="1:16" ht="36" x14ac:dyDescent="0.25">
      <c r="A913" s="38">
        <v>38083</v>
      </c>
      <c r="B913" s="38">
        <v>38083</v>
      </c>
      <c r="C913" s="11">
        <v>2004</v>
      </c>
      <c r="D913" s="35" t="s">
        <v>115</v>
      </c>
      <c r="E913" s="11" t="s">
        <v>1450</v>
      </c>
      <c r="F913" s="36" t="s">
        <v>75</v>
      </c>
      <c r="G913" s="36" t="s">
        <v>1241</v>
      </c>
      <c r="H913" s="9" t="s">
        <v>1451</v>
      </c>
      <c r="I913" s="10">
        <v>0</v>
      </c>
      <c r="J913" s="12">
        <v>0</v>
      </c>
      <c r="K913" s="12">
        <v>0</v>
      </c>
      <c r="L913" s="12">
        <v>0</v>
      </c>
      <c r="M913" s="12">
        <v>0</v>
      </c>
      <c r="N913" s="39">
        <v>0</v>
      </c>
      <c r="O913" s="31">
        <v>0</v>
      </c>
      <c r="P913" s="36" t="s">
        <v>99</v>
      </c>
    </row>
    <row r="914" spans="1:16" ht="48" x14ac:dyDescent="0.25">
      <c r="A914" s="38">
        <v>38084</v>
      </c>
      <c r="B914" s="38">
        <v>38084</v>
      </c>
      <c r="C914" s="11">
        <v>2004</v>
      </c>
      <c r="D914" s="11" t="s">
        <v>34</v>
      </c>
      <c r="E914" s="11" t="s">
        <v>35</v>
      </c>
      <c r="F914" s="36" t="s">
        <v>162</v>
      </c>
      <c r="G914" s="9" t="s">
        <v>1452</v>
      </c>
      <c r="H914" s="9" t="s">
        <v>1453</v>
      </c>
      <c r="I914" s="10">
        <v>0</v>
      </c>
      <c r="J914" s="12">
        <v>4000</v>
      </c>
      <c r="K914" s="12">
        <v>800</v>
      </c>
      <c r="L914" s="12">
        <v>0</v>
      </c>
      <c r="M914" s="12">
        <v>0</v>
      </c>
      <c r="N914" s="39" t="s">
        <v>145</v>
      </c>
      <c r="O914" s="31">
        <v>8.08</v>
      </c>
      <c r="P914" s="36" t="s">
        <v>99</v>
      </c>
    </row>
    <row r="915" spans="1:16" ht="24" x14ac:dyDescent="0.25">
      <c r="A915" s="38">
        <v>38084</v>
      </c>
      <c r="B915" s="38">
        <v>38084</v>
      </c>
      <c r="C915" s="11">
        <v>2004</v>
      </c>
      <c r="D915" s="11" t="s">
        <v>34</v>
      </c>
      <c r="E915" s="11" t="s">
        <v>35</v>
      </c>
      <c r="F915" s="36" t="s">
        <v>69</v>
      </c>
      <c r="G915" s="36" t="s">
        <v>355</v>
      </c>
      <c r="H915" s="9" t="s">
        <v>1454</v>
      </c>
      <c r="I915" s="10">
        <v>2</v>
      </c>
      <c r="J915" s="12">
        <v>2</v>
      </c>
      <c r="K915" s="12">
        <v>0</v>
      </c>
      <c r="L915" s="12">
        <v>0</v>
      </c>
      <c r="M915" s="12">
        <v>0</v>
      </c>
      <c r="N915" s="39">
        <v>0</v>
      </c>
      <c r="O915" s="31">
        <v>0</v>
      </c>
      <c r="P915" s="36" t="s">
        <v>99</v>
      </c>
    </row>
    <row r="916" spans="1:16" ht="36" x14ac:dyDescent="0.25">
      <c r="A916" s="38">
        <v>38084</v>
      </c>
      <c r="B916" s="38">
        <v>38084</v>
      </c>
      <c r="C916" s="11">
        <v>2004</v>
      </c>
      <c r="D916" s="35" t="s">
        <v>115</v>
      </c>
      <c r="E916" s="11" t="s">
        <v>350</v>
      </c>
      <c r="F916" s="36" t="s">
        <v>69</v>
      </c>
      <c r="G916" s="36" t="s">
        <v>1455</v>
      </c>
      <c r="H916" s="9" t="s">
        <v>1456</v>
      </c>
      <c r="I916" s="10">
        <v>0</v>
      </c>
      <c r="J916" s="12">
        <v>2</v>
      </c>
      <c r="K916" s="12">
        <v>0</v>
      </c>
      <c r="L916" s="12">
        <v>0</v>
      </c>
      <c r="M916" s="12">
        <v>0</v>
      </c>
      <c r="N916" s="39">
        <v>0</v>
      </c>
      <c r="O916" s="31">
        <v>0</v>
      </c>
      <c r="P916" s="36" t="s">
        <v>99</v>
      </c>
    </row>
    <row r="917" spans="1:16" ht="48" x14ac:dyDescent="0.25">
      <c r="A917" s="38">
        <v>38085</v>
      </c>
      <c r="B917" s="38">
        <v>38085</v>
      </c>
      <c r="C917" s="11">
        <v>2004</v>
      </c>
      <c r="D917" s="35" t="s">
        <v>13</v>
      </c>
      <c r="E917" s="11" t="s">
        <v>112</v>
      </c>
      <c r="F917" s="36" t="s">
        <v>19</v>
      </c>
      <c r="G917" s="36" t="s">
        <v>145</v>
      </c>
      <c r="H917" s="9" t="s">
        <v>1457</v>
      </c>
      <c r="I917" s="10">
        <v>0</v>
      </c>
      <c r="J917" s="12">
        <v>2</v>
      </c>
      <c r="K917" s="12">
        <v>0</v>
      </c>
      <c r="L917" s="12">
        <v>0</v>
      </c>
      <c r="M917" s="12">
        <v>0</v>
      </c>
      <c r="N917" s="39">
        <v>0</v>
      </c>
      <c r="O917" s="31">
        <v>0.86399999999999999</v>
      </c>
      <c r="P917" s="36" t="s">
        <v>99</v>
      </c>
    </row>
    <row r="918" spans="1:16" ht="24" x14ac:dyDescent="0.25">
      <c r="A918" s="38">
        <v>38085</v>
      </c>
      <c r="B918" s="38">
        <v>38086</v>
      </c>
      <c r="C918" s="11">
        <v>2004</v>
      </c>
      <c r="D918" s="11" t="s">
        <v>34</v>
      </c>
      <c r="E918" s="11" t="s">
        <v>35</v>
      </c>
      <c r="F918" s="36" t="s">
        <v>253</v>
      </c>
      <c r="G918" s="36" t="s">
        <v>1458</v>
      </c>
      <c r="H918" s="9" t="s">
        <v>1459</v>
      </c>
      <c r="I918" s="10">
        <v>0</v>
      </c>
      <c r="J918" s="12">
        <v>350</v>
      </c>
      <c r="K918" s="12">
        <v>70</v>
      </c>
      <c r="L918" s="12">
        <v>0</v>
      </c>
      <c r="M918" s="12">
        <v>0</v>
      </c>
      <c r="N918" s="39">
        <v>0</v>
      </c>
      <c r="O918" s="31">
        <v>0.28000000000000003</v>
      </c>
      <c r="P918" s="36" t="s">
        <v>99</v>
      </c>
    </row>
    <row r="919" spans="1:16" ht="24" x14ac:dyDescent="0.25">
      <c r="A919" s="38">
        <v>38085</v>
      </c>
      <c r="B919" s="38">
        <v>38085</v>
      </c>
      <c r="C919" s="11">
        <v>2004</v>
      </c>
      <c r="D919" s="35" t="s">
        <v>13</v>
      </c>
      <c r="E919" s="11" t="s">
        <v>14</v>
      </c>
      <c r="F919" s="36" t="s">
        <v>189</v>
      </c>
      <c r="G919" s="36" t="s">
        <v>599</v>
      </c>
      <c r="H919" s="9" t="s">
        <v>1460</v>
      </c>
      <c r="I919" s="10">
        <v>0</v>
      </c>
      <c r="J919" s="12">
        <v>0</v>
      </c>
      <c r="K919" s="12">
        <v>0</v>
      </c>
      <c r="L919" s="12">
        <v>0</v>
      </c>
      <c r="M919" s="12">
        <v>0</v>
      </c>
      <c r="N919" s="39">
        <v>48</v>
      </c>
      <c r="O919" s="31">
        <v>4.8000000000000001E-2</v>
      </c>
      <c r="P919" s="36" t="s">
        <v>99</v>
      </c>
    </row>
    <row r="920" spans="1:16" ht="24" x14ac:dyDescent="0.25">
      <c r="A920" s="38">
        <v>38085</v>
      </c>
      <c r="B920" s="38">
        <v>38085</v>
      </c>
      <c r="C920" s="11">
        <v>2004</v>
      </c>
      <c r="D920" s="35" t="s">
        <v>13</v>
      </c>
      <c r="E920" s="11" t="s">
        <v>112</v>
      </c>
      <c r="F920" s="36" t="s">
        <v>51</v>
      </c>
      <c r="G920" s="36" t="s">
        <v>373</v>
      </c>
      <c r="H920" s="9" t="s">
        <v>1461</v>
      </c>
      <c r="I920" s="10">
        <v>0</v>
      </c>
      <c r="J920" s="12">
        <v>5</v>
      </c>
      <c r="K920" s="12">
        <v>0</v>
      </c>
      <c r="L920" s="12">
        <v>0</v>
      </c>
      <c r="M920" s="12">
        <v>0</v>
      </c>
      <c r="N920" s="39">
        <v>0</v>
      </c>
      <c r="O920" s="31">
        <v>0</v>
      </c>
      <c r="P920" s="36" t="s">
        <v>99</v>
      </c>
    </row>
    <row r="921" spans="1:16" ht="24" x14ac:dyDescent="0.25">
      <c r="A921" s="38">
        <v>38086</v>
      </c>
      <c r="B921" s="38">
        <v>38086</v>
      </c>
      <c r="C921" s="11">
        <v>2004</v>
      </c>
      <c r="D921" s="35" t="s">
        <v>13</v>
      </c>
      <c r="E921" s="11" t="s">
        <v>112</v>
      </c>
      <c r="F921" s="36" t="s">
        <v>26</v>
      </c>
      <c r="G921" s="36" t="s">
        <v>145</v>
      </c>
      <c r="H921" s="9" t="s">
        <v>1462</v>
      </c>
      <c r="I921" s="10">
        <v>0</v>
      </c>
      <c r="J921" s="12">
        <v>0</v>
      </c>
      <c r="K921" s="12">
        <v>0</v>
      </c>
      <c r="L921" s="12">
        <v>0</v>
      </c>
      <c r="M921" s="12">
        <v>0</v>
      </c>
      <c r="N921" s="39">
        <v>0</v>
      </c>
      <c r="O921" s="31">
        <v>0.54</v>
      </c>
      <c r="P921" s="36" t="s">
        <v>99</v>
      </c>
    </row>
    <row r="922" spans="1:16" ht="36" x14ac:dyDescent="0.25">
      <c r="A922" s="38">
        <v>38086</v>
      </c>
      <c r="B922" s="38">
        <v>38086</v>
      </c>
      <c r="C922" s="11">
        <v>2004</v>
      </c>
      <c r="D922" s="35" t="s">
        <v>115</v>
      </c>
      <c r="E922" s="11" t="s">
        <v>364</v>
      </c>
      <c r="F922" s="36" t="s">
        <v>165</v>
      </c>
      <c r="G922" s="36" t="s">
        <v>603</v>
      </c>
      <c r="H922" s="9" t="s">
        <v>1463</v>
      </c>
      <c r="I922" s="10">
        <v>0</v>
      </c>
      <c r="J922" s="12">
        <v>672</v>
      </c>
      <c r="K922" s="12">
        <v>0</v>
      </c>
      <c r="L922" s="12">
        <v>0</v>
      </c>
      <c r="M922" s="12">
        <v>0</v>
      </c>
      <c r="N922" s="39">
        <v>0</v>
      </c>
      <c r="O922" s="31">
        <v>0</v>
      </c>
      <c r="P922" s="36" t="s">
        <v>99</v>
      </c>
    </row>
    <row r="923" spans="1:16" ht="36" x14ac:dyDescent="0.25">
      <c r="A923" s="38">
        <v>38086</v>
      </c>
      <c r="B923" s="38">
        <v>38086</v>
      </c>
      <c r="C923" s="11">
        <v>2004</v>
      </c>
      <c r="D923" s="35" t="s">
        <v>13</v>
      </c>
      <c r="E923" s="11" t="s">
        <v>112</v>
      </c>
      <c r="F923" s="36" t="s">
        <v>51</v>
      </c>
      <c r="G923" s="36" t="s">
        <v>310</v>
      </c>
      <c r="H923" s="9" t="s">
        <v>1464</v>
      </c>
      <c r="I923" s="10">
        <v>0</v>
      </c>
      <c r="J923" s="12">
        <v>0</v>
      </c>
      <c r="K923" s="12">
        <v>0</v>
      </c>
      <c r="L923" s="12">
        <v>0</v>
      </c>
      <c r="M923" s="12">
        <v>0</v>
      </c>
      <c r="N923" s="39">
        <v>0</v>
      </c>
      <c r="O923" s="31">
        <v>0</v>
      </c>
      <c r="P923" s="36" t="s">
        <v>99</v>
      </c>
    </row>
    <row r="924" spans="1:16" ht="36" x14ac:dyDescent="0.25">
      <c r="A924" s="38">
        <v>38087</v>
      </c>
      <c r="B924" s="38">
        <v>38087</v>
      </c>
      <c r="C924" s="11">
        <v>2004</v>
      </c>
      <c r="D924" s="35" t="s">
        <v>115</v>
      </c>
      <c r="E924" s="11" t="s">
        <v>116</v>
      </c>
      <c r="F924" s="36" t="s">
        <v>77</v>
      </c>
      <c r="G924" s="36" t="s">
        <v>1465</v>
      </c>
      <c r="H924" s="9" t="s">
        <v>1466</v>
      </c>
      <c r="I924" s="10">
        <v>1</v>
      </c>
      <c r="J924" s="12">
        <v>10</v>
      </c>
      <c r="K924" s="12">
        <v>0</v>
      </c>
      <c r="L924" s="12">
        <v>0</v>
      </c>
      <c r="M924" s="12">
        <v>0</v>
      </c>
      <c r="N924" s="39">
        <v>0</v>
      </c>
      <c r="O924" s="31">
        <v>0.33</v>
      </c>
      <c r="P924" s="36" t="s">
        <v>99</v>
      </c>
    </row>
    <row r="925" spans="1:16" ht="36" x14ac:dyDescent="0.25">
      <c r="A925" s="38">
        <v>38087</v>
      </c>
      <c r="B925" s="38">
        <v>38087</v>
      </c>
      <c r="C925" s="11">
        <v>2004</v>
      </c>
      <c r="D925" s="35" t="s">
        <v>115</v>
      </c>
      <c r="E925" s="11" t="s">
        <v>116</v>
      </c>
      <c r="F925" s="36" t="s">
        <v>51</v>
      </c>
      <c r="G925" s="36" t="s">
        <v>1467</v>
      </c>
      <c r="H925" s="9" t="s">
        <v>1468</v>
      </c>
      <c r="I925" s="10">
        <v>1</v>
      </c>
      <c r="J925" s="12">
        <v>15</v>
      </c>
      <c r="K925" s="12">
        <v>0</v>
      </c>
      <c r="L925" s="12">
        <v>0</v>
      </c>
      <c r="M925" s="12">
        <v>0</v>
      </c>
      <c r="N925" s="39">
        <v>0</v>
      </c>
      <c r="O925" s="31">
        <v>0.06</v>
      </c>
      <c r="P925" s="36" t="s">
        <v>99</v>
      </c>
    </row>
    <row r="926" spans="1:16" ht="36" x14ac:dyDescent="0.25">
      <c r="A926" s="38">
        <v>38087</v>
      </c>
      <c r="B926" s="38">
        <v>38087</v>
      </c>
      <c r="C926" s="11">
        <v>2004</v>
      </c>
      <c r="D926" s="35" t="s">
        <v>13</v>
      </c>
      <c r="E926" s="11" t="s">
        <v>125</v>
      </c>
      <c r="F926" s="36" t="s">
        <v>69</v>
      </c>
      <c r="G926" s="36" t="s">
        <v>1099</v>
      </c>
      <c r="H926" s="9" t="s">
        <v>1469</v>
      </c>
      <c r="I926" s="10">
        <v>6</v>
      </c>
      <c r="J926" s="12">
        <v>15</v>
      </c>
      <c r="K926" s="12">
        <v>0</v>
      </c>
      <c r="L926" s="12">
        <v>0</v>
      </c>
      <c r="M926" s="12">
        <v>0</v>
      </c>
      <c r="N926" s="39">
        <v>0</v>
      </c>
      <c r="O926" s="31">
        <v>0</v>
      </c>
      <c r="P926" s="36" t="s">
        <v>99</v>
      </c>
    </row>
    <row r="927" spans="1:16" ht="36" x14ac:dyDescent="0.25">
      <c r="A927" s="38">
        <v>38087</v>
      </c>
      <c r="B927" s="38">
        <v>38087</v>
      </c>
      <c r="C927" s="11">
        <v>2004</v>
      </c>
      <c r="D927" s="35" t="s">
        <v>13</v>
      </c>
      <c r="E927" s="11" t="s">
        <v>125</v>
      </c>
      <c r="F927" s="36" t="s">
        <v>51</v>
      </c>
      <c r="G927" s="36" t="s">
        <v>1042</v>
      </c>
      <c r="H927" s="9" t="s">
        <v>1470</v>
      </c>
      <c r="I927" s="10">
        <v>0</v>
      </c>
      <c r="J927" s="12">
        <v>6</v>
      </c>
      <c r="K927" s="12">
        <v>0</v>
      </c>
      <c r="L927" s="12">
        <v>0</v>
      </c>
      <c r="M927" s="12">
        <v>0</v>
      </c>
      <c r="N927" s="39">
        <v>0</v>
      </c>
      <c r="O927" s="31">
        <v>0</v>
      </c>
      <c r="P927" s="36" t="s">
        <v>99</v>
      </c>
    </row>
    <row r="928" spans="1:16" ht="36" x14ac:dyDescent="0.25">
      <c r="A928" s="38">
        <v>38088</v>
      </c>
      <c r="B928" s="38">
        <v>38088</v>
      </c>
      <c r="C928" s="11">
        <v>2004</v>
      </c>
      <c r="D928" s="35" t="s">
        <v>115</v>
      </c>
      <c r="E928" s="11" t="s">
        <v>116</v>
      </c>
      <c r="F928" s="36" t="s">
        <v>55</v>
      </c>
      <c r="G928" s="36" t="s">
        <v>1471</v>
      </c>
      <c r="H928" s="9" t="s">
        <v>1472</v>
      </c>
      <c r="I928" s="10">
        <v>4</v>
      </c>
      <c r="J928" s="12">
        <v>11</v>
      </c>
      <c r="K928" s="12">
        <v>0</v>
      </c>
      <c r="L928" s="12">
        <v>0</v>
      </c>
      <c r="M928" s="12">
        <v>0</v>
      </c>
      <c r="N928" s="39">
        <v>0</v>
      </c>
      <c r="O928" s="31">
        <v>0.12</v>
      </c>
      <c r="P928" s="36" t="s">
        <v>99</v>
      </c>
    </row>
    <row r="929" spans="1:16" ht="24" x14ac:dyDescent="0.25">
      <c r="A929" s="38">
        <v>38089</v>
      </c>
      <c r="B929" s="38">
        <v>38095</v>
      </c>
      <c r="C929" s="11">
        <v>2004</v>
      </c>
      <c r="D929" s="35" t="s">
        <v>13</v>
      </c>
      <c r="E929" s="11" t="s">
        <v>14</v>
      </c>
      <c r="F929" s="36" t="s">
        <v>92</v>
      </c>
      <c r="G929" s="36" t="s">
        <v>1272</v>
      </c>
      <c r="H929" s="9" t="s">
        <v>1473</v>
      </c>
      <c r="I929" s="10">
        <v>0</v>
      </c>
      <c r="J929" s="12">
        <v>0</v>
      </c>
      <c r="K929" s="12">
        <v>0</v>
      </c>
      <c r="L929" s="12">
        <v>0</v>
      </c>
      <c r="M929" s="12">
        <v>0</v>
      </c>
      <c r="N929" s="39">
        <v>346</v>
      </c>
      <c r="O929" s="31">
        <v>0.34599999999999997</v>
      </c>
      <c r="P929" s="36" t="s">
        <v>99</v>
      </c>
    </row>
    <row r="930" spans="1:16" ht="24" x14ac:dyDescent="0.25">
      <c r="A930" s="38">
        <v>38089</v>
      </c>
      <c r="B930" s="38">
        <v>38089</v>
      </c>
      <c r="C930" s="11">
        <v>2004</v>
      </c>
      <c r="D930" s="35" t="s">
        <v>115</v>
      </c>
      <c r="E930" s="11" t="s">
        <v>116</v>
      </c>
      <c r="F930" s="36" t="s">
        <v>55</v>
      </c>
      <c r="G930" s="36" t="s">
        <v>1474</v>
      </c>
      <c r="H930" s="9" t="s">
        <v>1475</v>
      </c>
      <c r="I930" s="10">
        <v>0</v>
      </c>
      <c r="J930" s="12">
        <v>36</v>
      </c>
      <c r="K930" s="12">
        <v>0</v>
      </c>
      <c r="L930" s="12">
        <v>0</v>
      </c>
      <c r="M930" s="12">
        <v>0</v>
      </c>
      <c r="N930" s="39">
        <v>0</v>
      </c>
      <c r="O930" s="31">
        <v>0.6</v>
      </c>
      <c r="P930" s="36" t="s">
        <v>99</v>
      </c>
    </row>
    <row r="931" spans="1:16" ht="24" x14ac:dyDescent="0.25">
      <c r="A931" s="38">
        <v>38090</v>
      </c>
      <c r="B931" s="38">
        <v>38090</v>
      </c>
      <c r="C931" s="11">
        <v>2004</v>
      </c>
      <c r="D931" s="35" t="s">
        <v>13</v>
      </c>
      <c r="E931" s="11" t="s">
        <v>14</v>
      </c>
      <c r="F931" s="36" t="s">
        <v>55</v>
      </c>
      <c r="G931" s="36" t="s">
        <v>1476</v>
      </c>
      <c r="H931" s="9" t="s">
        <v>1477</v>
      </c>
      <c r="I931" s="10">
        <v>0</v>
      </c>
      <c r="J931" s="12">
        <v>0</v>
      </c>
      <c r="K931" s="12">
        <v>0</v>
      </c>
      <c r="L931" s="12">
        <v>0</v>
      </c>
      <c r="M931" s="12">
        <v>0</v>
      </c>
      <c r="N931" s="39">
        <v>165</v>
      </c>
      <c r="O931" s="31">
        <v>0.16500000000000001</v>
      </c>
      <c r="P931" s="36" t="s">
        <v>99</v>
      </c>
    </row>
    <row r="932" spans="1:16" ht="84" x14ac:dyDescent="0.25">
      <c r="A932" s="38">
        <v>38091</v>
      </c>
      <c r="B932" s="38">
        <v>38103</v>
      </c>
      <c r="C932" s="11">
        <v>2004</v>
      </c>
      <c r="D932" s="35" t="s">
        <v>13</v>
      </c>
      <c r="E932" s="11" t="s">
        <v>14</v>
      </c>
      <c r="F932" s="36" t="s">
        <v>92</v>
      </c>
      <c r="G932" s="9" t="s">
        <v>1478</v>
      </c>
      <c r="H932" s="9" t="s">
        <v>1479</v>
      </c>
      <c r="I932" s="10">
        <v>0</v>
      </c>
      <c r="J932" s="12">
        <v>0</v>
      </c>
      <c r="K932" s="12">
        <v>0</v>
      </c>
      <c r="L932" s="12">
        <v>0</v>
      </c>
      <c r="M932" s="12">
        <v>0</v>
      </c>
      <c r="N932" s="39">
        <v>653</v>
      </c>
      <c r="O932" s="31">
        <v>0.65300000000000002</v>
      </c>
      <c r="P932" s="36" t="s">
        <v>99</v>
      </c>
    </row>
    <row r="933" spans="1:16" ht="36" x14ac:dyDescent="0.25">
      <c r="A933" s="38">
        <v>38091</v>
      </c>
      <c r="B933" s="38">
        <v>38092</v>
      </c>
      <c r="C933" s="11">
        <v>2004</v>
      </c>
      <c r="D933" s="35" t="s">
        <v>13</v>
      </c>
      <c r="E933" s="11" t="s">
        <v>14</v>
      </c>
      <c r="F933" s="36" t="s">
        <v>36</v>
      </c>
      <c r="G933" s="36" t="s">
        <v>1480</v>
      </c>
      <c r="H933" s="9" t="s">
        <v>1481</v>
      </c>
      <c r="I933" s="10">
        <v>0</v>
      </c>
      <c r="J933" s="12">
        <v>0</v>
      </c>
      <c r="K933" s="12">
        <v>0</v>
      </c>
      <c r="L933" s="12">
        <v>0</v>
      </c>
      <c r="M933" s="12">
        <v>0</v>
      </c>
      <c r="N933" s="39">
        <v>42</v>
      </c>
      <c r="O933" s="31">
        <v>4.2000000000000003E-2</v>
      </c>
      <c r="P933" s="36" t="s">
        <v>99</v>
      </c>
    </row>
    <row r="934" spans="1:16" ht="36" x14ac:dyDescent="0.25">
      <c r="A934" s="38">
        <v>38091</v>
      </c>
      <c r="B934" s="38">
        <v>38091</v>
      </c>
      <c r="C934" s="11">
        <v>2004</v>
      </c>
      <c r="D934" s="35" t="s">
        <v>13</v>
      </c>
      <c r="E934" s="11" t="s">
        <v>112</v>
      </c>
      <c r="F934" s="36" t="s">
        <v>253</v>
      </c>
      <c r="G934" s="36" t="s">
        <v>1482</v>
      </c>
      <c r="H934" s="9" t="s">
        <v>1483</v>
      </c>
      <c r="I934" s="10">
        <v>0</v>
      </c>
      <c r="J934" s="12">
        <v>2</v>
      </c>
      <c r="K934" s="12">
        <v>4</v>
      </c>
      <c r="L934" s="12">
        <v>0</v>
      </c>
      <c r="M934" s="12">
        <v>0</v>
      </c>
      <c r="N934" s="39">
        <v>0</v>
      </c>
      <c r="O934" s="31">
        <v>0</v>
      </c>
      <c r="P934" s="36" t="s">
        <v>99</v>
      </c>
    </row>
    <row r="935" spans="1:16" ht="36" x14ac:dyDescent="0.25">
      <c r="A935" s="38">
        <v>38092</v>
      </c>
      <c r="B935" s="38">
        <v>38092</v>
      </c>
      <c r="C935" s="11">
        <v>2004</v>
      </c>
      <c r="D935" s="35" t="s">
        <v>13</v>
      </c>
      <c r="E935" s="11" t="s">
        <v>14</v>
      </c>
      <c r="F935" s="36" t="s">
        <v>55</v>
      </c>
      <c r="G935" s="9" t="s">
        <v>1484</v>
      </c>
      <c r="H935" s="9" t="s">
        <v>1485</v>
      </c>
      <c r="I935" s="10">
        <v>0</v>
      </c>
      <c r="J935" s="12">
        <v>0</v>
      </c>
      <c r="K935" s="12">
        <v>0</v>
      </c>
      <c r="L935" s="12">
        <v>0</v>
      </c>
      <c r="M935" s="12">
        <v>0</v>
      </c>
      <c r="N935" s="39">
        <v>352</v>
      </c>
      <c r="O935" s="31">
        <v>0.35199999999999998</v>
      </c>
      <c r="P935" s="36" t="s">
        <v>99</v>
      </c>
    </row>
    <row r="936" spans="1:16" ht="24" x14ac:dyDescent="0.25">
      <c r="A936" s="38">
        <v>38092</v>
      </c>
      <c r="B936" s="38">
        <v>38092</v>
      </c>
      <c r="C936" s="11">
        <v>2004</v>
      </c>
      <c r="D936" s="35" t="s">
        <v>13</v>
      </c>
      <c r="E936" s="11" t="s">
        <v>125</v>
      </c>
      <c r="F936" s="36" t="s">
        <v>19</v>
      </c>
      <c r="G936" s="9" t="s">
        <v>1034</v>
      </c>
      <c r="H936" s="9" t="s">
        <v>1486</v>
      </c>
      <c r="I936" s="10">
        <v>7</v>
      </c>
      <c r="J936" s="12">
        <v>8</v>
      </c>
      <c r="K936" s="12">
        <v>0</v>
      </c>
      <c r="L936" s="12">
        <v>0</v>
      </c>
      <c r="M936" s="12">
        <v>0</v>
      </c>
      <c r="N936" s="39">
        <v>0</v>
      </c>
      <c r="O936" s="31">
        <v>0</v>
      </c>
      <c r="P936" s="36" t="s">
        <v>99</v>
      </c>
    </row>
    <row r="937" spans="1:16" ht="36" x14ac:dyDescent="0.25">
      <c r="A937" s="38">
        <v>38093</v>
      </c>
      <c r="B937" s="38">
        <v>38097</v>
      </c>
      <c r="C937" s="11">
        <v>2004</v>
      </c>
      <c r="D937" s="35" t="s">
        <v>13</v>
      </c>
      <c r="E937" s="11" t="s">
        <v>14</v>
      </c>
      <c r="F937" s="36" t="s">
        <v>253</v>
      </c>
      <c r="G937" s="9" t="s">
        <v>1487</v>
      </c>
      <c r="H937" s="9" t="s">
        <v>1488</v>
      </c>
      <c r="I937" s="10">
        <v>0</v>
      </c>
      <c r="J937" s="12">
        <v>0</v>
      </c>
      <c r="K937" s="12">
        <v>0</v>
      </c>
      <c r="L937" s="12">
        <v>0</v>
      </c>
      <c r="M937" s="12">
        <v>0</v>
      </c>
      <c r="N937" s="39">
        <v>1529</v>
      </c>
      <c r="O937" s="31">
        <v>1.5289999999999999</v>
      </c>
      <c r="P937" s="36" t="s">
        <v>99</v>
      </c>
    </row>
    <row r="938" spans="1:16" ht="24" x14ac:dyDescent="0.25">
      <c r="A938" s="38">
        <v>38093</v>
      </c>
      <c r="B938" s="38">
        <v>38097</v>
      </c>
      <c r="C938" s="11">
        <v>2004</v>
      </c>
      <c r="D938" s="35" t="s">
        <v>13</v>
      </c>
      <c r="E938" s="11" t="s">
        <v>14</v>
      </c>
      <c r="F938" s="36" t="s">
        <v>36</v>
      </c>
      <c r="G938" s="9" t="s">
        <v>1489</v>
      </c>
      <c r="H938" s="9" t="s">
        <v>1490</v>
      </c>
      <c r="I938" s="10">
        <v>0</v>
      </c>
      <c r="J938" s="12">
        <v>0</v>
      </c>
      <c r="K938" s="12">
        <v>0</v>
      </c>
      <c r="L938" s="12">
        <v>0</v>
      </c>
      <c r="M938" s="12">
        <v>0</v>
      </c>
      <c r="N938" s="39">
        <v>1045</v>
      </c>
      <c r="O938" s="31">
        <v>1.0449999999999999</v>
      </c>
      <c r="P938" s="36" t="s">
        <v>99</v>
      </c>
    </row>
    <row r="939" spans="1:16" ht="36" x14ac:dyDescent="0.25">
      <c r="A939" s="38">
        <v>38093</v>
      </c>
      <c r="B939" s="38">
        <v>38093</v>
      </c>
      <c r="C939" s="11">
        <v>2004</v>
      </c>
      <c r="D939" s="35" t="s">
        <v>13</v>
      </c>
      <c r="E939" s="11" t="s">
        <v>14</v>
      </c>
      <c r="F939" s="36" t="s">
        <v>253</v>
      </c>
      <c r="G939" s="36" t="s">
        <v>1491</v>
      </c>
      <c r="H939" s="9" t="s">
        <v>1492</v>
      </c>
      <c r="I939" s="10">
        <v>0</v>
      </c>
      <c r="J939" s="12">
        <v>0</v>
      </c>
      <c r="K939" s="12">
        <v>0</v>
      </c>
      <c r="L939" s="12">
        <v>0</v>
      </c>
      <c r="M939" s="12">
        <v>0</v>
      </c>
      <c r="N939" s="39">
        <v>550</v>
      </c>
      <c r="O939" s="31">
        <v>0.55000000000000004</v>
      </c>
      <c r="P939" s="36" t="s">
        <v>99</v>
      </c>
    </row>
    <row r="940" spans="1:16" ht="24" x14ac:dyDescent="0.25">
      <c r="A940" s="38">
        <v>38093</v>
      </c>
      <c r="B940" s="38">
        <v>38093</v>
      </c>
      <c r="C940" s="11">
        <v>2004</v>
      </c>
      <c r="D940" s="35" t="s">
        <v>115</v>
      </c>
      <c r="E940" s="11" t="s">
        <v>350</v>
      </c>
      <c r="F940" s="36" t="s">
        <v>44</v>
      </c>
      <c r="G940" s="36" t="s">
        <v>1493</v>
      </c>
      <c r="H940" s="9" t="s">
        <v>1494</v>
      </c>
      <c r="I940" s="10">
        <v>2</v>
      </c>
      <c r="J940" s="12">
        <v>2</v>
      </c>
      <c r="K940" s="12">
        <v>0</v>
      </c>
      <c r="L940" s="12">
        <v>0</v>
      </c>
      <c r="M940" s="12">
        <v>0</v>
      </c>
      <c r="N940" s="39">
        <v>0</v>
      </c>
      <c r="O940" s="31">
        <v>0</v>
      </c>
      <c r="P940" s="36" t="s">
        <v>99</v>
      </c>
    </row>
    <row r="941" spans="1:16" ht="36" x14ac:dyDescent="0.25">
      <c r="A941" s="38">
        <v>38093</v>
      </c>
      <c r="B941" s="38">
        <v>38093</v>
      </c>
      <c r="C941" s="11">
        <v>2004</v>
      </c>
      <c r="D941" s="35" t="s">
        <v>13</v>
      </c>
      <c r="E941" s="11" t="s">
        <v>173</v>
      </c>
      <c r="F941" s="36" t="s">
        <v>92</v>
      </c>
      <c r="G941" s="36" t="s">
        <v>1495</v>
      </c>
      <c r="H941" s="9" t="s">
        <v>1496</v>
      </c>
      <c r="I941" s="10">
        <v>0</v>
      </c>
      <c r="J941" s="12">
        <v>0</v>
      </c>
      <c r="K941" s="12">
        <v>0</v>
      </c>
      <c r="L941" s="12">
        <v>0</v>
      </c>
      <c r="M941" s="12">
        <v>0</v>
      </c>
      <c r="N941" s="39">
        <v>0</v>
      </c>
      <c r="O941" s="31">
        <v>0</v>
      </c>
      <c r="P941" s="36" t="s">
        <v>99</v>
      </c>
    </row>
    <row r="942" spans="1:16" ht="24" x14ac:dyDescent="0.25">
      <c r="A942" s="38">
        <v>38095</v>
      </c>
      <c r="B942" s="38">
        <v>38095</v>
      </c>
      <c r="C942" s="11">
        <v>2004</v>
      </c>
      <c r="D942" s="35" t="s">
        <v>13</v>
      </c>
      <c r="E942" s="11" t="s">
        <v>14</v>
      </c>
      <c r="F942" s="36" t="s">
        <v>189</v>
      </c>
      <c r="G942" s="36" t="s">
        <v>1497</v>
      </c>
      <c r="H942" s="9" t="s">
        <v>1498</v>
      </c>
      <c r="I942" s="10">
        <v>0</v>
      </c>
      <c r="J942" s="12">
        <v>0</v>
      </c>
      <c r="K942" s="12">
        <v>0</v>
      </c>
      <c r="L942" s="12">
        <v>0</v>
      </c>
      <c r="M942" s="12">
        <v>0</v>
      </c>
      <c r="N942" s="39">
        <v>2353</v>
      </c>
      <c r="O942" s="31">
        <v>2.3530000000000002</v>
      </c>
      <c r="P942" s="36" t="s">
        <v>99</v>
      </c>
    </row>
    <row r="943" spans="1:16" ht="24" x14ac:dyDescent="0.25">
      <c r="A943" s="38">
        <v>38095</v>
      </c>
      <c r="B943" s="38">
        <v>38095</v>
      </c>
      <c r="C943" s="11">
        <v>2004</v>
      </c>
      <c r="D943" s="35" t="s">
        <v>115</v>
      </c>
      <c r="E943" s="11" t="s">
        <v>116</v>
      </c>
      <c r="F943" s="36" t="s">
        <v>55</v>
      </c>
      <c r="G943" s="36" t="s">
        <v>145</v>
      </c>
      <c r="H943" s="9" t="s">
        <v>1499</v>
      </c>
      <c r="I943" s="10">
        <v>0</v>
      </c>
      <c r="J943" s="12">
        <v>21</v>
      </c>
      <c r="K943" s="12">
        <v>0</v>
      </c>
      <c r="L943" s="12">
        <v>0</v>
      </c>
      <c r="M943" s="12">
        <v>0</v>
      </c>
      <c r="N943" s="39">
        <v>0</v>
      </c>
      <c r="O943" s="31">
        <v>0.6</v>
      </c>
      <c r="P943" s="36" t="s">
        <v>99</v>
      </c>
    </row>
    <row r="944" spans="1:16" ht="36" x14ac:dyDescent="0.25">
      <c r="A944" s="38">
        <v>38095</v>
      </c>
      <c r="B944" s="38">
        <v>38095</v>
      </c>
      <c r="C944" s="11">
        <v>2004</v>
      </c>
      <c r="D944" s="35" t="s">
        <v>13</v>
      </c>
      <c r="E944" s="11" t="s">
        <v>125</v>
      </c>
      <c r="F944" s="36" t="s">
        <v>75</v>
      </c>
      <c r="G944" s="36" t="s">
        <v>1500</v>
      </c>
      <c r="H944" s="9" t="s">
        <v>1501</v>
      </c>
      <c r="I944" s="10">
        <v>0</v>
      </c>
      <c r="J944" s="12">
        <v>1</v>
      </c>
      <c r="K944" s="12">
        <v>0</v>
      </c>
      <c r="L944" s="12">
        <v>0</v>
      </c>
      <c r="M944" s="12">
        <v>0</v>
      </c>
      <c r="N944" s="39">
        <v>0</v>
      </c>
      <c r="O944" s="31">
        <v>0</v>
      </c>
      <c r="P944" s="36" t="s">
        <v>99</v>
      </c>
    </row>
    <row r="945" spans="1:16" ht="48" x14ac:dyDescent="0.25">
      <c r="A945" s="38">
        <v>38097</v>
      </c>
      <c r="B945" s="38">
        <v>38103</v>
      </c>
      <c r="C945" s="11">
        <v>2004</v>
      </c>
      <c r="D945" s="35" t="s">
        <v>13</v>
      </c>
      <c r="E945" s="11" t="s">
        <v>14</v>
      </c>
      <c r="F945" s="36" t="s">
        <v>36</v>
      </c>
      <c r="G945" s="9" t="s">
        <v>1502</v>
      </c>
      <c r="H945" s="9" t="s">
        <v>1503</v>
      </c>
      <c r="I945" s="10">
        <v>0</v>
      </c>
      <c r="J945" s="12">
        <v>0</v>
      </c>
      <c r="K945" s="12">
        <v>0</v>
      </c>
      <c r="L945" s="12">
        <v>0</v>
      </c>
      <c r="M945" s="12">
        <v>0</v>
      </c>
      <c r="N945" s="39">
        <v>1045</v>
      </c>
      <c r="O945" s="31">
        <v>1.0449999999999999</v>
      </c>
      <c r="P945" s="36" t="s">
        <v>99</v>
      </c>
    </row>
    <row r="946" spans="1:16" ht="48" x14ac:dyDescent="0.25">
      <c r="A946" s="38">
        <v>38098</v>
      </c>
      <c r="B946" s="38">
        <v>38098</v>
      </c>
      <c r="C946" s="11">
        <v>2004</v>
      </c>
      <c r="D946" s="35" t="s">
        <v>13</v>
      </c>
      <c r="E946" s="11" t="s">
        <v>125</v>
      </c>
      <c r="F946" s="36" t="s">
        <v>51</v>
      </c>
      <c r="G946" s="36" t="s">
        <v>145</v>
      </c>
      <c r="H946" s="9" t="s">
        <v>1504</v>
      </c>
      <c r="I946" s="10">
        <v>0</v>
      </c>
      <c r="J946" s="12">
        <v>10</v>
      </c>
      <c r="K946" s="12">
        <v>7</v>
      </c>
      <c r="L946" s="12">
        <v>0</v>
      </c>
      <c r="M946" s="12">
        <v>0</v>
      </c>
      <c r="N946" s="39">
        <v>0</v>
      </c>
      <c r="O946" s="31">
        <v>0.214</v>
      </c>
      <c r="P946" s="36" t="s">
        <v>99</v>
      </c>
    </row>
    <row r="947" spans="1:16" ht="24" x14ac:dyDescent="0.25">
      <c r="A947" s="38">
        <v>38098</v>
      </c>
      <c r="B947" s="38">
        <v>38098</v>
      </c>
      <c r="C947" s="11">
        <v>2004</v>
      </c>
      <c r="D947" s="35" t="s">
        <v>13</v>
      </c>
      <c r="E947" s="11" t="s">
        <v>125</v>
      </c>
      <c r="F947" s="36" t="s">
        <v>92</v>
      </c>
      <c r="G947" s="36" t="s">
        <v>1505</v>
      </c>
      <c r="H947" s="9" t="s">
        <v>1506</v>
      </c>
      <c r="I947" s="10">
        <v>2</v>
      </c>
      <c r="J947" s="12">
        <v>3</v>
      </c>
      <c r="K947" s="12">
        <v>0</v>
      </c>
      <c r="L947" s="12">
        <v>0</v>
      </c>
      <c r="M947" s="12">
        <v>0</v>
      </c>
      <c r="N947" s="39">
        <v>0</v>
      </c>
      <c r="O947" s="31">
        <v>0</v>
      </c>
      <c r="P947" s="36" t="s">
        <v>99</v>
      </c>
    </row>
    <row r="948" spans="1:16" ht="24" x14ac:dyDescent="0.25">
      <c r="A948" s="38">
        <v>38098</v>
      </c>
      <c r="B948" s="38">
        <v>38098</v>
      </c>
      <c r="C948" s="11">
        <v>2004</v>
      </c>
      <c r="D948" s="35" t="s">
        <v>13</v>
      </c>
      <c r="E948" s="11" t="s">
        <v>125</v>
      </c>
      <c r="F948" s="36" t="s">
        <v>69</v>
      </c>
      <c r="G948" s="36" t="s">
        <v>1176</v>
      </c>
      <c r="H948" s="9" t="s">
        <v>1507</v>
      </c>
      <c r="I948" s="10">
        <v>0</v>
      </c>
      <c r="J948" s="12">
        <v>2</v>
      </c>
      <c r="K948" s="12">
        <v>0</v>
      </c>
      <c r="L948" s="12">
        <v>0</v>
      </c>
      <c r="M948" s="12">
        <v>0</v>
      </c>
      <c r="N948" s="39">
        <v>0</v>
      </c>
      <c r="O948" s="31">
        <v>0</v>
      </c>
      <c r="P948" s="36" t="s">
        <v>99</v>
      </c>
    </row>
    <row r="949" spans="1:16" ht="36" x14ac:dyDescent="0.25">
      <c r="A949" s="38">
        <v>38099</v>
      </c>
      <c r="B949" s="38">
        <v>38099</v>
      </c>
      <c r="C949" s="11">
        <v>2004</v>
      </c>
      <c r="D949" s="35" t="s">
        <v>13</v>
      </c>
      <c r="E949" s="11" t="s">
        <v>14</v>
      </c>
      <c r="F949" s="36" t="s">
        <v>253</v>
      </c>
      <c r="G949" s="36" t="s">
        <v>1508</v>
      </c>
      <c r="H949" s="9" t="s">
        <v>1509</v>
      </c>
      <c r="I949" s="10">
        <v>0</v>
      </c>
      <c r="J949" s="12">
        <v>0</v>
      </c>
      <c r="K949" s="12">
        <v>0</v>
      </c>
      <c r="L949" s="12">
        <v>0</v>
      </c>
      <c r="M949" s="12">
        <v>0</v>
      </c>
      <c r="N949" s="39">
        <v>705</v>
      </c>
      <c r="O949" s="31">
        <v>1.5289999999999999</v>
      </c>
      <c r="P949" s="36" t="s">
        <v>99</v>
      </c>
    </row>
    <row r="950" spans="1:16" ht="48" x14ac:dyDescent="0.25">
      <c r="A950" s="38">
        <v>38099</v>
      </c>
      <c r="B950" s="38">
        <v>38106</v>
      </c>
      <c r="C950" s="11">
        <v>2004</v>
      </c>
      <c r="D950" s="35" t="s">
        <v>13</v>
      </c>
      <c r="E950" s="11" t="s">
        <v>14</v>
      </c>
      <c r="F950" s="36" t="s">
        <v>92</v>
      </c>
      <c r="G950" s="9" t="s">
        <v>1510</v>
      </c>
      <c r="H950" s="9" t="s">
        <v>1511</v>
      </c>
      <c r="I950" s="10">
        <v>0</v>
      </c>
      <c r="J950" s="12">
        <v>0</v>
      </c>
      <c r="K950" s="12">
        <v>0</v>
      </c>
      <c r="L950" s="12">
        <v>0</v>
      </c>
      <c r="M950" s="12">
        <v>0</v>
      </c>
      <c r="N950" s="39">
        <v>919</v>
      </c>
      <c r="O950" s="31">
        <v>0.91900000000000004</v>
      </c>
      <c r="P950" s="36" t="s">
        <v>99</v>
      </c>
    </row>
    <row r="951" spans="1:16" ht="36" x14ac:dyDescent="0.25">
      <c r="A951" s="38">
        <v>38099</v>
      </c>
      <c r="B951" s="38">
        <v>38099</v>
      </c>
      <c r="C951" s="11">
        <v>2004</v>
      </c>
      <c r="D951" s="11" t="s">
        <v>34</v>
      </c>
      <c r="E951" s="11" t="s">
        <v>182</v>
      </c>
      <c r="F951" s="36" t="s">
        <v>162</v>
      </c>
      <c r="G951" s="36" t="s">
        <v>1512</v>
      </c>
      <c r="H951" s="9" t="s">
        <v>1513</v>
      </c>
      <c r="I951" s="10">
        <v>0</v>
      </c>
      <c r="J951" s="12">
        <v>150</v>
      </c>
      <c r="K951" s="12">
        <v>30</v>
      </c>
      <c r="L951" s="12">
        <v>0</v>
      </c>
      <c r="M951" s="12">
        <v>0</v>
      </c>
      <c r="N951" s="39">
        <v>0</v>
      </c>
      <c r="O951" s="31">
        <v>0.12</v>
      </c>
      <c r="P951" s="36" t="s">
        <v>99</v>
      </c>
    </row>
    <row r="952" spans="1:16" ht="24" x14ac:dyDescent="0.25">
      <c r="A952" s="38">
        <v>38099</v>
      </c>
      <c r="B952" s="38">
        <v>38099</v>
      </c>
      <c r="C952" s="11">
        <v>2004</v>
      </c>
      <c r="D952" s="35" t="s">
        <v>13</v>
      </c>
      <c r="E952" s="11" t="s">
        <v>14</v>
      </c>
      <c r="F952" s="36" t="s">
        <v>55</v>
      </c>
      <c r="G952" s="36" t="s">
        <v>1514</v>
      </c>
      <c r="H952" s="9" t="s">
        <v>1515</v>
      </c>
      <c r="I952" s="10">
        <v>0</v>
      </c>
      <c r="J952" s="12">
        <v>0</v>
      </c>
      <c r="K952" s="12">
        <v>0</v>
      </c>
      <c r="L952" s="12">
        <v>0</v>
      </c>
      <c r="M952" s="12">
        <v>0</v>
      </c>
      <c r="N952" s="39">
        <v>273</v>
      </c>
      <c r="O952" s="31">
        <v>0.27300000000000002</v>
      </c>
      <c r="P952" s="36" t="s">
        <v>99</v>
      </c>
    </row>
    <row r="953" spans="1:16" ht="36" x14ac:dyDescent="0.25">
      <c r="A953" s="38">
        <v>38099</v>
      </c>
      <c r="B953" s="38">
        <v>38100</v>
      </c>
      <c r="C953" s="11">
        <v>2004</v>
      </c>
      <c r="D953" s="35" t="s">
        <v>13</v>
      </c>
      <c r="E953" s="11" t="s">
        <v>149</v>
      </c>
      <c r="F953" s="36" t="s">
        <v>69</v>
      </c>
      <c r="G953" s="36" t="s">
        <v>355</v>
      </c>
      <c r="H953" s="9" t="s">
        <v>1516</v>
      </c>
      <c r="I953" s="10">
        <v>0</v>
      </c>
      <c r="J953" s="12">
        <v>83</v>
      </c>
      <c r="K953" s="12">
        <v>0</v>
      </c>
      <c r="L953" s="12">
        <v>0</v>
      </c>
      <c r="M953" s="12">
        <v>0</v>
      </c>
      <c r="N953" s="39">
        <v>0</v>
      </c>
      <c r="O953" s="31">
        <v>0</v>
      </c>
      <c r="P953" s="36" t="s">
        <v>99</v>
      </c>
    </row>
    <row r="954" spans="1:16" ht="24" x14ac:dyDescent="0.25">
      <c r="A954" s="38">
        <v>38099</v>
      </c>
      <c r="B954" s="38">
        <v>38099</v>
      </c>
      <c r="C954" s="11">
        <v>2004</v>
      </c>
      <c r="D954" s="35" t="s">
        <v>13</v>
      </c>
      <c r="E954" s="11" t="s">
        <v>112</v>
      </c>
      <c r="F954" s="36" t="s">
        <v>47</v>
      </c>
      <c r="G954" s="36" t="s">
        <v>931</v>
      </c>
      <c r="H954" s="9" t="s">
        <v>1517</v>
      </c>
      <c r="I954" s="10">
        <v>1</v>
      </c>
      <c r="J954" s="12">
        <v>1</v>
      </c>
      <c r="K954" s="12">
        <v>0</v>
      </c>
      <c r="L954" s="12">
        <v>0</v>
      </c>
      <c r="M954" s="12">
        <v>0</v>
      </c>
      <c r="N954" s="39">
        <v>0</v>
      </c>
      <c r="O954" s="31">
        <v>0</v>
      </c>
      <c r="P954" s="36" t="s">
        <v>99</v>
      </c>
    </row>
    <row r="955" spans="1:16" ht="36" x14ac:dyDescent="0.25">
      <c r="A955" s="38">
        <v>38100</v>
      </c>
      <c r="B955" s="38">
        <v>38100</v>
      </c>
      <c r="C955" s="11">
        <v>2004</v>
      </c>
      <c r="D955" s="35" t="s">
        <v>115</v>
      </c>
      <c r="E955" s="11" t="s">
        <v>116</v>
      </c>
      <c r="F955" s="36" t="s">
        <v>36</v>
      </c>
      <c r="G955" s="36" t="s">
        <v>1518</v>
      </c>
      <c r="H955" s="9" t="s">
        <v>1519</v>
      </c>
      <c r="I955" s="10">
        <v>0</v>
      </c>
      <c r="J955" s="12">
        <v>0</v>
      </c>
      <c r="K955" s="12">
        <v>0</v>
      </c>
      <c r="L955" s="12">
        <v>0</v>
      </c>
      <c r="M955" s="12">
        <v>0</v>
      </c>
      <c r="N955" s="39">
        <v>0</v>
      </c>
      <c r="O955" s="31">
        <v>0</v>
      </c>
      <c r="P955" s="36" t="s">
        <v>99</v>
      </c>
    </row>
    <row r="956" spans="1:16" ht="36" x14ac:dyDescent="0.25">
      <c r="A956" s="38">
        <v>38101</v>
      </c>
      <c r="B956" s="38">
        <v>38102</v>
      </c>
      <c r="C956" s="11">
        <v>2004</v>
      </c>
      <c r="D956" s="11" t="s">
        <v>34</v>
      </c>
      <c r="E956" s="11" t="s">
        <v>35</v>
      </c>
      <c r="F956" s="36" t="s">
        <v>69</v>
      </c>
      <c r="G956" s="36" t="s">
        <v>1520</v>
      </c>
      <c r="H956" s="9" t="s">
        <v>1521</v>
      </c>
      <c r="I956" s="10">
        <v>0</v>
      </c>
      <c r="J956" s="12">
        <v>1587</v>
      </c>
      <c r="K956" s="12">
        <v>0</v>
      </c>
      <c r="L956" s="12">
        <v>0</v>
      </c>
      <c r="M956" s="12">
        <v>0</v>
      </c>
      <c r="N956" s="39">
        <v>0</v>
      </c>
      <c r="O956" s="31">
        <v>0</v>
      </c>
      <c r="P956" s="36" t="s">
        <v>99</v>
      </c>
    </row>
    <row r="957" spans="1:16" ht="36" x14ac:dyDescent="0.25">
      <c r="A957" s="38">
        <v>38101</v>
      </c>
      <c r="B957" s="38">
        <v>38101</v>
      </c>
      <c r="C957" s="11">
        <v>2004</v>
      </c>
      <c r="D957" s="35" t="s">
        <v>13</v>
      </c>
      <c r="E957" s="11" t="s">
        <v>112</v>
      </c>
      <c r="F957" s="36" t="s">
        <v>28</v>
      </c>
      <c r="G957" s="36" t="s">
        <v>698</v>
      </c>
      <c r="H957" s="9" t="s">
        <v>1522</v>
      </c>
      <c r="I957" s="10">
        <v>0</v>
      </c>
      <c r="J957" s="12" t="s">
        <v>145</v>
      </c>
      <c r="K957" s="12">
        <v>0</v>
      </c>
      <c r="L957" s="12">
        <v>0</v>
      </c>
      <c r="M957" s="12">
        <v>0</v>
      </c>
      <c r="N957" s="39">
        <v>0</v>
      </c>
      <c r="O957" s="31">
        <v>0</v>
      </c>
      <c r="P957" s="36" t="s">
        <v>99</v>
      </c>
    </row>
    <row r="958" spans="1:16" ht="48" x14ac:dyDescent="0.25">
      <c r="A958" s="38">
        <v>38103</v>
      </c>
      <c r="B958" s="38">
        <v>38103</v>
      </c>
      <c r="C958" s="11">
        <v>2004</v>
      </c>
      <c r="D958" s="11" t="s">
        <v>34</v>
      </c>
      <c r="E958" s="11" t="s">
        <v>35</v>
      </c>
      <c r="F958" s="36" t="s">
        <v>155</v>
      </c>
      <c r="G958" s="36" t="s">
        <v>1523</v>
      </c>
      <c r="H958" s="9" t="s">
        <v>1524</v>
      </c>
      <c r="I958" s="10">
        <v>0</v>
      </c>
      <c r="J958" s="12">
        <v>110</v>
      </c>
      <c r="K958" s="12">
        <v>4</v>
      </c>
      <c r="L958" s="12">
        <v>0</v>
      </c>
      <c r="M958" s="12">
        <v>0</v>
      </c>
      <c r="N958" s="39">
        <v>0</v>
      </c>
      <c r="O958" s="31">
        <v>0.46</v>
      </c>
      <c r="P958" s="36" t="s">
        <v>99</v>
      </c>
    </row>
    <row r="959" spans="1:16" ht="36" x14ac:dyDescent="0.25">
      <c r="A959" s="38">
        <v>38103</v>
      </c>
      <c r="B959" s="38">
        <v>38103</v>
      </c>
      <c r="C959" s="11">
        <v>2004</v>
      </c>
      <c r="D959" s="11" t="s">
        <v>34</v>
      </c>
      <c r="E959" s="11" t="s">
        <v>35</v>
      </c>
      <c r="F959" s="36" t="s">
        <v>51</v>
      </c>
      <c r="G959" s="36" t="s">
        <v>310</v>
      </c>
      <c r="H959" s="9" t="s">
        <v>1525</v>
      </c>
      <c r="I959" s="10">
        <v>0</v>
      </c>
      <c r="J959" s="12">
        <v>250</v>
      </c>
      <c r="K959" s="12">
        <v>50</v>
      </c>
      <c r="L959" s="12">
        <v>0</v>
      </c>
      <c r="M959" s="12">
        <v>0</v>
      </c>
      <c r="N959" s="39">
        <v>0</v>
      </c>
      <c r="O959" s="31">
        <v>0.2</v>
      </c>
      <c r="P959" s="36" t="s">
        <v>99</v>
      </c>
    </row>
    <row r="960" spans="1:16" ht="24" x14ac:dyDescent="0.25">
      <c r="A960" s="38">
        <v>38103</v>
      </c>
      <c r="B960" s="38">
        <v>38103</v>
      </c>
      <c r="C960" s="11">
        <v>2004</v>
      </c>
      <c r="D960" s="11" t="s">
        <v>34</v>
      </c>
      <c r="E960" s="11" t="s">
        <v>35</v>
      </c>
      <c r="F960" s="36" t="s">
        <v>36</v>
      </c>
      <c r="G960" s="36" t="s">
        <v>1277</v>
      </c>
      <c r="H960" s="9" t="s">
        <v>1526</v>
      </c>
      <c r="I960" s="10">
        <v>0</v>
      </c>
      <c r="J960" s="12">
        <v>245</v>
      </c>
      <c r="K960" s="12">
        <v>49</v>
      </c>
      <c r="L960" s="12">
        <v>0</v>
      </c>
      <c r="M960" s="12">
        <v>0</v>
      </c>
      <c r="N960" s="39">
        <v>0</v>
      </c>
      <c r="O960" s="31">
        <v>0.19</v>
      </c>
      <c r="P960" s="36" t="s">
        <v>99</v>
      </c>
    </row>
    <row r="961" spans="1:16" ht="24" x14ac:dyDescent="0.25">
      <c r="A961" s="38">
        <v>38103</v>
      </c>
      <c r="B961" s="38">
        <v>38103</v>
      </c>
      <c r="C961" s="11">
        <v>2004</v>
      </c>
      <c r="D961" s="35" t="s">
        <v>13</v>
      </c>
      <c r="E961" s="11" t="s">
        <v>112</v>
      </c>
      <c r="F961" s="36" t="s">
        <v>36</v>
      </c>
      <c r="G961" s="36" t="s">
        <v>336</v>
      </c>
      <c r="H961" s="9" t="s">
        <v>1527</v>
      </c>
      <c r="I961" s="10">
        <v>0</v>
      </c>
      <c r="J961" s="12">
        <v>15</v>
      </c>
      <c r="K961" s="12">
        <v>3</v>
      </c>
      <c r="L961" s="12">
        <v>0</v>
      </c>
      <c r="M961" s="12">
        <v>0</v>
      </c>
      <c r="N961" s="39">
        <v>0</v>
      </c>
      <c r="O961" s="31">
        <v>0</v>
      </c>
      <c r="P961" s="36" t="s">
        <v>99</v>
      </c>
    </row>
    <row r="962" spans="1:16" ht="36" x14ac:dyDescent="0.25">
      <c r="A962" s="38">
        <v>38104</v>
      </c>
      <c r="B962" s="38">
        <v>38104</v>
      </c>
      <c r="C962" s="11">
        <v>2004</v>
      </c>
      <c r="D962" s="11" t="s">
        <v>34</v>
      </c>
      <c r="E962" s="11" t="s">
        <v>35</v>
      </c>
      <c r="F962" s="36" t="s">
        <v>42</v>
      </c>
      <c r="G962" s="36" t="s">
        <v>1528</v>
      </c>
      <c r="H962" s="9" t="s">
        <v>1529</v>
      </c>
      <c r="I962" s="10">
        <v>0</v>
      </c>
      <c r="J962" s="12">
        <v>0</v>
      </c>
      <c r="K962" s="12">
        <v>0</v>
      </c>
      <c r="L962" s="12">
        <v>0</v>
      </c>
      <c r="M962" s="12">
        <v>0</v>
      </c>
      <c r="N962" s="39">
        <v>0</v>
      </c>
      <c r="O962" s="31">
        <v>0.7</v>
      </c>
      <c r="P962" s="36" t="s">
        <v>99</v>
      </c>
    </row>
    <row r="963" spans="1:16" ht="60" x14ac:dyDescent="0.25">
      <c r="A963" s="38">
        <v>38104</v>
      </c>
      <c r="B963" s="38">
        <v>38104</v>
      </c>
      <c r="C963" s="11">
        <v>2004</v>
      </c>
      <c r="D963" s="11" t="s">
        <v>34</v>
      </c>
      <c r="E963" s="11" t="s">
        <v>35</v>
      </c>
      <c r="F963" s="36" t="s">
        <v>162</v>
      </c>
      <c r="G963" s="36" t="s">
        <v>1530</v>
      </c>
      <c r="H963" s="9" t="s">
        <v>1531</v>
      </c>
      <c r="I963" s="10">
        <v>0</v>
      </c>
      <c r="J963" s="12">
        <v>515</v>
      </c>
      <c r="K963" s="12">
        <v>0</v>
      </c>
      <c r="L963" s="12">
        <v>0</v>
      </c>
      <c r="M963" s="12">
        <v>0</v>
      </c>
      <c r="N963" s="39">
        <v>0</v>
      </c>
      <c r="O963" s="31">
        <v>0.05</v>
      </c>
      <c r="P963" s="36" t="s">
        <v>99</v>
      </c>
    </row>
    <row r="964" spans="1:16" ht="24" x14ac:dyDescent="0.25">
      <c r="A964" s="38">
        <v>38104</v>
      </c>
      <c r="B964" s="38">
        <v>38104</v>
      </c>
      <c r="C964" s="11">
        <v>2004</v>
      </c>
      <c r="D964" s="35" t="s">
        <v>13</v>
      </c>
      <c r="E964" s="11" t="s">
        <v>112</v>
      </c>
      <c r="F964" s="36" t="s">
        <v>28</v>
      </c>
      <c r="G964" s="36" t="s">
        <v>698</v>
      </c>
      <c r="H964" s="9" t="s">
        <v>1532</v>
      </c>
      <c r="I964" s="10">
        <v>0</v>
      </c>
      <c r="J964" s="12">
        <v>3</v>
      </c>
      <c r="K964" s="12">
        <v>0</v>
      </c>
      <c r="L964" s="12">
        <v>0</v>
      </c>
      <c r="M964" s="12">
        <v>0</v>
      </c>
      <c r="N964" s="39">
        <v>0</v>
      </c>
      <c r="O964" s="31">
        <v>0</v>
      </c>
      <c r="P964" s="36" t="s">
        <v>99</v>
      </c>
    </row>
    <row r="965" spans="1:16" ht="48" x14ac:dyDescent="0.25">
      <c r="A965" s="38">
        <v>38104</v>
      </c>
      <c r="B965" s="38">
        <v>38104</v>
      </c>
      <c r="C965" s="11">
        <v>2004</v>
      </c>
      <c r="D965" s="35" t="s">
        <v>13</v>
      </c>
      <c r="E965" s="11" t="s">
        <v>112</v>
      </c>
      <c r="F965" s="36" t="s">
        <v>165</v>
      </c>
      <c r="G965" s="36" t="s">
        <v>1293</v>
      </c>
      <c r="H965" s="9" t="s">
        <v>1533</v>
      </c>
      <c r="I965" s="10">
        <v>1</v>
      </c>
      <c r="J965" s="12">
        <v>1</v>
      </c>
      <c r="K965" s="12">
        <v>0</v>
      </c>
      <c r="L965" s="12">
        <v>0</v>
      </c>
      <c r="M965" s="12">
        <v>0</v>
      </c>
      <c r="N965" s="39">
        <v>0</v>
      </c>
      <c r="O965" s="31">
        <v>0</v>
      </c>
      <c r="P965" s="36" t="s">
        <v>99</v>
      </c>
    </row>
    <row r="966" spans="1:16" ht="24" x14ac:dyDescent="0.25">
      <c r="A966" s="38">
        <v>38105</v>
      </c>
      <c r="B966" s="38">
        <v>38106</v>
      </c>
      <c r="C966" s="11">
        <v>2004</v>
      </c>
      <c r="D966" s="35" t="s">
        <v>13</v>
      </c>
      <c r="E966" s="11" t="s">
        <v>14</v>
      </c>
      <c r="F966" s="36" t="s">
        <v>36</v>
      </c>
      <c r="G966" s="9" t="s">
        <v>1534</v>
      </c>
      <c r="H966" s="9" t="s">
        <v>1535</v>
      </c>
      <c r="I966" s="10">
        <v>0</v>
      </c>
      <c r="J966" s="12">
        <v>0</v>
      </c>
      <c r="K966" s="12">
        <v>0</v>
      </c>
      <c r="L966" s="12">
        <v>0</v>
      </c>
      <c r="M966" s="12">
        <v>0</v>
      </c>
      <c r="N966" s="39">
        <v>490</v>
      </c>
      <c r="O966" s="31">
        <v>0.49</v>
      </c>
      <c r="P966" s="36" t="s">
        <v>99</v>
      </c>
    </row>
    <row r="967" spans="1:16" ht="24" x14ac:dyDescent="0.25">
      <c r="A967" s="38">
        <v>38105</v>
      </c>
      <c r="B967" s="38">
        <v>38105</v>
      </c>
      <c r="C967" s="11">
        <v>2004</v>
      </c>
      <c r="D967" s="35" t="s">
        <v>13</v>
      </c>
      <c r="E967" s="11" t="s">
        <v>112</v>
      </c>
      <c r="F967" s="36" t="s">
        <v>19</v>
      </c>
      <c r="G967" s="36" t="s">
        <v>1282</v>
      </c>
      <c r="H967" s="9" t="s">
        <v>1536</v>
      </c>
      <c r="I967" s="10">
        <v>0</v>
      </c>
      <c r="J967" s="12">
        <v>3</v>
      </c>
      <c r="K967" s="12">
        <v>0</v>
      </c>
      <c r="L967" s="12">
        <v>0</v>
      </c>
      <c r="M967" s="12">
        <v>0</v>
      </c>
      <c r="N967" s="39">
        <v>0</v>
      </c>
      <c r="O967" s="31">
        <v>0</v>
      </c>
      <c r="P967" s="36" t="s">
        <v>99</v>
      </c>
    </row>
    <row r="968" spans="1:16" ht="60" x14ac:dyDescent="0.25">
      <c r="A968" s="38">
        <v>38106</v>
      </c>
      <c r="B968" s="38">
        <v>38108</v>
      </c>
      <c r="C968" s="11">
        <v>2004</v>
      </c>
      <c r="D968" s="11" t="s">
        <v>34</v>
      </c>
      <c r="E968" s="11" t="s">
        <v>35</v>
      </c>
      <c r="F968" s="36" t="s">
        <v>162</v>
      </c>
      <c r="G968" s="36" t="s">
        <v>1537</v>
      </c>
      <c r="H968" s="9" t="s">
        <v>1538</v>
      </c>
      <c r="I968" s="10">
        <v>0</v>
      </c>
      <c r="J968" s="12">
        <v>6250</v>
      </c>
      <c r="K968" s="12">
        <v>1250</v>
      </c>
      <c r="L968" s="12">
        <v>0</v>
      </c>
      <c r="M968" s="12">
        <v>0</v>
      </c>
      <c r="N968" s="39">
        <v>165</v>
      </c>
      <c r="O968" s="31">
        <v>5.26</v>
      </c>
      <c r="P968" s="36" t="s">
        <v>99</v>
      </c>
    </row>
    <row r="969" spans="1:16" ht="36" x14ac:dyDescent="0.25">
      <c r="A969" s="38">
        <v>38106</v>
      </c>
      <c r="B969" s="38">
        <v>38106</v>
      </c>
      <c r="C969" s="11">
        <v>2004</v>
      </c>
      <c r="D969" s="35" t="s">
        <v>13</v>
      </c>
      <c r="E969" s="11" t="s">
        <v>112</v>
      </c>
      <c r="F969" s="36" t="s">
        <v>19</v>
      </c>
      <c r="G969" s="36" t="s">
        <v>641</v>
      </c>
      <c r="H969" s="9" t="s">
        <v>1539</v>
      </c>
      <c r="I969" s="10">
        <v>0</v>
      </c>
      <c r="J969" s="12">
        <v>0</v>
      </c>
      <c r="K969" s="12">
        <v>0</v>
      </c>
      <c r="L969" s="12">
        <v>0</v>
      </c>
      <c r="M969" s="12">
        <v>0</v>
      </c>
      <c r="N969" s="39">
        <v>0</v>
      </c>
      <c r="O969" s="31">
        <v>0.36</v>
      </c>
      <c r="P969" s="36" t="s">
        <v>99</v>
      </c>
    </row>
    <row r="970" spans="1:16" ht="24" x14ac:dyDescent="0.25">
      <c r="A970" s="38">
        <v>38106</v>
      </c>
      <c r="B970" s="38">
        <v>38106</v>
      </c>
      <c r="C970" s="11">
        <v>2004</v>
      </c>
      <c r="D970" s="35" t="s">
        <v>13</v>
      </c>
      <c r="E970" s="11" t="s">
        <v>112</v>
      </c>
      <c r="F970" s="36" t="s">
        <v>28</v>
      </c>
      <c r="G970" s="36" t="s">
        <v>977</v>
      </c>
      <c r="H970" s="9" t="s">
        <v>1540</v>
      </c>
      <c r="I970" s="10">
        <v>0</v>
      </c>
      <c r="J970" s="12">
        <v>0</v>
      </c>
      <c r="K970" s="12">
        <v>0</v>
      </c>
      <c r="L970" s="12">
        <v>0</v>
      </c>
      <c r="M970" s="12">
        <v>0</v>
      </c>
      <c r="N970" s="39">
        <v>0</v>
      </c>
      <c r="O970" s="31">
        <v>0</v>
      </c>
      <c r="P970" s="36" t="s">
        <v>99</v>
      </c>
    </row>
    <row r="971" spans="1:16" ht="24" x14ac:dyDescent="0.25">
      <c r="A971" s="38">
        <v>38108</v>
      </c>
      <c r="B971" s="38">
        <v>38110</v>
      </c>
      <c r="C971" s="11">
        <v>2004</v>
      </c>
      <c r="D971" s="35" t="s">
        <v>13</v>
      </c>
      <c r="E971" s="11" t="s">
        <v>14</v>
      </c>
      <c r="F971" s="36" t="s">
        <v>36</v>
      </c>
      <c r="G971" s="36" t="s">
        <v>1541</v>
      </c>
      <c r="H971" s="9" t="s">
        <v>1542</v>
      </c>
      <c r="I971" s="10">
        <v>0</v>
      </c>
      <c r="J971" s="12">
        <v>0</v>
      </c>
      <c r="K971" s="12">
        <v>0</v>
      </c>
      <c r="L971" s="12">
        <v>0</v>
      </c>
      <c r="M971" s="12">
        <v>0</v>
      </c>
      <c r="N971" s="39">
        <v>442</v>
      </c>
      <c r="O971" s="31">
        <v>0.442</v>
      </c>
      <c r="P971" s="36" t="s">
        <v>99</v>
      </c>
    </row>
    <row r="972" spans="1:16" ht="72" x14ac:dyDescent="0.25">
      <c r="A972" s="38">
        <v>38108</v>
      </c>
      <c r="B972" s="38">
        <v>38115</v>
      </c>
      <c r="C972" s="11">
        <v>2004</v>
      </c>
      <c r="D972" s="11" t="s">
        <v>34</v>
      </c>
      <c r="E972" s="11" t="s">
        <v>35</v>
      </c>
      <c r="F972" s="36" t="s">
        <v>162</v>
      </c>
      <c r="G972" s="36" t="s">
        <v>1543</v>
      </c>
      <c r="H972" s="9" t="s">
        <v>1544</v>
      </c>
      <c r="I972" s="10">
        <v>0</v>
      </c>
      <c r="J972" s="12">
        <v>2200</v>
      </c>
      <c r="K972" s="12">
        <v>440</v>
      </c>
      <c r="L972" s="12">
        <v>1</v>
      </c>
      <c r="M972" s="12">
        <v>0</v>
      </c>
      <c r="N972" s="39">
        <v>80</v>
      </c>
      <c r="O972" s="31">
        <v>4.9800000000000004</v>
      </c>
      <c r="P972" s="36" t="s">
        <v>99</v>
      </c>
    </row>
    <row r="973" spans="1:16" ht="84" x14ac:dyDescent="0.25">
      <c r="A973" s="38">
        <v>38109</v>
      </c>
      <c r="B973" s="38">
        <v>38109</v>
      </c>
      <c r="C973" s="11">
        <v>2004</v>
      </c>
      <c r="D973" s="11" t="s">
        <v>34</v>
      </c>
      <c r="E973" s="11" t="s">
        <v>35</v>
      </c>
      <c r="F973" s="36" t="s">
        <v>51</v>
      </c>
      <c r="G973" s="36" t="s">
        <v>1545</v>
      </c>
      <c r="H973" s="9" t="s">
        <v>1546</v>
      </c>
      <c r="I973" s="10">
        <v>1</v>
      </c>
      <c r="J973" s="12">
        <v>1209</v>
      </c>
      <c r="K973" s="12">
        <v>203</v>
      </c>
      <c r="L973" s="12">
        <v>2</v>
      </c>
      <c r="M973" s="12">
        <v>0</v>
      </c>
      <c r="N973" s="39">
        <v>300</v>
      </c>
      <c r="O973" s="31">
        <v>3.32</v>
      </c>
      <c r="P973" s="36" t="s">
        <v>99</v>
      </c>
    </row>
    <row r="974" spans="1:16" ht="36" x14ac:dyDescent="0.25">
      <c r="A974" s="38">
        <v>38109</v>
      </c>
      <c r="B974" s="38">
        <v>38109</v>
      </c>
      <c r="C974" s="11">
        <v>2004</v>
      </c>
      <c r="D974" s="35" t="s">
        <v>13</v>
      </c>
      <c r="E974" s="11" t="s">
        <v>14</v>
      </c>
      <c r="F974" s="36" t="s">
        <v>15</v>
      </c>
      <c r="G974" s="36" t="s">
        <v>1272</v>
      </c>
      <c r="H974" s="9" t="s">
        <v>1547</v>
      </c>
      <c r="I974" s="10">
        <v>0</v>
      </c>
      <c r="J974" s="12">
        <v>0</v>
      </c>
      <c r="K974" s="12">
        <v>0</v>
      </c>
      <c r="L974" s="12">
        <v>0</v>
      </c>
      <c r="M974" s="12">
        <v>0</v>
      </c>
      <c r="N974" s="39">
        <v>6278</v>
      </c>
      <c r="O974" s="31">
        <v>6.2779999999999996</v>
      </c>
      <c r="P974" s="36" t="s">
        <v>99</v>
      </c>
    </row>
    <row r="975" spans="1:16" ht="36" x14ac:dyDescent="0.25">
      <c r="A975" s="38">
        <v>38109</v>
      </c>
      <c r="B975" s="38">
        <v>38109</v>
      </c>
      <c r="C975" s="11">
        <v>2004</v>
      </c>
      <c r="D975" s="11" t="s">
        <v>34</v>
      </c>
      <c r="E975" s="11" t="s">
        <v>182</v>
      </c>
      <c r="F975" s="36" t="s">
        <v>69</v>
      </c>
      <c r="G975" s="36" t="s">
        <v>264</v>
      </c>
      <c r="H975" s="9" t="s">
        <v>1548</v>
      </c>
      <c r="I975" s="10">
        <v>3</v>
      </c>
      <c r="J975" s="12">
        <v>3</v>
      </c>
      <c r="K975" s="12">
        <v>0</v>
      </c>
      <c r="L975" s="12">
        <v>0</v>
      </c>
      <c r="M975" s="12">
        <v>0</v>
      </c>
      <c r="N975" s="39">
        <v>0</v>
      </c>
      <c r="O975" s="31">
        <v>0</v>
      </c>
      <c r="P975" s="36" t="s">
        <v>99</v>
      </c>
    </row>
    <row r="976" spans="1:16" ht="36" x14ac:dyDescent="0.25">
      <c r="A976" s="38">
        <v>38110</v>
      </c>
      <c r="B976" s="38">
        <v>38110</v>
      </c>
      <c r="C976" s="11">
        <v>2004</v>
      </c>
      <c r="D976" s="11" t="s">
        <v>34</v>
      </c>
      <c r="E976" s="11" t="s">
        <v>35</v>
      </c>
      <c r="F976" s="36" t="s">
        <v>36</v>
      </c>
      <c r="G976" s="36" t="s">
        <v>1015</v>
      </c>
      <c r="H976" s="9" t="s">
        <v>1549</v>
      </c>
      <c r="I976" s="10">
        <v>0</v>
      </c>
      <c r="J976" s="12">
        <v>335</v>
      </c>
      <c r="K976" s="12">
        <v>67</v>
      </c>
      <c r="L976" s="12">
        <v>0</v>
      </c>
      <c r="M976" s="12">
        <v>0</v>
      </c>
      <c r="N976" s="39">
        <v>0</v>
      </c>
      <c r="O976" s="31">
        <v>0.4</v>
      </c>
      <c r="P976" s="36" t="s">
        <v>99</v>
      </c>
    </row>
    <row r="977" spans="1:16" ht="36" x14ac:dyDescent="0.25">
      <c r="A977" s="38">
        <v>38111</v>
      </c>
      <c r="B977" s="38">
        <v>38111</v>
      </c>
      <c r="C977" s="11">
        <v>2004</v>
      </c>
      <c r="D977" s="35" t="s">
        <v>13</v>
      </c>
      <c r="E977" s="11" t="s">
        <v>112</v>
      </c>
      <c r="F977" s="36" t="s">
        <v>19</v>
      </c>
      <c r="G977" s="36" t="s">
        <v>641</v>
      </c>
      <c r="H977" s="9" t="s">
        <v>1550</v>
      </c>
      <c r="I977" s="10">
        <v>0</v>
      </c>
      <c r="J977" s="12">
        <v>0</v>
      </c>
      <c r="K977" s="12">
        <v>0</v>
      </c>
      <c r="L977" s="12">
        <v>0</v>
      </c>
      <c r="M977" s="12">
        <v>0</v>
      </c>
      <c r="N977" s="39">
        <v>0</v>
      </c>
      <c r="O977" s="31">
        <v>0.24</v>
      </c>
      <c r="P977" s="36" t="s">
        <v>99</v>
      </c>
    </row>
    <row r="978" spans="1:16" ht="24" x14ac:dyDescent="0.25">
      <c r="A978" s="38">
        <v>38111</v>
      </c>
      <c r="B978" s="38">
        <v>38111</v>
      </c>
      <c r="C978" s="11">
        <v>2004</v>
      </c>
      <c r="D978" s="35" t="s">
        <v>115</v>
      </c>
      <c r="E978" s="11" t="s">
        <v>116</v>
      </c>
      <c r="F978" s="36" t="s">
        <v>97</v>
      </c>
      <c r="G978" s="36" t="s">
        <v>145</v>
      </c>
      <c r="H978" s="9" t="s">
        <v>1551</v>
      </c>
      <c r="I978" s="10">
        <v>2</v>
      </c>
      <c r="J978" s="12">
        <v>27</v>
      </c>
      <c r="K978" s="12">
        <v>0</v>
      </c>
      <c r="L978" s="12">
        <v>0</v>
      </c>
      <c r="M978" s="12">
        <v>0</v>
      </c>
      <c r="N978" s="39">
        <v>0</v>
      </c>
      <c r="O978" s="31">
        <v>0.6</v>
      </c>
      <c r="P978" s="36" t="s">
        <v>99</v>
      </c>
    </row>
    <row r="979" spans="1:16" ht="36" x14ac:dyDescent="0.25">
      <c r="A979" s="38">
        <v>38111</v>
      </c>
      <c r="B979" s="38">
        <v>38111</v>
      </c>
      <c r="C979" s="11">
        <v>2004</v>
      </c>
      <c r="D979" s="35" t="s">
        <v>13</v>
      </c>
      <c r="E979" s="11" t="s">
        <v>112</v>
      </c>
      <c r="F979" s="36" t="s">
        <v>62</v>
      </c>
      <c r="G979" s="36" t="s">
        <v>585</v>
      </c>
      <c r="H979" s="9" t="s">
        <v>1552</v>
      </c>
      <c r="I979" s="10">
        <v>0</v>
      </c>
      <c r="J979" s="12">
        <v>0</v>
      </c>
      <c r="K979" s="12">
        <v>0</v>
      </c>
      <c r="L979" s="12">
        <v>0</v>
      </c>
      <c r="M979" s="12">
        <v>0</v>
      </c>
      <c r="N979" s="39">
        <v>0</v>
      </c>
      <c r="O979" s="31">
        <v>0</v>
      </c>
      <c r="P979" s="36" t="s">
        <v>99</v>
      </c>
    </row>
    <row r="980" spans="1:16" ht="36" x14ac:dyDescent="0.25">
      <c r="A980" s="38">
        <v>38112</v>
      </c>
      <c r="B980" s="38">
        <v>38112</v>
      </c>
      <c r="C980" s="11">
        <v>2004</v>
      </c>
      <c r="D980" s="11" t="s">
        <v>34</v>
      </c>
      <c r="E980" s="11" t="s">
        <v>35</v>
      </c>
      <c r="F980" s="36" t="s">
        <v>75</v>
      </c>
      <c r="G980" s="36" t="s">
        <v>1553</v>
      </c>
      <c r="H980" s="9" t="s">
        <v>1554</v>
      </c>
      <c r="I980" s="10">
        <v>0</v>
      </c>
      <c r="J980" s="12">
        <v>140</v>
      </c>
      <c r="K980" s="12">
        <v>28</v>
      </c>
      <c r="L980" s="12">
        <v>0</v>
      </c>
      <c r="M980" s="12">
        <v>0</v>
      </c>
      <c r="N980" s="39">
        <v>0</v>
      </c>
      <c r="O980" s="31">
        <v>0.11</v>
      </c>
      <c r="P980" s="36" t="s">
        <v>99</v>
      </c>
    </row>
    <row r="981" spans="1:16" ht="24" x14ac:dyDescent="0.25">
      <c r="A981" s="38">
        <v>38112</v>
      </c>
      <c r="B981" s="38">
        <v>38112</v>
      </c>
      <c r="C981" s="11">
        <v>2004</v>
      </c>
      <c r="D981" s="35" t="s">
        <v>13</v>
      </c>
      <c r="E981" s="11" t="s">
        <v>112</v>
      </c>
      <c r="F981" s="36" t="s">
        <v>24</v>
      </c>
      <c r="G981" s="36" t="s">
        <v>24</v>
      </c>
      <c r="H981" s="9" t="s">
        <v>1555</v>
      </c>
      <c r="I981" s="10">
        <v>0</v>
      </c>
      <c r="J981" s="12">
        <v>0</v>
      </c>
      <c r="K981" s="12">
        <v>0</v>
      </c>
      <c r="L981" s="12">
        <v>0</v>
      </c>
      <c r="M981" s="12">
        <v>0</v>
      </c>
      <c r="N981" s="39">
        <v>0</v>
      </c>
      <c r="O981" s="31">
        <v>0</v>
      </c>
      <c r="P981" s="36" t="s">
        <v>99</v>
      </c>
    </row>
    <row r="982" spans="1:16" ht="24" x14ac:dyDescent="0.25">
      <c r="A982" s="38">
        <v>38113</v>
      </c>
      <c r="B982" s="38">
        <v>38113</v>
      </c>
      <c r="C982" s="11">
        <v>2004</v>
      </c>
      <c r="D982" s="35" t="s">
        <v>13</v>
      </c>
      <c r="E982" s="11" t="s">
        <v>14</v>
      </c>
      <c r="F982" s="36" t="s">
        <v>59</v>
      </c>
      <c r="G982" s="36" t="s">
        <v>1556</v>
      </c>
      <c r="H982" s="9" t="s">
        <v>1557</v>
      </c>
      <c r="I982" s="10">
        <v>0</v>
      </c>
      <c r="J982" s="12">
        <v>0</v>
      </c>
      <c r="K982" s="12">
        <v>0</v>
      </c>
      <c r="L982" s="12">
        <v>0</v>
      </c>
      <c r="M982" s="12">
        <v>0</v>
      </c>
      <c r="N982" s="39">
        <v>400</v>
      </c>
      <c r="O982" s="31">
        <v>9.8800000000000008</v>
      </c>
      <c r="P982" s="36" t="s">
        <v>99</v>
      </c>
    </row>
    <row r="983" spans="1:16" ht="24" x14ac:dyDescent="0.25">
      <c r="A983" s="38">
        <v>38113</v>
      </c>
      <c r="B983" s="38">
        <v>38117</v>
      </c>
      <c r="C983" s="11">
        <v>2004</v>
      </c>
      <c r="D983" s="35" t="s">
        <v>13</v>
      </c>
      <c r="E983" s="11" t="s">
        <v>14</v>
      </c>
      <c r="F983" s="36" t="s">
        <v>36</v>
      </c>
      <c r="G983" s="36" t="s">
        <v>1558</v>
      </c>
      <c r="H983" s="9" t="s">
        <v>1559</v>
      </c>
      <c r="I983" s="10">
        <v>0</v>
      </c>
      <c r="J983" s="12">
        <v>0</v>
      </c>
      <c r="K983" s="12">
        <v>0</v>
      </c>
      <c r="L983" s="12">
        <v>0</v>
      </c>
      <c r="M983" s="12">
        <v>0</v>
      </c>
      <c r="N983" s="39">
        <v>580</v>
      </c>
      <c r="O983" s="31">
        <v>0.57999999999999996</v>
      </c>
      <c r="P983" s="36" t="s">
        <v>99</v>
      </c>
    </row>
    <row r="984" spans="1:16" ht="36" x14ac:dyDescent="0.25">
      <c r="A984" s="38">
        <v>38113</v>
      </c>
      <c r="B984" s="38">
        <v>38113</v>
      </c>
      <c r="C984" s="11">
        <v>2004</v>
      </c>
      <c r="D984" s="11" t="s">
        <v>34</v>
      </c>
      <c r="E984" s="11" t="s">
        <v>35</v>
      </c>
      <c r="F984" s="36" t="s">
        <v>97</v>
      </c>
      <c r="G984" s="36" t="s">
        <v>1560</v>
      </c>
      <c r="H984" s="9" t="s">
        <v>1561</v>
      </c>
      <c r="I984" s="10">
        <v>0</v>
      </c>
      <c r="J984" s="12">
        <v>14</v>
      </c>
      <c r="K984" s="12">
        <v>0</v>
      </c>
      <c r="L984" s="12">
        <v>0</v>
      </c>
      <c r="M984" s="12">
        <v>0</v>
      </c>
      <c r="N984" s="39">
        <v>0</v>
      </c>
      <c r="O984" s="31">
        <v>0</v>
      </c>
      <c r="P984" s="36" t="s">
        <v>99</v>
      </c>
    </row>
    <row r="985" spans="1:16" ht="48" x14ac:dyDescent="0.25">
      <c r="A985" s="38">
        <v>38114</v>
      </c>
      <c r="B985" s="38">
        <v>38114</v>
      </c>
      <c r="C985" s="11">
        <v>2004</v>
      </c>
      <c r="D985" s="11" t="s">
        <v>34</v>
      </c>
      <c r="E985" s="11" t="s">
        <v>35</v>
      </c>
      <c r="F985" s="36" t="s">
        <v>155</v>
      </c>
      <c r="G985" s="36" t="s">
        <v>1562</v>
      </c>
      <c r="H985" s="9" t="s">
        <v>1563</v>
      </c>
      <c r="I985" s="10">
        <v>0</v>
      </c>
      <c r="J985" s="12">
        <v>645</v>
      </c>
      <c r="K985" s="12">
        <v>129</v>
      </c>
      <c r="L985" s="12">
        <v>0</v>
      </c>
      <c r="M985" s="12">
        <v>0</v>
      </c>
      <c r="N985" s="39">
        <v>0</v>
      </c>
      <c r="O985" s="31">
        <v>1.29</v>
      </c>
      <c r="P985" s="36" t="s">
        <v>99</v>
      </c>
    </row>
    <row r="986" spans="1:16" ht="36" x14ac:dyDescent="0.25">
      <c r="A986" s="38">
        <v>38114</v>
      </c>
      <c r="B986" s="38">
        <v>38114</v>
      </c>
      <c r="C986" s="11">
        <v>2004</v>
      </c>
      <c r="D986" s="11" t="s">
        <v>34</v>
      </c>
      <c r="E986" s="11" t="s">
        <v>35</v>
      </c>
      <c r="F986" s="36" t="s">
        <v>44</v>
      </c>
      <c r="G986" s="36" t="s">
        <v>1564</v>
      </c>
      <c r="H986" s="9" t="s">
        <v>1565</v>
      </c>
      <c r="I986" s="10">
        <v>0</v>
      </c>
      <c r="J986" s="12">
        <v>405</v>
      </c>
      <c r="K986" s="12">
        <v>81</v>
      </c>
      <c r="L986" s="12">
        <v>0</v>
      </c>
      <c r="M986" s="12">
        <v>0</v>
      </c>
      <c r="N986" s="39">
        <v>0</v>
      </c>
      <c r="O986" s="31">
        <v>0.81</v>
      </c>
      <c r="P986" s="36" t="s">
        <v>99</v>
      </c>
    </row>
    <row r="987" spans="1:16" ht="36" x14ac:dyDescent="0.25">
      <c r="A987" s="38">
        <v>38114</v>
      </c>
      <c r="B987" s="38">
        <v>38560</v>
      </c>
      <c r="C987" s="11">
        <v>2004</v>
      </c>
      <c r="D987" s="11" t="s">
        <v>34</v>
      </c>
      <c r="E987" s="11" t="s">
        <v>35</v>
      </c>
      <c r="F987" s="36" t="s">
        <v>75</v>
      </c>
      <c r="G987" s="36" t="s">
        <v>1566</v>
      </c>
      <c r="H987" s="9" t="s">
        <v>1567</v>
      </c>
      <c r="I987" s="10">
        <v>0</v>
      </c>
      <c r="J987" s="12">
        <v>180</v>
      </c>
      <c r="K987" s="12">
        <v>36</v>
      </c>
      <c r="L987" s="12">
        <v>0</v>
      </c>
      <c r="M987" s="12">
        <v>0</v>
      </c>
      <c r="N987" s="39">
        <v>0</v>
      </c>
      <c r="O987" s="31">
        <v>0.36</v>
      </c>
      <c r="P987" s="36" t="s">
        <v>99</v>
      </c>
    </row>
    <row r="988" spans="1:16" ht="48" x14ac:dyDescent="0.25">
      <c r="A988" s="38">
        <v>38114</v>
      </c>
      <c r="B988" s="38">
        <v>38116</v>
      </c>
      <c r="C988" s="11">
        <v>2004</v>
      </c>
      <c r="D988" s="11" t="s">
        <v>34</v>
      </c>
      <c r="E988" s="11" t="s">
        <v>35</v>
      </c>
      <c r="F988" s="36" t="s">
        <v>55</v>
      </c>
      <c r="G988" s="36" t="s">
        <v>345</v>
      </c>
      <c r="H988" s="9" t="s">
        <v>1568</v>
      </c>
      <c r="I988" s="10">
        <v>0</v>
      </c>
      <c r="J988" s="12">
        <v>51</v>
      </c>
      <c r="K988" s="12">
        <v>12</v>
      </c>
      <c r="L988" s="12">
        <v>0</v>
      </c>
      <c r="M988" s="12">
        <v>0</v>
      </c>
      <c r="N988" s="39">
        <v>0</v>
      </c>
      <c r="O988" s="31">
        <v>0.12</v>
      </c>
      <c r="P988" s="36" t="s">
        <v>99</v>
      </c>
    </row>
    <row r="989" spans="1:16" ht="48" x14ac:dyDescent="0.25">
      <c r="A989" s="38">
        <v>38114</v>
      </c>
      <c r="B989" s="38">
        <v>38114</v>
      </c>
      <c r="C989" s="11">
        <v>2004</v>
      </c>
      <c r="D989" s="11" t="s">
        <v>34</v>
      </c>
      <c r="E989" s="11" t="s">
        <v>182</v>
      </c>
      <c r="F989" s="36" t="s">
        <v>100</v>
      </c>
      <c r="G989" s="36" t="s">
        <v>100</v>
      </c>
      <c r="H989" s="9" t="s">
        <v>1569</v>
      </c>
      <c r="I989" s="10">
        <v>0</v>
      </c>
      <c r="J989" s="12">
        <v>3</v>
      </c>
      <c r="K989" s="12">
        <v>0</v>
      </c>
      <c r="L989" s="12">
        <v>1</v>
      </c>
      <c r="M989" s="12">
        <v>0</v>
      </c>
      <c r="N989" s="39">
        <v>0</v>
      </c>
      <c r="O989" s="31">
        <v>0</v>
      </c>
      <c r="P989" s="36" t="s">
        <v>99</v>
      </c>
    </row>
    <row r="990" spans="1:16" ht="24" x14ac:dyDescent="0.25">
      <c r="A990" s="38">
        <v>38114</v>
      </c>
      <c r="B990" s="38">
        <v>38114</v>
      </c>
      <c r="C990" s="11">
        <v>2004</v>
      </c>
      <c r="D990" s="35" t="s">
        <v>115</v>
      </c>
      <c r="E990" s="11" t="s">
        <v>116</v>
      </c>
      <c r="F990" s="36" t="s">
        <v>69</v>
      </c>
      <c r="G990" s="36" t="s">
        <v>1570</v>
      </c>
      <c r="H990" s="9" t="s">
        <v>1571</v>
      </c>
      <c r="I990" s="10">
        <v>1</v>
      </c>
      <c r="J990" s="12">
        <v>2</v>
      </c>
      <c r="K990" s="12">
        <v>0</v>
      </c>
      <c r="L990" s="12">
        <v>0</v>
      </c>
      <c r="M990" s="12">
        <v>0</v>
      </c>
      <c r="N990" s="39">
        <v>0</v>
      </c>
      <c r="O990" s="31">
        <v>0</v>
      </c>
      <c r="P990" s="36" t="s">
        <v>99</v>
      </c>
    </row>
    <row r="991" spans="1:16" ht="48" x14ac:dyDescent="0.25">
      <c r="A991" s="38">
        <v>38115</v>
      </c>
      <c r="B991" s="38">
        <v>38120</v>
      </c>
      <c r="C991" s="11">
        <v>2004</v>
      </c>
      <c r="D991" s="35" t="s">
        <v>13</v>
      </c>
      <c r="E991" s="11" t="s">
        <v>14</v>
      </c>
      <c r="F991" s="36" t="s">
        <v>92</v>
      </c>
      <c r="G991" s="9" t="s">
        <v>1572</v>
      </c>
      <c r="H991" s="9" t="s">
        <v>1573</v>
      </c>
      <c r="I991" s="10">
        <v>0</v>
      </c>
      <c r="J991" s="12">
        <v>0</v>
      </c>
      <c r="K991" s="12">
        <v>0</v>
      </c>
      <c r="L991" s="12">
        <v>0</v>
      </c>
      <c r="M991" s="12">
        <v>0</v>
      </c>
      <c r="N991" s="39">
        <v>213</v>
      </c>
      <c r="O991" s="31">
        <v>0.21299999999999999</v>
      </c>
      <c r="P991" s="36" t="s">
        <v>99</v>
      </c>
    </row>
    <row r="992" spans="1:16" ht="24" x14ac:dyDescent="0.25">
      <c r="A992" s="38">
        <v>38115</v>
      </c>
      <c r="B992" s="38">
        <v>38115</v>
      </c>
      <c r="C992" s="11">
        <v>2004</v>
      </c>
      <c r="D992" s="35" t="s">
        <v>115</v>
      </c>
      <c r="E992" s="11" t="s">
        <v>116</v>
      </c>
      <c r="F992" s="36" t="s">
        <v>92</v>
      </c>
      <c r="G992" s="36" t="s">
        <v>1574</v>
      </c>
      <c r="H992" s="9" t="s">
        <v>1575</v>
      </c>
      <c r="I992" s="10">
        <v>0</v>
      </c>
      <c r="J992" s="12">
        <v>13</v>
      </c>
      <c r="K992" s="12">
        <v>0</v>
      </c>
      <c r="L992" s="12">
        <v>0</v>
      </c>
      <c r="M992" s="12">
        <v>0</v>
      </c>
      <c r="N992" s="39">
        <v>0</v>
      </c>
      <c r="O992" s="31">
        <v>0</v>
      </c>
      <c r="P992" s="36" t="s">
        <v>99</v>
      </c>
    </row>
    <row r="993" spans="1:16" ht="48" x14ac:dyDescent="0.25">
      <c r="A993" s="38">
        <v>38117</v>
      </c>
      <c r="B993" s="38">
        <v>38117</v>
      </c>
      <c r="C993" s="11">
        <v>2004</v>
      </c>
      <c r="D993" s="35" t="s">
        <v>13</v>
      </c>
      <c r="E993" s="11" t="s">
        <v>751</v>
      </c>
      <c r="F993" s="36" t="s">
        <v>19</v>
      </c>
      <c r="G993" s="36" t="s">
        <v>145</v>
      </c>
      <c r="H993" s="9" t="s">
        <v>1576</v>
      </c>
      <c r="I993" s="10">
        <v>0</v>
      </c>
      <c r="J993" s="12">
        <v>39</v>
      </c>
      <c r="K993" s="12">
        <v>0</v>
      </c>
      <c r="L993" s="12">
        <v>0</v>
      </c>
      <c r="M993" s="12">
        <v>0</v>
      </c>
      <c r="N993" s="39">
        <v>0</v>
      </c>
      <c r="O993" s="31">
        <v>0</v>
      </c>
      <c r="P993" s="36" t="s">
        <v>99</v>
      </c>
    </row>
    <row r="994" spans="1:16" ht="24" x14ac:dyDescent="0.25">
      <c r="A994" s="38">
        <v>38118</v>
      </c>
      <c r="B994" s="38">
        <v>38118</v>
      </c>
      <c r="C994" s="11">
        <v>2004</v>
      </c>
      <c r="D994" s="11" t="s">
        <v>34</v>
      </c>
      <c r="E994" s="11" t="s">
        <v>35</v>
      </c>
      <c r="F994" s="36" t="s">
        <v>155</v>
      </c>
      <c r="G994" s="36" t="s">
        <v>1577</v>
      </c>
      <c r="H994" s="9" t="s">
        <v>1578</v>
      </c>
      <c r="I994" s="10">
        <v>0</v>
      </c>
      <c r="J994" s="12">
        <v>30</v>
      </c>
      <c r="K994" s="12">
        <v>6</v>
      </c>
      <c r="L994" s="12">
        <v>0</v>
      </c>
      <c r="M994" s="12">
        <v>0</v>
      </c>
      <c r="N994" s="39">
        <v>0</v>
      </c>
      <c r="O994" s="31">
        <v>0.06</v>
      </c>
      <c r="P994" s="36" t="s">
        <v>99</v>
      </c>
    </row>
    <row r="995" spans="1:16" ht="24" x14ac:dyDescent="0.25">
      <c r="A995" s="38">
        <v>38118</v>
      </c>
      <c r="B995" s="38">
        <v>38118</v>
      </c>
      <c r="C995" s="11">
        <v>2004</v>
      </c>
      <c r="D995" s="35" t="s">
        <v>13</v>
      </c>
      <c r="E995" s="11" t="s">
        <v>14</v>
      </c>
      <c r="F995" s="36" t="s">
        <v>55</v>
      </c>
      <c r="G995" s="36" t="s">
        <v>1579</v>
      </c>
      <c r="H995" s="9" t="s">
        <v>1580</v>
      </c>
      <c r="I995" s="10">
        <v>0</v>
      </c>
      <c r="J995" s="12">
        <v>0</v>
      </c>
      <c r="K995" s="12">
        <v>0</v>
      </c>
      <c r="L995" s="12">
        <v>0</v>
      </c>
      <c r="M995" s="12">
        <v>0</v>
      </c>
      <c r="N995" s="39">
        <v>60</v>
      </c>
      <c r="O995" s="31">
        <v>0.06</v>
      </c>
      <c r="P995" s="36" t="s">
        <v>99</v>
      </c>
    </row>
    <row r="996" spans="1:16" ht="24" x14ac:dyDescent="0.25">
      <c r="A996" s="38">
        <v>38119</v>
      </c>
      <c r="B996" s="38">
        <v>38119</v>
      </c>
      <c r="C996" s="11">
        <v>2004</v>
      </c>
      <c r="D996" s="11" t="s">
        <v>34</v>
      </c>
      <c r="E996" s="11" t="s">
        <v>182</v>
      </c>
      <c r="F996" s="36" t="s">
        <v>36</v>
      </c>
      <c r="G996" s="36" t="s">
        <v>1581</v>
      </c>
      <c r="H996" s="9" t="s">
        <v>1582</v>
      </c>
      <c r="I996" s="10">
        <v>0</v>
      </c>
      <c r="J996" s="12">
        <v>145</v>
      </c>
      <c r="K996" s="12">
        <v>29</v>
      </c>
      <c r="L996" s="12">
        <v>0</v>
      </c>
      <c r="M996" s="12">
        <v>0</v>
      </c>
      <c r="N996" s="39">
        <v>0</v>
      </c>
      <c r="O996" s="31">
        <v>0.11</v>
      </c>
      <c r="P996" s="36" t="s">
        <v>99</v>
      </c>
    </row>
    <row r="997" spans="1:16" ht="36" x14ac:dyDescent="0.25">
      <c r="A997" s="38">
        <v>38120</v>
      </c>
      <c r="B997" s="38">
        <v>38120</v>
      </c>
      <c r="C997" s="11">
        <v>2004</v>
      </c>
      <c r="D997" s="11" t="s">
        <v>34</v>
      </c>
      <c r="E997" s="11" t="s">
        <v>35</v>
      </c>
      <c r="F997" s="36" t="s">
        <v>155</v>
      </c>
      <c r="G997" s="36" t="s">
        <v>1583</v>
      </c>
      <c r="H997" s="9" t="s">
        <v>1584</v>
      </c>
      <c r="I997" s="10">
        <v>0</v>
      </c>
      <c r="J997" s="12">
        <v>500</v>
      </c>
      <c r="K997" s="12">
        <v>100</v>
      </c>
      <c r="L997" s="12">
        <v>0</v>
      </c>
      <c r="M997" s="12">
        <v>0</v>
      </c>
      <c r="N997" s="39">
        <v>0</v>
      </c>
      <c r="O997" s="31">
        <v>1</v>
      </c>
      <c r="P997" s="36" t="s">
        <v>99</v>
      </c>
    </row>
    <row r="998" spans="1:16" ht="24" x14ac:dyDescent="0.25">
      <c r="A998" s="38">
        <v>38120</v>
      </c>
      <c r="B998" s="38">
        <v>38121</v>
      </c>
      <c r="C998" s="11">
        <v>2004</v>
      </c>
      <c r="D998" s="35" t="s">
        <v>13</v>
      </c>
      <c r="E998" s="11" t="s">
        <v>14</v>
      </c>
      <c r="F998" s="36" t="s">
        <v>36</v>
      </c>
      <c r="G998" s="36" t="s">
        <v>1585</v>
      </c>
      <c r="H998" s="9" t="s">
        <v>1586</v>
      </c>
      <c r="I998" s="10">
        <v>0</v>
      </c>
      <c r="J998" s="12">
        <v>0</v>
      </c>
      <c r="K998" s="12">
        <v>0</v>
      </c>
      <c r="L998" s="12">
        <v>0</v>
      </c>
      <c r="M998" s="12">
        <v>0</v>
      </c>
      <c r="N998" s="39">
        <v>110</v>
      </c>
      <c r="O998" s="31">
        <v>0.11</v>
      </c>
      <c r="P998" s="36" t="s">
        <v>99</v>
      </c>
    </row>
    <row r="999" spans="1:16" ht="24" x14ac:dyDescent="0.25">
      <c r="A999" s="38">
        <v>38120</v>
      </c>
      <c r="B999" s="38">
        <v>38120</v>
      </c>
      <c r="C999" s="11">
        <v>2004</v>
      </c>
      <c r="D999" s="35" t="s">
        <v>13</v>
      </c>
      <c r="E999" s="11" t="s">
        <v>14</v>
      </c>
      <c r="F999" s="36" t="s">
        <v>55</v>
      </c>
      <c r="G999" s="36" t="s">
        <v>1587</v>
      </c>
      <c r="H999" s="9" t="s">
        <v>1588</v>
      </c>
      <c r="I999" s="10">
        <v>0</v>
      </c>
      <c r="J999" s="12">
        <v>0</v>
      </c>
      <c r="K999" s="12">
        <v>0</v>
      </c>
      <c r="L999" s="12">
        <v>0</v>
      </c>
      <c r="M999" s="12">
        <v>0</v>
      </c>
      <c r="N999" s="39">
        <v>75</v>
      </c>
      <c r="O999" s="31">
        <v>7.4999999999999997E-2</v>
      </c>
      <c r="P999" s="36" t="s">
        <v>99</v>
      </c>
    </row>
    <row r="1000" spans="1:16" ht="36" x14ac:dyDescent="0.25">
      <c r="A1000" s="38">
        <v>38120</v>
      </c>
      <c r="B1000" s="38">
        <v>38120</v>
      </c>
      <c r="C1000" s="11">
        <v>2004</v>
      </c>
      <c r="D1000" s="35" t="s">
        <v>115</v>
      </c>
      <c r="E1000" s="11" t="s">
        <v>116</v>
      </c>
      <c r="F1000" s="36" t="s">
        <v>55</v>
      </c>
      <c r="G1000" s="36" t="s">
        <v>145</v>
      </c>
      <c r="H1000" s="9" t="s">
        <v>1589</v>
      </c>
      <c r="I1000" s="10">
        <v>0</v>
      </c>
      <c r="J1000" s="12">
        <v>7</v>
      </c>
      <c r="K1000" s="12">
        <v>0</v>
      </c>
      <c r="L1000" s="12">
        <v>0</v>
      </c>
      <c r="M1000" s="12">
        <v>0</v>
      </c>
      <c r="N1000" s="39">
        <v>0</v>
      </c>
      <c r="O1000" s="31">
        <v>0.87</v>
      </c>
      <c r="P1000" s="36" t="s">
        <v>99</v>
      </c>
    </row>
    <row r="1001" spans="1:16" ht="36" x14ac:dyDescent="0.25">
      <c r="A1001" s="38">
        <v>38121</v>
      </c>
      <c r="B1001" s="38">
        <v>38121</v>
      </c>
      <c r="C1001" s="11">
        <v>2004</v>
      </c>
      <c r="D1001" s="11" t="s">
        <v>34</v>
      </c>
      <c r="E1001" s="11" t="s">
        <v>182</v>
      </c>
      <c r="F1001" s="36" t="s">
        <v>598</v>
      </c>
      <c r="G1001" s="36" t="s">
        <v>1590</v>
      </c>
      <c r="H1001" s="9" t="s">
        <v>1591</v>
      </c>
      <c r="I1001" s="10">
        <v>0</v>
      </c>
      <c r="J1001" s="12">
        <v>400</v>
      </c>
      <c r="K1001" s="12">
        <v>100</v>
      </c>
      <c r="L1001" s="12">
        <v>0</v>
      </c>
      <c r="M1001" s="12">
        <v>0</v>
      </c>
      <c r="N1001" s="39">
        <v>0</v>
      </c>
      <c r="O1001" s="31">
        <v>0.4</v>
      </c>
      <c r="P1001" s="36" t="s">
        <v>99</v>
      </c>
    </row>
    <row r="1002" spans="1:16" ht="24" x14ac:dyDescent="0.25">
      <c r="A1002" s="38">
        <v>38121</v>
      </c>
      <c r="B1002" s="38">
        <v>38121</v>
      </c>
      <c r="C1002" s="11">
        <v>2004</v>
      </c>
      <c r="D1002" s="11" t="s">
        <v>34</v>
      </c>
      <c r="E1002" s="11" t="s">
        <v>182</v>
      </c>
      <c r="F1002" s="36" t="s">
        <v>15</v>
      </c>
      <c r="G1002" s="36" t="s">
        <v>306</v>
      </c>
      <c r="H1002" s="9" t="s">
        <v>1592</v>
      </c>
      <c r="I1002" s="10">
        <v>0</v>
      </c>
      <c r="J1002" s="12">
        <v>200</v>
      </c>
      <c r="K1002" s="12">
        <v>40</v>
      </c>
      <c r="L1002" s="12">
        <v>0</v>
      </c>
      <c r="M1002" s="12">
        <v>0</v>
      </c>
      <c r="N1002" s="39">
        <v>0</v>
      </c>
      <c r="O1002" s="31">
        <v>0.16</v>
      </c>
      <c r="P1002" s="36" t="s">
        <v>99</v>
      </c>
    </row>
    <row r="1003" spans="1:16" ht="36" x14ac:dyDescent="0.25">
      <c r="A1003" s="38">
        <v>38122</v>
      </c>
      <c r="B1003" s="38">
        <v>38122</v>
      </c>
      <c r="C1003" s="11">
        <v>2004</v>
      </c>
      <c r="D1003" s="11" t="s">
        <v>34</v>
      </c>
      <c r="E1003" s="11" t="s">
        <v>35</v>
      </c>
      <c r="F1003" s="36" t="s">
        <v>42</v>
      </c>
      <c r="G1003" s="36" t="s">
        <v>1593</v>
      </c>
      <c r="H1003" s="9" t="s">
        <v>1594</v>
      </c>
      <c r="I1003" s="10">
        <v>0</v>
      </c>
      <c r="J1003" s="12">
        <v>425</v>
      </c>
      <c r="K1003" s="12">
        <v>85</v>
      </c>
      <c r="L1003" s="12">
        <v>0</v>
      </c>
      <c r="M1003" s="12">
        <v>0</v>
      </c>
      <c r="N1003" s="39">
        <v>0</v>
      </c>
      <c r="O1003" s="31">
        <v>0.85</v>
      </c>
      <c r="P1003" s="36" t="s">
        <v>99</v>
      </c>
    </row>
    <row r="1004" spans="1:16" ht="24" x14ac:dyDescent="0.25">
      <c r="A1004" s="38">
        <v>38122</v>
      </c>
      <c r="B1004" s="38">
        <v>38122</v>
      </c>
      <c r="C1004" s="11">
        <v>2004</v>
      </c>
      <c r="D1004" s="35" t="s">
        <v>13</v>
      </c>
      <c r="E1004" s="11" t="s">
        <v>14</v>
      </c>
      <c r="F1004" s="36" t="s">
        <v>59</v>
      </c>
      <c r="G1004" s="36" t="s">
        <v>1162</v>
      </c>
      <c r="H1004" s="9" t="s">
        <v>1595</v>
      </c>
      <c r="I1004" s="10">
        <v>0</v>
      </c>
      <c r="J1004" s="12">
        <v>0</v>
      </c>
      <c r="K1004" s="12">
        <v>0</v>
      </c>
      <c r="L1004" s="12">
        <v>0</v>
      </c>
      <c r="M1004" s="12">
        <v>0</v>
      </c>
      <c r="N1004" s="39">
        <v>40</v>
      </c>
      <c r="O1004" s="31">
        <v>0.04</v>
      </c>
      <c r="P1004" s="36" t="s">
        <v>99</v>
      </c>
    </row>
    <row r="1005" spans="1:16" ht="24" x14ac:dyDescent="0.25">
      <c r="A1005" s="38">
        <v>38123</v>
      </c>
      <c r="B1005" s="38">
        <v>38123</v>
      </c>
      <c r="C1005" s="11">
        <v>2004</v>
      </c>
      <c r="D1005" s="35" t="s">
        <v>13</v>
      </c>
      <c r="E1005" s="11" t="s">
        <v>14</v>
      </c>
      <c r="F1005" s="36" t="s">
        <v>47</v>
      </c>
      <c r="G1005" s="36" t="s">
        <v>1596</v>
      </c>
      <c r="H1005" s="9" t="s">
        <v>1597</v>
      </c>
      <c r="I1005" s="10">
        <v>0</v>
      </c>
      <c r="J1005" s="12">
        <v>0</v>
      </c>
      <c r="K1005" s="12">
        <v>0</v>
      </c>
      <c r="L1005" s="12">
        <v>0</v>
      </c>
      <c r="M1005" s="12">
        <v>0</v>
      </c>
      <c r="N1005" s="39">
        <v>1700</v>
      </c>
      <c r="O1005" s="31">
        <v>1.7</v>
      </c>
      <c r="P1005" s="36" t="s">
        <v>99</v>
      </c>
    </row>
    <row r="1006" spans="1:16" ht="48" x14ac:dyDescent="0.25">
      <c r="A1006" s="38">
        <v>38123</v>
      </c>
      <c r="B1006" s="38">
        <v>38123</v>
      </c>
      <c r="C1006" s="11">
        <v>2004</v>
      </c>
      <c r="D1006" s="11" t="s">
        <v>34</v>
      </c>
      <c r="E1006" s="11" t="s">
        <v>35</v>
      </c>
      <c r="F1006" s="36" t="s">
        <v>36</v>
      </c>
      <c r="G1006" s="36" t="s">
        <v>414</v>
      </c>
      <c r="H1006" s="9" t="s">
        <v>1598</v>
      </c>
      <c r="I1006" s="10">
        <v>0</v>
      </c>
      <c r="J1006" s="12">
        <v>5</v>
      </c>
      <c r="K1006" s="12">
        <v>1</v>
      </c>
      <c r="L1006" s="12">
        <v>0</v>
      </c>
      <c r="M1006" s="12">
        <v>0</v>
      </c>
      <c r="N1006" s="39">
        <v>0</v>
      </c>
      <c r="O1006" s="31">
        <v>0.04</v>
      </c>
      <c r="P1006" s="36" t="s">
        <v>99</v>
      </c>
    </row>
    <row r="1007" spans="1:16" ht="36" x14ac:dyDescent="0.25">
      <c r="A1007" s="38">
        <v>38123</v>
      </c>
      <c r="B1007" s="38">
        <v>38123</v>
      </c>
      <c r="C1007" s="11">
        <v>2004</v>
      </c>
      <c r="D1007" s="35" t="s">
        <v>13</v>
      </c>
      <c r="E1007" s="11" t="s">
        <v>125</v>
      </c>
      <c r="F1007" s="36" t="s">
        <v>55</v>
      </c>
      <c r="G1007" s="36" t="s">
        <v>345</v>
      </c>
      <c r="H1007" s="9" t="s">
        <v>1599</v>
      </c>
      <c r="I1007" s="10">
        <v>2</v>
      </c>
      <c r="J1007" s="12">
        <v>6</v>
      </c>
      <c r="K1007" s="12">
        <v>0</v>
      </c>
      <c r="L1007" s="12">
        <v>0</v>
      </c>
      <c r="M1007" s="12">
        <v>0</v>
      </c>
      <c r="N1007" s="39">
        <v>0</v>
      </c>
      <c r="O1007" s="31">
        <v>0</v>
      </c>
      <c r="P1007" s="36" t="s">
        <v>99</v>
      </c>
    </row>
    <row r="1008" spans="1:16" ht="36" x14ac:dyDescent="0.25">
      <c r="A1008" s="38">
        <v>38124</v>
      </c>
      <c r="B1008" s="38">
        <v>38124</v>
      </c>
      <c r="C1008" s="11">
        <v>2004</v>
      </c>
      <c r="D1008" s="35" t="s">
        <v>115</v>
      </c>
      <c r="E1008" s="11" t="s">
        <v>116</v>
      </c>
      <c r="F1008" s="36" t="s">
        <v>51</v>
      </c>
      <c r="G1008" s="36" t="s">
        <v>570</v>
      </c>
      <c r="H1008" s="9" t="s">
        <v>1600</v>
      </c>
      <c r="I1008" s="10">
        <v>11</v>
      </c>
      <c r="J1008" s="12">
        <v>33</v>
      </c>
      <c r="K1008" s="12">
        <v>0</v>
      </c>
      <c r="L1008" s="12">
        <v>0</v>
      </c>
      <c r="M1008" s="12">
        <v>0</v>
      </c>
      <c r="N1008" s="39">
        <v>0</v>
      </c>
      <c r="O1008" s="31">
        <v>0.11</v>
      </c>
      <c r="P1008" s="36" t="s">
        <v>99</v>
      </c>
    </row>
    <row r="1009" spans="1:16" ht="36" x14ac:dyDescent="0.25">
      <c r="A1009" s="38">
        <v>38124</v>
      </c>
      <c r="B1009" s="38">
        <v>38124</v>
      </c>
      <c r="C1009" s="11">
        <v>2004</v>
      </c>
      <c r="D1009" s="11" t="s">
        <v>34</v>
      </c>
      <c r="E1009" s="11" t="s">
        <v>35</v>
      </c>
      <c r="F1009" s="36" t="s">
        <v>55</v>
      </c>
      <c r="G1009" s="36" t="s">
        <v>1601</v>
      </c>
      <c r="H1009" s="9" t="s">
        <v>1602</v>
      </c>
      <c r="I1009" s="10">
        <v>0</v>
      </c>
      <c r="J1009" s="12">
        <v>40</v>
      </c>
      <c r="K1009" s="12">
        <v>8</v>
      </c>
      <c r="L1009" s="12">
        <v>0</v>
      </c>
      <c r="M1009" s="12">
        <v>0</v>
      </c>
      <c r="N1009" s="39">
        <v>0</v>
      </c>
      <c r="O1009" s="31">
        <v>0.04</v>
      </c>
      <c r="P1009" s="36" t="s">
        <v>99</v>
      </c>
    </row>
    <row r="1010" spans="1:16" ht="36" x14ac:dyDescent="0.25">
      <c r="A1010" s="38">
        <v>38125</v>
      </c>
      <c r="B1010" s="38">
        <v>38125</v>
      </c>
      <c r="C1010" s="11">
        <v>2004</v>
      </c>
      <c r="D1010" s="11" t="s">
        <v>34</v>
      </c>
      <c r="E1010" s="11" t="s">
        <v>35</v>
      </c>
      <c r="F1010" s="36" t="s">
        <v>42</v>
      </c>
      <c r="G1010" s="36" t="s">
        <v>1603</v>
      </c>
      <c r="H1010" s="9" t="s">
        <v>1604</v>
      </c>
      <c r="I1010" s="10">
        <v>0</v>
      </c>
      <c r="J1010" s="12">
        <v>15</v>
      </c>
      <c r="K1010" s="12">
        <v>3</v>
      </c>
      <c r="L1010" s="12">
        <v>0</v>
      </c>
      <c r="M1010" s="12">
        <v>0</v>
      </c>
      <c r="N1010" s="39">
        <v>400</v>
      </c>
      <c r="O1010" s="31">
        <v>0.03</v>
      </c>
      <c r="P1010" s="36" t="s">
        <v>99</v>
      </c>
    </row>
    <row r="1011" spans="1:16" ht="48" x14ac:dyDescent="0.25">
      <c r="A1011" s="38">
        <v>38126</v>
      </c>
      <c r="B1011" s="38">
        <v>38126</v>
      </c>
      <c r="C1011" s="11">
        <v>2004</v>
      </c>
      <c r="D1011" s="35" t="s">
        <v>13</v>
      </c>
      <c r="E1011" s="11" t="s">
        <v>149</v>
      </c>
      <c r="F1011" s="36" t="s">
        <v>19</v>
      </c>
      <c r="G1011" s="36" t="s">
        <v>681</v>
      </c>
      <c r="H1011" s="9" t="s">
        <v>1605</v>
      </c>
      <c r="I1011" s="10">
        <v>0</v>
      </c>
      <c r="J1011" s="12">
        <v>11</v>
      </c>
      <c r="K1011" s="12">
        <v>0</v>
      </c>
      <c r="L1011" s="12">
        <v>0</v>
      </c>
      <c r="M1011" s="12">
        <v>0</v>
      </c>
      <c r="N1011" s="39">
        <v>0</v>
      </c>
      <c r="O1011" s="31">
        <v>0</v>
      </c>
      <c r="P1011" s="36" t="s">
        <v>99</v>
      </c>
    </row>
    <row r="1012" spans="1:16" ht="36" x14ac:dyDescent="0.25">
      <c r="A1012" s="38">
        <v>38127</v>
      </c>
      <c r="B1012" s="38">
        <v>38127</v>
      </c>
      <c r="C1012" s="11">
        <v>2004</v>
      </c>
      <c r="D1012" s="11" t="s">
        <v>34</v>
      </c>
      <c r="E1012" s="11" t="s">
        <v>35</v>
      </c>
      <c r="F1012" s="36" t="s">
        <v>51</v>
      </c>
      <c r="G1012" s="36" t="s">
        <v>536</v>
      </c>
      <c r="H1012" s="9" t="s">
        <v>1606</v>
      </c>
      <c r="I1012" s="10">
        <v>0</v>
      </c>
      <c r="J1012" s="12">
        <v>300</v>
      </c>
      <c r="K1012" s="12">
        <v>60</v>
      </c>
      <c r="L1012" s="12">
        <v>0</v>
      </c>
      <c r="M1012" s="12">
        <v>0</v>
      </c>
      <c r="N1012" s="39">
        <v>0</v>
      </c>
      <c r="O1012" s="31">
        <v>0.6</v>
      </c>
      <c r="P1012" s="36" t="s">
        <v>99</v>
      </c>
    </row>
    <row r="1013" spans="1:16" ht="36" x14ac:dyDescent="0.25">
      <c r="A1013" s="38">
        <v>38129</v>
      </c>
      <c r="B1013" s="38">
        <v>38129</v>
      </c>
      <c r="C1013" s="11">
        <v>2004</v>
      </c>
      <c r="D1013" s="35" t="s">
        <v>13</v>
      </c>
      <c r="E1013" s="11" t="s">
        <v>112</v>
      </c>
      <c r="F1013" s="36" t="s">
        <v>19</v>
      </c>
      <c r="G1013" s="36" t="s">
        <v>145</v>
      </c>
      <c r="H1013" s="9" t="s">
        <v>1607</v>
      </c>
      <c r="I1013" s="10">
        <v>0</v>
      </c>
      <c r="J1013" s="12">
        <v>205</v>
      </c>
      <c r="K1013" s="12">
        <v>0</v>
      </c>
      <c r="L1013" s="12">
        <v>0</v>
      </c>
      <c r="M1013" s="12">
        <v>0</v>
      </c>
      <c r="N1013" s="39">
        <v>0</v>
      </c>
      <c r="O1013" s="31">
        <v>0</v>
      </c>
      <c r="P1013" s="36" t="s">
        <v>99</v>
      </c>
    </row>
    <row r="1014" spans="1:16" ht="48" x14ac:dyDescent="0.25">
      <c r="A1014" s="38">
        <v>38130</v>
      </c>
      <c r="B1014" s="38">
        <v>38130</v>
      </c>
      <c r="C1014" s="11">
        <v>2004</v>
      </c>
      <c r="D1014" s="35" t="s">
        <v>115</v>
      </c>
      <c r="E1014" s="11" t="s">
        <v>1450</v>
      </c>
      <c r="F1014" s="36" t="s">
        <v>26</v>
      </c>
      <c r="G1014" s="36" t="s">
        <v>1316</v>
      </c>
      <c r="H1014" s="9" t="s">
        <v>1608</v>
      </c>
      <c r="I1014" s="10">
        <v>0</v>
      </c>
      <c r="J1014" s="12">
        <v>0</v>
      </c>
      <c r="K1014" s="12">
        <v>0</v>
      </c>
      <c r="L1014" s="12">
        <v>0</v>
      </c>
      <c r="M1014" s="12">
        <v>0</v>
      </c>
      <c r="N1014" s="39">
        <v>0</v>
      </c>
      <c r="O1014" s="31">
        <v>0</v>
      </c>
      <c r="P1014" s="36" t="s">
        <v>99</v>
      </c>
    </row>
    <row r="1015" spans="1:16" ht="36" x14ac:dyDescent="0.25">
      <c r="A1015" s="38">
        <v>38131</v>
      </c>
      <c r="B1015" s="38">
        <v>38131</v>
      </c>
      <c r="C1015" s="11">
        <v>2004</v>
      </c>
      <c r="D1015" s="11" t="s">
        <v>34</v>
      </c>
      <c r="E1015" s="11" t="s">
        <v>35</v>
      </c>
      <c r="F1015" s="36" t="s">
        <v>51</v>
      </c>
      <c r="G1015" s="36" t="s">
        <v>1609</v>
      </c>
      <c r="H1015" s="9" t="s">
        <v>1610</v>
      </c>
      <c r="I1015" s="10">
        <v>0</v>
      </c>
      <c r="J1015" s="12">
        <v>125</v>
      </c>
      <c r="K1015" s="12">
        <v>25</v>
      </c>
      <c r="L1015" s="12">
        <v>0</v>
      </c>
      <c r="M1015" s="12">
        <v>0</v>
      </c>
      <c r="N1015" s="39">
        <v>0</v>
      </c>
      <c r="O1015" s="31">
        <v>0.1</v>
      </c>
      <c r="P1015" s="36" t="s">
        <v>99</v>
      </c>
    </row>
    <row r="1016" spans="1:16" ht="24" x14ac:dyDescent="0.25">
      <c r="A1016" s="38">
        <v>38132</v>
      </c>
      <c r="B1016" s="38">
        <v>38132</v>
      </c>
      <c r="C1016" s="11">
        <v>2004</v>
      </c>
      <c r="D1016" s="35" t="s">
        <v>115</v>
      </c>
      <c r="E1016" s="11" t="s">
        <v>116</v>
      </c>
      <c r="F1016" s="36" t="s">
        <v>55</v>
      </c>
      <c r="G1016" s="36" t="s">
        <v>145</v>
      </c>
      <c r="H1016" s="9" t="s">
        <v>1611</v>
      </c>
      <c r="I1016" s="10">
        <v>0</v>
      </c>
      <c r="J1016" s="12">
        <v>10</v>
      </c>
      <c r="K1016" s="12">
        <v>0</v>
      </c>
      <c r="L1016" s="12">
        <v>0</v>
      </c>
      <c r="M1016" s="12">
        <v>0</v>
      </c>
      <c r="N1016" s="39">
        <v>0</v>
      </c>
      <c r="O1016" s="31">
        <v>0.06</v>
      </c>
      <c r="P1016" s="36" t="s">
        <v>99</v>
      </c>
    </row>
    <row r="1017" spans="1:16" ht="36" x14ac:dyDescent="0.25">
      <c r="A1017" s="38">
        <v>38133</v>
      </c>
      <c r="B1017" s="38">
        <v>38133</v>
      </c>
      <c r="C1017" s="11">
        <v>2004</v>
      </c>
      <c r="D1017" s="35" t="s">
        <v>115</v>
      </c>
      <c r="E1017" s="11" t="s">
        <v>116</v>
      </c>
      <c r="F1017" s="36" t="s">
        <v>36</v>
      </c>
      <c r="G1017" s="36" t="s">
        <v>414</v>
      </c>
      <c r="H1017" s="9" t="s">
        <v>1612</v>
      </c>
      <c r="I1017" s="10">
        <v>2</v>
      </c>
      <c r="J1017" s="12">
        <v>42</v>
      </c>
      <c r="K1017" s="12">
        <v>0</v>
      </c>
      <c r="L1017" s="12">
        <v>0</v>
      </c>
      <c r="M1017" s="12">
        <v>0</v>
      </c>
      <c r="N1017" s="39">
        <v>0</v>
      </c>
      <c r="O1017" s="31">
        <v>0.27</v>
      </c>
      <c r="P1017" s="36" t="s">
        <v>99</v>
      </c>
    </row>
    <row r="1018" spans="1:16" ht="24" x14ac:dyDescent="0.25">
      <c r="A1018" s="38">
        <v>38133</v>
      </c>
      <c r="B1018" s="38">
        <v>38133</v>
      </c>
      <c r="C1018" s="11">
        <v>2004</v>
      </c>
      <c r="D1018" s="35" t="s">
        <v>13</v>
      </c>
      <c r="E1018" s="11" t="s">
        <v>112</v>
      </c>
      <c r="F1018" s="36" t="s">
        <v>165</v>
      </c>
      <c r="G1018" s="36" t="s">
        <v>714</v>
      </c>
      <c r="H1018" s="9" t="s">
        <v>1613</v>
      </c>
      <c r="I1018" s="10">
        <v>1</v>
      </c>
      <c r="J1018" s="12">
        <v>1</v>
      </c>
      <c r="K1018" s="12">
        <v>1</v>
      </c>
      <c r="L1018" s="12">
        <v>0</v>
      </c>
      <c r="M1018" s="12">
        <v>0</v>
      </c>
      <c r="N1018" s="39">
        <v>0</v>
      </c>
      <c r="O1018" s="31">
        <v>3.5999999999999997E-2</v>
      </c>
      <c r="P1018" s="36" t="s">
        <v>99</v>
      </c>
    </row>
    <row r="1019" spans="1:16" ht="24" x14ac:dyDescent="0.25">
      <c r="A1019" s="38">
        <v>38134</v>
      </c>
      <c r="B1019" s="38">
        <v>38134</v>
      </c>
      <c r="C1019" s="11">
        <v>2004</v>
      </c>
      <c r="D1019" s="11" t="s">
        <v>34</v>
      </c>
      <c r="E1019" s="11" t="s">
        <v>35</v>
      </c>
      <c r="F1019" s="36" t="s">
        <v>26</v>
      </c>
      <c r="G1019" s="36" t="s">
        <v>1316</v>
      </c>
      <c r="H1019" s="9" t="s">
        <v>1614</v>
      </c>
      <c r="I1019" s="10">
        <v>0</v>
      </c>
      <c r="J1019" s="12">
        <v>60</v>
      </c>
      <c r="K1019" s="12">
        <v>12</v>
      </c>
      <c r="L1019" s="12">
        <v>0</v>
      </c>
      <c r="M1019" s="12">
        <v>0</v>
      </c>
      <c r="N1019" s="39">
        <v>0</v>
      </c>
      <c r="O1019" s="31">
        <v>0.04</v>
      </c>
      <c r="P1019" s="36" t="s">
        <v>99</v>
      </c>
    </row>
    <row r="1020" spans="1:16" ht="36" x14ac:dyDescent="0.25">
      <c r="A1020" s="38">
        <v>38135</v>
      </c>
      <c r="B1020" s="38">
        <v>38135</v>
      </c>
      <c r="C1020" s="11">
        <v>2004</v>
      </c>
      <c r="D1020" s="11" t="s">
        <v>34</v>
      </c>
      <c r="E1020" s="11" t="s">
        <v>35</v>
      </c>
      <c r="F1020" s="36" t="s">
        <v>55</v>
      </c>
      <c r="G1020" s="36" t="s">
        <v>1615</v>
      </c>
      <c r="H1020" s="9" t="s">
        <v>1616</v>
      </c>
      <c r="I1020" s="10">
        <v>0</v>
      </c>
      <c r="J1020" s="12">
        <v>35</v>
      </c>
      <c r="K1020" s="12">
        <v>7</v>
      </c>
      <c r="L1020" s="12">
        <v>0</v>
      </c>
      <c r="M1020" s="12">
        <v>0</v>
      </c>
      <c r="N1020" s="39">
        <v>0</v>
      </c>
      <c r="O1020" s="31">
        <v>7.0000000000000007E-2</v>
      </c>
      <c r="P1020" s="36" t="s">
        <v>99</v>
      </c>
    </row>
    <row r="1021" spans="1:16" ht="60" x14ac:dyDescent="0.25">
      <c r="A1021" s="38">
        <v>38135</v>
      </c>
      <c r="B1021" s="38">
        <v>38135</v>
      </c>
      <c r="C1021" s="11">
        <v>2004</v>
      </c>
      <c r="D1021" s="35" t="s">
        <v>115</v>
      </c>
      <c r="E1021" s="11" t="s">
        <v>364</v>
      </c>
      <c r="F1021" s="36" t="s">
        <v>19</v>
      </c>
      <c r="G1021" s="36" t="s">
        <v>1282</v>
      </c>
      <c r="H1021" s="9" t="s">
        <v>1617</v>
      </c>
      <c r="I1021" s="10">
        <v>0</v>
      </c>
      <c r="J1021" s="12">
        <v>49</v>
      </c>
      <c r="K1021" s="12">
        <v>0</v>
      </c>
      <c r="L1021" s="12">
        <v>0</v>
      </c>
      <c r="M1021" s="12">
        <v>0</v>
      </c>
      <c r="N1021" s="39">
        <v>0</v>
      </c>
      <c r="O1021" s="31">
        <v>0</v>
      </c>
      <c r="P1021" s="36" t="s">
        <v>99</v>
      </c>
    </row>
    <row r="1022" spans="1:16" ht="24" x14ac:dyDescent="0.25">
      <c r="A1022" s="38">
        <v>38137</v>
      </c>
      <c r="B1022" s="38">
        <v>38137</v>
      </c>
      <c r="C1022" s="11">
        <v>2004</v>
      </c>
      <c r="D1022" s="11" t="s">
        <v>34</v>
      </c>
      <c r="E1022" s="11" t="s">
        <v>35</v>
      </c>
      <c r="F1022" s="36" t="s">
        <v>155</v>
      </c>
      <c r="G1022" s="36" t="s">
        <v>1618</v>
      </c>
      <c r="H1022" s="9" t="s">
        <v>1619</v>
      </c>
      <c r="I1022" s="10">
        <v>0</v>
      </c>
      <c r="J1022" s="12">
        <v>200</v>
      </c>
      <c r="K1022" s="12">
        <v>40</v>
      </c>
      <c r="L1022" s="12">
        <v>0</v>
      </c>
      <c r="M1022" s="12">
        <v>0</v>
      </c>
      <c r="N1022" s="39">
        <v>0</v>
      </c>
      <c r="O1022" s="31">
        <v>0.16</v>
      </c>
      <c r="P1022" s="36" t="s">
        <v>99</v>
      </c>
    </row>
    <row r="1023" spans="1:16" ht="36" x14ac:dyDescent="0.25">
      <c r="A1023" s="38">
        <v>38137</v>
      </c>
      <c r="B1023" s="38">
        <v>38137</v>
      </c>
      <c r="C1023" s="11">
        <v>2004</v>
      </c>
      <c r="D1023" s="35" t="s">
        <v>115</v>
      </c>
      <c r="E1023" s="11" t="s">
        <v>116</v>
      </c>
      <c r="F1023" s="36" t="s">
        <v>165</v>
      </c>
      <c r="G1023" s="36" t="s">
        <v>145</v>
      </c>
      <c r="H1023" s="9" t="s">
        <v>1620</v>
      </c>
      <c r="I1023" s="10">
        <v>2</v>
      </c>
      <c r="J1023" s="12">
        <v>27</v>
      </c>
      <c r="K1023" s="12">
        <v>0</v>
      </c>
      <c r="L1023" s="12">
        <v>0</v>
      </c>
      <c r="M1023" s="12">
        <v>0</v>
      </c>
      <c r="N1023" s="39">
        <v>0</v>
      </c>
      <c r="O1023" s="31">
        <v>0.6</v>
      </c>
      <c r="P1023" s="36" t="s">
        <v>99</v>
      </c>
    </row>
    <row r="1024" spans="1:16" ht="24" x14ac:dyDescent="0.25">
      <c r="A1024" s="38">
        <v>38138</v>
      </c>
      <c r="B1024" s="38">
        <v>38138</v>
      </c>
      <c r="C1024" s="11">
        <v>2004</v>
      </c>
      <c r="D1024" s="11" t="s">
        <v>34</v>
      </c>
      <c r="E1024" s="11" t="s">
        <v>35</v>
      </c>
      <c r="F1024" s="36" t="s">
        <v>15</v>
      </c>
      <c r="G1024" s="36" t="s">
        <v>1621</v>
      </c>
      <c r="H1024" s="9" t="s">
        <v>1622</v>
      </c>
      <c r="I1024" s="10">
        <v>0</v>
      </c>
      <c r="J1024" s="12">
        <v>55</v>
      </c>
      <c r="K1024" s="12">
        <v>11</v>
      </c>
      <c r="L1024" s="12">
        <v>0</v>
      </c>
      <c r="M1024" s="12">
        <v>0</v>
      </c>
      <c r="N1024" s="39">
        <v>0</v>
      </c>
      <c r="O1024" s="31">
        <v>0.04</v>
      </c>
      <c r="P1024" s="36" t="s">
        <v>99</v>
      </c>
    </row>
    <row r="1025" spans="1:16" ht="24" x14ac:dyDescent="0.25">
      <c r="A1025" s="38">
        <v>38139</v>
      </c>
      <c r="B1025" s="38">
        <v>38139</v>
      </c>
      <c r="C1025" s="11">
        <v>2004</v>
      </c>
      <c r="D1025" s="35" t="s">
        <v>13</v>
      </c>
      <c r="E1025" s="11" t="s">
        <v>14</v>
      </c>
      <c r="F1025" s="36" t="s">
        <v>55</v>
      </c>
      <c r="G1025" s="36" t="s">
        <v>1579</v>
      </c>
      <c r="H1025" s="9" t="s">
        <v>1623</v>
      </c>
      <c r="I1025" s="10">
        <v>0</v>
      </c>
      <c r="J1025" s="12">
        <v>0</v>
      </c>
      <c r="K1025" s="12">
        <v>0</v>
      </c>
      <c r="L1025" s="12">
        <v>0</v>
      </c>
      <c r="M1025" s="12">
        <v>0</v>
      </c>
      <c r="N1025" s="39">
        <v>35</v>
      </c>
      <c r="O1025" s="31">
        <v>3.5000000000000003E-2</v>
      </c>
      <c r="P1025" s="36" t="s">
        <v>99</v>
      </c>
    </row>
    <row r="1026" spans="1:16" ht="36" x14ac:dyDescent="0.25">
      <c r="A1026" s="38">
        <v>38140</v>
      </c>
      <c r="B1026" s="38">
        <v>38140</v>
      </c>
      <c r="C1026" s="11">
        <v>2004</v>
      </c>
      <c r="D1026" s="11" t="s">
        <v>34</v>
      </c>
      <c r="E1026" s="11" t="s">
        <v>39</v>
      </c>
      <c r="F1026" s="36" t="s">
        <v>162</v>
      </c>
      <c r="G1026" s="36" t="s">
        <v>16</v>
      </c>
      <c r="H1026" s="9" t="s">
        <v>1624</v>
      </c>
      <c r="I1026" s="10">
        <v>0</v>
      </c>
      <c r="J1026" s="12">
        <v>0</v>
      </c>
      <c r="K1026" s="12">
        <v>0</v>
      </c>
      <c r="L1026" s="12">
        <v>0</v>
      </c>
      <c r="M1026" s="12">
        <v>0</v>
      </c>
      <c r="N1026" s="39">
        <v>1421</v>
      </c>
      <c r="O1026" s="31">
        <v>30</v>
      </c>
      <c r="P1026" s="36" t="s">
        <v>99</v>
      </c>
    </row>
    <row r="1027" spans="1:16" ht="36" x14ac:dyDescent="0.25">
      <c r="A1027" s="38">
        <v>38140</v>
      </c>
      <c r="B1027" s="38">
        <v>38140</v>
      </c>
      <c r="C1027" s="11">
        <v>2004</v>
      </c>
      <c r="D1027" s="11" t="s">
        <v>34</v>
      </c>
      <c r="E1027" s="11" t="s">
        <v>35</v>
      </c>
      <c r="F1027" s="36" t="s">
        <v>75</v>
      </c>
      <c r="G1027" s="36" t="s">
        <v>574</v>
      </c>
      <c r="H1027" s="9" t="s">
        <v>1625</v>
      </c>
      <c r="I1027" s="10">
        <v>0</v>
      </c>
      <c r="J1027" s="12">
        <v>1000</v>
      </c>
      <c r="K1027" s="12">
        <v>200</v>
      </c>
      <c r="L1027" s="12">
        <v>0</v>
      </c>
      <c r="M1027" s="12">
        <v>0</v>
      </c>
      <c r="N1027" s="39">
        <v>0</v>
      </c>
      <c r="O1027" s="31">
        <v>1.2</v>
      </c>
      <c r="P1027" s="36" t="s">
        <v>99</v>
      </c>
    </row>
    <row r="1028" spans="1:16" ht="36" x14ac:dyDescent="0.25">
      <c r="A1028" s="38">
        <v>38140</v>
      </c>
      <c r="B1028" s="38">
        <v>38140</v>
      </c>
      <c r="C1028" s="11">
        <v>2004</v>
      </c>
      <c r="D1028" s="11" t="s">
        <v>34</v>
      </c>
      <c r="E1028" s="11" t="s">
        <v>35</v>
      </c>
      <c r="F1028" s="36" t="s">
        <v>44</v>
      </c>
      <c r="G1028" s="36" t="s">
        <v>1626</v>
      </c>
      <c r="H1028" s="9" t="s">
        <v>1627</v>
      </c>
      <c r="I1028" s="10">
        <v>0</v>
      </c>
      <c r="J1028" s="12">
        <v>35</v>
      </c>
      <c r="K1028" s="12">
        <v>7</v>
      </c>
      <c r="L1028" s="12">
        <v>0</v>
      </c>
      <c r="M1028" s="12">
        <v>0</v>
      </c>
      <c r="N1028" s="39">
        <v>0</v>
      </c>
      <c r="O1028" s="31">
        <v>0.04</v>
      </c>
      <c r="P1028" s="36" t="s">
        <v>99</v>
      </c>
    </row>
    <row r="1029" spans="1:16" ht="24" x14ac:dyDescent="0.25">
      <c r="A1029" s="38">
        <v>38140</v>
      </c>
      <c r="B1029" s="38">
        <v>38140</v>
      </c>
      <c r="C1029" s="11">
        <v>2004</v>
      </c>
      <c r="D1029" s="35" t="s">
        <v>115</v>
      </c>
      <c r="E1029" s="11" t="s">
        <v>116</v>
      </c>
      <c r="F1029" s="36" t="s">
        <v>15</v>
      </c>
      <c r="G1029" s="36" t="s">
        <v>145</v>
      </c>
      <c r="H1029" s="9" t="s">
        <v>1628</v>
      </c>
      <c r="I1029" s="10">
        <v>0</v>
      </c>
      <c r="J1029" s="12">
        <v>1</v>
      </c>
      <c r="K1029" s="12">
        <v>0</v>
      </c>
      <c r="L1029" s="12">
        <v>0</v>
      </c>
      <c r="M1029" s="12">
        <v>0</v>
      </c>
      <c r="N1029" s="39">
        <v>0</v>
      </c>
      <c r="O1029" s="31">
        <v>0.27</v>
      </c>
      <c r="P1029" s="36" t="s">
        <v>99</v>
      </c>
    </row>
    <row r="1030" spans="1:16" ht="36" x14ac:dyDescent="0.25">
      <c r="A1030" s="38">
        <v>38141</v>
      </c>
      <c r="B1030" s="38">
        <v>38141</v>
      </c>
      <c r="C1030" s="11">
        <v>2004</v>
      </c>
      <c r="D1030" s="35" t="s">
        <v>115</v>
      </c>
      <c r="E1030" s="11" t="s">
        <v>352</v>
      </c>
      <c r="F1030" s="36" t="s">
        <v>55</v>
      </c>
      <c r="G1030" s="36" t="s">
        <v>242</v>
      </c>
      <c r="H1030" s="9" t="s">
        <v>1629</v>
      </c>
      <c r="I1030" s="10">
        <v>2</v>
      </c>
      <c r="J1030" s="12">
        <v>2</v>
      </c>
      <c r="K1030" s="12">
        <v>0</v>
      </c>
      <c r="L1030" s="12">
        <v>0</v>
      </c>
      <c r="M1030" s="12">
        <v>0</v>
      </c>
      <c r="N1030" s="39">
        <v>0</v>
      </c>
      <c r="O1030" s="31">
        <v>0</v>
      </c>
      <c r="P1030" s="36" t="s">
        <v>99</v>
      </c>
    </row>
    <row r="1031" spans="1:16" ht="36" x14ac:dyDescent="0.25">
      <c r="A1031" s="38">
        <v>38142</v>
      </c>
      <c r="B1031" s="38">
        <v>38142</v>
      </c>
      <c r="C1031" s="11">
        <v>2004</v>
      </c>
      <c r="D1031" s="11" t="s">
        <v>34</v>
      </c>
      <c r="E1031" s="11" t="s">
        <v>35</v>
      </c>
      <c r="F1031" s="36" t="s">
        <v>92</v>
      </c>
      <c r="G1031" s="36" t="s">
        <v>1630</v>
      </c>
      <c r="H1031" s="9" t="s">
        <v>1631</v>
      </c>
      <c r="I1031" s="10">
        <v>0</v>
      </c>
      <c r="J1031" s="12">
        <v>1000</v>
      </c>
      <c r="K1031" s="12">
        <v>200</v>
      </c>
      <c r="L1031" s="12">
        <v>0</v>
      </c>
      <c r="M1031" s="12">
        <v>0</v>
      </c>
      <c r="N1031" s="39">
        <v>400</v>
      </c>
      <c r="O1031" s="31">
        <v>1.29</v>
      </c>
      <c r="P1031" s="36" t="s">
        <v>99</v>
      </c>
    </row>
    <row r="1032" spans="1:16" ht="48" x14ac:dyDescent="0.25">
      <c r="A1032" s="38">
        <v>38142</v>
      </c>
      <c r="B1032" s="38">
        <v>38142</v>
      </c>
      <c r="C1032" s="11">
        <v>2004</v>
      </c>
      <c r="D1032" s="11" t="s">
        <v>34</v>
      </c>
      <c r="E1032" s="11" t="s">
        <v>35</v>
      </c>
      <c r="F1032" s="36" t="s">
        <v>253</v>
      </c>
      <c r="G1032" s="36" t="s">
        <v>1632</v>
      </c>
      <c r="H1032" s="9" t="s">
        <v>1633</v>
      </c>
      <c r="I1032" s="10">
        <v>0</v>
      </c>
      <c r="J1032" s="12">
        <v>50</v>
      </c>
      <c r="K1032" s="12">
        <v>10</v>
      </c>
      <c r="L1032" s="12">
        <v>0</v>
      </c>
      <c r="M1032" s="12">
        <v>0</v>
      </c>
      <c r="N1032" s="39">
        <v>0</v>
      </c>
      <c r="O1032" s="31">
        <v>0.04</v>
      </c>
      <c r="P1032" s="36" t="s">
        <v>99</v>
      </c>
    </row>
    <row r="1033" spans="1:16" ht="36" x14ac:dyDescent="0.25">
      <c r="A1033" s="38">
        <v>38142</v>
      </c>
      <c r="B1033" s="38">
        <v>38142</v>
      </c>
      <c r="C1033" s="11">
        <v>2004</v>
      </c>
      <c r="D1033" s="11" t="s">
        <v>34</v>
      </c>
      <c r="E1033" s="11" t="s">
        <v>35</v>
      </c>
      <c r="F1033" s="36" t="s">
        <v>75</v>
      </c>
      <c r="G1033" s="36" t="s">
        <v>272</v>
      </c>
      <c r="H1033" s="9" t="s">
        <v>1634</v>
      </c>
      <c r="I1033" s="10">
        <v>0</v>
      </c>
      <c r="J1033" s="12">
        <v>0</v>
      </c>
      <c r="K1033" s="12" t="s">
        <v>145</v>
      </c>
      <c r="L1033" s="12">
        <v>0</v>
      </c>
      <c r="M1033" s="12">
        <v>0</v>
      </c>
      <c r="N1033" s="39">
        <v>0</v>
      </c>
      <c r="O1033" s="31">
        <v>0</v>
      </c>
      <c r="P1033" s="36" t="s">
        <v>99</v>
      </c>
    </row>
    <row r="1034" spans="1:16" ht="60" x14ac:dyDescent="0.25">
      <c r="A1034" s="38">
        <v>38142</v>
      </c>
      <c r="B1034" s="38">
        <v>38142</v>
      </c>
      <c r="C1034" s="11">
        <v>2004</v>
      </c>
      <c r="D1034" s="11" t="s">
        <v>34</v>
      </c>
      <c r="E1034" s="11" t="s">
        <v>35</v>
      </c>
      <c r="F1034" s="36" t="s">
        <v>15</v>
      </c>
      <c r="G1034" s="36" t="s">
        <v>1635</v>
      </c>
      <c r="H1034" s="9" t="s">
        <v>1636</v>
      </c>
      <c r="I1034" s="10">
        <v>8</v>
      </c>
      <c r="J1034" s="12">
        <v>8</v>
      </c>
      <c r="K1034" s="12">
        <v>0</v>
      </c>
      <c r="L1034" s="12">
        <v>0</v>
      </c>
      <c r="M1034" s="12">
        <v>0</v>
      </c>
      <c r="N1034" s="39">
        <v>0</v>
      </c>
      <c r="O1034" s="31">
        <v>0</v>
      </c>
      <c r="P1034" s="36" t="s">
        <v>99</v>
      </c>
    </row>
    <row r="1035" spans="1:16" ht="84" x14ac:dyDescent="0.25">
      <c r="A1035" s="38">
        <v>38142</v>
      </c>
      <c r="B1035" s="38">
        <v>38142</v>
      </c>
      <c r="C1035" s="11">
        <v>2004</v>
      </c>
      <c r="D1035" s="35" t="s">
        <v>104</v>
      </c>
      <c r="E1035" s="11" t="s">
        <v>276</v>
      </c>
      <c r="F1035" s="36" t="s">
        <v>36</v>
      </c>
      <c r="G1035" s="36" t="s">
        <v>1637</v>
      </c>
      <c r="H1035" s="9" t="s">
        <v>1638</v>
      </c>
      <c r="I1035" s="10">
        <v>0</v>
      </c>
      <c r="J1035" s="12">
        <v>185</v>
      </c>
      <c r="K1035" s="12">
        <v>0</v>
      </c>
      <c r="L1035" s="12">
        <v>2</v>
      </c>
      <c r="M1035" s="12">
        <v>0</v>
      </c>
      <c r="N1035" s="39">
        <v>0</v>
      </c>
      <c r="O1035" s="31">
        <v>0.15</v>
      </c>
      <c r="P1035" s="36" t="s">
        <v>99</v>
      </c>
    </row>
    <row r="1036" spans="1:16" ht="24" x14ac:dyDescent="0.25">
      <c r="A1036" s="38">
        <v>38142</v>
      </c>
      <c r="B1036" s="38">
        <v>38142</v>
      </c>
      <c r="C1036" s="11">
        <v>2004</v>
      </c>
      <c r="D1036" s="35" t="s">
        <v>115</v>
      </c>
      <c r="E1036" s="11" t="s">
        <v>116</v>
      </c>
      <c r="F1036" s="36" t="s">
        <v>55</v>
      </c>
      <c r="G1036" s="36" t="s">
        <v>1639</v>
      </c>
      <c r="H1036" s="9" t="s">
        <v>1640</v>
      </c>
      <c r="I1036" s="10">
        <v>0</v>
      </c>
      <c r="J1036" s="12">
        <v>1</v>
      </c>
      <c r="K1036" s="12">
        <v>0</v>
      </c>
      <c r="L1036" s="12">
        <v>0</v>
      </c>
      <c r="M1036" s="12">
        <v>0</v>
      </c>
      <c r="N1036" s="39">
        <v>0</v>
      </c>
      <c r="O1036" s="31">
        <v>1</v>
      </c>
      <c r="P1036" s="36" t="s">
        <v>99</v>
      </c>
    </row>
    <row r="1037" spans="1:16" ht="36" x14ac:dyDescent="0.25">
      <c r="A1037" s="38">
        <v>38143</v>
      </c>
      <c r="B1037" s="38">
        <v>38143</v>
      </c>
      <c r="C1037" s="11">
        <v>2004</v>
      </c>
      <c r="D1037" s="35" t="s">
        <v>13</v>
      </c>
      <c r="E1037" s="11" t="s">
        <v>14</v>
      </c>
      <c r="F1037" s="36" t="s">
        <v>28</v>
      </c>
      <c r="G1037" s="36" t="s">
        <v>411</v>
      </c>
      <c r="H1037" s="9" t="s">
        <v>1641</v>
      </c>
      <c r="I1037" s="10">
        <v>0</v>
      </c>
      <c r="J1037" s="12">
        <v>0</v>
      </c>
      <c r="K1037" s="12">
        <v>0</v>
      </c>
      <c r="L1037" s="12">
        <v>0</v>
      </c>
      <c r="M1037" s="12">
        <v>0</v>
      </c>
      <c r="N1037" s="39">
        <v>600</v>
      </c>
      <c r="O1037" s="31">
        <v>8.5</v>
      </c>
      <c r="P1037" s="36" t="s">
        <v>99</v>
      </c>
    </row>
    <row r="1038" spans="1:16" ht="36" x14ac:dyDescent="0.25">
      <c r="A1038" s="38">
        <v>38143</v>
      </c>
      <c r="B1038" s="38">
        <v>38143</v>
      </c>
      <c r="C1038" s="11">
        <v>2004</v>
      </c>
      <c r="D1038" s="35" t="s">
        <v>104</v>
      </c>
      <c r="E1038" s="11" t="s">
        <v>276</v>
      </c>
      <c r="F1038" s="36" t="s">
        <v>57</v>
      </c>
      <c r="G1038" s="36" t="s">
        <v>1642</v>
      </c>
      <c r="H1038" s="9" t="s">
        <v>1643</v>
      </c>
      <c r="I1038" s="10">
        <v>1</v>
      </c>
      <c r="J1038" s="12">
        <v>3</v>
      </c>
      <c r="K1038" s="12">
        <v>0</v>
      </c>
      <c r="L1038" s="12">
        <v>0</v>
      </c>
      <c r="M1038" s="12">
        <v>0</v>
      </c>
      <c r="N1038" s="39">
        <v>0</v>
      </c>
      <c r="O1038" s="31">
        <v>0</v>
      </c>
      <c r="P1038" s="36" t="s">
        <v>99</v>
      </c>
    </row>
    <row r="1039" spans="1:16" ht="36" x14ac:dyDescent="0.25">
      <c r="A1039" s="38">
        <v>38143</v>
      </c>
      <c r="B1039" s="38">
        <v>38144</v>
      </c>
      <c r="C1039" s="11">
        <v>2004</v>
      </c>
      <c r="D1039" s="11" t="s">
        <v>34</v>
      </c>
      <c r="E1039" s="11" t="s">
        <v>35</v>
      </c>
      <c r="F1039" s="36" t="s">
        <v>19</v>
      </c>
      <c r="G1039" s="9" t="s">
        <v>1644</v>
      </c>
      <c r="H1039" s="9" t="s">
        <v>1645</v>
      </c>
      <c r="I1039" s="10">
        <v>0</v>
      </c>
      <c r="J1039" s="12">
        <v>15</v>
      </c>
      <c r="K1039" s="12">
        <v>3</v>
      </c>
      <c r="L1039" s="12">
        <v>0</v>
      </c>
      <c r="M1039" s="12">
        <v>0</v>
      </c>
      <c r="N1039" s="39">
        <v>15</v>
      </c>
      <c r="O1039" s="31">
        <v>0.01</v>
      </c>
      <c r="P1039" s="36" t="s">
        <v>99</v>
      </c>
    </row>
    <row r="1040" spans="1:16" ht="48" x14ac:dyDescent="0.25">
      <c r="A1040" s="38">
        <v>38145</v>
      </c>
      <c r="B1040" s="38">
        <v>38145</v>
      </c>
      <c r="C1040" s="11">
        <v>2004</v>
      </c>
      <c r="D1040" s="11" t="s">
        <v>34</v>
      </c>
      <c r="E1040" s="11" t="s">
        <v>95</v>
      </c>
      <c r="F1040" s="36" t="s">
        <v>77</v>
      </c>
      <c r="G1040" s="36" t="s">
        <v>1272</v>
      </c>
      <c r="H1040" s="9" t="s">
        <v>1646</v>
      </c>
      <c r="I1040" s="10">
        <v>0</v>
      </c>
      <c r="J1040" s="12">
        <v>4500</v>
      </c>
      <c r="K1040" s="12">
        <v>0</v>
      </c>
      <c r="L1040" s="12">
        <v>0</v>
      </c>
      <c r="M1040" s="12">
        <v>0</v>
      </c>
      <c r="N1040" s="39">
        <v>10000</v>
      </c>
      <c r="O1040" s="31">
        <v>128</v>
      </c>
      <c r="P1040" s="36" t="s">
        <v>99</v>
      </c>
    </row>
    <row r="1041" spans="1:16" ht="72" x14ac:dyDescent="0.25">
      <c r="A1041" s="38">
        <v>38145</v>
      </c>
      <c r="B1041" s="38">
        <v>38145</v>
      </c>
      <c r="C1041" s="11">
        <v>2004</v>
      </c>
      <c r="D1041" s="11" t="s">
        <v>34</v>
      </c>
      <c r="E1041" s="11" t="s">
        <v>35</v>
      </c>
      <c r="F1041" s="36" t="s">
        <v>19</v>
      </c>
      <c r="G1041" s="36" t="s">
        <v>1647</v>
      </c>
      <c r="H1041" s="9" t="s">
        <v>1648</v>
      </c>
      <c r="I1041" s="10">
        <v>0</v>
      </c>
      <c r="J1041" s="12">
        <v>249</v>
      </c>
      <c r="K1041" s="12">
        <v>126</v>
      </c>
      <c r="L1041" s="12">
        <v>3</v>
      </c>
      <c r="M1041" s="12">
        <v>0</v>
      </c>
      <c r="N1041" s="39">
        <v>0</v>
      </c>
      <c r="O1041" s="31">
        <v>2</v>
      </c>
      <c r="P1041" s="36" t="s">
        <v>99</v>
      </c>
    </row>
    <row r="1042" spans="1:16" ht="36" x14ac:dyDescent="0.25">
      <c r="A1042" s="38">
        <v>38145</v>
      </c>
      <c r="B1042" s="38">
        <v>38145</v>
      </c>
      <c r="C1042" s="11">
        <v>2004</v>
      </c>
      <c r="D1042" s="11" t="s">
        <v>34</v>
      </c>
      <c r="E1042" s="11" t="s">
        <v>35</v>
      </c>
      <c r="F1042" s="36" t="s">
        <v>55</v>
      </c>
      <c r="G1042" s="36" t="s">
        <v>1649</v>
      </c>
      <c r="H1042" s="9" t="s">
        <v>1650</v>
      </c>
      <c r="I1042" s="10">
        <v>0</v>
      </c>
      <c r="J1042" s="12">
        <v>1500</v>
      </c>
      <c r="K1042" s="12">
        <v>300</v>
      </c>
      <c r="L1042" s="12">
        <v>0</v>
      </c>
      <c r="M1042" s="12">
        <v>0</v>
      </c>
      <c r="N1042" s="39">
        <v>0</v>
      </c>
      <c r="O1042" s="31">
        <v>1.21</v>
      </c>
      <c r="P1042" s="36" t="s">
        <v>99</v>
      </c>
    </row>
    <row r="1043" spans="1:16" ht="24" x14ac:dyDescent="0.25">
      <c r="A1043" s="38">
        <v>38145</v>
      </c>
      <c r="B1043" s="38">
        <v>38145</v>
      </c>
      <c r="C1043" s="11">
        <v>2004</v>
      </c>
      <c r="D1043" s="11" t="s">
        <v>34</v>
      </c>
      <c r="E1043" s="11" t="s">
        <v>35</v>
      </c>
      <c r="F1043" s="36" t="s">
        <v>77</v>
      </c>
      <c r="G1043" s="36" t="s">
        <v>1651</v>
      </c>
      <c r="H1043" s="9" t="s">
        <v>1652</v>
      </c>
      <c r="I1043" s="10">
        <v>0</v>
      </c>
      <c r="J1043" s="12">
        <v>120</v>
      </c>
      <c r="K1043" s="12">
        <v>24</v>
      </c>
      <c r="L1043" s="12">
        <v>0</v>
      </c>
      <c r="M1043" s="12">
        <v>0</v>
      </c>
      <c r="N1043" s="39">
        <v>0</v>
      </c>
      <c r="O1043" s="31">
        <v>0.09</v>
      </c>
      <c r="P1043" s="36" t="s">
        <v>99</v>
      </c>
    </row>
    <row r="1044" spans="1:16" ht="60" x14ac:dyDescent="0.25">
      <c r="A1044" s="38">
        <v>38146</v>
      </c>
      <c r="B1044" s="38">
        <v>38146</v>
      </c>
      <c r="C1044" s="11">
        <v>2004</v>
      </c>
      <c r="D1044" s="11" t="s">
        <v>34</v>
      </c>
      <c r="E1044" s="11" t="s">
        <v>35</v>
      </c>
      <c r="F1044" s="36" t="s">
        <v>69</v>
      </c>
      <c r="G1044" s="36" t="s">
        <v>1653</v>
      </c>
      <c r="H1044" s="9" t="s">
        <v>1654</v>
      </c>
      <c r="I1044" s="10">
        <v>0</v>
      </c>
      <c r="J1044" s="12">
        <v>250</v>
      </c>
      <c r="K1044" s="12">
        <v>16</v>
      </c>
      <c r="L1044" s="12">
        <v>0</v>
      </c>
      <c r="M1044" s="12">
        <v>0</v>
      </c>
      <c r="N1044" s="39">
        <v>0</v>
      </c>
      <c r="O1044" s="31">
        <v>0.06</v>
      </c>
      <c r="P1044" s="36" t="s">
        <v>99</v>
      </c>
    </row>
    <row r="1045" spans="1:16" ht="60" x14ac:dyDescent="0.25">
      <c r="A1045" s="38">
        <v>38147</v>
      </c>
      <c r="B1045" s="38">
        <v>38147</v>
      </c>
      <c r="C1045" s="11">
        <v>2004</v>
      </c>
      <c r="D1045" s="11" t="s">
        <v>34</v>
      </c>
      <c r="E1045" s="11" t="s">
        <v>35</v>
      </c>
      <c r="F1045" s="36" t="s">
        <v>42</v>
      </c>
      <c r="G1045" s="36" t="s">
        <v>1655</v>
      </c>
      <c r="H1045" s="9" t="s">
        <v>1656</v>
      </c>
      <c r="I1045" s="10">
        <v>0</v>
      </c>
      <c r="J1045" s="12">
        <v>300</v>
      </c>
      <c r="K1045" s="12">
        <v>80</v>
      </c>
      <c r="L1045" s="12">
        <v>0</v>
      </c>
      <c r="M1045" s="12">
        <v>0</v>
      </c>
      <c r="N1045" s="39">
        <v>0</v>
      </c>
      <c r="O1045" s="31">
        <v>0.48</v>
      </c>
      <c r="P1045" s="36" t="s">
        <v>99</v>
      </c>
    </row>
    <row r="1046" spans="1:16" ht="108" x14ac:dyDescent="0.25">
      <c r="A1046" s="38">
        <v>38147</v>
      </c>
      <c r="B1046" s="38">
        <v>38147</v>
      </c>
      <c r="C1046" s="11">
        <v>2004</v>
      </c>
      <c r="D1046" s="11" t="s">
        <v>34</v>
      </c>
      <c r="E1046" s="11" t="s">
        <v>35</v>
      </c>
      <c r="F1046" s="36" t="s">
        <v>42</v>
      </c>
      <c r="G1046" s="36" t="s">
        <v>665</v>
      </c>
      <c r="H1046" s="9" t="s">
        <v>1657</v>
      </c>
      <c r="I1046" s="10">
        <v>0</v>
      </c>
      <c r="J1046" s="12">
        <v>1200</v>
      </c>
      <c r="K1046" s="12">
        <v>0</v>
      </c>
      <c r="L1046" s="12">
        <v>0</v>
      </c>
      <c r="M1046" s="12">
        <v>0</v>
      </c>
      <c r="N1046" s="39">
        <v>0</v>
      </c>
      <c r="O1046" s="31">
        <v>0.24</v>
      </c>
      <c r="P1046" s="36" t="s">
        <v>99</v>
      </c>
    </row>
    <row r="1047" spans="1:16" ht="48" x14ac:dyDescent="0.25">
      <c r="A1047" s="38">
        <v>38147</v>
      </c>
      <c r="B1047" s="38">
        <v>38147</v>
      </c>
      <c r="C1047" s="11">
        <v>2004</v>
      </c>
      <c r="D1047" s="35" t="s">
        <v>115</v>
      </c>
      <c r="E1047" s="11" t="s">
        <v>169</v>
      </c>
      <c r="F1047" s="36" t="s">
        <v>165</v>
      </c>
      <c r="G1047" s="36" t="s">
        <v>1189</v>
      </c>
      <c r="H1047" s="9" t="s">
        <v>1658</v>
      </c>
      <c r="I1047" s="10">
        <v>1</v>
      </c>
      <c r="J1047" s="12" t="s">
        <v>145</v>
      </c>
      <c r="K1047" s="12">
        <v>0</v>
      </c>
      <c r="L1047" s="12">
        <v>0</v>
      </c>
      <c r="M1047" s="12">
        <v>0</v>
      </c>
      <c r="N1047" s="39">
        <v>0</v>
      </c>
      <c r="O1047" s="31">
        <v>0</v>
      </c>
      <c r="P1047" s="36" t="s">
        <v>99</v>
      </c>
    </row>
    <row r="1048" spans="1:16" ht="48" x14ac:dyDescent="0.25">
      <c r="A1048" s="38">
        <v>38148</v>
      </c>
      <c r="B1048" s="38">
        <v>38148</v>
      </c>
      <c r="C1048" s="11">
        <v>2004</v>
      </c>
      <c r="D1048" s="11" t="s">
        <v>34</v>
      </c>
      <c r="E1048" s="11" t="s">
        <v>35</v>
      </c>
      <c r="F1048" s="36" t="s">
        <v>51</v>
      </c>
      <c r="G1048" s="36" t="s">
        <v>1659</v>
      </c>
      <c r="H1048" s="9" t="s">
        <v>1660</v>
      </c>
      <c r="I1048" s="10">
        <v>0</v>
      </c>
      <c r="J1048" s="12">
        <v>145</v>
      </c>
      <c r="K1048" s="12">
        <v>29</v>
      </c>
      <c r="L1048" s="12">
        <v>0</v>
      </c>
      <c r="M1048" s="12">
        <v>0</v>
      </c>
      <c r="N1048" s="39">
        <v>0</v>
      </c>
      <c r="O1048" s="31">
        <v>0.17</v>
      </c>
      <c r="P1048" s="36" t="s">
        <v>99</v>
      </c>
    </row>
    <row r="1049" spans="1:16" ht="36" x14ac:dyDescent="0.25">
      <c r="A1049" s="38">
        <v>38148</v>
      </c>
      <c r="B1049" s="38">
        <v>38854</v>
      </c>
      <c r="C1049" s="11">
        <v>2004</v>
      </c>
      <c r="D1049" s="11" t="s">
        <v>34</v>
      </c>
      <c r="E1049" s="11" t="s">
        <v>35</v>
      </c>
      <c r="F1049" s="36" t="s">
        <v>97</v>
      </c>
      <c r="G1049" s="36" t="s">
        <v>1661</v>
      </c>
      <c r="H1049" s="9" t="s">
        <v>1662</v>
      </c>
      <c r="I1049" s="10">
        <v>0</v>
      </c>
      <c r="J1049" s="12">
        <v>125</v>
      </c>
      <c r="K1049" s="12">
        <v>25</v>
      </c>
      <c r="L1049" s="12">
        <v>0</v>
      </c>
      <c r="M1049" s="12">
        <v>0</v>
      </c>
      <c r="N1049" s="39">
        <v>0</v>
      </c>
      <c r="O1049" s="31">
        <v>0.13</v>
      </c>
      <c r="P1049" s="36" t="s">
        <v>99</v>
      </c>
    </row>
    <row r="1050" spans="1:16" ht="48" x14ac:dyDescent="0.25">
      <c r="A1050" s="38">
        <v>38148</v>
      </c>
      <c r="B1050" s="38">
        <v>38148</v>
      </c>
      <c r="C1050" s="11">
        <v>2004</v>
      </c>
      <c r="D1050" s="11" t="s">
        <v>34</v>
      </c>
      <c r="E1050" s="11" t="s">
        <v>35</v>
      </c>
      <c r="F1050" s="36" t="s">
        <v>36</v>
      </c>
      <c r="G1050" s="36" t="s">
        <v>145</v>
      </c>
      <c r="H1050" s="9" t="s">
        <v>1663</v>
      </c>
      <c r="I1050" s="10">
        <v>0</v>
      </c>
      <c r="J1050" s="12">
        <v>50</v>
      </c>
      <c r="K1050" s="12">
        <v>10</v>
      </c>
      <c r="L1050" s="12">
        <v>0</v>
      </c>
      <c r="M1050" s="12">
        <v>0</v>
      </c>
      <c r="N1050" s="39">
        <v>0</v>
      </c>
      <c r="O1050" s="31">
        <v>0.06</v>
      </c>
      <c r="P1050" s="36" t="s">
        <v>99</v>
      </c>
    </row>
    <row r="1051" spans="1:16" ht="48" x14ac:dyDescent="0.25">
      <c r="A1051" s="38">
        <v>38149</v>
      </c>
      <c r="B1051" s="38">
        <v>38149</v>
      </c>
      <c r="C1051" s="11">
        <v>2004</v>
      </c>
      <c r="D1051" s="35" t="s">
        <v>13</v>
      </c>
      <c r="E1051" s="11" t="s">
        <v>125</v>
      </c>
      <c r="F1051" s="36" t="s">
        <v>51</v>
      </c>
      <c r="G1051" s="36" t="s">
        <v>826</v>
      </c>
      <c r="H1051" s="9" t="s">
        <v>1664</v>
      </c>
      <c r="I1051" s="10">
        <v>1</v>
      </c>
      <c r="J1051" s="12">
        <v>4</v>
      </c>
      <c r="K1051" s="12">
        <v>0</v>
      </c>
      <c r="L1051" s="12">
        <v>0</v>
      </c>
      <c r="M1051" s="12">
        <v>0</v>
      </c>
      <c r="N1051" s="39">
        <v>0</v>
      </c>
      <c r="O1051" s="31">
        <v>0</v>
      </c>
      <c r="P1051" s="36" t="s">
        <v>99</v>
      </c>
    </row>
    <row r="1052" spans="1:16" ht="36" x14ac:dyDescent="0.25">
      <c r="A1052" s="38">
        <v>38150</v>
      </c>
      <c r="B1052" s="38">
        <v>38150</v>
      </c>
      <c r="C1052" s="11">
        <v>2004</v>
      </c>
      <c r="D1052" s="11" t="s">
        <v>34</v>
      </c>
      <c r="E1052" s="11" t="s">
        <v>35</v>
      </c>
      <c r="F1052" s="36" t="s">
        <v>30</v>
      </c>
      <c r="G1052" s="36" t="s">
        <v>1665</v>
      </c>
      <c r="H1052" s="9" t="s">
        <v>1666</v>
      </c>
      <c r="I1052" s="10">
        <v>1</v>
      </c>
      <c r="J1052" s="12">
        <v>20000</v>
      </c>
      <c r="K1052" s="12">
        <v>98</v>
      </c>
      <c r="L1052" s="12">
        <v>17</v>
      </c>
      <c r="M1052" s="12">
        <v>0</v>
      </c>
      <c r="N1052" s="39">
        <v>0</v>
      </c>
      <c r="O1052" s="31">
        <v>14.13</v>
      </c>
      <c r="P1052" s="36" t="s">
        <v>38</v>
      </c>
    </row>
    <row r="1053" spans="1:16" ht="24" x14ac:dyDescent="0.25">
      <c r="A1053" s="38">
        <v>38150</v>
      </c>
      <c r="B1053" s="38">
        <v>38150</v>
      </c>
      <c r="C1053" s="11">
        <v>2004</v>
      </c>
      <c r="D1053" s="35" t="s">
        <v>13</v>
      </c>
      <c r="E1053" s="11" t="s">
        <v>112</v>
      </c>
      <c r="F1053" s="36" t="s">
        <v>57</v>
      </c>
      <c r="G1053" s="36" t="s">
        <v>145</v>
      </c>
      <c r="H1053" s="9" t="s">
        <v>1667</v>
      </c>
      <c r="I1053" s="10">
        <v>0</v>
      </c>
      <c r="J1053" s="12">
        <v>0</v>
      </c>
      <c r="K1053" s="12">
        <v>0</v>
      </c>
      <c r="L1053" s="12">
        <v>0</v>
      </c>
      <c r="M1053" s="12">
        <v>0</v>
      </c>
      <c r="N1053" s="39">
        <v>0</v>
      </c>
      <c r="O1053" s="31">
        <v>0</v>
      </c>
      <c r="P1053" s="36" t="s">
        <v>99</v>
      </c>
    </row>
    <row r="1054" spans="1:16" ht="36" x14ac:dyDescent="0.25">
      <c r="A1054" s="38">
        <v>38151</v>
      </c>
      <c r="B1054" s="38">
        <v>38151</v>
      </c>
      <c r="C1054" s="11">
        <v>2004</v>
      </c>
      <c r="D1054" s="11" t="s">
        <v>34</v>
      </c>
      <c r="E1054" s="11" t="s">
        <v>35</v>
      </c>
      <c r="F1054" s="36" t="s">
        <v>100</v>
      </c>
      <c r="G1054" s="36" t="s">
        <v>1084</v>
      </c>
      <c r="H1054" s="9" t="s">
        <v>1668</v>
      </c>
      <c r="I1054" s="10">
        <v>0</v>
      </c>
      <c r="J1054" s="12">
        <v>45</v>
      </c>
      <c r="K1054" s="12">
        <v>9</v>
      </c>
      <c r="L1054" s="12">
        <v>0</v>
      </c>
      <c r="M1054" s="12">
        <v>0</v>
      </c>
      <c r="N1054" s="39">
        <v>0</v>
      </c>
      <c r="O1054" s="31">
        <v>0.1</v>
      </c>
      <c r="P1054" s="36" t="s">
        <v>99</v>
      </c>
    </row>
    <row r="1055" spans="1:16" ht="60" x14ac:dyDescent="0.25">
      <c r="A1055" s="38">
        <v>38151</v>
      </c>
      <c r="B1055" s="38">
        <v>38151</v>
      </c>
      <c r="C1055" s="11">
        <v>2004</v>
      </c>
      <c r="D1055" s="11" t="s">
        <v>34</v>
      </c>
      <c r="E1055" s="11" t="s">
        <v>35</v>
      </c>
      <c r="F1055" s="36" t="s">
        <v>19</v>
      </c>
      <c r="G1055" s="36" t="s">
        <v>1669</v>
      </c>
      <c r="H1055" s="9" t="s">
        <v>1670</v>
      </c>
      <c r="I1055" s="10">
        <v>1</v>
      </c>
      <c r="J1055" s="12">
        <v>6</v>
      </c>
      <c r="K1055" s="12">
        <v>0</v>
      </c>
      <c r="L1055" s="12">
        <v>0</v>
      </c>
      <c r="M1055" s="12">
        <v>0</v>
      </c>
      <c r="N1055" s="39">
        <v>0</v>
      </c>
      <c r="O1055" s="31">
        <v>0.03</v>
      </c>
      <c r="P1055" s="36" t="s">
        <v>99</v>
      </c>
    </row>
    <row r="1056" spans="1:16" ht="108" x14ac:dyDescent="0.25">
      <c r="A1056" s="38">
        <v>38153</v>
      </c>
      <c r="B1056" s="38">
        <v>38153</v>
      </c>
      <c r="C1056" s="11">
        <v>2004</v>
      </c>
      <c r="D1056" s="11" t="s">
        <v>34</v>
      </c>
      <c r="E1056" s="11" t="s">
        <v>35</v>
      </c>
      <c r="F1056" s="36" t="s">
        <v>19</v>
      </c>
      <c r="G1056" s="9" t="s">
        <v>1671</v>
      </c>
      <c r="H1056" s="9" t="s">
        <v>1672</v>
      </c>
      <c r="I1056" s="10">
        <v>0</v>
      </c>
      <c r="J1056" s="12">
        <v>170</v>
      </c>
      <c r="K1056" s="12">
        <v>0</v>
      </c>
      <c r="L1056" s="12">
        <v>1</v>
      </c>
      <c r="M1056" s="12">
        <v>0</v>
      </c>
      <c r="N1056" s="39">
        <v>0</v>
      </c>
      <c r="O1056" s="31">
        <v>0.23</v>
      </c>
      <c r="P1056" s="36" t="s">
        <v>99</v>
      </c>
    </row>
    <row r="1057" spans="1:16" ht="24" x14ac:dyDescent="0.25">
      <c r="A1057" s="38">
        <v>38153</v>
      </c>
      <c r="B1057" s="38">
        <v>38153</v>
      </c>
      <c r="C1057" s="11">
        <v>2004</v>
      </c>
      <c r="D1057" s="11" t="s">
        <v>34</v>
      </c>
      <c r="E1057" s="11" t="s">
        <v>182</v>
      </c>
      <c r="F1057" s="36" t="s">
        <v>65</v>
      </c>
      <c r="G1057" s="36" t="s">
        <v>1673</v>
      </c>
      <c r="H1057" s="9" t="s">
        <v>1674</v>
      </c>
      <c r="I1057" s="10">
        <v>0</v>
      </c>
      <c r="J1057" s="12">
        <v>50</v>
      </c>
      <c r="K1057" s="12">
        <v>10</v>
      </c>
      <c r="L1057" s="12">
        <v>0</v>
      </c>
      <c r="M1057" s="12">
        <v>0</v>
      </c>
      <c r="N1057" s="39">
        <v>0</v>
      </c>
      <c r="O1057" s="31">
        <v>0.04</v>
      </c>
      <c r="P1057" s="36" t="s">
        <v>99</v>
      </c>
    </row>
    <row r="1058" spans="1:16" ht="48" x14ac:dyDescent="0.25">
      <c r="A1058" s="38">
        <v>38154</v>
      </c>
      <c r="B1058" s="38">
        <v>38154</v>
      </c>
      <c r="C1058" s="11">
        <v>2004</v>
      </c>
      <c r="D1058" s="35" t="s">
        <v>115</v>
      </c>
      <c r="E1058" s="11" t="s">
        <v>116</v>
      </c>
      <c r="F1058" s="36" t="s">
        <v>51</v>
      </c>
      <c r="G1058" s="36" t="s">
        <v>357</v>
      </c>
      <c r="H1058" s="9" t="s">
        <v>1675</v>
      </c>
      <c r="I1058" s="10">
        <v>2</v>
      </c>
      <c r="J1058" s="12">
        <v>4</v>
      </c>
      <c r="K1058" s="12">
        <v>0</v>
      </c>
      <c r="L1058" s="12">
        <v>0</v>
      </c>
      <c r="M1058" s="12">
        <v>0</v>
      </c>
      <c r="N1058" s="39">
        <v>0</v>
      </c>
      <c r="O1058" s="31">
        <v>0.27</v>
      </c>
      <c r="P1058" s="36" t="s">
        <v>99</v>
      </c>
    </row>
    <row r="1059" spans="1:16" ht="36" x14ac:dyDescent="0.25">
      <c r="A1059" s="38">
        <v>38155</v>
      </c>
      <c r="B1059" s="38">
        <v>38155</v>
      </c>
      <c r="C1059" s="11">
        <v>2004</v>
      </c>
      <c r="D1059" s="35" t="s">
        <v>104</v>
      </c>
      <c r="E1059" s="11" t="s">
        <v>1676</v>
      </c>
      <c r="F1059" s="36" t="s">
        <v>28</v>
      </c>
      <c r="G1059" s="36" t="s">
        <v>698</v>
      </c>
      <c r="H1059" s="9" t="s">
        <v>1677</v>
      </c>
      <c r="I1059" s="10">
        <v>0</v>
      </c>
      <c r="J1059" s="12">
        <v>0</v>
      </c>
      <c r="K1059" s="12">
        <v>0</v>
      </c>
      <c r="L1059" s="12">
        <v>0</v>
      </c>
      <c r="M1059" s="12">
        <v>0</v>
      </c>
      <c r="N1059" s="39">
        <v>0</v>
      </c>
      <c r="O1059" s="31">
        <v>0</v>
      </c>
      <c r="P1059" s="36" t="s">
        <v>99</v>
      </c>
    </row>
    <row r="1060" spans="1:16" ht="24" x14ac:dyDescent="0.25">
      <c r="A1060" s="38">
        <v>38156</v>
      </c>
      <c r="B1060" s="38">
        <v>38156</v>
      </c>
      <c r="C1060" s="11">
        <v>2004</v>
      </c>
      <c r="D1060" s="35" t="s">
        <v>13</v>
      </c>
      <c r="E1060" s="11" t="s">
        <v>14</v>
      </c>
      <c r="F1060" s="36" t="s">
        <v>28</v>
      </c>
      <c r="G1060" s="36" t="s">
        <v>411</v>
      </c>
      <c r="H1060" s="9" t="s">
        <v>1678</v>
      </c>
      <c r="I1060" s="10">
        <v>0</v>
      </c>
      <c r="J1060" s="12">
        <v>0</v>
      </c>
      <c r="K1060" s="12">
        <v>0</v>
      </c>
      <c r="L1060" s="12">
        <v>0</v>
      </c>
      <c r="M1060" s="12">
        <v>0</v>
      </c>
      <c r="N1060" s="39">
        <v>346</v>
      </c>
      <c r="O1060" s="31">
        <v>0.66600000000000004</v>
      </c>
      <c r="P1060" s="36" t="s">
        <v>99</v>
      </c>
    </row>
    <row r="1061" spans="1:16" ht="36" x14ac:dyDescent="0.25">
      <c r="A1061" s="38">
        <v>38157</v>
      </c>
      <c r="B1061" s="38">
        <v>38157</v>
      </c>
      <c r="C1061" s="11">
        <v>2004</v>
      </c>
      <c r="D1061" s="11" t="s">
        <v>34</v>
      </c>
      <c r="E1061" s="11" t="s">
        <v>35</v>
      </c>
      <c r="F1061" s="36" t="s">
        <v>165</v>
      </c>
      <c r="G1061" s="36" t="s">
        <v>603</v>
      </c>
      <c r="H1061" s="9" t="s">
        <v>1679</v>
      </c>
      <c r="I1061" s="10">
        <v>0</v>
      </c>
      <c r="J1061" s="12">
        <v>0</v>
      </c>
      <c r="K1061" s="12">
        <v>50</v>
      </c>
      <c r="L1061" s="12">
        <v>0</v>
      </c>
      <c r="M1061" s="12">
        <v>0</v>
      </c>
      <c r="N1061" s="39">
        <v>0</v>
      </c>
      <c r="O1061" s="31">
        <v>0.3</v>
      </c>
      <c r="P1061" s="36" t="s">
        <v>99</v>
      </c>
    </row>
    <row r="1062" spans="1:16" ht="24" x14ac:dyDescent="0.25">
      <c r="A1062" s="38">
        <v>38158</v>
      </c>
      <c r="B1062" s="38">
        <v>38158</v>
      </c>
      <c r="C1062" s="11">
        <v>2004</v>
      </c>
      <c r="D1062" s="35" t="s">
        <v>13</v>
      </c>
      <c r="E1062" s="11" t="s">
        <v>14</v>
      </c>
      <c r="F1062" s="36" t="s">
        <v>57</v>
      </c>
      <c r="G1062" s="36" t="s">
        <v>1680</v>
      </c>
      <c r="H1062" s="9" t="s">
        <v>1681</v>
      </c>
      <c r="I1062" s="10">
        <v>0</v>
      </c>
      <c r="J1062" s="12">
        <v>0</v>
      </c>
      <c r="K1062" s="12">
        <v>0</v>
      </c>
      <c r="L1062" s="12">
        <v>0</v>
      </c>
      <c r="M1062" s="12">
        <v>0</v>
      </c>
      <c r="N1062" s="39">
        <v>600</v>
      </c>
      <c r="O1062" s="31">
        <v>0.6</v>
      </c>
      <c r="P1062" s="36" t="s">
        <v>99</v>
      </c>
    </row>
    <row r="1063" spans="1:16" ht="36" x14ac:dyDescent="0.25">
      <c r="A1063" s="38">
        <v>38158</v>
      </c>
      <c r="B1063" s="38">
        <v>38734</v>
      </c>
      <c r="C1063" s="11">
        <v>2004</v>
      </c>
      <c r="D1063" s="11" t="s">
        <v>34</v>
      </c>
      <c r="E1063" s="11" t="s">
        <v>35</v>
      </c>
      <c r="F1063" s="36" t="s">
        <v>75</v>
      </c>
      <c r="G1063" s="36" t="s">
        <v>679</v>
      </c>
      <c r="H1063" s="9" t="s">
        <v>1682</v>
      </c>
      <c r="I1063" s="10">
        <v>0</v>
      </c>
      <c r="J1063" s="12">
        <v>0</v>
      </c>
      <c r="K1063" s="12">
        <v>0</v>
      </c>
      <c r="L1063" s="12">
        <v>1</v>
      </c>
      <c r="M1063" s="12">
        <v>0</v>
      </c>
      <c r="N1063" s="39">
        <v>0</v>
      </c>
      <c r="O1063" s="31">
        <v>0.01</v>
      </c>
      <c r="P1063" s="36" t="s">
        <v>99</v>
      </c>
    </row>
    <row r="1064" spans="1:16" ht="48" x14ac:dyDescent="0.25">
      <c r="A1064" s="38">
        <v>38159</v>
      </c>
      <c r="B1064" s="38">
        <v>38159</v>
      </c>
      <c r="C1064" s="11">
        <v>2004</v>
      </c>
      <c r="D1064" s="11" t="s">
        <v>34</v>
      </c>
      <c r="E1064" s="11" t="s">
        <v>35</v>
      </c>
      <c r="F1064" s="36" t="s">
        <v>32</v>
      </c>
      <c r="G1064" s="36" t="s">
        <v>1683</v>
      </c>
      <c r="H1064" s="9" t="s">
        <v>1684</v>
      </c>
      <c r="I1064" s="10">
        <v>0</v>
      </c>
      <c r="J1064" s="12">
        <v>126</v>
      </c>
      <c r="K1064" s="12">
        <v>50</v>
      </c>
      <c r="L1064" s="12">
        <v>0</v>
      </c>
      <c r="M1064" s="12">
        <v>0</v>
      </c>
      <c r="N1064" s="39">
        <v>0</v>
      </c>
      <c r="O1064" s="31">
        <v>0.3</v>
      </c>
      <c r="P1064" s="36" t="s">
        <v>99</v>
      </c>
    </row>
    <row r="1065" spans="1:16" ht="36" x14ac:dyDescent="0.25">
      <c r="A1065" s="38">
        <v>38160</v>
      </c>
      <c r="B1065" s="38">
        <v>38160</v>
      </c>
      <c r="C1065" s="11">
        <v>2004</v>
      </c>
      <c r="D1065" s="11" t="s">
        <v>34</v>
      </c>
      <c r="E1065" s="11" t="s">
        <v>35</v>
      </c>
      <c r="F1065" s="36" t="s">
        <v>65</v>
      </c>
      <c r="G1065" s="36" t="s">
        <v>1685</v>
      </c>
      <c r="H1065" s="9" t="s">
        <v>1686</v>
      </c>
      <c r="I1065" s="10">
        <v>0</v>
      </c>
      <c r="J1065" s="12">
        <v>35</v>
      </c>
      <c r="K1065" s="12">
        <v>7</v>
      </c>
      <c r="L1065" s="12">
        <v>0</v>
      </c>
      <c r="M1065" s="12">
        <v>0</v>
      </c>
      <c r="N1065" s="39">
        <v>0</v>
      </c>
      <c r="O1065" s="31">
        <v>0.04</v>
      </c>
      <c r="P1065" s="36" t="s">
        <v>99</v>
      </c>
    </row>
    <row r="1066" spans="1:16" ht="36" x14ac:dyDescent="0.25">
      <c r="A1066" s="38">
        <v>38160</v>
      </c>
      <c r="B1066" s="38">
        <v>38160</v>
      </c>
      <c r="C1066" s="11">
        <v>2004</v>
      </c>
      <c r="D1066" s="35" t="s">
        <v>115</v>
      </c>
      <c r="E1066" s="11" t="s">
        <v>116</v>
      </c>
      <c r="F1066" s="36" t="s">
        <v>69</v>
      </c>
      <c r="G1066" s="36" t="s">
        <v>355</v>
      </c>
      <c r="H1066" s="9" t="s">
        <v>1687</v>
      </c>
      <c r="I1066" s="10">
        <v>0</v>
      </c>
      <c r="J1066" s="12">
        <v>0</v>
      </c>
      <c r="K1066" s="12">
        <v>0</v>
      </c>
      <c r="L1066" s="12">
        <v>0</v>
      </c>
      <c r="M1066" s="12">
        <v>0</v>
      </c>
      <c r="N1066" s="39">
        <v>0</v>
      </c>
      <c r="O1066" s="31">
        <v>0</v>
      </c>
      <c r="P1066" s="36" t="s">
        <v>99</v>
      </c>
    </row>
    <row r="1067" spans="1:16" ht="48" x14ac:dyDescent="0.25">
      <c r="A1067" s="38">
        <v>38161</v>
      </c>
      <c r="B1067" s="38">
        <v>38162</v>
      </c>
      <c r="C1067" s="11">
        <v>2004</v>
      </c>
      <c r="D1067" s="11" t="s">
        <v>34</v>
      </c>
      <c r="E1067" s="11" t="s">
        <v>35</v>
      </c>
      <c r="F1067" s="36" t="s">
        <v>51</v>
      </c>
      <c r="G1067" s="36" t="s">
        <v>1688</v>
      </c>
      <c r="H1067" s="9" t="s">
        <v>1689</v>
      </c>
      <c r="I1067" s="10">
        <v>1</v>
      </c>
      <c r="J1067" s="12">
        <v>1</v>
      </c>
      <c r="K1067" s="12">
        <v>0</v>
      </c>
      <c r="L1067" s="12">
        <v>0</v>
      </c>
      <c r="M1067" s="12">
        <v>0</v>
      </c>
      <c r="N1067" s="39">
        <v>0</v>
      </c>
      <c r="O1067" s="31">
        <v>0</v>
      </c>
      <c r="P1067" s="36" t="s">
        <v>99</v>
      </c>
    </row>
    <row r="1068" spans="1:16" ht="36" x14ac:dyDescent="0.25">
      <c r="A1068" s="38">
        <v>38162</v>
      </c>
      <c r="B1068" s="38">
        <v>38162</v>
      </c>
      <c r="C1068" s="11">
        <v>2004</v>
      </c>
      <c r="D1068" s="35" t="s">
        <v>115</v>
      </c>
      <c r="E1068" s="11" t="s">
        <v>116</v>
      </c>
      <c r="F1068" s="36" t="s">
        <v>26</v>
      </c>
      <c r="G1068" s="36" t="s">
        <v>187</v>
      </c>
      <c r="H1068" s="9" t="s">
        <v>1690</v>
      </c>
      <c r="I1068" s="10">
        <v>0</v>
      </c>
      <c r="J1068" s="12">
        <v>29</v>
      </c>
      <c r="K1068" s="12">
        <v>0</v>
      </c>
      <c r="L1068" s="12">
        <v>0</v>
      </c>
      <c r="M1068" s="12">
        <v>0</v>
      </c>
      <c r="N1068" s="39">
        <v>0</v>
      </c>
      <c r="O1068" s="31">
        <v>0.6</v>
      </c>
      <c r="P1068" s="36" t="s">
        <v>99</v>
      </c>
    </row>
    <row r="1069" spans="1:16" ht="36" x14ac:dyDescent="0.25">
      <c r="A1069" s="38">
        <v>38163</v>
      </c>
      <c r="B1069" s="38">
        <v>38163</v>
      </c>
      <c r="C1069" s="11">
        <v>2004</v>
      </c>
      <c r="D1069" s="11" t="s">
        <v>34</v>
      </c>
      <c r="E1069" s="11" t="s">
        <v>35</v>
      </c>
      <c r="F1069" s="36" t="s">
        <v>92</v>
      </c>
      <c r="G1069" s="36" t="s">
        <v>1691</v>
      </c>
      <c r="H1069" s="9" t="s">
        <v>1692</v>
      </c>
      <c r="I1069" s="10">
        <v>0</v>
      </c>
      <c r="J1069" s="12">
        <v>400</v>
      </c>
      <c r="K1069" s="12">
        <v>80</v>
      </c>
      <c r="L1069" s="12">
        <v>0</v>
      </c>
      <c r="M1069" s="12">
        <v>0</v>
      </c>
      <c r="N1069" s="39">
        <v>0</v>
      </c>
      <c r="O1069" s="31">
        <v>0.32</v>
      </c>
      <c r="P1069" s="36" t="s">
        <v>99</v>
      </c>
    </row>
    <row r="1070" spans="1:16" ht="36" x14ac:dyDescent="0.25">
      <c r="A1070" s="38">
        <v>38163</v>
      </c>
      <c r="B1070" s="38">
        <v>38163</v>
      </c>
      <c r="C1070" s="11">
        <v>2004</v>
      </c>
      <c r="D1070" s="11" t="s">
        <v>34</v>
      </c>
      <c r="E1070" s="11" t="s">
        <v>35</v>
      </c>
      <c r="F1070" s="36" t="s">
        <v>100</v>
      </c>
      <c r="G1070" s="36" t="s">
        <v>1693</v>
      </c>
      <c r="H1070" s="9" t="s">
        <v>1694</v>
      </c>
      <c r="I1070" s="10">
        <v>0</v>
      </c>
      <c r="J1070" s="12">
        <v>220</v>
      </c>
      <c r="K1070" s="12">
        <v>44</v>
      </c>
      <c r="L1070" s="12">
        <v>0</v>
      </c>
      <c r="M1070" s="12">
        <v>0</v>
      </c>
      <c r="N1070" s="39">
        <v>0</v>
      </c>
      <c r="O1070" s="31">
        <v>0.23</v>
      </c>
      <c r="P1070" s="36" t="s">
        <v>99</v>
      </c>
    </row>
    <row r="1071" spans="1:16" ht="60" x14ac:dyDescent="0.25">
      <c r="A1071" s="38">
        <v>38163</v>
      </c>
      <c r="B1071" s="38">
        <v>38163</v>
      </c>
      <c r="C1071" s="11">
        <v>2004</v>
      </c>
      <c r="D1071" s="11" t="s">
        <v>34</v>
      </c>
      <c r="E1071" s="11" t="s">
        <v>35</v>
      </c>
      <c r="F1071" s="36" t="s">
        <v>36</v>
      </c>
      <c r="G1071" s="36" t="s">
        <v>1695</v>
      </c>
      <c r="H1071" s="9" t="s">
        <v>1696</v>
      </c>
      <c r="I1071" s="10">
        <v>0</v>
      </c>
      <c r="J1071" s="12">
        <v>75</v>
      </c>
      <c r="K1071" s="12">
        <v>15</v>
      </c>
      <c r="L1071" s="12">
        <v>0</v>
      </c>
      <c r="M1071" s="12">
        <v>0</v>
      </c>
      <c r="N1071" s="39">
        <v>0</v>
      </c>
      <c r="O1071" s="31">
        <v>0.08</v>
      </c>
      <c r="P1071" s="36" t="s">
        <v>99</v>
      </c>
    </row>
    <row r="1072" spans="1:16" ht="24" x14ac:dyDescent="0.25">
      <c r="A1072" s="38">
        <v>38163</v>
      </c>
      <c r="B1072" s="38">
        <v>38163</v>
      </c>
      <c r="C1072" s="11">
        <v>2004</v>
      </c>
      <c r="D1072" s="11" t="s">
        <v>34</v>
      </c>
      <c r="E1072" s="11" t="s">
        <v>35</v>
      </c>
      <c r="F1072" s="36" t="s">
        <v>36</v>
      </c>
      <c r="G1072" s="36" t="s">
        <v>1277</v>
      </c>
      <c r="H1072" s="9" t="s">
        <v>1697</v>
      </c>
      <c r="I1072" s="10">
        <v>0</v>
      </c>
      <c r="J1072" s="12">
        <v>75</v>
      </c>
      <c r="K1072" s="12">
        <v>15</v>
      </c>
      <c r="L1072" s="12">
        <v>0</v>
      </c>
      <c r="M1072" s="12">
        <v>0</v>
      </c>
      <c r="N1072" s="39">
        <v>0</v>
      </c>
      <c r="O1072" s="31">
        <v>0.06</v>
      </c>
      <c r="P1072" s="36" t="s">
        <v>99</v>
      </c>
    </row>
    <row r="1073" spans="1:16" ht="24" x14ac:dyDescent="0.25">
      <c r="A1073" s="38">
        <v>38163</v>
      </c>
      <c r="B1073" s="38">
        <v>38163</v>
      </c>
      <c r="C1073" s="11">
        <v>2004</v>
      </c>
      <c r="D1073" s="35" t="s">
        <v>13</v>
      </c>
      <c r="E1073" s="11" t="s">
        <v>112</v>
      </c>
      <c r="F1073" s="36" t="s">
        <v>19</v>
      </c>
      <c r="G1073" s="36" t="s">
        <v>1282</v>
      </c>
      <c r="H1073" s="9" t="s">
        <v>1698</v>
      </c>
      <c r="I1073" s="10">
        <v>0</v>
      </c>
      <c r="J1073" s="12">
        <v>2</v>
      </c>
      <c r="K1073" s="12">
        <v>0</v>
      </c>
      <c r="L1073" s="12">
        <v>0</v>
      </c>
      <c r="M1073" s="12">
        <v>0</v>
      </c>
      <c r="N1073" s="39">
        <v>0</v>
      </c>
      <c r="O1073" s="31">
        <v>0</v>
      </c>
      <c r="P1073" s="36" t="s">
        <v>99</v>
      </c>
    </row>
    <row r="1074" spans="1:16" ht="48" x14ac:dyDescent="0.25">
      <c r="A1074" s="38">
        <v>38164</v>
      </c>
      <c r="B1074" s="38">
        <v>38164</v>
      </c>
      <c r="C1074" s="11">
        <v>2004</v>
      </c>
      <c r="D1074" s="11" t="s">
        <v>34</v>
      </c>
      <c r="E1074" s="11" t="s">
        <v>35</v>
      </c>
      <c r="F1074" s="36" t="s">
        <v>75</v>
      </c>
      <c r="G1074" s="36" t="s">
        <v>389</v>
      </c>
      <c r="H1074" s="9" t="s">
        <v>1699</v>
      </c>
      <c r="I1074" s="10">
        <v>0</v>
      </c>
      <c r="J1074" s="12">
        <v>1000</v>
      </c>
      <c r="K1074" s="12">
        <v>250</v>
      </c>
      <c r="L1074" s="12">
        <v>0</v>
      </c>
      <c r="M1074" s="12">
        <v>0</v>
      </c>
      <c r="N1074" s="39">
        <v>0</v>
      </c>
      <c r="O1074" s="31">
        <v>1.01</v>
      </c>
      <c r="P1074" s="36" t="s">
        <v>99</v>
      </c>
    </row>
    <row r="1075" spans="1:16" ht="36" x14ac:dyDescent="0.25">
      <c r="A1075" s="38">
        <v>38164</v>
      </c>
      <c r="B1075" s="38">
        <v>38164</v>
      </c>
      <c r="C1075" s="11">
        <v>2004</v>
      </c>
      <c r="D1075" s="11" t="s">
        <v>34</v>
      </c>
      <c r="E1075" s="11" t="s">
        <v>35</v>
      </c>
      <c r="F1075" s="36" t="s">
        <v>15</v>
      </c>
      <c r="G1075" s="36" t="s">
        <v>1700</v>
      </c>
      <c r="H1075" s="9" t="s">
        <v>1701</v>
      </c>
      <c r="I1075" s="10">
        <v>0</v>
      </c>
      <c r="J1075" s="12">
        <v>151</v>
      </c>
      <c r="K1075" s="12">
        <v>31</v>
      </c>
      <c r="L1075" s="12">
        <v>0</v>
      </c>
      <c r="M1075" s="12">
        <v>0</v>
      </c>
      <c r="N1075" s="39">
        <v>0</v>
      </c>
      <c r="O1075" s="31">
        <v>0.21</v>
      </c>
      <c r="P1075" s="36" t="s">
        <v>99</v>
      </c>
    </row>
    <row r="1076" spans="1:16" ht="36" x14ac:dyDescent="0.25">
      <c r="A1076" s="38">
        <v>38164</v>
      </c>
      <c r="B1076" s="38">
        <v>38164</v>
      </c>
      <c r="C1076" s="11">
        <v>2004</v>
      </c>
      <c r="D1076" s="35" t="s">
        <v>104</v>
      </c>
      <c r="E1076" s="11" t="s">
        <v>276</v>
      </c>
      <c r="F1076" s="36" t="s">
        <v>75</v>
      </c>
      <c r="G1076" s="36" t="s">
        <v>1553</v>
      </c>
      <c r="H1076" s="9" t="s">
        <v>1702</v>
      </c>
      <c r="I1076" s="10">
        <v>0</v>
      </c>
      <c r="J1076" s="12">
        <v>8</v>
      </c>
      <c r="K1076" s="12">
        <v>0</v>
      </c>
      <c r="L1076" s="12">
        <v>0</v>
      </c>
      <c r="M1076" s="12">
        <v>0</v>
      </c>
      <c r="N1076" s="39">
        <v>0</v>
      </c>
      <c r="O1076" s="31">
        <v>0</v>
      </c>
      <c r="P1076" s="36" t="s">
        <v>99</v>
      </c>
    </row>
    <row r="1077" spans="1:16" ht="48" x14ac:dyDescent="0.25">
      <c r="A1077" s="38">
        <v>38164</v>
      </c>
      <c r="B1077" s="38">
        <v>38164</v>
      </c>
      <c r="C1077" s="11">
        <v>2004</v>
      </c>
      <c r="D1077" s="35" t="s">
        <v>115</v>
      </c>
      <c r="E1077" s="11" t="s">
        <v>116</v>
      </c>
      <c r="F1077" s="36" t="s">
        <v>155</v>
      </c>
      <c r="G1077" s="36" t="s">
        <v>1703</v>
      </c>
      <c r="H1077" s="9" t="s">
        <v>1704</v>
      </c>
      <c r="I1077" s="10">
        <v>0</v>
      </c>
      <c r="J1077" s="12">
        <v>10</v>
      </c>
      <c r="K1077" s="12">
        <v>0</v>
      </c>
      <c r="L1077" s="12">
        <v>0</v>
      </c>
      <c r="M1077" s="12">
        <v>0</v>
      </c>
      <c r="N1077" s="39">
        <v>0</v>
      </c>
      <c r="O1077" s="31">
        <v>0</v>
      </c>
      <c r="P1077" s="36" t="s">
        <v>99</v>
      </c>
    </row>
    <row r="1078" spans="1:16" ht="24" x14ac:dyDescent="0.25">
      <c r="A1078" s="38">
        <v>38165</v>
      </c>
      <c r="B1078" s="38">
        <v>38165</v>
      </c>
      <c r="C1078" s="11">
        <v>2004</v>
      </c>
      <c r="D1078" s="11" t="s">
        <v>34</v>
      </c>
      <c r="E1078" s="11" t="s">
        <v>35</v>
      </c>
      <c r="F1078" s="36" t="s">
        <v>55</v>
      </c>
      <c r="G1078" s="36" t="s">
        <v>369</v>
      </c>
      <c r="H1078" s="9" t="s">
        <v>1705</v>
      </c>
      <c r="I1078" s="10">
        <v>0</v>
      </c>
      <c r="J1078" s="12">
        <v>220</v>
      </c>
      <c r="K1078" s="12">
        <v>44</v>
      </c>
      <c r="L1078" s="12">
        <v>0</v>
      </c>
      <c r="M1078" s="12">
        <v>0</v>
      </c>
      <c r="N1078" s="39">
        <v>0</v>
      </c>
      <c r="O1078" s="31">
        <v>0.17</v>
      </c>
      <c r="P1078" s="36" t="s">
        <v>99</v>
      </c>
    </row>
    <row r="1079" spans="1:16" ht="48" x14ac:dyDescent="0.25">
      <c r="A1079" s="38">
        <v>38165</v>
      </c>
      <c r="B1079" s="38">
        <v>38165</v>
      </c>
      <c r="C1079" s="11">
        <v>2004</v>
      </c>
      <c r="D1079" s="11" t="s">
        <v>34</v>
      </c>
      <c r="E1079" s="11" t="s">
        <v>35</v>
      </c>
      <c r="F1079" s="36" t="s">
        <v>19</v>
      </c>
      <c r="G1079" s="36" t="s">
        <v>1706</v>
      </c>
      <c r="H1079" s="9" t="s">
        <v>1707</v>
      </c>
      <c r="I1079" s="10">
        <v>0</v>
      </c>
      <c r="J1079" s="12">
        <v>102</v>
      </c>
      <c r="K1079" s="12">
        <v>27</v>
      </c>
      <c r="L1079" s="12">
        <v>0</v>
      </c>
      <c r="M1079" s="12">
        <v>0</v>
      </c>
      <c r="N1079" s="39">
        <v>50</v>
      </c>
      <c r="O1079" s="31">
        <v>0.1</v>
      </c>
      <c r="P1079" s="36" t="s">
        <v>99</v>
      </c>
    </row>
    <row r="1080" spans="1:16" ht="36" x14ac:dyDescent="0.25">
      <c r="A1080" s="38">
        <v>38165</v>
      </c>
      <c r="B1080" s="38">
        <v>38165</v>
      </c>
      <c r="C1080" s="11">
        <v>2004</v>
      </c>
      <c r="D1080" s="11" t="s">
        <v>34</v>
      </c>
      <c r="E1080" s="11" t="s">
        <v>35</v>
      </c>
      <c r="F1080" s="36" t="s">
        <v>55</v>
      </c>
      <c r="G1080" s="36" t="s">
        <v>1708</v>
      </c>
      <c r="H1080" s="9" t="s">
        <v>1709</v>
      </c>
      <c r="I1080" s="10">
        <v>0</v>
      </c>
      <c r="J1080" s="12">
        <v>45</v>
      </c>
      <c r="K1080" s="12">
        <v>9</v>
      </c>
      <c r="L1080" s="12">
        <v>0</v>
      </c>
      <c r="M1080" s="12">
        <v>0</v>
      </c>
      <c r="N1080" s="39">
        <v>0</v>
      </c>
      <c r="O1080" s="31">
        <v>0.05</v>
      </c>
      <c r="P1080" s="36" t="s">
        <v>99</v>
      </c>
    </row>
    <row r="1081" spans="1:16" ht="48" x14ac:dyDescent="0.25">
      <c r="A1081" s="38">
        <v>38166</v>
      </c>
      <c r="B1081" s="38">
        <v>38166</v>
      </c>
      <c r="C1081" s="11">
        <v>2004</v>
      </c>
      <c r="D1081" s="11" t="s">
        <v>34</v>
      </c>
      <c r="E1081" s="11" t="s">
        <v>35</v>
      </c>
      <c r="F1081" s="36" t="s">
        <v>32</v>
      </c>
      <c r="G1081" s="36" t="s">
        <v>1710</v>
      </c>
      <c r="H1081" s="9" t="s">
        <v>1711</v>
      </c>
      <c r="I1081" s="10">
        <v>0</v>
      </c>
      <c r="J1081" s="12">
        <v>60</v>
      </c>
      <c r="K1081" s="12">
        <v>18</v>
      </c>
      <c r="L1081" s="12">
        <v>1</v>
      </c>
      <c r="M1081" s="12">
        <v>0</v>
      </c>
      <c r="N1081" s="39">
        <v>0</v>
      </c>
      <c r="O1081" s="31">
        <v>0.08</v>
      </c>
      <c r="P1081" s="36" t="s">
        <v>99</v>
      </c>
    </row>
    <row r="1082" spans="1:16" ht="36" x14ac:dyDescent="0.25">
      <c r="A1082" s="38">
        <v>38166</v>
      </c>
      <c r="B1082" s="38">
        <v>38166</v>
      </c>
      <c r="C1082" s="11">
        <v>2004</v>
      </c>
      <c r="D1082" s="11" t="s">
        <v>34</v>
      </c>
      <c r="E1082" s="11" t="s">
        <v>35</v>
      </c>
      <c r="F1082" s="36" t="s">
        <v>51</v>
      </c>
      <c r="G1082" s="36" t="s">
        <v>310</v>
      </c>
      <c r="H1082" s="9" t="s">
        <v>1712</v>
      </c>
      <c r="I1082" s="10">
        <v>0</v>
      </c>
      <c r="J1082" s="12">
        <v>50</v>
      </c>
      <c r="K1082" s="12">
        <v>10</v>
      </c>
      <c r="L1082" s="12">
        <v>0</v>
      </c>
      <c r="M1082" s="12">
        <v>0</v>
      </c>
      <c r="N1082" s="39">
        <v>0</v>
      </c>
      <c r="O1082" s="31">
        <v>0.09</v>
      </c>
      <c r="P1082" s="36" t="s">
        <v>99</v>
      </c>
    </row>
    <row r="1083" spans="1:16" ht="24" x14ac:dyDescent="0.25">
      <c r="A1083" s="38">
        <v>38166</v>
      </c>
      <c r="B1083" s="38">
        <v>38166</v>
      </c>
      <c r="C1083" s="11">
        <v>2004</v>
      </c>
      <c r="D1083" s="35" t="s">
        <v>115</v>
      </c>
      <c r="E1083" s="11" t="s">
        <v>116</v>
      </c>
      <c r="F1083" s="36" t="s">
        <v>51</v>
      </c>
      <c r="G1083" s="36" t="s">
        <v>826</v>
      </c>
      <c r="H1083" s="9" t="s">
        <v>1713</v>
      </c>
      <c r="I1083" s="10">
        <v>0</v>
      </c>
      <c r="J1083" s="12">
        <v>7</v>
      </c>
      <c r="K1083" s="12">
        <v>0</v>
      </c>
      <c r="L1083" s="12">
        <v>0</v>
      </c>
      <c r="M1083" s="12">
        <v>0</v>
      </c>
      <c r="N1083" s="39">
        <v>0</v>
      </c>
      <c r="O1083" s="31">
        <v>0.11</v>
      </c>
      <c r="P1083" s="36" t="s">
        <v>99</v>
      </c>
    </row>
    <row r="1084" spans="1:16" ht="36" x14ac:dyDescent="0.25">
      <c r="A1084" s="38">
        <v>38167</v>
      </c>
      <c r="B1084" s="38">
        <v>38167</v>
      </c>
      <c r="C1084" s="11">
        <v>2004</v>
      </c>
      <c r="D1084" s="11" t="s">
        <v>34</v>
      </c>
      <c r="E1084" s="11" t="s">
        <v>35</v>
      </c>
      <c r="F1084" s="36" t="s">
        <v>65</v>
      </c>
      <c r="G1084" s="36" t="s">
        <v>1714</v>
      </c>
      <c r="H1084" s="9" t="s">
        <v>1715</v>
      </c>
      <c r="I1084" s="10">
        <v>0</v>
      </c>
      <c r="J1084" s="12">
        <v>50</v>
      </c>
      <c r="K1084" s="12">
        <v>10</v>
      </c>
      <c r="L1084" s="12">
        <v>0</v>
      </c>
      <c r="M1084" s="12">
        <v>0</v>
      </c>
      <c r="N1084" s="39">
        <v>0</v>
      </c>
      <c r="O1084" s="31">
        <v>0.04</v>
      </c>
      <c r="P1084" s="36" t="s">
        <v>99</v>
      </c>
    </row>
    <row r="1085" spans="1:16" ht="36" x14ac:dyDescent="0.25">
      <c r="A1085" s="38">
        <v>38167</v>
      </c>
      <c r="B1085" s="38">
        <v>38167</v>
      </c>
      <c r="C1085" s="11">
        <v>2004</v>
      </c>
      <c r="D1085" s="11" t="s">
        <v>34</v>
      </c>
      <c r="E1085" s="11" t="s">
        <v>182</v>
      </c>
      <c r="F1085" s="36" t="s">
        <v>36</v>
      </c>
      <c r="G1085" s="36" t="s">
        <v>933</v>
      </c>
      <c r="H1085" s="9" t="s">
        <v>1716</v>
      </c>
      <c r="I1085" s="10">
        <v>0</v>
      </c>
      <c r="J1085" s="12">
        <v>51</v>
      </c>
      <c r="K1085" s="12">
        <v>10</v>
      </c>
      <c r="L1085" s="12">
        <v>0</v>
      </c>
      <c r="M1085" s="12">
        <v>0</v>
      </c>
      <c r="N1085" s="39">
        <v>0</v>
      </c>
      <c r="O1085" s="31">
        <v>0.04</v>
      </c>
      <c r="P1085" s="36" t="s">
        <v>99</v>
      </c>
    </row>
    <row r="1086" spans="1:16" ht="60" x14ac:dyDescent="0.25">
      <c r="A1086" s="38">
        <v>38168</v>
      </c>
      <c r="B1086" s="38">
        <v>38168</v>
      </c>
      <c r="C1086" s="11">
        <v>2004</v>
      </c>
      <c r="D1086" s="35" t="s">
        <v>104</v>
      </c>
      <c r="E1086" s="11" t="s">
        <v>1676</v>
      </c>
      <c r="F1086" s="36" t="s">
        <v>19</v>
      </c>
      <c r="G1086" s="36" t="s">
        <v>641</v>
      </c>
      <c r="H1086" s="9" t="s">
        <v>1717</v>
      </c>
      <c r="I1086" s="10">
        <v>1</v>
      </c>
      <c r="J1086" s="12">
        <v>130</v>
      </c>
      <c r="K1086" s="12">
        <v>26</v>
      </c>
      <c r="L1086" s="12">
        <v>0</v>
      </c>
      <c r="M1086" s="12">
        <v>0</v>
      </c>
      <c r="N1086" s="39">
        <v>0</v>
      </c>
      <c r="O1086" s="31">
        <v>0.26</v>
      </c>
      <c r="P1086" s="36" t="s">
        <v>99</v>
      </c>
    </row>
    <row r="1087" spans="1:16" ht="48" x14ac:dyDescent="0.25">
      <c r="A1087" s="38">
        <v>38168</v>
      </c>
      <c r="B1087" s="38">
        <v>38168</v>
      </c>
      <c r="C1087" s="11">
        <v>2004</v>
      </c>
      <c r="D1087" s="11" t="s">
        <v>34</v>
      </c>
      <c r="E1087" s="11" t="s">
        <v>35</v>
      </c>
      <c r="F1087" s="36" t="s">
        <v>36</v>
      </c>
      <c r="G1087" s="36" t="s">
        <v>1034</v>
      </c>
      <c r="H1087" s="9" t="s">
        <v>1718</v>
      </c>
      <c r="I1087" s="10">
        <v>0</v>
      </c>
      <c r="J1087" s="12">
        <v>105</v>
      </c>
      <c r="K1087" s="12">
        <v>21</v>
      </c>
      <c r="L1087" s="12">
        <v>0</v>
      </c>
      <c r="M1087" s="12">
        <v>0</v>
      </c>
      <c r="N1087" s="39">
        <v>0</v>
      </c>
      <c r="O1087" s="31">
        <v>0.32</v>
      </c>
      <c r="P1087" s="36" t="s">
        <v>99</v>
      </c>
    </row>
    <row r="1088" spans="1:16" ht="36" x14ac:dyDescent="0.25">
      <c r="A1088" s="38">
        <v>38169</v>
      </c>
      <c r="B1088" s="38">
        <v>38169</v>
      </c>
      <c r="C1088" s="11">
        <v>2004</v>
      </c>
      <c r="D1088" s="11" t="s">
        <v>34</v>
      </c>
      <c r="E1088" s="11" t="s">
        <v>35</v>
      </c>
      <c r="F1088" s="36" t="s">
        <v>15</v>
      </c>
      <c r="G1088" s="36" t="s">
        <v>994</v>
      </c>
      <c r="H1088" s="9" t="s">
        <v>1719</v>
      </c>
      <c r="I1088" s="10">
        <v>0</v>
      </c>
      <c r="J1088" s="12">
        <v>190</v>
      </c>
      <c r="K1088" s="12">
        <v>38</v>
      </c>
      <c r="L1088" s="12">
        <v>0</v>
      </c>
      <c r="M1088" s="12">
        <v>0</v>
      </c>
      <c r="N1088" s="39">
        <v>0</v>
      </c>
      <c r="O1088" s="31">
        <v>0.22</v>
      </c>
      <c r="P1088" s="36" t="s">
        <v>99</v>
      </c>
    </row>
    <row r="1089" spans="1:16" ht="36" x14ac:dyDescent="0.25">
      <c r="A1089" s="38">
        <v>38169</v>
      </c>
      <c r="B1089" s="38">
        <v>38169</v>
      </c>
      <c r="C1089" s="11">
        <v>2004</v>
      </c>
      <c r="D1089" s="11" t="s">
        <v>34</v>
      </c>
      <c r="E1089" s="11" t="s">
        <v>35</v>
      </c>
      <c r="F1089" s="36" t="s">
        <v>55</v>
      </c>
      <c r="G1089" s="36" t="s">
        <v>1639</v>
      </c>
      <c r="H1089" s="9" t="s">
        <v>1720</v>
      </c>
      <c r="I1089" s="10">
        <v>0</v>
      </c>
      <c r="J1089" s="12">
        <v>354</v>
      </c>
      <c r="K1089" s="12">
        <v>22</v>
      </c>
      <c r="L1089" s="12">
        <v>0</v>
      </c>
      <c r="M1089" s="12">
        <v>0</v>
      </c>
      <c r="N1089" s="39">
        <v>0</v>
      </c>
      <c r="O1089" s="31">
        <v>0.08</v>
      </c>
      <c r="P1089" s="36" t="s">
        <v>99</v>
      </c>
    </row>
    <row r="1090" spans="1:16" ht="24" x14ac:dyDescent="0.25">
      <c r="A1090" s="38">
        <v>38171</v>
      </c>
      <c r="B1090" s="38">
        <v>38171</v>
      </c>
      <c r="C1090" s="11">
        <v>2004</v>
      </c>
      <c r="D1090" s="11" t="s">
        <v>34</v>
      </c>
      <c r="E1090" s="11" t="s">
        <v>35</v>
      </c>
      <c r="F1090" s="36" t="s">
        <v>75</v>
      </c>
      <c r="G1090" s="36" t="s">
        <v>1721</v>
      </c>
      <c r="H1090" s="9" t="s">
        <v>1722</v>
      </c>
      <c r="I1090" s="10">
        <v>0</v>
      </c>
      <c r="J1090" s="12">
        <v>50</v>
      </c>
      <c r="K1090" s="12">
        <v>10</v>
      </c>
      <c r="L1090" s="12">
        <v>0</v>
      </c>
      <c r="M1090" s="12">
        <v>0</v>
      </c>
      <c r="N1090" s="39">
        <v>0</v>
      </c>
      <c r="O1090" s="31">
        <v>0.06</v>
      </c>
      <c r="P1090" s="36" t="s">
        <v>99</v>
      </c>
    </row>
    <row r="1091" spans="1:16" ht="24" x14ac:dyDescent="0.25">
      <c r="A1091" s="38">
        <v>38172</v>
      </c>
      <c r="B1091" s="38">
        <v>38172</v>
      </c>
      <c r="C1091" s="11">
        <v>2004</v>
      </c>
      <c r="D1091" s="35" t="s">
        <v>104</v>
      </c>
      <c r="E1091" s="11" t="s">
        <v>276</v>
      </c>
      <c r="F1091" s="36" t="s">
        <v>162</v>
      </c>
      <c r="G1091" s="36" t="s">
        <v>1723</v>
      </c>
      <c r="H1091" s="9" t="s">
        <v>1724</v>
      </c>
      <c r="I1091" s="10">
        <v>3</v>
      </c>
      <c r="J1091" s="12">
        <v>6</v>
      </c>
      <c r="K1091" s="12">
        <v>0</v>
      </c>
      <c r="L1091" s="12">
        <v>0</v>
      </c>
      <c r="M1091" s="12">
        <v>0</v>
      </c>
      <c r="N1091" s="39">
        <v>0</v>
      </c>
      <c r="O1091" s="31">
        <v>0</v>
      </c>
      <c r="P1091" s="36" t="s">
        <v>99</v>
      </c>
    </row>
    <row r="1092" spans="1:16" ht="48" x14ac:dyDescent="0.25">
      <c r="A1092" s="38">
        <v>38172</v>
      </c>
      <c r="B1092" s="38">
        <v>38172</v>
      </c>
      <c r="C1092" s="11">
        <v>2004</v>
      </c>
      <c r="D1092" s="11" t="s">
        <v>34</v>
      </c>
      <c r="E1092" s="11" t="s">
        <v>35</v>
      </c>
      <c r="F1092" s="36" t="s">
        <v>97</v>
      </c>
      <c r="G1092" s="36" t="s">
        <v>1725</v>
      </c>
      <c r="H1092" s="9" t="s">
        <v>1726</v>
      </c>
      <c r="I1092" s="10">
        <v>0</v>
      </c>
      <c r="J1092" s="12">
        <v>700</v>
      </c>
      <c r="K1092" s="12">
        <v>140</v>
      </c>
      <c r="L1092" s="12">
        <v>0</v>
      </c>
      <c r="M1092" s="12">
        <v>0</v>
      </c>
      <c r="N1092" s="39">
        <v>0</v>
      </c>
      <c r="O1092" s="31">
        <v>0.56000000000000005</v>
      </c>
      <c r="P1092" s="36" t="s">
        <v>99</v>
      </c>
    </row>
    <row r="1093" spans="1:16" ht="36" x14ac:dyDescent="0.25">
      <c r="A1093" s="38">
        <v>38172</v>
      </c>
      <c r="B1093" s="38">
        <v>38172</v>
      </c>
      <c r="C1093" s="11">
        <v>2004</v>
      </c>
      <c r="D1093" s="35" t="s">
        <v>13</v>
      </c>
      <c r="E1093" s="11" t="s">
        <v>125</v>
      </c>
      <c r="F1093" s="36" t="s">
        <v>77</v>
      </c>
      <c r="G1093" s="36" t="s">
        <v>1727</v>
      </c>
      <c r="H1093" s="9" t="s">
        <v>1728</v>
      </c>
      <c r="I1093" s="10">
        <v>0</v>
      </c>
      <c r="J1093" s="12">
        <v>40</v>
      </c>
      <c r="K1093" s="12">
        <v>8</v>
      </c>
      <c r="L1093" s="12">
        <v>0</v>
      </c>
      <c r="M1093" s="12">
        <v>0</v>
      </c>
      <c r="N1093" s="39">
        <v>0</v>
      </c>
      <c r="O1093" s="31">
        <v>0.28799999999999998</v>
      </c>
      <c r="P1093" s="36" t="s">
        <v>99</v>
      </c>
    </row>
    <row r="1094" spans="1:16" ht="36" x14ac:dyDescent="0.25">
      <c r="A1094" s="38">
        <v>38173</v>
      </c>
      <c r="B1094" s="38">
        <v>38173</v>
      </c>
      <c r="C1094" s="11">
        <v>2004</v>
      </c>
      <c r="D1094" s="11" t="s">
        <v>34</v>
      </c>
      <c r="E1094" s="11" t="s">
        <v>182</v>
      </c>
      <c r="F1094" s="36" t="s">
        <v>598</v>
      </c>
      <c r="G1094" s="36" t="s">
        <v>1729</v>
      </c>
      <c r="H1094" s="9" t="s">
        <v>1730</v>
      </c>
      <c r="I1094" s="10">
        <v>0</v>
      </c>
      <c r="J1094" s="12">
        <v>100</v>
      </c>
      <c r="K1094" s="12">
        <v>20</v>
      </c>
      <c r="L1094" s="12">
        <v>0</v>
      </c>
      <c r="M1094" s="12">
        <v>0</v>
      </c>
      <c r="N1094" s="39">
        <v>0</v>
      </c>
      <c r="O1094" s="31">
        <v>0.2</v>
      </c>
      <c r="P1094" s="36" t="s">
        <v>99</v>
      </c>
    </row>
    <row r="1095" spans="1:16" ht="36" x14ac:dyDescent="0.25">
      <c r="A1095" s="38">
        <v>38174</v>
      </c>
      <c r="B1095" s="38">
        <v>38174</v>
      </c>
      <c r="C1095" s="11">
        <v>2004</v>
      </c>
      <c r="D1095" s="35" t="s">
        <v>115</v>
      </c>
      <c r="E1095" s="11" t="s">
        <v>116</v>
      </c>
      <c r="F1095" s="36" t="s">
        <v>62</v>
      </c>
      <c r="G1095" s="36" t="s">
        <v>1731</v>
      </c>
      <c r="H1095" s="9" t="s">
        <v>1732</v>
      </c>
      <c r="I1095" s="10">
        <v>0</v>
      </c>
      <c r="J1095" s="12">
        <v>17</v>
      </c>
      <c r="K1095" s="12">
        <v>0</v>
      </c>
      <c r="L1095" s="12">
        <v>0</v>
      </c>
      <c r="M1095" s="12">
        <v>0</v>
      </c>
      <c r="N1095" s="39">
        <v>0</v>
      </c>
      <c r="O1095" s="31">
        <v>0.87</v>
      </c>
      <c r="P1095" s="36" t="s">
        <v>99</v>
      </c>
    </row>
    <row r="1096" spans="1:16" ht="48" x14ac:dyDescent="0.25">
      <c r="A1096" s="38">
        <v>38175</v>
      </c>
      <c r="B1096" s="38">
        <v>38175</v>
      </c>
      <c r="C1096" s="11">
        <v>2004</v>
      </c>
      <c r="D1096" s="11" t="s">
        <v>34</v>
      </c>
      <c r="E1096" s="11" t="s">
        <v>35</v>
      </c>
      <c r="F1096" s="36" t="s">
        <v>55</v>
      </c>
      <c r="G1096" s="36" t="s">
        <v>1733</v>
      </c>
      <c r="H1096" s="9" t="s">
        <v>1734</v>
      </c>
      <c r="I1096" s="10">
        <v>0</v>
      </c>
      <c r="J1096" s="12">
        <v>500</v>
      </c>
      <c r="K1096" s="12">
        <v>100</v>
      </c>
      <c r="L1096" s="12">
        <v>0</v>
      </c>
      <c r="M1096" s="12">
        <v>0</v>
      </c>
      <c r="N1096" s="39">
        <v>0</v>
      </c>
      <c r="O1096" s="31">
        <v>0.6</v>
      </c>
      <c r="P1096" s="36" t="s">
        <v>99</v>
      </c>
    </row>
    <row r="1097" spans="1:16" ht="48" x14ac:dyDescent="0.25">
      <c r="A1097" s="38">
        <v>38177</v>
      </c>
      <c r="B1097" s="38">
        <v>38177</v>
      </c>
      <c r="C1097" s="11">
        <v>2004</v>
      </c>
      <c r="D1097" s="35" t="s">
        <v>115</v>
      </c>
      <c r="E1097" s="11" t="s">
        <v>116</v>
      </c>
      <c r="F1097" s="36" t="s">
        <v>62</v>
      </c>
      <c r="G1097" s="36" t="s">
        <v>145</v>
      </c>
      <c r="H1097" s="9" t="s">
        <v>1735</v>
      </c>
      <c r="I1097" s="10">
        <v>0</v>
      </c>
      <c r="J1097" s="12">
        <v>2</v>
      </c>
      <c r="K1097" s="12">
        <v>0</v>
      </c>
      <c r="L1097" s="12">
        <v>0</v>
      </c>
      <c r="M1097" s="12">
        <v>0</v>
      </c>
      <c r="N1097" s="39">
        <v>0</v>
      </c>
      <c r="O1097" s="31">
        <v>0.37</v>
      </c>
      <c r="P1097" s="36" t="s">
        <v>99</v>
      </c>
    </row>
    <row r="1098" spans="1:16" ht="48" x14ac:dyDescent="0.25">
      <c r="A1098" s="38">
        <v>38177</v>
      </c>
      <c r="B1098" s="38">
        <v>38177</v>
      </c>
      <c r="C1098" s="11">
        <v>2004</v>
      </c>
      <c r="D1098" s="11" t="s">
        <v>34</v>
      </c>
      <c r="E1098" s="11" t="s">
        <v>35</v>
      </c>
      <c r="F1098" s="36" t="s">
        <v>165</v>
      </c>
      <c r="G1098" s="36" t="s">
        <v>1736</v>
      </c>
      <c r="H1098" s="9" t="s">
        <v>1737</v>
      </c>
      <c r="I1098" s="10">
        <v>0</v>
      </c>
      <c r="J1098" s="12">
        <v>50</v>
      </c>
      <c r="K1098" s="12">
        <v>10</v>
      </c>
      <c r="L1098" s="12">
        <v>0</v>
      </c>
      <c r="M1098" s="12">
        <v>0</v>
      </c>
      <c r="N1098" s="39">
        <v>0</v>
      </c>
      <c r="O1098" s="31">
        <v>0.06</v>
      </c>
      <c r="P1098" s="36" t="s">
        <v>99</v>
      </c>
    </row>
    <row r="1099" spans="1:16" ht="24" x14ac:dyDescent="0.25">
      <c r="A1099" s="38">
        <v>38178</v>
      </c>
      <c r="B1099" s="38">
        <v>38178</v>
      </c>
      <c r="C1099" s="11">
        <v>2004</v>
      </c>
      <c r="D1099" s="35" t="s">
        <v>115</v>
      </c>
      <c r="E1099" s="11" t="s">
        <v>116</v>
      </c>
      <c r="F1099" s="36" t="s">
        <v>36</v>
      </c>
      <c r="G1099" s="36" t="s">
        <v>145</v>
      </c>
      <c r="H1099" s="9" t="s">
        <v>1738</v>
      </c>
      <c r="I1099" s="10">
        <v>0</v>
      </c>
      <c r="J1099" s="12">
        <v>1</v>
      </c>
      <c r="K1099" s="12">
        <v>0</v>
      </c>
      <c r="L1099" s="12">
        <v>0</v>
      </c>
      <c r="M1099" s="12">
        <v>0</v>
      </c>
      <c r="N1099" s="39">
        <v>0</v>
      </c>
      <c r="O1099" s="31">
        <v>0</v>
      </c>
      <c r="P1099" s="36" t="s">
        <v>99</v>
      </c>
    </row>
    <row r="1100" spans="1:16" ht="60" x14ac:dyDescent="0.25">
      <c r="A1100" s="38">
        <v>38180</v>
      </c>
      <c r="B1100" s="38">
        <v>38180</v>
      </c>
      <c r="C1100" s="11">
        <v>2004</v>
      </c>
      <c r="D1100" s="11" t="s">
        <v>34</v>
      </c>
      <c r="E1100" s="11" t="s">
        <v>35</v>
      </c>
      <c r="F1100" s="36" t="s">
        <v>47</v>
      </c>
      <c r="G1100" s="36" t="s">
        <v>1739</v>
      </c>
      <c r="H1100" s="9" t="s">
        <v>1740</v>
      </c>
      <c r="I1100" s="10">
        <v>0</v>
      </c>
      <c r="J1100" s="12">
        <v>165</v>
      </c>
      <c r="K1100" s="12">
        <v>33</v>
      </c>
      <c r="L1100" s="12">
        <v>0</v>
      </c>
      <c r="M1100" s="12">
        <v>0</v>
      </c>
      <c r="N1100" s="39">
        <v>300</v>
      </c>
      <c r="O1100" s="31">
        <v>4.7</v>
      </c>
      <c r="P1100" s="36" t="s">
        <v>99</v>
      </c>
    </row>
    <row r="1101" spans="1:16" ht="36" x14ac:dyDescent="0.25">
      <c r="A1101" s="38">
        <v>38181</v>
      </c>
      <c r="B1101" s="38">
        <v>38181</v>
      </c>
      <c r="C1101" s="11">
        <v>2004</v>
      </c>
      <c r="D1101" s="11" t="s">
        <v>34</v>
      </c>
      <c r="E1101" s="11" t="s">
        <v>35</v>
      </c>
      <c r="F1101" s="36" t="s">
        <v>24</v>
      </c>
      <c r="G1101" s="36" t="s">
        <v>24</v>
      </c>
      <c r="H1101" s="9" t="s">
        <v>1741</v>
      </c>
      <c r="I1101" s="10">
        <v>0</v>
      </c>
      <c r="J1101" s="12">
        <v>576</v>
      </c>
      <c r="K1101" s="12">
        <v>144</v>
      </c>
      <c r="L1101" s="12">
        <v>0</v>
      </c>
      <c r="M1101" s="12">
        <v>0</v>
      </c>
      <c r="N1101" s="39">
        <v>0</v>
      </c>
      <c r="O1101" s="31">
        <v>0.86</v>
      </c>
      <c r="P1101" s="36" t="s">
        <v>99</v>
      </c>
    </row>
    <row r="1102" spans="1:16" ht="48" x14ac:dyDescent="0.25">
      <c r="A1102" s="38">
        <v>38181</v>
      </c>
      <c r="B1102" s="38">
        <v>38181</v>
      </c>
      <c r="C1102" s="11">
        <v>2004</v>
      </c>
      <c r="D1102" s="35" t="s">
        <v>115</v>
      </c>
      <c r="E1102" s="11" t="s">
        <v>116</v>
      </c>
      <c r="F1102" s="36" t="s">
        <v>19</v>
      </c>
      <c r="G1102" s="36" t="s">
        <v>1742</v>
      </c>
      <c r="H1102" s="9" t="s">
        <v>1743</v>
      </c>
      <c r="I1102" s="10">
        <v>0</v>
      </c>
      <c r="J1102" s="12">
        <v>4</v>
      </c>
      <c r="K1102" s="12">
        <v>0</v>
      </c>
      <c r="L1102" s="12">
        <v>0</v>
      </c>
      <c r="M1102" s="12">
        <v>0</v>
      </c>
      <c r="N1102" s="39">
        <v>0</v>
      </c>
      <c r="O1102" s="31">
        <v>0.33</v>
      </c>
      <c r="P1102" s="36" t="s">
        <v>99</v>
      </c>
    </row>
    <row r="1103" spans="1:16" ht="48" x14ac:dyDescent="0.25">
      <c r="A1103" s="38">
        <v>38183</v>
      </c>
      <c r="B1103" s="38">
        <v>38183</v>
      </c>
      <c r="C1103" s="11">
        <v>2004</v>
      </c>
      <c r="D1103" s="11" t="s">
        <v>34</v>
      </c>
      <c r="E1103" s="11" t="s">
        <v>35</v>
      </c>
      <c r="F1103" s="36" t="s">
        <v>47</v>
      </c>
      <c r="G1103" s="36" t="s">
        <v>931</v>
      </c>
      <c r="H1103" s="9" t="s">
        <v>1744</v>
      </c>
      <c r="I1103" s="10">
        <v>0</v>
      </c>
      <c r="J1103" s="12">
        <v>125</v>
      </c>
      <c r="K1103" s="12">
        <v>25</v>
      </c>
      <c r="L1103" s="12">
        <v>0</v>
      </c>
      <c r="M1103" s="12">
        <v>0</v>
      </c>
      <c r="N1103" s="39">
        <v>0</v>
      </c>
      <c r="O1103" s="31">
        <v>0.17</v>
      </c>
      <c r="P1103" s="36" t="s">
        <v>99</v>
      </c>
    </row>
    <row r="1104" spans="1:16" ht="36" x14ac:dyDescent="0.25">
      <c r="A1104" s="38">
        <v>38185</v>
      </c>
      <c r="B1104" s="38">
        <v>38185</v>
      </c>
      <c r="C1104" s="11">
        <v>2004</v>
      </c>
      <c r="D1104" s="11" t="s">
        <v>34</v>
      </c>
      <c r="E1104" s="11" t="s">
        <v>35</v>
      </c>
      <c r="F1104" s="36" t="s">
        <v>165</v>
      </c>
      <c r="G1104" s="36" t="s">
        <v>1745</v>
      </c>
      <c r="H1104" s="9" t="s">
        <v>1746</v>
      </c>
      <c r="I1104" s="10">
        <v>0</v>
      </c>
      <c r="J1104" s="12">
        <v>350</v>
      </c>
      <c r="K1104" s="12">
        <v>70</v>
      </c>
      <c r="L1104" s="12">
        <v>0</v>
      </c>
      <c r="M1104" s="12">
        <v>0</v>
      </c>
      <c r="N1104" s="39">
        <v>0</v>
      </c>
      <c r="O1104" s="31">
        <v>0.42</v>
      </c>
      <c r="P1104" s="36" t="s">
        <v>99</v>
      </c>
    </row>
    <row r="1105" spans="1:16" ht="24" x14ac:dyDescent="0.25">
      <c r="A1105" s="38">
        <v>38186</v>
      </c>
      <c r="B1105" s="38">
        <v>38186</v>
      </c>
      <c r="C1105" s="11">
        <v>2004</v>
      </c>
      <c r="D1105" s="35" t="s">
        <v>115</v>
      </c>
      <c r="E1105" s="11" t="s">
        <v>116</v>
      </c>
      <c r="F1105" s="36" t="s">
        <v>19</v>
      </c>
      <c r="G1105" s="36" t="s">
        <v>145</v>
      </c>
      <c r="H1105" s="9" t="s">
        <v>1747</v>
      </c>
      <c r="I1105" s="10">
        <v>0</v>
      </c>
      <c r="J1105" s="12">
        <v>19</v>
      </c>
      <c r="K1105" s="12">
        <v>0</v>
      </c>
      <c r="L1105" s="12">
        <v>0</v>
      </c>
      <c r="M1105" s="12">
        <v>0</v>
      </c>
      <c r="N1105" s="39">
        <v>0</v>
      </c>
      <c r="O1105" s="31">
        <v>0.6</v>
      </c>
      <c r="P1105" s="36" t="s">
        <v>99</v>
      </c>
    </row>
    <row r="1106" spans="1:16" ht="24" x14ac:dyDescent="0.25">
      <c r="A1106" s="38">
        <v>38187</v>
      </c>
      <c r="B1106" s="38">
        <v>38187</v>
      </c>
      <c r="C1106" s="11">
        <v>2004</v>
      </c>
      <c r="D1106" s="35" t="s">
        <v>13</v>
      </c>
      <c r="E1106" s="11" t="s">
        <v>125</v>
      </c>
      <c r="F1106" s="36" t="s">
        <v>51</v>
      </c>
      <c r="G1106" s="36" t="s">
        <v>741</v>
      </c>
      <c r="H1106" s="9" t="s">
        <v>1748</v>
      </c>
      <c r="I1106" s="10">
        <v>1</v>
      </c>
      <c r="J1106" s="12">
        <v>1</v>
      </c>
      <c r="K1106" s="12">
        <v>0</v>
      </c>
      <c r="L1106" s="12">
        <v>0</v>
      </c>
      <c r="M1106" s="12">
        <v>0</v>
      </c>
      <c r="N1106" s="39">
        <v>0</v>
      </c>
      <c r="O1106" s="31">
        <v>0</v>
      </c>
      <c r="P1106" s="36" t="s">
        <v>99</v>
      </c>
    </row>
    <row r="1107" spans="1:16" ht="36" x14ac:dyDescent="0.25">
      <c r="A1107" s="38">
        <v>38187</v>
      </c>
      <c r="B1107" s="38">
        <v>38187</v>
      </c>
      <c r="C1107" s="11">
        <v>2004</v>
      </c>
      <c r="D1107" s="11" t="s">
        <v>34</v>
      </c>
      <c r="E1107" s="11" t="s">
        <v>35</v>
      </c>
      <c r="F1107" s="36" t="s">
        <v>165</v>
      </c>
      <c r="G1107" s="36" t="s">
        <v>1749</v>
      </c>
      <c r="H1107" s="9" t="s">
        <v>1750</v>
      </c>
      <c r="I1107" s="10">
        <v>0</v>
      </c>
      <c r="J1107" s="12">
        <v>3000</v>
      </c>
      <c r="K1107" s="12">
        <v>600</v>
      </c>
      <c r="L1107" s="12">
        <v>0</v>
      </c>
      <c r="M1107" s="12">
        <v>0</v>
      </c>
      <c r="N1107" s="39">
        <v>0</v>
      </c>
      <c r="O1107" s="31">
        <v>3.6</v>
      </c>
      <c r="P1107" s="36" t="s">
        <v>99</v>
      </c>
    </row>
    <row r="1108" spans="1:16" ht="36" x14ac:dyDescent="0.25">
      <c r="A1108" s="38">
        <v>38189</v>
      </c>
      <c r="B1108" s="38">
        <v>38189</v>
      </c>
      <c r="C1108" s="11">
        <v>2004</v>
      </c>
      <c r="D1108" s="35" t="s">
        <v>13</v>
      </c>
      <c r="E1108" s="11" t="s">
        <v>149</v>
      </c>
      <c r="F1108" s="36" t="s">
        <v>55</v>
      </c>
      <c r="G1108" s="36" t="s">
        <v>936</v>
      </c>
      <c r="H1108" s="9" t="s">
        <v>1751</v>
      </c>
      <c r="I1108" s="10">
        <v>0</v>
      </c>
      <c r="J1108" s="12">
        <v>5</v>
      </c>
      <c r="K1108" s="12">
        <v>0</v>
      </c>
      <c r="L1108" s="12">
        <v>0</v>
      </c>
      <c r="M1108" s="12">
        <v>0</v>
      </c>
      <c r="N1108" s="39">
        <v>0</v>
      </c>
      <c r="O1108" s="31">
        <v>0</v>
      </c>
      <c r="P1108" s="36" t="s">
        <v>99</v>
      </c>
    </row>
    <row r="1109" spans="1:16" ht="60" x14ac:dyDescent="0.25">
      <c r="A1109" s="38">
        <v>38190</v>
      </c>
      <c r="B1109" s="38">
        <v>38190</v>
      </c>
      <c r="C1109" s="11">
        <v>2004</v>
      </c>
      <c r="D1109" s="11" t="s">
        <v>34</v>
      </c>
      <c r="E1109" s="11" t="s">
        <v>35</v>
      </c>
      <c r="F1109" s="36" t="s">
        <v>47</v>
      </c>
      <c r="G1109" s="36" t="s">
        <v>145</v>
      </c>
      <c r="H1109" s="9" t="s">
        <v>1752</v>
      </c>
      <c r="I1109" s="10">
        <v>3</v>
      </c>
      <c r="J1109" s="12">
        <v>3</v>
      </c>
      <c r="K1109" s="12">
        <v>0</v>
      </c>
      <c r="L1109" s="12">
        <v>0</v>
      </c>
      <c r="M1109" s="12">
        <v>0</v>
      </c>
      <c r="N1109" s="39">
        <v>0</v>
      </c>
      <c r="O1109" s="31">
        <v>0</v>
      </c>
      <c r="P1109" s="36" t="s">
        <v>99</v>
      </c>
    </row>
    <row r="1110" spans="1:16" ht="36" x14ac:dyDescent="0.25">
      <c r="A1110" s="38">
        <v>38190</v>
      </c>
      <c r="B1110" s="38">
        <v>38190</v>
      </c>
      <c r="C1110" s="11">
        <v>2004</v>
      </c>
      <c r="D1110" s="11" t="s">
        <v>34</v>
      </c>
      <c r="E1110" s="11" t="s">
        <v>35</v>
      </c>
      <c r="F1110" s="36" t="s">
        <v>24</v>
      </c>
      <c r="G1110" s="36" t="s">
        <v>1753</v>
      </c>
      <c r="H1110" s="9" t="s">
        <v>1754</v>
      </c>
      <c r="I1110" s="10">
        <v>0</v>
      </c>
      <c r="J1110" s="12">
        <v>150</v>
      </c>
      <c r="K1110" s="12">
        <v>30</v>
      </c>
      <c r="L1110" s="12">
        <v>0</v>
      </c>
      <c r="M1110" s="12">
        <v>0</v>
      </c>
      <c r="N1110" s="39">
        <v>0</v>
      </c>
      <c r="O1110" s="31">
        <v>0.3</v>
      </c>
      <c r="P1110" s="36" t="s">
        <v>99</v>
      </c>
    </row>
    <row r="1111" spans="1:16" ht="36" x14ac:dyDescent="0.25">
      <c r="A1111" s="38">
        <v>38190</v>
      </c>
      <c r="B1111" s="38">
        <v>38190</v>
      </c>
      <c r="C1111" s="11">
        <v>2004</v>
      </c>
      <c r="D1111" s="11" t="s">
        <v>34</v>
      </c>
      <c r="E1111" s="11" t="s">
        <v>182</v>
      </c>
      <c r="F1111" s="36" t="s">
        <v>51</v>
      </c>
      <c r="G1111" s="36" t="s">
        <v>1755</v>
      </c>
      <c r="H1111" s="9" t="s">
        <v>1756</v>
      </c>
      <c r="I1111" s="10">
        <v>0</v>
      </c>
      <c r="J1111" s="12">
        <v>200</v>
      </c>
      <c r="K1111" s="12">
        <v>40</v>
      </c>
      <c r="L1111" s="12">
        <v>0</v>
      </c>
      <c r="M1111" s="12">
        <v>0</v>
      </c>
      <c r="N1111" s="39">
        <v>0</v>
      </c>
      <c r="O1111" s="31">
        <v>0.16</v>
      </c>
      <c r="P1111" s="36" t="s">
        <v>99</v>
      </c>
    </row>
    <row r="1112" spans="1:16" ht="36" x14ac:dyDescent="0.25">
      <c r="A1112" s="38">
        <v>38191</v>
      </c>
      <c r="B1112" s="38">
        <v>38191</v>
      </c>
      <c r="C1112" s="11">
        <v>2004</v>
      </c>
      <c r="D1112" s="11" t="s">
        <v>34</v>
      </c>
      <c r="E1112" s="11" t="s">
        <v>35</v>
      </c>
      <c r="F1112" s="36" t="s">
        <v>26</v>
      </c>
      <c r="G1112" s="36" t="s">
        <v>1757</v>
      </c>
      <c r="H1112" s="9" t="s">
        <v>1758</v>
      </c>
      <c r="I1112" s="10">
        <v>2</v>
      </c>
      <c r="J1112" s="12">
        <v>704</v>
      </c>
      <c r="K1112" s="12">
        <v>140</v>
      </c>
      <c r="L1112" s="12">
        <v>0</v>
      </c>
      <c r="M1112" s="12">
        <v>0</v>
      </c>
      <c r="N1112" s="39">
        <v>0</v>
      </c>
      <c r="O1112" s="31">
        <v>0.56000000000000005</v>
      </c>
      <c r="P1112" s="36" t="s">
        <v>99</v>
      </c>
    </row>
    <row r="1113" spans="1:16" ht="24" x14ac:dyDescent="0.25">
      <c r="A1113" s="38">
        <v>38193</v>
      </c>
      <c r="B1113" s="38">
        <v>38193</v>
      </c>
      <c r="C1113" s="11">
        <v>2004</v>
      </c>
      <c r="D1113" s="35" t="s">
        <v>115</v>
      </c>
      <c r="E1113" s="11" t="s">
        <v>116</v>
      </c>
      <c r="F1113" s="36" t="s">
        <v>47</v>
      </c>
      <c r="G1113" s="36" t="s">
        <v>1759</v>
      </c>
      <c r="H1113" s="9" t="s">
        <v>1760</v>
      </c>
      <c r="I1113" s="10">
        <v>8</v>
      </c>
      <c r="J1113" s="12">
        <v>8</v>
      </c>
      <c r="K1113" s="12">
        <v>0</v>
      </c>
      <c r="L1113" s="12">
        <v>0</v>
      </c>
      <c r="M1113" s="12">
        <v>0</v>
      </c>
      <c r="N1113" s="39">
        <v>0</v>
      </c>
      <c r="O1113" s="31">
        <v>0</v>
      </c>
      <c r="P1113" s="36" t="s">
        <v>99</v>
      </c>
    </row>
    <row r="1114" spans="1:16" ht="36" x14ac:dyDescent="0.25">
      <c r="A1114" s="38">
        <v>38195</v>
      </c>
      <c r="B1114" s="38">
        <v>38195</v>
      </c>
      <c r="C1114" s="11">
        <v>2004</v>
      </c>
      <c r="D1114" s="11" t="s">
        <v>34</v>
      </c>
      <c r="E1114" s="11" t="s">
        <v>35</v>
      </c>
      <c r="F1114" s="36" t="s">
        <v>59</v>
      </c>
      <c r="G1114" s="36" t="s">
        <v>1761</v>
      </c>
      <c r="H1114" s="9" t="s">
        <v>1762</v>
      </c>
      <c r="I1114" s="10">
        <v>1</v>
      </c>
      <c r="J1114" s="12">
        <v>1</v>
      </c>
      <c r="K1114" s="12">
        <v>0</v>
      </c>
      <c r="L1114" s="12">
        <v>0</v>
      </c>
      <c r="M1114" s="12">
        <v>0</v>
      </c>
      <c r="N1114" s="39">
        <v>0</v>
      </c>
      <c r="O1114" s="31">
        <v>0</v>
      </c>
      <c r="P1114" s="36" t="s">
        <v>99</v>
      </c>
    </row>
    <row r="1115" spans="1:16" ht="36" x14ac:dyDescent="0.25">
      <c r="A1115" s="38">
        <v>38195</v>
      </c>
      <c r="B1115" s="38">
        <v>38607</v>
      </c>
      <c r="C1115" s="11">
        <v>2004</v>
      </c>
      <c r="D1115" s="11" t="s">
        <v>34</v>
      </c>
      <c r="E1115" s="11" t="s">
        <v>35</v>
      </c>
      <c r="F1115" s="36" t="s">
        <v>21</v>
      </c>
      <c r="G1115" s="36" t="s">
        <v>21</v>
      </c>
      <c r="H1115" s="9" t="s">
        <v>1763</v>
      </c>
      <c r="I1115" s="10">
        <v>0</v>
      </c>
      <c r="J1115" s="12">
        <v>300</v>
      </c>
      <c r="K1115" s="12">
        <v>60</v>
      </c>
      <c r="L1115" s="12">
        <v>0</v>
      </c>
      <c r="M1115" s="12">
        <v>0</v>
      </c>
      <c r="N1115" s="39">
        <v>0</v>
      </c>
      <c r="O1115" s="31">
        <v>0.36</v>
      </c>
      <c r="P1115" s="36" t="s">
        <v>99</v>
      </c>
    </row>
    <row r="1116" spans="1:16" ht="36" x14ac:dyDescent="0.25">
      <c r="A1116" s="38">
        <v>38195</v>
      </c>
      <c r="B1116" s="38">
        <v>38195</v>
      </c>
      <c r="C1116" s="11">
        <v>2004</v>
      </c>
      <c r="D1116" s="11" t="s">
        <v>34</v>
      </c>
      <c r="E1116" s="11" t="s">
        <v>35</v>
      </c>
      <c r="F1116" s="36" t="s">
        <v>51</v>
      </c>
      <c r="G1116" s="36" t="s">
        <v>1764</v>
      </c>
      <c r="H1116" s="9" t="s">
        <v>1765</v>
      </c>
      <c r="I1116" s="10">
        <v>0</v>
      </c>
      <c r="J1116" s="12">
        <v>25</v>
      </c>
      <c r="K1116" s="12">
        <v>5</v>
      </c>
      <c r="L1116" s="12">
        <v>0</v>
      </c>
      <c r="M1116" s="12">
        <v>0</v>
      </c>
      <c r="N1116" s="39">
        <v>0</v>
      </c>
      <c r="O1116" s="31">
        <v>0.05</v>
      </c>
      <c r="P1116" s="36" t="s">
        <v>99</v>
      </c>
    </row>
    <row r="1117" spans="1:16" ht="24" x14ac:dyDescent="0.25">
      <c r="A1117" s="38">
        <v>38196</v>
      </c>
      <c r="B1117" s="38">
        <v>38196</v>
      </c>
      <c r="C1117" s="11">
        <v>2004</v>
      </c>
      <c r="D1117" s="35" t="s">
        <v>13</v>
      </c>
      <c r="E1117" s="11" t="s">
        <v>14</v>
      </c>
      <c r="F1117" s="36" t="s">
        <v>28</v>
      </c>
      <c r="G1117" s="36" t="s">
        <v>977</v>
      </c>
      <c r="H1117" s="9" t="s">
        <v>1766</v>
      </c>
      <c r="I1117" s="10">
        <v>0</v>
      </c>
      <c r="J1117" s="12">
        <v>0</v>
      </c>
      <c r="K1117" s="12">
        <v>0</v>
      </c>
      <c r="L1117" s="12">
        <v>0</v>
      </c>
      <c r="M1117" s="12">
        <v>0</v>
      </c>
      <c r="N1117" s="39">
        <v>100</v>
      </c>
      <c r="O1117" s="31">
        <v>8</v>
      </c>
      <c r="P1117" s="36" t="s">
        <v>99</v>
      </c>
    </row>
    <row r="1118" spans="1:16" ht="24" x14ac:dyDescent="0.25">
      <c r="A1118" s="38">
        <v>38196</v>
      </c>
      <c r="B1118" s="38">
        <v>38196</v>
      </c>
      <c r="C1118" s="11">
        <v>2004</v>
      </c>
      <c r="D1118" s="11" t="s">
        <v>34</v>
      </c>
      <c r="E1118" s="11" t="s">
        <v>35</v>
      </c>
      <c r="F1118" s="36" t="s">
        <v>65</v>
      </c>
      <c r="G1118" s="36" t="s">
        <v>1767</v>
      </c>
      <c r="H1118" s="9" t="s">
        <v>1768</v>
      </c>
      <c r="I1118" s="10">
        <v>0</v>
      </c>
      <c r="J1118" s="12">
        <v>240</v>
      </c>
      <c r="K1118" s="12">
        <v>48</v>
      </c>
      <c r="L1118" s="12">
        <v>0</v>
      </c>
      <c r="M1118" s="12">
        <v>0</v>
      </c>
      <c r="N1118" s="39">
        <v>0</v>
      </c>
      <c r="O1118" s="31">
        <v>0.19</v>
      </c>
      <c r="P1118" s="36" t="s">
        <v>99</v>
      </c>
    </row>
    <row r="1119" spans="1:16" ht="48" x14ac:dyDescent="0.25">
      <c r="A1119" s="38">
        <v>38196</v>
      </c>
      <c r="B1119" s="38">
        <v>38196</v>
      </c>
      <c r="C1119" s="11">
        <v>2004</v>
      </c>
      <c r="D1119" s="11" t="s">
        <v>34</v>
      </c>
      <c r="E1119" s="11" t="s">
        <v>35</v>
      </c>
      <c r="F1119" s="36" t="s">
        <v>26</v>
      </c>
      <c r="G1119" s="36" t="s">
        <v>1769</v>
      </c>
      <c r="H1119" s="9" t="s">
        <v>1770</v>
      </c>
      <c r="I1119" s="10">
        <v>0</v>
      </c>
      <c r="J1119" s="12">
        <v>150</v>
      </c>
      <c r="K1119" s="12">
        <v>30</v>
      </c>
      <c r="L1119" s="12">
        <v>0</v>
      </c>
      <c r="M1119" s="12">
        <v>0</v>
      </c>
      <c r="N1119" s="39">
        <v>0</v>
      </c>
      <c r="O1119" s="31">
        <v>0.14000000000000001</v>
      </c>
      <c r="P1119" s="36" t="s">
        <v>99</v>
      </c>
    </row>
    <row r="1120" spans="1:16" ht="36" x14ac:dyDescent="0.25">
      <c r="A1120" s="38">
        <v>38196</v>
      </c>
      <c r="B1120" s="38">
        <v>38196</v>
      </c>
      <c r="C1120" s="11">
        <v>2004</v>
      </c>
      <c r="D1120" s="11" t="s">
        <v>34</v>
      </c>
      <c r="E1120" s="11" t="s">
        <v>35</v>
      </c>
      <c r="F1120" s="36" t="s">
        <v>47</v>
      </c>
      <c r="G1120" s="36" t="s">
        <v>1771</v>
      </c>
      <c r="H1120" s="9" t="s">
        <v>1772</v>
      </c>
      <c r="I1120" s="10">
        <v>0</v>
      </c>
      <c r="J1120" s="12">
        <v>17</v>
      </c>
      <c r="K1120" s="12">
        <v>7</v>
      </c>
      <c r="L1120" s="12">
        <v>0</v>
      </c>
      <c r="M1120" s="12">
        <v>0</v>
      </c>
      <c r="N1120" s="39">
        <v>0</v>
      </c>
      <c r="O1120" s="31">
        <v>0.02</v>
      </c>
      <c r="P1120" s="36" t="s">
        <v>99</v>
      </c>
    </row>
    <row r="1121" spans="1:16" ht="36" x14ac:dyDescent="0.25">
      <c r="A1121" s="38">
        <v>38197</v>
      </c>
      <c r="B1121" s="38">
        <v>38197</v>
      </c>
      <c r="C1121" s="11">
        <v>2004</v>
      </c>
      <c r="D1121" s="11" t="s">
        <v>34</v>
      </c>
      <c r="E1121" s="11" t="s">
        <v>333</v>
      </c>
      <c r="F1121" s="36" t="s">
        <v>32</v>
      </c>
      <c r="G1121" s="36" t="s">
        <v>1773</v>
      </c>
      <c r="H1121" s="9" t="s">
        <v>1774</v>
      </c>
      <c r="I1121" s="10">
        <v>1</v>
      </c>
      <c r="J1121" s="12">
        <v>0</v>
      </c>
      <c r="K1121" s="12">
        <v>0</v>
      </c>
      <c r="L1121" s="12">
        <v>0</v>
      </c>
      <c r="M1121" s="12">
        <v>0</v>
      </c>
      <c r="N1121" s="39">
        <v>0</v>
      </c>
      <c r="O1121" s="31">
        <v>0</v>
      </c>
      <c r="P1121" s="36" t="s">
        <v>99</v>
      </c>
    </row>
    <row r="1122" spans="1:16" ht="36" x14ac:dyDescent="0.25">
      <c r="A1122" s="38">
        <v>38197</v>
      </c>
      <c r="B1122" s="38">
        <v>38197</v>
      </c>
      <c r="C1122" s="11">
        <v>2004</v>
      </c>
      <c r="D1122" s="11" t="s">
        <v>34</v>
      </c>
      <c r="E1122" s="11" t="s">
        <v>182</v>
      </c>
      <c r="F1122" s="36" t="s">
        <v>51</v>
      </c>
      <c r="G1122" s="36" t="s">
        <v>1775</v>
      </c>
      <c r="H1122" s="9" t="s">
        <v>1776</v>
      </c>
      <c r="I1122" s="10">
        <v>0</v>
      </c>
      <c r="J1122" s="12">
        <v>525</v>
      </c>
      <c r="K1122" s="12">
        <v>105</v>
      </c>
      <c r="L1122" s="12">
        <v>0</v>
      </c>
      <c r="M1122" s="12">
        <v>0</v>
      </c>
      <c r="N1122" s="39">
        <v>0</v>
      </c>
      <c r="O1122" s="31">
        <v>0.42</v>
      </c>
      <c r="P1122" s="36" t="s">
        <v>99</v>
      </c>
    </row>
    <row r="1123" spans="1:16" ht="24" x14ac:dyDescent="0.25">
      <c r="A1123" s="38">
        <v>38197</v>
      </c>
      <c r="B1123" s="38">
        <v>38197</v>
      </c>
      <c r="C1123" s="11">
        <v>2004</v>
      </c>
      <c r="D1123" s="35" t="s">
        <v>115</v>
      </c>
      <c r="E1123" s="11" t="s">
        <v>116</v>
      </c>
      <c r="F1123" s="36" t="s">
        <v>19</v>
      </c>
      <c r="G1123" s="36" t="s">
        <v>1777</v>
      </c>
      <c r="H1123" s="9" t="s">
        <v>1778</v>
      </c>
      <c r="I1123" s="10">
        <v>0</v>
      </c>
      <c r="J1123" s="12">
        <v>6</v>
      </c>
      <c r="K1123" s="12">
        <v>0</v>
      </c>
      <c r="L1123" s="12">
        <v>0</v>
      </c>
      <c r="M1123" s="12">
        <v>0</v>
      </c>
      <c r="N1123" s="39">
        <v>0</v>
      </c>
      <c r="O1123" s="31">
        <v>0.33</v>
      </c>
      <c r="P1123" s="36" t="s">
        <v>99</v>
      </c>
    </row>
    <row r="1124" spans="1:16" ht="36" x14ac:dyDescent="0.25">
      <c r="A1124" s="38">
        <v>38197</v>
      </c>
      <c r="B1124" s="38">
        <v>38197</v>
      </c>
      <c r="C1124" s="11">
        <v>2004</v>
      </c>
      <c r="D1124" s="35" t="s">
        <v>13</v>
      </c>
      <c r="E1124" s="11" t="s">
        <v>112</v>
      </c>
      <c r="F1124" s="36" t="s">
        <v>165</v>
      </c>
      <c r="G1124" s="36" t="s">
        <v>1189</v>
      </c>
      <c r="H1124" s="9" t="s">
        <v>1779</v>
      </c>
      <c r="I1124" s="10">
        <v>0</v>
      </c>
      <c r="J1124" s="12">
        <v>0</v>
      </c>
      <c r="K1124" s="12">
        <v>0</v>
      </c>
      <c r="L1124" s="12">
        <v>0</v>
      </c>
      <c r="M1124" s="12">
        <v>0</v>
      </c>
      <c r="N1124" s="39">
        <v>0</v>
      </c>
      <c r="O1124" s="31">
        <v>0</v>
      </c>
      <c r="P1124" s="36" t="s">
        <v>99</v>
      </c>
    </row>
    <row r="1125" spans="1:16" ht="36" x14ac:dyDescent="0.25">
      <c r="A1125" s="38">
        <v>38198</v>
      </c>
      <c r="B1125" s="38">
        <v>38198</v>
      </c>
      <c r="C1125" s="11">
        <v>2004</v>
      </c>
      <c r="D1125" s="35" t="s">
        <v>115</v>
      </c>
      <c r="E1125" s="11" t="s">
        <v>116</v>
      </c>
      <c r="F1125" s="36" t="s">
        <v>55</v>
      </c>
      <c r="G1125" s="36" t="s">
        <v>145</v>
      </c>
      <c r="H1125" s="9" t="s">
        <v>1780</v>
      </c>
      <c r="I1125" s="10">
        <v>3</v>
      </c>
      <c r="J1125" s="12">
        <v>21</v>
      </c>
      <c r="K1125" s="12">
        <v>0</v>
      </c>
      <c r="L1125" s="12">
        <v>0</v>
      </c>
      <c r="M1125" s="12">
        <v>0</v>
      </c>
      <c r="N1125" s="39">
        <v>0</v>
      </c>
      <c r="O1125" s="31">
        <v>0.54</v>
      </c>
      <c r="P1125" s="36" t="s">
        <v>99</v>
      </c>
    </row>
    <row r="1126" spans="1:16" ht="108" x14ac:dyDescent="0.25">
      <c r="A1126" s="38">
        <v>38215</v>
      </c>
      <c r="B1126" s="38">
        <v>38215</v>
      </c>
      <c r="C1126" s="11">
        <v>2004</v>
      </c>
      <c r="D1126" s="11" t="s">
        <v>34</v>
      </c>
      <c r="E1126" s="11" t="s">
        <v>35</v>
      </c>
      <c r="F1126" s="36" t="s">
        <v>21</v>
      </c>
      <c r="G1126" s="36" t="s">
        <v>1781</v>
      </c>
      <c r="H1126" s="9" t="s">
        <v>1782</v>
      </c>
      <c r="I1126" s="10">
        <v>2</v>
      </c>
      <c r="J1126" s="12">
        <v>500</v>
      </c>
      <c r="K1126" s="12">
        <v>168</v>
      </c>
      <c r="L1126" s="12">
        <v>0</v>
      </c>
      <c r="M1126" s="12">
        <v>0</v>
      </c>
      <c r="N1126" s="39">
        <v>219</v>
      </c>
      <c r="O1126" s="31">
        <v>30.53</v>
      </c>
      <c r="P1126" s="36" t="s">
        <v>38</v>
      </c>
    </row>
    <row r="1127" spans="1:16" ht="36" x14ac:dyDescent="0.25">
      <c r="A1127" s="38">
        <v>38216</v>
      </c>
      <c r="B1127" s="38">
        <v>38216</v>
      </c>
      <c r="C1127" s="11">
        <v>2004</v>
      </c>
      <c r="D1127" s="35" t="s">
        <v>13</v>
      </c>
      <c r="E1127" s="11" t="s">
        <v>149</v>
      </c>
      <c r="F1127" s="36" t="s">
        <v>155</v>
      </c>
      <c r="G1127" s="36" t="s">
        <v>1252</v>
      </c>
      <c r="H1127" s="9" t="s">
        <v>1783</v>
      </c>
      <c r="I1127" s="10">
        <v>2</v>
      </c>
      <c r="J1127" s="12">
        <v>4</v>
      </c>
      <c r="K1127" s="12">
        <v>0</v>
      </c>
      <c r="L1127" s="12">
        <v>0</v>
      </c>
      <c r="M1127" s="12">
        <v>0</v>
      </c>
      <c r="N1127" s="39">
        <v>0</v>
      </c>
      <c r="O1127" s="31">
        <v>0</v>
      </c>
      <c r="P1127" s="36" t="s">
        <v>99</v>
      </c>
    </row>
    <row r="1128" spans="1:16" ht="36" x14ac:dyDescent="0.25">
      <c r="A1128" s="38">
        <v>38218</v>
      </c>
      <c r="B1128" s="38">
        <v>38219</v>
      </c>
      <c r="C1128" s="11">
        <v>2004</v>
      </c>
      <c r="D1128" s="11" t="s">
        <v>34</v>
      </c>
      <c r="E1128" s="11" t="s">
        <v>35</v>
      </c>
      <c r="F1128" s="36" t="s">
        <v>51</v>
      </c>
      <c r="G1128" s="36" t="s">
        <v>1784</v>
      </c>
      <c r="H1128" s="9" t="s">
        <v>1785</v>
      </c>
      <c r="I1128" s="10">
        <v>0</v>
      </c>
      <c r="J1128" s="12">
        <v>64</v>
      </c>
      <c r="K1128" s="12">
        <v>16</v>
      </c>
      <c r="L1128" s="12">
        <v>0</v>
      </c>
      <c r="M1128" s="12">
        <v>0</v>
      </c>
      <c r="N1128" s="39">
        <v>0</v>
      </c>
      <c r="O1128" s="31">
        <v>0.16</v>
      </c>
      <c r="P1128" s="36" t="s">
        <v>99</v>
      </c>
    </row>
    <row r="1129" spans="1:16" ht="36" x14ac:dyDescent="0.25">
      <c r="A1129" s="38">
        <v>38218</v>
      </c>
      <c r="B1129" s="38">
        <v>38863</v>
      </c>
      <c r="C1129" s="11">
        <v>2004</v>
      </c>
      <c r="D1129" s="11" t="s">
        <v>34</v>
      </c>
      <c r="E1129" s="11" t="s">
        <v>35</v>
      </c>
      <c r="F1129" s="36" t="s">
        <v>19</v>
      </c>
      <c r="G1129" s="36" t="s">
        <v>1786</v>
      </c>
      <c r="H1129" s="9" t="s">
        <v>1787</v>
      </c>
      <c r="I1129" s="10">
        <v>0</v>
      </c>
      <c r="J1129" s="12">
        <v>7</v>
      </c>
      <c r="K1129" s="12">
        <v>1</v>
      </c>
      <c r="L1129" s="12">
        <v>0</v>
      </c>
      <c r="M1129" s="12">
        <v>0</v>
      </c>
      <c r="N1129" s="39">
        <v>0</v>
      </c>
      <c r="O1129" s="31">
        <v>0.01</v>
      </c>
      <c r="P1129" s="36" t="s">
        <v>99</v>
      </c>
    </row>
    <row r="1130" spans="1:16" ht="36" x14ac:dyDescent="0.25">
      <c r="A1130" s="38">
        <v>38219</v>
      </c>
      <c r="B1130" s="38">
        <v>38219</v>
      </c>
      <c r="C1130" s="11">
        <v>2004</v>
      </c>
      <c r="D1130" s="11" t="s">
        <v>34</v>
      </c>
      <c r="E1130" s="11" t="s">
        <v>35</v>
      </c>
      <c r="F1130" s="36" t="s">
        <v>75</v>
      </c>
      <c r="G1130" s="36" t="s">
        <v>952</v>
      </c>
      <c r="H1130" s="9" t="s">
        <v>1788</v>
      </c>
      <c r="I1130" s="10">
        <v>0</v>
      </c>
      <c r="J1130" s="12">
        <v>100</v>
      </c>
      <c r="K1130" s="12">
        <v>20</v>
      </c>
      <c r="L1130" s="12">
        <v>0</v>
      </c>
      <c r="M1130" s="12">
        <v>0</v>
      </c>
      <c r="N1130" s="39">
        <v>0</v>
      </c>
      <c r="O1130" s="31">
        <v>0.08</v>
      </c>
      <c r="P1130" s="36" t="s">
        <v>99</v>
      </c>
    </row>
    <row r="1131" spans="1:16" ht="36" x14ac:dyDescent="0.25">
      <c r="A1131" s="38">
        <v>38220</v>
      </c>
      <c r="B1131" s="38">
        <v>38220</v>
      </c>
      <c r="C1131" s="11">
        <v>2004</v>
      </c>
      <c r="D1131" s="35" t="s">
        <v>104</v>
      </c>
      <c r="E1131" s="11" t="s">
        <v>276</v>
      </c>
      <c r="F1131" s="36" t="s">
        <v>165</v>
      </c>
      <c r="G1131" s="36" t="s">
        <v>1736</v>
      </c>
      <c r="H1131" s="9" t="s">
        <v>1789</v>
      </c>
      <c r="I1131" s="10">
        <v>3</v>
      </c>
      <c r="J1131" s="12">
        <v>3</v>
      </c>
      <c r="K1131" s="12">
        <v>0</v>
      </c>
      <c r="L1131" s="12">
        <v>0</v>
      </c>
      <c r="M1131" s="12">
        <v>0</v>
      </c>
      <c r="N1131" s="39">
        <v>0</v>
      </c>
      <c r="O1131" s="31">
        <v>0</v>
      </c>
      <c r="P1131" s="36" t="s">
        <v>99</v>
      </c>
    </row>
    <row r="1132" spans="1:16" ht="36" x14ac:dyDescent="0.25">
      <c r="A1132" s="38">
        <v>38220</v>
      </c>
      <c r="B1132" s="38">
        <v>38220</v>
      </c>
      <c r="C1132" s="11">
        <v>2004</v>
      </c>
      <c r="D1132" s="35" t="s">
        <v>115</v>
      </c>
      <c r="E1132" s="11" t="s">
        <v>116</v>
      </c>
      <c r="F1132" s="36" t="s">
        <v>42</v>
      </c>
      <c r="G1132" s="36" t="s">
        <v>902</v>
      </c>
      <c r="H1132" s="9" t="s">
        <v>1790</v>
      </c>
      <c r="I1132" s="10">
        <v>1</v>
      </c>
      <c r="J1132" s="12">
        <v>4</v>
      </c>
      <c r="K1132" s="12">
        <v>0</v>
      </c>
      <c r="L1132" s="12">
        <v>0</v>
      </c>
      <c r="M1132" s="12">
        <v>0</v>
      </c>
      <c r="N1132" s="39">
        <v>0</v>
      </c>
      <c r="O1132" s="31">
        <v>0.06</v>
      </c>
      <c r="P1132" s="36" t="s">
        <v>99</v>
      </c>
    </row>
    <row r="1133" spans="1:16" ht="36" x14ac:dyDescent="0.25">
      <c r="A1133" s="38">
        <v>38221</v>
      </c>
      <c r="B1133" s="38">
        <v>38221</v>
      </c>
      <c r="C1133" s="11">
        <v>2004</v>
      </c>
      <c r="D1133" s="11" t="s">
        <v>34</v>
      </c>
      <c r="E1133" s="11" t="s">
        <v>35</v>
      </c>
      <c r="F1133" s="36" t="s">
        <v>42</v>
      </c>
      <c r="G1133" s="36" t="s">
        <v>1791</v>
      </c>
      <c r="H1133" s="9" t="s">
        <v>1792</v>
      </c>
      <c r="I1133" s="10">
        <v>0</v>
      </c>
      <c r="J1133" s="12">
        <v>85</v>
      </c>
      <c r="K1133" s="12">
        <v>17</v>
      </c>
      <c r="L1133" s="12">
        <v>0</v>
      </c>
      <c r="M1133" s="12">
        <v>0</v>
      </c>
      <c r="N1133" s="39">
        <v>0</v>
      </c>
      <c r="O1133" s="31">
        <v>0.06</v>
      </c>
      <c r="P1133" s="36" t="s">
        <v>99</v>
      </c>
    </row>
    <row r="1134" spans="1:16" ht="36" x14ac:dyDescent="0.25">
      <c r="A1134" s="38">
        <v>38221</v>
      </c>
      <c r="B1134" s="38">
        <v>38221</v>
      </c>
      <c r="C1134" s="11">
        <v>2004</v>
      </c>
      <c r="D1134" s="35" t="s">
        <v>115</v>
      </c>
      <c r="E1134" s="11" t="s">
        <v>116</v>
      </c>
      <c r="F1134" s="36" t="s">
        <v>62</v>
      </c>
      <c r="G1134" s="36" t="s">
        <v>795</v>
      </c>
      <c r="H1134" s="9" t="s">
        <v>1793</v>
      </c>
      <c r="I1134" s="10">
        <v>1</v>
      </c>
      <c r="J1134" s="12">
        <v>4</v>
      </c>
      <c r="K1134" s="12">
        <v>0</v>
      </c>
      <c r="L1134" s="12">
        <v>0</v>
      </c>
      <c r="M1134" s="12">
        <v>0</v>
      </c>
      <c r="N1134" s="39">
        <v>0</v>
      </c>
      <c r="O1134" s="31">
        <v>0</v>
      </c>
      <c r="P1134" s="36" t="s">
        <v>99</v>
      </c>
    </row>
    <row r="1135" spans="1:16" ht="36" x14ac:dyDescent="0.25">
      <c r="A1135" s="38">
        <v>38221</v>
      </c>
      <c r="B1135" s="38">
        <v>38221</v>
      </c>
      <c r="C1135" s="11">
        <v>2004</v>
      </c>
      <c r="D1135" s="35" t="s">
        <v>13</v>
      </c>
      <c r="E1135" s="11" t="s">
        <v>112</v>
      </c>
      <c r="F1135" s="36" t="s">
        <v>28</v>
      </c>
      <c r="G1135" s="36" t="s">
        <v>411</v>
      </c>
      <c r="H1135" s="9" t="s">
        <v>1794</v>
      </c>
      <c r="I1135" s="10">
        <v>0</v>
      </c>
      <c r="J1135" s="12">
        <v>50</v>
      </c>
      <c r="K1135" s="12">
        <v>10</v>
      </c>
      <c r="L1135" s="12">
        <v>0</v>
      </c>
      <c r="M1135" s="12">
        <v>0</v>
      </c>
      <c r="N1135" s="39">
        <v>0</v>
      </c>
      <c r="O1135" s="31">
        <v>0</v>
      </c>
      <c r="P1135" s="36" t="s">
        <v>99</v>
      </c>
    </row>
    <row r="1136" spans="1:16" ht="60" x14ac:dyDescent="0.25">
      <c r="A1136" s="38">
        <v>38222</v>
      </c>
      <c r="B1136" s="38">
        <v>38222</v>
      </c>
      <c r="C1136" s="11">
        <v>2004</v>
      </c>
      <c r="D1136" s="11" t="s">
        <v>34</v>
      </c>
      <c r="E1136" s="11" t="s">
        <v>35</v>
      </c>
      <c r="F1136" s="36" t="s">
        <v>19</v>
      </c>
      <c r="G1136" s="36" t="s">
        <v>1795</v>
      </c>
      <c r="H1136" s="9" t="s">
        <v>1796</v>
      </c>
      <c r="I1136" s="10">
        <v>0</v>
      </c>
      <c r="J1136" s="12">
        <v>25</v>
      </c>
      <c r="K1136" s="12">
        <v>5</v>
      </c>
      <c r="L1136" s="12">
        <v>0</v>
      </c>
      <c r="M1136" s="12">
        <v>0</v>
      </c>
      <c r="N1136" s="39" t="s">
        <v>145</v>
      </c>
      <c r="O1136" s="31">
        <v>0.23</v>
      </c>
      <c r="P1136" s="36" t="s">
        <v>99</v>
      </c>
    </row>
    <row r="1137" spans="1:16" ht="48" x14ac:dyDescent="0.25">
      <c r="A1137" s="38">
        <v>38222</v>
      </c>
      <c r="B1137" s="38">
        <v>38222</v>
      </c>
      <c r="C1137" s="11">
        <v>2004</v>
      </c>
      <c r="D1137" s="11" t="s">
        <v>34</v>
      </c>
      <c r="E1137" s="11" t="s">
        <v>35</v>
      </c>
      <c r="F1137" s="36" t="s">
        <v>15</v>
      </c>
      <c r="G1137" s="36" t="s">
        <v>1797</v>
      </c>
      <c r="H1137" s="9" t="s">
        <v>1798</v>
      </c>
      <c r="I1137" s="10">
        <v>0</v>
      </c>
      <c r="J1137" s="12">
        <v>5</v>
      </c>
      <c r="K1137" s="12">
        <v>1</v>
      </c>
      <c r="L1137" s="12">
        <v>0</v>
      </c>
      <c r="M1137" s="12">
        <v>0</v>
      </c>
      <c r="N1137" s="39">
        <v>0</v>
      </c>
      <c r="O1137" s="31">
        <v>0.04</v>
      </c>
      <c r="P1137" s="36" t="s">
        <v>99</v>
      </c>
    </row>
    <row r="1138" spans="1:16" ht="48" x14ac:dyDescent="0.25">
      <c r="A1138" s="38">
        <v>38222</v>
      </c>
      <c r="B1138" s="38">
        <v>38222</v>
      </c>
      <c r="C1138" s="11">
        <v>2004</v>
      </c>
      <c r="D1138" s="35" t="s">
        <v>13</v>
      </c>
      <c r="E1138" s="11" t="s">
        <v>112</v>
      </c>
      <c r="F1138" s="36" t="s">
        <v>26</v>
      </c>
      <c r="G1138" s="36" t="s">
        <v>1799</v>
      </c>
      <c r="H1138" s="9" t="s">
        <v>1800</v>
      </c>
      <c r="I1138" s="10">
        <v>0</v>
      </c>
      <c r="J1138" s="12">
        <v>0</v>
      </c>
      <c r="K1138" s="12">
        <v>0</v>
      </c>
      <c r="L1138" s="12">
        <v>0</v>
      </c>
      <c r="M1138" s="12">
        <v>0</v>
      </c>
      <c r="N1138" s="39">
        <v>0</v>
      </c>
      <c r="O1138" s="31">
        <v>0</v>
      </c>
      <c r="P1138" s="36" t="s">
        <v>99</v>
      </c>
    </row>
    <row r="1139" spans="1:16" ht="36" x14ac:dyDescent="0.25">
      <c r="A1139" s="38">
        <v>38224</v>
      </c>
      <c r="B1139" s="38">
        <v>38224</v>
      </c>
      <c r="C1139" s="11">
        <v>2004</v>
      </c>
      <c r="D1139" s="11" t="s">
        <v>34</v>
      </c>
      <c r="E1139" s="11" t="s">
        <v>50</v>
      </c>
      <c r="F1139" s="36" t="s">
        <v>75</v>
      </c>
      <c r="G1139" s="36" t="s">
        <v>969</v>
      </c>
      <c r="H1139" s="9" t="s">
        <v>1801</v>
      </c>
      <c r="I1139" s="10">
        <v>0</v>
      </c>
      <c r="J1139" s="12">
        <v>45</v>
      </c>
      <c r="K1139" s="12">
        <v>9</v>
      </c>
      <c r="L1139" s="12">
        <v>0</v>
      </c>
      <c r="M1139" s="12">
        <v>0</v>
      </c>
      <c r="N1139" s="39">
        <v>0</v>
      </c>
      <c r="O1139" s="31">
        <v>0.05</v>
      </c>
      <c r="P1139" s="36" t="s">
        <v>99</v>
      </c>
    </row>
    <row r="1140" spans="1:16" ht="36" x14ac:dyDescent="0.25">
      <c r="A1140" s="38">
        <v>38225</v>
      </c>
      <c r="B1140" s="38">
        <v>38225</v>
      </c>
      <c r="C1140" s="11">
        <v>2004</v>
      </c>
      <c r="D1140" s="11" t="s">
        <v>34</v>
      </c>
      <c r="E1140" s="11" t="s">
        <v>35</v>
      </c>
      <c r="F1140" s="36" t="s">
        <v>189</v>
      </c>
      <c r="G1140" s="36" t="s">
        <v>189</v>
      </c>
      <c r="H1140" s="9" t="s">
        <v>1802</v>
      </c>
      <c r="I1140" s="10">
        <v>0</v>
      </c>
      <c r="J1140" s="12">
        <v>75</v>
      </c>
      <c r="K1140" s="12">
        <v>15</v>
      </c>
      <c r="L1140" s="12">
        <v>0</v>
      </c>
      <c r="M1140" s="12">
        <v>0</v>
      </c>
      <c r="N1140" s="39">
        <v>0</v>
      </c>
      <c r="O1140" s="31">
        <v>0.06</v>
      </c>
      <c r="P1140" s="36" t="s">
        <v>99</v>
      </c>
    </row>
    <row r="1141" spans="1:16" ht="24" x14ac:dyDescent="0.25">
      <c r="A1141" s="38">
        <v>38225</v>
      </c>
      <c r="B1141" s="38">
        <v>38225</v>
      </c>
      <c r="C1141" s="11">
        <v>2004</v>
      </c>
      <c r="D1141" s="35" t="s">
        <v>13</v>
      </c>
      <c r="E1141" s="11" t="s">
        <v>149</v>
      </c>
      <c r="F1141" s="36" t="s">
        <v>55</v>
      </c>
      <c r="G1141" s="36" t="s">
        <v>145</v>
      </c>
      <c r="H1141" s="9" t="s">
        <v>1803</v>
      </c>
      <c r="I1141" s="10">
        <v>0</v>
      </c>
      <c r="J1141" s="12">
        <v>1</v>
      </c>
      <c r="K1141" s="12">
        <v>0</v>
      </c>
      <c r="L1141" s="12">
        <v>0</v>
      </c>
      <c r="M1141" s="12">
        <v>0</v>
      </c>
      <c r="N1141" s="39">
        <v>0</v>
      </c>
      <c r="O1141" s="31">
        <v>0</v>
      </c>
      <c r="P1141" s="36" t="s">
        <v>99</v>
      </c>
    </row>
    <row r="1142" spans="1:16" ht="36" x14ac:dyDescent="0.25">
      <c r="A1142" s="38">
        <v>38226</v>
      </c>
      <c r="B1142" s="38">
        <v>38226</v>
      </c>
      <c r="C1142" s="11">
        <v>2004</v>
      </c>
      <c r="D1142" s="11" t="s">
        <v>34</v>
      </c>
      <c r="E1142" s="11" t="s">
        <v>35</v>
      </c>
      <c r="F1142" s="36" t="s">
        <v>21</v>
      </c>
      <c r="G1142" s="36" t="s">
        <v>1804</v>
      </c>
      <c r="H1142" s="9" t="s">
        <v>1805</v>
      </c>
      <c r="I1142" s="10">
        <v>0</v>
      </c>
      <c r="J1142" s="12">
        <v>50</v>
      </c>
      <c r="K1142" s="12">
        <v>10</v>
      </c>
      <c r="L1142" s="12">
        <v>0</v>
      </c>
      <c r="M1142" s="12">
        <v>0</v>
      </c>
      <c r="N1142" s="39">
        <v>0</v>
      </c>
      <c r="O1142" s="31">
        <v>0.06</v>
      </c>
      <c r="P1142" s="36" t="s">
        <v>99</v>
      </c>
    </row>
    <row r="1143" spans="1:16" ht="36" x14ac:dyDescent="0.25">
      <c r="A1143" s="38">
        <v>38227</v>
      </c>
      <c r="B1143" s="38">
        <v>38227</v>
      </c>
      <c r="C1143" s="11">
        <v>2004</v>
      </c>
      <c r="D1143" s="35" t="s">
        <v>104</v>
      </c>
      <c r="E1143" s="11" t="s">
        <v>276</v>
      </c>
      <c r="F1143" s="36" t="s">
        <v>55</v>
      </c>
      <c r="G1143" s="36" t="s">
        <v>1039</v>
      </c>
      <c r="H1143" s="9" t="s">
        <v>1806</v>
      </c>
      <c r="I1143" s="10">
        <v>1</v>
      </c>
      <c r="J1143" s="12">
        <v>1</v>
      </c>
      <c r="K1143" s="12">
        <v>0</v>
      </c>
      <c r="L1143" s="12">
        <v>0</v>
      </c>
      <c r="M1143" s="12">
        <v>0</v>
      </c>
      <c r="N1143" s="39">
        <v>0</v>
      </c>
      <c r="O1143" s="31">
        <v>0</v>
      </c>
      <c r="P1143" s="36" t="s">
        <v>99</v>
      </c>
    </row>
    <row r="1144" spans="1:16" ht="60" x14ac:dyDescent="0.25">
      <c r="A1144" s="38">
        <v>38227</v>
      </c>
      <c r="B1144" s="38">
        <v>38227</v>
      </c>
      <c r="C1144" s="11">
        <v>2004</v>
      </c>
      <c r="D1144" s="11" t="s">
        <v>34</v>
      </c>
      <c r="E1144" s="11" t="s">
        <v>35</v>
      </c>
      <c r="F1144" s="36" t="s">
        <v>47</v>
      </c>
      <c r="G1144" s="36" t="s">
        <v>1807</v>
      </c>
      <c r="H1144" s="9" t="s">
        <v>1808</v>
      </c>
      <c r="I1144" s="10">
        <v>0</v>
      </c>
      <c r="J1144" s="12">
        <v>180</v>
      </c>
      <c r="K1144" s="12">
        <v>36</v>
      </c>
      <c r="L1144" s="12">
        <v>0</v>
      </c>
      <c r="M1144" s="12">
        <v>0</v>
      </c>
      <c r="N1144" s="39">
        <v>0</v>
      </c>
      <c r="O1144" s="31">
        <v>0.14000000000000001</v>
      </c>
      <c r="P1144" s="36" t="s">
        <v>99</v>
      </c>
    </row>
    <row r="1145" spans="1:16" ht="36" x14ac:dyDescent="0.25">
      <c r="A1145" s="38">
        <v>38228</v>
      </c>
      <c r="B1145" s="38">
        <v>38228</v>
      </c>
      <c r="C1145" s="11">
        <v>2004</v>
      </c>
      <c r="D1145" s="35" t="s">
        <v>115</v>
      </c>
      <c r="E1145" s="11" t="s">
        <v>116</v>
      </c>
      <c r="F1145" s="36" t="s">
        <v>21</v>
      </c>
      <c r="G1145" s="36" t="s">
        <v>1809</v>
      </c>
      <c r="H1145" s="9" t="s">
        <v>1810</v>
      </c>
      <c r="I1145" s="10">
        <v>3</v>
      </c>
      <c r="J1145" s="12">
        <v>3</v>
      </c>
      <c r="K1145" s="12">
        <v>0</v>
      </c>
      <c r="L1145" s="12">
        <v>0</v>
      </c>
      <c r="M1145" s="12">
        <v>0</v>
      </c>
      <c r="N1145" s="39">
        <v>0</v>
      </c>
      <c r="O1145" s="31">
        <v>1</v>
      </c>
      <c r="P1145" s="36" t="s">
        <v>99</v>
      </c>
    </row>
    <row r="1146" spans="1:16" ht="24" x14ac:dyDescent="0.25">
      <c r="A1146" s="38">
        <v>38231</v>
      </c>
      <c r="B1146" s="38">
        <v>38231</v>
      </c>
      <c r="C1146" s="11">
        <v>2004</v>
      </c>
      <c r="D1146" s="35" t="s">
        <v>104</v>
      </c>
      <c r="E1146" s="11" t="s">
        <v>276</v>
      </c>
      <c r="F1146" s="36" t="s">
        <v>51</v>
      </c>
      <c r="G1146" s="36" t="s">
        <v>145</v>
      </c>
      <c r="H1146" s="9" t="s">
        <v>1811</v>
      </c>
      <c r="I1146" s="10">
        <v>0</v>
      </c>
      <c r="J1146" s="12">
        <v>5</v>
      </c>
      <c r="K1146" s="12">
        <v>1</v>
      </c>
      <c r="L1146" s="12">
        <v>0</v>
      </c>
      <c r="M1146" s="12">
        <v>0</v>
      </c>
      <c r="N1146" s="39">
        <v>0</v>
      </c>
      <c r="O1146" s="31">
        <v>0.01</v>
      </c>
      <c r="P1146" s="36" t="s">
        <v>99</v>
      </c>
    </row>
    <row r="1147" spans="1:16" ht="48" x14ac:dyDescent="0.25">
      <c r="A1147" s="38">
        <v>38231</v>
      </c>
      <c r="B1147" s="38">
        <v>38232</v>
      </c>
      <c r="C1147" s="11">
        <v>2004</v>
      </c>
      <c r="D1147" s="11" t="s">
        <v>34</v>
      </c>
      <c r="E1147" s="11" t="s">
        <v>35</v>
      </c>
      <c r="F1147" s="36" t="s">
        <v>62</v>
      </c>
      <c r="G1147" s="9" t="s">
        <v>1812</v>
      </c>
      <c r="H1147" s="9" t="s">
        <v>1813</v>
      </c>
      <c r="I1147" s="10">
        <v>0</v>
      </c>
      <c r="J1147" s="12">
        <v>21</v>
      </c>
      <c r="K1147" s="12">
        <v>0</v>
      </c>
      <c r="L1147" s="12">
        <v>0</v>
      </c>
      <c r="M1147" s="12">
        <v>0</v>
      </c>
      <c r="N1147" s="39">
        <v>0</v>
      </c>
      <c r="O1147" s="31">
        <v>0</v>
      </c>
      <c r="P1147" s="36" t="s">
        <v>99</v>
      </c>
    </row>
    <row r="1148" spans="1:16" ht="72" x14ac:dyDescent="0.25">
      <c r="A1148" s="38">
        <v>38232</v>
      </c>
      <c r="B1148" s="38">
        <v>38234</v>
      </c>
      <c r="C1148" s="11">
        <v>2004</v>
      </c>
      <c r="D1148" s="11" t="s">
        <v>34</v>
      </c>
      <c r="E1148" s="11" t="s">
        <v>35</v>
      </c>
      <c r="F1148" s="36" t="s">
        <v>55</v>
      </c>
      <c r="G1148" s="9" t="s">
        <v>1814</v>
      </c>
      <c r="H1148" s="9" t="s">
        <v>1815</v>
      </c>
      <c r="I1148" s="10">
        <v>0</v>
      </c>
      <c r="J1148" s="12">
        <v>770</v>
      </c>
      <c r="K1148" s="12">
        <v>283</v>
      </c>
      <c r="L1148" s="12">
        <v>0</v>
      </c>
      <c r="M1148" s="12">
        <v>0</v>
      </c>
      <c r="N1148" s="39">
        <v>0</v>
      </c>
      <c r="O1148" s="31">
        <v>2.94</v>
      </c>
      <c r="P1148" s="36" t="s">
        <v>99</v>
      </c>
    </row>
    <row r="1149" spans="1:16" ht="48" x14ac:dyDescent="0.25">
      <c r="A1149" s="38">
        <v>38232</v>
      </c>
      <c r="B1149" s="38">
        <v>38232</v>
      </c>
      <c r="C1149" s="11">
        <v>2004</v>
      </c>
      <c r="D1149" s="11" t="s">
        <v>34</v>
      </c>
      <c r="E1149" s="11" t="s">
        <v>50</v>
      </c>
      <c r="F1149" s="36" t="s">
        <v>69</v>
      </c>
      <c r="G1149" s="36" t="s">
        <v>155</v>
      </c>
      <c r="H1149" s="9" t="s">
        <v>1816</v>
      </c>
      <c r="I1149" s="10">
        <v>0</v>
      </c>
      <c r="J1149" s="12">
        <v>200</v>
      </c>
      <c r="K1149" s="12">
        <v>0</v>
      </c>
      <c r="L1149" s="12">
        <v>0</v>
      </c>
      <c r="M1149" s="12">
        <v>0</v>
      </c>
      <c r="N1149" s="39">
        <v>0</v>
      </c>
      <c r="O1149" s="31">
        <v>0.06</v>
      </c>
      <c r="P1149" s="36" t="s">
        <v>99</v>
      </c>
    </row>
    <row r="1150" spans="1:16" ht="36" x14ac:dyDescent="0.25">
      <c r="A1150" s="38">
        <v>38232</v>
      </c>
      <c r="B1150" s="38">
        <v>38232</v>
      </c>
      <c r="C1150" s="11">
        <v>2004</v>
      </c>
      <c r="D1150" s="35" t="s">
        <v>115</v>
      </c>
      <c r="E1150" s="11" t="s">
        <v>116</v>
      </c>
      <c r="F1150" s="36" t="s">
        <v>55</v>
      </c>
      <c r="G1150" s="36" t="s">
        <v>145</v>
      </c>
      <c r="H1150" s="9" t="s">
        <v>1817</v>
      </c>
      <c r="I1150" s="10">
        <v>0</v>
      </c>
      <c r="J1150" s="12">
        <v>1</v>
      </c>
      <c r="K1150" s="12">
        <v>0</v>
      </c>
      <c r="L1150" s="12">
        <v>0</v>
      </c>
      <c r="M1150" s="12">
        <v>0</v>
      </c>
      <c r="N1150" s="39">
        <v>0</v>
      </c>
      <c r="O1150" s="31">
        <v>0.27</v>
      </c>
      <c r="P1150" s="36" t="s">
        <v>99</v>
      </c>
    </row>
    <row r="1151" spans="1:16" ht="36" x14ac:dyDescent="0.25">
      <c r="A1151" s="38">
        <v>38233</v>
      </c>
      <c r="B1151" s="38">
        <v>38233</v>
      </c>
      <c r="C1151" s="11">
        <v>2004</v>
      </c>
      <c r="D1151" s="11" t="s">
        <v>34</v>
      </c>
      <c r="E1151" s="11" t="s">
        <v>35</v>
      </c>
      <c r="F1151" s="36" t="s">
        <v>32</v>
      </c>
      <c r="G1151" s="36" t="s">
        <v>1818</v>
      </c>
      <c r="H1151" s="9" t="s">
        <v>1819</v>
      </c>
      <c r="I1151" s="10">
        <v>0</v>
      </c>
      <c r="J1151" s="12">
        <v>140</v>
      </c>
      <c r="K1151" s="12">
        <v>47</v>
      </c>
      <c r="L1151" s="12">
        <v>0</v>
      </c>
      <c r="M1151" s="12">
        <v>0</v>
      </c>
      <c r="N1151" s="39">
        <v>0</v>
      </c>
      <c r="O1151" s="31">
        <v>0.28000000000000003</v>
      </c>
      <c r="P1151" s="36" t="s">
        <v>99</v>
      </c>
    </row>
    <row r="1152" spans="1:16" ht="24" x14ac:dyDescent="0.25">
      <c r="A1152" s="38">
        <v>38234</v>
      </c>
      <c r="B1152" s="38">
        <v>38234</v>
      </c>
      <c r="C1152" s="11">
        <v>2004</v>
      </c>
      <c r="D1152" s="35" t="s">
        <v>115</v>
      </c>
      <c r="E1152" s="11" t="s">
        <v>116</v>
      </c>
      <c r="F1152" s="36" t="s">
        <v>92</v>
      </c>
      <c r="G1152" s="36" t="s">
        <v>1820</v>
      </c>
      <c r="H1152" s="9" t="s">
        <v>1821</v>
      </c>
      <c r="I1152" s="10">
        <v>3</v>
      </c>
      <c r="J1152" s="12">
        <v>3</v>
      </c>
      <c r="K1152" s="12">
        <v>0</v>
      </c>
      <c r="L1152" s="12">
        <v>0</v>
      </c>
      <c r="M1152" s="12">
        <v>0</v>
      </c>
      <c r="N1152" s="39">
        <v>0</v>
      </c>
      <c r="O1152" s="31">
        <v>1</v>
      </c>
      <c r="P1152" s="36" t="s">
        <v>99</v>
      </c>
    </row>
    <row r="1153" spans="1:16" ht="48" x14ac:dyDescent="0.25">
      <c r="A1153" s="38">
        <v>38234</v>
      </c>
      <c r="B1153" s="38">
        <v>38234</v>
      </c>
      <c r="C1153" s="11">
        <v>2004</v>
      </c>
      <c r="D1153" s="11" t="s">
        <v>34</v>
      </c>
      <c r="E1153" s="11" t="s">
        <v>35</v>
      </c>
      <c r="F1153" s="36" t="s">
        <v>19</v>
      </c>
      <c r="G1153" s="36" t="s">
        <v>1822</v>
      </c>
      <c r="H1153" s="9" t="s">
        <v>1823</v>
      </c>
      <c r="I1153" s="10">
        <v>0</v>
      </c>
      <c r="J1153" s="12">
        <v>600</v>
      </c>
      <c r="K1153" s="12">
        <v>150</v>
      </c>
      <c r="L1153" s="12">
        <v>0</v>
      </c>
      <c r="M1153" s="12">
        <v>0</v>
      </c>
      <c r="N1153" s="39">
        <v>0</v>
      </c>
      <c r="O1153" s="31">
        <v>0.9</v>
      </c>
      <c r="P1153" s="36" t="s">
        <v>99</v>
      </c>
    </row>
    <row r="1154" spans="1:16" ht="36" x14ac:dyDescent="0.25">
      <c r="A1154" s="38">
        <v>38234</v>
      </c>
      <c r="B1154" s="38">
        <v>38234</v>
      </c>
      <c r="C1154" s="11">
        <v>2004</v>
      </c>
      <c r="D1154" s="11" t="s">
        <v>34</v>
      </c>
      <c r="E1154" s="11" t="s">
        <v>35</v>
      </c>
      <c r="F1154" s="36" t="s">
        <v>59</v>
      </c>
      <c r="G1154" s="36" t="s">
        <v>1824</v>
      </c>
      <c r="H1154" s="9" t="s">
        <v>1825</v>
      </c>
      <c r="I1154" s="10">
        <v>0</v>
      </c>
      <c r="J1154" s="12">
        <v>180</v>
      </c>
      <c r="K1154" s="12">
        <v>45</v>
      </c>
      <c r="L1154" s="12">
        <v>0</v>
      </c>
      <c r="M1154" s="12">
        <v>0</v>
      </c>
      <c r="N1154" s="39">
        <v>0</v>
      </c>
      <c r="O1154" s="31">
        <v>0.45</v>
      </c>
      <c r="P1154" s="36" t="s">
        <v>99</v>
      </c>
    </row>
    <row r="1155" spans="1:16" ht="36" x14ac:dyDescent="0.25">
      <c r="A1155" s="38">
        <v>38235</v>
      </c>
      <c r="B1155" s="38">
        <v>38235</v>
      </c>
      <c r="C1155" s="11">
        <v>2004</v>
      </c>
      <c r="D1155" s="35" t="s">
        <v>115</v>
      </c>
      <c r="E1155" s="11" t="s">
        <v>116</v>
      </c>
      <c r="F1155" s="36" t="s">
        <v>55</v>
      </c>
      <c r="G1155" s="36" t="s">
        <v>145</v>
      </c>
      <c r="H1155" s="9" t="s">
        <v>1826</v>
      </c>
      <c r="I1155" s="10">
        <v>3</v>
      </c>
      <c r="J1155" s="12">
        <v>25</v>
      </c>
      <c r="K1155" s="12">
        <v>0</v>
      </c>
      <c r="L1155" s="12">
        <v>0</v>
      </c>
      <c r="M1155" s="12">
        <v>0</v>
      </c>
      <c r="N1155" s="39">
        <v>0</v>
      </c>
      <c r="O1155" s="31">
        <v>0.6</v>
      </c>
      <c r="P1155" s="36" t="s">
        <v>99</v>
      </c>
    </row>
    <row r="1156" spans="1:16" ht="72" x14ac:dyDescent="0.25">
      <c r="A1156" s="38">
        <v>38235</v>
      </c>
      <c r="B1156" s="38">
        <v>38235</v>
      </c>
      <c r="C1156" s="11">
        <v>2004</v>
      </c>
      <c r="D1156" s="11" t="s">
        <v>34</v>
      </c>
      <c r="E1156" s="11" t="s">
        <v>67</v>
      </c>
      <c r="F1156" s="36" t="s">
        <v>47</v>
      </c>
      <c r="G1156" s="9" t="s">
        <v>1827</v>
      </c>
      <c r="H1156" s="9" t="s">
        <v>1828</v>
      </c>
      <c r="I1156" s="10">
        <v>0</v>
      </c>
      <c r="J1156" s="12">
        <v>2654</v>
      </c>
      <c r="K1156" s="12">
        <v>284</v>
      </c>
      <c r="L1156" s="12">
        <v>0</v>
      </c>
      <c r="M1156" s="12">
        <v>0</v>
      </c>
      <c r="N1156" s="39">
        <v>0</v>
      </c>
      <c r="O1156" s="31">
        <v>1.1499999999999999</v>
      </c>
      <c r="P1156" s="36" t="s">
        <v>99</v>
      </c>
    </row>
    <row r="1157" spans="1:16" ht="36" x14ac:dyDescent="0.25">
      <c r="A1157" s="38">
        <v>38235</v>
      </c>
      <c r="B1157" s="38">
        <v>38235</v>
      </c>
      <c r="C1157" s="11">
        <v>2004</v>
      </c>
      <c r="D1157" s="11" t="s">
        <v>34</v>
      </c>
      <c r="E1157" s="11" t="s">
        <v>35</v>
      </c>
      <c r="F1157" s="36" t="s">
        <v>55</v>
      </c>
      <c r="G1157" s="36" t="s">
        <v>1829</v>
      </c>
      <c r="H1157" s="9" t="s">
        <v>1830</v>
      </c>
      <c r="I1157" s="10">
        <v>0</v>
      </c>
      <c r="J1157" s="12">
        <v>15</v>
      </c>
      <c r="K1157" s="12">
        <v>3</v>
      </c>
      <c r="L1157" s="12">
        <v>0</v>
      </c>
      <c r="M1157" s="12">
        <v>0</v>
      </c>
      <c r="N1157" s="39">
        <v>0</v>
      </c>
      <c r="O1157" s="31">
        <v>0.1</v>
      </c>
      <c r="P1157" s="36" t="s">
        <v>99</v>
      </c>
    </row>
    <row r="1158" spans="1:16" ht="60" x14ac:dyDescent="0.25">
      <c r="A1158" s="38">
        <v>38236</v>
      </c>
      <c r="B1158" s="38">
        <v>38236</v>
      </c>
      <c r="C1158" s="11">
        <v>2004</v>
      </c>
      <c r="D1158" s="11" t="s">
        <v>34</v>
      </c>
      <c r="E1158" s="11" t="s">
        <v>35</v>
      </c>
      <c r="F1158" s="36" t="s">
        <v>75</v>
      </c>
      <c r="G1158" s="36" t="s">
        <v>574</v>
      </c>
      <c r="H1158" s="9" t="s">
        <v>1831</v>
      </c>
      <c r="I1158" s="10">
        <v>0</v>
      </c>
      <c r="J1158" s="12">
        <v>8535</v>
      </c>
      <c r="K1158" s="12">
        <v>1707</v>
      </c>
      <c r="L1158" s="12">
        <v>0</v>
      </c>
      <c r="M1158" s="12">
        <v>0</v>
      </c>
      <c r="N1158" s="39">
        <v>0</v>
      </c>
      <c r="O1158" s="31">
        <v>10.28</v>
      </c>
      <c r="P1158" s="36" t="s">
        <v>99</v>
      </c>
    </row>
    <row r="1159" spans="1:16" ht="36" x14ac:dyDescent="0.25">
      <c r="A1159" s="38">
        <v>38236</v>
      </c>
      <c r="B1159" s="38">
        <v>38236</v>
      </c>
      <c r="C1159" s="11">
        <v>2004</v>
      </c>
      <c r="D1159" s="11" t="s">
        <v>34</v>
      </c>
      <c r="E1159" s="11" t="s">
        <v>35</v>
      </c>
      <c r="F1159" s="36" t="s">
        <v>24</v>
      </c>
      <c r="G1159" s="36" t="s">
        <v>1832</v>
      </c>
      <c r="H1159" s="9" t="s">
        <v>1833</v>
      </c>
      <c r="I1159" s="10">
        <v>0</v>
      </c>
      <c r="J1159" s="12">
        <v>0</v>
      </c>
      <c r="K1159" s="12">
        <v>15</v>
      </c>
      <c r="L1159" s="12">
        <v>0</v>
      </c>
      <c r="M1159" s="12">
        <v>0</v>
      </c>
      <c r="N1159" s="39">
        <v>0</v>
      </c>
      <c r="O1159" s="31">
        <v>0.09</v>
      </c>
      <c r="P1159" s="36" t="s">
        <v>99</v>
      </c>
    </row>
    <row r="1160" spans="1:16" ht="36" x14ac:dyDescent="0.25">
      <c r="A1160" s="38">
        <v>38237</v>
      </c>
      <c r="B1160" s="38">
        <v>38237</v>
      </c>
      <c r="C1160" s="11">
        <v>2004</v>
      </c>
      <c r="D1160" s="35" t="s">
        <v>115</v>
      </c>
      <c r="E1160" s="11" t="s">
        <v>116</v>
      </c>
      <c r="F1160" s="36" t="s">
        <v>47</v>
      </c>
      <c r="G1160" s="36" t="s">
        <v>1834</v>
      </c>
      <c r="H1160" s="9" t="s">
        <v>1835</v>
      </c>
      <c r="I1160" s="10">
        <v>0</v>
      </c>
      <c r="J1160" s="12">
        <v>2</v>
      </c>
      <c r="K1160" s="12">
        <v>0</v>
      </c>
      <c r="L1160" s="12">
        <v>0</v>
      </c>
      <c r="M1160" s="12">
        <v>0</v>
      </c>
      <c r="N1160" s="39">
        <v>0</v>
      </c>
      <c r="O1160" s="31">
        <v>0.27</v>
      </c>
      <c r="P1160" s="36" t="s">
        <v>99</v>
      </c>
    </row>
    <row r="1161" spans="1:16" ht="24" x14ac:dyDescent="0.25">
      <c r="A1161" s="38">
        <v>38237</v>
      </c>
      <c r="B1161" s="38">
        <v>38237</v>
      </c>
      <c r="C1161" s="11">
        <v>2004</v>
      </c>
      <c r="D1161" s="11" t="s">
        <v>34</v>
      </c>
      <c r="E1161" s="11" t="s">
        <v>333</v>
      </c>
      <c r="F1161" s="36" t="s">
        <v>36</v>
      </c>
      <c r="G1161" s="36" t="s">
        <v>1836</v>
      </c>
      <c r="H1161" s="9" t="s">
        <v>1837</v>
      </c>
      <c r="I1161" s="10">
        <v>3</v>
      </c>
      <c r="J1161" s="12">
        <v>3</v>
      </c>
      <c r="K1161" s="12">
        <v>0</v>
      </c>
      <c r="L1161" s="12">
        <v>0</v>
      </c>
      <c r="M1161" s="12">
        <v>0</v>
      </c>
      <c r="N1161" s="39">
        <v>0</v>
      </c>
      <c r="O1161" s="31">
        <v>0</v>
      </c>
      <c r="P1161" s="36" t="s">
        <v>99</v>
      </c>
    </row>
    <row r="1162" spans="1:16" ht="24" x14ac:dyDescent="0.25">
      <c r="A1162" s="38">
        <v>38237</v>
      </c>
      <c r="B1162" s="38">
        <v>38237</v>
      </c>
      <c r="C1162" s="11">
        <v>2004</v>
      </c>
      <c r="D1162" s="35" t="s">
        <v>13</v>
      </c>
      <c r="E1162" s="11" t="s">
        <v>112</v>
      </c>
      <c r="F1162" s="36" t="s">
        <v>69</v>
      </c>
      <c r="G1162" s="36" t="s">
        <v>1176</v>
      </c>
      <c r="H1162" s="9" t="s">
        <v>1838</v>
      </c>
      <c r="I1162" s="10">
        <v>2</v>
      </c>
      <c r="J1162" s="12">
        <v>2</v>
      </c>
      <c r="K1162" s="12">
        <v>0</v>
      </c>
      <c r="L1162" s="12">
        <v>0</v>
      </c>
      <c r="M1162" s="12">
        <v>0</v>
      </c>
      <c r="N1162" s="39">
        <v>0</v>
      </c>
      <c r="O1162" s="31">
        <v>0</v>
      </c>
      <c r="P1162" s="36" t="s">
        <v>99</v>
      </c>
    </row>
    <row r="1163" spans="1:16" ht="24" x14ac:dyDescent="0.25">
      <c r="A1163" s="38">
        <v>38238</v>
      </c>
      <c r="B1163" s="38">
        <v>38238</v>
      </c>
      <c r="C1163" s="11">
        <v>2004</v>
      </c>
      <c r="D1163" s="11" t="s">
        <v>34</v>
      </c>
      <c r="E1163" s="11" t="s">
        <v>35</v>
      </c>
      <c r="F1163" s="36" t="s">
        <v>51</v>
      </c>
      <c r="G1163" s="36" t="s">
        <v>1839</v>
      </c>
      <c r="H1163" s="9" t="s">
        <v>1840</v>
      </c>
      <c r="I1163" s="10">
        <v>0</v>
      </c>
      <c r="J1163" s="12">
        <v>140</v>
      </c>
      <c r="K1163" s="12">
        <v>35</v>
      </c>
      <c r="L1163" s="12">
        <v>0</v>
      </c>
      <c r="M1163" s="12">
        <v>0</v>
      </c>
      <c r="N1163" s="39">
        <v>0</v>
      </c>
      <c r="O1163" s="31">
        <v>0.21</v>
      </c>
      <c r="P1163" s="36" t="s">
        <v>99</v>
      </c>
    </row>
    <row r="1164" spans="1:16" ht="48" x14ac:dyDescent="0.25">
      <c r="A1164" s="38">
        <v>38238</v>
      </c>
      <c r="B1164" s="38">
        <v>38238</v>
      </c>
      <c r="C1164" s="11">
        <v>2004</v>
      </c>
      <c r="D1164" s="11" t="s">
        <v>34</v>
      </c>
      <c r="E1164" s="11" t="s">
        <v>35</v>
      </c>
      <c r="F1164" s="36" t="s">
        <v>19</v>
      </c>
      <c r="G1164" s="36" t="s">
        <v>1841</v>
      </c>
      <c r="H1164" s="9" t="s">
        <v>1842</v>
      </c>
      <c r="I1164" s="10">
        <v>0</v>
      </c>
      <c r="J1164" s="12">
        <v>1</v>
      </c>
      <c r="K1164" s="12">
        <v>0</v>
      </c>
      <c r="L1164" s="12">
        <v>0</v>
      </c>
      <c r="M1164" s="12">
        <v>0</v>
      </c>
      <c r="N1164" s="39">
        <v>0</v>
      </c>
      <c r="O1164" s="31">
        <v>0</v>
      </c>
      <c r="P1164" s="36" t="s">
        <v>99</v>
      </c>
    </row>
    <row r="1165" spans="1:16" ht="24" x14ac:dyDescent="0.25">
      <c r="A1165" s="38">
        <v>38239</v>
      </c>
      <c r="B1165" s="38">
        <v>38239</v>
      </c>
      <c r="C1165" s="11">
        <v>2004</v>
      </c>
      <c r="D1165" s="35" t="s">
        <v>115</v>
      </c>
      <c r="E1165" s="11" t="s">
        <v>116</v>
      </c>
      <c r="F1165" s="36" t="s">
        <v>598</v>
      </c>
      <c r="G1165" s="36" t="s">
        <v>1246</v>
      </c>
      <c r="H1165" s="9" t="s">
        <v>1843</v>
      </c>
      <c r="I1165" s="10">
        <v>2</v>
      </c>
      <c r="J1165" s="12">
        <v>2</v>
      </c>
      <c r="K1165" s="12">
        <v>0</v>
      </c>
      <c r="L1165" s="12">
        <v>0</v>
      </c>
      <c r="M1165" s="12">
        <v>0</v>
      </c>
      <c r="N1165" s="39">
        <v>0</v>
      </c>
      <c r="O1165" s="31">
        <v>1</v>
      </c>
      <c r="P1165" s="36" t="s">
        <v>99</v>
      </c>
    </row>
    <row r="1166" spans="1:16" ht="48" x14ac:dyDescent="0.25">
      <c r="A1166" s="38">
        <v>38239</v>
      </c>
      <c r="B1166" s="38">
        <v>38239</v>
      </c>
      <c r="C1166" s="11">
        <v>2004</v>
      </c>
      <c r="D1166" s="11" t="s">
        <v>34</v>
      </c>
      <c r="E1166" s="11" t="s">
        <v>35</v>
      </c>
      <c r="F1166" s="36" t="s">
        <v>92</v>
      </c>
      <c r="G1166" s="36" t="s">
        <v>1844</v>
      </c>
      <c r="H1166" s="9" t="s">
        <v>1845</v>
      </c>
      <c r="I1166" s="10">
        <v>4</v>
      </c>
      <c r="J1166" s="12">
        <v>56</v>
      </c>
      <c r="K1166" s="12">
        <v>10</v>
      </c>
      <c r="L1166" s="12">
        <v>0</v>
      </c>
      <c r="M1166" s="12">
        <v>0</v>
      </c>
      <c r="N1166" s="39">
        <v>0</v>
      </c>
      <c r="O1166" s="31">
        <v>0.04</v>
      </c>
      <c r="P1166" s="36" t="s">
        <v>99</v>
      </c>
    </row>
    <row r="1167" spans="1:16" ht="60" x14ac:dyDescent="0.25">
      <c r="A1167" s="38">
        <v>38241</v>
      </c>
      <c r="B1167" s="38">
        <v>38241</v>
      </c>
      <c r="C1167" s="11">
        <v>2004</v>
      </c>
      <c r="D1167" s="11" t="s">
        <v>34</v>
      </c>
      <c r="E1167" s="11" t="s">
        <v>67</v>
      </c>
      <c r="F1167" s="36" t="s">
        <v>30</v>
      </c>
      <c r="G1167" s="36" t="s">
        <v>1272</v>
      </c>
      <c r="H1167" s="9" t="s">
        <v>1846</v>
      </c>
      <c r="I1167" s="10">
        <v>0</v>
      </c>
      <c r="J1167" s="12">
        <v>4140</v>
      </c>
      <c r="K1167" s="12">
        <v>0</v>
      </c>
      <c r="L1167" s="12">
        <v>0</v>
      </c>
      <c r="M1167" s="12">
        <v>0</v>
      </c>
      <c r="N1167" s="39">
        <v>0</v>
      </c>
      <c r="O1167" s="31">
        <v>0.24</v>
      </c>
      <c r="P1167" s="36" t="s">
        <v>99</v>
      </c>
    </row>
    <row r="1168" spans="1:16" ht="60" x14ac:dyDescent="0.25">
      <c r="A1168" s="38">
        <v>38243</v>
      </c>
      <c r="B1168" s="38">
        <v>38243</v>
      </c>
      <c r="C1168" s="11">
        <v>2004</v>
      </c>
      <c r="D1168" s="11" t="s">
        <v>34</v>
      </c>
      <c r="E1168" s="11" t="s">
        <v>35</v>
      </c>
      <c r="F1168" s="36" t="s">
        <v>75</v>
      </c>
      <c r="G1168" s="36" t="s">
        <v>1847</v>
      </c>
      <c r="H1168" s="9" t="s">
        <v>1848</v>
      </c>
      <c r="I1168" s="10">
        <v>0</v>
      </c>
      <c r="J1168" s="12">
        <v>250</v>
      </c>
      <c r="K1168" s="12">
        <v>50</v>
      </c>
      <c r="L1168" s="12">
        <v>0</v>
      </c>
      <c r="M1168" s="12">
        <v>0</v>
      </c>
      <c r="N1168" s="39">
        <v>0</v>
      </c>
      <c r="O1168" s="31">
        <v>0.2</v>
      </c>
      <c r="P1168" s="36" t="s">
        <v>99</v>
      </c>
    </row>
    <row r="1169" spans="1:16" ht="24" x14ac:dyDescent="0.25">
      <c r="A1169" s="38">
        <v>38243</v>
      </c>
      <c r="B1169" s="38">
        <v>38243</v>
      </c>
      <c r="C1169" s="11">
        <v>2004</v>
      </c>
      <c r="D1169" s="35" t="s">
        <v>13</v>
      </c>
      <c r="E1169" s="11" t="s">
        <v>14</v>
      </c>
      <c r="F1169" s="36" t="s">
        <v>28</v>
      </c>
      <c r="G1169" s="36" t="s">
        <v>977</v>
      </c>
      <c r="H1169" s="9" t="s">
        <v>1849</v>
      </c>
      <c r="I1169" s="10">
        <v>0</v>
      </c>
      <c r="J1169" s="12">
        <v>0</v>
      </c>
      <c r="K1169" s="12">
        <v>0</v>
      </c>
      <c r="L1169" s="12">
        <v>0</v>
      </c>
      <c r="M1169" s="12">
        <v>0</v>
      </c>
      <c r="N1169" s="39">
        <v>33</v>
      </c>
      <c r="O1169" s="31">
        <v>3.3000000000000002E-2</v>
      </c>
      <c r="P1169" s="36" t="s">
        <v>99</v>
      </c>
    </row>
    <row r="1170" spans="1:16" ht="24" x14ac:dyDescent="0.25">
      <c r="A1170" s="38">
        <v>38244</v>
      </c>
      <c r="B1170" s="38">
        <v>38244</v>
      </c>
      <c r="C1170" s="11">
        <v>2004</v>
      </c>
      <c r="D1170" s="11" t="s">
        <v>34</v>
      </c>
      <c r="E1170" s="11" t="s">
        <v>35</v>
      </c>
      <c r="F1170" s="36" t="s">
        <v>55</v>
      </c>
      <c r="G1170" s="36" t="s">
        <v>1850</v>
      </c>
      <c r="H1170" s="9" t="s">
        <v>1851</v>
      </c>
      <c r="I1170" s="10">
        <v>0</v>
      </c>
      <c r="J1170" s="12">
        <v>85</v>
      </c>
      <c r="K1170" s="12">
        <v>17</v>
      </c>
      <c r="L1170" s="12">
        <v>0</v>
      </c>
      <c r="M1170" s="12">
        <v>0</v>
      </c>
      <c r="N1170" s="39">
        <v>0</v>
      </c>
      <c r="O1170" s="31">
        <v>0.06</v>
      </c>
      <c r="P1170" s="36" t="s">
        <v>99</v>
      </c>
    </row>
    <row r="1171" spans="1:16" ht="48" x14ac:dyDescent="0.25">
      <c r="A1171" s="38">
        <v>38245</v>
      </c>
      <c r="B1171" s="38">
        <v>38245</v>
      </c>
      <c r="C1171" s="11">
        <v>2004</v>
      </c>
      <c r="D1171" s="35" t="s">
        <v>104</v>
      </c>
      <c r="E1171" s="11" t="s">
        <v>276</v>
      </c>
      <c r="F1171" s="36" t="s">
        <v>51</v>
      </c>
      <c r="G1171" s="36" t="s">
        <v>145</v>
      </c>
      <c r="H1171" s="9" t="s">
        <v>1852</v>
      </c>
      <c r="I1171" s="10">
        <v>2</v>
      </c>
      <c r="J1171" s="12">
        <v>20</v>
      </c>
      <c r="K1171" s="12">
        <v>1</v>
      </c>
      <c r="L1171" s="12">
        <v>0</v>
      </c>
      <c r="M1171" s="12">
        <v>0</v>
      </c>
      <c r="N1171" s="39">
        <v>0</v>
      </c>
      <c r="O1171" s="31">
        <v>0.01</v>
      </c>
      <c r="P1171" s="36" t="s">
        <v>99</v>
      </c>
    </row>
    <row r="1172" spans="1:16" ht="36" x14ac:dyDescent="0.25">
      <c r="A1172" s="38">
        <v>38245</v>
      </c>
      <c r="B1172" s="38">
        <v>38245</v>
      </c>
      <c r="C1172" s="11">
        <v>2004</v>
      </c>
      <c r="D1172" s="35" t="s">
        <v>13</v>
      </c>
      <c r="E1172" s="11" t="s">
        <v>125</v>
      </c>
      <c r="F1172" s="36" t="s">
        <v>55</v>
      </c>
      <c r="G1172" s="36" t="s">
        <v>55</v>
      </c>
      <c r="H1172" s="9" t="s">
        <v>1853</v>
      </c>
      <c r="I1172" s="10">
        <v>1</v>
      </c>
      <c r="J1172" s="12">
        <v>13</v>
      </c>
      <c r="K1172" s="12">
        <v>3</v>
      </c>
      <c r="L1172" s="12">
        <v>0</v>
      </c>
      <c r="M1172" s="12">
        <v>0</v>
      </c>
      <c r="N1172" s="39">
        <v>0</v>
      </c>
      <c r="O1172" s="31">
        <v>0.10799999999999998</v>
      </c>
      <c r="P1172" s="36" t="s">
        <v>99</v>
      </c>
    </row>
    <row r="1173" spans="1:16" ht="36" x14ac:dyDescent="0.25">
      <c r="A1173" s="38">
        <v>38245</v>
      </c>
      <c r="B1173" s="38">
        <v>38245</v>
      </c>
      <c r="C1173" s="11">
        <v>2004</v>
      </c>
      <c r="D1173" s="35" t="s">
        <v>13</v>
      </c>
      <c r="E1173" s="11" t="s">
        <v>125</v>
      </c>
      <c r="F1173" s="36" t="s">
        <v>26</v>
      </c>
      <c r="G1173" s="36" t="s">
        <v>1854</v>
      </c>
      <c r="H1173" s="9" t="s">
        <v>1855</v>
      </c>
      <c r="I1173" s="10">
        <v>0</v>
      </c>
      <c r="J1173" s="12">
        <v>43</v>
      </c>
      <c r="K1173" s="12">
        <v>0</v>
      </c>
      <c r="L1173" s="12">
        <v>0</v>
      </c>
      <c r="M1173" s="12">
        <v>0</v>
      </c>
      <c r="N1173" s="39">
        <v>0</v>
      </c>
      <c r="O1173" s="31">
        <v>0</v>
      </c>
      <c r="P1173" s="36" t="s">
        <v>99</v>
      </c>
    </row>
    <row r="1174" spans="1:16" ht="36" x14ac:dyDescent="0.25">
      <c r="A1174" s="38">
        <v>38247</v>
      </c>
      <c r="B1174" s="38">
        <v>38247</v>
      </c>
      <c r="C1174" s="11">
        <v>2004</v>
      </c>
      <c r="D1174" s="11" t="s">
        <v>34</v>
      </c>
      <c r="E1174" s="11" t="s">
        <v>35</v>
      </c>
      <c r="F1174" s="36" t="s">
        <v>26</v>
      </c>
      <c r="G1174" s="36" t="s">
        <v>1856</v>
      </c>
      <c r="H1174" s="9" t="s">
        <v>1857</v>
      </c>
      <c r="I1174" s="10">
        <v>0</v>
      </c>
      <c r="J1174" s="12">
        <v>110</v>
      </c>
      <c r="K1174" s="12">
        <v>22</v>
      </c>
      <c r="L1174" s="12">
        <v>0</v>
      </c>
      <c r="M1174" s="12">
        <v>0</v>
      </c>
      <c r="N1174" s="39">
        <v>0</v>
      </c>
      <c r="O1174" s="31">
        <v>0.08</v>
      </c>
      <c r="P1174" s="36" t="s">
        <v>99</v>
      </c>
    </row>
    <row r="1175" spans="1:16" ht="24" x14ac:dyDescent="0.25">
      <c r="A1175" s="38">
        <v>38247</v>
      </c>
      <c r="B1175" s="38">
        <v>38247</v>
      </c>
      <c r="C1175" s="11">
        <v>2004</v>
      </c>
      <c r="D1175" s="35" t="s">
        <v>115</v>
      </c>
      <c r="E1175" s="11" t="s">
        <v>116</v>
      </c>
      <c r="F1175" s="36" t="s">
        <v>47</v>
      </c>
      <c r="G1175" s="36" t="s">
        <v>1858</v>
      </c>
      <c r="H1175" s="9" t="s">
        <v>1859</v>
      </c>
      <c r="I1175" s="10">
        <v>0</v>
      </c>
      <c r="J1175" s="12">
        <v>1</v>
      </c>
      <c r="K1175" s="12">
        <v>0</v>
      </c>
      <c r="L1175" s="12">
        <v>0</v>
      </c>
      <c r="M1175" s="12">
        <v>0</v>
      </c>
      <c r="N1175" s="39">
        <v>0</v>
      </c>
      <c r="O1175" s="31">
        <v>0</v>
      </c>
      <c r="P1175" s="36" t="s">
        <v>99</v>
      </c>
    </row>
    <row r="1176" spans="1:16" ht="24" x14ac:dyDescent="0.25">
      <c r="A1176" s="38">
        <v>38247</v>
      </c>
      <c r="B1176" s="38">
        <v>38247</v>
      </c>
      <c r="C1176" s="11">
        <v>2004</v>
      </c>
      <c r="D1176" s="35" t="s">
        <v>13</v>
      </c>
      <c r="E1176" s="11" t="s">
        <v>125</v>
      </c>
      <c r="F1176" s="36" t="s">
        <v>19</v>
      </c>
      <c r="G1176" s="36" t="s">
        <v>1282</v>
      </c>
      <c r="H1176" s="9" t="s">
        <v>1860</v>
      </c>
      <c r="I1176" s="10">
        <v>0</v>
      </c>
      <c r="J1176" s="12">
        <v>3</v>
      </c>
      <c r="K1176" s="12">
        <v>0</v>
      </c>
      <c r="L1176" s="12">
        <v>0</v>
      </c>
      <c r="M1176" s="12">
        <v>0</v>
      </c>
      <c r="N1176" s="39">
        <v>0</v>
      </c>
      <c r="O1176" s="31">
        <v>0</v>
      </c>
      <c r="P1176" s="36" t="s">
        <v>99</v>
      </c>
    </row>
    <row r="1177" spans="1:16" ht="24" x14ac:dyDescent="0.25">
      <c r="A1177" s="38">
        <v>38250</v>
      </c>
      <c r="B1177" s="38">
        <v>38250</v>
      </c>
      <c r="C1177" s="11">
        <v>2004</v>
      </c>
      <c r="D1177" s="11" t="s">
        <v>34</v>
      </c>
      <c r="E1177" s="11" t="s">
        <v>39</v>
      </c>
      <c r="F1177" s="36" t="s">
        <v>21</v>
      </c>
      <c r="G1177" s="36" t="s">
        <v>145</v>
      </c>
      <c r="H1177" s="9" t="s">
        <v>1861</v>
      </c>
      <c r="I1177" s="10">
        <v>0</v>
      </c>
      <c r="J1177" s="12" t="s">
        <v>145</v>
      </c>
      <c r="K1177" s="12">
        <v>0</v>
      </c>
      <c r="L1177" s="12">
        <v>0</v>
      </c>
      <c r="M1177" s="12">
        <v>0</v>
      </c>
      <c r="N1177" s="39">
        <v>200000</v>
      </c>
      <c r="O1177" s="31">
        <v>0</v>
      </c>
      <c r="P1177" s="36" t="s">
        <v>99</v>
      </c>
    </row>
    <row r="1178" spans="1:16" ht="36" x14ac:dyDescent="0.25">
      <c r="A1178" s="38">
        <v>38250</v>
      </c>
      <c r="B1178" s="38">
        <v>38250</v>
      </c>
      <c r="C1178" s="11">
        <v>2004</v>
      </c>
      <c r="D1178" s="35" t="s">
        <v>115</v>
      </c>
      <c r="E1178" s="11" t="s">
        <v>116</v>
      </c>
      <c r="F1178" s="36" t="s">
        <v>51</v>
      </c>
      <c r="G1178" s="36" t="s">
        <v>145</v>
      </c>
      <c r="H1178" s="9" t="s">
        <v>1862</v>
      </c>
      <c r="I1178" s="10">
        <v>0</v>
      </c>
      <c r="J1178" s="12">
        <v>2</v>
      </c>
      <c r="K1178" s="12">
        <v>0</v>
      </c>
      <c r="L1178" s="12">
        <v>0</v>
      </c>
      <c r="M1178" s="12">
        <v>0</v>
      </c>
      <c r="N1178" s="39">
        <v>0</v>
      </c>
      <c r="O1178" s="31">
        <v>0.27</v>
      </c>
      <c r="P1178" s="36" t="s">
        <v>99</v>
      </c>
    </row>
    <row r="1179" spans="1:16" ht="24" x14ac:dyDescent="0.25">
      <c r="A1179" s="38">
        <v>38250</v>
      </c>
      <c r="B1179" s="38">
        <v>38250</v>
      </c>
      <c r="C1179" s="11">
        <v>2004</v>
      </c>
      <c r="D1179" s="11" t="s">
        <v>34</v>
      </c>
      <c r="E1179" s="11" t="s">
        <v>35</v>
      </c>
      <c r="F1179" s="36" t="s">
        <v>36</v>
      </c>
      <c r="G1179" s="36" t="s">
        <v>1581</v>
      </c>
      <c r="H1179" s="9" t="s">
        <v>1863</v>
      </c>
      <c r="I1179" s="10">
        <v>0</v>
      </c>
      <c r="J1179" s="12">
        <v>35</v>
      </c>
      <c r="K1179" s="12">
        <v>7</v>
      </c>
      <c r="L1179" s="12">
        <v>0</v>
      </c>
      <c r="M1179" s="12">
        <v>0</v>
      </c>
      <c r="N1179" s="39">
        <v>0</v>
      </c>
      <c r="O1179" s="31">
        <v>0.02</v>
      </c>
      <c r="P1179" s="36" t="s">
        <v>99</v>
      </c>
    </row>
    <row r="1180" spans="1:16" ht="24" x14ac:dyDescent="0.25">
      <c r="A1180" s="38">
        <v>38251</v>
      </c>
      <c r="B1180" s="38">
        <v>38251</v>
      </c>
      <c r="C1180" s="11">
        <v>2004</v>
      </c>
      <c r="D1180" s="11" t="s">
        <v>34</v>
      </c>
      <c r="E1180" s="11" t="s">
        <v>35</v>
      </c>
      <c r="F1180" s="36" t="s">
        <v>36</v>
      </c>
      <c r="G1180" s="36" t="s">
        <v>336</v>
      </c>
      <c r="H1180" s="9" t="s">
        <v>1864</v>
      </c>
      <c r="I1180" s="10">
        <v>0</v>
      </c>
      <c r="J1180" s="12">
        <v>355</v>
      </c>
      <c r="K1180" s="12">
        <v>71</v>
      </c>
      <c r="L1180" s="12">
        <v>0</v>
      </c>
      <c r="M1180" s="12">
        <v>0</v>
      </c>
      <c r="N1180" s="39">
        <v>0</v>
      </c>
      <c r="O1180" s="31">
        <v>0.28000000000000003</v>
      </c>
      <c r="P1180" s="36" t="s">
        <v>99</v>
      </c>
    </row>
    <row r="1181" spans="1:16" ht="36" x14ac:dyDescent="0.25">
      <c r="A1181" s="38">
        <v>38252</v>
      </c>
      <c r="B1181" s="38">
        <v>38252</v>
      </c>
      <c r="C1181" s="11">
        <v>2004</v>
      </c>
      <c r="D1181" s="11" t="s">
        <v>34</v>
      </c>
      <c r="E1181" s="11" t="s">
        <v>35</v>
      </c>
      <c r="F1181" s="36" t="s">
        <v>19</v>
      </c>
      <c r="G1181" s="36" t="s">
        <v>1865</v>
      </c>
      <c r="H1181" s="9" t="s">
        <v>1866</v>
      </c>
      <c r="I1181" s="10">
        <v>0</v>
      </c>
      <c r="J1181" s="12">
        <v>500</v>
      </c>
      <c r="K1181" s="12">
        <v>100</v>
      </c>
      <c r="L1181" s="12">
        <v>0</v>
      </c>
      <c r="M1181" s="12">
        <v>0</v>
      </c>
      <c r="N1181" s="39">
        <v>0</v>
      </c>
      <c r="O1181" s="31">
        <v>0.4</v>
      </c>
      <c r="P1181" s="36" t="s">
        <v>99</v>
      </c>
    </row>
    <row r="1182" spans="1:16" ht="36" x14ac:dyDescent="0.25">
      <c r="A1182" s="38">
        <v>38252</v>
      </c>
      <c r="B1182" s="38">
        <v>38252</v>
      </c>
      <c r="C1182" s="11">
        <v>2004</v>
      </c>
      <c r="D1182" s="35" t="s">
        <v>13</v>
      </c>
      <c r="E1182" s="11" t="s">
        <v>125</v>
      </c>
      <c r="F1182" s="36" t="s">
        <v>165</v>
      </c>
      <c r="G1182" s="36" t="s">
        <v>1394</v>
      </c>
      <c r="H1182" s="9" t="s">
        <v>1867</v>
      </c>
      <c r="I1182" s="10">
        <v>0</v>
      </c>
      <c r="J1182" s="12">
        <v>1</v>
      </c>
      <c r="K1182" s="12">
        <v>0</v>
      </c>
      <c r="L1182" s="12">
        <v>0</v>
      </c>
      <c r="M1182" s="12">
        <v>0</v>
      </c>
      <c r="N1182" s="39">
        <v>0</v>
      </c>
      <c r="O1182" s="31">
        <v>0</v>
      </c>
      <c r="P1182" s="36" t="s">
        <v>99</v>
      </c>
    </row>
    <row r="1183" spans="1:16" ht="36" x14ac:dyDescent="0.25">
      <c r="A1183" s="38">
        <v>38254</v>
      </c>
      <c r="B1183" s="38">
        <v>38254</v>
      </c>
      <c r="C1183" s="11">
        <v>2004</v>
      </c>
      <c r="D1183" s="35" t="s">
        <v>115</v>
      </c>
      <c r="E1183" s="11" t="s">
        <v>116</v>
      </c>
      <c r="F1183" s="36" t="s">
        <v>69</v>
      </c>
      <c r="G1183" s="36" t="s">
        <v>145</v>
      </c>
      <c r="H1183" s="9" t="s">
        <v>1868</v>
      </c>
      <c r="I1183" s="10">
        <v>6</v>
      </c>
      <c r="J1183" s="12">
        <v>75</v>
      </c>
      <c r="K1183" s="12">
        <v>0</v>
      </c>
      <c r="L1183" s="12">
        <v>0</v>
      </c>
      <c r="M1183" s="12">
        <v>0</v>
      </c>
      <c r="N1183" s="39">
        <v>0</v>
      </c>
      <c r="O1183" s="31">
        <v>0.54</v>
      </c>
      <c r="P1183" s="36" t="s">
        <v>99</v>
      </c>
    </row>
    <row r="1184" spans="1:16" ht="60" x14ac:dyDescent="0.25">
      <c r="A1184" s="38">
        <v>38254</v>
      </c>
      <c r="B1184" s="38">
        <v>38254</v>
      </c>
      <c r="C1184" s="11">
        <v>2004</v>
      </c>
      <c r="D1184" s="11" t="s">
        <v>34</v>
      </c>
      <c r="E1184" s="11" t="s">
        <v>35</v>
      </c>
      <c r="F1184" s="36" t="s">
        <v>19</v>
      </c>
      <c r="G1184" s="36" t="s">
        <v>1869</v>
      </c>
      <c r="H1184" s="9" t="s">
        <v>1870</v>
      </c>
      <c r="I1184" s="10">
        <v>0</v>
      </c>
      <c r="J1184" s="12">
        <v>327</v>
      </c>
      <c r="K1184" s="12">
        <v>26</v>
      </c>
      <c r="L1184" s="12">
        <v>3</v>
      </c>
      <c r="M1184" s="12">
        <v>0</v>
      </c>
      <c r="N1184" s="39">
        <v>0</v>
      </c>
      <c r="O1184" s="31">
        <v>0.3</v>
      </c>
      <c r="P1184" s="36" t="s">
        <v>99</v>
      </c>
    </row>
    <row r="1185" spans="1:16" ht="36" x14ac:dyDescent="0.25">
      <c r="A1185" s="38">
        <v>38255</v>
      </c>
      <c r="B1185" s="38">
        <v>38255</v>
      </c>
      <c r="C1185" s="11">
        <v>2004</v>
      </c>
      <c r="D1185" s="11" t="s">
        <v>34</v>
      </c>
      <c r="E1185" s="11" t="s">
        <v>35</v>
      </c>
      <c r="F1185" s="36" t="s">
        <v>24</v>
      </c>
      <c r="G1185" s="36" t="s">
        <v>1272</v>
      </c>
      <c r="H1185" s="9" t="s">
        <v>1871</v>
      </c>
      <c r="I1185" s="10">
        <v>0</v>
      </c>
      <c r="J1185" s="12">
        <v>4455</v>
      </c>
      <c r="K1185" s="12">
        <v>1023</v>
      </c>
      <c r="L1185" s="12">
        <v>32</v>
      </c>
      <c r="M1185" s="12">
        <v>0</v>
      </c>
      <c r="N1185" s="39">
        <v>1771</v>
      </c>
      <c r="O1185" s="31">
        <v>120.05</v>
      </c>
      <c r="P1185" s="36" t="s">
        <v>38</v>
      </c>
    </row>
    <row r="1186" spans="1:16" ht="36" x14ac:dyDescent="0.25">
      <c r="A1186" s="38">
        <v>38255</v>
      </c>
      <c r="B1186" s="38">
        <v>38255</v>
      </c>
      <c r="C1186" s="11">
        <v>2004</v>
      </c>
      <c r="D1186" s="11" t="s">
        <v>34</v>
      </c>
      <c r="E1186" s="11" t="s">
        <v>35</v>
      </c>
      <c r="F1186" s="36" t="s">
        <v>55</v>
      </c>
      <c r="G1186" s="36" t="s">
        <v>369</v>
      </c>
      <c r="H1186" s="9" t="s">
        <v>1872</v>
      </c>
      <c r="I1186" s="10">
        <v>0</v>
      </c>
      <c r="J1186" s="12">
        <v>200</v>
      </c>
      <c r="K1186" s="12">
        <v>40</v>
      </c>
      <c r="L1186" s="12">
        <v>0</v>
      </c>
      <c r="M1186" s="12">
        <v>0</v>
      </c>
      <c r="N1186" s="39">
        <v>0</v>
      </c>
      <c r="O1186" s="31">
        <v>0.16</v>
      </c>
      <c r="P1186" s="36" t="s">
        <v>99</v>
      </c>
    </row>
    <row r="1187" spans="1:16" ht="24" x14ac:dyDescent="0.25">
      <c r="A1187" s="38">
        <v>38256</v>
      </c>
      <c r="B1187" s="38">
        <v>38256</v>
      </c>
      <c r="C1187" s="11">
        <v>2004</v>
      </c>
      <c r="D1187" s="11" t="s">
        <v>34</v>
      </c>
      <c r="E1187" s="11" t="s">
        <v>35</v>
      </c>
      <c r="F1187" s="36" t="s">
        <v>55</v>
      </c>
      <c r="G1187" s="36" t="s">
        <v>1873</v>
      </c>
      <c r="H1187" s="9" t="s">
        <v>1874</v>
      </c>
      <c r="I1187" s="10">
        <v>0</v>
      </c>
      <c r="J1187" s="12">
        <v>225</v>
      </c>
      <c r="K1187" s="12">
        <v>45</v>
      </c>
      <c r="L1187" s="12">
        <v>0</v>
      </c>
      <c r="M1187" s="12">
        <v>0</v>
      </c>
      <c r="N1187" s="39">
        <v>0</v>
      </c>
      <c r="O1187" s="31">
        <v>0.18</v>
      </c>
      <c r="P1187" s="36" t="s">
        <v>99</v>
      </c>
    </row>
    <row r="1188" spans="1:16" ht="60" x14ac:dyDescent="0.25">
      <c r="A1188" s="38">
        <v>38258</v>
      </c>
      <c r="B1188" s="38">
        <v>38267</v>
      </c>
      <c r="C1188" s="11">
        <v>2004</v>
      </c>
      <c r="D1188" s="11" t="s">
        <v>34</v>
      </c>
      <c r="E1188" s="11" t="s">
        <v>50</v>
      </c>
      <c r="F1188" s="36" t="s">
        <v>162</v>
      </c>
      <c r="G1188" s="9" t="s">
        <v>1875</v>
      </c>
      <c r="H1188" s="9" t="s">
        <v>1876</v>
      </c>
      <c r="I1188" s="10">
        <v>0</v>
      </c>
      <c r="J1188" s="12">
        <v>3500</v>
      </c>
      <c r="K1188" s="12">
        <v>700</v>
      </c>
      <c r="L1188" s="12">
        <v>0</v>
      </c>
      <c r="M1188" s="12">
        <v>0</v>
      </c>
      <c r="N1188" s="39">
        <v>0</v>
      </c>
      <c r="O1188" s="31">
        <v>4.2</v>
      </c>
      <c r="P1188" s="36" t="s">
        <v>99</v>
      </c>
    </row>
    <row r="1189" spans="1:16" ht="60" x14ac:dyDescent="0.25">
      <c r="A1189" s="38">
        <v>38259</v>
      </c>
      <c r="B1189" s="38">
        <v>38259</v>
      </c>
      <c r="C1189" s="11">
        <v>2004</v>
      </c>
      <c r="D1189" s="11" t="s">
        <v>34</v>
      </c>
      <c r="E1189" s="11" t="s">
        <v>35</v>
      </c>
      <c r="F1189" s="36" t="s">
        <v>55</v>
      </c>
      <c r="G1189" s="36" t="s">
        <v>1877</v>
      </c>
      <c r="H1189" s="9" t="s">
        <v>1878</v>
      </c>
      <c r="I1189" s="10">
        <v>2</v>
      </c>
      <c r="J1189" s="12">
        <v>325</v>
      </c>
      <c r="K1189" s="12">
        <v>65</v>
      </c>
      <c r="L1189" s="12">
        <v>2</v>
      </c>
      <c r="M1189" s="12">
        <v>0</v>
      </c>
      <c r="N1189" s="39">
        <v>0</v>
      </c>
      <c r="O1189" s="31">
        <v>0.28999999999999998</v>
      </c>
      <c r="P1189" s="36" t="s">
        <v>99</v>
      </c>
    </row>
    <row r="1190" spans="1:16" ht="24" x14ac:dyDescent="0.25">
      <c r="A1190" s="38">
        <v>38259</v>
      </c>
      <c r="B1190" s="38">
        <v>38259</v>
      </c>
      <c r="C1190" s="11">
        <v>2004</v>
      </c>
      <c r="D1190" s="11" t="s">
        <v>34</v>
      </c>
      <c r="E1190" s="11" t="s">
        <v>35</v>
      </c>
      <c r="F1190" s="36" t="s">
        <v>55</v>
      </c>
      <c r="G1190" s="36" t="s">
        <v>1879</v>
      </c>
      <c r="H1190" s="9" t="s">
        <v>1880</v>
      </c>
      <c r="I1190" s="10">
        <v>0</v>
      </c>
      <c r="J1190" s="12">
        <v>115</v>
      </c>
      <c r="K1190" s="12">
        <v>23</v>
      </c>
      <c r="L1190" s="12">
        <v>0</v>
      </c>
      <c r="M1190" s="12">
        <v>0</v>
      </c>
      <c r="N1190" s="39">
        <v>0</v>
      </c>
      <c r="O1190" s="31">
        <v>0.09</v>
      </c>
      <c r="P1190" s="36" t="s">
        <v>99</v>
      </c>
    </row>
    <row r="1191" spans="1:16" ht="24" x14ac:dyDescent="0.25">
      <c r="A1191" s="38">
        <v>38260</v>
      </c>
      <c r="B1191" s="38">
        <v>38260</v>
      </c>
      <c r="C1191" s="11">
        <v>2004</v>
      </c>
      <c r="D1191" s="11" t="s">
        <v>34</v>
      </c>
      <c r="E1191" s="11" t="s">
        <v>35</v>
      </c>
      <c r="F1191" s="36" t="s">
        <v>55</v>
      </c>
      <c r="G1191" s="36" t="s">
        <v>145</v>
      </c>
      <c r="H1191" s="9" t="s">
        <v>1881</v>
      </c>
      <c r="I1191" s="10">
        <v>0</v>
      </c>
      <c r="J1191" s="12">
        <v>470</v>
      </c>
      <c r="K1191" s="12">
        <v>94</v>
      </c>
      <c r="L1191" s="12">
        <v>0</v>
      </c>
      <c r="M1191" s="12">
        <v>0</v>
      </c>
      <c r="N1191" s="39">
        <v>0</v>
      </c>
      <c r="O1191" s="31">
        <v>0.31</v>
      </c>
      <c r="P1191" s="36" t="s">
        <v>99</v>
      </c>
    </row>
    <row r="1192" spans="1:16" ht="48" x14ac:dyDescent="0.25">
      <c r="A1192" s="38">
        <v>38262</v>
      </c>
      <c r="B1192" s="38">
        <v>38262</v>
      </c>
      <c r="C1192" s="11">
        <v>2004</v>
      </c>
      <c r="D1192" s="11" t="s">
        <v>34</v>
      </c>
      <c r="E1192" s="11" t="s">
        <v>35</v>
      </c>
      <c r="F1192" s="36" t="s">
        <v>55</v>
      </c>
      <c r="G1192" s="36" t="s">
        <v>1882</v>
      </c>
      <c r="H1192" s="9" t="s">
        <v>1883</v>
      </c>
      <c r="I1192" s="10">
        <v>0</v>
      </c>
      <c r="J1192" s="12">
        <v>345</v>
      </c>
      <c r="K1192" s="12">
        <v>69</v>
      </c>
      <c r="L1192" s="12">
        <v>0</v>
      </c>
      <c r="M1192" s="12">
        <v>0</v>
      </c>
      <c r="N1192" s="39">
        <v>0</v>
      </c>
      <c r="O1192" s="31">
        <v>0.27</v>
      </c>
      <c r="P1192" s="36" t="s">
        <v>99</v>
      </c>
    </row>
    <row r="1193" spans="1:16" ht="36" x14ac:dyDescent="0.25">
      <c r="A1193" s="38">
        <v>38262</v>
      </c>
      <c r="B1193" s="38">
        <v>38262</v>
      </c>
      <c r="C1193" s="11">
        <v>2004</v>
      </c>
      <c r="D1193" s="35" t="s">
        <v>115</v>
      </c>
      <c r="E1193" s="11" t="s">
        <v>116</v>
      </c>
      <c r="F1193" s="36" t="s">
        <v>51</v>
      </c>
      <c r="G1193" s="36" t="s">
        <v>145</v>
      </c>
      <c r="H1193" s="9" t="s">
        <v>1884</v>
      </c>
      <c r="I1193" s="10">
        <v>1</v>
      </c>
      <c r="J1193" s="12">
        <v>2</v>
      </c>
      <c r="K1193" s="12">
        <v>0</v>
      </c>
      <c r="L1193" s="12">
        <v>0</v>
      </c>
      <c r="M1193" s="12">
        <v>0</v>
      </c>
      <c r="N1193" s="39">
        <v>0</v>
      </c>
      <c r="O1193" s="31">
        <v>0.27</v>
      </c>
      <c r="P1193" s="36" t="s">
        <v>99</v>
      </c>
    </row>
    <row r="1194" spans="1:16" ht="36" x14ac:dyDescent="0.25">
      <c r="A1194" s="38">
        <v>38264</v>
      </c>
      <c r="B1194" s="38">
        <v>38264</v>
      </c>
      <c r="C1194" s="11">
        <v>2004</v>
      </c>
      <c r="D1194" s="35" t="s">
        <v>13</v>
      </c>
      <c r="E1194" s="11" t="s">
        <v>125</v>
      </c>
      <c r="F1194" s="36" t="s">
        <v>55</v>
      </c>
      <c r="G1194" s="36" t="s">
        <v>345</v>
      </c>
      <c r="H1194" s="9" t="s">
        <v>1885</v>
      </c>
      <c r="I1194" s="10">
        <v>0</v>
      </c>
      <c r="J1194" s="12">
        <v>7</v>
      </c>
      <c r="K1194" s="12">
        <v>0</v>
      </c>
      <c r="L1194" s="12">
        <v>0</v>
      </c>
      <c r="M1194" s="12">
        <v>0</v>
      </c>
      <c r="N1194" s="39">
        <v>0</v>
      </c>
      <c r="O1194" s="31">
        <v>0</v>
      </c>
      <c r="P1194" s="36" t="s">
        <v>99</v>
      </c>
    </row>
    <row r="1195" spans="1:16" ht="36" x14ac:dyDescent="0.25">
      <c r="A1195" s="38">
        <v>38265</v>
      </c>
      <c r="B1195" s="38">
        <v>38265</v>
      </c>
      <c r="C1195" s="11">
        <v>2004</v>
      </c>
      <c r="D1195" s="11" t="s">
        <v>34</v>
      </c>
      <c r="E1195" s="11" t="s">
        <v>35</v>
      </c>
      <c r="F1195" s="36" t="s">
        <v>75</v>
      </c>
      <c r="G1195" s="36" t="s">
        <v>1500</v>
      </c>
      <c r="H1195" s="9" t="s">
        <v>1886</v>
      </c>
      <c r="I1195" s="10">
        <v>0</v>
      </c>
      <c r="J1195" s="12">
        <v>255</v>
      </c>
      <c r="K1195" s="12">
        <v>51</v>
      </c>
      <c r="L1195" s="12">
        <v>0</v>
      </c>
      <c r="M1195" s="12">
        <v>0</v>
      </c>
      <c r="N1195" s="39">
        <v>0</v>
      </c>
      <c r="O1195" s="31">
        <v>0.2</v>
      </c>
      <c r="P1195" s="36" t="s">
        <v>99</v>
      </c>
    </row>
    <row r="1196" spans="1:16" ht="36" x14ac:dyDescent="0.25">
      <c r="A1196" s="38">
        <v>38269</v>
      </c>
      <c r="B1196" s="38">
        <v>38269</v>
      </c>
      <c r="C1196" s="11">
        <v>2004</v>
      </c>
      <c r="D1196" s="11" t="s">
        <v>34</v>
      </c>
      <c r="E1196" s="11" t="s">
        <v>35</v>
      </c>
      <c r="F1196" s="36" t="s">
        <v>42</v>
      </c>
      <c r="G1196" s="36" t="s">
        <v>1887</v>
      </c>
      <c r="H1196" s="9" t="s">
        <v>1888</v>
      </c>
      <c r="I1196" s="10">
        <v>0</v>
      </c>
      <c r="J1196" s="12">
        <v>100</v>
      </c>
      <c r="K1196" s="12">
        <v>20</v>
      </c>
      <c r="L1196" s="12">
        <v>0</v>
      </c>
      <c r="M1196" s="12">
        <v>0</v>
      </c>
      <c r="N1196" s="39">
        <v>0</v>
      </c>
      <c r="O1196" s="31">
        <v>0.12</v>
      </c>
      <c r="P1196" s="36" t="s">
        <v>99</v>
      </c>
    </row>
    <row r="1197" spans="1:16" ht="48" x14ac:dyDescent="0.25">
      <c r="A1197" s="38">
        <v>38269</v>
      </c>
      <c r="B1197" s="38">
        <v>38269</v>
      </c>
      <c r="C1197" s="11">
        <v>2004</v>
      </c>
      <c r="D1197" s="11" t="s">
        <v>34</v>
      </c>
      <c r="E1197" s="11" t="s">
        <v>35</v>
      </c>
      <c r="F1197" s="36" t="s">
        <v>26</v>
      </c>
      <c r="G1197" s="36" t="s">
        <v>1889</v>
      </c>
      <c r="H1197" s="9" t="s">
        <v>1890</v>
      </c>
      <c r="I1197" s="10">
        <v>0</v>
      </c>
      <c r="J1197" s="12">
        <v>55</v>
      </c>
      <c r="K1197" s="12">
        <v>11</v>
      </c>
      <c r="L1197" s="12">
        <v>0</v>
      </c>
      <c r="M1197" s="12">
        <v>0</v>
      </c>
      <c r="N1197" s="39">
        <v>0</v>
      </c>
      <c r="O1197" s="31">
        <v>7.0000000000000007E-2</v>
      </c>
      <c r="P1197" s="36" t="s">
        <v>99</v>
      </c>
    </row>
    <row r="1198" spans="1:16" ht="36" x14ac:dyDescent="0.25">
      <c r="A1198" s="38">
        <v>38269</v>
      </c>
      <c r="B1198" s="38">
        <v>38269</v>
      </c>
      <c r="C1198" s="11">
        <v>2004</v>
      </c>
      <c r="D1198" s="11" t="s">
        <v>34</v>
      </c>
      <c r="E1198" s="11" t="s">
        <v>35</v>
      </c>
      <c r="F1198" s="36" t="s">
        <v>36</v>
      </c>
      <c r="G1198" s="36" t="s">
        <v>933</v>
      </c>
      <c r="H1198" s="9" t="s">
        <v>1891</v>
      </c>
      <c r="I1198" s="10">
        <v>0</v>
      </c>
      <c r="J1198" s="12">
        <v>350</v>
      </c>
      <c r="K1198" s="12">
        <v>70</v>
      </c>
      <c r="L1198" s="12">
        <v>0</v>
      </c>
      <c r="M1198" s="12">
        <v>0</v>
      </c>
      <c r="N1198" s="39">
        <v>0</v>
      </c>
      <c r="O1198" s="31">
        <v>0.28000000000000003</v>
      </c>
      <c r="P1198" s="36" t="s">
        <v>99</v>
      </c>
    </row>
    <row r="1199" spans="1:16" ht="24" x14ac:dyDescent="0.25">
      <c r="A1199" s="38">
        <v>38273</v>
      </c>
      <c r="B1199" s="38">
        <v>38273</v>
      </c>
      <c r="C1199" s="11">
        <v>2004</v>
      </c>
      <c r="D1199" s="11" t="s">
        <v>34</v>
      </c>
      <c r="E1199" s="11" t="s">
        <v>50</v>
      </c>
      <c r="F1199" s="36" t="s">
        <v>36</v>
      </c>
      <c r="G1199" s="36" t="s">
        <v>933</v>
      </c>
      <c r="H1199" s="9" t="s">
        <v>1892</v>
      </c>
      <c r="I1199" s="10">
        <v>0</v>
      </c>
      <c r="J1199" s="12">
        <v>360</v>
      </c>
      <c r="K1199" s="12">
        <v>72</v>
      </c>
      <c r="L1199" s="12">
        <v>0</v>
      </c>
      <c r="M1199" s="12">
        <v>0</v>
      </c>
      <c r="N1199" s="39">
        <v>0</v>
      </c>
      <c r="O1199" s="31">
        <v>0.28999999999999998</v>
      </c>
      <c r="P1199" s="36" t="s">
        <v>99</v>
      </c>
    </row>
    <row r="1200" spans="1:16" ht="60" x14ac:dyDescent="0.25">
      <c r="A1200" s="38">
        <v>38273</v>
      </c>
      <c r="B1200" s="38">
        <v>38273</v>
      </c>
      <c r="C1200" s="11">
        <v>2004</v>
      </c>
      <c r="D1200" s="35" t="s">
        <v>13</v>
      </c>
      <c r="E1200" s="11" t="s">
        <v>125</v>
      </c>
      <c r="F1200" s="36" t="s">
        <v>162</v>
      </c>
      <c r="G1200" s="36" t="s">
        <v>1893</v>
      </c>
      <c r="H1200" s="9" t="s">
        <v>1894</v>
      </c>
      <c r="I1200" s="10">
        <v>0</v>
      </c>
      <c r="J1200" s="12">
        <v>302</v>
      </c>
      <c r="K1200" s="12">
        <v>0</v>
      </c>
      <c r="L1200" s="12">
        <v>0</v>
      </c>
      <c r="M1200" s="12">
        <v>0</v>
      </c>
      <c r="N1200" s="39">
        <v>0</v>
      </c>
      <c r="O1200" s="31">
        <v>0</v>
      </c>
      <c r="P1200" s="36" t="s">
        <v>99</v>
      </c>
    </row>
    <row r="1201" spans="1:16" ht="36" x14ac:dyDescent="0.25">
      <c r="A1201" s="38">
        <v>38273</v>
      </c>
      <c r="B1201" s="38">
        <v>38273</v>
      </c>
      <c r="C1201" s="11">
        <v>2004</v>
      </c>
      <c r="D1201" s="35" t="s">
        <v>13</v>
      </c>
      <c r="E1201" s="11" t="s">
        <v>149</v>
      </c>
      <c r="F1201" s="36" t="s">
        <v>165</v>
      </c>
      <c r="G1201" s="36" t="s">
        <v>145</v>
      </c>
      <c r="H1201" s="9" t="s">
        <v>1895</v>
      </c>
      <c r="I1201" s="10">
        <v>2</v>
      </c>
      <c r="J1201" s="12">
        <v>3</v>
      </c>
      <c r="K1201" s="12">
        <v>0</v>
      </c>
      <c r="L1201" s="12">
        <v>0</v>
      </c>
      <c r="M1201" s="12">
        <v>0</v>
      </c>
      <c r="N1201" s="39">
        <v>0</v>
      </c>
      <c r="O1201" s="31">
        <v>0</v>
      </c>
      <c r="P1201" s="36" t="s">
        <v>99</v>
      </c>
    </row>
    <row r="1202" spans="1:16" ht="36" x14ac:dyDescent="0.25">
      <c r="A1202" s="38">
        <v>38275</v>
      </c>
      <c r="B1202" s="38">
        <v>38275</v>
      </c>
      <c r="C1202" s="11">
        <v>2004</v>
      </c>
      <c r="D1202" s="35" t="s">
        <v>115</v>
      </c>
      <c r="E1202" s="11" t="s">
        <v>116</v>
      </c>
      <c r="F1202" s="36" t="s">
        <v>51</v>
      </c>
      <c r="G1202" s="36" t="s">
        <v>1896</v>
      </c>
      <c r="H1202" s="9" t="s">
        <v>1897</v>
      </c>
      <c r="I1202" s="10">
        <v>3</v>
      </c>
      <c r="J1202" s="12">
        <v>3</v>
      </c>
      <c r="K1202" s="12">
        <v>0</v>
      </c>
      <c r="L1202" s="12">
        <v>0</v>
      </c>
      <c r="M1202" s="12">
        <v>0</v>
      </c>
      <c r="N1202" s="39">
        <v>0</v>
      </c>
      <c r="O1202" s="31">
        <v>2</v>
      </c>
      <c r="P1202" s="36" t="s">
        <v>99</v>
      </c>
    </row>
    <row r="1203" spans="1:16" ht="24" x14ac:dyDescent="0.25">
      <c r="A1203" s="38">
        <v>38275</v>
      </c>
      <c r="B1203" s="38">
        <v>38275</v>
      </c>
      <c r="C1203" s="11">
        <v>2004</v>
      </c>
      <c r="D1203" s="35" t="s">
        <v>115</v>
      </c>
      <c r="E1203" s="11" t="s">
        <v>116</v>
      </c>
      <c r="F1203" s="36" t="s">
        <v>155</v>
      </c>
      <c r="G1203" s="36" t="s">
        <v>145</v>
      </c>
      <c r="H1203" s="9" t="s">
        <v>1898</v>
      </c>
      <c r="I1203" s="10">
        <v>0</v>
      </c>
      <c r="J1203" s="12">
        <v>3</v>
      </c>
      <c r="K1203" s="12">
        <v>0</v>
      </c>
      <c r="L1203" s="12">
        <v>0</v>
      </c>
      <c r="M1203" s="12">
        <v>0</v>
      </c>
      <c r="N1203" s="39">
        <v>0</v>
      </c>
      <c r="O1203" s="31">
        <v>0</v>
      </c>
      <c r="P1203" s="36" t="s">
        <v>99</v>
      </c>
    </row>
    <row r="1204" spans="1:16" ht="24" x14ac:dyDescent="0.25">
      <c r="A1204" s="38">
        <v>38275</v>
      </c>
      <c r="B1204" s="38">
        <v>38275</v>
      </c>
      <c r="C1204" s="11">
        <v>2004</v>
      </c>
      <c r="D1204" s="35" t="s">
        <v>115</v>
      </c>
      <c r="E1204" s="11" t="s">
        <v>116</v>
      </c>
      <c r="F1204" s="36" t="s">
        <v>26</v>
      </c>
      <c r="G1204" s="36" t="s">
        <v>237</v>
      </c>
      <c r="H1204" s="9" t="s">
        <v>1899</v>
      </c>
      <c r="I1204" s="10">
        <v>0</v>
      </c>
      <c r="J1204" s="12">
        <v>2</v>
      </c>
      <c r="K1204" s="12">
        <v>0</v>
      </c>
      <c r="L1204" s="12">
        <v>0</v>
      </c>
      <c r="M1204" s="12">
        <v>0</v>
      </c>
      <c r="N1204" s="39">
        <v>0</v>
      </c>
      <c r="O1204" s="31">
        <v>2</v>
      </c>
      <c r="P1204" s="36" t="s">
        <v>99</v>
      </c>
    </row>
    <row r="1205" spans="1:16" ht="36" x14ac:dyDescent="0.25">
      <c r="A1205" s="38">
        <v>38276</v>
      </c>
      <c r="B1205" s="38">
        <v>38276</v>
      </c>
      <c r="C1205" s="11">
        <v>2004</v>
      </c>
      <c r="D1205" s="35" t="s">
        <v>13</v>
      </c>
      <c r="E1205" s="11" t="s">
        <v>125</v>
      </c>
      <c r="F1205" s="36" t="s">
        <v>62</v>
      </c>
      <c r="G1205" s="36" t="s">
        <v>585</v>
      </c>
      <c r="H1205" s="9" t="s">
        <v>1900</v>
      </c>
      <c r="I1205" s="10">
        <v>1</v>
      </c>
      <c r="J1205" s="12">
        <v>15</v>
      </c>
      <c r="K1205" s="12">
        <v>0</v>
      </c>
      <c r="L1205" s="12">
        <v>0</v>
      </c>
      <c r="M1205" s="12">
        <v>0</v>
      </c>
      <c r="N1205" s="39">
        <v>0</v>
      </c>
      <c r="O1205" s="31">
        <v>0</v>
      </c>
      <c r="P1205" s="36" t="s">
        <v>99</v>
      </c>
    </row>
    <row r="1206" spans="1:16" ht="24" x14ac:dyDescent="0.25">
      <c r="A1206" s="38">
        <v>38280</v>
      </c>
      <c r="B1206" s="38">
        <v>38280</v>
      </c>
      <c r="C1206" s="11">
        <v>2004</v>
      </c>
      <c r="D1206" s="11" t="s">
        <v>34</v>
      </c>
      <c r="E1206" s="11" t="s">
        <v>35</v>
      </c>
      <c r="F1206" s="36" t="s">
        <v>28</v>
      </c>
      <c r="G1206" s="36" t="s">
        <v>698</v>
      </c>
      <c r="H1206" s="9" t="s">
        <v>1901</v>
      </c>
      <c r="I1206" s="10">
        <v>0</v>
      </c>
      <c r="J1206" s="12">
        <v>100</v>
      </c>
      <c r="K1206" s="12">
        <v>20</v>
      </c>
      <c r="L1206" s="12">
        <v>0</v>
      </c>
      <c r="M1206" s="12">
        <v>0</v>
      </c>
      <c r="N1206" s="39">
        <v>0</v>
      </c>
      <c r="O1206" s="31">
        <v>0.08</v>
      </c>
      <c r="P1206" s="36" t="s">
        <v>99</v>
      </c>
    </row>
    <row r="1207" spans="1:16" ht="36" x14ac:dyDescent="0.25">
      <c r="A1207" s="38">
        <v>38282</v>
      </c>
      <c r="B1207" s="38">
        <v>38282</v>
      </c>
      <c r="C1207" s="11">
        <v>2004</v>
      </c>
      <c r="D1207" s="11" t="s">
        <v>34</v>
      </c>
      <c r="E1207" s="11" t="s">
        <v>182</v>
      </c>
      <c r="F1207" s="36" t="s">
        <v>36</v>
      </c>
      <c r="G1207" s="36" t="s">
        <v>296</v>
      </c>
      <c r="H1207" s="9" t="s">
        <v>1902</v>
      </c>
      <c r="I1207" s="10">
        <v>1</v>
      </c>
      <c r="J1207" s="12">
        <v>23</v>
      </c>
      <c r="K1207" s="12">
        <v>4</v>
      </c>
      <c r="L1207" s="12">
        <v>0</v>
      </c>
      <c r="M1207" s="12">
        <v>0</v>
      </c>
      <c r="N1207" s="39">
        <v>0</v>
      </c>
      <c r="O1207" s="31">
        <v>0.04</v>
      </c>
      <c r="P1207" s="36" t="s">
        <v>99</v>
      </c>
    </row>
    <row r="1208" spans="1:16" ht="24" x14ac:dyDescent="0.25">
      <c r="A1208" s="38">
        <v>38284</v>
      </c>
      <c r="B1208" s="38">
        <v>38284</v>
      </c>
      <c r="C1208" s="11">
        <v>2004</v>
      </c>
      <c r="D1208" s="35" t="s">
        <v>115</v>
      </c>
      <c r="E1208" s="11" t="s">
        <v>352</v>
      </c>
      <c r="F1208" s="36" t="s">
        <v>36</v>
      </c>
      <c r="G1208" s="36" t="s">
        <v>296</v>
      </c>
      <c r="H1208" s="9" t="s">
        <v>1903</v>
      </c>
      <c r="I1208" s="10">
        <v>0</v>
      </c>
      <c r="J1208" s="12">
        <v>0</v>
      </c>
      <c r="K1208" s="12">
        <v>0</v>
      </c>
      <c r="L1208" s="12">
        <v>0</v>
      </c>
      <c r="M1208" s="12">
        <v>0</v>
      </c>
      <c r="N1208" s="39">
        <v>0</v>
      </c>
      <c r="O1208" s="31">
        <v>3.3</v>
      </c>
      <c r="P1208" s="36" t="s">
        <v>99</v>
      </c>
    </row>
    <row r="1209" spans="1:16" ht="36" x14ac:dyDescent="0.25">
      <c r="A1209" s="38">
        <v>38284</v>
      </c>
      <c r="B1209" s="38">
        <v>38284</v>
      </c>
      <c r="C1209" s="11">
        <v>2004</v>
      </c>
      <c r="D1209" s="11" t="s">
        <v>34</v>
      </c>
      <c r="E1209" s="11" t="s">
        <v>35</v>
      </c>
      <c r="F1209" s="36" t="s">
        <v>47</v>
      </c>
      <c r="G1209" s="36" t="s">
        <v>1904</v>
      </c>
      <c r="H1209" s="9" t="s">
        <v>1905</v>
      </c>
      <c r="I1209" s="10">
        <v>0</v>
      </c>
      <c r="J1209" s="12">
        <v>50</v>
      </c>
      <c r="K1209" s="12">
        <v>10</v>
      </c>
      <c r="L1209" s="12">
        <v>0</v>
      </c>
      <c r="M1209" s="12">
        <v>0</v>
      </c>
      <c r="N1209" s="39">
        <v>0</v>
      </c>
      <c r="O1209" s="31">
        <v>0.04</v>
      </c>
      <c r="P1209" s="36" t="s">
        <v>99</v>
      </c>
    </row>
    <row r="1210" spans="1:16" ht="60" x14ac:dyDescent="0.25">
      <c r="A1210" s="38">
        <v>38285</v>
      </c>
      <c r="B1210" s="38">
        <v>38285</v>
      </c>
      <c r="C1210" s="11">
        <v>2004</v>
      </c>
      <c r="D1210" s="11" t="s">
        <v>34</v>
      </c>
      <c r="E1210" s="11" t="s">
        <v>35</v>
      </c>
      <c r="F1210" s="36" t="s">
        <v>59</v>
      </c>
      <c r="G1210" s="36" t="s">
        <v>1906</v>
      </c>
      <c r="H1210" s="9" t="s">
        <v>1907</v>
      </c>
      <c r="I1210" s="10">
        <v>2</v>
      </c>
      <c r="J1210" s="12">
        <v>1329</v>
      </c>
      <c r="K1210" s="12">
        <v>0</v>
      </c>
      <c r="L1210" s="12">
        <v>0</v>
      </c>
      <c r="M1210" s="12">
        <v>0</v>
      </c>
      <c r="N1210" s="39">
        <v>0</v>
      </c>
      <c r="O1210" s="31">
        <v>0</v>
      </c>
      <c r="P1210" s="36" t="s">
        <v>99</v>
      </c>
    </row>
    <row r="1211" spans="1:16" ht="24" x14ac:dyDescent="0.25">
      <c r="A1211" s="38">
        <v>38285</v>
      </c>
      <c r="B1211" s="38">
        <v>38285</v>
      </c>
      <c r="C1211" s="11">
        <v>2004</v>
      </c>
      <c r="D1211" s="35" t="s">
        <v>115</v>
      </c>
      <c r="E1211" s="11" t="s">
        <v>116</v>
      </c>
      <c r="F1211" s="36" t="s">
        <v>55</v>
      </c>
      <c r="G1211" s="36" t="s">
        <v>1039</v>
      </c>
      <c r="H1211" s="9" t="s">
        <v>1908</v>
      </c>
      <c r="I1211" s="10">
        <v>0</v>
      </c>
      <c r="J1211" s="12">
        <v>25</v>
      </c>
      <c r="K1211" s="12">
        <v>0</v>
      </c>
      <c r="L1211" s="12">
        <v>0</v>
      </c>
      <c r="M1211" s="12">
        <v>0</v>
      </c>
      <c r="N1211" s="39">
        <v>0</v>
      </c>
      <c r="O1211" s="31">
        <v>0.6</v>
      </c>
      <c r="P1211" s="36" t="s">
        <v>99</v>
      </c>
    </row>
    <row r="1212" spans="1:16" ht="48" x14ac:dyDescent="0.25">
      <c r="A1212" s="38">
        <v>38286</v>
      </c>
      <c r="B1212" s="38">
        <v>38286</v>
      </c>
      <c r="C1212" s="11">
        <v>2004</v>
      </c>
      <c r="D1212" s="11" t="s">
        <v>34</v>
      </c>
      <c r="E1212" s="11" t="s">
        <v>35</v>
      </c>
      <c r="F1212" s="36" t="s">
        <v>28</v>
      </c>
      <c r="G1212" s="36" t="s">
        <v>1909</v>
      </c>
      <c r="H1212" s="9" t="s">
        <v>1910</v>
      </c>
      <c r="I1212" s="10">
        <v>0</v>
      </c>
      <c r="J1212" s="12">
        <v>156</v>
      </c>
      <c r="K1212" s="12">
        <v>31</v>
      </c>
      <c r="L1212" s="12">
        <v>0</v>
      </c>
      <c r="M1212" s="12">
        <v>0</v>
      </c>
      <c r="N1212" s="39">
        <v>0</v>
      </c>
      <c r="O1212" s="31">
        <v>0.12</v>
      </c>
      <c r="P1212" s="36" t="s">
        <v>99</v>
      </c>
    </row>
    <row r="1213" spans="1:16" ht="36" x14ac:dyDescent="0.25">
      <c r="A1213" s="38">
        <v>38286</v>
      </c>
      <c r="B1213" s="38">
        <v>38286</v>
      </c>
      <c r="C1213" s="11">
        <v>2004</v>
      </c>
      <c r="D1213" s="35" t="s">
        <v>115</v>
      </c>
      <c r="E1213" s="11" t="s">
        <v>116</v>
      </c>
      <c r="F1213" s="36" t="s">
        <v>51</v>
      </c>
      <c r="G1213" s="36" t="s">
        <v>244</v>
      </c>
      <c r="H1213" s="9" t="s">
        <v>1911</v>
      </c>
      <c r="I1213" s="10">
        <v>0</v>
      </c>
      <c r="J1213" s="12">
        <v>20</v>
      </c>
      <c r="K1213" s="12">
        <v>0</v>
      </c>
      <c r="L1213" s="12">
        <v>0</v>
      </c>
      <c r="M1213" s="12">
        <v>0</v>
      </c>
      <c r="N1213" s="39">
        <v>0</v>
      </c>
      <c r="O1213" s="31">
        <v>0.6</v>
      </c>
      <c r="P1213" s="36" t="s">
        <v>99</v>
      </c>
    </row>
    <row r="1214" spans="1:16" ht="36" x14ac:dyDescent="0.25">
      <c r="A1214" s="38">
        <v>38288</v>
      </c>
      <c r="B1214" s="38">
        <v>38288</v>
      </c>
      <c r="C1214" s="11">
        <v>2004</v>
      </c>
      <c r="D1214" s="35" t="s">
        <v>115</v>
      </c>
      <c r="E1214" s="11" t="s">
        <v>116</v>
      </c>
      <c r="F1214" s="36" t="s">
        <v>55</v>
      </c>
      <c r="G1214" s="36" t="s">
        <v>145</v>
      </c>
      <c r="H1214" s="9" t="s">
        <v>1912</v>
      </c>
      <c r="I1214" s="10">
        <v>0</v>
      </c>
      <c r="J1214" s="12">
        <v>0</v>
      </c>
      <c r="K1214" s="12">
        <v>0</v>
      </c>
      <c r="L1214" s="12">
        <v>0</v>
      </c>
      <c r="M1214" s="12">
        <v>0</v>
      </c>
      <c r="N1214" s="39">
        <v>0</v>
      </c>
      <c r="O1214" s="31">
        <v>0.37</v>
      </c>
      <c r="P1214" s="36" t="s">
        <v>99</v>
      </c>
    </row>
    <row r="1215" spans="1:16" ht="48" x14ac:dyDescent="0.25">
      <c r="A1215" s="38">
        <v>38289</v>
      </c>
      <c r="B1215" s="38">
        <v>38289</v>
      </c>
      <c r="C1215" s="11">
        <v>2004</v>
      </c>
      <c r="D1215" s="35" t="s">
        <v>115</v>
      </c>
      <c r="E1215" s="11" t="s">
        <v>116</v>
      </c>
      <c r="F1215" s="36" t="s">
        <v>165</v>
      </c>
      <c r="G1215" s="36" t="s">
        <v>1736</v>
      </c>
      <c r="H1215" s="9" t="s">
        <v>1913</v>
      </c>
      <c r="I1215" s="10">
        <v>1</v>
      </c>
      <c r="J1215" s="12">
        <v>16</v>
      </c>
      <c r="K1215" s="12">
        <v>0</v>
      </c>
      <c r="L1215" s="12">
        <v>0</v>
      </c>
      <c r="M1215" s="12">
        <v>0</v>
      </c>
      <c r="N1215" s="39">
        <v>0</v>
      </c>
      <c r="O1215" s="31">
        <v>0</v>
      </c>
      <c r="P1215" s="36" t="s">
        <v>99</v>
      </c>
    </row>
    <row r="1216" spans="1:16" ht="24" x14ac:dyDescent="0.25">
      <c r="A1216" s="38">
        <v>38290</v>
      </c>
      <c r="B1216" s="38">
        <v>38290</v>
      </c>
      <c r="C1216" s="11">
        <v>2004</v>
      </c>
      <c r="D1216" s="35" t="s">
        <v>115</v>
      </c>
      <c r="E1216" s="11" t="s">
        <v>116</v>
      </c>
      <c r="F1216" s="36" t="s">
        <v>47</v>
      </c>
      <c r="G1216" s="36" t="s">
        <v>145</v>
      </c>
      <c r="H1216" s="9" t="s">
        <v>1914</v>
      </c>
      <c r="I1216" s="10">
        <v>0</v>
      </c>
      <c r="J1216" s="12">
        <v>0</v>
      </c>
      <c r="K1216" s="12">
        <v>0</v>
      </c>
      <c r="L1216" s="12">
        <v>0</v>
      </c>
      <c r="M1216" s="12">
        <v>0</v>
      </c>
      <c r="N1216" s="39">
        <v>0</v>
      </c>
      <c r="O1216" s="31">
        <v>0.27</v>
      </c>
      <c r="P1216" s="36" t="s">
        <v>99</v>
      </c>
    </row>
    <row r="1217" spans="1:16" ht="24" x14ac:dyDescent="0.25">
      <c r="A1217" s="38">
        <v>38291</v>
      </c>
      <c r="B1217" s="38">
        <v>38291</v>
      </c>
      <c r="C1217" s="11">
        <v>2004</v>
      </c>
      <c r="D1217" s="35" t="s">
        <v>115</v>
      </c>
      <c r="E1217" s="11" t="s">
        <v>116</v>
      </c>
      <c r="F1217" s="36" t="s">
        <v>75</v>
      </c>
      <c r="G1217" s="36" t="s">
        <v>1553</v>
      </c>
      <c r="H1217" s="9" t="s">
        <v>1915</v>
      </c>
      <c r="I1217" s="10">
        <v>0</v>
      </c>
      <c r="J1217" s="12">
        <v>15</v>
      </c>
      <c r="K1217" s="12">
        <v>0</v>
      </c>
      <c r="L1217" s="12">
        <v>0</v>
      </c>
      <c r="M1217" s="12">
        <v>0</v>
      </c>
      <c r="N1217" s="39">
        <v>0</v>
      </c>
      <c r="O1217" s="31">
        <v>0.06</v>
      </c>
      <c r="P1217" s="36" t="s">
        <v>99</v>
      </c>
    </row>
    <row r="1218" spans="1:16" ht="24" x14ac:dyDescent="0.25">
      <c r="A1218" s="38">
        <v>38291</v>
      </c>
      <c r="B1218" s="38">
        <v>38291</v>
      </c>
      <c r="C1218" s="11">
        <v>2004</v>
      </c>
      <c r="D1218" s="35" t="s">
        <v>115</v>
      </c>
      <c r="E1218" s="11" t="s">
        <v>116</v>
      </c>
      <c r="F1218" s="36" t="s">
        <v>19</v>
      </c>
      <c r="G1218" s="36" t="s">
        <v>1916</v>
      </c>
      <c r="H1218" s="9" t="s">
        <v>1917</v>
      </c>
      <c r="I1218" s="10">
        <v>0</v>
      </c>
      <c r="J1218" s="12">
        <v>9</v>
      </c>
      <c r="K1218" s="12">
        <v>0</v>
      </c>
      <c r="L1218" s="12">
        <v>0</v>
      </c>
      <c r="M1218" s="12">
        <v>0</v>
      </c>
      <c r="N1218" s="39">
        <v>0</v>
      </c>
      <c r="O1218" s="31">
        <v>0.6</v>
      </c>
      <c r="P1218" s="36" t="s">
        <v>99</v>
      </c>
    </row>
    <row r="1219" spans="1:16" ht="24" x14ac:dyDescent="0.25">
      <c r="A1219" s="38">
        <v>38292</v>
      </c>
      <c r="B1219" s="38">
        <v>38292</v>
      </c>
      <c r="C1219" s="11">
        <v>2004</v>
      </c>
      <c r="D1219" s="35" t="s">
        <v>115</v>
      </c>
      <c r="E1219" s="11" t="s">
        <v>116</v>
      </c>
      <c r="F1219" s="36" t="s">
        <v>24</v>
      </c>
      <c r="G1219" s="36" t="s">
        <v>1918</v>
      </c>
      <c r="H1219" s="9" t="s">
        <v>1919</v>
      </c>
      <c r="I1219" s="10">
        <v>0</v>
      </c>
      <c r="J1219" s="12">
        <v>0</v>
      </c>
      <c r="K1219" s="12">
        <v>0</v>
      </c>
      <c r="L1219" s="12">
        <v>0</v>
      </c>
      <c r="M1219" s="12">
        <v>0</v>
      </c>
      <c r="N1219" s="39">
        <v>0</v>
      </c>
      <c r="O1219" s="31">
        <v>0.82</v>
      </c>
      <c r="P1219" s="36" t="s">
        <v>99</v>
      </c>
    </row>
    <row r="1220" spans="1:16" ht="108" x14ac:dyDescent="0.25">
      <c r="A1220" s="38">
        <v>38294</v>
      </c>
      <c r="B1220" s="38">
        <v>38295</v>
      </c>
      <c r="C1220" s="11">
        <v>2004</v>
      </c>
      <c r="D1220" s="11" t="s">
        <v>34</v>
      </c>
      <c r="E1220" s="11" t="s">
        <v>35</v>
      </c>
      <c r="F1220" s="36" t="s">
        <v>162</v>
      </c>
      <c r="G1220" s="9" t="s">
        <v>1920</v>
      </c>
      <c r="H1220" s="9" t="s">
        <v>1921</v>
      </c>
      <c r="I1220" s="10">
        <v>0</v>
      </c>
      <c r="J1220" s="12">
        <v>1302</v>
      </c>
      <c r="K1220" s="12">
        <v>10</v>
      </c>
      <c r="L1220" s="12">
        <v>3</v>
      </c>
      <c r="M1220" s="12">
        <v>0</v>
      </c>
      <c r="N1220" s="39">
        <v>0</v>
      </c>
      <c r="O1220" s="31">
        <v>4.41</v>
      </c>
      <c r="P1220" s="36" t="s">
        <v>99</v>
      </c>
    </row>
    <row r="1221" spans="1:16" ht="48" x14ac:dyDescent="0.25">
      <c r="A1221" s="38">
        <v>38295</v>
      </c>
      <c r="B1221" s="38">
        <v>38295</v>
      </c>
      <c r="C1221" s="11">
        <v>2004</v>
      </c>
      <c r="D1221" s="35" t="s">
        <v>115</v>
      </c>
      <c r="E1221" s="11" t="s">
        <v>350</v>
      </c>
      <c r="F1221" s="36" t="s">
        <v>19</v>
      </c>
      <c r="G1221" s="36" t="s">
        <v>1922</v>
      </c>
      <c r="H1221" s="9" t="s">
        <v>1923</v>
      </c>
      <c r="I1221" s="10">
        <v>1</v>
      </c>
      <c r="J1221" s="12">
        <v>2</v>
      </c>
      <c r="K1221" s="12">
        <v>0</v>
      </c>
      <c r="L1221" s="12">
        <v>0</v>
      </c>
      <c r="M1221" s="12">
        <v>0</v>
      </c>
      <c r="N1221" s="39">
        <v>0</v>
      </c>
      <c r="O1221" s="31">
        <v>0</v>
      </c>
      <c r="P1221" s="36" t="s">
        <v>99</v>
      </c>
    </row>
    <row r="1222" spans="1:16" ht="36" x14ac:dyDescent="0.25">
      <c r="A1222" s="38">
        <v>38303</v>
      </c>
      <c r="B1222" s="38">
        <v>38303</v>
      </c>
      <c r="C1222" s="11">
        <v>2004</v>
      </c>
      <c r="D1222" s="35" t="s">
        <v>115</v>
      </c>
      <c r="E1222" s="11" t="s">
        <v>116</v>
      </c>
      <c r="F1222" s="36" t="s">
        <v>28</v>
      </c>
      <c r="G1222" s="36" t="s">
        <v>698</v>
      </c>
      <c r="H1222" s="9" t="s">
        <v>1924</v>
      </c>
      <c r="I1222" s="10">
        <v>0</v>
      </c>
      <c r="J1222" s="12">
        <v>40</v>
      </c>
      <c r="K1222" s="12">
        <v>0</v>
      </c>
      <c r="L1222" s="12">
        <v>0</v>
      </c>
      <c r="M1222" s="12">
        <v>0</v>
      </c>
      <c r="N1222" s="39">
        <v>0</v>
      </c>
      <c r="O1222" s="31">
        <v>0.6</v>
      </c>
      <c r="P1222" s="36" t="s">
        <v>99</v>
      </c>
    </row>
    <row r="1223" spans="1:16" ht="48" x14ac:dyDescent="0.25">
      <c r="A1223" s="38">
        <v>38306</v>
      </c>
      <c r="B1223" s="38">
        <v>38306</v>
      </c>
      <c r="C1223" s="11">
        <v>2004</v>
      </c>
      <c r="D1223" s="11" t="s">
        <v>34</v>
      </c>
      <c r="E1223" s="11" t="s">
        <v>35</v>
      </c>
      <c r="F1223" s="36" t="s">
        <v>59</v>
      </c>
      <c r="G1223" s="36" t="s">
        <v>1925</v>
      </c>
      <c r="H1223" s="9" t="s">
        <v>1926</v>
      </c>
      <c r="I1223" s="10">
        <v>0</v>
      </c>
      <c r="J1223" s="12">
        <v>379</v>
      </c>
      <c r="K1223" s="12">
        <v>0</v>
      </c>
      <c r="L1223" s="12">
        <v>0</v>
      </c>
      <c r="M1223" s="12">
        <v>0</v>
      </c>
      <c r="N1223" s="39">
        <v>0</v>
      </c>
      <c r="O1223" s="31">
        <v>0</v>
      </c>
      <c r="P1223" s="36" t="s">
        <v>99</v>
      </c>
    </row>
    <row r="1224" spans="1:16" ht="24" x14ac:dyDescent="0.25">
      <c r="A1224" s="38">
        <v>38309</v>
      </c>
      <c r="B1224" s="38">
        <v>38309</v>
      </c>
      <c r="C1224" s="11">
        <v>2004</v>
      </c>
      <c r="D1224" s="35" t="s">
        <v>13</v>
      </c>
      <c r="E1224" s="11" t="s">
        <v>125</v>
      </c>
      <c r="F1224" s="36" t="s">
        <v>165</v>
      </c>
      <c r="G1224" s="36" t="s">
        <v>361</v>
      </c>
      <c r="H1224" s="9" t="s">
        <v>1927</v>
      </c>
      <c r="I1224" s="10">
        <v>0</v>
      </c>
      <c r="J1224" s="12">
        <v>12</v>
      </c>
      <c r="K1224" s="12">
        <v>0</v>
      </c>
      <c r="L1224" s="12">
        <v>0</v>
      </c>
      <c r="M1224" s="12">
        <v>0</v>
      </c>
      <c r="N1224" s="39">
        <v>0</v>
      </c>
      <c r="O1224" s="31">
        <v>0</v>
      </c>
      <c r="P1224" s="36" t="s">
        <v>99</v>
      </c>
    </row>
    <row r="1225" spans="1:16" ht="24" x14ac:dyDescent="0.25">
      <c r="A1225" s="38">
        <v>38315</v>
      </c>
      <c r="B1225" s="38">
        <v>38315</v>
      </c>
      <c r="C1225" s="11">
        <v>2004</v>
      </c>
      <c r="D1225" s="35" t="s">
        <v>13</v>
      </c>
      <c r="E1225" s="11" t="s">
        <v>125</v>
      </c>
      <c r="F1225" s="36" t="s">
        <v>55</v>
      </c>
      <c r="G1225" s="36" t="s">
        <v>1330</v>
      </c>
      <c r="H1225" s="9" t="s">
        <v>1928</v>
      </c>
      <c r="I1225" s="10">
        <v>0</v>
      </c>
      <c r="J1225" s="12">
        <v>3</v>
      </c>
      <c r="K1225" s="12">
        <v>0</v>
      </c>
      <c r="L1225" s="12">
        <v>0</v>
      </c>
      <c r="M1225" s="12">
        <v>0</v>
      </c>
      <c r="N1225" s="39">
        <v>0</v>
      </c>
      <c r="O1225" s="31">
        <v>0</v>
      </c>
      <c r="P1225" s="36" t="s">
        <v>99</v>
      </c>
    </row>
    <row r="1226" spans="1:16" ht="36" x14ac:dyDescent="0.25">
      <c r="A1226" s="38">
        <v>38316</v>
      </c>
      <c r="B1226" s="38">
        <v>38316</v>
      </c>
      <c r="C1226" s="11">
        <v>2004</v>
      </c>
      <c r="D1226" s="35" t="s">
        <v>115</v>
      </c>
      <c r="E1226" s="11" t="s">
        <v>116</v>
      </c>
      <c r="F1226" s="36" t="s">
        <v>69</v>
      </c>
      <c r="G1226" s="36" t="s">
        <v>1929</v>
      </c>
      <c r="H1226" s="9" t="s">
        <v>1930</v>
      </c>
      <c r="I1226" s="10">
        <v>16</v>
      </c>
      <c r="J1226" s="12">
        <v>30</v>
      </c>
      <c r="K1226" s="12">
        <v>0</v>
      </c>
      <c r="L1226" s="12">
        <v>0</v>
      </c>
      <c r="M1226" s="12">
        <v>0</v>
      </c>
      <c r="N1226" s="39">
        <v>0</v>
      </c>
      <c r="O1226" s="31">
        <v>1</v>
      </c>
      <c r="P1226" s="36" t="s">
        <v>99</v>
      </c>
    </row>
    <row r="1227" spans="1:16" ht="48" x14ac:dyDescent="0.25">
      <c r="A1227" s="38">
        <v>38320</v>
      </c>
      <c r="B1227" s="38">
        <v>38320</v>
      </c>
      <c r="C1227" s="11">
        <v>2004</v>
      </c>
      <c r="D1227" s="11" t="s">
        <v>34</v>
      </c>
      <c r="E1227" s="11" t="s">
        <v>50</v>
      </c>
      <c r="F1227" s="36" t="s">
        <v>598</v>
      </c>
      <c r="G1227" s="36" t="s">
        <v>1931</v>
      </c>
      <c r="H1227" s="9" t="s">
        <v>1932</v>
      </c>
      <c r="I1227" s="10">
        <v>0</v>
      </c>
      <c r="J1227" s="12">
        <v>4580</v>
      </c>
      <c r="K1227" s="12" t="s">
        <v>145</v>
      </c>
      <c r="L1227" s="12">
        <v>0</v>
      </c>
      <c r="M1227" s="12">
        <v>0</v>
      </c>
      <c r="N1227" s="39">
        <v>0</v>
      </c>
      <c r="O1227" s="31">
        <v>0</v>
      </c>
      <c r="P1227" s="36" t="s">
        <v>99</v>
      </c>
    </row>
    <row r="1228" spans="1:16" ht="48" x14ac:dyDescent="0.25">
      <c r="A1228" s="38">
        <v>38322</v>
      </c>
      <c r="B1228" s="38">
        <v>38322</v>
      </c>
      <c r="C1228" s="11">
        <v>2004</v>
      </c>
      <c r="D1228" s="11" t="s">
        <v>34</v>
      </c>
      <c r="E1228" s="11" t="s">
        <v>182</v>
      </c>
      <c r="F1228" s="36" t="s">
        <v>36</v>
      </c>
      <c r="G1228" s="36" t="s">
        <v>414</v>
      </c>
      <c r="H1228" s="9" t="s">
        <v>1933</v>
      </c>
      <c r="I1228" s="10">
        <v>0</v>
      </c>
      <c r="J1228" s="12">
        <v>350</v>
      </c>
      <c r="K1228" s="12">
        <v>70</v>
      </c>
      <c r="L1228" s="12">
        <v>0</v>
      </c>
      <c r="M1228" s="12">
        <v>0</v>
      </c>
      <c r="N1228" s="39">
        <v>0</v>
      </c>
      <c r="O1228" s="31">
        <v>0.20100000000000001</v>
      </c>
      <c r="P1228" s="36" t="s">
        <v>99</v>
      </c>
    </row>
    <row r="1229" spans="1:16" ht="36" x14ac:dyDescent="0.25">
      <c r="A1229" s="38">
        <v>38322</v>
      </c>
      <c r="B1229" s="38">
        <v>38322</v>
      </c>
      <c r="C1229" s="11">
        <v>2004</v>
      </c>
      <c r="D1229" s="35" t="s">
        <v>13</v>
      </c>
      <c r="E1229" s="11" t="s">
        <v>125</v>
      </c>
      <c r="F1229" s="36" t="s">
        <v>36</v>
      </c>
      <c r="G1229" s="36" t="s">
        <v>1277</v>
      </c>
      <c r="H1229" s="9" t="s">
        <v>1934</v>
      </c>
      <c r="I1229" s="10">
        <v>1</v>
      </c>
      <c r="J1229" s="12">
        <v>8</v>
      </c>
      <c r="K1229" s="12">
        <v>0</v>
      </c>
      <c r="L1229" s="12">
        <v>0</v>
      </c>
      <c r="M1229" s="12">
        <v>0</v>
      </c>
      <c r="N1229" s="39">
        <v>0</v>
      </c>
      <c r="O1229" s="31">
        <v>0</v>
      </c>
      <c r="P1229" s="36" t="s">
        <v>99</v>
      </c>
    </row>
    <row r="1230" spans="1:16" ht="24" x14ac:dyDescent="0.25">
      <c r="A1230" s="38">
        <v>38323</v>
      </c>
      <c r="B1230" s="38">
        <v>38323</v>
      </c>
      <c r="C1230" s="11">
        <v>2004</v>
      </c>
      <c r="D1230" s="35" t="s">
        <v>13</v>
      </c>
      <c r="E1230" s="11" t="s">
        <v>14</v>
      </c>
      <c r="F1230" s="36" t="s">
        <v>55</v>
      </c>
      <c r="G1230" s="36" t="s">
        <v>16</v>
      </c>
      <c r="H1230" s="9" t="s">
        <v>1935</v>
      </c>
      <c r="I1230" s="10">
        <v>0</v>
      </c>
      <c r="J1230" s="12">
        <v>0</v>
      </c>
      <c r="K1230" s="12">
        <v>0</v>
      </c>
      <c r="L1230" s="12">
        <v>0</v>
      </c>
      <c r="M1230" s="12">
        <v>0</v>
      </c>
      <c r="N1230" s="39">
        <v>45</v>
      </c>
      <c r="O1230" s="31">
        <v>0.33700000000000002</v>
      </c>
      <c r="P1230" s="36" t="s">
        <v>99</v>
      </c>
    </row>
    <row r="1231" spans="1:16" ht="72" x14ac:dyDescent="0.25">
      <c r="A1231" s="38">
        <v>38323</v>
      </c>
      <c r="B1231" s="38">
        <v>38323</v>
      </c>
      <c r="C1231" s="11">
        <v>2004</v>
      </c>
      <c r="D1231" s="35" t="s">
        <v>13</v>
      </c>
      <c r="E1231" s="11" t="s">
        <v>125</v>
      </c>
      <c r="F1231" s="36" t="s">
        <v>15</v>
      </c>
      <c r="G1231" s="36" t="s">
        <v>1936</v>
      </c>
      <c r="H1231" s="9" t="s">
        <v>1937</v>
      </c>
      <c r="I1231" s="10">
        <v>1</v>
      </c>
      <c r="J1231" s="12">
        <v>12</v>
      </c>
      <c r="K1231" s="12">
        <v>0</v>
      </c>
      <c r="L1231" s="12">
        <v>0</v>
      </c>
      <c r="M1231" s="12">
        <v>0</v>
      </c>
      <c r="N1231" s="39">
        <v>0</v>
      </c>
      <c r="O1231" s="31">
        <v>0.3</v>
      </c>
      <c r="P1231" s="36" t="s">
        <v>99</v>
      </c>
    </row>
    <row r="1232" spans="1:16" ht="36" x14ac:dyDescent="0.25">
      <c r="A1232" s="38">
        <v>38323</v>
      </c>
      <c r="B1232" s="38">
        <v>38323</v>
      </c>
      <c r="C1232" s="11">
        <v>2004</v>
      </c>
      <c r="D1232" s="35" t="s">
        <v>115</v>
      </c>
      <c r="E1232" s="11" t="s">
        <v>116</v>
      </c>
      <c r="F1232" s="36" t="s">
        <v>36</v>
      </c>
      <c r="G1232" s="36" t="s">
        <v>414</v>
      </c>
      <c r="H1232" s="9" t="s">
        <v>1938</v>
      </c>
      <c r="I1232" s="10">
        <v>0</v>
      </c>
      <c r="J1232" s="12">
        <v>1</v>
      </c>
      <c r="K1232" s="12">
        <v>0</v>
      </c>
      <c r="L1232" s="12">
        <v>0</v>
      </c>
      <c r="M1232" s="12">
        <v>0</v>
      </c>
      <c r="N1232" s="39">
        <v>0</v>
      </c>
      <c r="O1232" s="31">
        <v>0.27</v>
      </c>
      <c r="P1232" s="36" t="s">
        <v>99</v>
      </c>
    </row>
    <row r="1233" spans="1:16" ht="24" x14ac:dyDescent="0.25">
      <c r="A1233" s="38">
        <v>38324</v>
      </c>
      <c r="B1233" s="38">
        <v>38324</v>
      </c>
      <c r="C1233" s="11">
        <v>2004</v>
      </c>
      <c r="D1233" s="35" t="s">
        <v>13</v>
      </c>
      <c r="E1233" s="11" t="s">
        <v>112</v>
      </c>
      <c r="F1233" s="36" t="s">
        <v>51</v>
      </c>
      <c r="G1233" s="36" t="s">
        <v>361</v>
      </c>
      <c r="H1233" s="9" t="s">
        <v>1939</v>
      </c>
      <c r="I1233" s="10">
        <v>0</v>
      </c>
      <c r="J1233" s="12">
        <v>0</v>
      </c>
      <c r="K1233" s="12">
        <v>0</v>
      </c>
      <c r="L1233" s="12">
        <v>0</v>
      </c>
      <c r="M1233" s="12">
        <v>0</v>
      </c>
      <c r="N1233" s="39">
        <v>0</v>
      </c>
      <c r="O1233" s="31">
        <v>0</v>
      </c>
      <c r="P1233" s="36" t="s">
        <v>99</v>
      </c>
    </row>
    <row r="1234" spans="1:16" ht="36" x14ac:dyDescent="0.25">
      <c r="A1234" s="38">
        <v>38324</v>
      </c>
      <c r="B1234" s="38">
        <v>38324</v>
      </c>
      <c r="C1234" s="11">
        <v>2004</v>
      </c>
      <c r="D1234" s="35" t="s">
        <v>13</v>
      </c>
      <c r="E1234" s="11" t="s">
        <v>112</v>
      </c>
      <c r="F1234" s="36" t="s">
        <v>47</v>
      </c>
      <c r="G1234" s="36" t="s">
        <v>931</v>
      </c>
      <c r="H1234" s="9" t="s">
        <v>1940</v>
      </c>
      <c r="I1234" s="10">
        <v>5</v>
      </c>
      <c r="J1234" s="12">
        <v>7</v>
      </c>
      <c r="K1234" s="12">
        <v>2</v>
      </c>
      <c r="L1234" s="12">
        <v>0</v>
      </c>
      <c r="M1234" s="12">
        <v>0</v>
      </c>
      <c r="N1234" s="39">
        <v>0</v>
      </c>
      <c r="O1234" s="31">
        <v>7.1999999999999995E-2</v>
      </c>
      <c r="P1234" s="36" t="s">
        <v>99</v>
      </c>
    </row>
    <row r="1235" spans="1:16" ht="24" x14ac:dyDescent="0.25">
      <c r="A1235" s="38">
        <v>38325</v>
      </c>
      <c r="B1235" s="38">
        <v>38325</v>
      </c>
      <c r="C1235" s="11">
        <v>2004</v>
      </c>
      <c r="D1235" s="35" t="s">
        <v>13</v>
      </c>
      <c r="E1235" s="11" t="s">
        <v>112</v>
      </c>
      <c r="F1235" s="36" t="s">
        <v>19</v>
      </c>
      <c r="G1235" s="36" t="s">
        <v>1143</v>
      </c>
      <c r="H1235" s="9" t="s">
        <v>1941</v>
      </c>
      <c r="I1235" s="10">
        <v>0</v>
      </c>
      <c r="J1235" s="12">
        <v>1</v>
      </c>
      <c r="K1235" s="12">
        <v>0</v>
      </c>
      <c r="L1235" s="12">
        <v>0</v>
      </c>
      <c r="M1235" s="12">
        <v>0</v>
      </c>
      <c r="N1235" s="39">
        <v>0</v>
      </c>
      <c r="O1235" s="31">
        <v>0</v>
      </c>
      <c r="P1235" s="36" t="s">
        <v>99</v>
      </c>
    </row>
    <row r="1236" spans="1:16" ht="36" x14ac:dyDescent="0.25">
      <c r="A1236" s="38">
        <v>38325</v>
      </c>
      <c r="B1236" s="38">
        <v>38325</v>
      </c>
      <c r="C1236" s="11">
        <v>2004</v>
      </c>
      <c r="D1236" s="35" t="s">
        <v>115</v>
      </c>
      <c r="E1236" s="11" t="s">
        <v>116</v>
      </c>
      <c r="F1236" s="36" t="s">
        <v>162</v>
      </c>
      <c r="G1236" s="36" t="s">
        <v>175</v>
      </c>
      <c r="H1236" s="9" t="s">
        <v>1942</v>
      </c>
      <c r="I1236" s="10">
        <v>4</v>
      </c>
      <c r="J1236" s="12">
        <v>42</v>
      </c>
      <c r="K1236" s="12">
        <v>0</v>
      </c>
      <c r="L1236" s="12">
        <v>0</v>
      </c>
      <c r="M1236" s="12">
        <v>0</v>
      </c>
      <c r="N1236" s="39">
        <v>0</v>
      </c>
      <c r="O1236" s="31">
        <v>0.7</v>
      </c>
      <c r="P1236" s="36" t="s">
        <v>99</v>
      </c>
    </row>
    <row r="1237" spans="1:16" ht="36" x14ac:dyDescent="0.25">
      <c r="A1237" s="38">
        <v>38326</v>
      </c>
      <c r="B1237" s="38">
        <v>38326</v>
      </c>
      <c r="C1237" s="11">
        <v>2004</v>
      </c>
      <c r="D1237" s="35" t="s">
        <v>115</v>
      </c>
      <c r="E1237" s="11" t="s">
        <v>116</v>
      </c>
      <c r="F1237" s="36" t="s">
        <v>21</v>
      </c>
      <c r="G1237" s="36" t="s">
        <v>1804</v>
      </c>
      <c r="H1237" s="9" t="s">
        <v>1943</v>
      </c>
      <c r="I1237" s="10">
        <v>10</v>
      </c>
      <c r="J1237" s="12">
        <v>30</v>
      </c>
      <c r="K1237" s="12">
        <v>0</v>
      </c>
      <c r="L1237" s="12">
        <v>0</v>
      </c>
      <c r="M1237" s="12">
        <v>0</v>
      </c>
      <c r="N1237" s="39">
        <v>0</v>
      </c>
      <c r="O1237" s="31">
        <v>0.87</v>
      </c>
      <c r="P1237" s="36" t="s">
        <v>99</v>
      </c>
    </row>
    <row r="1238" spans="1:16" ht="36" x14ac:dyDescent="0.25">
      <c r="A1238" s="38">
        <v>38329</v>
      </c>
      <c r="B1238" s="38">
        <v>38329</v>
      </c>
      <c r="C1238" s="11">
        <v>2004</v>
      </c>
      <c r="D1238" s="35" t="s">
        <v>13</v>
      </c>
      <c r="E1238" s="11" t="s">
        <v>125</v>
      </c>
      <c r="F1238" s="36" t="s">
        <v>97</v>
      </c>
      <c r="G1238" s="36" t="s">
        <v>1944</v>
      </c>
      <c r="H1238" s="9" t="s">
        <v>1945</v>
      </c>
      <c r="I1238" s="10">
        <v>4</v>
      </c>
      <c r="J1238" s="12">
        <v>7</v>
      </c>
      <c r="K1238" s="12">
        <v>1</v>
      </c>
      <c r="L1238" s="12">
        <v>0</v>
      </c>
      <c r="M1238" s="12">
        <v>0</v>
      </c>
      <c r="N1238" s="39">
        <v>0</v>
      </c>
      <c r="O1238" s="31">
        <v>0.01</v>
      </c>
      <c r="P1238" s="36" t="s">
        <v>99</v>
      </c>
    </row>
    <row r="1239" spans="1:16" ht="36" x14ac:dyDescent="0.25">
      <c r="A1239" s="38">
        <v>38332</v>
      </c>
      <c r="B1239" s="38">
        <v>38332</v>
      </c>
      <c r="C1239" s="11">
        <v>2004</v>
      </c>
      <c r="D1239" s="35" t="s">
        <v>13</v>
      </c>
      <c r="E1239" s="11" t="s">
        <v>149</v>
      </c>
      <c r="F1239" s="36" t="s">
        <v>26</v>
      </c>
      <c r="G1239" s="36" t="s">
        <v>237</v>
      </c>
      <c r="H1239" s="9" t="s">
        <v>1946</v>
      </c>
      <c r="I1239" s="10">
        <v>0</v>
      </c>
      <c r="J1239" s="12">
        <v>0</v>
      </c>
      <c r="K1239" s="12">
        <v>0</v>
      </c>
      <c r="L1239" s="12">
        <v>0</v>
      </c>
      <c r="M1239" s="12">
        <v>0</v>
      </c>
      <c r="N1239" s="39">
        <v>0</v>
      </c>
      <c r="O1239" s="31">
        <v>0.03</v>
      </c>
      <c r="P1239" s="36" t="s">
        <v>99</v>
      </c>
    </row>
    <row r="1240" spans="1:16" ht="48" x14ac:dyDescent="0.25">
      <c r="A1240" s="38">
        <v>38333</v>
      </c>
      <c r="B1240" s="38">
        <v>38333</v>
      </c>
      <c r="C1240" s="11">
        <v>2004</v>
      </c>
      <c r="D1240" s="35" t="s">
        <v>115</v>
      </c>
      <c r="E1240" s="11" t="s">
        <v>116</v>
      </c>
      <c r="F1240" s="36" t="s">
        <v>77</v>
      </c>
      <c r="G1240" s="36" t="s">
        <v>145</v>
      </c>
      <c r="H1240" s="9" t="s">
        <v>1947</v>
      </c>
      <c r="I1240" s="10">
        <v>9</v>
      </c>
      <c r="J1240" s="12">
        <v>17</v>
      </c>
      <c r="K1240" s="12">
        <v>0</v>
      </c>
      <c r="L1240" s="12">
        <v>0</v>
      </c>
      <c r="M1240" s="12">
        <v>0</v>
      </c>
      <c r="N1240" s="39">
        <v>0</v>
      </c>
      <c r="O1240" s="31">
        <v>1.1000000000000001</v>
      </c>
      <c r="P1240" s="36" t="s">
        <v>99</v>
      </c>
    </row>
    <row r="1241" spans="1:16" ht="24" x14ac:dyDescent="0.25">
      <c r="A1241" s="38">
        <v>38333</v>
      </c>
      <c r="B1241" s="38">
        <v>38333</v>
      </c>
      <c r="C1241" s="11">
        <v>2004</v>
      </c>
      <c r="D1241" s="35" t="s">
        <v>13</v>
      </c>
      <c r="E1241" s="11" t="s">
        <v>125</v>
      </c>
      <c r="F1241" s="36" t="s">
        <v>165</v>
      </c>
      <c r="G1241" s="36" t="s">
        <v>205</v>
      </c>
      <c r="H1241" s="9" t="s">
        <v>1948</v>
      </c>
      <c r="I1241" s="10">
        <v>0</v>
      </c>
      <c r="J1241" s="12">
        <v>1</v>
      </c>
      <c r="K1241" s="12">
        <v>0</v>
      </c>
      <c r="L1241" s="12">
        <v>0</v>
      </c>
      <c r="M1241" s="12">
        <v>0</v>
      </c>
      <c r="N1241" s="39">
        <v>0</v>
      </c>
      <c r="O1241" s="31">
        <v>0</v>
      </c>
      <c r="P1241" s="36" t="s">
        <v>99</v>
      </c>
    </row>
    <row r="1242" spans="1:16" ht="24" x14ac:dyDescent="0.25">
      <c r="A1242" s="38">
        <v>38335</v>
      </c>
      <c r="B1242" s="38">
        <v>38335</v>
      </c>
      <c r="C1242" s="11">
        <v>2004</v>
      </c>
      <c r="D1242" s="35" t="s">
        <v>115</v>
      </c>
      <c r="E1242" s="11" t="s">
        <v>116</v>
      </c>
      <c r="F1242" s="36" t="s">
        <v>62</v>
      </c>
      <c r="G1242" s="36" t="s">
        <v>1949</v>
      </c>
      <c r="H1242" s="9" t="s">
        <v>1950</v>
      </c>
      <c r="I1242" s="10">
        <v>5</v>
      </c>
      <c r="J1242" s="12">
        <v>5</v>
      </c>
      <c r="K1242" s="12">
        <v>0</v>
      </c>
      <c r="L1242" s="12">
        <v>0</v>
      </c>
      <c r="M1242" s="12">
        <v>0</v>
      </c>
      <c r="N1242" s="39">
        <v>0</v>
      </c>
      <c r="O1242" s="31">
        <v>1</v>
      </c>
      <c r="P1242" s="36" t="s">
        <v>99</v>
      </c>
    </row>
    <row r="1243" spans="1:16" ht="36" x14ac:dyDescent="0.25">
      <c r="A1243" s="38">
        <v>38340</v>
      </c>
      <c r="B1243" s="38">
        <v>38340</v>
      </c>
      <c r="C1243" s="11">
        <v>2004</v>
      </c>
      <c r="D1243" s="35" t="s">
        <v>13</v>
      </c>
      <c r="E1243" s="11" t="s">
        <v>125</v>
      </c>
      <c r="F1243" s="36" t="s">
        <v>15</v>
      </c>
      <c r="G1243" s="36" t="s">
        <v>994</v>
      </c>
      <c r="H1243" s="9" t="s">
        <v>1951</v>
      </c>
      <c r="I1243" s="10">
        <v>0</v>
      </c>
      <c r="J1243" s="12">
        <v>12</v>
      </c>
      <c r="K1243" s="12">
        <v>0</v>
      </c>
      <c r="L1243" s="12">
        <v>0</v>
      </c>
      <c r="M1243" s="12">
        <v>0</v>
      </c>
      <c r="N1243" s="39">
        <v>0</v>
      </c>
      <c r="O1243" s="31">
        <v>0</v>
      </c>
      <c r="P1243" s="36" t="s">
        <v>99</v>
      </c>
    </row>
    <row r="1244" spans="1:16" ht="24" x14ac:dyDescent="0.25">
      <c r="A1244" s="38">
        <v>38342</v>
      </c>
      <c r="B1244" s="38">
        <v>38342</v>
      </c>
      <c r="C1244" s="11">
        <v>2004</v>
      </c>
      <c r="D1244" s="35" t="s">
        <v>115</v>
      </c>
      <c r="E1244" s="11" t="s">
        <v>116</v>
      </c>
      <c r="F1244" s="36" t="s">
        <v>55</v>
      </c>
      <c r="G1244" s="36" t="s">
        <v>936</v>
      </c>
      <c r="H1244" s="9" t="s">
        <v>1952</v>
      </c>
      <c r="I1244" s="10">
        <v>0</v>
      </c>
      <c r="J1244" s="12">
        <v>6</v>
      </c>
      <c r="K1244" s="12">
        <v>0</v>
      </c>
      <c r="L1244" s="12">
        <v>0</v>
      </c>
      <c r="M1244" s="12">
        <v>0</v>
      </c>
      <c r="N1244" s="39">
        <v>0</v>
      </c>
      <c r="O1244" s="31">
        <v>1.2</v>
      </c>
      <c r="P1244" s="36" t="s">
        <v>99</v>
      </c>
    </row>
    <row r="1245" spans="1:16" ht="84" x14ac:dyDescent="0.25">
      <c r="A1245" s="38">
        <v>38343</v>
      </c>
      <c r="B1245" s="38">
        <v>38343</v>
      </c>
      <c r="C1245" s="11">
        <v>2004</v>
      </c>
      <c r="D1245" s="35" t="s">
        <v>13</v>
      </c>
      <c r="E1245" s="11" t="s">
        <v>125</v>
      </c>
      <c r="F1245" s="36" t="s">
        <v>162</v>
      </c>
      <c r="G1245" s="36" t="s">
        <v>1953</v>
      </c>
      <c r="H1245" s="9" t="s">
        <v>1954</v>
      </c>
      <c r="I1245" s="10">
        <v>0</v>
      </c>
      <c r="J1245" s="12">
        <v>5005</v>
      </c>
      <c r="K1245" s="12">
        <v>0</v>
      </c>
      <c r="L1245" s="12">
        <v>0</v>
      </c>
      <c r="M1245" s="12">
        <v>0</v>
      </c>
      <c r="N1245" s="39">
        <v>0</v>
      </c>
      <c r="O1245" s="31">
        <v>1.4</v>
      </c>
      <c r="P1245" s="36" t="s">
        <v>99</v>
      </c>
    </row>
    <row r="1246" spans="1:16" ht="36" x14ac:dyDescent="0.25">
      <c r="A1246" s="38">
        <v>38343</v>
      </c>
      <c r="B1246" s="38">
        <v>38343</v>
      </c>
      <c r="C1246" s="11">
        <v>2004</v>
      </c>
      <c r="D1246" s="35" t="s">
        <v>115</v>
      </c>
      <c r="E1246" s="11" t="s">
        <v>116</v>
      </c>
      <c r="F1246" s="36" t="s">
        <v>69</v>
      </c>
      <c r="G1246" s="36" t="s">
        <v>355</v>
      </c>
      <c r="H1246" s="9" t="s">
        <v>1955</v>
      </c>
      <c r="I1246" s="10">
        <v>1</v>
      </c>
      <c r="J1246" s="12">
        <v>0</v>
      </c>
      <c r="K1246" s="12">
        <v>0</v>
      </c>
      <c r="L1246" s="12">
        <v>0</v>
      </c>
      <c r="M1246" s="12">
        <v>0</v>
      </c>
      <c r="N1246" s="39">
        <v>0</v>
      </c>
      <c r="O1246" s="31">
        <v>0</v>
      </c>
      <c r="P1246" s="36" t="s">
        <v>99</v>
      </c>
    </row>
    <row r="1247" spans="1:16" ht="36" x14ac:dyDescent="0.25">
      <c r="A1247" s="38">
        <v>38351</v>
      </c>
      <c r="B1247" s="38">
        <v>38351</v>
      </c>
      <c r="C1247" s="11">
        <v>2004</v>
      </c>
      <c r="D1247" s="35" t="s">
        <v>13</v>
      </c>
      <c r="E1247" s="11" t="s">
        <v>149</v>
      </c>
      <c r="F1247" s="36" t="s">
        <v>165</v>
      </c>
      <c r="G1247" s="36" t="s">
        <v>714</v>
      </c>
      <c r="H1247" s="9" t="s">
        <v>1956</v>
      </c>
      <c r="I1247" s="10">
        <v>5</v>
      </c>
      <c r="J1247" s="12">
        <v>8</v>
      </c>
      <c r="K1247" s="12">
        <v>0</v>
      </c>
      <c r="L1247" s="12">
        <v>0</v>
      </c>
      <c r="M1247" s="12">
        <v>0</v>
      </c>
      <c r="N1247" s="39">
        <v>0</v>
      </c>
      <c r="O1247" s="31">
        <v>0</v>
      </c>
      <c r="P1247" s="36" t="s">
        <v>99</v>
      </c>
    </row>
    <row r="1248" spans="1:16" ht="36" x14ac:dyDescent="0.25">
      <c r="A1248" s="34">
        <v>38353</v>
      </c>
      <c r="B1248" s="34">
        <v>38717</v>
      </c>
      <c r="C1248" s="11">
        <v>2005</v>
      </c>
      <c r="D1248" s="35" t="s">
        <v>13</v>
      </c>
      <c r="E1248" s="11" t="s">
        <v>14</v>
      </c>
      <c r="F1248" s="36" t="s">
        <v>28</v>
      </c>
      <c r="G1248" s="36" t="s">
        <v>16</v>
      </c>
      <c r="H1248" s="9" t="s">
        <v>1957</v>
      </c>
      <c r="I1248" s="10">
        <v>0</v>
      </c>
      <c r="J1248" s="12">
        <v>0</v>
      </c>
      <c r="K1248" s="12">
        <v>0</v>
      </c>
      <c r="L1248" s="12">
        <v>0</v>
      </c>
      <c r="M1248" s="12">
        <v>0</v>
      </c>
      <c r="N1248" s="39">
        <v>38730.25</v>
      </c>
      <c r="O1248" s="31">
        <v>38.730249999999998</v>
      </c>
      <c r="P1248" s="36" t="s">
        <v>18</v>
      </c>
    </row>
    <row r="1249" spans="1:16" ht="36" x14ac:dyDescent="0.25">
      <c r="A1249" s="34">
        <v>38353</v>
      </c>
      <c r="B1249" s="34">
        <v>38717</v>
      </c>
      <c r="C1249" s="11">
        <v>2005</v>
      </c>
      <c r="D1249" s="35" t="s">
        <v>13</v>
      </c>
      <c r="E1249" s="11" t="s">
        <v>14</v>
      </c>
      <c r="F1249" s="36" t="s">
        <v>92</v>
      </c>
      <c r="G1249" s="36" t="s">
        <v>16</v>
      </c>
      <c r="H1249" s="9" t="s">
        <v>1957</v>
      </c>
      <c r="I1249" s="10">
        <v>2</v>
      </c>
      <c r="J1249" s="12">
        <v>2</v>
      </c>
      <c r="K1249" s="12">
        <v>0</v>
      </c>
      <c r="L1249" s="12">
        <v>0</v>
      </c>
      <c r="M1249" s="12">
        <v>0</v>
      </c>
      <c r="N1249" s="39">
        <v>30938</v>
      </c>
      <c r="O1249" s="31">
        <v>30.937999999999999</v>
      </c>
      <c r="P1249" s="36" t="s">
        <v>18</v>
      </c>
    </row>
    <row r="1250" spans="1:16" ht="36" x14ac:dyDescent="0.25">
      <c r="A1250" s="34">
        <v>38353</v>
      </c>
      <c r="B1250" s="34">
        <v>38717</v>
      </c>
      <c r="C1250" s="11">
        <v>2005</v>
      </c>
      <c r="D1250" s="35" t="s">
        <v>13</v>
      </c>
      <c r="E1250" s="11" t="s">
        <v>14</v>
      </c>
      <c r="F1250" s="36" t="s">
        <v>19</v>
      </c>
      <c r="G1250" s="36" t="s">
        <v>16</v>
      </c>
      <c r="H1250" s="9" t="s">
        <v>1957</v>
      </c>
      <c r="I1250" s="10">
        <v>0</v>
      </c>
      <c r="J1250" s="12">
        <v>0</v>
      </c>
      <c r="K1250" s="12">
        <v>0</v>
      </c>
      <c r="L1250" s="12">
        <v>0</v>
      </c>
      <c r="M1250" s="12">
        <v>0</v>
      </c>
      <c r="N1250" s="39">
        <v>28407</v>
      </c>
      <c r="O1250" s="31">
        <v>28.407</v>
      </c>
      <c r="P1250" s="36" t="s">
        <v>18</v>
      </c>
    </row>
    <row r="1251" spans="1:16" ht="36" x14ac:dyDescent="0.25">
      <c r="A1251" s="34">
        <v>38353</v>
      </c>
      <c r="B1251" s="34">
        <v>38717</v>
      </c>
      <c r="C1251" s="11">
        <v>2005</v>
      </c>
      <c r="D1251" s="35" t="s">
        <v>13</v>
      </c>
      <c r="E1251" s="11" t="s">
        <v>14</v>
      </c>
      <c r="F1251" s="36" t="s">
        <v>36</v>
      </c>
      <c r="G1251" s="36" t="s">
        <v>16</v>
      </c>
      <c r="H1251" s="9" t="s">
        <v>1957</v>
      </c>
      <c r="I1251" s="10">
        <v>0</v>
      </c>
      <c r="J1251" s="12">
        <v>0</v>
      </c>
      <c r="K1251" s="12">
        <v>0</v>
      </c>
      <c r="L1251" s="12">
        <v>0</v>
      </c>
      <c r="M1251" s="12">
        <v>0</v>
      </c>
      <c r="N1251" s="39">
        <v>23507.77</v>
      </c>
      <c r="O1251" s="31">
        <v>23.507770000000001</v>
      </c>
      <c r="P1251" s="36" t="s">
        <v>18</v>
      </c>
    </row>
    <row r="1252" spans="1:16" ht="36" x14ac:dyDescent="0.25">
      <c r="A1252" s="34">
        <v>38353</v>
      </c>
      <c r="B1252" s="34">
        <v>38717</v>
      </c>
      <c r="C1252" s="11">
        <v>2005</v>
      </c>
      <c r="D1252" s="35" t="s">
        <v>13</v>
      </c>
      <c r="E1252" s="11" t="s">
        <v>14</v>
      </c>
      <c r="F1252" s="36" t="s">
        <v>32</v>
      </c>
      <c r="G1252" s="36" t="s">
        <v>16</v>
      </c>
      <c r="H1252" s="9" t="s">
        <v>1957</v>
      </c>
      <c r="I1252" s="10">
        <v>0</v>
      </c>
      <c r="J1252" s="12">
        <v>0</v>
      </c>
      <c r="K1252" s="12">
        <v>0</v>
      </c>
      <c r="L1252" s="12">
        <v>0</v>
      </c>
      <c r="M1252" s="12">
        <v>0</v>
      </c>
      <c r="N1252" s="39">
        <v>23040.07</v>
      </c>
      <c r="O1252" s="31">
        <v>23.04007</v>
      </c>
      <c r="P1252" s="36" t="s">
        <v>18</v>
      </c>
    </row>
    <row r="1253" spans="1:16" ht="36" x14ac:dyDescent="0.25">
      <c r="A1253" s="34">
        <v>38353</v>
      </c>
      <c r="B1253" s="34">
        <v>38717</v>
      </c>
      <c r="C1253" s="11">
        <v>2005</v>
      </c>
      <c r="D1253" s="35" t="s">
        <v>13</v>
      </c>
      <c r="E1253" s="11" t="s">
        <v>14</v>
      </c>
      <c r="F1253" s="36" t="s">
        <v>15</v>
      </c>
      <c r="G1253" s="36" t="s">
        <v>16</v>
      </c>
      <c r="H1253" s="9" t="s">
        <v>1957</v>
      </c>
      <c r="I1253" s="10">
        <v>0</v>
      </c>
      <c r="J1253" s="12">
        <v>0</v>
      </c>
      <c r="K1253" s="12">
        <v>0</v>
      </c>
      <c r="L1253" s="12">
        <v>0</v>
      </c>
      <c r="M1253" s="12">
        <v>0</v>
      </c>
      <c r="N1253" s="39">
        <v>18004</v>
      </c>
      <c r="O1253" s="31">
        <v>18.004000000000001</v>
      </c>
      <c r="P1253" s="36" t="s">
        <v>18</v>
      </c>
    </row>
    <row r="1254" spans="1:16" ht="36" x14ac:dyDescent="0.25">
      <c r="A1254" s="34">
        <v>38353</v>
      </c>
      <c r="B1254" s="34">
        <v>38717</v>
      </c>
      <c r="C1254" s="11">
        <v>2005</v>
      </c>
      <c r="D1254" s="35" t="s">
        <v>13</v>
      </c>
      <c r="E1254" s="11" t="s">
        <v>14</v>
      </c>
      <c r="F1254" s="36" t="s">
        <v>75</v>
      </c>
      <c r="G1254" s="36" t="s">
        <v>16</v>
      </c>
      <c r="H1254" s="9" t="s">
        <v>1957</v>
      </c>
      <c r="I1254" s="10">
        <v>0</v>
      </c>
      <c r="J1254" s="12">
        <v>0</v>
      </c>
      <c r="K1254" s="12">
        <v>0</v>
      </c>
      <c r="L1254" s="12">
        <v>0</v>
      </c>
      <c r="M1254" s="12">
        <v>0</v>
      </c>
      <c r="N1254" s="39">
        <v>17443.599999999999</v>
      </c>
      <c r="O1254" s="31">
        <v>17.4436</v>
      </c>
      <c r="P1254" s="36" t="s">
        <v>18</v>
      </c>
    </row>
    <row r="1255" spans="1:16" ht="36" x14ac:dyDescent="0.25">
      <c r="A1255" s="34">
        <v>38353</v>
      </c>
      <c r="B1255" s="34">
        <v>38717</v>
      </c>
      <c r="C1255" s="11">
        <v>2005</v>
      </c>
      <c r="D1255" s="35" t="s">
        <v>13</v>
      </c>
      <c r="E1255" s="11" t="s">
        <v>14</v>
      </c>
      <c r="F1255" s="36" t="s">
        <v>77</v>
      </c>
      <c r="G1255" s="36" t="s">
        <v>16</v>
      </c>
      <c r="H1255" s="9" t="s">
        <v>1957</v>
      </c>
      <c r="I1255" s="10">
        <v>0</v>
      </c>
      <c r="J1255" s="12">
        <v>0</v>
      </c>
      <c r="K1255" s="12">
        <v>0</v>
      </c>
      <c r="L1255" s="12">
        <v>0</v>
      </c>
      <c r="M1255" s="12">
        <v>0</v>
      </c>
      <c r="N1255" s="39">
        <v>16509</v>
      </c>
      <c r="O1255" s="31">
        <v>16.509</v>
      </c>
      <c r="P1255" s="36" t="s">
        <v>18</v>
      </c>
    </row>
    <row r="1256" spans="1:16" ht="36" x14ac:dyDescent="0.25">
      <c r="A1256" s="34">
        <v>38353</v>
      </c>
      <c r="B1256" s="34">
        <v>38717</v>
      </c>
      <c r="C1256" s="11">
        <v>2005</v>
      </c>
      <c r="D1256" s="35" t="s">
        <v>13</v>
      </c>
      <c r="E1256" s="11" t="s">
        <v>14</v>
      </c>
      <c r="F1256" s="36" t="s">
        <v>24</v>
      </c>
      <c r="G1256" s="36" t="s">
        <v>16</v>
      </c>
      <c r="H1256" s="9" t="s">
        <v>1957</v>
      </c>
      <c r="I1256" s="10">
        <v>0</v>
      </c>
      <c r="J1256" s="12">
        <v>0</v>
      </c>
      <c r="K1256" s="12">
        <v>0</v>
      </c>
      <c r="L1256" s="12">
        <v>0</v>
      </c>
      <c r="M1256" s="12">
        <v>0</v>
      </c>
      <c r="N1256" s="39">
        <v>13040.85</v>
      </c>
      <c r="O1256" s="31">
        <v>13.040850000000001</v>
      </c>
      <c r="P1256" s="36" t="s">
        <v>18</v>
      </c>
    </row>
    <row r="1257" spans="1:16" ht="36" x14ac:dyDescent="0.25">
      <c r="A1257" s="34">
        <v>38353</v>
      </c>
      <c r="B1257" s="34">
        <v>38717</v>
      </c>
      <c r="C1257" s="11">
        <v>2005</v>
      </c>
      <c r="D1257" s="35" t="s">
        <v>13</v>
      </c>
      <c r="E1257" s="11" t="s">
        <v>14</v>
      </c>
      <c r="F1257" s="36" t="s">
        <v>97</v>
      </c>
      <c r="G1257" s="36" t="s">
        <v>16</v>
      </c>
      <c r="H1257" s="9" t="s">
        <v>1957</v>
      </c>
      <c r="I1257" s="10">
        <v>0</v>
      </c>
      <c r="J1257" s="12">
        <v>0</v>
      </c>
      <c r="K1257" s="12">
        <v>0</v>
      </c>
      <c r="L1257" s="12">
        <v>0</v>
      </c>
      <c r="M1257" s="12">
        <v>0</v>
      </c>
      <c r="N1257" s="39">
        <v>8093.9</v>
      </c>
      <c r="O1257" s="31">
        <v>8.0938999999999997</v>
      </c>
      <c r="P1257" s="36" t="s">
        <v>99</v>
      </c>
    </row>
    <row r="1258" spans="1:16" ht="36" x14ac:dyDescent="0.25">
      <c r="A1258" s="34">
        <v>38353</v>
      </c>
      <c r="B1258" s="34">
        <v>38717</v>
      </c>
      <c r="C1258" s="11">
        <v>2005</v>
      </c>
      <c r="D1258" s="35" t="s">
        <v>13</v>
      </c>
      <c r="E1258" s="11" t="s">
        <v>14</v>
      </c>
      <c r="F1258" s="36" t="s">
        <v>51</v>
      </c>
      <c r="G1258" s="36" t="s">
        <v>16</v>
      </c>
      <c r="H1258" s="9" t="s">
        <v>1957</v>
      </c>
      <c r="I1258" s="10">
        <v>6</v>
      </c>
      <c r="J1258" s="12">
        <v>6</v>
      </c>
      <c r="K1258" s="12">
        <v>0</v>
      </c>
      <c r="L1258" s="12">
        <v>0</v>
      </c>
      <c r="M1258" s="12">
        <v>0</v>
      </c>
      <c r="N1258" s="39">
        <v>7401.39</v>
      </c>
      <c r="O1258" s="31">
        <v>7.4013900000000001</v>
      </c>
      <c r="P1258" s="36" t="s">
        <v>18</v>
      </c>
    </row>
    <row r="1259" spans="1:16" ht="36" x14ac:dyDescent="0.25">
      <c r="A1259" s="34">
        <v>38353</v>
      </c>
      <c r="B1259" s="34">
        <v>38717</v>
      </c>
      <c r="C1259" s="11">
        <v>2005</v>
      </c>
      <c r="D1259" s="35" t="s">
        <v>13</v>
      </c>
      <c r="E1259" s="11" t="s">
        <v>14</v>
      </c>
      <c r="F1259" s="36" t="s">
        <v>30</v>
      </c>
      <c r="G1259" s="36" t="s">
        <v>16</v>
      </c>
      <c r="H1259" s="9" t="s">
        <v>1957</v>
      </c>
      <c r="I1259" s="10">
        <v>0</v>
      </c>
      <c r="J1259" s="12">
        <v>0</v>
      </c>
      <c r="K1259" s="12">
        <v>0</v>
      </c>
      <c r="L1259" s="12">
        <v>0</v>
      </c>
      <c r="M1259" s="12">
        <v>0</v>
      </c>
      <c r="N1259" s="39">
        <v>5760.7</v>
      </c>
      <c r="O1259" s="31">
        <v>5.7606999999999999</v>
      </c>
      <c r="P1259" s="36" t="s">
        <v>18</v>
      </c>
    </row>
    <row r="1260" spans="1:16" ht="36" x14ac:dyDescent="0.25">
      <c r="A1260" s="34">
        <v>38353</v>
      </c>
      <c r="B1260" s="34">
        <v>38717</v>
      </c>
      <c r="C1260" s="11">
        <v>2005</v>
      </c>
      <c r="D1260" s="35" t="s">
        <v>13</v>
      </c>
      <c r="E1260" s="11" t="s">
        <v>14</v>
      </c>
      <c r="F1260" s="36" t="s">
        <v>21</v>
      </c>
      <c r="G1260" s="36" t="s">
        <v>16</v>
      </c>
      <c r="H1260" s="9" t="s">
        <v>1957</v>
      </c>
      <c r="I1260" s="10">
        <v>0</v>
      </c>
      <c r="J1260" s="12">
        <v>0</v>
      </c>
      <c r="K1260" s="12">
        <v>0</v>
      </c>
      <c r="L1260" s="12">
        <v>0</v>
      </c>
      <c r="M1260" s="12">
        <v>0</v>
      </c>
      <c r="N1260" s="39">
        <v>4672.54</v>
      </c>
      <c r="O1260" s="31">
        <v>4.6725399999999997</v>
      </c>
      <c r="P1260" s="36" t="s">
        <v>18</v>
      </c>
    </row>
    <row r="1261" spans="1:16" ht="36" x14ac:dyDescent="0.25">
      <c r="A1261" s="34">
        <v>38353</v>
      </c>
      <c r="B1261" s="34">
        <v>38717</v>
      </c>
      <c r="C1261" s="11">
        <v>2005</v>
      </c>
      <c r="D1261" s="35" t="s">
        <v>13</v>
      </c>
      <c r="E1261" s="11" t="s">
        <v>14</v>
      </c>
      <c r="F1261" s="36" t="s">
        <v>253</v>
      </c>
      <c r="G1261" s="36" t="s">
        <v>16</v>
      </c>
      <c r="H1261" s="9" t="s">
        <v>1957</v>
      </c>
      <c r="I1261" s="10">
        <v>0</v>
      </c>
      <c r="J1261" s="12">
        <v>0</v>
      </c>
      <c r="K1261" s="12">
        <v>0</v>
      </c>
      <c r="L1261" s="12">
        <v>0</v>
      </c>
      <c r="M1261" s="12">
        <v>0</v>
      </c>
      <c r="N1261" s="39">
        <v>4322.6000000000004</v>
      </c>
      <c r="O1261" s="31">
        <v>4.3226000000000004</v>
      </c>
      <c r="P1261" s="36" t="s">
        <v>18</v>
      </c>
    </row>
    <row r="1262" spans="1:16" ht="36" x14ac:dyDescent="0.25">
      <c r="A1262" s="34">
        <v>38353</v>
      </c>
      <c r="B1262" s="34">
        <v>38717</v>
      </c>
      <c r="C1262" s="11">
        <v>2005</v>
      </c>
      <c r="D1262" s="35" t="s">
        <v>13</v>
      </c>
      <c r="E1262" s="11" t="s">
        <v>14</v>
      </c>
      <c r="F1262" s="36" t="s">
        <v>65</v>
      </c>
      <c r="G1262" s="36" t="s">
        <v>16</v>
      </c>
      <c r="H1262" s="9" t="s">
        <v>1957</v>
      </c>
      <c r="I1262" s="10">
        <v>0</v>
      </c>
      <c r="J1262" s="12">
        <v>0</v>
      </c>
      <c r="K1262" s="12">
        <v>0</v>
      </c>
      <c r="L1262" s="12">
        <v>0</v>
      </c>
      <c r="M1262" s="12">
        <v>0</v>
      </c>
      <c r="N1262" s="39">
        <v>4166</v>
      </c>
      <c r="O1262" s="31">
        <v>4.1660000000000004</v>
      </c>
      <c r="P1262" s="36" t="s">
        <v>18</v>
      </c>
    </row>
    <row r="1263" spans="1:16" ht="36" x14ac:dyDescent="0.25">
      <c r="A1263" s="34">
        <v>38353</v>
      </c>
      <c r="B1263" s="34">
        <v>38717</v>
      </c>
      <c r="C1263" s="11">
        <v>2005</v>
      </c>
      <c r="D1263" s="35" t="s">
        <v>13</v>
      </c>
      <c r="E1263" s="11" t="s">
        <v>14</v>
      </c>
      <c r="F1263" s="36" t="s">
        <v>57</v>
      </c>
      <c r="G1263" s="36" t="s">
        <v>16</v>
      </c>
      <c r="H1263" s="9" t="s">
        <v>1957</v>
      </c>
      <c r="I1263" s="10">
        <v>0</v>
      </c>
      <c r="J1263" s="12">
        <v>0</v>
      </c>
      <c r="K1263" s="12">
        <v>0</v>
      </c>
      <c r="L1263" s="12">
        <v>0</v>
      </c>
      <c r="M1263" s="12">
        <v>0</v>
      </c>
      <c r="N1263" s="39">
        <v>3808.61</v>
      </c>
      <c r="O1263" s="31">
        <v>3.8086100000000003</v>
      </c>
      <c r="P1263" s="36" t="s">
        <v>18</v>
      </c>
    </row>
    <row r="1264" spans="1:16" ht="36" x14ac:dyDescent="0.25">
      <c r="A1264" s="34">
        <v>38353</v>
      </c>
      <c r="B1264" s="34">
        <v>38717</v>
      </c>
      <c r="C1264" s="11">
        <v>2005</v>
      </c>
      <c r="D1264" s="35" t="s">
        <v>13</v>
      </c>
      <c r="E1264" s="11" t="s">
        <v>14</v>
      </c>
      <c r="F1264" s="36" t="s">
        <v>42</v>
      </c>
      <c r="G1264" s="36" t="s">
        <v>16</v>
      </c>
      <c r="H1264" s="9" t="s">
        <v>1957</v>
      </c>
      <c r="I1264" s="10">
        <v>0</v>
      </c>
      <c r="J1264" s="12">
        <v>0</v>
      </c>
      <c r="K1264" s="12">
        <v>0</v>
      </c>
      <c r="L1264" s="12">
        <v>0</v>
      </c>
      <c r="M1264" s="12">
        <v>0</v>
      </c>
      <c r="N1264" s="39">
        <v>3656</v>
      </c>
      <c r="O1264" s="31">
        <v>3.6560000000000001</v>
      </c>
      <c r="P1264" s="36" t="s">
        <v>18</v>
      </c>
    </row>
    <row r="1265" spans="1:16" ht="36" x14ac:dyDescent="0.25">
      <c r="A1265" s="34">
        <v>38353</v>
      </c>
      <c r="B1265" s="34">
        <v>38717</v>
      </c>
      <c r="C1265" s="11">
        <v>2005</v>
      </c>
      <c r="D1265" s="35" t="s">
        <v>13</v>
      </c>
      <c r="E1265" s="11" t="s">
        <v>14</v>
      </c>
      <c r="F1265" s="36" t="s">
        <v>47</v>
      </c>
      <c r="G1265" s="36" t="s">
        <v>16</v>
      </c>
      <c r="H1265" s="9" t="s">
        <v>1957</v>
      </c>
      <c r="I1265" s="10">
        <v>0</v>
      </c>
      <c r="J1265" s="12">
        <v>0</v>
      </c>
      <c r="K1265" s="12">
        <v>0</v>
      </c>
      <c r="L1265" s="12">
        <v>0</v>
      </c>
      <c r="M1265" s="12">
        <v>0</v>
      </c>
      <c r="N1265" s="39">
        <v>3348</v>
      </c>
      <c r="O1265" s="31">
        <v>3.3479999999999999</v>
      </c>
      <c r="P1265" s="36" t="s">
        <v>18</v>
      </c>
    </row>
    <row r="1266" spans="1:16" ht="24" x14ac:dyDescent="0.25">
      <c r="A1266" s="34">
        <v>38353</v>
      </c>
      <c r="B1266" s="34">
        <v>38717</v>
      </c>
      <c r="C1266" s="11">
        <v>2005</v>
      </c>
      <c r="D1266" s="11" t="s">
        <v>34</v>
      </c>
      <c r="E1266" s="11" t="s">
        <v>39</v>
      </c>
      <c r="F1266" s="36" t="s">
        <v>24</v>
      </c>
      <c r="G1266" s="36" t="s">
        <v>16</v>
      </c>
      <c r="H1266" s="9" t="s">
        <v>1958</v>
      </c>
      <c r="I1266" s="10">
        <v>0</v>
      </c>
      <c r="J1266" s="12">
        <v>45000</v>
      </c>
      <c r="K1266" s="12">
        <v>0</v>
      </c>
      <c r="L1266" s="12">
        <v>0</v>
      </c>
      <c r="M1266" s="12">
        <v>0</v>
      </c>
      <c r="N1266" s="39">
        <v>180000</v>
      </c>
      <c r="O1266" s="31">
        <v>80</v>
      </c>
      <c r="P1266" s="36" t="s">
        <v>41</v>
      </c>
    </row>
    <row r="1267" spans="1:16" ht="36" x14ac:dyDescent="0.25">
      <c r="A1267" s="34">
        <v>38353</v>
      </c>
      <c r="B1267" s="34">
        <v>38717</v>
      </c>
      <c r="C1267" s="11">
        <v>2005</v>
      </c>
      <c r="D1267" s="35" t="s">
        <v>13</v>
      </c>
      <c r="E1267" s="11" t="s">
        <v>14</v>
      </c>
      <c r="F1267" s="36" t="s">
        <v>44</v>
      </c>
      <c r="G1267" s="36" t="s">
        <v>16</v>
      </c>
      <c r="H1267" s="9" t="s">
        <v>1957</v>
      </c>
      <c r="I1267" s="10">
        <v>0</v>
      </c>
      <c r="J1267" s="12">
        <v>0</v>
      </c>
      <c r="K1267" s="12">
        <v>0</v>
      </c>
      <c r="L1267" s="12">
        <v>0</v>
      </c>
      <c r="M1267" s="12">
        <v>0</v>
      </c>
      <c r="N1267" s="39">
        <v>2166.5</v>
      </c>
      <c r="O1267" s="31">
        <v>2.1665000000000001</v>
      </c>
      <c r="P1267" s="36" t="s">
        <v>18</v>
      </c>
    </row>
    <row r="1268" spans="1:16" ht="36" x14ac:dyDescent="0.25">
      <c r="A1268" s="34">
        <v>38353</v>
      </c>
      <c r="B1268" s="34">
        <v>38717</v>
      </c>
      <c r="C1268" s="11">
        <v>2005</v>
      </c>
      <c r="D1268" s="35" t="s">
        <v>13</v>
      </c>
      <c r="E1268" s="11" t="s">
        <v>14</v>
      </c>
      <c r="F1268" s="36" t="s">
        <v>59</v>
      </c>
      <c r="G1268" s="36" t="s">
        <v>16</v>
      </c>
      <c r="H1268" s="9" t="s">
        <v>1957</v>
      </c>
      <c r="I1268" s="10">
        <v>0</v>
      </c>
      <c r="J1268" s="12">
        <v>0</v>
      </c>
      <c r="K1268" s="12">
        <v>0</v>
      </c>
      <c r="L1268" s="12">
        <v>0</v>
      </c>
      <c r="M1268" s="12">
        <v>0</v>
      </c>
      <c r="N1268" s="39">
        <v>2104</v>
      </c>
      <c r="O1268" s="31">
        <v>2.1040000000000001</v>
      </c>
      <c r="P1268" s="36" t="s">
        <v>18</v>
      </c>
    </row>
    <row r="1269" spans="1:16" ht="36" x14ac:dyDescent="0.25">
      <c r="A1269" s="34">
        <v>38353</v>
      </c>
      <c r="B1269" s="34">
        <v>38717</v>
      </c>
      <c r="C1269" s="11">
        <v>2005</v>
      </c>
      <c r="D1269" s="35" t="s">
        <v>13</v>
      </c>
      <c r="E1269" s="11" t="s">
        <v>14</v>
      </c>
      <c r="F1269" s="36" t="s">
        <v>72</v>
      </c>
      <c r="G1269" s="36" t="s">
        <v>16</v>
      </c>
      <c r="H1269" s="9" t="s">
        <v>1957</v>
      </c>
      <c r="I1269" s="10">
        <v>0</v>
      </c>
      <c r="J1269" s="12">
        <v>0</v>
      </c>
      <c r="K1269" s="12">
        <v>0</v>
      </c>
      <c r="L1269" s="12">
        <v>0</v>
      </c>
      <c r="M1269" s="12">
        <v>0</v>
      </c>
      <c r="N1269" s="39">
        <v>2097</v>
      </c>
      <c r="O1269" s="31">
        <v>2.097</v>
      </c>
      <c r="P1269" s="36" t="s">
        <v>18</v>
      </c>
    </row>
    <row r="1270" spans="1:16" ht="24" x14ac:dyDescent="0.25">
      <c r="A1270" s="34">
        <v>38353</v>
      </c>
      <c r="B1270" s="34">
        <v>38717</v>
      </c>
      <c r="C1270" s="11">
        <v>2005</v>
      </c>
      <c r="D1270" s="11" t="s">
        <v>34</v>
      </c>
      <c r="E1270" s="11" t="s">
        <v>39</v>
      </c>
      <c r="F1270" s="36" t="s">
        <v>36</v>
      </c>
      <c r="G1270" s="36" t="s">
        <v>16</v>
      </c>
      <c r="H1270" s="9" t="s">
        <v>1958</v>
      </c>
      <c r="I1270" s="10">
        <v>0</v>
      </c>
      <c r="J1270" s="12">
        <v>16523.625</v>
      </c>
      <c r="K1270" s="12">
        <v>0</v>
      </c>
      <c r="L1270" s="12">
        <v>0</v>
      </c>
      <c r="M1270" s="12">
        <v>0</v>
      </c>
      <c r="N1270" s="39">
        <v>66094.5</v>
      </c>
      <c r="O1270" s="31">
        <v>34.6</v>
      </c>
      <c r="P1270" s="36" t="s">
        <v>41</v>
      </c>
    </row>
    <row r="1271" spans="1:16" ht="36" x14ac:dyDescent="0.25">
      <c r="A1271" s="34">
        <v>38353</v>
      </c>
      <c r="B1271" s="34">
        <v>38717</v>
      </c>
      <c r="C1271" s="11">
        <v>2005</v>
      </c>
      <c r="D1271" s="35" t="s">
        <v>13</v>
      </c>
      <c r="E1271" s="11" t="s">
        <v>14</v>
      </c>
      <c r="F1271" s="36" t="s">
        <v>55</v>
      </c>
      <c r="G1271" s="36" t="s">
        <v>16</v>
      </c>
      <c r="H1271" s="9" t="s">
        <v>1957</v>
      </c>
      <c r="I1271" s="10">
        <v>0</v>
      </c>
      <c r="J1271" s="12">
        <v>0</v>
      </c>
      <c r="K1271" s="12">
        <v>0</v>
      </c>
      <c r="L1271" s="12">
        <v>0</v>
      </c>
      <c r="M1271" s="12">
        <v>0</v>
      </c>
      <c r="N1271" s="39">
        <v>1986</v>
      </c>
      <c r="O1271" s="31">
        <v>1.986</v>
      </c>
      <c r="P1271" s="36" t="s">
        <v>18</v>
      </c>
    </row>
    <row r="1272" spans="1:16" ht="36" x14ac:dyDescent="0.25">
      <c r="A1272" s="34">
        <v>38353</v>
      </c>
      <c r="B1272" s="34">
        <v>38717</v>
      </c>
      <c r="C1272" s="11">
        <v>2005</v>
      </c>
      <c r="D1272" s="35" t="s">
        <v>13</v>
      </c>
      <c r="E1272" s="11" t="s">
        <v>14</v>
      </c>
      <c r="F1272" s="36" t="s">
        <v>189</v>
      </c>
      <c r="G1272" s="36" t="s">
        <v>16</v>
      </c>
      <c r="H1272" s="9" t="s">
        <v>1957</v>
      </c>
      <c r="I1272" s="10">
        <v>0</v>
      </c>
      <c r="J1272" s="12">
        <v>0</v>
      </c>
      <c r="K1272" s="12">
        <v>0</v>
      </c>
      <c r="L1272" s="12">
        <v>0</v>
      </c>
      <c r="M1272" s="12">
        <v>0</v>
      </c>
      <c r="N1272" s="39">
        <v>1831.5</v>
      </c>
      <c r="O1272" s="31">
        <v>1.8314999999999999</v>
      </c>
      <c r="P1272" s="36" t="s">
        <v>18</v>
      </c>
    </row>
    <row r="1273" spans="1:16" ht="36" x14ac:dyDescent="0.25">
      <c r="A1273" s="34">
        <v>38353</v>
      </c>
      <c r="B1273" s="34">
        <v>38717</v>
      </c>
      <c r="C1273" s="11">
        <v>2005</v>
      </c>
      <c r="D1273" s="35" t="s">
        <v>13</v>
      </c>
      <c r="E1273" s="11" t="s">
        <v>14</v>
      </c>
      <c r="F1273" s="36" t="s">
        <v>598</v>
      </c>
      <c r="G1273" s="36" t="s">
        <v>16</v>
      </c>
      <c r="H1273" s="9" t="s">
        <v>1957</v>
      </c>
      <c r="I1273" s="10">
        <v>0</v>
      </c>
      <c r="J1273" s="12">
        <v>0</v>
      </c>
      <c r="K1273" s="12">
        <v>0</v>
      </c>
      <c r="L1273" s="12">
        <v>0</v>
      </c>
      <c r="M1273" s="12">
        <v>0</v>
      </c>
      <c r="N1273" s="39">
        <v>1773</v>
      </c>
      <c r="O1273" s="31">
        <v>1.7729999999999999</v>
      </c>
      <c r="P1273" s="36" t="s">
        <v>18</v>
      </c>
    </row>
    <row r="1274" spans="1:16" ht="36" x14ac:dyDescent="0.25">
      <c r="A1274" s="34">
        <v>38353</v>
      </c>
      <c r="B1274" s="34">
        <v>38717</v>
      </c>
      <c r="C1274" s="11">
        <v>2005</v>
      </c>
      <c r="D1274" s="35" t="s">
        <v>13</v>
      </c>
      <c r="E1274" s="11" t="s">
        <v>14</v>
      </c>
      <c r="F1274" s="36" t="s">
        <v>165</v>
      </c>
      <c r="G1274" s="36" t="s">
        <v>16</v>
      </c>
      <c r="H1274" s="9" t="s">
        <v>1957</v>
      </c>
      <c r="I1274" s="10">
        <v>0</v>
      </c>
      <c r="J1274" s="12">
        <v>0</v>
      </c>
      <c r="K1274" s="12">
        <v>0</v>
      </c>
      <c r="L1274" s="12">
        <v>0</v>
      </c>
      <c r="M1274" s="12">
        <v>0</v>
      </c>
      <c r="N1274" s="39">
        <v>1638.76</v>
      </c>
      <c r="O1274" s="31">
        <v>1.63876</v>
      </c>
      <c r="P1274" s="36" t="s">
        <v>18</v>
      </c>
    </row>
    <row r="1275" spans="1:16" ht="36" x14ac:dyDescent="0.25">
      <c r="A1275" s="34">
        <v>38353</v>
      </c>
      <c r="B1275" s="34">
        <v>38717</v>
      </c>
      <c r="C1275" s="11">
        <v>2005</v>
      </c>
      <c r="D1275" s="35" t="s">
        <v>13</v>
      </c>
      <c r="E1275" s="11" t="s">
        <v>14</v>
      </c>
      <c r="F1275" s="36" t="s">
        <v>62</v>
      </c>
      <c r="G1275" s="36" t="s">
        <v>16</v>
      </c>
      <c r="H1275" s="9" t="s">
        <v>1957</v>
      </c>
      <c r="I1275" s="10">
        <v>0</v>
      </c>
      <c r="J1275" s="12">
        <v>0</v>
      </c>
      <c r="K1275" s="12">
        <v>0</v>
      </c>
      <c r="L1275" s="12">
        <v>0</v>
      </c>
      <c r="M1275" s="12">
        <v>0</v>
      </c>
      <c r="N1275" s="39">
        <v>1415.67</v>
      </c>
      <c r="O1275" s="31">
        <v>1.41567</v>
      </c>
      <c r="P1275" s="36" t="s">
        <v>18</v>
      </c>
    </row>
    <row r="1276" spans="1:16" ht="36" x14ac:dyDescent="0.25">
      <c r="A1276" s="34">
        <v>38353</v>
      </c>
      <c r="B1276" s="34">
        <v>38717</v>
      </c>
      <c r="C1276" s="11">
        <v>2005</v>
      </c>
      <c r="D1276" s="35" t="s">
        <v>13</v>
      </c>
      <c r="E1276" s="11" t="s">
        <v>14</v>
      </c>
      <c r="F1276" s="36" t="s">
        <v>162</v>
      </c>
      <c r="G1276" s="36" t="s">
        <v>16</v>
      </c>
      <c r="H1276" s="9" t="s">
        <v>1957</v>
      </c>
      <c r="I1276" s="10">
        <v>0</v>
      </c>
      <c r="J1276" s="12">
        <v>83</v>
      </c>
      <c r="K1276" s="12">
        <v>0</v>
      </c>
      <c r="L1276" s="12">
        <v>0</v>
      </c>
      <c r="M1276" s="12">
        <v>0</v>
      </c>
      <c r="N1276" s="39">
        <v>1259.72</v>
      </c>
      <c r="O1276" s="31">
        <v>1.25972</v>
      </c>
      <c r="P1276" s="36" t="s">
        <v>18</v>
      </c>
    </row>
    <row r="1277" spans="1:16" ht="36" x14ac:dyDescent="0.25">
      <c r="A1277" s="34">
        <v>38353</v>
      </c>
      <c r="B1277" s="34">
        <v>38717</v>
      </c>
      <c r="C1277" s="11">
        <v>2005</v>
      </c>
      <c r="D1277" s="35" t="s">
        <v>13</v>
      </c>
      <c r="E1277" s="11" t="s">
        <v>14</v>
      </c>
      <c r="F1277" s="36" t="s">
        <v>155</v>
      </c>
      <c r="G1277" s="36" t="s">
        <v>16</v>
      </c>
      <c r="H1277" s="9" t="s">
        <v>1957</v>
      </c>
      <c r="I1277" s="10">
        <v>0</v>
      </c>
      <c r="J1277" s="12">
        <v>0</v>
      </c>
      <c r="K1277" s="12">
        <v>0</v>
      </c>
      <c r="L1277" s="12">
        <v>0</v>
      </c>
      <c r="M1277" s="12">
        <v>0</v>
      </c>
      <c r="N1277" s="39">
        <v>1219.5899999999999</v>
      </c>
      <c r="O1277" s="31">
        <v>1.21959</v>
      </c>
      <c r="P1277" s="36" t="s">
        <v>18</v>
      </c>
    </row>
    <row r="1278" spans="1:16" ht="36" x14ac:dyDescent="0.25">
      <c r="A1278" s="34">
        <v>38353</v>
      </c>
      <c r="B1278" s="34">
        <v>38717</v>
      </c>
      <c r="C1278" s="11">
        <v>2005</v>
      </c>
      <c r="D1278" s="35" t="s">
        <v>13</v>
      </c>
      <c r="E1278" s="11" t="s">
        <v>14</v>
      </c>
      <c r="F1278" s="36" t="s">
        <v>78</v>
      </c>
      <c r="G1278" s="36" t="s">
        <v>16</v>
      </c>
      <c r="H1278" s="9" t="s">
        <v>1957</v>
      </c>
      <c r="I1278" s="10">
        <v>0</v>
      </c>
      <c r="J1278" s="12">
        <v>0</v>
      </c>
      <c r="K1278" s="12">
        <v>0</v>
      </c>
      <c r="L1278" s="12">
        <v>0</v>
      </c>
      <c r="M1278" s="12">
        <v>0</v>
      </c>
      <c r="N1278" s="39">
        <v>1199.5</v>
      </c>
      <c r="O1278" s="31">
        <v>1.1995</v>
      </c>
      <c r="P1278" s="36" t="s">
        <v>18</v>
      </c>
    </row>
    <row r="1279" spans="1:16" ht="36" x14ac:dyDescent="0.25">
      <c r="A1279" s="34">
        <v>38353</v>
      </c>
      <c r="B1279" s="34">
        <v>38717</v>
      </c>
      <c r="C1279" s="11">
        <v>2005</v>
      </c>
      <c r="D1279" s="35" t="s">
        <v>13</v>
      </c>
      <c r="E1279" s="11" t="s">
        <v>14</v>
      </c>
      <c r="F1279" s="36" t="s">
        <v>69</v>
      </c>
      <c r="G1279" s="36" t="s">
        <v>16</v>
      </c>
      <c r="H1279" s="9" t="s">
        <v>1957</v>
      </c>
      <c r="I1279" s="10">
        <v>0</v>
      </c>
      <c r="J1279" s="12">
        <v>0</v>
      </c>
      <c r="K1279" s="12">
        <v>0</v>
      </c>
      <c r="L1279" s="12">
        <v>0</v>
      </c>
      <c r="M1279" s="12">
        <v>0</v>
      </c>
      <c r="N1279" s="39">
        <v>1175</v>
      </c>
      <c r="O1279" s="31">
        <v>1.175</v>
      </c>
      <c r="P1279" s="36" t="s">
        <v>18</v>
      </c>
    </row>
    <row r="1280" spans="1:16" ht="36" x14ac:dyDescent="0.25">
      <c r="A1280" s="34">
        <v>38353</v>
      </c>
      <c r="B1280" s="34">
        <v>38717</v>
      </c>
      <c r="C1280" s="11">
        <v>2005</v>
      </c>
      <c r="D1280" s="35" t="s">
        <v>13</v>
      </c>
      <c r="E1280" s="11" t="s">
        <v>14</v>
      </c>
      <c r="F1280" s="36" t="s">
        <v>100</v>
      </c>
      <c r="G1280" s="36" t="s">
        <v>16</v>
      </c>
      <c r="H1280" s="9" t="s">
        <v>1957</v>
      </c>
      <c r="I1280" s="10">
        <v>0</v>
      </c>
      <c r="J1280" s="12">
        <v>0</v>
      </c>
      <c r="K1280" s="12">
        <v>0</v>
      </c>
      <c r="L1280" s="12">
        <v>0</v>
      </c>
      <c r="M1280" s="12">
        <v>0</v>
      </c>
      <c r="N1280" s="39">
        <v>514</v>
      </c>
      <c r="O1280" s="31">
        <v>0.51400000000000001</v>
      </c>
      <c r="P1280" s="36" t="s">
        <v>18</v>
      </c>
    </row>
    <row r="1281" spans="1:16" ht="36" x14ac:dyDescent="0.25">
      <c r="A1281" s="34">
        <v>38353</v>
      </c>
      <c r="B1281" s="34">
        <v>38717</v>
      </c>
      <c r="C1281" s="11">
        <v>2005</v>
      </c>
      <c r="D1281" s="35" t="s">
        <v>13</v>
      </c>
      <c r="E1281" s="11" t="s">
        <v>14</v>
      </c>
      <c r="F1281" s="36" t="s">
        <v>26</v>
      </c>
      <c r="G1281" s="36" t="s">
        <v>16</v>
      </c>
      <c r="H1281" s="9" t="s">
        <v>1957</v>
      </c>
      <c r="I1281" s="10">
        <v>0</v>
      </c>
      <c r="J1281" s="12">
        <v>0</v>
      </c>
      <c r="K1281" s="12">
        <v>0</v>
      </c>
      <c r="L1281" s="12">
        <v>0</v>
      </c>
      <c r="M1281" s="12">
        <v>0</v>
      </c>
      <c r="N1281" s="39">
        <v>454.5</v>
      </c>
      <c r="O1281" s="31">
        <v>0.45450000000000002</v>
      </c>
      <c r="P1281" s="36" t="s">
        <v>18</v>
      </c>
    </row>
    <row r="1282" spans="1:16" ht="24" x14ac:dyDescent="0.25">
      <c r="A1282" s="34">
        <v>38353</v>
      </c>
      <c r="B1282" s="34">
        <v>38717</v>
      </c>
      <c r="C1282" s="11">
        <v>2005</v>
      </c>
      <c r="D1282" s="11" t="s">
        <v>34</v>
      </c>
      <c r="E1282" s="11" t="s">
        <v>39</v>
      </c>
      <c r="F1282" s="36" t="s">
        <v>32</v>
      </c>
      <c r="G1282" s="36" t="s">
        <v>16</v>
      </c>
      <c r="H1282" s="9" t="s">
        <v>1958</v>
      </c>
      <c r="I1282" s="10">
        <v>0</v>
      </c>
      <c r="J1282" s="12">
        <v>37500</v>
      </c>
      <c r="K1282" s="12">
        <v>0</v>
      </c>
      <c r="L1282" s="12">
        <v>0</v>
      </c>
      <c r="M1282" s="12">
        <v>0</v>
      </c>
      <c r="N1282" s="39">
        <v>150000</v>
      </c>
      <c r="O1282" s="31">
        <v>410.4</v>
      </c>
      <c r="P1282" s="36" t="s">
        <v>41</v>
      </c>
    </row>
    <row r="1283" spans="1:16" ht="24" x14ac:dyDescent="0.25">
      <c r="A1283" s="34">
        <v>38353</v>
      </c>
      <c r="B1283" s="34">
        <v>38717</v>
      </c>
      <c r="C1283" s="11">
        <v>2005</v>
      </c>
      <c r="D1283" s="11" t="s">
        <v>34</v>
      </c>
      <c r="E1283" s="11" t="s">
        <v>39</v>
      </c>
      <c r="F1283" s="36" t="s">
        <v>97</v>
      </c>
      <c r="G1283" s="36" t="s">
        <v>16</v>
      </c>
      <c r="H1283" s="9" t="s">
        <v>1958</v>
      </c>
      <c r="I1283" s="10">
        <v>0</v>
      </c>
      <c r="J1283" s="12">
        <v>15327.325000000001</v>
      </c>
      <c r="K1283" s="12">
        <v>0</v>
      </c>
      <c r="L1283" s="12">
        <v>0</v>
      </c>
      <c r="M1283" s="12">
        <v>0</v>
      </c>
      <c r="N1283" s="39">
        <v>61309.3</v>
      </c>
      <c r="O1283" s="31">
        <v>65.900000000000006</v>
      </c>
      <c r="P1283" s="36" t="s">
        <v>41</v>
      </c>
    </row>
    <row r="1284" spans="1:16" ht="24" x14ac:dyDescent="0.25">
      <c r="A1284" s="34">
        <v>38353</v>
      </c>
      <c r="B1284" s="34">
        <v>38717</v>
      </c>
      <c r="C1284" s="11">
        <v>2005</v>
      </c>
      <c r="D1284" s="11" t="s">
        <v>34</v>
      </c>
      <c r="E1284" s="11" t="s">
        <v>39</v>
      </c>
      <c r="F1284" s="36" t="s">
        <v>21</v>
      </c>
      <c r="G1284" s="36" t="s">
        <v>16</v>
      </c>
      <c r="H1284" s="9" t="s">
        <v>1958</v>
      </c>
      <c r="I1284" s="10">
        <v>0</v>
      </c>
      <c r="J1284" s="12">
        <v>14063.025</v>
      </c>
      <c r="K1284" s="12">
        <v>0</v>
      </c>
      <c r="L1284" s="12">
        <v>0</v>
      </c>
      <c r="M1284" s="12">
        <v>0</v>
      </c>
      <c r="N1284" s="39">
        <v>56252.1</v>
      </c>
      <c r="O1284" s="31">
        <v>45</v>
      </c>
      <c r="P1284" s="36" t="s">
        <v>41</v>
      </c>
    </row>
    <row r="1285" spans="1:16" ht="24" x14ac:dyDescent="0.25">
      <c r="A1285" s="34">
        <v>38353</v>
      </c>
      <c r="B1285" s="34">
        <v>38717</v>
      </c>
      <c r="C1285" s="11">
        <v>2005</v>
      </c>
      <c r="D1285" s="11" t="s">
        <v>34</v>
      </c>
      <c r="E1285" s="11" t="s">
        <v>39</v>
      </c>
      <c r="F1285" s="36" t="s">
        <v>100</v>
      </c>
      <c r="G1285" s="36" t="s">
        <v>16</v>
      </c>
      <c r="H1285" s="9" t="s">
        <v>1958</v>
      </c>
      <c r="I1285" s="10">
        <v>0</v>
      </c>
      <c r="J1285" s="12">
        <v>6334</v>
      </c>
      <c r="K1285" s="12">
        <v>0</v>
      </c>
      <c r="L1285" s="12">
        <v>0</v>
      </c>
      <c r="M1285" s="12">
        <v>0</v>
      </c>
      <c r="N1285" s="39">
        <v>25336</v>
      </c>
      <c r="O1285" s="31">
        <v>30.9</v>
      </c>
      <c r="P1285" s="36" t="s">
        <v>41</v>
      </c>
    </row>
    <row r="1286" spans="1:16" ht="24" x14ac:dyDescent="0.25">
      <c r="A1286" s="34">
        <v>38353</v>
      </c>
      <c r="B1286" s="34">
        <v>38717</v>
      </c>
      <c r="C1286" s="11">
        <v>2005</v>
      </c>
      <c r="D1286" s="11" t="s">
        <v>34</v>
      </c>
      <c r="E1286" s="11" t="s">
        <v>39</v>
      </c>
      <c r="F1286" s="36" t="s">
        <v>598</v>
      </c>
      <c r="G1286" s="36" t="s">
        <v>16</v>
      </c>
      <c r="H1286" s="9" t="s">
        <v>1958</v>
      </c>
      <c r="I1286" s="10">
        <v>0</v>
      </c>
      <c r="J1286" s="12">
        <v>1509.45</v>
      </c>
      <c r="K1286" s="12">
        <v>0</v>
      </c>
      <c r="L1286" s="12">
        <v>0</v>
      </c>
      <c r="M1286" s="12">
        <v>0</v>
      </c>
      <c r="N1286" s="39">
        <v>6037.8</v>
      </c>
      <c r="O1286" s="31">
        <v>30.3</v>
      </c>
      <c r="P1286" s="36" t="s">
        <v>41</v>
      </c>
    </row>
    <row r="1287" spans="1:16" ht="24" x14ac:dyDescent="0.25">
      <c r="A1287" s="34">
        <v>38353</v>
      </c>
      <c r="B1287" s="34">
        <v>38717</v>
      </c>
      <c r="C1287" s="11">
        <v>2005</v>
      </c>
      <c r="D1287" s="11" t="s">
        <v>34</v>
      </c>
      <c r="E1287" s="11" t="s">
        <v>39</v>
      </c>
      <c r="F1287" s="36" t="s">
        <v>51</v>
      </c>
      <c r="G1287" s="36" t="s">
        <v>16</v>
      </c>
      <c r="H1287" s="9" t="s">
        <v>1958</v>
      </c>
      <c r="I1287" s="10">
        <v>0</v>
      </c>
      <c r="J1287" s="12">
        <v>8819.2749999999996</v>
      </c>
      <c r="K1287" s="12">
        <v>0</v>
      </c>
      <c r="L1287" s="12">
        <v>0</v>
      </c>
      <c r="M1287" s="12">
        <v>0</v>
      </c>
      <c r="N1287" s="39">
        <v>35277.1</v>
      </c>
      <c r="O1287" s="31">
        <v>28.2</v>
      </c>
      <c r="P1287" s="36" t="s">
        <v>18</v>
      </c>
    </row>
    <row r="1288" spans="1:16" ht="24" x14ac:dyDescent="0.25">
      <c r="A1288" s="34">
        <v>38353</v>
      </c>
      <c r="B1288" s="34">
        <v>38717</v>
      </c>
      <c r="C1288" s="11">
        <v>2005</v>
      </c>
      <c r="D1288" s="11" t="s">
        <v>34</v>
      </c>
      <c r="E1288" s="11" t="s">
        <v>39</v>
      </c>
      <c r="F1288" s="36" t="s">
        <v>92</v>
      </c>
      <c r="G1288" s="36" t="s">
        <v>16</v>
      </c>
      <c r="H1288" s="9" t="s">
        <v>1958</v>
      </c>
      <c r="I1288" s="10">
        <v>0</v>
      </c>
      <c r="J1288" s="12">
        <v>13454.5</v>
      </c>
      <c r="K1288" s="12">
        <v>0</v>
      </c>
      <c r="L1288" s="12">
        <v>0</v>
      </c>
      <c r="M1288" s="12">
        <v>0</v>
      </c>
      <c r="N1288" s="39">
        <v>53818</v>
      </c>
      <c r="O1288" s="31">
        <v>24.6</v>
      </c>
      <c r="P1288" s="36" t="s">
        <v>41</v>
      </c>
    </row>
    <row r="1289" spans="1:16" ht="24" x14ac:dyDescent="0.25">
      <c r="A1289" s="34">
        <v>38353</v>
      </c>
      <c r="B1289" s="34">
        <v>38717</v>
      </c>
      <c r="C1289" s="11">
        <v>2005</v>
      </c>
      <c r="D1289" s="11" t="s">
        <v>34</v>
      </c>
      <c r="E1289" s="11" t="s">
        <v>39</v>
      </c>
      <c r="F1289" s="36" t="s">
        <v>75</v>
      </c>
      <c r="G1289" s="36" t="s">
        <v>16</v>
      </c>
      <c r="H1289" s="9" t="s">
        <v>1958</v>
      </c>
      <c r="I1289" s="10">
        <v>0</v>
      </c>
      <c r="J1289" s="12">
        <v>3680.7750000000001</v>
      </c>
      <c r="K1289" s="12">
        <v>0</v>
      </c>
      <c r="L1289" s="12">
        <v>0</v>
      </c>
      <c r="M1289" s="12">
        <v>0</v>
      </c>
      <c r="N1289" s="39">
        <v>14723.1</v>
      </c>
      <c r="O1289" s="31">
        <v>13.3</v>
      </c>
      <c r="P1289" s="36" t="s">
        <v>41</v>
      </c>
    </row>
    <row r="1290" spans="1:16" ht="24" x14ac:dyDescent="0.25">
      <c r="A1290" s="34">
        <v>38353</v>
      </c>
      <c r="B1290" s="34">
        <v>38717</v>
      </c>
      <c r="C1290" s="11">
        <v>2005</v>
      </c>
      <c r="D1290" s="11" t="s">
        <v>34</v>
      </c>
      <c r="E1290" s="11" t="s">
        <v>39</v>
      </c>
      <c r="F1290" s="36" t="s">
        <v>189</v>
      </c>
      <c r="G1290" s="36" t="s">
        <v>16</v>
      </c>
      <c r="H1290" s="9" t="s">
        <v>1958</v>
      </c>
      <c r="I1290" s="10">
        <v>0</v>
      </c>
      <c r="J1290" s="12">
        <v>2476.25</v>
      </c>
      <c r="K1290" s="12">
        <v>0</v>
      </c>
      <c r="L1290" s="12">
        <v>0</v>
      </c>
      <c r="M1290" s="12">
        <v>0</v>
      </c>
      <c r="N1290" s="39">
        <v>9905</v>
      </c>
      <c r="O1290" s="31">
        <v>7.4</v>
      </c>
      <c r="P1290" s="36" t="s">
        <v>41</v>
      </c>
    </row>
    <row r="1291" spans="1:16" ht="24" x14ac:dyDescent="0.25">
      <c r="A1291" s="34">
        <v>38353</v>
      </c>
      <c r="B1291" s="34">
        <v>38717</v>
      </c>
      <c r="C1291" s="11">
        <v>2005</v>
      </c>
      <c r="D1291" s="11" t="s">
        <v>34</v>
      </c>
      <c r="E1291" s="11" t="s">
        <v>39</v>
      </c>
      <c r="F1291" s="36" t="s">
        <v>77</v>
      </c>
      <c r="G1291" s="36" t="s">
        <v>16</v>
      </c>
      <c r="H1291" s="9" t="s">
        <v>1958</v>
      </c>
      <c r="I1291" s="10">
        <v>0</v>
      </c>
      <c r="J1291" s="12">
        <v>1372.7</v>
      </c>
      <c r="K1291" s="12">
        <v>0</v>
      </c>
      <c r="L1291" s="12">
        <v>0</v>
      </c>
      <c r="M1291" s="12">
        <v>0</v>
      </c>
      <c r="N1291" s="39">
        <v>5490.8</v>
      </c>
      <c r="O1291" s="31">
        <v>4.4000000000000004</v>
      </c>
      <c r="P1291" s="36" t="s">
        <v>41</v>
      </c>
    </row>
    <row r="1292" spans="1:16" ht="24" x14ac:dyDescent="0.25">
      <c r="A1292" s="34">
        <v>38353</v>
      </c>
      <c r="B1292" s="34">
        <v>38717</v>
      </c>
      <c r="C1292" s="11">
        <v>2005</v>
      </c>
      <c r="D1292" s="11" t="s">
        <v>34</v>
      </c>
      <c r="E1292" s="11" t="s">
        <v>39</v>
      </c>
      <c r="F1292" s="36" t="s">
        <v>15</v>
      </c>
      <c r="G1292" s="36" t="s">
        <v>16</v>
      </c>
      <c r="H1292" s="9" t="s">
        <v>1958</v>
      </c>
      <c r="I1292" s="10">
        <v>0</v>
      </c>
      <c r="J1292" s="12">
        <v>658.5</v>
      </c>
      <c r="K1292" s="12">
        <v>0</v>
      </c>
      <c r="L1292" s="12">
        <v>0</v>
      </c>
      <c r="M1292" s="12">
        <v>0</v>
      </c>
      <c r="N1292" s="39">
        <v>2634</v>
      </c>
      <c r="O1292" s="31">
        <v>2</v>
      </c>
      <c r="P1292" s="36" t="s">
        <v>41</v>
      </c>
    </row>
    <row r="1293" spans="1:16" ht="24" x14ac:dyDescent="0.25">
      <c r="A1293" s="34">
        <v>38353</v>
      </c>
      <c r="B1293" s="34">
        <v>38717</v>
      </c>
      <c r="C1293" s="11">
        <v>2005</v>
      </c>
      <c r="D1293" s="11" t="s">
        <v>34</v>
      </c>
      <c r="E1293" s="11" t="s">
        <v>39</v>
      </c>
      <c r="F1293" s="36" t="s">
        <v>162</v>
      </c>
      <c r="G1293" s="36" t="s">
        <v>16</v>
      </c>
      <c r="H1293" s="9" t="s">
        <v>1958</v>
      </c>
      <c r="I1293" s="10">
        <v>0</v>
      </c>
      <c r="J1293" s="12">
        <v>359.125</v>
      </c>
      <c r="K1293" s="12">
        <v>0</v>
      </c>
      <c r="L1293" s="12">
        <v>0</v>
      </c>
      <c r="M1293" s="12">
        <v>0</v>
      </c>
      <c r="N1293" s="39">
        <v>1436.5</v>
      </c>
      <c r="O1293" s="31">
        <v>1.1000000000000001</v>
      </c>
      <c r="P1293" s="36" t="s">
        <v>41</v>
      </c>
    </row>
    <row r="1294" spans="1:16" ht="24" x14ac:dyDescent="0.25">
      <c r="A1294" s="34">
        <v>38353</v>
      </c>
      <c r="B1294" s="34">
        <v>38717</v>
      </c>
      <c r="C1294" s="11">
        <v>2005</v>
      </c>
      <c r="D1294" s="11" t="s">
        <v>34</v>
      </c>
      <c r="E1294" s="11" t="s">
        <v>39</v>
      </c>
      <c r="F1294" s="36" t="s">
        <v>155</v>
      </c>
      <c r="G1294" s="36" t="s">
        <v>16</v>
      </c>
      <c r="H1294" s="9" t="s">
        <v>1958</v>
      </c>
      <c r="I1294" s="10">
        <v>0</v>
      </c>
      <c r="J1294" s="12">
        <v>156.25</v>
      </c>
      <c r="K1294" s="12">
        <v>0</v>
      </c>
      <c r="L1294" s="12">
        <v>0</v>
      </c>
      <c r="M1294" s="12">
        <v>0</v>
      </c>
      <c r="N1294" s="39">
        <v>625</v>
      </c>
      <c r="O1294" s="31">
        <v>0.5</v>
      </c>
      <c r="P1294" s="36" t="s">
        <v>41</v>
      </c>
    </row>
    <row r="1295" spans="1:16" ht="24" x14ac:dyDescent="0.25">
      <c r="A1295" s="34">
        <v>38353</v>
      </c>
      <c r="B1295" s="34">
        <v>38717</v>
      </c>
      <c r="C1295" s="11">
        <v>2005</v>
      </c>
      <c r="D1295" s="11" t="s">
        <v>34</v>
      </c>
      <c r="E1295" s="11" t="s">
        <v>95</v>
      </c>
      <c r="F1295" s="36" t="s">
        <v>21</v>
      </c>
      <c r="G1295" s="36" t="s">
        <v>16</v>
      </c>
      <c r="H1295" s="9" t="s">
        <v>1959</v>
      </c>
      <c r="I1295" s="10">
        <v>27</v>
      </c>
      <c r="J1295" s="12">
        <v>27</v>
      </c>
      <c r="K1295" s="12">
        <v>0</v>
      </c>
      <c r="L1295" s="12">
        <v>0</v>
      </c>
      <c r="M1295" s="12">
        <v>0</v>
      </c>
      <c r="N1295" s="39">
        <v>0</v>
      </c>
      <c r="O1295" s="31">
        <v>0</v>
      </c>
      <c r="P1295" s="36" t="s">
        <v>1960</v>
      </c>
    </row>
    <row r="1296" spans="1:16" ht="24" x14ac:dyDescent="0.25">
      <c r="A1296" s="34">
        <v>38353</v>
      </c>
      <c r="B1296" s="34">
        <v>38717</v>
      </c>
      <c r="C1296" s="11">
        <v>2005</v>
      </c>
      <c r="D1296" s="11" t="s">
        <v>34</v>
      </c>
      <c r="E1296" s="11" t="s">
        <v>95</v>
      </c>
      <c r="F1296" s="36" t="s">
        <v>97</v>
      </c>
      <c r="G1296" s="36" t="s">
        <v>16</v>
      </c>
      <c r="H1296" s="9" t="s">
        <v>1961</v>
      </c>
      <c r="I1296" s="10">
        <v>3</v>
      </c>
      <c r="J1296" s="12">
        <v>3</v>
      </c>
      <c r="K1296" s="12">
        <v>0</v>
      </c>
      <c r="L1296" s="12">
        <v>0</v>
      </c>
      <c r="M1296" s="12">
        <v>0</v>
      </c>
      <c r="N1296" s="39">
        <v>0</v>
      </c>
      <c r="O1296" s="31">
        <v>0</v>
      </c>
      <c r="P1296" s="36" t="s">
        <v>1960</v>
      </c>
    </row>
    <row r="1297" spans="1:16" ht="24" x14ac:dyDescent="0.25">
      <c r="A1297" s="34">
        <v>38353</v>
      </c>
      <c r="B1297" s="34">
        <v>38717</v>
      </c>
      <c r="C1297" s="11">
        <v>2005</v>
      </c>
      <c r="D1297" s="11" t="s">
        <v>34</v>
      </c>
      <c r="E1297" s="11" t="s">
        <v>95</v>
      </c>
      <c r="F1297" s="36" t="s">
        <v>57</v>
      </c>
      <c r="G1297" s="36" t="s">
        <v>16</v>
      </c>
      <c r="H1297" s="9" t="s">
        <v>1961</v>
      </c>
      <c r="I1297" s="10">
        <v>3</v>
      </c>
      <c r="J1297" s="12">
        <v>3</v>
      </c>
      <c r="K1297" s="12">
        <v>0</v>
      </c>
      <c r="L1297" s="12">
        <v>0</v>
      </c>
      <c r="M1297" s="12">
        <v>0</v>
      </c>
      <c r="N1297" s="39">
        <v>0</v>
      </c>
      <c r="O1297" s="31">
        <v>0</v>
      </c>
      <c r="P1297" s="36" t="s">
        <v>1960</v>
      </c>
    </row>
    <row r="1298" spans="1:16" ht="24" x14ac:dyDescent="0.25">
      <c r="A1298" s="34">
        <v>38353</v>
      </c>
      <c r="B1298" s="34">
        <v>38717</v>
      </c>
      <c r="C1298" s="11">
        <v>2005</v>
      </c>
      <c r="D1298" s="11" t="s">
        <v>34</v>
      </c>
      <c r="E1298" s="11" t="s">
        <v>95</v>
      </c>
      <c r="F1298" s="36" t="s">
        <v>155</v>
      </c>
      <c r="G1298" s="36" t="s">
        <v>16</v>
      </c>
      <c r="H1298" s="9" t="s">
        <v>1962</v>
      </c>
      <c r="I1298" s="10">
        <v>2</v>
      </c>
      <c r="J1298" s="12">
        <v>2</v>
      </c>
      <c r="K1298" s="12">
        <v>0</v>
      </c>
      <c r="L1298" s="12">
        <v>0</v>
      </c>
      <c r="M1298" s="12">
        <v>0</v>
      </c>
      <c r="N1298" s="39">
        <v>0</v>
      </c>
      <c r="O1298" s="31">
        <v>0</v>
      </c>
      <c r="P1298" s="36" t="s">
        <v>1960</v>
      </c>
    </row>
    <row r="1299" spans="1:16" ht="24" x14ac:dyDescent="0.25">
      <c r="A1299" s="34">
        <v>38353</v>
      </c>
      <c r="B1299" s="34">
        <v>38717</v>
      </c>
      <c r="C1299" s="11">
        <v>2005</v>
      </c>
      <c r="D1299" s="11" t="s">
        <v>34</v>
      </c>
      <c r="E1299" s="11" t="s">
        <v>95</v>
      </c>
      <c r="F1299" s="36" t="s">
        <v>100</v>
      </c>
      <c r="G1299" s="36" t="s">
        <v>16</v>
      </c>
      <c r="H1299" s="9" t="s">
        <v>1961</v>
      </c>
      <c r="I1299" s="10">
        <v>3</v>
      </c>
      <c r="J1299" s="12">
        <v>3</v>
      </c>
      <c r="K1299" s="12">
        <v>0</v>
      </c>
      <c r="L1299" s="12">
        <v>0</v>
      </c>
      <c r="M1299" s="12">
        <v>0</v>
      </c>
      <c r="N1299" s="39">
        <v>0</v>
      </c>
      <c r="O1299" s="31">
        <v>0</v>
      </c>
      <c r="P1299" s="36" t="s">
        <v>1960</v>
      </c>
    </row>
    <row r="1300" spans="1:16" ht="24" x14ac:dyDescent="0.25">
      <c r="A1300" s="34">
        <v>38353</v>
      </c>
      <c r="B1300" s="34">
        <v>38717</v>
      </c>
      <c r="C1300" s="11">
        <v>2005</v>
      </c>
      <c r="D1300" s="11" t="s">
        <v>34</v>
      </c>
      <c r="E1300" s="11" t="s">
        <v>95</v>
      </c>
      <c r="F1300" s="36" t="s">
        <v>44</v>
      </c>
      <c r="G1300" s="36" t="s">
        <v>16</v>
      </c>
      <c r="H1300" s="9" t="s">
        <v>1962</v>
      </c>
      <c r="I1300" s="10">
        <v>2</v>
      </c>
      <c r="J1300" s="12">
        <v>2</v>
      </c>
      <c r="K1300" s="12">
        <v>0</v>
      </c>
      <c r="L1300" s="12">
        <v>0</v>
      </c>
      <c r="M1300" s="12">
        <v>0</v>
      </c>
      <c r="N1300" s="39">
        <v>0</v>
      </c>
      <c r="O1300" s="31">
        <v>0</v>
      </c>
      <c r="P1300" s="36" t="s">
        <v>1960</v>
      </c>
    </row>
    <row r="1301" spans="1:16" ht="24" x14ac:dyDescent="0.25">
      <c r="A1301" s="34">
        <v>38353</v>
      </c>
      <c r="B1301" s="34">
        <v>38717</v>
      </c>
      <c r="C1301" s="11">
        <v>2005</v>
      </c>
      <c r="D1301" s="11" t="s">
        <v>34</v>
      </c>
      <c r="E1301" s="11" t="s">
        <v>95</v>
      </c>
      <c r="F1301" s="36" t="s">
        <v>28</v>
      </c>
      <c r="G1301" s="36" t="s">
        <v>16</v>
      </c>
      <c r="H1301" s="9" t="s">
        <v>1963</v>
      </c>
      <c r="I1301" s="10">
        <v>1</v>
      </c>
      <c r="J1301" s="12">
        <v>1</v>
      </c>
      <c r="K1301" s="12">
        <v>0</v>
      </c>
      <c r="L1301" s="12">
        <v>0</v>
      </c>
      <c r="M1301" s="12">
        <v>0</v>
      </c>
      <c r="N1301" s="39">
        <v>0</v>
      </c>
      <c r="O1301" s="31">
        <v>0</v>
      </c>
      <c r="P1301" s="36" t="s">
        <v>1960</v>
      </c>
    </row>
    <row r="1302" spans="1:16" ht="24" x14ac:dyDescent="0.25">
      <c r="A1302" s="34">
        <v>38353</v>
      </c>
      <c r="B1302" s="34">
        <v>38717</v>
      </c>
      <c r="C1302" s="11">
        <v>2005</v>
      </c>
      <c r="D1302" s="11" t="s">
        <v>34</v>
      </c>
      <c r="E1302" s="11" t="s">
        <v>95</v>
      </c>
      <c r="F1302" s="36" t="s">
        <v>47</v>
      </c>
      <c r="G1302" s="36" t="s">
        <v>16</v>
      </c>
      <c r="H1302" s="9" t="s">
        <v>1964</v>
      </c>
      <c r="I1302" s="10">
        <v>4</v>
      </c>
      <c r="J1302" s="12">
        <v>4</v>
      </c>
      <c r="K1302" s="12">
        <v>0</v>
      </c>
      <c r="L1302" s="12">
        <v>0</v>
      </c>
      <c r="M1302" s="12">
        <v>0</v>
      </c>
      <c r="N1302" s="39">
        <v>0</v>
      </c>
      <c r="O1302" s="31">
        <v>0</v>
      </c>
      <c r="P1302" s="36" t="s">
        <v>1960</v>
      </c>
    </row>
    <row r="1303" spans="1:16" ht="72" x14ac:dyDescent="0.25">
      <c r="A1303" s="38">
        <v>38355</v>
      </c>
      <c r="B1303" s="38">
        <v>38355</v>
      </c>
      <c r="C1303" s="11">
        <v>2005</v>
      </c>
      <c r="D1303" s="11" t="s">
        <v>34</v>
      </c>
      <c r="E1303" s="11" t="s">
        <v>35</v>
      </c>
      <c r="F1303" s="36" t="s">
        <v>21</v>
      </c>
      <c r="G1303" s="36" t="s">
        <v>1965</v>
      </c>
      <c r="H1303" s="9" t="s">
        <v>1966</v>
      </c>
      <c r="I1303" s="10">
        <v>0</v>
      </c>
      <c r="J1303" s="12">
        <v>85</v>
      </c>
      <c r="K1303" s="12">
        <v>39</v>
      </c>
      <c r="L1303" s="12">
        <v>0</v>
      </c>
      <c r="M1303" s="12">
        <v>0</v>
      </c>
      <c r="N1303" s="39">
        <v>0</v>
      </c>
      <c r="O1303" s="31">
        <v>3.0150000000000001</v>
      </c>
      <c r="P1303" s="36" t="s">
        <v>99</v>
      </c>
    </row>
    <row r="1304" spans="1:16" ht="60" x14ac:dyDescent="0.25">
      <c r="A1304" s="38">
        <v>38355</v>
      </c>
      <c r="B1304" s="38">
        <v>38355</v>
      </c>
      <c r="C1304" s="11">
        <v>2005</v>
      </c>
      <c r="D1304" s="11" t="s">
        <v>34</v>
      </c>
      <c r="E1304" s="11" t="s">
        <v>35</v>
      </c>
      <c r="F1304" s="36" t="s">
        <v>28</v>
      </c>
      <c r="G1304" s="36" t="s">
        <v>698</v>
      </c>
      <c r="H1304" s="9" t="s">
        <v>1967</v>
      </c>
      <c r="I1304" s="10">
        <v>4</v>
      </c>
      <c r="J1304" s="12">
        <v>430</v>
      </c>
      <c r="K1304" s="12">
        <v>0</v>
      </c>
      <c r="L1304" s="12">
        <v>0</v>
      </c>
      <c r="M1304" s="12">
        <v>0</v>
      </c>
      <c r="N1304" s="39">
        <v>0</v>
      </c>
      <c r="O1304" s="31">
        <v>0</v>
      </c>
      <c r="P1304" s="36" t="s">
        <v>99</v>
      </c>
    </row>
    <row r="1305" spans="1:16" ht="36" x14ac:dyDescent="0.25">
      <c r="A1305" s="38">
        <v>38356</v>
      </c>
      <c r="B1305" s="38">
        <v>38356</v>
      </c>
      <c r="C1305" s="11">
        <v>2005</v>
      </c>
      <c r="D1305" s="35" t="s">
        <v>13</v>
      </c>
      <c r="E1305" s="11" t="s">
        <v>125</v>
      </c>
      <c r="F1305" s="36" t="s">
        <v>51</v>
      </c>
      <c r="G1305" s="36" t="s">
        <v>1968</v>
      </c>
      <c r="H1305" s="9" t="s">
        <v>1969</v>
      </c>
      <c r="I1305" s="10">
        <v>0</v>
      </c>
      <c r="J1305" s="12">
        <v>2</v>
      </c>
      <c r="K1305" s="12">
        <v>0</v>
      </c>
      <c r="L1305" s="12">
        <v>0</v>
      </c>
      <c r="M1305" s="12">
        <v>0</v>
      </c>
      <c r="N1305" s="39">
        <v>0</v>
      </c>
      <c r="O1305" s="31">
        <v>0</v>
      </c>
      <c r="P1305" s="36" t="s">
        <v>99</v>
      </c>
    </row>
    <row r="1306" spans="1:16" ht="36" x14ac:dyDescent="0.25">
      <c r="A1306" s="38">
        <v>38357</v>
      </c>
      <c r="B1306" s="38">
        <v>38357</v>
      </c>
      <c r="C1306" s="11">
        <v>2005</v>
      </c>
      <c r="D1306" s="35" t="s">
        <v>115</v>
      </c>
      <c r="E1306" s="11" t="s">
        <v>116</v>
      </c>
      <c r="F1306" s="36" t="s">
        <v>19</v>
      </c>
      <c r="G1306" s="36" t="s">
        <v>1970</v>
      </c>
      <c r="H1306" s="9" t="s">
        <v>1971</v>
      </c>
      <c r="I1306" s="10">
        <v>14</v>
      </c>
      <c r="J1306" s="12">
        <v>26</v>
      </c>
      <c r="K1306" s="12">
        <v>0</v>
      </c>
      <c r="L1306" s="12">
        <v>0</v>
      </c>
      <c r="M1306" s="12">
        <v>0</v>
      </c>
      <c r="N1306" s="39">
        <v>0</v>
      </c>
      <c r="O1306" s="31">
        <v>0.6</v>
      </c>
      <c r="P1306" s="36" t="s">
        <v>99</v>
      </c>
    </row>
    <row r="1307" spans="1:16" ht="24" x14ac:dyDescent="0.25">
      <c r="A1307" s="38">
        <v>38357</v>
      </c>
      <c r="B1307" s="38">
        <v>38357</v>
      </c>
      <c r="C1307" s="11">
        <v>2005</v>
      </c>
      <c r="D1307" s="35" t="s">
        <v>13</v>
      </c>
      <c r="E1307" s="11" t="s">
        <v>125</v>
      </c>
      <c r="F1307" s="36" t="s">
        <v>51</v>
      </c>
      <c r="G1307" s="36" t="s">
        <v>536</v>
      </c>
      <c r="H1307" s="9" t="s">
        <v>1972</v>
      </c>
      <c r="I1307" s="10">
        <v>0</v>
      </c>
      <c r="J1307" s="12">
        <v>1</v>
      </c>
      <c r="K1307" s="12">
        <v>1</v>
      </c>
      <c r="L1307" s="12">
        <v>0</v>
      </c>
      <c r="M1307" s="12">
        <v>0</v>
      </c>
      <c r="N1307" s="39">
        <v>0</v>
      </c>
      <c r="O1307" s="31">
        <v>0.01</v>
      </c>
      <c r="P1307" s="36" t="s">
        <v>99</v>
      </c>
    </row>
    <row r="1308" spans="1:16" ht="36" x14ac:dyDescent="0.25">
      <c r="A1308" s="38">
        <v>38357</v>
      </c>
      <c r="B1308" s="38">
        <v>38357</v>
      </c>
      <c r="C1308" s="11">
        <v>2005</v>
      </c>
      <c r="D1308" s="35" t="s">
        <v>115</v>
      </c>
      <c r="E1308" s="11" t="s">
        <v>116</v>
      </c>
      <c r="F1308" s="36" t="s">
        <v>36</v>
      </c>
      <c r="G1308" s="36" t="s">
        <v>1004</v>
      </c>
      <c r="H1308" s="9" t="s">
        <v>1973</v>
      </c>
      <c r="I1308" s="10">
        <v>5</v>
      </c>
      <c r="J1308" s="12">
        <v>16</v>
      </c>
      <c r="K1308" s="12">
        <v>0</v>
      </c>
      <c r="L1308" s="12">
        <v>0</v>
      </c>
      <c r="M1308" s="12">
        <v>0</v>
      </c>
      <c r="N1308" s="39">
        <v>0</v>
      </c>
      <c r="O1308" s="31">
        <v>0</v>
      </c>
      <c r="P1308" s="36" t="s">
        <v>99</v>
      </c>
    </row>
    <row r="1309" spans="1:16" ht="36" x14ac:dyDescent="0.25">
      <c r="A1309" s="38">
        <v>38358</v>
      </c>
      <c r="B1309" s="38">
        <v>38358</v>
      </c>
      <c r="C1309" s="11">
        <v>2005</v>
      </c>
      <c r="D1309" s="35" t="s">
        <v>13</v>
      </c>
      <c r="E1309" s="11" t="s">
        <v>112</v>
      </c>
      <c r="F1309" s="36" t="s">
        <v>51</v>
      </c>
      <c r="G1309" s="36" t="s">
        <v>741</v>
      </c>
      <c r="H1309" s="9" t="s">
        <v>1974</v>
      </c>
      <c r="I1309" s="10">
        <v>0</v>
      </c>
      <c r="J1309" s="12">
        <v>240</v>
      </c>
      <c r="K1309" s="12">
        <v>0</v>
      </c>
      <c r="L1309" s="12">
        <v>0</v>
      </c>
      <c r="M1309" s="12">
        <v>0</v>
      </c>
      <c r="N1309" s="39">
        <v>0</v>
      </c>
      <c r="O1309" s="31">
        <v>0</v>
      </c>
      <c r="P1309" s="36" t="s">
        <v>99</v>
      </c>
    </row>
    <row r="1310" spans="1:16" ht="24" x14ac:dyDescent="0.25">
      <c r="A1310" s="38">
        <v>38358</v>
      </c>
      <c r="B1310" s="38">
        <v>38358</v>
      </c>
      <c r="C1310" s="11">
        <v>2005</v>
      </c>
      <c r="D1310" s="35" t="s">
        <v>13</v>
      </c>
      <c r="E1310" s="11" t="s">
        <v>112</v>
      </c>
      <c r="F1310" s="36" t="s">
        <v>165</v>
      </c>
      <c r="G1310" s="36" t="s">
        <v>1030</v>
      </c>
      <c r="H1310" s="9" t="s">
        <v>1975</v>
      </c>
      <c r="I1310" s="10">
        <v>0</v>
      </c>
      <c r="J1310" s="12">
        <v>4</v>
      </c>
      <c r="K1310" s="12">
        <v>0</v>
      </c>
      <c r="L1310" s="12">
        <v>0</v>
      </c>
      <c r="M1310" s="12">
        <v>0</v>
      </c>
      <c r="N1310" s="39">
        <v>0</v>
      </c>
      <c r="O1310" s="31">
        <v>0</v>
      </c>
      <c r="P1310" s="36" t="s">
        <v>99</v>
      </c>
    </row>
    <row r="1311" spans="1:16" ht="36" x14ac:dyDescent="0.25">
      <c r="A1311" s="38">
        <v>38359</v>
      </c>
      <c r="B1311" s="38">
        <v>38359</v>
      </c>
      <c r="C1311" s="11">
        <v>2005</v>
      </c>
      <c r="D1311" s="35" t="s">
        <v>13</v>
      </c>
      <c r="E1311" s="11" t="s">
        <v>125</v>
      </c>
      <c r="F1311" s="36" t="s">
        <v>51</v>
      </c>
      <c r="G1311" s="36" t="s">
        <v>536</v>
      </c>
      <c r="H1311" s="9" t="s">
        <v>1976</v>
      </c>
      <c r="I1311" s="10">
        <v>1</v>
      </c>
      <c r="J1311" s="12">
        <v>3</v>
      </c>
      <c r="K1311" s="12">
        <v>0</v>
      </c>
      <c r="L1311" s="12">
        <v>0</v>
      </c>
      <c r="M1311" s="12">
        <v>0</v>
      </c>
      <c r="N1311" s="39">
        <v>0</v>
      </c>
      <c r="O1311" s="31">
        <v>0</v>
      </c>
      <c r="P1311" s="36" t="s">
        <v>99</v>
      </c>
    </row>
    <row r="1312" spans="1:16" ht="36" x14ac:dyDescent="0.25">
      <c r="A1312" s="38">
        <v>38361</v>
      </c>
      <c r="B1312" s="38">
        <v>38361</v>
      </c>
      <c r="C1312" s="11">
        <v>2005</v>
      </c>
      <c r="D1312" s="35" t="s">
        <v>115</v>
      </c>
      <c r="E1312" s="11" t="s">
        <v>116</v>
      </c>
      <c r="F1312" s="36" t="s">
        <v>59</v>
      </c>
      <c r="G1312" s="36" t="s">
        <v>1977</v>
      </c>
      <c r="H1312" s="9" t="s">
        <v>1978</v>
      </c>
      <c r="I1312" s="10">
        <v>1</v>
      </c>
      <c r="J1312" s="12">
        <v>1</v>
      </c>
      <c r="K1312" s="12">
        <v>0</v>
      </c>
      <c r="L1312" s="12">
        <v>0</v>
      </c>
      <c r="M1312" s="12">
        <v>0</v>
      </c>
      <c r="N1312" s="39">
        <v>0</v>
      </c>
      <c r="O1312" s="31">
        <v>1</v>
      </c>
      <c r="P1312" s="36" t="s">
        <v>99</v>
      </c>
    </row>
    <row r="1313" spans="1:16" ht="36" x14ac:dyDescent="0.25">
      <c r="A1313" s="38">
        <v>38362</v>
      </c>
      <c r="B1313" s="38">
        <v>38362</v>
      </c>
      <c r="C1313" s="11">
        <v>2005</v>
      </c>
      <c r="D1313" s="35" t="s">
        <v>115</v>
      </c>
      <c r="E1313" s="11" t="s">
        <v>116</v>
      </c>
      <c r="F1313" s="36" t="s">
        <v>47</v>
      </c>
      <c r="G1313" s="36" t="s">
        <v>931</v>
      </c>
      <c r="H1313" s="9" t="s">
        <v>1979</v>
      </c>
      <c r="I1313" s="10">
        <v>1</v>
      </c>
      <c r="J1313" s="12">
        <v>1</v>
      </c>
      <c r="K1313" s="12">
        <v>0</v>
      </c>
      <c r="L1313" s="12">
        <v>0</v>
      </c>
      <c r="M1313" s="12">
        <v>0</v>
      </c>
      <c r="N1313" s="39">
        <v>0</v>
      </c>
      <c r="O1313" s="31">
        <v>0.27</v>
      </c>
      <c r="P1313" s="36" t="s">
        <v>99</v>
      </c>
    </row>
    <row r="1314" spans="1:16" ht="24" x14ac:dyDescent="0.25">
      <c r="A1314" s="38">
        <v>38362</v>
      </c>
      <c r="B1314" s="38">
        <v>38362</v>
      </c>
      <c r="C1314" s="11">
        <v>2005</v>
      </c>
      <c r="D1314" s="35" t="s">
        <v>115</v>
      </c>
      <c r="E1314" s="11" t="s">
        <v>116</v>
      </c>
      <c r="F1314" s="36" t="s">
        <v>32</v>
      </c>
      <c r="G1314" s="36" t="s">
        <v>1980</v>
      </c>
      <c r="H1314" s="9" t="s">
        <v>1981</v>
      </c>
      <c r="I1314" s="10">
        <v>0</v>
      </c>
      <c r="J1314" s="12">
        <v>1</v>
      </c>
      <c r="K1314" s="12">
        <v>0</v>
      </c>
      <c r="L1314" s="12">
        <v>0</v>
      </c>
      <c r="M1314" s="12">
        <v>0</v>
      </c>
      <c r="N1314" s="39">
        <v>0</v>
      </c>
      <c r="O1314" s="31">
        <v>0.27</v>
      </c>
      <c r="P1314" s="36" t="s">
        <v>99</v>
      </c>
    </row>
    <row r="1315" spans="1:16" ht="36" x14ac:dyDescent="0.25">
      <c r="A1315" s="38">
        <v>38362</v>
      </c>
      <c r="B1315" s="38">
        <v>38362</v>
      </c>
      <c r="C1315" s="11">
        <v>2005</v>
      </c>
      <c r="D1315" s="35" t="s">
        <v>115</v>
      </c>
      <c r="E1315" s="11" t="s">
        <v>116</v>
      </c>
      <c r="F1315" s="36" t="s">
        <v>55</v>
      </c>
      <c r="G1315" s="36" t="s">
        <v>369</v>
      </c>
      <c r="H1315" s="9" t="s">
        <v>1982</v>
      </c>
      <c r="I1315" s="10">
        <v>0</v>
      </c>
      <c r="J1315" s="12">
        <v>1</v>
      </c>
      <c r="K1315" s="12">
        <v>0</v>
      </c>
      <c r="L1315" s="12">
        <v>0</v>
      </c>
      <c r="M1315" s="12">
        <v>0</v>
      </c>
      <c r="N1315" s="39">
        <v>0</v>
      </c>
      <c r="O1315" s="31">
        <v>0.27</v>
      </c>
      <c r="P1315" s="36" t="s">
        <v>99</v>
      </c>
    </row>
    <row r="1316" spans="1:16" ht="48" x14ac:dyDescent="0.25">
      <c r="A1316" s="38">
        <v>38365</v>
      </c>
      <c r="B1316" s="38">
        <v>38365</v>
      </c>
      <c r="C1316" s="11">
        <v>2005</v>
      </c>
      <c r="D1316" s="35" t="s">
        <v>115</v>
      </c>
      <c r="E1316" s="11" t="s">
        <v>116</v>
      </c>
      <c r="F1316" s="36" t="s">
        <v>162</v>
      </c>
      <c r="G1316" s="36" t="s">
        <v>1224</v>
      </c>
      <c r="H1316" s="9" t="s">
        <v>1983</v>
      </c>
      <c r="I1316" s="10">
        <v>0</v>
      </c>
      <c r="J1316" s="12">
        <v>0</v>
      </c>
      <c r="K1316" s="12">
        <v>0</v>
      </c>
      <c r="L1316" s="12">
        <v>0</v>
      </c>
      <c r="M1316" s="12">
        <v>0</v>
      </c>
      <c r="N1316" s="39">
        <v>0</v>
      </c>
      <c r="O1316" s="31">
        <v>0</v>
      </c>
      <c r="P1316" s="36" t="s">
        <v>99</v>
      </c>
    </row>
    <row r="1317" spans="1:16" ht="24" x14ac:dyDescent="0.25">
      <c r="A1317" s="38">
        <v>38369</v>
      </c>
      <c r="B1317" s="38">
        <v>38369</v>
      </c>
      <c r="C1317" s="11">
        <v>2005</v>
      </c>
      <c r="D1317" s="35" t="s">
        <v>13</v>
      </c>
      <c r="E1317" s="11" t="s">
        <v>112</v>
      </c>
      <c r="F1317" s="36" t="s">
        <v>51</v>
      </c>
      <c r="G1317" s="36" t="s">
        <v>357</v>
      </c>
      <c r="H1317" s="9" t="s">
        <v>1984</v>
      </c>
      <c r="I1317" s="10">
        <v>0</v>
      </c>
      <c r="J1317" s="12">
        <v>2</v>
      </c>
      <c r="K1317" s="12">
        <v>0</v>
      </c>
      <c r="L1317" s="12">
        <v>0</v>
      </c>
      <c r="M1317" s="12">
        <v>0</v>
      </c>
      <c r="N1317" s="39">
        <v>0</v>
      </c>
      <c r="O1317" s="31">
        <v>0</v>
      </c>
      <c r="P1317" s="36" t="s">
        <v>99</v>
      </c>
    </row>
    <row r="1318" spans="1:16" ht="60" x14ac:dyDescent="0.25">
      <c r="A1318" s="38">
        <v>38370</v>
      </c>
      <c r="B1318" s="38">
        <v>38370</v>
      </c>
      <c r="C1318" s="11">
        <v>2005</v>
      </c>
      <c r="D1318" s="11" t="s">
        <v>34</v>
      </c>
      <c r="E1318" s="11" t="s">
        <v>50</v>
      </c>
      <c r="F1318" s="36" t="s">
        <v>51</v>
      </c>
      <c r="G1318" s="36" t="s">
        <v>1968</v>
      </c>
      <c r="H1318" s="9" t="s">
        <v>1985</v>
      </c>
      <c r="I1318" s="10">
        <v>0</v>
      </c>
      <c r="J1318" s="12">
        <v>15</v>
      </c>
      <c r="K1318" s="12">
        <v>20</v>
      </c>
      <c r="L1318" s="12">
        <v>0</v>
      </c>
      <c r="M1318" s="12">
        <v>0</v>
      </c>
      <c r="N1318" s="39">
        <v>0</v>
      </c>
      <c r="O1318" s="31">
        <v>8.1000000000000003E-2</v>
      </c>
      <c r="P1318" s="36" t="s">
        <v>99</v>
      </c>
    </row>
    <row r="1319" spans="1:16" ht="36" x14ac:dyDescent="0.25">
      <c r="A1319" s="38">
        <v>38372</v>
      </c>
      <c r="B1319" s="38">
        <v>38372</v>
      </c>
      <c r="C1319" s="11">
        <v>2005</v>
      </c>
      <c r="D1319" s="35" t="s">
        <v>13</v>
      </c>
      <c r="E1319" s="11" t="s">
        <v>112</v>
      </c>
      <c r="F1319" s="36" t="s">
        <v>165</v>
      </c>
      <c r="G1319" s="36" t="s">
        <v>1293</v>
      </c>
      <c r="H1319" s="9" t="s">
        <v>1986</v>
      </c>
      <c r="I1319" s="10">
        <v>0</v>
      </c>
      <c r="J1319" s="12">
        <v>0</v>
      </c>
      <c r="K1319" s="12">
        <v>0</v>
      </c>
      <c r="L1319" s="12">
        <v>0</v>
      </c>
      <c r="M1319" s="12">
        <v>0</v>
      </c>
      <c r="N1319" s="39">
        <v>0</v>
      </c>
      <c r="O1319" s="31">
        <v>0</v>
      </c>
      <c r="P1319" s="36" t="s">
        <v>99</v>
      </c>
    </row>
    <row r="1320" spans="1:16" ht="36" x14ac:dyDescent="0.25">
      <c r="A1320" s="38">
        <v>38373</v>
      </c>
      <c r="B1320" s="38">
        <v>38373</v>
      </c>
      <c r="C1320" s="11">
        <v>2005</v>
      </c>
      <c r="D1320" s="35" t="s">
        <v>115</v>
      </c>
      <c r="E1320" s="11" t="s">
        <v>116</v>
      </c>
      <c r="F1320" s="36" t="s">
        <v>26</v>
      </c>
      <c r="G1320" s="36" t="s">
        <v>1987</v>
      </c>
      <c r="H1320" s="9" t="s">
        <v>1988</v>
      </c>
      <c r="I1320" s="10">
        <v>0</v>
      </c>
      <c r="J1320" s="12">
        <v>0</v>
      </c>
      <c r="K1320" s="12">
        <v>0</v>
      </c>
      <c r="L1320" s="12">
        <v>0</v>
      </c>
      <c r="M1320" s="12">
        <v>0</v>
      </c>
      <c r="N1320" s="39">
        <v>0</v>
      </c>
      <c r="O1320" s="31">
        <v>0.33</v>
      </c>
      <c r="P1320" s="36" t="s">
        <v>99</v>
      </c>
    </row>
    <row r="1321" spans="1:16" ht="48" x14ac:dyDescent="0.25">
      <c r="A1321" s="38">
        <v>38373</v>
      </c>
      <c r="B1321" s="38">
        <v>38373</v>
      </c>
      <c r="C1321" s="11">
        <v>2005</v>
      </c>
      <c r="D1321" s="35" t="s">
        <v>13</v>
      </c>
      <c r="E1321" s="11" t="s">
        <v>125</v>
      </c>
      <c r="F1321" s="36" t="s">
        <v>26</v>
      </c>
      <c r="G1321" s="36" t="s">
        <v>1316</v>
      </c>
      <c r="H1321" s="9" t="s">
        <v>1989</v>
      </c>
      <c r="I1321" s="10">
        <v>0</v>
      </c>
      <c r="J1321" s="12">
        <v>3</v>
      </c>
      <c r="K1321" s="12">
        <v>0</v>
      </c>
      <c r="L1321" s="12">
        <v>0</v>
      </c>
      <c r="M1321" s="12">
        <v>0</v>
      </c>
      <c r="N1321" s="39">
        <v>0</v>
      </c>
      <c r="O1321" s="31">
        <v>0</v>
      </c>
      <c r="P1321" s="36" t="s">
        <v>99</v>
      </c>
    </row>
    <row r="1322" spans="1:16" ht="72" x14ac:dyDescent="0.25">
      <c r="A1322" s="38">
        <v>38374</v>
      </c>
      <c r="B1322" s="38">
        <v>38374</v>
      </c>
      <c r="C1322" s="11">
        <v>2005</v>
      </c>
      <c r="D1322" s="35" t="s">
        <v>115</v>
      </c>
      <c r="E1322" s="11" t="s">
        <v>116</v>
      </c>
      <c r="F1322" s="36" t="s">
        <v>69</v>
      </c>
      <c r="G1322" s="36" t="s">
        <v>1990</v>
      </c>
      <c r="H1322" s="9" t="s">
        <v>1991</v>
      </c>
      <c r="I1322" s="10">
        <v>0</v>
      </c>
      <c r="J1322" s="12">
        <v>0</v>
      </c>
      <c r="K1322" s="12">
        <v>0</v>
      </c>
      <c r="L1322" s="12">
        <v>0</v>
      </c>
      <c r="M1322" s="12">
        <v>0</v>
      </c>
      <c r="N1322" s="39">
        <v>0</v>
      </c>
      <c r="O1322" s="31">
        <v>0.27</v>
      </c>
      <c r="P1322" s="36" t="s">
        <v>99</v>
      </c>
    </row>
    <row r="1323" spans="1:16" ht="36" x14ac:dyDescent="0.25">
      <c r="A1323" s="38">
        <v>38375</v>
      </c>
      <c r="B1323" s="38">
        <v>38375</v>
      </c>
      <c r="C1323" s="11">
        <v>2005</v>
      </c>
      <c r="D1323" s="35" t="s">
        <v>13</v>
      </c>
      <c r="E1323" s="11" t="s">
        <v>112</v>
      </c>
      <c r="F1323" s="36" t="s">
        <v>55</v>
      </c>
      <c r="G1323" s="36" t="s">
        <v>936</v>
      </c>
      <c r="H1323" s="9" t="s">
        <v>1992</v>
      </c>
      <c r="I1323" s="10">
        <v>3</v>
      </c>
      <c r="J1323" s="12">
        <v>7</v>
      </c>
      <c r="K1323" s="12">
        <v>1</v>
      </c>
      <c r="L1323" s="12">
        <v>0</v>
      </c>
      <c r="M1323" s="12">
        <v>0</v>
      </c>
      <c r="N1323" s="39">
        <v>0</v>
      </c>
      <c r="O1323" s="31">
        <v>4.0000000000000001E-3</v>
      </c>
      <c r="P1323" s="36" t="s">
        <v>99</v>
      </c>
    </row>
    <row r="1324" spans="1:16" ht="48" x14ac:dyDescent="0.25">
      <c r="A1324" s="38">
        <v>38376</v>
      </c>
      <c r="B1324" s="38">
        <v>38376</v>
      </c>
      <c r="C1324" s="11">
        <v>2005</v>
      </c>
      <c r="D1324" s="35" t="s">
        <v>13</v>
      </c>
      <c r="E1324" s="11" t="s">
        <v>149</v>
      </c>
      <c r="F1324" s="36" t="s">
        <v>162</v>
      </c>
      <c r="G1324" s="36" t="s">
        <v>1993</v>
      </c>
      <c r="H1324" s="9" t="s">
        <v>1994</v>
      </c>
      <c r="I1324" s="10">
        <v>0</v>
      </c>
      <c r="J1324" s="12">
        <v>1000</v>
      </c>
      <c r="K1324" s="12">
        <v>0</v>
      </c>
      <c r="L1324" s="12">
        <v>0</v>
      </c>
      <c r="M1324" s="12">
        <v>0</v>
      </c>
      <c r="N1324" s="39">
        <v>0</v>
      </c>
      <c r="O1324" s="31">
        <v>0</v>
      </c>
      <c r="P1324" s="36" t="s">
        <v>99</v>
      </c>
    </row>
    <row r="1325" spans="1:16" ht="48" x14ac:dyDescent="0.25">
      <c r="A1325" s="38">
        <v>38378</v>
      </c>
      <c r="B1325" s="38">
        <v>38378</v>
      </c>
      <c r="C1325" s="11">
        <v>2005</v>
      </c>
      <c r="D1325" s="35" t="s">
        <v>115</v>
      </c>
      <c r="E1325" s="11" t="s">
        <v>116</v>
      </c>
      <c r="F1325" s="36" t="s">
        <v>55</v>
      </c>
      <c r="G1325" s="36" t="s">
        <v>421</v>
      </c>
      <c r="H1325" s="9" t="s">
        <v>1995</v>
      </c>
      <c r="I1325" s="10">
        <v>0</v>
      </c>
      <c r="J1325" s="12">
        <v>2</v>
      </c>
      <c r="K1325" s="12">
        <v>0</v>
      </c>
      <c r="L1325" s="12">
        <v>0</v>
      </c>
      <c r="M1325" s="12">
        <v>0</v>
      </c>
      <c r="N1325" s="39">
        <v>0</v>
      </c>
      <c r="O1325" s="31">
        <v>0.82199999999999995</v>
      </c>
      <c r="P1325" s="36" t="s">
        <v>99</v>
      </c>
    </row>
    <row r="1326" spans="1:16" ht="36" x14ac:dyDescent="0.25">
      <c r="A1326" s="38">
        <v>38378</v>
      </c>
      <c r="B1326" s="38">
        <v>38378</v>
      </c>
      <c r="C1326" s="11">
        <v>2005</v>
      </c>
      <c r="D1326" s="35" t="s">
        <v>115</v>
      </c>
      <c r="E1326" s="11" t="s">
        <v>116</v>
      </c>
      <c r="F1326" s="36" t="s">
        <v>55</v>
      </c>
      <c r="G1326" s="36" t="s">
        <v>55</v>
      </c>
      <c r="H1326" s="9" t="s">
        <v>1996</v>
      </c>
      <c r="I1326" s="10">
        <v>0</v>
      </c>
      <c r="J1326" s="12">
        <v>0</v>
      </c>
      <c r="K1326" s="12">
        <v>0</v>
      </c>
      <c r="L1326" s="12">
        <v>0</v>
      </c>
      <c r="M1326" s="12">
        <v>0</v>
      </c>
      <c r="N1326" s="39">
        <v>0</v>
      </c>
      <c r="O1326" s="31">
        <v>0.32800000000000001</v>
      </c>
      <c r="P1326" s="36" t="s">
        <v>99</v>
      </c>
    </row>
    <row r="1327" spans="1:16" ht="24" x14ac:dyDescent="0.25">
      <c r="A1327" s="38">
        <v>38379</v>
      </c>
      <c r="B1327" s="38">
        <v>38379</v>
      </c>
      <c r="C1327" s="11">
        <v>2005</v>
      </c>
      <c r="D1327" s="35" t="s">
        <v>115</v>
      </c>
      <c r="E1327" s="11" t="s">
        <v>116</v>
      </c>
      <c r="F1327" s="36" t="s">
        <v>69</v>
      </c>
      <c r="G1327" s="36" t="s">
        <v>355</v>
      </c>
      <c r="H1327" s="9" t="s">
        <v>1997</v>
      </c>
      <c r="I1327" s="10">
        <v>1</v>
      </c>
      <c r="J1327" s="12">
        <v>19</v>
      </c>
      <c r="K1327" s="12">
        <v>0</v>
      </c>
      <c r="L1327" s="12">
        <v>0</v>
      </c>
      <c r="M1327" s="12">
        <v>0</v>
      </c>
      <c r="N1327" s="39">
        <v>0</v>
      </c>
      <c r="O1327" s="31">
        <v>0.6</v>
      </c>
      <c r="P1327" s="36" t="s">
        <v>99</v>
      </c>
    </row>
    <row r="1328" spans="1:16" ht="36" x14ac:dyDescent="0.25">
      <c r="A1328" s="38">
        <v>38380</v>
      </c>
      <c r="B1328" s="38">
        <v>38380</v>
      </c>
      <c r="C1328" s="11">
        <v>2005</v>
      </c>
      <c r="D1328" s="35" t="s">
        <v>13</v>
      </c>
      <c r="E1328" s="11" t="s">
        <v>125</v>
      </c>
      <c r="F1328" s="36" t="s">
        <v>51</v>
      </c>
      <c r="G1328" s="36" t="s">
        <v>287</v>
      </c>
      <c r="H1328" s="9" t="s">
        <v>1998</v>
      </c>
      <c r="I1328" s="10">
        <v>1</v>
      </c>
      <c r="J1328" s="12">
        <v>5</v>
      </c>
      <c r="K1328" s="12">
        <v>0</v>
      </c>
      <c r="L1328" s="12">
        <v>0</v>
      </c>
      <c r="M1328" s="12">
        <v>0</v>
      </c>
      <c r="N1328" s="39">
        <v>0</v>
      </c>
      <c r="O1328" s="31">
        <v>0</v>
      </c>
      <c r="P1328" s="36" t="s">
        <v>99</v>
      </c>
    </row>
    <row r="1329" spans="1:16" ht="36" x14ac:dyDescent="0.25">
      <c r="A1329" s="38">
        <v>38381</v>
      </c>
      <c r="B1329" s="38">
        <v>38381</v>
      </c>
      <c r="C1329" s="11">
        <v>2005</v>
      </c>
      <c r="D1329" s="35" t="s">
        <v>115</v>
      </c>
      <c r="E1329" s="11" t="s">
        <v>116</v>
      </c>
      <c r="F1329" s="36" t="s">
        <v>75</v>
      </c>
      <c r="G1329" s="36" t="s">
        <v>389</v>
      </c>
      <c r="H1329" s="9" t="s">
        <v>1999</v>
      </c>
      <c r="I1329" s="10">
        <v>2</v>
      </c>
      <c r="J1329" s="12">
        <v>18</v>
      </c>
      <c r="K1329" s="12">
        <v>0</v>
      </c>
      <c r="L1329" s="12">
        <v>0</v>
      </c>
      <c r="M1329" s="12">
        <v>0</v>
      </c>
      <c r="N1329" s="39">
        <v>0</v>
      </c>
      <c r="O1329" s="31">
        <v>0.6</v>
      </c>
      <c r="P1329" s="36" t="s">
        <v>99</v>
      </c>
    </row>
    <row r="1330" spans="1:16" ht="24" x14ac:dyDescent="0.25">
      <c r="A1330" s="38">
        <v>38384</v>
      </c>
      <c r="B1330" s="38">
        <v>38384</v>
      </c>
      <c r="C1330" s="11">
        <v>2005</v>
      </c>
      <c r="D1330" s="35" t="s">
        <v>115</v>
      </c>
      <c r="E1330" s="11" t="s">
        <v>116</v>
      </c>
      <c r="F1330" s="36" t="s">
        <v>42</v>
      </c>
      <c r="G1330" s="36" t="s">
        <v>387</v>
      </c>
      <c r="H1330" s="9" t="s">
        <v>2000</v>
      </c>
      <c r="I1330" s="10">
        <v>0</v>
      </c>
      <c r="J1330" s="12">
        <v>1</v>
      </c>
      <c r="K1330" s="12">
        <v>0</v>
      </c>
      <c r="L1330" s="12">
        <v>0</v>
      </c>
      <c r="M1330" s="12">
        <v>0</v>
      </c>
      <c r="N1330" s="39">
        <v>0</v>
      </c>
      <c r="O1330" s="31">
        <v>0.27</v>
      </c>
      <c r="P1330" s="36" t="s">
        <v>99</v>
      </c>
    </row>
    <row r="1331" spans="1:16" ht="36" x14ac:dyDescent="0.25">
      <c r="A1331" s="38">
        <v>38387</v>
      </c>
      <c r="B1331" s="38">
        <v>38388</v>
      </c>
      <c r="C1331" s="11">
        <v>2005</v>
      </c>
      <c r="D1331" s="11" t="s">
        <v>34</v>
      </c>
      <c r="E1331" s="11" t="s">
        <v>35</v>
      </c>
      <c r="F1331" s="36" t="s">
        <v>21</v>
      </c>
      <c r="G1331" s="9" t="s">
        <v>2001</v>
      </c>
      <c r="H1331" s="9" t="s">
        <v>2002</v>
      </c>
      <c r="I1331" s="10">
        <v>0</v>
      </c>
      <c r="J1331" s="12">
        <v>7400</v>
      </c>
      <c r="K1331" s="12">
        <v>0</v>
      </c>
      <c r="L1331" s="12">
        <v>0</v>
      </c>
      <c r="M1331" s="12">
        <v>0</v>
      </c>
      <c r="N1331" s="39">
        <v>0</v>
      </c>
      <c r="O1331" s="31">
        <v>0</v>
      </c>
      <c r="P1331" s="36" t="s">
        <v>99</v>
      </c>
    </row>
    <row r="1332" spans="1:16" ht="36" x14ac:dyDescent="0.25">
      <c r="A1332" s="38">
        <v>38389</v>
      </c>
      <c r="B1332" s="38">
        <v>38389</v>
      </c>
      <c r="C1332" s="11">
        <v>2005</v>
      </c>
      <c r="D1332" s="35" t="s">
        <v>13</v>
      </c>
      <c r="E1332" s="11" t="s">
        <v>112</v>
      </c>
      <c r="F1332" s="36" t="s">
        <v>36</v>
      </c>
      <c r="G1332" s="36" t="s">
        <v>1581</v>
      </c>
      <c r="H1332" s="9" t="s">
        <v>2003</v>
      </c>
      <c r="I1332" s="10">
        <v>0</v>
      </c>
      <c r="J1332" s="12">
        <v>3</v>
      </c>
      <c r="K1332" s="12">
        <v>0</v>
      </c>
      <c r="L1332" s="12">
        <v>0</v>
      </c>
      <c r="M1332" s="12">
        <v>0</v>
      </c>
      <c r="N1332" s="39">
        <v>0</v>
      </c>
      <c r="O1332" s="31">
        <v>0</v>
      </c>
      <c r="P1332" s="36" t="s">
        <v>99</v>
      </c>
    </row>
    <row r="1333" spans="1:16" ht="24" x14ac:dyDescent="0.25">
      <c r="A1333" s="38">
        <v>38391</v>
      </c>
      <c r="B1333" s="38">
        <v>38391</v>
      </c>
      <c r="C1333" s="11">
        <v>2005</v>
      </c>
      <c r="D1333" s="35" t="s">
        <v>115</v>
      </c>
      <c r="E1333" s="11" t="s">
        <v>116</v>
      </c>
      <c r="F1333" s="36" t="s">
        <v>36</v>
      </c>
      <c r="G1333" s="36" t="s">
        <v>777</v>
      </c>
      <c r="H1333" s="9" t="s">
        <v>2004</v>
      </c>
      <c r="I1333" s="10">
        <v>0</v>
      </c>
      <c r="J1333" s="12">
        <v>28</v>
      </c>
      <c r="K1333" s="12">
        <v>0</v>
      </c>
      <c r="L1333" s="12">
        <v>0</v>
      </c>
      <c r="M1333" s="12">
        <v>0</v>
      </c>
      <c r="N1333" s="39">
        <v>0</v>
      </c>
      <c r="O1333" s="31">
        <v>0.6</v>
      </c>
      <c r="P1333" s="36" t="s">
        <v>99</v>
      </c>
    </row>
    <row r="1334" spans="1:16" ht="24" x14ac:dyDescent="0.25">
      <c r="A1334" s="38">
        <v>38391</v>
      </c>
      <c r="B1334" s="38">
        <v>38391</v>
      </c>
      <c r="C1334" s="11">
        <v>2005</v>
      </c>
      <c r="D1334" s="35" t="s">
        <v>115</v>
      </c>
      <c r="E1334" s="11" t="s">
        <v>116</v>
      </c>
      <c r="F1334" s="36" t="s">
        <v>19</v>
      </c>
      <c r="G1334" s="36" t="s">
        <v>681</v>
      </c>
      <c r="H1334" s="9" t="s">
        <v>2005</v>
      </c>
      <c r="I1334" s="10">
        <v>0</v>
      </c>
      <c r="J1334" s="12">
        <v>16</v>
      </c>
      <c r="K1334" s="12">
        <v>0</v>
      </c>
      <c r="L1334" s="12">
        <v>0</v>
      </c>
      <c r="M1334" s="12">
        <v>0</v>
      </c>
      <c r="N1334" s="39">
        <v>0</v>
      </c>
      <c r="O1334" s="31">
        <v>0</v>
      </c>
      <c r="P1334" s="36" t="s">
        <v>99</v>
      </c>
    </row>
    <row r="1335" spans="1:16" ht="24" x14ac:dyDescent="0.25">
      <c r="A1335" s="38">
        <v>38391</v>
      </c>
      <c r="B1335" s="38">
        <v>38391</v>
      </c>
      <c r="C1335" s="11">
        <v>2005</v>
      </c>
      <c r="D1335" s="35" t="s">
        <v>13</v>
      </c>
      <c r="E1335" s="11" t="s">
        <v>125</v>
      </c>
      <c r="F1335" s="36" t="s">
        <v>47</v>
      </c>
      <c r="G1335" s="36" t="s">
        <v>1248</v>
      </c>
      <c r="H1335" s="9" t="s">
        <v>2006</v>
      </c>
      <c r="I1335" s="10">
        <v>0</v>
      </c>
      <c r="J1335" s="12">
        <v>5</v>
      </c>
      <c r="K1335" s="12">
        <v>0</v>
      </c>
      <c r="L1335" s="12">
        <v>0</v>
      </c>
      <c r="M1335" s="12">
        <v>0</v>
      </c>
      <c r="N1335" s="39">
        <v>0</v>
      </c>
      <c r="O1335" s="31">
        <v>0</v>
      </c>
      <c r="P1335" s="36" t="s">
        <v>99</v>
      </c>
    </row>
    <row r="1336" spans="1:16" ht="36" x14ac:dyDescent="0.25">
      <c r="A1336" s="38">
        <v>38394</v>
      </c>
      <c r="B1336" s="38">
        <v>38394</v>
      </c>
      <c r="C1336" s="11">
        <v>2005</v>
      </c>
      <c r="D1336" s="35" t="s">
        <v>115</v>
      </c>
      <c r="E1336" s="11" t="s">
        <v>116</v>
      </c>
      <c r="F1336" s="36" t="s">
        <v>51</v>
      </c>
      <c r="G1336" s="36" t="s">
        <v>741</v>
      </c>
      <c r="H1336" s="9" t="s">
        <v>2007</v>
      </c>
      <c r="I1336" s="10">
        <v>2</v>
      </c>
      <c r="J1336" s="12">
        <v>3</v>
      </c>
      <c r="K1336" s="12">
        <v>0</v>
      </c>
      <c r="L1336" s="12">
        <v>0</v>
      </c>
      <c r="M1336" s="12">
        <v>0</v>
      </c>
      <c r="N1336" s="39">
        <v>0</v>
      </c>
      <c r="O1336" s="31">
        <v>1.03</v>
      </c>
      <c r="P1336" s="36" t="s">
        <v>99</v>
      </c>
    </row>
    <row r="1337" spans="1:16" ht="24" x14ac:dyDescent="0.25">
      <c r="A1337" s="38">
        <v>38395</v>
      </c>
      <c r="B1337" s="38">
        <v>38395</v>
      </c>
      <c r="C1337" s="11">
        <v>2005</v>
      </c>
      <c r="D1337" s="35" t="s">
        <v>13</v>
      </c>
      <c r="E1337" s="11" t="s">
        <v>125</v>
      </c>
      <c r="F1337" s="36" t="s">
        <v>75</v>
      </c>
      <c r="G1337" s="36" t="s">
        <v>1721</v>
      </c>
      <c r="H1337" s="9" t="s">
        <v>2008</v>
      </c>
      <c r="I1337" s="10">
        <v>0</v>
      </c>
      <c r="J1337" s="12">
        <v>3</v>
      </c>
      <c r="K1337" s="12">
        <v>0</v>
      </c>
      <c r="L1337" s="12">
        <v>0</v>
      </c>
      <c r="M1337" s="12">
        <v>0</v>
      </c>
      <c r="N1337" s="39">
        <v>0</v>
      </c>
      <c r="O1337" s="31">
        <v>0</v>
      </c>
      <c r="P1337" s="36" t="s">
        <v>99</v>
      </c>
    </row>
    <row r="1338" spans="1:16" ht="72" x14ac:dyDescent="0.25">
      <c r="A1338" s="38">
        <v>38403</v>
      </c>
      <c r="B1338" s="38">
        <v>38403</v>
      </c>
      <c r="C1338" s="11">
        <v>2005</v>
      </c>
      <c r="D1338" s="35" t="s">
        <v>115</v>
      </c>
      <c r="E1338" s="11" t="s">
        <v>116</v>
      </c>
      <c r="F1338" s="36" t="s">
        <v>165</v>
      </c>
      <c r="G1338" s="36" t="s">
        <v>1030</v>
      </c>
      <c r="H1338" s="9" t="s">
        <v>2009</v>
      </c>
      <c r="I1338" s="10">
        <v>0</v>
      </c>
      <c r="J1338" s="12">
        <v>175</v>
      </c>
      <c r="K1338" s="12">
        <v>1</v>
      </c>
      <c r="L1338" s="12">
        <v>0</v>
      </c>
      <c r="M1338" s="12">
        <v>0</v>
      </c>
      <c r="N1338" s="39">
        <v>0</v>
      </c>
      <c r="O1338" s="31">
        <v>0.30599999999999999</v>
      </c>
      <c r="P1338" s="36" t="s">
        <v>99</v>
      </c>
    </row>
    <row r="1339" spans="1:16" ht="36" x14ac:dyDescent="0.25">
      <c r="A1339" s="38">
        <v>38405</v>
      </c>
      <c r="B1339" s="38">
        <v>38405</v>
      </c>
      <c r="C1339" s="11">
        <v>2005</v>
      </c>
      <c r="D1339" s="11" t="s">
        <v>34</v>
      </c>
      <c r="E1339" s="11" t="s">
        <v>35</v>
      </c>
      <c r="F1339" s="36" t="s">
        <v>28</v>
      </c>
      <c r="G1339" s="36" t="s">
        <v>698</v>
      </c>
      <c r="H1339" s="9" t="s">
        <v>2010</v>
      </c>
      <c r="I1339" s="10">
        <v>0</v>
      </c>
      <c r="J1339" s="12">
        <v>190</v>
      </c>
      <c r="K1339" s="12">
        <v>0</v>
      </c>
      <c r="L1339" s="12">
        <v>0</v>
      </c>
      <c r="M1339" s="12">
        <v>0</v>
      </c>
      <c r="N1339" s="39">
        <v>0</v>
      </c>
      <c r="O1339" s="31">
        <v>0</v>
      </c>
      <c r="P1339" s="36" t="s">
        <v>99</v>
      </c>
    </row>
    <row r="1340" spans="1:16" ht="24" x14ac:dyDescent="0.25">
      <c r="A1340" s="38">
        <v>38406</v>
      </c>
      <c r="B1340" s="38">
        <v>38406</v>
      </c>
      <c r="C1340" s="11">
        <v>2005</v>
      </c>
      <c r="D1340" s="35" t="s">
        <v>115</v>
      </c>
      <c r="E1340" s="11" t="s">
        <v>116</v>
      </c>
      <c r="F1340" s="36" t="s">
        <v>69</v>
      </c>
      <c r="G1340" s="36" t="s">
        <v>1809</v>
      </c>
      <c r="H1340" s="9" t="s">
        <v>2011</v>
      </c>
      <c r="I1340" s="10">
        <v>0</v>
      </c>
      <c r="J1340" s="12">
        <v>0</v>
      </c>
      <c r="K1340" s="12">
        <v>0</v>
      </c>
      <c r="L1340" s="12">
        <v>0</v>
      </c>
      <c r="M1340" s="12">
        <v>0</v>
      </c>
      <c r="N1340" s="39">
        <v>0</v>
      </c>
      <c r="O1340" s="31">
        <v>0.27163500000000002</v>
      </c>
      <c r="P1340" s="36" t="s">
        <v>99</v>
      </c>
    </row>
    <row r="1341" spans="1:16" ht="36" x14ac:dyDescent="0.25">
      <c r="A1341" s="38">
        <v>38408</v>
      </c>
      <c r="B1341" s="38">
        <v>38408</v>
      </c>
      <c r="C1341" s="11">
        <v>2005</v>
      </c>
      <c r="D1341" s="35" t="s">
        <v>115</v>
      </c>
      <c r="E1341" s="11" t="s">
        <v>116</v>
      </c>
      <c r="F1341" s="36" t="s">
        <v>75</v>
      </c>
      <c r="G1341" s="36" t="s">
        <v>2012</v>
      </c>
      <c r="H1341" s="9" t="s">
        <v>2013</v>
      </c>
      <c r="I1341" s="10">
        <v>7</v>
      </c>
      <c r="J1341" s="12">
        <v>7</v>
      </c>
      <c r="K1341" s="12">
        <v>0</v>
      </c>
      <c r="L1341" s="12">
        <v>0</v>
      </c>
      <c r="M1341" s="12">
        <v>0</v>
      </c>
      <c r="N1341" s="39">
        <v>0</v>
      </c>
      <c r="O1341" s="31">
        <v>0</v>
      </c>
      <c r="P1341" s="36" t="s">
        <v>99</v>
      </c>
    </row>
    <row r="1342" spans="1:16" ht="24" x14ac:dyDescent="0.25">
      <c r="A1342" s="38">
        <v>38408</v>
      </c>
      <c r="B1342" s="38">
        <v>38408</v>
      </c>
      <c r="C1342" s="11">
        <v>2005</v>
      </c>
      <c r="D1342" s="35" t="s">
        <v>115</v>
      </c>
      <c r="E1342" s="11" t="s">
        <v>116</v>
      </c>
      <c r="F1342" s="36" t="s">
        <v>47</v>
      </c>
      <c r="G1342" s="36" t="s">
        <v>1771</v>
      </c>
      <c r="H1342" s="9" t="s">
        <v>2014</v>
      </c>
      <c r="I1342" s="10">
        <v>0</v>
      </c>
      <c r="J1342" s="12">
        <v>1</v>
      </c>
      <c r="K1342" s="12">
        <v>0</v>
      </c>
      <c r="L1342" s="12">
        <v>0</v>
      </c>
      <c r="M1342" s="12">
        <v>0</v>
      </c>
      <c r="N1342" s="39">
        <v>0</v>
      </c>
      <c r="O1342" s="31">
        <v>0</v>
      </c>
      <c r="P1342" s="36" t="s">
        <v>99</v>
      </c>
    </row>
    <row r="1343" spans="1:16" ht="24" x14ac:dyDescent="0.25">
      <c r="A1343" s="38">
        <v>38411</v>
      </c>
      <c r="B1343" s="38">
        <v>38411</v>
      </c>
      <c r="C1343" s="11">
        <v>2005</v>
      </c>
      <c r="D1343" s="35" t="s">
        <v>115</v>
      </c>
      <c r="E1343" s="11" t="s">
        <v>116</v>
      </c>
      <c r="F1343" s="36" t="s">
        <v>47</v>
      </c>
      <c r="G1343" s="36" t="s">
        <v>629</v>
      </c>
      <c r="H1343" s="9" t="s">
        <v>2015</v>
      </c>
      <c r="I1343" s="10">
        <v>2</v>
      </c>
      <c r="J1343" s="12">
        <v>2</v>
      </c>
      <c r="K1343" s="12">
        <v>0</v>
      </c>
      <c r="L1343" s="12">
        <v>0</v>
      </c>
      <c r="M1343" s="12">
        <v>0</v>
      </c>
      <c r="N1343" s="39">
        <v>0</v>
      </c>
      <c r="O1343" s="31">
        <v>1</v>
      </c>
      <c r="P1343" s="36" t="s">
        <v>99</v>
      </c>
    </row>
    <row r="1344" spans="1:16" ht="24" x14ac:dyDescent="0.25">
      <c r="A1344" s="38">
        <v>38414</v>
      </c>
      <c r="B1344" s="38">
        <v>38414</v>
      </c>
      <c r="C1344" s="11">
        <v>2005</v>
      </c>
      <c r="D1344" s="35" t="s">
        <v>115</v>
      </c>
      <c r="E1344" s="11" t="s">
        <v>116</v>
      </c>
      <c r="F1344" s="36" t="s">
        <v>30</v>
      </c>
      <c r="G1344" s="36" t="s">
        <v>361</v>
      </c>
      <c r="H1344" s="9" t="s">
        <v>2016</v>
      </c>
      <c r="I1344" s="10">
        <v>2</v>
      </c>
      <c r="J1344" s="12">
        <v>2</v>
      </c>
      <c r="K1344" s="12">
        <v>0</v>
      </c>
      <c r="L1344" s="12">
        <v>0</v>
      </c>
      <c r="M1344" s="12">
        <v>0</v>
      </c>
      <c r="N1344" s="39">
        <v>0</v>
      </c>
      <c r="O1344" s="31">
        <v>1</v>
      </c>
      <c r="P1344" s="36" t="s">
        <v>99</v>
      </c>
    </row>
    <row r="1345" spans="1:16" ht="24" x14ac:dyDescent="0.25">
      <c r="A1345" s="38">
        <v>38414</v>
      </c>
      <c r="B1345" s="38">
        <v>38414</v>
      </c>
      <c r="C1345" s="11">
        <v>2005</v>
      </c>
      <c r="D1345" s="35" t="s">
        <v>13</v>
      </c>
      <c r="E1345" s="11" t="s">
        <v>112</v>
      </c>
      <c r="F1345" s="36" t="s">
        <v>97</v>
      </c>
      <c r="G1345" s="36" t="s">
        <v>2017</v>
      </c>
      <c r="H1345" s="9" t="s">
        <v>2018</v>
      </c>
      <c r="I1345" s="10">
        <v>3</v>
      </c>
      <c r="J1345" s="12">
        <v>3</v>
      </c>
      <c r="K1345" s="12">
        <v>1</v>
      </c>
      <c r="L1345" s="12">
        <v>0</v>
      </c>
      <c r="M1345" s="12">
        <v>0</v>
      </c>
      <c r="N1345" s="39">
        <v>0</v>
      </c>
      <c r="O1345" s="31">
        <v>4.0000000000000001E-3</v>
      </c>
      <c r="P1345" s="36" t="s">
        <v>99</v>
      </c>
    </row>
    <row r="1346" spans="1:16" ht="24" x14ac:dyDescent="0.25">
      <c r="A1346" s="38">
        <v>38414</v>
      </c>
      <c r="B1346" s="38">
        <v>38414</v>
      </c>
      <c r="C1346" s="11">
        <v>2005</v>
      </c>
      <c r="D1346" s="35" t="s">
        <v>115</v>
      </c>
      <c r="E1346" s="11" t="s">
        <v>116</v>
      </c>
      <c r="F1346" s="36" t="s">
        <v>47</v>
      </c>
      <c r="G1346" s="36" t="s">
        <v>2019</v>
      </c>
      <c r="H1346" s="9" t="s">
        <v>2020</v>
      </c>
      <c r="I1346" s="10">
        <v>0</v>
      </c>
      <c r="J1346" s="12">
        <v>0</v>
      </c>
      <c r="K1346" s="12">
        <v>0</v>
      </c>
      <c r="L1346" s="12">
        <v>0</v>
      </c>
      <c r="M1346" s="12">
        <v>0</v>
      </c>
      <c r="N1346" s="39">
        <v>0</v>
      </c>
      <c r="O1346" s="31">
        <v>0.27</v>
      </c>
      <c r="P1346" s="36" t="s">
        <v>99</v>
      </c>
    </row>
    <row r="1347" spans="1:16" ht="36" x14ac:dyDescent="0.25">
      <c r="A1347" s="38">
        <v>38416</v>
      </c>
      <c r="B1347" s="38">
        <v>38416</v>
      </c>
      <c r="C1347" s="11">
        <v>2005</v>
      </c>
      <c r="D1347" s="35" t="s">
        <v>104</v>
      </c>
      <c r="E1347" s="11" t="s">
        <v>276</v>
      </c>
      <c r="F1347" s="36" t="s">
        <v>28</v>
      </c>
      <c r="G1347" s="36" t="s">
        <v>698</v>
      </c>
      <c r="H1347" s="9" t="s">
        <v>2021</v>
      </c>
      <c r="I1347" s="10">
        <v>1</v>
      </c>
      <c r="J1347" s="12">
        <v>67</v>
      </c>
      <c r="K1347" s="12">
        <v>0</v>
      </c>
      <c r="L1347" s="12">
        <v>0</v>
      </c>
      <c r="M1347" s="12">
        <v>0</v>
      </c>
      <c r="N1347" s="39">
        <v>0</v>
      </c>
      <c r="O1347" s="31">
        <v>0.254</v>
      </c>
      <c r="P1347" s="36" t="s">
        <v>99</v>
      </c>
    </row>
    <row r="1348" spans="1:16" x14ac:dyDescent="0.25">
      <c r="A1348" s="38">
        <v>38417</v>
      </c>
      <c r="B1348" s="38">
        <v>38417</v>
      </c>
      <c r="C1348" s="11">
        <v>2005</v>
      </c>
      <c r="D1348" s="11" t="s">
        <v>34</v>
      </c>
      <c r="E1348" s="11" t="s">
        <v>39</v>
      </c>
      <c r="F1348" s="36" t="s">
        <v>21</v>
      </c>
      <c r="G1348" s="36" t="s">
        <v>1272</v>
      </c>
      <c r="H1348" s="9" t="s">
        <v>2022</v>
      </c>
      <c r="I1348" s="10">
        <v>0</v>
      </c>
      <c r="J1348" s="12">
        <v>0</v>
      </c>
      <c r="K1348" s="12">
        <v>0</v>
      </c>
      <c r="L1348" s="12">
        <v>0</v>
      </c>
      <c r="M1348" s="12">
        <v>0</v>
      </c>
      <c r="N1348" s="39" t="s">
        <v>145</v>
      </c>
      <c r="O1348" s="31">
        <v>118</v>
      </c>
      <c r="P1348" s="36" t="s">
        <v>99</v>
      </c>
    </row>
    <row r="1349" spans="1:16" ht="48" x14ac:dyDescent="0.25">
      <c r="A1349" s="38">
        <v>38418</v>
      </c>
      <c r="B1349" s="38">
        <v>38418</v>
      </c>
      <c r="C1349" s="11">
        <v>2005</v>
      </c>
      <c r="D1349" s="35" t="s">
        <v>115</v>
      </c>
      <c r="E1349" s="11" t="s">
        <v>116</v>
      </c>
      <c r="F1349" s="36" t="s">
        <v>42</v>
      </c>
      <c r="G1349" s="36" t="s">
        <v>387</v>
      </c>
      <c r="H1349" s="9" t="s">
        <v>2023</v>
      </c>
      <c r="I1349" s="10">
        <v>0</v>
      </c>
      <c r="J1349" s="12">
        <v>0</v>
      </c>
      <c r="K1349" s="12">
        <v>1</v>
      </c>
      <c r="L1349" s="12">
        <v>0</v>
      </c>
      <c r="M1349" s="12">
        <v>0</v>
      </c>
      <c r="N1349" s="39">
        <v>0</v>
      </c>
      <c r="O1349" s="31">
        <v>0.59599999999999997</v>
      </c>
      <c r="P1349" s="36" t="s">
        <v>99</v>
      </c>
    </row>
    <row r="1350" spans="1:16" ht="36" x14ac:dyDescent="0.25">
      <c r="A1350" s="38">
        <v>38418</v>
      </c>
      <c r="B1350" s="38">
        <v>38418</v>
      </c>
      <c r="C1350" s="11">
        <v>2005</v>
      </c>
      <c r="D1350" s="35" t="s">
        <v>115</v>
      </c>
      <c r="E1350" s="11" t="s">
        <v>116</v>
      </c>
      <c r="F1350" s="36" t="s">
        <v>19</v>
      </c>
      <c r="G1350" s="36" t="s">
        <v>641</v>
      </c>
      <c r="H1350" s="9" t="s">
        <v>2024</v>
      </c>
      <c r="I1350" s="10">
        <v>0</v>
      </c>
      <c r="J1350" s="12">
        <v>4</v>
      </c>
      <c r="K1350" s="12">
        <v>0</v>
      </c>
      <c r="L1350" s="12">
        <v>0</v>
      </c>
      <c r="M1350" s="12">
        <v>0</v>
      </c>
      <c r="N1350" s="39">
        <v>0</v>
      </c>
      <c r="O1350" s="31">
        <v>0</v>
      </c>
      <c r="P1350" s="36" t="s">
        <v>99</v>
      </c>
    </row>
    <row r="1351" spans="1:16" ht="24" x14ac:dyDescent="0.25">
      <c r="A1351" s="38">
        <v>38420</v>
      </c>
      <c r="B1351" s="38">
        <v>38420</v>
      </c>
      <c r="C1351" s="11">
        <v>2005</v>
      </c>
      <c r="D1351" s="35" t="s">
        <v>115</v>
      </c>
      <c r="E1351" s="11" t="s">
        <v>116</v>
      </c>
      <c r="F1351" s="36" t="s">
        <v>100</v>
      </c>
      <c r="G1351" s="36" t="s">
        <v>100</v>
      </c>
      <c r="H1351" s="9" t="s">
        <v>2025</v>
      </c>
      <c r="I1351" s="10">
        <v>0</v>
      </c>
      <c r="J1351" s="12">
        <v>1</v>
      </c>
      <c r="K1351" s="12">
        <v>0</v>
      </c>
      <c r="L1351" s="12">
        <v>0</v>
      </c>
      <c r="M1351" s="12">
        <v>0</v>
      </c>
      <c r="N1351" s="39">
        <v>0</v>
      </c>
      <c r="O1351" s="31">
        <v>0.27</v>
      </c>
      <c r="P1351" s="36" t="s">
        <v>99</v>
      </c>
    </row>
    <row r="1352" spans="1:16" ht="24" x14ac:dyDescent="0.25">
      <c r="A1352" s="38">
        <v>38421</v>
      </c>
      <c r="B1352" s="38">
        <v>38421</v>
      </c>
      <c r="C1352" s="11">
        <v>2005</v>
      </c>
      <c r="D1352" s="35" t="s">
        <v>13</v>
      </c>
      <c r="E1352" s="11" t="s">
        <v>112</v>
      </c>
      <c r="F1352" s="36" t="s">
        <v>97</v>
      </c>
      <c r="G1352" s="36" t="s">
        <v>2026</v>
      </c>
      <c r="H1352" s="9" t="s">
        <v>2027</v>
      </c>
      <c r="I1352" s="10">
        <v>0</v>
      </c>
      <c r="J1352" s="12">
        <v>0</v>
      </c>
      <c r="K1352" s="12">
        <v>0</v>
      </c>
      <c r="L1352" s="12">
        <v>0</v>
      </c>
      <c r="M1352" s="12">
        <v>0</v>
      </c>
      <c r="N1352" s="39">
        <v>0</v>
      </c>
      <c r="O1352" s="31">
        <v>0</v>
      </c>
      <c r="P1352" s="36" t="s">
        <v>99</v>
      </c>
    </row>
    <row r="1353" spans="1:16" ht="48" x14ac:dyDescent="0.25">
      <c r="A1353" s="38">
        <v>38422</v>
      </c>
      <c r="B1353" s="38">
        <v>38422</v>
      </c>
      <c r="C1353" s="11">
        <v>2005</v>
      </c>
      <c r="D1353" s="35" t="s">
        <v>115</v>
      </c>
      <c r="E1353" s="11" t="s">
        <v>116</v>
      </c>
      <c r="F1353" s="36" t="s">
        <v>36</v>
      </c>
      <c r="G1353" s="36" t="s">
        <v>2028</v>
      </c>
      <c r="H1353" s="9" t="s">
        <v>2029</v>
      </c>
      <c r="I1353" s="10">
        <v>0</v>
      </c>
      <c r="J1353" s="12">
        <v>0</v>
      </c>
      <c r="K1353" s="12">
        <v>0</v>
      </c>
      <c r="L1353" s="12">
        <v>0</v>
      </c>
      <c r="M1353" s="12">
        <v>0</v>
      </c>
      <c r="N1353" s="39">
        <v>0</v>
      </c>
      <c r="O1353" s="31">
        <v>0.27</v>
      </c>
      <c r="P1353" s="36" t="s">
        <v>99</v>
      </c>
    </row>
    <row r="1354" spans="1:16" ht="24" x14ac:dyDescent="0.25">
      <c r="A1354" s="38">
        <v>38423</v>
      </c>
      <c r="B1354" s="38">
        <v>38423</v>
      </c>
      <c r="C1354" s="11">
        <v>2005</v>
      </c>
      <c r="D1354" s="35" t="s">
        <v>115</v>
      </c>
      <c r="E1354" s="11" t="s">
        <v>116</v>
      </c>
      <c r="F1354" s="36" t="s">
        <v>62</v>
      </c>
      <c r="G1354" s="36" t="s">
        <v>2030</v>
      </c>
      <c r="H1354" s="9" t="s">
        <v>2031</v>
      </c>
      <c r="I1354" s="10">
        <v>1</v>
      </c>
      <c r="J1354" s="12">
        <v>14</v>
      </c>
      <c r="K1354" s="12">
        <v>0</v>
      </c>
      <c r="L1354" s="12">
        <v>0</v>
      </c>
      <c r="M1354" s="12">
        <v>0</v>
      </c>
      <c r="N1354" s="39">
        <v>0</v>
      </c>
      <c r="O1354" s="31">
        <v>0.6</v>
      </c>
      <c r="P1354" s="36" t="s">
        <v>99</v>
      </c>
    </row>
    <row r="1355" spans="1:16" ht="36" x14ac:dyDescent="0.25">
      <c r="A1355" s="38">
        <v>38423</v>
      </c>
      <c r="B1355" s="38">
        <v>38423</v>
      </c>
      <c r="C1355" s="11">
        <v>2005</v>
      </c>
      <c r="D1355" s="35" t="s">
        <v>13</v>
      </c>
      <c r="E1355" s="11" t="s">
        <v>173</v>
      </c>
      <c r="F1355" s="36" t="s">
        <v>162</v>
      </c>
      <c r="G1355" s="36" t="s">
        <v>2032</v>
      </c>
      <c r="H1355" s="9" t="s">
        <v>2033</v>
      </c>
      <c r="I1355" s="10">
        <v>0</v>
      </c>
      <c r="J1355" s="12">
        <v>0</v>
      </c>
      <c r="K1355" s="12">
        <v>0</v>
      </c>
      <c r="L1355" s="12">
        <v>0</v>
      </c>
      <c r="M1355" s="12">
        <v>0</v>
      </c>
      <c r="N1355" s="39">
        <v>0</v>
      </c>
      <c r="O1355" s="31">
        <v>1.08E-3</v>
      </c>
      <c r="P1355" s="36" t="s">
        <v>99</v>
      </c>
    </row>
    <row r="1356" spans="1:16" ht="36" x14ac:dyDescent="0.25">
      <c r="A1356" s="38">
        <v>38427</v>
      </c>
      <c r="B1356" s="38">
        <v>38427</v>
      </c>
      <c r="C1356" s="11">
        <v>2005</v>
      </c>
      <c r="D1356" s="35" t="s">
        <v>13</v>
      </c>
      <c r="E1356" s="11" t="s">
        <v>149</v>
      </c>
      <c r="F1356" s="36" t="s">
        <v>162</v>
      </c>
      <c r="G1356" s="36" t="s">
        <v>2034</v>
      </c>
      <c r="H1356" s="9" t="s">
        <v>2035</v>
      </c>
      <c r="I1356" s="10">
        <v>0</v>
      </c>
      <c r="J1356" s="12">
        <v>0</v>
      </c>
      <c r="K1356" s="12">
        <v>0</v>
      </c>
      <c r="L1356" s="12">
        <v>0</v>
      </c>
      <c r="M1356" s="12">
        <v>0</v>
      </c>
      <c r="N1356" s="39">
        <v>0</v>
      </c>
      <c r="O1356" s="31">
        <v>1.2700000000000001E-3</v>
      </c>
      <c r="P1356" s="36" t="s">
        <v>99</v>
      </c>
    </row>
    <row r="1357" spans="1:16" ht="24" x14ac:dyDescent="0.25">
      <c r="A1357" s="38">
        <v>38428</v>
      </c>
      <c r="B1357" s="38">
        <v>38428</v>
      </c>
      <c r="C1357" s="11">
        <v>2005</v>
      </c>
      <c r="D1357" s="35" t="s">
        <v>13</v>
      </c>
      <c r="E1357" s="11" t="s">
        <v>125</v>
      </c>
      <c r="F1357" s="36" t="s">
        <v>165</v>
      </c>
      <c r="G1357" s="36" t="s">
        <v>952</v>
      </c>
      <c r="H1357" s="9" t="s">
        <v>2036</v>
      </c>
      <c r="I1357" s="10">
        <v>0</v>
      </c>
      <c r="J1357" s="12">
        <v>3</v>
      </c>
      <c r="K1357" s="12">
        <v>1</v>
      </c>
      <c r="L1357" s="12">
        <v>0</v>
      </c>
      <c r="M1357" s="12">
        <v>0</v>
      </c>
      <c r="N1357" s="39">
        <v>0</v>
      </c>
      <c r="O1357" s="31">
        <v>0.01</v>
      </c>
      <c r="P1357" s="36" t="s">
        <v>99</v>
      </c>
    </row>
    <row r="1358" spans="1:16" ht="60" x14ac:dyDescent="0.25">
      <c r="A1358" s="38">
        <v>38428</v>
      </c>
      <c r="B1358" s="38">
        <v>38428</v>
      </c>
      <c r="C1358" s="11">
        <v>2005</v>
      </c>
      <c r="D1358" s="35" t="s">
        <v>13</v>
      </c>
      <c r="E1358" s="11" t="s">
        <v>112</v>
      </c>
      <c r="F1358" s="36" t="s">
        <v>100</v>
      </c>
      <c r="G1358" s="36" t="s">
        <v>1392</v>
      </c>
      <c r="H1358" s="9" t="s">
        <v>2037</v>
      </c>
      <c r="I1358" s="10">
        <v>0</v>
      </c>
      <c r="J1358" s="12">
        <v>401</v>
      </c>
      <c r="K1358" s="12">
        <v>0</v>
      </c>
      <c r="L1358" s="12">
        <v>0</v>
      </c>
      <c r="M1358" s="12">
        <v>0</v>
      </c>
      <c r="N1358" s="39">
        <v>0</v>
      </c>
      <c r="O1358" s="31">
        <v>0</v>
      </c>
      <c r="P1358" s="36" t="s">
        <v>99</v>
      </c>
    </row>
    <row r="1359" spans="1:16" ht="60" x14ac:dyDescent="0.25">
      <c r="A1359" s="38">
        <v>38430</v>
      </c>
      <c r="B1359" s="38">
        <v>38430</v>
      </c>
      <c r="C1359" s="11">
        <v>2005</v>
      </c>
      <c r="D1359" s="35" t="s">
        <v>115</v>
      </c>
      <c r="E1359" s="11" t="s">
        <v>352</v>
      </c>
      <c r="F1359" s="36" t="s">
        <v>598</v>
      </c>
      <c r="G1359" s="36" t="s">
        <v>2038</v>
      </c>
      <c r="H1359" s="9" t="s">
        <v>2039</v>
      </c>
      <c r="I1359" s="10">
        <v>5</v>
      </c>
      <c r="J1359" s="12">
        <v>42</v>
      </c>
      <c r="K1359" s="12">
        <v>0</v>
      </c>
      <c r="L1359" s="12">
        <v>0</v>
      </c>
      <c r="M1359" s="12">
        <v>0</v>
      </c>
      <c r="N1359" s="39">
        <v>0</v>
      </c>
      <c r="O1359" s="31">
        <v>0</v>
      </c>
      <c r="P1359" s="36" t="s">
        <v>99</v>
      </c>
    </row>
    <row r="1360" spans="1:16" ht="36" x14ac:dyDescent="0.25">
      <c r="A1360" s="38">
        <v>38430</v>
      </c>
      <c r="B1360" s="38">
        <v>38430</v>
      </c>
      <c r="C1360" s="11">
        <v>2005</v>
      </c>
      <c r="D1360" s="35" t="s">
        <v>115</v>
      </c>
      <c r="E1360" s="11" t="s">
        <v>116</v>
      </c>
      <c r="F1360" s="36" t="s">
        <v>19</v>
      </c>
      <c r="G1360" s="36" t="s">
        <v>2040</v>
      </c>
      <c r="H1360" s="9" t="s">
        <v>2041</v>
      </c>
      <c r="I1360" s="10">
        <v>5</v>
      </c>
      <c r="J1360" s="12">
        <v>25</v>
      </c>
      <c r="K1360" s="12">
        <v>0</v>
      </c>
      <c r="L1360" s="12">
        <v>0</v>
      </c>
      <c r="M1360" s="12">
        <v>0</v>
      </c>
      <c r="N1360" s="39">
        <v>0</v>
      </c>
      <c r="O1360" s="31">
        <v>0.6</v>
      </c>
      <c r="P1360" s="36" t="s">
        <v>99</v>
      </c>
    </row>
    <row r="1361" spans="1:16" ht="36" x14ac:dyDescent="0.25">
      <c r="A1361" s="38">
        <v>38430</v>
      </c>
      <c r="B1361" s="38">
        <v>38430</v>
      </c>
      <c r="C1361" s="11">
        <v>2005</v>
      </c>
      <c r="D1361" s="35" t="s">
        <v>115</v>
      </c>
      <c r="E1361" s="11" t="s">
        <v>116</v>
      </c>
      <c r="F1361" s="36" t="s">
        <v>162</v>
      </c>
      <c r="G1361" s="36" t="s">
        <v>2042</v>
      </c>
      <c r="H1361" s="9" t="s">
        <v>2043</v>
      </c>
      <c r="I1361" s="10">
        <v>4</v>
      </c>
      <c r="J1361" s="12">
        <v>30</v>
      </c>
      <c r="K1361" s="12">
        <v>0</v>
      </c>
      <c r="L1361" s="12">
        <v>0</v>
      </c>
      <c r="M1361" s="12">
        <v>0</v>
      </c>
      <c r="N1361" s="39">
        <v>0</v>
      </c>
      <c r="O1361" s="31">
        <v>0.6</v>
      </c>
      <c r="P1361" s="36" t="s">
        <v>99</v>
      </c>
    </row>
    <row r="1362" spans="1:16" ht="36" x14ac:dyDescent="0.25">
      <c r="A1362" s="38">
        <v>38431</v>
      </c>
      <c r="B1362" s="38">
        <v>38431</v>
      </c>
      <c r="C1362" s="11">
        <v>2005</v>
      </c>
      <c r="D1362" s="35" t="s">
        <v>115</v>
      </c>
      <c r="E1362" s="11" t="s">
        <v>116</v>
      </c>
      <c r="F1362" s="36" t="s">
        <v>162</v>
      </c>
      <c r="G1362" s="36" t="s">
        <v>2044</v>
      </c>
      <c r="H1362" s="9" t="s">
        <v>2045</v>
      </c>
      <c r="I1362" s="10">
        <v>0</v>
      </c>
      <c r="J1362" s="12">
        <v>0</v>
      </c>
      <c r="K1362" s="12">
        <v>0</v>
      </c>
      <c r="L1362" s="12">
        <v>0</v>
      </c>
      <c r="M1362" s="12">
        <v>0</v>
      </c>
      <c r="N1362" s="39">
        <v>0</v>
      </c>
      <c r="O1362" s="31">
        <v>0</v>
      </c>
      <c r="P1362" s="36" t="s">
        <v>99</v>
      </c>
    </row>
    <row r="1363" spans="1:16" ht="24" x14ac:dyDescent="0.25">
      <c r="A1363" s="38">
        <v>38433</v>
      </c>
      <c r="B1363" s="38">
        <v>38433</v>
      </c>
      <c r="C1363" s="11">
        <v>2005</v>
      </c>
      <c r="D1363" s="35" t="s">
        <v>13</v>
      </c>
      <c r="E1363" s="11" t="s">
        <v>125</v>
      </c>
      <c r="F1363" s="36" t="s">
        <v>97</v>
      </c>
      <c r="G1363" s="36" t="s">
        <v>2046</v>
      </c>
      <c r="H1363" s="9" t="s">
        <v>2047</v>
      </c>
      <c r="I1363" s="10">
        <v>4</v>
      </c>
      <c r="J1363" s="12">
        <v>4</v>
      </c>
      <c r="K1363" s="12">
        <v>1</v>
      </c>
      <c r="L1363" s="12">
        <v>0</v>
      </c>
      <c r="M1363" s="12">
        <v>0</v>
      </c>
      <c r="N1363" s="39">
        <v>0</v>
      </c>
      <c r="O1363" s="31">
        <v>0.01</v>
      </c>
      <c r="P1363" s="36" t="s">
        <v>99</v>
      </c>
    </row>
    <row r="1364" spans="1:16" ht="24" x14ac:dyDescent="0.25">
      <c r="A1364" s="38">
        <v>38435</v>
      </c>
      <c r="B1364" s="38">
        <v>38435</v>
      </c>
      <c r="C1364" s="11">
        <v>2005</v>
      </c>
      <c r="D1364" s="35" t="s">
        <v>13</v>
      </c>
      <c r="E1364" s="11" t="s">
        <v>112</v>
      </c>
      <c r="F1364" s="36" t="s">
        <v>19</v>
      </c>
      <c r="G1364" s="36" t="s">
        <v>2048</v>
      </c>
      <c r="H1364" s="9" t="s">
        <v>2049</v>
      </c>
      <c r="I1364" s="10">
        <v>0</v>
      </c>
      <c r="J1364" s="12">
        <v>5</v>
      </c>
      <c r="K1364" s="12">
        <v>0</v>
      </c>
      <c r="L1364" s="12">
        <v>0</v>
      </c>
      <c r="M1364" s="12">
        <v>0</v>
      </c>
      <c r="N1364" s="39">
        <v>0</v>
      </c>
      <c r="O1364" s="31">
        <v>0</v>
      </c>
      <c r="P1364" s="36" t="s">
        <v>99</v>
      </c>
    </row>
    <row r="1365" spans="1:16" ht="36" x14ac:dyDescent="0.25">
      <c r="A1365" s="38">
        <v>38436</v>
      </c>
      <c r="B1365" s="38">
        <v>38436</v>
      </c>
      <c r="C1365" s="11">
        <v>2005</v>
      </c>
      <c r="D1365" s="35" t="s">
        <v>13</v>
      </c>
      <c r="E1365" s="11" t="s">
        <v>112</v>
      </c>
      <c r="F1365" s="36" t="s">
        <v>51</v>
      </c>
      <c r="G1365" s="36" t="s">
        <v>310</v>
      </c>
      <c r="H1365" s="9" t="s">
        <v>2050</v>
      </c>
      <c r="I1365" s="10">
        <v>0</v>
      </c>
      <c r="J1365" s="12">
        <v>300</v>
      </c>
      <c r="K1365" s="12">
        <v>60</v>
      </c>
      <c r="L1365" s="12">
        <v>0</v>
      </c>
      <c r="M1365" s="12">
        <v>0</v>
      </c>
      <c r="N1365" s="39">
        <v>0</v>
      </c>
      <c r="O1365" s="31">
        <v>0.24</v>
      </c>
      <c r="P1365" s="36" t="s">
        <v>99</v>
      </c>
    </row>
    <row r="1366" spans="1:16" ht="24" x14ac:dyDescent="0.25">
      <c r="A1366" s="38">
        <v>38436</v>
      </c>
      <c r="B1366" s="38">
        <v>38436</v>
      </c>
      <c r="C1366" s="11">
        <v>2005</v>
      </c>
      <c r="D1366" s="35" t="s">
        <v>115</v>
      </c>
      <c r="E1366" s="11" t="s">
        <v>352</v>
      </c>
      <c r="F1366" s="36" t="s">
        <v>21</v>
      </c>
      <c r="G1366" s="36" t="s">
        <v>2051</v>
      </c>
      <c r="H1366" s="9" t="s">
        <v>2052</v>
      </c>
      <c r="I1366" s="10">
        <v>0</v>
      </c>
      <c r="J1366" s="12">
        <v>9</v>
      </c>
      <c r="K1366" s="12">
        <v>0</v>
      </c>
      <c r="L1366" s="12">
        <v>0</v>
      </c>
      <c r="M1366" s="12">
        <v>0</v>
      </c>
      <c r="N1366" s="39">
        <v>0</v>
      </c>
      <c r="O1366" s="31">
        <v>0</v>
      </c>
      <c r="P1366" s="36" t="s">
        <v>99</v>
      </c>
    </row>
    <row r="1367" spans="1:16" ht="36" x14ac:dyDescent="0.25">
      <c r="A1367" s="38">
        <v>38436</v>
      </c>
      <c r="B1367" s="38">
        <v>38436</v>
      </c>
      <c r="C1367" s="11">
        <v>2005</v>
      </c>
      <c r="D1367" s="35" t="s">
        <v>13</v>
      </c>
      <c r="E1367" s="11" t="s">
        <v>112</v>
      </c>
      <c r="F1367" s="36" t="s">
        <v>51</v>
      </c>
      <c r="G1367" s="36" t="s">
        <v>826</v>
      </c>
      <c r="H1367" s="9" t="s">
        <v>2053</v>
      </c>
      <c r="I1367" s="10">
        <v>0</v>
      </c>
      <c r="J1367" s="12">
        <v>0</v>
      </c>
      <c r="K1367" s="12">
        <v>0</v>
      </c>
      <c r="L1367" s="12">
        <v>0</v>
      </c>
      <c r="M1367" s="12">
        <v>0</v>
      </c>
      <c r="N1367" s="39">
        <v>0</v>
      </c>
      <c r="O1367" s="31">
        <v>0</v>
      </c>
      <c r="P1367" s="36" t="s">
        <v>99</v>
      </c>
    </row>
    <row r="1368" spans="1:16" ht="48" x14ac:dyDescent="0.25">
      <c r="A1368" s="38">
        <v>38443</v>
      </c>
      <c r="B1368" s="38">
        <v>38443</v>
      </c>
      <c r="C1368" s="11">
        <v>2005</v>
      </c>
      <c r="D1368" s="35" t="s">
        <v>13</v>
      </c>
      <c r="E1368" s="11" t="s">
        <v>112</v>
      </c>
      <c r="F1368" s="36" t="s">
        <v>62</v>
      </c>
      <c r="G1368" s="36" t="s">
        <v>2054</v>
      </c>
      <c r="H1368" s="9" t="s">
        <v>2055</v>
      </c>
      <c r="I1368" s="10">
        <v>0</v>
      </c>
      <c r="J1368" s="12">
        <v>300</v>
      </c>
      <c r="K1368" s="12">
        <v>0</v>
      </c>
      <c r="L1368" s="12">
        <v>0</v>
      </c>
      <c r="M1368" s="12">
        <v>0</v>
      </c>
      <c r="N1368" s="39">
        <v>0</v>
      </c>
      <c r="O1368" s="31">
        <v>0</v>
      </c>
      <c r="P1368" s="36" t="s">
        <v>99</v>
      </c>
    </row>
    <row r="1369" spans="1:16" ht="24" x14ac:dyDescent="0.25">
      <c r="A1369" s="38">
        <v>38446</v>
      </c>
      <c r="B1369" s="38">
        <v>38446</v>
      </c>
      <c r="C1369" s="11">
        <v>2005</v>
      </c>
      <c r="D1369" s="35" t="s">
        <v>13</v>
      </c>
      <c r="E1369" s="11" t="s">
        <v>125</v>
      </c>
      <c r="F1369" s="36" t="s">
        <v>26</v>
      </c>
      <c r="G1369" s="36" t="s">
        <v>237</v>
      </c>
      <c r="H1369" s="9" t="s">
        <v>2056</v>
      </c>
      <c r="I1369" s="10">
        <v>0</v>
      </c>
      <c r="J1369" s="12">
        <v>4</v>
      </c>
      <c r="K1369" s="12">
        <v>0</v>
      </c>
      <c r="L1369" s="12">
        <v>0</v>
      </c>
      <c r="M1369" s="12">
        <v>0</v>
      </c>
      <c r="N1369" s="39">
        <v>0</v>
      </c>
      <c r="O1369" s="31">
        <v>0</v>
      </c>
      <c r="P1369" s="36" t="s">
        <v>99</v>
      </c>
    </row>
    <row r="1370" spans="1:16" ht="36" x14ac:dyDescent="0.25">
      <c r="A1370" s="38">
        <v>38447</v>
      </c>
      <c r="B1370" s="38">
        <v>38447</v>
      </c>
      <c r="C1370" s="11">
        <v>2005</v>
      </c>
      <c r="D1370" s="35" t="s">
        <v>115</v>
      </c>
      <c r="E1370" s="11" t="s">
        <v>116</v>
      </c>
      <c r="F1370" s="36" t="s">
        <v>72</v>
      </c>
      <c r="G1370" s="36" t="s">
        <v>2057</v>
      </c>
      <c r="H1370" s="9" t="s">
        <v>2058</v>
      </c>
      <c r="I1370" s="10">
        <v>21</v>
      </c>
      <c r="J1370" s="12">
        <v>48</v>
      </c>
      <c r="K1370" s="12">
        <v>0</v>
      </c>
      <c r="L1370" s="12">
        <v>0</v>
      </c>
      <c r="M1370" s="12">
        <v>0</v>
      </c>
      <c r="N1370" s="39">
        <v>0</v>
      </c>
      <c r="O1370" s="31">
        <v>0.6</v>
      </c>
      <c r="P1370" s="36" t="s">
        <v>99</v>
      </c>
    </row>
    <row r="1371" spans="1:16" ht="24" x14ac:dyDescent="0.25">
      <c r="A1371" s="38">
        <v>38448</v>
      </c>
      <c r="B1371" s="38">
        <v>38448</v>
      </c>
      <c r="C1371" s="11">
        <v>2005</v>
      </c>
      <c r="D1371" s="35" t="s">
        <v>13</v>
      </c>
      <c r="E1371" s="11" t="s">
        <v>112</v>
      </c>
      <c r="F1371" s="36" t="s">
        <v>44</v>
      </c>
      <c r="G1371" s="36" t="s">
        <v>889</v>
      </c>
      <c r="H1371" s="9" t="s">
        <v>2059</v>
      </c>
      <c r="I1371" s="10">
        <v>0</v>
      </c>
      <c r="J1371" s="12">
        <v>0</v>
      </c>
      <c r="K1371" s="12">
        <v>0</v>
      </c>
      <c r="L1371" s="12">
        <v>0</v>
      </c>
      <c r="M1371" s="12">
        <v>0</v>
      </c>
      <c r="N1371" s="39">
        <v>0</v>
      </c>
      <c r="O1371" s="31">
        <v>1.44</v>
      </c>
      <c r="P1371" s="36" t="s">
        <v>99</v>
      </c>
    </row>
    <row r="1372" spans="1:16" ht="24" x14ac:dyDescent="0.25">
      <c r="A1372" s="38">
        <v>38449</v>
      </c>
      <c r="B1372" s="38">
        <v>38449</v>
      </c>
      <c r="C1372" s="11">
        <v>2005</v>
      </c>
      <c r="D1372" s="35" t="s">
        <v>13</v>
      </c>
      <c r="E1372" s="11" t="s">
        <v>125</v>
      </c>
      <c r="F1372" s="36" t="s">
        <v>55</v>
      </c>
      <c r="G1372" s="36" t="s">
        <v>2060</v>
      </c>
      <c r="H1372" s="9" t="s">
        <v>2061</v>
      </c>
      <c r="I1372" s="10">
        <v>0</v>
      </c>
      <c r="J1372" s="12">
        <v>2</v>
      </c>
      <c r="K1372" s="12">
        <v>0</v>
      </c>
      <c r="L1372" s="12">
        <v>0</v>
      </c>
      <c r="M1372" s="12">
        <v>0</v>
      </c>
      <c r="N1372" s="39">
        <v>0</v>
      </c>
      <c r="O1372" s="31">
        <v>0</v>
      </c>
      <c r="P1372" s="36" t="s">
        <v>99</v>
      </c>
    </row>
    <row r="1373" spans="1:16" ht="24" x14ac:dyDescent="0.25">
      <c r="A1373" s="38">
        <v>38450</v>
      </c>
      <c r="B1373" s="38">
        <v>38450</v>
      </c>
      <c r="C1373" s="11">
        <v>2005</v>
      </c>
      <c r="D1373" s="35" t="s">
        <v>115</v>
      </c>
      <c r="E1373" s="11" t="s">
        <v>116</v>
      </c>
      <c r="F1373" s="36" t="s">
        <v>19</v>
      </c>
      <c r="G1373" s="36" t="s">
        <v>2062</v>
      </c>
      <c r="H1373" s="9" t="s">
        <v>2063</v>
      </c>
      <c r="I1373" s="10">
        <v>1</v>
      </c>
      <c r="J1373" s="12">
        <v>1</v>
      </c>
      <c r="K1373" s="12">
        <v>0</v>
      </c>
      <c r="L1373" s="12">
        <v>0</v>
      </c>
      <c r="M1373" s="12">
        <v>0</v>
      </c>
      <c r="N1373" s="39">
        <v>0</v>
      </c>
      <c r="O1373" s="31">
        <v>1</v>
      </c>
      <c r="P1373" s="36" t="s">
        <v>99</v>
      </c>
    </row>
    <row r="1374" spans="1:16" ht="60" x14ac:dyDescent="0.25">
      <c r="A1374" s="38">
        <v>38455</v>
      </c>
      <c r="B1374" s="38">
        <v>38455</v>
      </c>
      <c r="C1374" s="11">
        <v>2005</v>
      </c>
      <c r="D1374" s="35" t="s">
        <v>13</v>
      </c>
      <c r="E1374" s="11" t="s">
        <v>149</v>
      </c>
      <c r="F1374" s="36" t="s">
        <v>162</v>
      </c>
      <c r="G1374" s="36" t="s">
        <v>2064</v>
      </c>
      <c r="H1374" s="9" t="s">
        <v>2065</v>
      </c>
      <c r="I1374" s="10">
        <v>6</v>
      </c>
      <c r="J1374" s="12">
        <v>1500</v>
      </c>
      <c r="K1374" s="12">
        <v>0</v>
      </c>
      <c r="L1374" s="12">
        <v>0</v>
      </c>
      <c r="M1374" s="12">
        <v>0</v>
      </c>
      <c r="N1374" s="39">
        <v>0</v>
      </c>
      <c r="O1374" s="31">
        <v>0</v>
      </c>
      <c r="P1374" s="36" t="s">
        <v>99</v>
      </c>
    </row>
    <row r="1375" spans="1:16" ht="48" x14ac:dyDescent="0.25">
      <c r="A1375" s="38">
        <v>38456</v>
      </c>
      <c r="B1375" s="38">
        <v>38456</v>
      </c>
      <c r="C1375" s="11">
        <v>2005</v>
      </c>
      <c r="D1375" s="35" t="s">
        <v>13</v>
      </c>
      <c r="E1375" s="11" t="s">
        <v>125</v>
      </c>
      <c r="F1375" s="36" t="s">
        <v>51</v>
      </c>
      <c r="G1375" s="36" t="s">
        <v>2066</v>
      </c>
      <c r="H1375" s="9" t="s">
        <v>2067</v>
      </c>
      <c r="I1375" s="10">
        <v>4</v>
      </c>
      <c r="J1375" s="12">
        <v>157</v>
      </c>
      <c r="K1375" s="12">
        <v>4</v>
      </c>
      <c r="L1375" s="12">
        <v>0</v>
      </c>
      <c r="M1375" s="12">
        <v>0</v>
      </c>
      <c r="N1375" s="39">
        <v>0</v>
      </c>
      <c r="O1375" s="31">
        <v>0.50800000000000001</v>
      </c>
      <c r="P1375" s="36" t="s">
        <v>99</v>
      </c>
    </row>
    <row r="1376" spans="1:16" ht="24" x14ac:dyDescent="0.25">
      <c r="A1376" s="38">
        <v>38456</v>
      </c>
      <c r="B1376" s="38">
        <v>38456</v>
      </c>
      <c r="C1376" s="11">
        <v>2005</v>
      </c>
      <c r="D1376" s="35" t="s">
        <v>115</v>
      </c>
      <c r="E1376" s="11" t="s">
        <v>116</v>
      </c>
      <c r="F1376" s="36" t="s">
        <v>19</v>
      </c>
      <c r="G1376" s="36" t="s">
        <v>1742</v>
      </c>
      <c r="H1376" s="9" t="s">
        <v>2068</v>
      </c>
      <c r="I1376" s="10">
        <v>1</v>
      </c>
      <c r="J1376" s="12">
        <v>18</v>
      </c>
      <c r="K1376" s="12">
        <v>0</v>
      </c>
      <c r="L1376" s="12">
        <v>0</v>
      </c>
      <c r="M1376" s="12">
        <v>0</v>
      </c>
      <c r="N1376" s="39">
        <v>0</v>
      </c>
      <c r="O1376" s="31">
        <v>0.6</v>
      </c>
      <c r="P1376" s="36" t="s">
        <v>99</v>
      </c>
    </row>
    <row r="1377" spans="1:16" ht="48" x14ac:dyDescent="0.25">
      <c r="A1377" s="38">
        <v>38463</v>
      </c>
      <c r="B1377" s="38">
        <v>38463</v>
      </c>
      <c r="C1377" s="11">
        <v>2005</v>
      </c>
      <c r="D1377" s="11" t="s">
        <v>34</v>
      </c>
      <c r="E1377" s="11" t="s">
        <v>182</v>
      </c>
      <c r="F1377" s="36" t="s">
        <v>36</v>
      </c>
      <c r="G1377" s="9" t="s">
        <v>2069</v>
      </c>
      <c r="H1377" s="9" t="s">
        <v>2070</v>
      </c>
      <c r="I1377" s="10">
        <v>0</v>
      </c>
      <c r="J1377" s="12">
        <v>17</v>
      </c>
      <c r="K1377" s="12">
        <v>68</v>
      </c>
      <c r="L1377" s="12">
        <v>0</v>
      </c>
      <c r="M1377" s="12">
        <v>0</v>
      </c>
      <c r="N1377" s="39">
        <v>0</v>
      </c>
      <c r="O1377" s="31">
        <v>0.73899999999999999</v>
      </c>
      <c r="P1377" s="36" t="s">
        <v>99</v>
      </c>
    </row>
    <row r="1378" spans="1:16" ht="36" x14ac:dyDescent="0.25">
      <c r="A1378" s="38">
        <v>38464</v>
      </c>
      <c r="B1378" s="38">
        <v>38464</v>
      </c>
      <c r="C1378" s="11">
        <v>2005</v>
      </c>
      <c r="D1378" s="35" t="s">
        <v>115</v>
      </c>
      <c r="E1378" s="11" t="s">
        <v>116</v>
      </c>
      <c r="F1378" s="36" t="s">
        <v>51</v>
      </c>
      <c r="G1378" s="36" t="s">
        <v>287</v>
      </c>
      <c r="H1378" s="9" t="s">
        <v>2071</v>
      </c>
      <c r="I1378" s="10">
        <v>2</v>
      </c>
      <c r="J1378" s="12">
        <v>0</v>
      </c>
      <c r="K1378" s="12">
        <v>0</v>
      </c>
      <c r="L1378" s="12">
        <v>0</v>
      </c>
      <c r="M1378" s="12">
        <v>0</v>
      </c>
      <c r="N1378" s="39">
        <v>0</v>
      </c>
      <c r="O1378" s="31">
        <v>0.27</v>
      </c>
      <c r="P1378" s="36" t="s">
        <v>99</v>
      </c>
    </row>
    <row r="1379" spans="1:16" ht="60" x14ac:dyDescent="0.25">
      <c r="A1379" s="38">
        <v>38466</v>
      </c>
      <c r="B1379" s="38">
        <v>38466</v>
      </c>
      <c r="C1379" s="11">
        <v>2005</v>
      </c>
      <c r="D1379" s="11" t="s">
        <v>34</v>
      </c>
      <c r="E1379" s="11" t="s">
        <v>35</v>
      </c>
      <c r="F1379" s="36" t="s">
        <v>42</v>
      </c>
      <c r="G1379" s="36" t="s">
        <v>2072</v>
      </c>
      <c r="H1379" s="9" t="s">
        <v>2073</v>
      </c>
      <c r="I1379" s="10">
        <v>1</v>
      </c>
      <c r="J1379" s="12">
        <v>126</v>
      </c>
      <c r="K1379" s="12">
        <v>25</v>
      </c>
      <c r="L1379" s="12">
        <v>0</v>
      </c>
      <c r="M1379" s="12">
        <v>0</v>
      </c>
      <c r="N1379" s="39">
        <v>0</v>
      </c>
      <c r="O1379" s="31">
        <v>0.82699999999999996</v>
      </c>
      <c r="P1379" s="36" t="s">
        <v>99</v>
      </c>
    </row>
    <row r="1380" spans="1:16" ht="48" x14ac:dyDescent="0.25">
      <c r="A1380" s="38">
        <v>38466</v>
      </c>
      <c r="B1380" s="38">
        <v>38466</v>
      </c>
      <c r="C1380" s="11">
        <v>2005</v>
      </c>
      <c r="D1380" s="11" t="s">
        <v>34</v>
      </c>
      <c r="E1380" s="11" t="s">
        <v>35</v>
      </c>
      <c r="F1380" s="36" t="s">
        <v>100</v>
      </c>
      <c r="G1380" s="36" t="s">
        <v>2074</v>
      </c>
      <c r="H1380" s="9" t="s">
        <v>2075</v>
      </c>
      <c r="I1380" s="10">
        <v>0</v>
      </c>
      <c r="J1380" s="12">
        <v>72</v>
      </c>
      <c r="K1380" s="12">
        <v>14</v>
      </c>
      <c r="L1380" s="12">
        <v>0</v>
      </c>
      <c r="M1380" s="12">
        <v>0</v>
      </c>
      <c r="N1380" s="39">
        <v>0</v>
      </c>
      <c r="O1380" s="31">
        <v>5.6000000000000001E-2</v>
      </c>
      <c r="P1380" s="36" t="s">
        <v>99</v>
      </c>
    </row>
    <row r="1381" spans="1:16" ht="36" x14ac:dyDescent="0.25">
      <c r="A1381" s="38">
        <v>38466</v>
      </c>
      <c r="B1381" s="38">
        <v>38466</v>
      </c>
      <c r="C1381" s="11">
        <v>2005</v>
      </c>
      <c r="D1381" s="35" t="s">
        <v>115</v>
      </c>
      <c r="E1381" s="11" t="s">
        <v>364</v>
      </c>
      <c r="F1381" s="36" t="s">
        <v>165</v>
      </c>
      <c r="G1381" s="36" t="s">
        <v>1293</v>
      </c>
      <c r="H1381" s="9" t="s">
        <v>2076</v>
      </c>
      <c r="I1381" s="10">
        <v>0</v>
      </c>
      <c r="J1381" s="12">
        <v>0</v>
      </c>
      <c r="K1381" s="12">
        <v>0</v>
      </c>
      <c r="L1381" s="12">
        <v>0</v>
      </c>
      <c r="M1381" s="12">
        <v>0</v>
      </c>
      <c r="N1381" s="39">
        <v>0</v>
      </c>
      <c r="O1381" s="31">
        <v>0</v>
      </c>
      <c r="P1381" s="36" t="s">
        <v>99</v>
      </c>
    </row>
    <row r="1382" spans="1:16" ht="36" x14ac:dyDescent="0.25">
      <c r="A1382" s="38">
        <v>38468</v>
      </c>
      <c r="B1382" s="38">
        <v>38468</v>
      </c>
      <c r="C1382" s="11">
        <v>2005</v>
      </c>
      <c r="D1382" s="11" t="s">
        <v>34</v>
      </c>
      <c r="E1382" s="11" t="s">
        <v>333</v>
      </c>
      <c r="F1382" s="36" t="s">
        <v>253</v>
      </c>
      <c r="G1382" s="36" t="s">
        <v>2077</v>
      </c>
      <c r="H1382" s="9" t="s">
        <v>2078</v>
      </c>
      <c r="I1382" s="10">
        <v>0</v>
      </c>
      <c r="J1382" s="12">
        <v>820</v>
      </c>
      <c r="K1382" s="12">
        <v>164</v>
      </c>
      <c r="L1382" s="12">
        <v>0</v>
      </c>
      <c r="M1382" s="12">
        <v>0</v>
      </c>
      <c r="N1382" s="39">
        <v>0</v>
      </c>
      <c r="O1382" s="31">
        <v>0.68500000000000005</v>
      </c>
      <c r="P1382" s="36" t="s">
        <v>99</v>
      </c>
    </row>
    <row r="1383" spans="1:16" ht="36" x14ac:dyDescent="0.25">
      <c r="A1383" s="38">
        <v>38472</v>
      </c>
      <c r="B1383" s="38">
        <v>38472</v>
      </c>
      <c r="C1383" s="11">
        <v>2005</v>
      </c>
      <c r="D1383" s="11" t="s">
        <v>34</v>
      </c>
      <c r="E1383" s="11" t="s">
        <v>35</v>
      </c>
      <c r="F1383" s="36" t="s">
        <v>92</v>
      </c>
      <c r="G1383" s="9" t="s">
        <v>2079</v>
      </c>
      <c r="H1383" s="9" t="s">
        <v>2080</v>
      </c>
      <c r="I1383" s="10">
        <v>0</v>
      </c>
      <c r="J1383" s="12">
        <v>600</v>
      </c>
      <c r="K1383" s="12">
        <v>120</v>
      </c>
      <c r="L1383" s="12">
        <v>0</v>
      </c>
      <c r="M1383" s="12">
        <v>0</v>
      </c>
      <c r="N1383" s="39">
        <v>0</v>
      </c>
      <c r="O1383" s="31">
        <v>0.48599999999999999</v>
      </c>
      <c r="P1383" s="36" t="s">
        <v>99</v>
      </c>
    </row>
    <row r="1384" spans="1:16" ht="36" x14ac:dyDescent="0.25">
      <c r="A1384" s="38">
        <v>38472</v>
      </c>
      <c r="B1384" s="38">
        <v>38472</v>
      </c>
      <c r="C1384" s="11">
        <v>2005</v>
      </c>
      <c r="D1384" s="35" t="s">
        <v>13</v>
      </c>
      <c r="E1384" s="11" t="s">
        <v>112</v>
      </c>
      <c r="F1384" s="36" t="s">
        <v>26</v>
      </c>
      <c r="G1384" s="36" t="s">
        <v>237</v>
      </c>
      <c r="H1384" s="9" t="s">
        <v>2081</v>
      </c>
      <c r="I1384" s="10">
        <v>1</v>
      </c>
      <c r="J1384" s="12">
        <v>16</v>
      </c>
      <c r="K1384" s="12">
        <v>1</v>
      </c>
      <c r="L1384" s="12">
        <v>0</v>
      </c>
      <c r="M1384" s="12">
        <v>0</v>
      </c>
      <c r="N1384" s="39">
        <v>0</v>
      </c>
      <c r="O1384" s="31">
        <v>3.4000000000000002E-2</v>
      </c>
      <c r="P1384" s="36" t="s">
        <v>99</v>
      </c>
    </row>
    <row r="1385" spans="1:16" ht="36" x14ac:dyDescent="0.25">
      <c r="A1385" s="38">
        <v>38472</v>
      </c>
      <c r="B1385" s="38">
        <v>38472</v>
      </c>
      <c r="C1385" s="11">
        <v>2005</v>
      </c>
      <c r="D1385" s="35" t="s">
        <v>115</v>
      </c>
      <c r="E1385" s="11" t="s">
        <v>116</v>
      </c>
      <c r="F1385" s="36" t="s">
        <v>19</v>
      </c>
      <c r="G1385" s="36" t="s">
        <v>641</v>
      </c>
      <c r="H1385" s="9" t="s">
        <v>2082</v>
      </c>
      <c r="I1385" s="10">
        <v>1</v>
      </c>
      <c r="J1385" s="12">
        <v>0</v>
      </c>
      <c r="K1385" s="12">
        <v>0</v>
      </c>
      <c r="L1385" s="12">
        <v>0</v>
      </c>
      <c r="M1385" s="12">
        <v>0</v>
      </c>
      <c r="N1385" s="39">
        <v>0</v>
      </c>
      <c r="O1385" s="31">
        <v>1</v>
      </c>
      <c r="P1385" s="36" t="s">
        <v>99</v>
      </c>
    </row>
    <row r="1386" spans="1:16" x14ac:dyDescent="0.25">
      <c r="A1386" s="38">
        <v>38475</v>
      </c>
      <c r="B1386" s="38">
        <v>38475</v>
      </c>
      <c r="C1386" s="11">
        <v>2005</v>
      </c>
      <c r="D1386" s="35" t="s">
        <v>13</v>
      </c>
      <c r="E1386" s="11" t="s">
        <v>112</v>
      </c>
      <c r="F1386" s="36" t="s">
        <v>51</v>
      </c>
      <c r="G1386" s="36" t="s">
        <v>2083</v>
      </c>
      <c r="H1386" s="9" t="s">
        <v>2084</v>
      </c>
      <c r="I1386" s="10">
        <v>0</v>
      </c>
      <c r="J1386" s="12">
        <v>7</v>
      </c>
      <c r="K1386" s="12">
        <v>0</v>
      </c>
      <c r="L1386" s="12">
        <v>0</v>
      </c>
      <c r="M1386" s="12">
        <v>0</v>
      </c>
      <c r="N1386" s="39">
        <v>0</v>
      </c>
      <c r="O1386" s="31">
        <v>0</v>
      </c>
      <c r="P1386" s="36" t="s">
        <v>99</v>
      </c>
    </row>
    <row r="1387" spans="1:16" ht="24" x14ac:dyDescent="0.25">
      <c r="A1387" s="38">
        <v>38476</v>
      </c>
      <c r="B1387" s="38">
        <v>38476</v>
      </c>
      <c r="C1387" s="11">
        <v>2005</v>
      </c>
      <c r="D1387" s="35" t="s">
        <v>13</v>
      </c>
      <c r="E1387" s="11" t="s">
        <v>125</v>
      </c>
      <c r="F1387" s="36" t="s">
        <v>165</v>
      </c>
      <c r="G1387" s="36" t="s">
        <v>1293</v>
      </c>
      <c r="H1387" s="9" t="s">
        <v>2085</v>
      </c>
      <c r="I1387" s="10">
        <v>1</v>
      </c>
      <c r="J1387" s="12">
        <v>5</v>
      </c>
      <c r="K1387" s="12">
        <v>0</v>
      </c>
      <c r="L1387" s="12">
        <v>0</v>
      </c>
      <c r="M1387" s="12">
        <v>0</v>
      </c>
      <c r="N1387" s="39">
        <v>0</v>
      </c>
      <c r="O1387" s="31">
        <v>0.96</v>
      </c>
      <c r="P1387" s="36" t="s">
        <v>99</v>
      </c>
    </row>
    <row r="1388" spans="1:16" ht="24" x14ac:dyDescent="0.25">
      <c r="A1388" s="38">
        <v>38476</v>
      </c>
      <c r="B1388" s="38">
        <v>38476</v>
      </c>
      <c r="C1388" s="11">
        <v>2005</v>
      </c>
      <c r="D1388" s="35" t="s">
        <v>13</v>
      </c>
      <c r="E1388" s="11" t="s">
        <v>173</v>
      </c>
      <c r="F1388" s="36" t="s">
        <v>69</v>
      </c>
      <c r="G1388" s="36" t="s">
        <v>2086</v>
      </c>
      <c r="H1388" s="9" t="s">
        <v>2087</v>
      </c>
      <c r="I1388" s="10">
        <v>0</v>
      </c>
      <c r="J1388" s="12">
        <v>0</v>
      </c>
      <c r="K1388" s="12">
        <v>0</v>
      </c>
      <c r="L1388" s="12">
        <v>0</v>
      </c>
      <c r="M1388" s="12">
        <v>0</v>
      </c>
      <c r="N1388" s="39">
        <v>2</v>
      </c>
      <c r="O1388" s="31">
        <v>0.84</v>
      </c>
      <c r="P1388" s="36" t="s">
        <v>99</v>
      </c>
    </row>
    <row r="1389" spans="1:16" ht="48" x14ac:dyDescent="0.25">
      <c r="A1389" s="38">
        <v>38476</v>
      </c>
      <c r="B1389" s="38">
        <v>38476</v>
      </c>
      <c r="C1389" s="11">
        <v>2005</v>
      </c>
      <c r="D1389" s="11" t="s">
        <v>34</v>
      </c>
      <c r="E1389" s="11" t="s">
        <v>333</v>
      </c>
      <c r="F1389" s="36" t="s">
        <v>92</v>
      </c>
      <c r="G1389" s="36" t="s">
        <v>2088</v>
      </c>
      <c r="H1389" s="9" t="s">
        <v>2089</v>
      </c>
      <c r="I1389" s="10">
        <v>8</v>
      </c>
      <c r="J1389" s="12">
        <v>5000</v>
      </c>
      <c r="K1389" s="12">
        <v>800</v>
      </c>
      <c r="L1389" s="12">
        <v>83</v>
      </c>
      <c r="M1389" s="12">
        <v>0</v>
      </c>
      <c r="N1389" s="39">
        <v>331.75</v>
      </c>
      <c r="O1389" s="31">
        <v>35.436</v>
      </c>
      <c r="P1389" s="36" t="s">
        <v>38</v>
      </c>
    </row>
    <row r="1390" spans="1:16" ht="36" x14ac:dyDescent="0.25">
      <c r="A1390" s="38">
        <v>38476</v>
      </c>
      <c r="B1390" s="38">
        <v>38476</v>
      </c>
      <c r="C1390" s="11">
        <v>2005</v>
      </c>
      <c r="D1390" s="11" t="s">
        <v>34</v>
      </c>
      <c r="E1390" s="11" t="s">
        <v>182</v>
      </c>
      <c r="F1390" s="36" t="s">
        <v>36</v>
      </c>
      <c r="G1390" s="36" t="s">
        <v>2090</v>
      </c>
      <c r="H1390" s="9" t="s">
        <v>2091</v>
      </c>
      <c r="I1390" s="10">
        <v>1</v>
      </c>
      <c r="J1390" s="12">
        <v>41</v>
      </c>
      <c r="K1390" s="12">
        <v>12</v>
      </c>
      <c r="L1390" s="12">
        <v>0</v>
      </c>
      <c r="M1390" s="12">
        <v>0</v>
      </c>
      <c r="N1390" s="39">
        <v>0</v>
      </c>
      <c r="O1390" s="31">
        <v>0.49</v>
      </c>
      <c r="P1390" s="36" t="s">
        <v>99</v>
      </c>
    </row>
    <row r="1391" spans="1:16" ht="36" x14ac:dyDescent="0.25">
      <c r="A1391" s="38">
        <v>38476</v>
      </c>
      <c r="B1391" s="38">
        <v>38476</v>
      </c>
      <c r="C1391" s="11">
        <v>2005</v>
      </c>
      <c r="D1391" s="35" t="s">
        <v>13</v>
      </c>
      <c r="E1391" s="11" t="s">
        <v>112</v>
      </c>
      <c r="F1391" s="36" t="s">
        <v>165</v>
      </c>
      <c r="G1391" s="36" t="s">
        <v>603</v>
      </c>
      <c r="H1391" s="9" t="s">
        <v>2092</v>
      </c>
      <c r="I1391" s="10">
        <v>0</v>
      </c>
      <c r="J1391" s="12">
        <v>6</v>
      </c>
      <c r="K1391" s="12">
        <v>0</v>
      </c>
      <c r="L1391" s="12">
        <v>0</v>
      </c>
      <c r="M1391" s="12">
        <v>0</v>
      </c>
      <c r="N1391" s="39">
        <v>0</v>
      </c>
      <c r="O1391" s="31">
        <v>0</v>
      </c>
      <c r="P1391" s="36" t="s">
        <v>99</v>
      </c>
    </row>
    <row r="1392" spans="1:16" ht="48" x14ac:dyDescent="0.25">
      <c r="A1392" s="38">
        <v>38477</v>
      </c>
      <c r="B1392" s="38">
        <v>38477</v>
      </c>
      <c r="C1392" s="11">
        <v>2005</v>
      </c>
      <c r="D1392" s="11" t="s">
        <v>34</v>
      </c>
      <c r="E1392" s="11" t="s">
        <v>35</v>
      </c>
      <c r="F1392" s="36" t="s">
        <v>51</v>
      </c>
      <c r="G1392" s="36" t="s">
        <v>826</v>
      </c>
      <c r="H1392" s="9" t="s">
        <v>2093</v>
      </c>
      <c r="I1392" s="10">
        <v>0</v>
      </c>
      <c r="J1392" s="12">
        <v>550</v>
      </c>
      <c r="K1392" s="12">
        <v>110</v>
      </c>
      <c r="L1392" s="12">
        <v>0</v>
      </c>
      <c r="M1392" s="12">
        <v>0</v>
      </c>
      <c r="N1392" s="39">
        <v>0</v>
      </c>
      <c r="O1392" s="31">
        <v>0.93</v>
      </c>
      <c r="P1392" s="36" t="s">
        <v>99</v>
      </c>
    </row>
    <row r="1393" spans="1:16" ht="36" x14ac:dyDescent="0.25">
      <c r="A1393" s="38">
        <v>38478</v>
      </c>
      <c r="B1393" s="38">
        <v>38478</v>
      </c>
      <c r="C1393" s="11">
        <v>2005</v>
      </c>
      <c r="D1393" s="35" t="s">
        <v>115</v>
      </c>
      <c r="E1393" s="11" t="s">
        <v>116</v>
      </c>
      <c r="F1393" s="36" t="s">
        <v>75</v>
      </c>
      <c r="G1393" s="36" t="s">
        <v>1566</v>
      </c>
      <c r="H1393" s="9" t="s">
        <v>2094</v>
      </c>
      <c r="I1393" s="10">
        <v>0</v>
      </c>
      <c r="J1393" s="12">
        <v>0</v>
      </c>
      <c r="K1393" s="12">
        <v>0</v>
      </c>
      <c r="L1393" s="12">
        <v>0</v>
      </c>
      <c r="M1393" s="12">
        <v>0</v>
      </c>
      <c r="N1393" s="39">
        <v>0</v>
      </c>
      <c r="O1393" s="31">
        <v>0.3</v>
      </c>
      <c r="P1393" s="36" t="s">
        <v>99</v>
      </c>
    </row>
    <row r="1394" spans="1:16" ht="36" x14ac:dyDescent="0.25">
      <c r="A1394" s="38">
        <v>38478</v>
      </c>
      <c r="B1394" s="38">
        <v>38478</v>
      </c>
      <c r="C1394" s="11">
        <v>2005</v>
      </c>
      <c r="D1394" s="35" t="s">
        <v>13</v>
      </c>
      <c r="E1394" s="11" t="s">
        <v>112</v>
      </c>
      <c r="F1394" s="36" t="s">
        <v>65</v>
      </c>
      <c r="G1394" s="36" t="s">
        <v>2095</v>
      </c>
      <c r="H1394" s="9" t="s">
        <v>2096</v>
      </c>
      <c r="I1394" s="10">
        <v>0</v>
      </c>
      <c r="J1394" s="12">
        <v>0</v>
      </c>
      <c r="K1394" s="12">
        <v>0</v>
      </c>
      <c r="L1394" s="12">
        <v>0</v>
      </c>
      <c r="M1394" s="12">
        <v>0</v>
      </c>
      <c r="N1394" s="39">
        <v>0</v>
      </c>
      <c r="O1394" s="31">
        <v>0</v>
      </c>
      <c r="P1394" s="36" t="s">
        <v>99</v>
      </c>
    </row>
    <row r="1395" spans="1:16" ht="36" x14ac:dyDescent="0.25">
      <c r="A1395" s="38">
        <v>38484</v>
      </c>
      <c r="B1395" s="38">
        <v>38484</v>
      </c>
      <c r="C1395" s="11">
        <v>2005</v>
      </c>
      <c r="D1395" s="11" t="s">
        <v>34</v>
      </c>
      <c r="E1395" s="11" t="s">
        <v>39</v>
      </c>
      <c r="F1395" s="36" t="s">
        <v>59</v>
      </c>
      <c r="G1395" s="36" t="s">
        <v>1272</v>
      </c>
      <c r="H1395" s="9" t="s">
        <v>2097</v>
      </c>
      <c r="I1395" s="10">
        <v>0</v>
      </c>
      <c r="J1395" s="12">
        <v>0</v>
      </c>
      <c r="K1395" s="12">
        <v>0</v>
      </c>
      <c r="L1395" s="12">
        <v>0</v>
      </c>
      <c r="M1395" s="12">
        <v>0</v>
      </c>
      <c r="N1395" s="39" t="s">
        <v>145</v>
      </c>
      <c r="O1395" s="31">
        <v>29</v>
      </c>
      <c r="P1395" s="36" t="s">
        <v>99</v>
      </c>
    </row>
    <row r="1396" spans="1:16" ht="24" x14ac:dyDescent="0.25">
      <c r="A1396" s="38">
        <v>38484</v>
      </c>
      <c r="B1396" s="38">
        <v>38484</v>
      </c>
      <c r="C1396" s="11">
        <v>2005</v>
      </c>
      <c r="D1396" s="11" t="s">
        <v>34</v>
      </c>
      <c r="E1396" s="11" t="s">
        <v>35</v>
      </c>
      <c r="F1396" s="36" t="s">
        <v>36</v>
      </c>
      <c r="G1396" s="36" t="s">
        <v>2090</v>
      </c>
      <c r="H1396" s="9" t="s">
        <v>2098</v>
      </c>
      <c r="I1396" s="10">
        <v>0</v>
      </c>
      <c r="J1396" s="12">
        <v>10</v>
      </c>
      <c r="K1396" s="12">
        <v>2</v>
      </c>
      <c r="L1396" s="12">
        <v>0</v>
      </c>
      <c r="M1396" s="12">
        <v>0</v>
      </c>
      <c r="N1396" s="39">
        <v>0</v>
      </c>
      <c r="O1396" s="31">
        <v>8.0000000000000002E-3</v>
      </c>
      <c r="P1396" s="36" t="s">
        <v>99</v>
      </c>
    </row>
    <row r="1397" spans="1:16" ht="36" x14ac:dyDescent="0.25">
      <c r="A1397" s="38">
        <v>38486</v>
      </c>
      <c r="B1397" s="38">
        <v>38486</v>
      </c>
      <c r="C1397" s="11">
        <v>2005</v>
      </c>
      <c r="D1397" s="11" t="s">
        <v>34</v>
      </c>
      <c r="E1397" s="11" t="s">
        <v>35</v>
      </c>
      <c r="F1397" s="36" t="s">
        <v>69</v>
      </c>
      <c r="G1397" s="36" t="s">
        <v>2099</v>
      </c>
      <c r="H1397" s="9" t="s">
        <v>2100</v>
      </c>
      <c r="I1397" s="10">
        <v>0</v>
      </c>
      <c r="J1397" s="12">
        <v>110</v>
      </c>
      <c r="K1397" s="12">
        <v>22</v>
      </c>
      <c r="L1397" s="12">
        <v>0</v>
      </c>
      <c r="M1397" s="12">
        <v>0</v>
      </c>
      <c r="N1397" s="39">
        <v>0</v>
      </c>
      <c r="O1397" s="31">
        <v>8.8999999999999996E-2</v>
      </c>
      <c r="P1397" s="36" t="s">
        <v>99</v>
      </c>
    </row>
    <row r="1398" spans="1:16" ht="24" x14ac:dyDescent="0.25">
      <c r="A1398" s="38">
        <v>38488</v>
      </c>
      <c r="B1398" s="38">
        <v>38488</v>
      </c>
      <c r="C1398" s="11">
        <v>2005</v>
      </c>
      <c r="D1398" s="11" t="s">
        <v>34</v>
      </c>
      <c r="E1398" s="11" t="s">
        <v>35</v>
      </c>
      <c r="F1398" s="36" t="s">
        <v>162</v>
      </c>
      <c r="G1398" s="36" t="s">
        <v>2101</v>
      </c>
      <c r="H1398" s="9" t="s">
        <v>2102</v>
      </c>
      <c r="I1398" s="10">
        <v>0</v>
      </c>
      <c r="J1398" s="12">
        <v>885</v>
      </c>
      <c r="K1398" s="12">
        <v>177</v>
      </c>
      <c r="L1398" s="12">
        <v>0</v>
      </c>
      <c r="M1398" s="12">
        <v>0</v>
      </c>
      <c r="N1398" s="39">
        <v>0</v>
      </c>
      <c r="O1398" s="31">
        <v>0.47399999999999998</v>
      </c>
      <c r="P1398" s="36" t="s">
        <v>99</v>
      </c>
    </row>
    <row r="1399" spans="1:16" ht="48" x14ac:dyDescent="0.25">
      <c r="A1399" s="38">
        <v>38488</v>
      </c>
      <c r="B1399" s="38">
        <v>38488</v>
      </c>
      <c r="C1399" s="11">
        <v>2005</v>
      </c>
      <c r="D1399" s="11" t="s">
        <v>34</v>
      </c>
      <c r="E1399" s="11" t="s">
        <v>35</v>
      </c>
      <c r="F1399" s="36" t="s">
        <v>92</v>
      </c>
      <c r="G1399" s="36" t="s">
        <v>2103</v>
      </c>
      <c r="H1399" s="9" t="s">
        <v>2104</v>
      </c>
      <c r="I1399" s="10">
        <v>0</v>
      </c>
      <c r="J1399" s="12">
        <v>50</v>
      </c>
      <c r="K1399" s="12">
        <v>10</v>
      </c>
      <c r="L1399" s="12">
        <v>0</v>
      </c>
      <c r="M1399" s="12">
        <v>0</v>
      </c>
      <c r="N1399" s="39">
        <v>0</v>
      </c>
      <c r="O1399" s="31">
        <v>0.113</v>
      </c>
      <c r="P1399" s="36" t="s">
        <v>99</v>
      </c>
    </row>
    <row r="1400" spans="1:16" ht="48" x14ac:dyDescent="0.25">
      <c r="A1400" s="38">
        <v>38489</v>
      </c>
      <c r="B1400" s="38">
        <v>38489</v>
      </c>
      <c r="C1400" s="11">
        <v>2005</v>
      </c>
      <c r="D1400" s="11" t="s">
        <v>34</v>
      </c>
      <c r="E1400" s="11" t="s">
        <v>35</v>
      </c>
      <c r="F1400" s="36" t="s">
        <v>92</v>
      </c>
      <c r="G1400" s="9" t="s">
        <v>2105</v>
      </c>
      <c r="H1400" s="9" t="s">
        <v>2106</v>
      </c>
      <c r="I1400" s="10">
        <v>0</v>
      </c>
      <c r="J1400" s="12">
        <v>500</v>
      </c>
      <c r="K1400" s="12">
        <v>120</v>
      </c>
      <c r="L1400" s="12">
        <v>0</v>
      </c>
      <c r="M1400" s="12">
        <v>0</v>
      </c>
      <c r="N1400" s="39">
        <v>0</v>
      </c>
      <c r="O1400" s="31">
        <v>0.48699999999999999</v>
      </c>
      <c r="P1400" s="36" t="s">
        <v>99</v>
      </c>
    </row>
    <row r="1401" spans="1:16" ht="24" x14ac:dyDescent="0.25">
      <c r="A1401" s="38">
        <v>38489</v>
      </c>
      <c r="B1401" s="38">
        <v>38489</v>
      </c>
      <c r="C1401" s="11">
        <v>2005</v>
      </c>
      <c r="D1401" s="35" t="s">
        <v>13</v>
      </c>
      <c r="E1401" s="11" t="s">
        <v>149</v>
      </c>
      <c r="F1401" s="36" t="s">
        <v>44</v>
      </c>
      <c r="G1401" s="36" t="s">
        <v>2107</v>
      </c>
      <c r="H1401" s="9" t="s">
        <v>2108</v>
      </c>
      <c r="I1401" s="10">
        <v>0</v>
      </c>
      <c r="J1401" s="12">
        <v>11</v>
      </c>
      <c r="K1401" s="12">
        <v>0</v>
      </c>
      <c r="L1401" s="12">
        <v>0</v>
      </c>
      <c r="M1401" s="12">
        <v>0</v>
      </c>
      <c r="N1401" s="39">
        <v>0</v>
      </c>
      <c r="O1401" s="31">
        <v>1.43E-2</v>
      </c>
      <c r="P1401" s="36" t="s">
        <v>99</v>
      </c>
    </row>
    <row r="1402" spans="1:16" ht="24" x14ac:dyDescent="0.25">
      <c r="A1402" s="38">
        <v>38489</v>
      </c>
      <c r="B1402" s="38">
        <v>38489</v>
      </c>
      <c r="C1402" s="11">
        <v>2005</v>
      </c>
      <c r="D1402" s="35" t="s">
        <v>13</v>
      </c>
      <c r="E1402" s="11" t="s">
        <v>125</v>
      </c>
      <c r="F1402" s="36" t="s">
        <v>77</v>
      </c>
      <c r="G1402" s="36" t="s">
        <v>1727</v>
      </c>
      <c r="H1402" s="9" t="s">
        <v>2109</v>
      </c>
      <c r="I1402" s="10">
        <v>2</v>
      </c>
      <c r="J1402" s="12">
        <v>3</v>
      </c>
      <c r="K1402" s="12">
        <v>1</v>
      </c>
      <c r="L1402" s="12">
        <v>0</v>
      </c>
      <c r="M1402" s="12">
        <v>0</v>
      </c>
      <c r="N1402" s="39">
        <v>0</v>
      </c>
      <c r="O1402" s="31">
        <v>0.01</v>
      </c>
      <c r="P1402" s="36" t="s">
        <v>99</v>
      </c>
    </row>
    <row r="1403" spans="1:16" ht="24" x14ac:dyDescent="0.25">
      <c r="A1403" s="38">
        <v>38492</v>
      </c>
      <c r="B1403" s="38">
        <v>38492</v>
      </c>
      <c r="C1403" s="11">
        <v>2005</v>
      </c>
      <c r="D1403" s="35" t="s">
        <v>115</v>
      </c>
      <c r="E1403" s="11" t="s">
        <v>116</v>
      </c>
      <c r="F1403" s="36" t="s">
        <v>19</v>
      </c>
      <c r="G1403" s="36" t="s">
        <v>2110</v>
      </c>
      <c r="H1403" s="9" t="s">
        <v>2111</v>
      </c>
      <c r="I1403" s="10">
        <v>0</v>
      </c>
      <c r="J1403" s="12">
        <v>1</v>
      </c>
      <c r="K1403" s="12">
        <v>0</v>
      </c>
      <c r="L1403" s="12">
        <v>0</v>
      </c>
      <c r="M1403" s="12">
        <v>0</v>
      </c>
      <c r="N1403" s="39">
        <v>0</v>
      </c>
      <c r="O1403" s="31">
        <v>0</v>
      </c>
      <c r="P1403" s="36" t="s">
        <v>99</v>
      </c>
    </row>
    <row r="1404" spans="1:16" ht="36" x14ac:dyDescent="0.25">
      <c r="A1404" s="38">
        <v>38492</v>
      </c>
      <c r="B1404" s="38">
        <v>38492</v>
      </c>
      <c r="C1404" s="11">
        <v>2005</v>
      </c>
      <c r="D1404" s="35" t="s">
        <v>13</v>
      </c>
      <c r="E1404" s="11" t="s">
        <v>112</v>
      </c>
      <c r="F1404" s="36" t="s">
        <v>165</v>
      </c>
      <c r="G1404" s="36" t="s">
        <v>1030</v>
      </c>
      <c r="H1404" s="9" t="s">
        <v>2112</v>
      </c>
      <c r="I1404" s="10">
        <v>0</v>
      </c>
      <c r="J1404" s="12">
        <v>1</v>
      </c>
      <c r="K1404" s="12">
        <v>0</v>
      </c>
      <c r="L1404" s="12">
        <v>0</v>
      </c>
      <c r="M1404" s="12">
        <v>0</v>
      </c>
      <c r="N1404" s="39">
        <v>0</v>
      </c>
      <c r="O1404" s="31">
        <v>0</v>
      </c>
      <c r="P1404" s="36" t="s">
        <v>99</v>
      </c>
    </row>
    <row r="1405" spans="1:16" ht="36" x14ac:dyDescent="0.25">
      <c r="A1405" s="38">
        <v>38494</v>
      </c>
      <c r="B1405" s="38">
        <v>38494</v>
      </c>
      <c r="C1405" s="11">
        <v>2005</v>
      </c>
      <c r="D1405" s="35" t="s">
        <v>115</v>
      </c>
      <c r="E1405" s="11" t="s">
        <v>116</v>
      </c>
      <c r="F1405" s="36" t="s">
        <v>47</v>
      </c>
      <c r="G1405" s="36" t="s">
        <v>2113</v>
      </c>
      <c r="H1405" s="9" t="s">
        <v>2114</v>
      </c>
      <c r="I1405" s="10">
        <v>0</v>
      </c>
      <c r="J1405" s="12">
        <v>0</v>
      </c>
      <c r="K1405" s="12">
        <v>0</v>
      </c>
      <c r="L1405" s="12">
        <v>0</v>
      </c>
      <c r="M1405" s="12">
        <v>0</v>
      </c>
      <c r="N1405" s="39">
        <v>0</v>
      </c>
      <c r="O1405" s="31">
        <v>0.27</v>
      </c>
      <c r="P1405" s="36" t="s">
        <v>99</v>
      </c>
    </row>
    <row r="1406" spans="1:16" ht="36" x14ac:dyDescent="0.25">
      <c r="A1406" s="38">
        <v>38495</v>
      </c>
      <c r="B1406" s="38">
        <v>38495</v>
      </c>
      <c r="C1406" s="11">
        <v>2005</v>
      </c>
      <c r="D1406" s="11" t="s">
        <v>34</v>
      </c>
      <c r="E1406" s="11" t="s">
        <v>35</v>
      </c>
      <c r="F1406" s="36" t="s">
        <v>51</v>
      </c>
      <c r="G1406" s="36" t="s">
        <v>2115</v>
      </c>
      <c r="H1406" s="9" t="s">
        <v>2116</v>
      </c>
      <c r="I1406" s="10">
        <v>0</v>
      </c>
      <c r="J1406" s="12">
        <v>60</v>
      </c>
      <c r="K1406" s="12">
        <v>12</v>
      </c>
      <c r="L1406" s="12">
        <v>0</v>
      </c>
      <c r="M1406" s="12">
        <v>0</v>
      </c>
      <c r="N1406" s="39">
        <v>0</v>
      </c>
      <c r="O1406" s="31">
        <v>4.9000000000000002E-2</v>
      </c>
      <c r="P1406" s="36" t="s">
        <v>99</v>
      </c>
    </row>
    <row r="1407" spans="1:16" ht="48" x14ac:dyDescent="0.25">
      <c r="A1407" s="38">
        <v>38496</v>
      </c>
      <c r="B1407" s="38">
        <v>38496</v>
      </c>
      <c r="C1407" s="11">
        <v>2005</v>
      </c>
      <c r="D1407" s="35" t="s">
        <v>13</v>
      </c>
      <c r="E1407" s="11" t="s">
        <v>125</v>
      </c>
      <c r="F1407" s="36" t="s">
        <v>51</v>
      </c>
      <c r="G1407" s="36" t="s">
        <v>536</v>
      </c>
      <c r="H1407" s="9" t="s">
        <v>2117</v>
      </c>
      <c r="I1407" s="10">
        <v>1</v>
      </c>
      <c r="J1407" s="12">
        <v>153</v>
      </c>
      <c r="K1407" s="12">
        <v>0</v>
      </c>
      <c r="L1407" s="12">
        <v>0</v>
      </c>
      <c r="M1407" s="12">
        <v>0</v>
      </c>
      <c r="N1407" s="39">
        <v>0</v>
      </c>
      <c r="O1407" s="31">
        <v>0</v>
      </c>
      <c r="P1407" s="36" t="s">
        <v>99</v>
      </c>
    </row>
    <row r="1408" spans="1:16" ht="48" x14ac:dyDescent="0.25">
      <c r="A1408" s="38">
        <v>38496</v>
      </c>
      <c r="B1408" s="38">
        <v>38496</v>
      </c>
      <c r="C1408" s="11">
        <v>2005</v>
      </c>
      <c r="D1408" s="35" t="s">
        <v>115</v>
      </c>
      <c r="E1408" s="11" t="s">
        <v>350</v>
      </c>
      <c r="F1408" s="36" t="s">
        <v>36</v>
      </c>
      <c r="G1408" s="36" t="s">
        <v>336</v>
      </c>
      <c r="H1408" s="9" t="s">
        <v>2118</v>
      </c>
      <c r="I1408" s="10">
        <v>1</v>
      </c>
      <c r="J1408" s="12">
        <v>1</v>
      </c>
      <c r="K1408" s="12">
        <v>0</v>
      </c>
      <c r="L1408" s="12">
        <v>0</v>
      </c>
      <c r="M1408" s="12">
        <v>0</v>
      </c>
      <c r="N1408" s="39">
        <v>0</v>
      </c>
      <c r="O1408" s="31">
        <v>0</v>
      </c>
      <c r="P1408" s="36" t="s">
        <v>99</v>
      </c>
    </row>
    <row r="1409" spans="1:16" ht="24" x14ac:dyDescent="0.25">
      <c r="A1409" s="38">
        <v>38497</v>
      </c>
      <c r="B1409" s="38">
        <v>38497</v>
      </c>
      <c r="C1409" s="11">
        <v>2005</v>
      </c>
      <c r="D1409" s="35" t="s">
        <v>13</v>
      </c>
      <c r="E1409" s="11" t="s">
        <v>112</v>
      </c>
      <c r="F1409" s="36" t="s">
        <v>51</v>
      </c>
      <c r="G1409" s="36" t="s">
        <v>310</v>
      </c>
      <c r="H1409" s="9" t="s">
        <v>2119</v>
      </c>
      <c r="I1409" s="10">
        <v>0</v>
      </c>
      <c r="J1409" s="12">
        <v>2</v>
      </c>
      <c r="K1409" s="12">
        <v>0</v>
      </c>
      <c r="L1409" s="12">
        <v>0</v>
      </c>
      <c r="M1409" s="12">
        <v>0</v>
      </c>
      <c r="N1409" s="39">
        <v>0</v>
      </c>
      <c r="O1409" s="31">
        <v>0</v>
      </c>
      <c r="P1409" s="36" t="s">
        <v>99</v>
      </c>
    </row>
    <row r="1410" spans="1:16" ht="24" x14ac:dyDescent="0.25">
      <c r="A1410" s="38">
        <v>38497</v>
      </c>
      <c r="B1410" s="38">
        <v>38497</v>
      </c>
      <c r="C1410" s="11">
        <v>2005</v>
      </c>
      <c r="D1410" s="35" t="s">
        <v>13</v>
      </c>
      <c r="E1410" s="11" t="s">
        <v>173</v>
      </c>
      <c r="F1410" s="36" t="s">
        <v>26</v>
      </c>
      <c r="G1410" s="36" t="s">
        <v>1316</v>
      </c>
      <c r="H1410" s="9" t="s">
        <v>2120</v>
      </c>
      <c r="I1410" s="10">
        <v>0</v>
      </c>
      <c r="J1410" s="12">
        <v>0</v>
      </c>
      <c r="K1410" s="12">
        <v>0</v>
      </c>
      <c r="L1410" s="12">
        <v>0</v>
      </c>
      <c r="M1410" s="12">
        <v>0</v>
      </c>
      <c r="N1410" s="39">
        <v>0</v>
      </c>
      <c r="O1410" s="31">
        <v>0</v>
      </c>
      <c r="P1410" s="36" t="s">
        <v>99</v>
      </c>
    </row>
    <row r="1411" spans="1:16" ht="36" x14ac:dyDescent="0.25">
      <c r="A1411" s="38">
        <v>38498</v>
      </c>
      <c r="B1411" s="38">
        <v>38498</v>
      </c>
      <c r="C1411" s="11">
        <v>2005</v>
      </c>
      <c r="D1411" s="11" t="s">
        <v>34</v>
      </c>
      <c r="E1411" s="11" t="s">
        <v>35</v>
      </c>
      <c r="F1411" s="36" t="s">
        <v>21</v>
      </c>
      <c r="G1411" s="36" t="s">
        <v>21</v>
      </c>
      <c r="H1411" s="9" t="s">
        <v>2121</v>
      </c>
      <c r="I1411" s="10">
        <v>1</v>
      </c>
      <c r="J1411" s="12">
        <v>15</v>
      </c>
      <c r="K1411" s="12">
        <v>0</v>
      </c>
      <c r="L1411" s="12">
        <v>0</v>
      </c>
      <c r="M1411" s="12">
        <v>0</v>
      </c>
      <c r="N1411" s="39">
        <v>0</v>
      </c>
      <c r="O1411" s="31">
        <v>0</v>
      </c>
      <c r="P1411" s="36" t="s">
        <v>99</v>
      </c>
    </row>
    <row r="1412" spans="1:16" ht="24" x14ac:dyDescent="0.25">
      <c r="A1412" s="38">
        <v>38500</v>
      </c>
      <c r="B1412" s="38">
        <v>38500</v>
      </c>
      <c r="C1412" s="11">
        <v>2005</v>
      </c>
      <c r="D1412" s="11" t="s">
        <v>34</v>
      </c>
      <c r="E1412" s="11" t="s">
        <v>333</v>
      </c>
      <c r="F1412" s="36" t="s">
        <v>62</v>
      </c>
      <c r="G1412" s="36" t="s">
        <v>2122</v>
      </c>
      <c r="H1412" s="9" t="s">
        <v>2123</v>
      </c>
      <c r="I1412" s="10">
        <v>1</v>
      </c>
      <c r="J1412" s="12">
        <v>1</v>
      </c>
      <c r="K1412" s="12">
        <v>0</v>
      </c>
      <c r="L1412" s="12">
        <v>0</v>
      </c>
      <c r="M1412" s="12">
        <v>0</v>
      </c>
      <c r="N1412" s="39">
        <v>0</v>
      </c>
      <c r="O1412" s="31">
        <v>0</v>
      </c>
      <c r="P1412" s="36" t="s">
        <v>99</v>
      </c>
    </row>
    <row r="1413" spans="1:16" ht="36" x14ac:dyDescent="0.25">
      <c r="A1413" s="38">
        <v>38503</v>
      </c>
      <c r="B1413" s="38">
        <v>38503</v>
      </c>
      <c r="C1413" s="11">
        <v>2005</v>
      </c>
      <c r="D1413" s="35" t="s">
        <v>115</v>
      </c>
      <c r="E1413" s="11" t="s">
        <v>116</v>
      </c>
      <c r="F1413" s="36" t="s">
        <v>165</v>
      </c>
      <c r="G1413" s="36" t="s">
        <v>799</v>
      </c>
      <c r="H1413" s="9" t="s">
        <v>2124</v>
      </c>
      <c r="I1413" s="10">
        <v>2</v>
      </c>
      <c r="J1413" s="12">
        <v>7</v>
      </c>
      <c r="K1413" s="12">
        <v>0</v>
      </c>
      <c r="L1413" s="12">
        <v>0</v>
      </c>
      <c r="M1413" s="12">
        <v>0</v>
      </c>
      <c r="N1413" s="39">
        <v>0</v>
      </c>
      <c r="O1413" s="31">
        <v>1</v>
      </c>
      <c r="P1413" s="36" t="s">
        <v>99</v>
      </c>
    </row>
    <row r="1414" spans="1:16" ht="24" x14ac:dyDescent="0.25">
      <c r="A1414" s="38">
        <v>38503</v>
      </c>
      <c r="B1414" s="38">
        <v>38503</v>
      </c>
      <c r="C1414" s="11">
        <v>2005</v>
      </c>
      <c r="D1414" s="35" t="s">
        <v>115</v>
      </c>
      <c r="E1414" s="11" t="s">
        <v>116</v>
      </c>
      <c r="F1414" s="36" t="s">
        <v>44</v>
      </c>
      <c r="G1414" s="36" t="s">
        <v>889</v>
      </c>
      <c r="H1414" s="9" t="s">
        <v>2125</v>
      </c>
      <c r="I1414" s="10">
        <v>0</v>
      </c>
      <c r="J1414" s="12">
        <v>14</v>
      </c>
      <c r="K1414" s="12">
        <v>0</v>
      </c>
      <c r="L1414" s="12">
        <v>0</v>
      </c>
      <c r="M1414" s="12">
        <v>0</v>
      </c>
      <c r="N1414" s="39">
        <v>0</v>
      </c>
      <c r="O1414" s="31">
        <v>0.6</v>
      </c>
      <c r="P1414" s="36" t="s">
        <v>99</v>
      </c>
    </row>
    <row r="1415" spans="1:16" ht="24" x14ac:dyDescent="0.25">
      <c r="A1415" s="38">
        <v>38503</v>
      </c>
      <c r="B1415" s="38">
        <v>38503</v>
      </c>
      <c r="C1415" s="11">
        <v>2005</v>
      </c>
      <c r="D1415" s="35" t="s">
        <v>13</v>
      </c>
      <c r="E1415" s="11" t="s">
        <v>125</v>
      </c>
      <c r="F1415" s="36" t="s">
        <v>26</v>
      </c>
      <c r="G1415" s="36" t="s">
        <v>476</v>
      </c>
      <c r="H1415" s="9" t="s">
        <v>2126</v>
      </c>
      <c r="I1415" s="10">
        <v>0</v>
      </c>
      <c r="J1415" s="12">
        <v>2</v>
      </c>
      <c r="K1415" s="12">
        <v>0</v>
      </c>
      <c r="L1415" s="12">
        <v>0</v>
      </c>
      <c r="M1415" s="12">
        <v>0</v>
      </c>
      <c r="N1415" s="39">
        <v>0</v>
      </c>
      <c r="O1415" s="31">
        <v>0</v>
      </c>
      <c r="P1415" s="36" t="s">
        <v>99</v>
      </c>
    </row>
    <row r="1416" spans="1:16" ht="24" x14ac:dyDescent="0.25">
      <c r="A1416" s="38">
        <v>38506</v>
      </c>
      <c r="B1416" s="38">
        <v>38506</v>
      </c>
      <c r="C1416" s="11">
        <v>2005</v>
      </c>
      <c r="D1416" s="35" t="s">
        <v>115</v>
      </c>
      <c r="E1416" s="11" t="s">
        <v>116</v>
      </c>
      <c r="F1416" s="36" t="s">
        <v>30</v>
      </c>
      <c r="G1416" s="36" t="s">
        <v>2127</v>
      </c>
      <c r="H1416" s="9" t="s">
        <v>2128</v>
      </c>
      <c r="I1416" s="10">
        <v>2</v>
      </c>
      <c r="J1416" s="12">
        <v>2</v>
      </c>
      <c r="K1416" s="12">
        <v>0</v>
      </c>
      <c r="L1416" s="12">
        <v>0</v>
      </c>
      <c r="M1416" s="12">
        <v>0</v>
      </c>
      <c r="N1416" s="39">
        <v>0</v>
      </c>
      <c r="O1416" s="31">
        <v>1</v>
      </c>
      <c r="P1416" s="36" t="s">
        <v>99</v>
      </c>
    </row>
    <row r="1417" spans="1:16" ht="48" x14ac:dyDescent="0.25">
      <c r="A1417" s="38">
        <v>38506</v>
      </c>
      <c r="B1417" s="38">
        <v>38506</v>
      </c>
      <c r="C1417" s="11">
        <v>2005</v>
      </c>
      <c r="D1417" s="35" t="s">
        <v>115</v>
      </c>
      <c r="E1417" s="11" t="s">
        <v>116</v>
      </c>
      <c r="F1417" s="36" t="s">
        <v>32</v>
      </c>
      <c r="G1417" s="36" t="s">
        <v>611</v>
      </c>
      <c r="H1417" s="9" t="s">
        <v>2129</v>
      </c>
      <c r="I1417" s="10">
        <v>0</v>
      </c>
      <c r="J1417" s="12">
        <v>125</v>
      </c>
      <c r="K1417" s="12">
        <v>0</v>
      </c>
      <c r="L1417" s="12">
        <v>0</v>
      </c>
      <c r="M1417" s="12">
        <v>0</v>
      </c>
      <c r="N1417" s="39">
        <v>0</v>
      </c>
      <c r="O1417" s="31">
        <v>0.27</v>
      </c>
      <c r="P1417" s="36" t="s">
        <v>99</v>
      </c>
    </row>
    <row r="1418" spans="1:16" ht="24" x14ac:dyDescent="0.25">
      <c r="A1418" s="38">
        <v>38509</v>
      </c>
      <c r="B1418" s="38">
        <v>38509</v>
      </c>
      <c r="C1418" s="11">
        <v>2005</v>
      </c>
      <c r="D1418" s="35" t="s">
        <v>115</v>
      </c>
      <c r="E1418" s="11" t="s">
        <v>116</v>
      </c>
      <c r="F1418" s="36" t="s">
        <v>32</v>
      </c>
      <c r="G1418" s="36" t="s">
        <v>32</v>
      </c>
      <c r="H1418" s="9" t="s">
        <v>2130</v>
      </c>
      <c r="I1418" s="10">
        <v>2</v>
      </c>
      <c r="J1418" s="12">
        <v>3</v>
      </c>
      <c r="K1418" s="12">
        <v>0</v>
      </c>
      <c r="L1418" s="12">
        <v>0</v>
      </c>
      <c r="M1418" s="12">
        <v>0</v>
      </c>
      <c r="N1418" s="39">
        <v>0</v>
      </c>
      <c r="O1418" s="31">
        <v>3.5999999999999997E-2</v>
      </c>
      <c r="P1418" s="36" t="s">
        <v>18</v>
      </c>
    </row>
    <row r="1419" spans="1:16" ht="24" x14ac:dyDescent="0.25">
      <c r="A1419" s="38">
        <v>38510</v>
      </c>
      <c r="B1419" s="38">
        <v>38510</v>
      </c>
      <c r="C1419" s="11">
        <v>2005</v>
      </c>
      <c r="D1419" s="11" t="s">
        <v>34</v>
      </c>
      <c r="E1419" s="11" t="s">
        <v>35</v>
      </c>
      <c r="F1419" s="36" t="s">
        <v>42</v>
      </c>
      <c r="G1419" s="36" t="s">
        <v>2131</v>
      </c>
      <c r="H1419" s="9" t="s">
        <v>2132</v>
      </c>
      <c r="I1419" s="10">
        <v>0</v>
      </c>
      <c r="J1419" s="12">
        <v>25</v>
      </c>
      <c r="K1419" s="12">
        <v>5</v>
      </c>
      <c r="L1419" s="12">
        <v>0</v>
      </c>
      <c r="M1419" s="12">
        <v>0</v>
      </c>
      <c r="N1419" s="39">
        <v>0</v>
      </c>
      <c r="O1419" s="31">
        <v>0.02</v>
      </c>
      <c r="P1419" s="36" t="s">
        <v>99</v>
      </c>
    </row>
    <row r="1420" spans="1:16" ht="24" x14ac:dyDescent="0.25">
      <c r="A1420" s="38">
        <v>38512</v>
      </c>
      <c r="B1420" s="38">
        <v>38512</v>
      </c>
      <c r="C1420" s="11">
        <v>2005</v>
      </c>
      <c r="D1420" s="35" t="s">
        <v>13</v>
      </c>
      <c r="E1420" s="11" t="s">
        <v>125</v>
      </c>
      <c r="F1420" s="36" t="s">
        <v>36</v>
      </c>
      <c r="G1420" s="36" t="s">
        <v>1409</v>
      </c>
      <c r="H1420" s="9" t="s">
        <v>2133</v>
      </c>
      <c r="I1420" s="10">
        <v>0</v>
      </c>
      <c r="J1420" s="12">
        <v>2</v>
      </c>
      <c r="K1420" s="12">
        <v>0</v>
      </c>
      <c r="L1420" s="12">
        <v>0</v>
      </c>
      <c r="M1420" s="12">
        <v>0</v>
      </c>
      <c r="N1420" s="39">
        <v>0</v>
      </c>
      <c r="O1420" s="31">
        <v>0</v>
      </c>
      <c r="P1420" s="36" t="s">
        <v>99</v>
      </c>
    </row>
    <row r="1421" spans="1:16" ht="24" x14ac:dyDescent="0.25">
      <c r="A1421" s="38">
        <v>38514</v>
      </c>
      <c r="B1421" s="38">
        <v>38514</v>
      </c>
      <c r="C1421" s="11">
        <v>2005</v>
      </c>
      <c r="D1421" s="11" t="s">
        <v>34</v>
      </c>
      <c r="E1421" s="11" t="s">
        <v>35</v>
      </c>
      <c r="F1421" s="36" t="s">
        <v>97</v>
      </c>
      <c r="G1421" s="36" t="s">
        <v>2134</v>
      </c>
      <c r="H1421" s="9" t="s">
        <v>2135</v>
      </c>
      <c r="I1421" s="10">
        <v>0</v>
      </c>
      <c r="J1421" s="12">
        <v>75</v>
      </c>
      <c r="K1421" s="12">
        <v>15</v>
      </c>
      <c r="L1421" s="12">
        <v>0</v>
      </c>
      <c r="M1421" s="12">
        <v>0</v>
      </c>
      <c r="N1421" s="39">
        <v>0</v>
      </c>
      <c r="O1421" s="31">
        <v>0</v>
      </c>
      <c r="P1421" s="36" t="s">
        <v>99</v>
      </c>
    </row>
    <row r="1422" spans="1:16" ht="36" x14ac:dyDescent="0.25">
      <c r="A1422" s="38">
        <v>38514</v>
      </c>
      <c r="B1422" s="38">
        <v>38514</v>
      </c>
      <c r="C1422" s="11">
        <v>2005</v>
      </c>
      <c r="D1422" s="35" t="s">
        <v>104</v>
      </c>
      <c r="E1422" s="11" t="s">
        <v>276</v>
      </c>
      <c r="F1422" s="36" t="s">
        <v>97</v>
      </c>
      <c r="G1422" s="36" t="s">
        <v>2134</v>
      </c>
      <c r="H1422" s="9" t="s">
        <v>2136</v>
      </c>
      <c r="I1422" s="10">
        <v>0</v>
      </c>
      <c r="J1422" s="12">
        <v>74</v>
      </c>
      <c r="K1422" s="12">
        <v>17</v>
      </c>
      <c r="L1422" s="12">
        <v>0</v>
      </c>
      <c r="M1422" s="12">
        <v>0</v>
      </c>
      <c r="N1422" s="39">
        <v>0</v>
      </c>
      <c r="O1422" s="31">
        <v>0.17199999999999999</v>
      </c>
      <c r="P1422" s="36" t="s">
        <v>99</v>
      </c>
    </row>
    <row r="1423" spans="1:16" ht="36" x14ac:dyDescent="0.25">
      <c r="A1423" s="38">
        <v>38516</v>
      </c>
      <c r="B1423" s="38">
        <v>38516</v>
      </c>
      <c r="C1423" s="11">
        <v>2005</v>
      </c>
      <c r="D1423" s="35" t="s">
        <v>13</v>
      </c>
      <c r="E1423" s="11" t="s">
        <v>112</v>
      </c>
      <c r="F1423" s="36" t="s">
        <v>19</v>
      </c>
      <c r="G1423" s="36" t="s">
        <v>1282</v>
      </c>
      <c r="H1423" s="9" t="s">
        <v>2137</v>
      </c>
      <c r="I1423" s="10">
        <v>0</v>
      </c>
      <c r="J1423" s="12">
        <v>4</v>
      </c>
      <c r="K1423" s="12">
        <v>0</v>
      </c>
      <c r="L1423" s="12">
        <v>0</v>
      </c>
      <c r="M1423" s="12">
        <v>0</v>
      </c>
      <c r="N1423" s="39">
        <v>0</v>
      </c>
      <c r="O1423" s="31">
        <v>0</v>
      </c>
      <c r="P1423" s="36" t="s">
        <v>99</v>
      </c>
    </row>
    <row r="1424" spans="1:16" ht="24" x14ac:dyDescent="0.25">
      <c r="A1424" s="38">
        <v>38519</v>
      </c>
      <c r="B1424" s="38">
        <v>38519</v>
      </c>
      <c r="C1424" s="11">
        <v>2005</v>
      </c>
      <c r="D1424" s="11" t="s">
        <v>34</v>
      </c>
      <c r="E1424" s="11" t="s">
        <v>50</v>
      </c>
      <c r="F1424" s="36" t="s">
        <v>162</v>
      </c>
      <c r="G1424" s="36" t="s">
        <v>2138</v>
      </c>
      <c r="H1424" s="9" t="s">
        <v>2139</v>
      </c>
      <c r="I1424" s="10">
        <v>0</v>
      </c>
      <c r="J1424" s="12">
        <v>41</v>
      </c>
      <c r="K1424" s="12">
        <v>0</v>
      </c>
      <c r="L1424" s="12">
        <v>0</v>
      </c>
      <c r="M1424" s="12">
        <v>0</v>
      </c>
      <c r="N1424" s="39">
        <v>0</v>
      </c>
      <c r="O1424" s="31">
        <v>0</v>
      </c>
      <c r="P1424" s="36" t="s">
        <v>99</v>
      </c>
    </row>
    <row r="1425" spans="1:16" ht="24" x14ac:dyDescent="0.25">
      <c r="A1425" s="38">
        <v>38521</v>
      </c>
      <c r="B1425" s="38">
        <v>38521</v>
      </c>
      <c r="C1425" s="11">
        <v>2005</v>
      </c>
      <c r="D1425" s="35" t="s">
        <v>13</v>
      </c>
      <c r="E1425" s="11" t="s">
        <v>125</v>
      </c>
      <c r="F1425" s="36" t="s">
        <v>26</v>
      </c>
      <c r="G1425" s="36" t="s">
        <v>287</v>
      </c>
      <c r="H1425" s="9" t="s">
        <v>2140</v>
      </c>
      <c r="I1425" s="10">
        <v>0</v>
      </c>
      <c r="J1425" s="12">
        <v>5</v>
      </c>
      <c r="K1425" s="12">
        <v>0</v>
      </c>
      <c r="L1425" s="12">
        <v>0</v>
      </c>
      <c r="M1425" s="12">
        <v>0</v>
      </c>
      <c r="N1425" s="39">
        <v>0</v>
      </c>
      <c r="O1425" s="31">
        <v>0</v>
      </c>
      <c r="P1425" s="36" t="s">
        <v>99</v>
      </c>
    </row>
    <row r="1426" spans="1:16" ht="36" x14ac:dyDescent="0.25">
      <c r="A1426" s="38">
        <v>38522</v>
      </c>
      <c r="B1426" s="38">
        <v>38522</v>
      </c>
      <c r="C1426" s="11">
        <v>2005</v>
      </c>
      <c r="D1426" s="35" t="s">
        <v>13</v>
      </c>
      <c r="E1426" s="11" t="s">
        <v>125</v>
      </c>
      <c r="F1426" s="36" t="s">
        <v>26</v>
      </c>
      <c r="G1426" s="36" t="s">
        <v>2141</v>
      </c>
      <c r="H1426" s="9" t="s">
        <v>2142</v>
      </c>
      <c r="I1426" s="10">
        <v>1</v>
      </c>
      <c r="J1426" s="12">
        <v>2</v>
      </c>
      <c r="K1426" s="12">
        <v>0</v>
      </c>
      <c r="L1426" s="12">
        <v>0</v>
      </c>
      <c r="M1426" s="12">
        <v>0</v>
      </c>
      <c r="N1426" s="39">
        <v>0</v>
      </c>
      <c r="O1426" s="31">
        <v>0</v>
      </c>
      <c r="P1426" s="36" t="s">
        <v>99</v>
      </c>
    </row>
    <row r="1427" spans="1:16" ht="36" x14ac:dyDescent="0.25">
      <c r="A1427" s="38">
        <v>38523</v>
      </c>
      <c r="B1427" s="38">
        <v>38523</v>
      </c>
      <c r="C1427" s="11">
        <v>2005</v>
      </c>
      <c r="D1427" s="11" t="s">
        <v>34</v>
      </c>
      <c r="E1427" s="11" t="s">
        <v>35</v>
      </c>
      <c r="F1427" s="36" t="s">
        <v>189</v>
      </c>
      <c r="G1427" s="36" t="s">
        <v>189</v>
      </c>
      <c r="H1427" s="9" t="s">
        <v>2143</v>
      </c>
      <c r="I1427" s="10">
        <v>0</v>
      </c>
      <c r="J1427" s="12">
        <v>1200</v>
      </c>
      <c r="K1427" s="12">
        <v>0</v>
      </c>
      <c r="L1427" s="12">
        <v>0</v>
      </c>
      <c r="M1427" s="12">
        <v>0</v>
      </c>
      <c r="N1427" s="39">
        <v>0</v>
      </c>
      <c r="O1427" s="31">
        <v>0</v>
      </c>
      <c r="P1427" s="36" t="s">
        <v>99</v>
      </c>
    </row>
    <row r="1428" spans="1:16" ht="48" x14ac:dyDescent="0.25">
      <c r="A1428" s="38">
        <v>38523</v>
      </c>
      <c r="B1428" s="38">
        <v>38523</v>
      </c>
      <c r="C1428" s="11">
        <v>2005</v>
      </c>
      <c r="D1428" s="35" t="s">
        <v>115</v>
      </c>
      <c r="E1428" s="11" t="s">
        <v>2144</v>
      </c>
      <c r="F1428" s="36" t="s">
        <v>26</v>
      </c>
      <c r="G1428" s="36" t="s">
        <v>1316</v>
      </c>
      <c r="H1428" s="9" t="s">
        <v>2145</v>
      </c>
      <c r="I1428" s="10">
        <v>0</v>
      </c>
      <c r="J1428" s="12">
        <v>0</v>
      </c>
      <c r="K1428" s="12">
        <v>0</v>
      </c>
      <c r="L1428" s="12">
        <v>0</v>
      </c>
      <c r="M1428" s="12">
        <v>0</v>
      </c>
      <c r="N1428" s="39">
        <v>0</v>
      </c>
      <c r="O1428" s="31">
        <v>1.89</v>
      </c>
      <c r="P1428" s="36" t="s">
        <v>99</v>
      </c>
    </row>
    <row r="1429" spans="1:16" ht="24" x14ac:dyDescent="0.25">
      <c r="A1429" s="38">
        <v>38523</v>
      </c>
      <c r="B1429" s="38">
        <v>38523</v>
      </c>
      <c r="C1429" s="11">
        <v>2005</v>
      </c>
      <c r="D1429" s="11" t="s">
        <v>34</v>
      </c>
      <c r="E1429" s="11" t="s">
        <v>35</v>
      </c>
      <c r="F1429" s="36" t="s">
        <v>36</v>
      </c>
      <c r="G1429" s="36" t="s">
        <v>2146</v>
      </c>
      <c r="H1429" s="9" t="s">
        <v>2147</v>
      </c>
      <c r="I1429" s="10">
        <v>0</v>
      </c>
      <c r="J1429" s="12">
        <v>100</v>
      </c>
      <c r="K1429" s="12">
        <v>0</v>
      </c>
      <c r="L1429" s="12">
        <v>0</v>
      </c>
      <c r="M1429" s="12">
        <v>0</v>
      </c>
      <c r="N1429" s="39">
        <v>0</v>
      </c>
      <c r="O1429" s="31">
        <v>0</v>
      </c>
      <c r="P1429" s="36" t="s">
        <v>99</v>
      </c>
    </row>
    <row r="1430" spans="1:16" ht="36" x14ac:dyDescent="0.25">
      <c r="A1430" s="38">
        <v>38524</v>
      </c>
      <c r="B1430" s="38">
        <v>38524</v>
      </c>
      <c r="C1430" s="11">
        <v>2005</v>
      </c>
      <c r="D1430" s="35" t="s">
        <v>115</v>
      </c>
      <c r="E1430" s="11" t="s">
        <v>116</v>
      </c>
      <c r="F1430" s="36" t="s">
        <v>42</v>
      </c>
      <c r="G1430" s="36" t="s">
        <v>387</v>
      </c>
      <c r="H1430" s="9" t="s">
        <v>2148</v>
      </c>
      <c r="I1430" s="10">
        <v>6</v>
      </c>
      <c r="J1430" s="12">
        <v>43</v>
      </c>
      <c r="K1430" s="12">
        <v>0</v>
      </c>
      <c r="L1430" s="12">
        <v>0</v>
      </c>
      <c r="M1430" s="12">
        <v>0</v>
      </c>
      <c r="N1430" s="39">
        <v>0</v>
      </c>
      <c r="O1430" s="31">
        <v>0.6</v>
      </c>
      <c r="P1430" s="36" t="s">
        <v>99</v>
      </c>
    </row>
    <row r="1431" spans="1:16" ht="24" x14ac:dyDescent="0.25">
      <c r="A1431" s="38">
        <v>38524</v>
      </c>
      <c r="B1431" s="38">
        <v>38524</v>
      </c>
      <c r="C1431" s="11">
        <v>2005</v>
      </c>
      <c r="D1431" s="11" t="s">
        <v>34</v>
      </c>
      <c r="E1431" s="11" t="s">
        <v>50</v>
      </c>
      <c r="F1431" s="36" t="s">
        <v>92</v>
      </c>
      <c r="G1431" s="36" t="s">
        <v>1200</v>
      </c>
      <c r="H1431" s="9" t="s">
        <v>2149</v>
      </c>
      <c r="I1431" s="10">
        <v>0</v>
      </c>
      <c r="J1431" s="12">
        <v>15</v>
      </c>
      <c r="K1431" s="12">
        <v>0</v>
      </c>
      <c r="L1431" s="12">
        <v>0</v>
      </c>
      <c r="M1431" s="12">
        <v>0</v>
      </c>
      <c r="N1431" s="39">
        <v>0</v>
      </c>
      <c r="O1431" s="31">
        <v>0</v>
      </c>
      <c r="P1431" s="36" t="s">
        <v>99</v>
      </c>
    </row>
    <row r="1432" spans="1:16" ht="36" x14ac:dyDescent="0.25">
      <c r="A1432" s="38">
        <v>38525</v>
      </c>
      <c r="B1432" s="38">
        <v>38525</v>
      </c>
      <c r="C1432" s="11">
        <v>2005</v>
      </c>
      <c r="D1432" s="11" t="s">
        <v>34</v>
      </c>
      <c r="E1432" s="11" t="s">
        <v>35</v>
      </c>
      <c r="F1432" s="36" t="s">
        <v>162</v>
      </c>
      <c r="G1432" s="36" t="s">
        <v>2150</v>
      </c>
      <c r="H1432" s="9" t="s">
        <v>2151</v>
      </c>
      <c r="I1432" s="10">
        <v>0</v>
      </c>
      <c r="J1432" s="12">
        <v>865</v>
      </c>
      <c r="K1432" s="12">
        <v>173</v>
      </c>
      <c r="L1432" s="12">
        <v>0</v>
      </c>
      <c r="M1432" s="12">
        <v>0</v>
      </c>
      <c r="N1432" s="39">
        <v>0</v>
      </c>
      <c r="O1432" s="31">
        <v>1.7390000000000001</v>
      </c>
      <c r="P1432" s="36" t="s">
        <v>99</v>
      </c>
    </row>
    <row r="1433" spans="1:16" ht="24" x14ac:dyDescent="0.25">
      <c r="A1433" s="38">
        <v>38525</v>
      </c>
      <c r="B1433" s="38">
        <v>38525</v>
      </c>
      <c r="C1433" s="11">
        <v>2005</v>
      </c>
      <c r="D1433" s="35" t="s">
        <v>13</v>
      </c>
      <c r="E1433" s="11" t="s">
        <v>112</v>
      </c>
      <c r="F1433" s="36" t="s">
        <v>165</v>
      </c>
      <c r="G1433" s="36" t="s">
        <v>2152</v>
      </c>
      <c r="H1433" s="9" t="s">
        <v>2153</v>
      </c>
      <c r="I1433" s="10">
        <v>4</v>
      </c>
      <c r="J1433" s="12">
        <v>5</v>
      </c>
      <c r="K1433" s="12">
        <v>0</v>
      </c>
      <c r="L1433" s="12">
        <v>0</v>
      </c>
      <c r="M1433" s="12">
        <v>0</v>
      </c>
      <c r="N1433" s="39">
        <v>0</v>
      </c>
      <c r="O1433" s="31">
        <v>0</v>
      </c>
      <c r="P1433" s="36" t="s">
        <v>99</v>
      </c>
    </row>
    <row r="1434" spans="1:16" ht="24" x14ac:dyDescent="0.25">
      <c r="A1434" s="38">
        <v>38526</v>
      </c>
      <c r="B1434" s="38">
        <v>38526</v>
      </c>
      <c r="C1434" s="11">
        <v>2005</v>
      </c>
      <c r="D1434" s="35" t="s">
        <v>115</v>
      </c>
      <c r="E1434" s="11" t="s">
        <v>116</v>
      </c>
      <c r="F1434" s="36" t="s">
        <v>62</v>
      </c>
      <c r="G1434" s="36" t="s">
        <v>2154</v>
      </c>
      <c r="H1434" s="9" t="s">
        <v>2155</v>
      </c>
      <c r="I1434" s="10">
        <v>0</v>
      </c>
      <c r="J1434" s="12">
        <v>2</v>
      </c>
      <c r="K1434" s="12">
        <v>0</v>
      </c>
      <c r="L1434" s="12">
        <v>0</v>
      </c>
      <c r="M1434" s="12">
        <v>0</v>
      </c>
      <c r="N1434" s="39">
        <v>0</v>
      </c>
      <c r="O1434" s="31">
        <v>1</v>
      </c>
      <c r="P1434" s="36" t="s">
        <v>99</v>
      </c>
    </row>
    <row r="1435" spans="1:16" ht="36" x14ac:dyDescent="0.25">
      <c r="A1435" s="38">
        <v>38528</v>
      </c>
      <c r="B1435" s="38">
        <v>38528</v>
      </c>
      <c r="C1435" s="11">
        <v>2005</v>
      </c>
      <c r="D1435" s="35" t="s">
        <v>115</v>
      </c>
      <c r="E1435" s="11" t="s">
        <v>116</v>
      </c>
      <c r="F1435" s="36" t="s">
        <v>36</v>
      </c>
      <c r="G1435" s="36" t="s">
        <v>956</v>
      </c>
      <c r="H1435" s="9" t="s">
        <v>2156</v>
      </c>
      <c r="I1435" s="10">
        <v>2</v>
      </c>
      <c r="J1435" s="12">
        <v>15</v>
      </c>
      <c r="K1435" s="12">
        <v>0</v>
      </c>
      <c r="L1435" s="12">
        <v>0</v>
      </c>
      <c r="M1435" s="12">
        <v>0</v>
      </c>
      <c r="N1435" s="39">
        <v>0</v>
      </c>
      <c r="O1435" s="31">
        <v>0</v>
      </c>
      <c r="P1435" s="36" t="s">
        <v>99</v>
      </c>
    </row>
    <row r="1436" spans="1:16" ht="60" x14ac:dyDescent="0.25">
      <c r="A1436" s="38">
        <v>38529</v>
      </c>
      <c r="B1436" s="38">
        <v>38529</v>
      </c>
      <c r="C1436" s="11">
        <v>2005</v>
      </c>
      <c r="D1436" s="11" t="s">
        <v>34</v>
      </c>
      <c r="E1436" s="11" t="s">
        <v>35</v>
      </c>
      <c r="F1436" s="36" t="s">
        <v>598</v>
      </c>
      <c r="G1436" s="36" t="s">
        <v>2157</v>
      </c>
      <c r="H1436" s="9" t="s">
        <v>2158</v>
      </c>
      <c r="I1436" s="10">
        <v>1</v>
      </c>
      <c r="J1436" s="12">
        <v>600</v>
      </c>
      <c r="K1436" s="12">
        <v>120</v>
      </c>
      <c r="L1436" s="12">
        <v>0</v>
      </c>
      <c r="M1436" s="12">
        <v>0</v>
      </c>
      <c r="N1436" s="39">
        <v>0</v>
      </c>
      <c r="O1436" s="31">
        <v>0.48599999999999999</v>
      </c>
      <c r="P1436" s="36" t="s">
        <v>99</v>
      </c>
    </row>
    <row r="1437" spans="1:16" ht="36" x14ac:dyDescent="0.25">
      <c r="A1437" s="38">
        <v>38529</v>
      </c>
      <c r="B1437" s="38">
        <v>38529</v>
      </c>
      <c r="C1437" s="11">
        <v>2005</v>
      </c>
      <c r="D1437" s="11" t="s">
        <v>34</v>
      </c>
      <c r="E1437" s="11" t="s">
        <v>35</v>
      </c>
      <c r="F1437" s="36" t="s">
        <v>162</v>
      </c>
      <c r="G1437" s="36" t="s">
        <v>162</v>
      </c>
      <c r="H1437" s="9" t="s">
        <v>2159</v>
      </c>
      <c r="I1437" s="10">
        <v>0</v>
      </c>
      <c r="J1437" s="12">
        <v>25</v>
      </c>
      <c r="K1437" s="12">
        <v>1</v>
      </c>
      <c r="L1437" s="12">
        <v>0</v>
      </c>
      <c r="M1437" s="12">
        <v>0</v>
      </c>
      <c r="N1437" s="39">
        <v>0</v>
      </c>
      <c r="O1437" s="31">
        <v>4.2000000000000003E-2</v>
      </c>
      <c r="P1437" s="36" t="s">
        <v>99</v>
      </c>
    </row>
    <row r="1438" spans="1:16" ht="36" x14ac:dyDescent="0.25">
      <c r="A1438" s="38">
        <v>38531</v>
      </c>
      <c r="B1438" s="38">
        <v>38531</v>
      </c>
      <c r="C1438" s="11">
        <v>2005</v>
      </c>
      <c r="D1438" s="35" t="s">
        <v>115</v>
      </c>
      <c r="E1438" s="11" t="s">
        <v>350</v>
      </c>
      <c r="F1438" s="36" t="s">
        <v>598</v>
      </c>
      <c r="G1438" s="36" t="s">
        <v>2160</v>
      </c>
      <c r="H1438" s="9" t="s">
        <v>2161</v>
      </c>
      <c r="I1438" s="10">
        <v>3</v>
      </c>
      <c r="J1438" s="12">
        <v>5</v>
      </c>
      <c r="K1438" s="12">
        <v>0</v>
      </c>
      <c r="L1438" s="12">
        <v>0</v>
      </c>
      <c r="M1438" s="12">
        <v>0</v>
      </c>
      <c r="N1438" s="39">
        <v>0</v>
      </c>
      <c r="O1438" s="31">
        <v>0</v>
      </c>
      <c r="P1438" s="36" t="s">
        <v>99</v>
      </c>
    </row>
    <row r="1439" spans="1:16" ht="84" x14ac:dyDescent="0.25">
      <c r="A1439" s="38">
        <v>38531</v>
      </c>
      <c r="B1439" s="38">
        <v>38533</v>
      </c>
      <c r="C1439" s="11">
        <v>2005</v>
      </c>
      <c r="D1439" s="11" t="s">
        <v>34</v>
      </c>
      <c r="E1439" s="11" t="s">
        <v>67</v>
      </c>
      <c r="F1439" s="36" t="s">
        <v>162</v>
      </c>
      <c r="G1439" s="9" t="s">
        <v>2162</v>
      </c>
      <c r="H1439" s="9" t="s">
        <v>2163</v>
      </c>
      <c r="I1439" s="10">
        <v>0</v>
      </c>
      <c r="J1439" s="12">
        <v>9400</v>
      </c>
      <c r="K1439" s="12">
        <v>2445</v>
      </c>
      <c r="L1439" s="12">
        <v>0</v>
      </c>
      <c r="M1439" s="12">
        <v>0</v>
      </c>
      <c r="N1439" s="39">
        <v>2</v>
      </c>
      <c r="O1439" s="31">
        <v>10.02</v>
      </c>
      <c r="P1439" s="36" t="s">
        <v>99</v>
      </c>
    </row>
    <row r="1440" spans="1:16" ht="36" x14ac:dyDescent="0.25">
      <c r="A1440" s="38">
        <v>38533</v>
      </c>
      <c r="B1440" s="38">
        <v>38533</v>
      </c>
      <c r="C1440" s="11">
        <v>2005</v>
      </c>
      <c r="D1440" s="35" t="s">
        <v>115</v>
      </c>
      <c r="E1440" s="11" t="s">
        <v>116</v>
      </c>
      <c r="F1440" s="36" t="s">
        <v>15</v>
      </c>
      <c r="G1440" s="36" t="s">
        <v>486</v>
      </c>
      <c r="H1440" s="9" t="s">
        <v>2164</v>
      </c>
      <c r="I1440" s="10">
        <v>1</v>
      </c>
      <c r="J1440" s="12">
        <v>3</v>
      </c>
      <c r="K1440" s="12">
        <v>0</v>
      </c>
      <c r="L1440" s="12">
        <v>0</v>
      </c>
      <c r="M1440" s="12">
        <v>0</v>
      </c>
      <c r="N1440" s="39">
        <v>0</v>
      </c>
      <c r="O1440" s="31">
        <v>1</v>
      </c>
      <c r="P1440" s="36" t="s">
        <v>99</v>
      </c>
    </row>
    <row r="1441" spans="1:16" ht="24" x14ac:dyDescent="0.25">
      <c r="A1441" s="38">
        <v>38535</v>
      </c>
      <c r="B1441" s="38">
        <v>38535</v>
      </c>
      <c r="C1441" s="11">
        <v>2005</v>
      </c>
      <c r="D1441" s="35" t="s">
        <v>115</v>
      </c>
      <c r="E1441" s="11" t="s">
        <v>116</v>
      </c>
      <c r="F1441" s="36" t="s">
        <v>26</v>
      </c>
      <c r="G1441" s="36" t="s">
        <v>2165</v>
      </c>
      <c r="H1441" s="9" t="s">
        <v>2166</v>
      </c>
      <c r="I1441" s="10">
        <v>0</v>
      </c>
      <c r="J1441" s="12">
        <v>10</v>
      </c>
      <c r="K1441" s="12">
        <v>0</v>
      </c>
      <c r="L1441" s="12">
        <v>0</v>
      </c>
      <c r="M1441" s="12">
        <v>0</v>
      </c>
      <c r="N1441" s="39">
        <v>0</v>
      </c>
      <c r="O1441" s="31">
        <v>0.6</v>
      </c>
      <c r="P1441" s="36" t="s">
        <v>99</v>
      </c>
    </row>
    <row r="1442" spans="1:16" ht="48" x14ac:dyDescent="0.25">
      <c r="A1442" s="38">
        <v>38536</v>
      </c>
      <c r="B1442" s="38">
        <v>38536</v>
      </c>
      <c r="C1442" s="11">
        <v>2005</v>
      </c>
      <c r="D1442" s="11" t="s">
        <v>34</v>
      </c>
      <c r="E1442" s="11" t="s">
        <v>35</v>
      </c>
      <c r="F1442" s="36" t="s">
        <v>19</v>
      </c>
      <c r="G1442" s="36" t="s">
        <v>2167</v>
      </c>
      <c r="H1442" s="9" t="s">
        <v>2168</v>
      </c>
      <c r="I1442" s="10">
        <v>0</v>
      </c>
      <c r="J1442" s="12">
        <v>500</v>
      </c>
      <c r="K1442" s="12">
        <v>100</v>
      </c>
      <c r="L1442" s="12">
        <v>0</v>
      </c>
      <c r="M1442" s="12">
        <v>0</v>
      </c>
      <c r="N1442" s="39">
        <v>0</v>
      </c>
      <c r="O1442" s="31">
        <v>0.6</v>
      </c>
      <c r="P1442" s="36" t="s">
        <v>99</v>
      </c>
    </row>
    <row r="1443" spans="1:16" ht="24" x14ac:dyDescent="0.25">
      <c r="A1443" s="38">
        <v>38536</v>
      </c>
      <c r="B1443" s="38">
        <v>38536</v>
      </c>
      <c r="C1443" s="11">
        <v>2005</v>
      </c>
      <c r="D1443" s="35" t="s">
        <v>13</v>
      </c>
      <c r="E1443" s="11" t="s">
        <v>112</v>
      </c>
      <c r="F1443" s="36" t="s">
        <v>165</v>
      </c>
      <c r="G1443" s="36" t="s">
        <v>683</v>
      </c>
      <c r="H1443" s="9" t="s">
        <v>2169</v>
      </c>
      <c r="I1443" s="10">
        <v>0</v>
      </c>
      <c r="J1443" s="12">
        <v>0</v>
      </c>
      <c r="K1443" s="12">
        <v>0</v>
      </c>
      <c r="L1443" s="12">
        <v>0</v>
      </c>
      <c r="M1443" s="12">
        <v>0</v>
      </c>
      <c r="N1443" s="39">
        <v>0</v>
      </c>
      <c r="O1443" s="31">
        <v>0</v>
      </c>
      <c r="P1443" s="36" t="s">
        <v>99</v>
      </c>
    </row>
    <row r="1444" spans="1:16" ht="36" x14ac:dyDescent="0.25">
      <c r="A1444" s="38">
        <v>38537</v>
      </c>
      <c r="B1444" s="38">
        <v>38537</v>
      </c>
      <c r="C1444" s="11">
        <v>2005</v>
      </c>
      <c r="D1444" s="35" t="s">
        <v>115</v>
      </c>
      <c r="E1444" s="11" t="s">
        <v>116</v>
      </c>
      <c r="F1444" s="36" t="s">
        <v>51</v>
      </c>
      <c r="G1444" s="36" t="s">
        <v>1784</v>
      </c>
      <c r="H1444" s="9" t="s">
        <v>2170</v>
      </c>
      <c r="I1444" s="10">
        <v>2</v>
      </c>
      <c r="J1444" s="12">
        <v>5</v>
      </c>
      <c r="K1444" s="12">
        <v>0</v>
      </c>
      <c r="L1444" s="12">
        <v>0</v>
      </c>
      <c r="M1444" s="12">
        <v>0</v>
      </c>
      <c r="N1444" s="39">
        <v>0</v>
      </c>
      <c r="O1444" s="31">
        <v>0.47</v>
      </c>
      <c r="P1444" s="36" t="s">
        <v>99</v>
      </c>
    </row>
    <row r="1445" spans="1:16" ht="24" x14ac:dyDescent="0.25">
      <c r="A1445" s="38">
        <v>38538</v>
      </c>
      <c r="B1445" s="38">
        <v>38538</v>
      </c>
      <c r="C1445" s="11">
        <v>2005</v>
      </c>
      <c r="D1445" s="11" t="s">
        <v>34</v>
      </c>
      <c r="E1445" s="11" t="s">
        <v>35</v>
      </c>
      <c r="F1445" s="36" t="s">
        <v>26</v>
      </c>
      <c r="G1445" s="36" t="s">
        <v>2171</v>
      </c>
      <c r="H1445" s="9" t="s">
        <v>2172</v>
      </c>
      <c r="I1445" s="10">
        <v>3</v>
      </c>
      <c r="J1445" s="12">
        <v>3</v>
      </c>
      <c r="K1445" s="12">
        <v>0</v>
      </c>
      <c r="L1445" s="12">
        <v>0</v>
      </c>
      <c r="M1445" s="12">
        <v>0</v>
      </c>
      <c r="N1445" s="39">
        <v>0</v>
      </c>
      <c r="O1445" s="31">
        <v>0</v>
      </c>
      <c r="P1445" s="36" t="s">
        <v>99</v>
      </c>
    </row>
    <row r="1446" spans="1:16" ht="36" x14ac:dyDescent="0.25">
      <c r="A1446" s="38">
        <v>38538</v>
      </c>
      <c r="B1446" s="38">
        <v>38538</v>
      </c>
      <c r="C1446" s="11">
        <v>2005</v>
      </c>
      <c r="D1446" s="35" t="s">
        <v>115</v>
      </c>
      <c r="E1446" s="11" t="s">
        <v>116</v>
      </c>
      <c r="F1446" s="36" t="s">
        <v>72</v>
      </c>
      <c r="G1446" s="36" t="s">
        <v>430</v>
      </c>
      <c r="H1446" s="9" t="s">
        <v>2173</v>
      </c>
      <c r="I1446" s="10">
        <v>1</v>
      </c>
      <c r="J1446" s="12">
        <v>1</v>
      </c>
      <c r="K1446" s="12">
        <v>0</v>
      </c>
      <c r="L1446" s="12">
        <v>0</v>
      </c>
      <c r="M1446" s="12">
        <v>0</v>
      </c>
      <c r="N1446" s="39">
        <v>0</v>
      </c>
      <c r="O1446" s="31">
        <v>1</v>
      </c>
      <c r="P1446" s="36" t="s">
        <v>99</v>
      </c>
    </row>
    <row r="1447" spans="1:16" ht="36" x14ac:dyDescent="0.25">
      <c r="A1447" s="38">
        <v>38538</v>
      </c>
      <c r="B1447" s="38">
        <v>38538</v>
      </c>
      <c r="C1447" s="11">
        <v>2005</v>
      </c>
      <c r="D1447" s="11" t="s">
        <v>34</v>
      </c>
      <c r="E1447" s="11" t="s">
        <v>35</v>
      </c>
      <c r="F1447" s="36" t="s">
        <v>92</v>
      </c>
      <c r="G1447" s="36" t="s">
        <v>2174</v>
      </c>
      <c r="H1447" s="9" t="s">
        <v>2175</v>
      </c>
      <c r="I1447" s="10">
        <v>0</v>
      </c>
      <c r="J1447" s="12">
        <v>5</v>
      </c>
      <c r="K1447" s="12">
        <v>1</v>
      </c>
      <c r="L1447" s="12">
        <v>0</v>
      </c>
      <c r="M1447" s="12">
        <v>0</v>
      </c>
      <c r="N1447" s="39">
        <v>0</v>
      </c>
      <c r="O1447" s="31">
        <v>4.2000000000000003E-2</v>
      </c>
      <c r="P1447" s="36" t="s">
        <v>99</v>
      </c>
    </row>
    <row r="1448" spans="1:16" ht="24" x14ac:dyDescent="0.25">
      <c r="A1448" s="38">
        <v>38539</v>
      </c>
      <c r="B1448" s="38">
        <v>38539</v>
      </c>
      <c r="C1448" s="11">
        <v>2005</v>
      </c>
      <c r="D1448" s="11" t="s">
        <v>34</v>
      </c>
      <c r="E1448" s="11" t="s">
        <v>35</v>
      </c>
      <c r="F1448" s="36" t="s">
        <v>62</v>
      </c>
      <c r="G1448" s="36" t="s">
        <v>2176</v>
      </c>
      <c r="H1448" s="9" t="s">
        <v>2177</v>
      </c>
      <c r="I1448" s="10">
        <v>0</v>
      </c>
      <c r="J1448" s="12">
        <v>200</v>
      </c>
      <c r="K1448" s="12">
        <v>40</v>
      </c>
      <c r="L1448" s="12">
        <v>0</v>
      </c>
      <c r="M1448" s="12">
        <v>0</v>
      </c>
      <c r="N1448" s="39">
        <v>0</v>
      </c>
      <c r="O1448" s="31">
        <v>0.16200000000000001</v>
      </c>
      <c r="P1448" s="36" t="s">
        <v>99</v>
      </c>
    </row>
    <row r="1449" spans="1:16" ht="24" x14ac:dyDescent="0.25">
      <c r="A1449" s="38">
        <v>38539</v>
      </c>
      <c r="B1449" s="38">
        <v>38539</v>
      </c>
      <c r="C1449" s="11">
        <v>2005</v>
      </c>
      <c r="D1449" s="11" t="s">
        <v>34</v>
      </c>
      <c r="E1449" s="11" t="s">
        <v>35</v>
      </c>
      <c r="F1449" s="36" t="s">
        <v>92</v>
      </c>
      <c r="G1449" s="36" t="s">
        <v>92</v>
      </c>
      <c r="H1449" s="9" t="s">
        <v>2178</v>
      </c>
      <c r="I1449" s="10">
        <v>0</v>
      </c>
      <c r="J1449" s="12">
        <v>75</v>
      </c>
      <c r="K1449" s="12">
        <v>15</v>
      </c>
      <c r="L1449" s="12">
        <v>0</v>
      </c>
      <c r="M1449" s="12">
        <v>0</v>
      </c>
      <c r="N1449" s="39">
        <v>0</v>
      </c>
      <c r="O1449" s="31">
        <v>0.06</v>
      </c>
      <c r="P1449" s="36" t="s">
        <v>99</v>
      </c>
    </row>
    <row r="1450" spans="1:16" ht="60" x14ac:dyDescent="0.25">
      <c r="A1450" s="38">
        <v>38541</v>
      </c>
      <c r="B1450" s="38">
        <v>38541</v>
      </c>
      <c r="C1450" s="11">
        <v>2005</v>
      </c>
      <c r="D1450" s="35" t="s">
        <v>13</v>
      </c>
      <c r="E1450" s="11" t="s">
        <v>149</v>
      </c>
      <c r="F1450" s="36" t="s">
        <v>598</v>
      </c>
      <c r="G1450" s="36" t="s">
        <v>2179</v>
      </c>
      <c r="H1450" s="9" t="s">
        <v>2180</v>
      </c>
      <c r="I1450" s="10">
        <v>4</v>
      </c>
      <c r="J1450" s="12">
        <v>803</v>
      </c>
      <c r="K1450" s="12">
        <v>10</v>
      </c>
      <c r="L1450" s="12">
        <v>0</v>
      </c>
      <c r="M1450" s="12">
        <v>0</v>
      </c>
      <c r="N1450" s="39">
        <v>0</v>
      </c>
      <c r="O1450" s="31">
        <v>3.8344499999999999</v>
      </c>
      <c r="P1450" s="36" t="s">
        <v>99</v>
      </c>
    </row>
    <row r="1451" spans="1:16" ht="36" x14ac:dyDescent="0.25">
      <c r="A1451" s="38">
        <v>38541</v>
      </c>
      <c r="B1451" s="38">
        <v>38541</v>
      </c>
      <c r="C1451" s="11">
        <v>2005</v>
      </c>
      <c r="D1451" s="11" t="s">
        <v>34</v>
      </c>
      <c r="E1451" s="11" t="s">
        <v>35</v>
      </c>
      <c r="F1451" s="36" t="s">
        <v>55</v>
      </c>
      <c r="G1451" s="36" t="s">
        <v>2181</v>
      </c>
      <c r="H1451" s="9" t="s">
        <v>2182</v>
      </c>
      <c r="I1451" s="10">
        <v>3</v>
      </c>
      <c r="J1451" s="12">
        <v>3</v>
      </c>
      <c r="K1451" s="12">
        <v>0</v>
      </c>
      <c r="L1451" s="12">
        <v>0</v>
      </c>
      <c r="M1451" s="12">
        <v>0</v>
      </c>
      <c r="N1451" s="39">
        <v>0</v>
      </c>
      <c r="O1451" s="31">
        <v>0</v>
      </c>
      <c r="P1451" s="36" t="s">
        <v>99</v>
      </c>
    </row>
    <row r="1452" spans="1:16" ht="48" x14ac:dyDescent="0.25">
      <c r="A1452" s="38">
        <v>38541</v>
      </c>
      <c r="B1452" s="38">
        <v>38541</v>
      </c>
      <c r="C1452" s="11">
        <v>2005</v>
      </c>
      <c r="D1452" s="35" t="s">
        <v>13</v>
      </c>
      <c r="E1452" s="11" t="s">
        <v>173</v>
      </c>
      <c r="F1452" s="36" t="s">
        <v>162</v>
      </c>
      <c r="G1452" s="36" t="s">
        <v>2138</v>
      </c>
      <c r="H1452" s="9" t="s">
        <v>2183</v>
      </c>
      <c r="I1452" s="10">
        <v>0</v>
      </c>
      <c r="J1452" s="12">
        <v>0</v>
      </c>
      <c r="K1452" s="12">
        <v>0</v>
      </c>
      <c r="L1452" s="12">
        <v>0</v>
      </c>
      <c r="M1452" s="12">
        <v>0</v>
      </c>
      <c r="N1452" s="39">
        <v>0</v>
      </c>
      <c r="O1452" s="31">
        <v>6.6699999999999995E-2</v>
      </c>
      <c r="P1452" s="36" t="s">
        <v>99</v>
      </c>
    </row>
    <row r="1453" spans="1:16" ht="24" x14ac:dyDescent="0.25">
      <c r="A1453" s="38">
        <v>38542</v>
      </c>
      <c r="B1453" s="38">
        <v>38542</v>
      </c>
      <c r="C1453" s="11">
        <v>2005</v>
      </c>
      <c r="D1453" s="35" t="s">
        <v>13</v>
      </c>
      <c r="E1453" s="11" t="s">
        <v>125</v>
      </c>
      <c r="F1453" s="36" t="s">
        <v>55</v>
      </c>
      <c r="G1453" s="36" t="s">
        <v>2184</v>
      </c>
      <c r="H1453" s="9" t="s">
        <v>2185</v>
      </c>
      <c r="I1453" s="10">
        <v>0</v>
      </c>
      <c r="J1453" s="12">
        <v>14</v>
      </c>
      <c r="K1453" s="12">
        <v>1</v>
      </c>
      <c r="L1453" s="12">
        <v>0</v>
      </c>
      <c r="M1453" s="12">
        <v>0</v>
      </c>
      <c r="N1453" s="39">
        <v>0</v>
      </c>
      <c r="O1453" s="31">
        <v>0.01</v>
      </c>
      <c r="P1453" s="36" t="s">
        <v>99</v>
      </c>
    </row>
    <row r="1454" spans="1:16" ht="24" x14ac:dyDescent="0.25">
      <c r="A1454" s="38">
        <v>38543</v>
      </c>
      <c r="B1454" s="38">
        <v>38543</v>
      </c>
      <c r="C1454" s="11">
        <v>2005</v>
      </c>
      <c r="D1454" s="35" t="s">
        <v>13</v>
      </c>
      <c r="E1454" s="11" t="s">
        <v>112</v>
      </c>
      <c r="F1454" s="36" t="s">
        <v>28</v>
      </c>
      <c r="G1454" s="36" t="s">
        <v>698</v>
      </c>
      <c r="H1454" s="9" t="s">
        <v>2186</v>
      </c>
      <c r="I1454" s="10">
        <v>4</v>
      </c>
      <c r="J1454" s="12">
        <v>4</v>
      </c>
      <c r="K1454" s="12">
        <v>1</v>
      </c>
      <c r="L1454" s="12">
        <v>0</v>
      </c>
      <c r="M1454" s="12">
        <v>0</v>
      </c>
      <c r="N1454" s="39">
        <v>0</v>
      </c>
      <c r="O1454" s="31">
        <v>0</v>
      </c>
      <c r="P1454" s="36" t="s">
        <v>99</v>
      </c>
    </row>
    <row r="1455" spans="1:16" ht="24" x14ac:dyDescent="0.25">
      <c r="A1455" s="38">
        <v>38544</v>
      </c>
      <c r="B1455" s="38">
        <v>38544</v>
      </c>
      <c r="C1455" s="11">
        <v>2005</v>
      </c>
      <c r="D1455" s="11" t="s">
        <v>34</v>
      </c>
      <c r="E1455" s="11" t="s">
        <v>35</v>
      </c>
      <c r="F1455" s="36" t="s">
        <v>26</v>
      </c>
      <c r="G1455" s="36" t="s">
        <v>2187</v>
      </c>
      <c r="H1455" s="9" t="s">
        <v>2188</v>
      </c>
      <c r="I1455" s="10">
        <v>0</v>
      </c>
      <c r="J1455" s="12">
        <v>18</v>
      </c>
      <c r="K1455" s="12">
        <v>0</v>
      </c>
      <c r="L1455" s="12">
        <v>0</v>
      </c>
      <c r="M1455" s="12">
        <v>0</v>
      </c>
      <c r="N1455" s="39">
        <v>0</v>
      </c>
      <c r="O1455" s="31">
        <v>0</v>
      </c>
      <c r="P1455" s="36" t="s">
        <v>99</v>
      </c>
    </row>
    <row r="1456" spans="1:16" ht="24" x14ac:dyDescent="0.25">
      <c r="A1456" s="38">
        <v>38545</v>
      </c>
      <c r="B1456" s="38">
        <v>38545</v>
      </c>
      <c r="C1456" s="11">
        <v>2005</v>
      </c>
      <c r="D1456" s="35" t="s">
        <v>115</v>
      </c>
      <c r="E1456" s="11" t="s">
        <v>116</v>
      </c>
      <c r="F1456" s="36" t="s">
        <v>19</v>
      </c>
      <c r="G1456" s="36" t="s">
        <v>1034</v>
      </c>
      <c r="H1456" s="9" t="s">
        <v>2189</v>
      </c>
      <c r="I1456" s="10">
        <v>0</v>
      </c>
      <c r="J1456" s="12">
        <v>1</v>
      </c>
      <c r="K1456" s="12">
        <v>0</v>
      </c>
      <c r="L1456" s="12">
        <v>0</v>
      </c>
      <c r="M1456" s="12">
        <v>0</v>
      </c>
      <c r="N1456" s="39">
        <v>0</v>
      </c>
      <c r="O1456" s="31">
        <v>0.27</v>
      </c>
      <c r="P1456" s="36" t="s">
        <v>99</v>
      </c>
    </row>
    <row r="1457" spans="1:16" ht="24" x14ac:dyDescent="0.25">
      <c r="A1457" s="38">
        <v>38546</v>
      </c>
      <c r="B1457" s="38">
        <v>38546</v>
      </c>
      <c r="C1457" s="11">
        <v>2005</v>
      </c>
      <c r="D1457" s="35" t="s">
        <v>13</v>
      </c>
      <c r="E1457" s="11" t="s">
        <v>125</v>
      </c>
      <c r="F1457" s="36" t="s">
        <v>162</v>
      </c>
      <c r="G1457" s="36" t="s">
        <v>1224</v>
      </c>
      <c r="H1457" s="9" t="s">
        <v>2190</v>
      </c>
      <c r="I1457" s="10">
        <v>2</v>
      </c>
      <c r="J1457" s="12">
        <v>2</v>
      </c>
      <c r="K1457" s="12">
        <v>0</v>
      </c>
      <c r="L1457" s="12">
        <v>0</v>
      </c>
      <c r="M1457" s="12">
        <v>0</v>
      </c>
      <c r="N1457" s="39">
        <v>0</v>
      </c>
      <c r="O1457" s="31">
        <v>0</v>
      </c>
      <c r="P1457" s="36" t="s">
        <v>99</v>
      </c>
    </row>
    <row r="1458" spans="1:16" ht="24" x14ac:dyDescent="0.25">
      <c r="A1458" s="38">
        <v>38547</v>
      </c>
      <c r="B1458" s="38">
        <v>38547</v>
      </c>
      <c r="C1458" s="11">
        <v>2005</v>
      </c>
      <c r="D1458" s="35" t="s">
        <v>104</v>
      </c>
      <c r="E1458" s="11" t="s">
        <v>276</v>
      </c>
      <c r="F1458" s="36" t="s">
        <v>165</v>
      </c>
      <c r="G1458" s="36" t="s">
        <v>952</v>
      </c>
      <c r="H1458" s="9" t="s">
        <v>2191</v>
      </c>
      <c r="I1458" s="10">
        <v>1</v>
      </c>
      <c r="J1458" s="12">
        <v>1</v>
      </c>
      <c r="K1458" s="12">
        <v>0</v>
      </c>
      <c r="L1458" s="12">
        <v>0</v>
      </c>
      <c r="M1458" s="12">
        <v>0</v>
      </c>
      <c r="N1458" s="39">
        <v>0</v>
      </c>
      <c r="O1458" s="31">
        <v>0</v>
      </c>
      <c r="P1458" s="36" t="s">
        <v>99</v>
      </c>
    </row>
    <row r="1459" spans="1:16" ht="24" x14ac:dyDescent="0.25">
      <c r="A1459" s="38">
        <v>38547</v>
      </c>
      <c r="B1459" s="38">
        <v>38547</v>
      </c>
      <c r="C1459" s="11">
        <v>2005</v>
      </c>
      <c r="D1459" s="35" t="s">
        <v>115</v>
      </c>
      <c r="E1459" s="11" t="s">
        <v>116</v>
      </c>
      <c r="F1459" s="36" t="s">
        <v>165</v>
      </c>
      <c r="G1459" s="36" t="s">
        <v>683</v>
      </c>
      <c r="H1459" s="9" t="s">
        <v>2192</v>
      </c>
      <c r="I1459" s="10">
        <v>0</v>
      </c>
      <c r="J1459" s="12">
        <v>0</v>
      </c>
      <c r="K1459" s="12">
        <v>0</v>
      </c>
      <c r="L1459" s="12">
        <v>0</v>
      </c>
      <c r="M1459" s="12">
        <v>0</v>
      </c>
      <c r="N1459" s="39">
        <v>0</v>
      </c>
      <c r="O1459" s="31">
        <v>0.42080000000000001</v>
      </c>
      <c r="P1459" s="36" t="s">
        <v>99</v>
      </c>
    </row>
    <row r="1460" spans="1:16" ht="36" x14ac:dyDescent="0.25">
      <c r="A1460" s="38">
        <v>38548</v>
      </c>
      <c r="B1460" s="38">
        <v>38548</v>
      </c>
      <c r="C1460" s="11">
        <v>2005</v>
      </c>
      <c r="D1460" s="35" t="s">
        <v>115</v>
      </c>
      <c r="E1460" s="11" t="s">
        <v>116</v>
      </c>
      <c r="F1460" s="36" t="s">
        <v>100</v>
      </c>
      <c r="G1460" s="36" t="s">
        <v>2193</v>
      </c>
      <c r="H1460" s="9" t="s">
        <v>2194</v>
      </c>
      <c r="I1460" s="10">
        <v>0</v>
      </c>
      <c r="J1460" s="12">
        <v>0</v>
      </c>
      <c r="K1460" s="12">
        <v>0</v>
      </c>
      <c r="L1460" s="12">
        <v>0</v>
      </c>
      <c r="M1460" s="12">
        <v>0</v>
      </c>
      <c r="N1460" s="39">
        <v>0</v>
      </c>
      <c r="O1460" s="31">
        <v>0.27</v>
      </c>
      <c r="P1460" s="36" t="s">
        <v>99</v>
      </c>
    </row>
    <row r="1461" spans="1:16" ht="36" x14ac:dyDescent="0.25">
      <c r="A1461" s="38">
        <v>38549</v>
      </c>
      <c r="B1461" s="38">
        <v>38549</v>
      </c>
      <c r="C1461" s="11">
        <v>2005</v>
      </c>
      <c r="D1461" s="35" t="s">
        <v>115</v>
      </c>
      <c r="E1461" s="11" t="s">
        <v>116</v>
      </c>
      <c r="F1461" s="36" t="s">
        <v>189</v>
      </c>
      <c r="G1461" s="36" t="s">
        <v>1018</v>
      </c>
      <c r="H1461" s="9" t="s">
        <v>2195</v>
      </c>
      <c r="I1461" s="10">
        <v>2</v>
      </c>
      <c r="J1461" s="12">
        <v>2</v>
      </c>
      <c r="K1461" s="12">
        <v>0</v>
      </c>
      <c r="L1461" s="12">
        <v>0</v>
      </c>
      <c r="M1461" s="12">
        <v>0</v>
      </c>
      <c r="N1461" s="39">
        <v>0</v>
      </c>
      <c r="O1461" s="31">
        <v>1</v>
      </c>
      <c r="P1461" s="36" t="s">
        <v>99</v>
      </c>
    </row>
    <row r="1462" spans="1:16" ht="24" x14ac:dyDescent="0.25">
      <c r="A1462" s="38">
        <v>38550</v>
      </c>
      <c r="B1462" s="38">
        <v>38550</v>
      </c>
      <c r="C1462" s="11">
        <v>2005</v>
      </c>
      <c r="D1462" s="11" t="s">
        <v>34</v>
      </c>
      <c r="E1462" s="11" t="s">
        <v>35</v>
      </c>
      <c r="F1462" s="36" t="s">
        <v>15</v>
      </c>
      <c r="G1462" s="36" t="s">
        <v>2196</v>
      </c>
      <c r="H1462" s="9" t="s">
        <v>2197</v>
      </c>
      <c r="I1462" s="10">
        <v>1</v>
      </c>
      <c r="J1462" s="12">
        <v>75</v>
      </c>
      <c r="K1462" s="12">
        <v>15</v>
      </c>
      <c r="L1462" s="12">
        <v>0</v>
      </c>
      <c r="M1462" s="12">
        <v>0</v>
      </c>
      <c r="N1462" s="39">
        <v>0</v>
      </c>
      <c r="O1462" s="31">
        <v>6.0999999999999999E-2</v>
      </c>
      <c r="P1462" s="36" t="s">
        <v>99</v>
      </c>
    </row>
    <row r="1463" spans="1:16" ht="60" x14ac:dyDescent="0.25">
      <c r="A1463" s="38">
        <v>38550</v>
      </c>
      <c r="B1463" s="38">
        <v>38550</v>
      </c>
      <c r="C1463" s="11">
        <v>2005</v>
      </c>
      <c r="D1463" s="11" t="s">
        <v>34</v>
      </c>
      <c r="E1463" s="11" t="s">
        <v>67</v>
      </c>
      <c r="F1463" s="36" t="s">
        <v>30</v>
      </c>
      <c r="G1463" s="9" t="s">
        <v>2198</v>
      </c>
      <c r="H1463" s="9" t="s">
        <v>2199</v>
      </c>
      <c r="I1463" s="10">
        <v>0</v>
      </c>
      <c r="J1463" s="12">
        <v>10112</v>
      </c>
      <c r="K1463" s="12">
        <v>851</v>
      </c>
      <c r="L1463" s="12">
        <v>76</v>
      </c>
      <c r="M1463" s="12">
        <v>24</v>
      </c>
      <c r="N1463" s="39">
        <v>8612</v>
      </c>
      <c r="O1463" s="31">
        <v>1111</v>
      </c>
      <c r="P1463" s="36" t="s">
        <v>38</v>
      </c>
    </row>
    <row r="1464" spans="1:16" ht="36" x14ac:dyDescent="0.25">
      <c r="A1464" s="38">
        <v>38551</v>
      </c>
      <c r="B1464" s="38">
        <v>38551</v>
      </c>
      <c r="C1464" s="11">
        <v>2005</v>
      </c>
      <c r="D1464" s="11" t="s">
        <v>34</v>
      </c>
      <c r="E1464" s="11" t="s">
        <v>35</v>
      </c>
      <c r="F1464" s="36" t="s">
        <v>26</v>
      </c>
      <c r="G1464" s="9" t="s">
        <v>2200</v>
      </c>
      <c r="H1464" s="9" t="s">
        <v>2201</v>
      </c>
      <c r="I1464" s="10">
        <v>1</v>
      </c>
      <c r="J1464" s="12">
        <v>1</v>
      </c>
      <c r="K1464" s="12">
        <v>0</v>
      </c>
      <c r="L1464" s="12">
        <v>0</v>
      </c>
      <c r="M1464" s="12">
        <v>0</v>
      </c>
      <c r="N1464" s="39">
        <v>0</v>
      </c>
      <c r="O1464" s="31">
        <v>0</v>
      </c>
      <c r="P1464" s="36" t="s">
        <v>99</v>
      </c>
    </row>
    <row r="1465" spans="1:16" ht="24" x14ac:dyDescent="0.25">
      <c r="A1465" s="38">
        <v>38551</v>
      </c>
      <c r="B1465" s="38">
        <v>38551</v>
      </c>
      <c r="C1465" s="11">
        <v>2005</v>
      </c>
      <c r="D1465" s="11" t="s">
        <v>34</v>
      </c>
      <c r="E1465" s="11" t="s">
        <v>67</v>
      </c>
      <c r="F1465" s="36" t="s">
        <v>69</v>
      </c>
      <c r="G1465" s="36" t="s">
        <v>1272</v>
      </c>
      <c r="H1465" s="9" t="s">
        <v>2202</v>
      </c>
      <c r="I1465" s="10">
        <v>0</v>
      </c>
      <c r="J1465" s="12">
        <v>50515</v>
      </c>
      <c r="K1465" s="12">
        <v>10103</v>
      </c>
      <c r="L1465" s="12">
        <v>145</v>
      </c>
      <c r="M1465" s="12">
        <v>34</v>
      </c>
      <c r="N1465" s="39">
        <v>3061</v>
      </c>
      <c r="O1465" s="31">
        <v>1530.3</v>
      </c>
      <c r="P1465" s="36" t="s">
        <v>38</v>
      </c>
    </row>
    <row r="1466" spans="1:16" ht="36" x14ac:dyDescent="0.25">
      <c r="A1466" s="38">
        <v>38551</v>
      </c>
      <c r="B1466" s="38">
        <v>38551</v>
      </c>
      <c r="C1466" s="11">
        <v>2005</v>
      </c>
      <c r="D1466" s="11" t="s">
        <v>34</v>
      </c>
      <c r="E1466" s="11" t="s">
        <v>67</v>
      </c>
      <c r="F1466" s="36" t="s">
        <v>253</v>
      </c>
      <c r="G1466" s="36" t="s">
        <v>2203</v>
      </c>
      <c r="H1466" s="9" t="s">
        <v>2204</v>
      </c>
      <c r="I1466" s="10">
        <v>0</v>
      </c>
      <c r="J1466" s="12">
        <v>77670</v>
      </c>
      <c r="K1466" s="12">
        <v>15534</v>
      </c>
      <c r="L1466" s="12">
        <v>209</v>
      </c>
      <c r="M1466" s="12">
        <v>0</v>
      </c>
      <c r="N1466" s="39">
        <v>34956</v>
      </c>
      <c r="O1466" s="31">
        <v>1020.4</v>
      </c>
      <c r="P1466" s="36" t="s">
        <v>38</v>
      </c>
    </row>
    <row r="1467" spans="1:16" ht="24" x14ac:dyDescent="0.25">
      <c r="A1467" s="38">
        <v>38551</v>
      </c>
      <c r="B1467" s="38">
        <v>38551</v>
      </c>
      <c r="C1467" s="11">
        <v>2005</v>
      </c>
      <c r="D1467" s="11" t="s">
        <v>34</v>
      </c>
      <c r="E1467" s="11" t="s">
        <v>67</v>
      </c>
      <c r="F1467" s="36" t="s">
        <v>62</v>
      </c>
      <c r="G1467" s="36" t="s">
        <v>1272</v>
      </c>
      <c r="H1467" s="9" t="s">
        <v>2202</v>
      </c>
      <c r="I1467" s="10">
        <v>0</v>
      </c>
      <c r="J1467" s="12">
        <v>40385</v>
      </c>
      <c r="K1467" s="12">
        <v>8077</v>
      </c>
      <c r="L1467" s="12">
        <v>64</v>
      </c>
      <c r="M1467" s="12">
        <v>118</v>
      </c>
      <c r="N1467" s="39">
        <v>0</v>
      </c>
      <c r="O1467" s="31">
        <v>726.5</v>
      </c>
      <c r="P1467" s="36" t="s">
        <v>38</v>
      </c>
    </row>
    <row r="1468" spans="1:16" ht="24" x14ac:dyDescent="0.25">
      <c r="A1468" s="38">
        <v>38551</v>
      </c>
      <c r="B1468" s="38">
        <v>38551</v>
      </c>
      <c r="C1468" s="11">
        <v>2005</v>
      </c>
      <c r="D1468" s="11" t="s">
        <v>34</v>
      </c>
      <c r="E1468" s="11" t="s">
        <v>35</v>
      </c>
      <c r="F1468" s="36" t="s">
        <v>189</v>
      </c>
      <c r="G1468" s="36" t="s">
        <v>1272</v>
      </c>
      <c r="H1468" s="9" t="s">
        <v>2205</v>
      </c>
      <c r="I1468" s="10">
        <v>0</v>
      </c>
      <c r="J1468" s="12">
        <v>1350</v>
      </c>
      <c r="K1468" s="12">
        <v>0</v>
      </c>
      <c r="L1468" s="12">
        <v>0</v>
      </c>
      <c r="M1468" s="12">
        <v>0</v>
      </c>
      <c r="N1468" s="39">
        <v>0</v>
      </c>
      <c r="O1468" s="31">
        <v>0</v>
      </c>
      <c r="P1468" s="36" t="s">
        <v>99</v>
      </c>
    </row>
    <row r="1469" spans="1:16" ht="24" x14ac:dyDescent="0.25">
      <c r="A1469" s="38">
        <v>38552</v>
      </c>
      <c r="B1469" s="38">
        <v>38552</v>
      </c>
      <c r="C1469" s="11">
        <v>2005</v>
      </c>
      <c r="D1469" s="35" t="s">
        <v>104</v>
      </c>
      <c r="E1469" s="11" t="s">
        <v>276</v>
      </c>
      <c r="F1469" s="36" t="s">
        <v>15</v>
      </c>
      <c r="G1469" s="36" t="s">
        <v>2206</v>
      </c>
      <c r="H1469" s="9" t="s">
        <v>2207</v>
      </c>
      <c r="I1469" s="10">
        <v>1</v>
      </c>
      <c r="J1469" s="12">
        <v>1</v>
      </c>
      <c r="K1469" s="12">
        <v>0</v>
      </c>
      <c r="L1469" s="12">
        <v>0</v>
      </c>
      <c r="M1469" s="12">
        <v>0</v>
      </c>
      <c r="N1469" s="39">
        <v>0</v>
      </c>
      <c r="O1469" s="31">
        <v>0</v>
      </c>
      <c r="P1469" s="36" t="s">
        <v>99</v>
      </c>
    </row>
    <row r="1470" spans="1:16" ht="36" x14ac:dyDescent="0.25">
      <c r="A1470" s="38">
        <v>38553</v>
      </c>
      <c r="B1470" s="38">
        <v>38553</v>
      </c>
      <c r="C1470" s="11">
        <v>2005</v>
      </c>
      <c r="D1470" s="11" t="s">
        <v>34</v>
      </c>
      <c r="E1470" s="11" t="s">
        <v>35</v>
      </c>
      <c r="F1470" s="36" t="s">
        <v>100</v>
      </c>
      <c r="G1470" s="36" t="s">
        <v>2208</v>
      </c>
      <c r="H1470" s="9" t="s">
        <v>2209</v>
      </c>
      <c r="I1470" s="10">
        <v>0</v>
      </c>
      <c r="J1470" s="12">
        <v>2</v>
      </c>
      <c r="K1470" s="12">
        <v>0</v>
      </c>
      <c r="L1470" s="12">
        <v>0</v>
      </c>
      <c r="M1470" s="12">
        <v>0</v>
      </c>
      <c r="N1470" s="39">
        <v>0</v>
      </c>
      <c r="O1470" s="31">
        <v>0</v>
      </c>
      <c r="P1470" s="36" t="s">
        <v>99</v>
      </c>
    </row>
    <row r="1471" spans="1:16" ht="36" x14ac:dyDescent="0.25">
      <c r="A1471" s="38">
        <v>38554</v>
      </c>
      <c r="B1471" s="38">
        <v>38554</v>
      </c>
      <c r="C1471" s="11">
        <v>2005</v>
      </c>
      <c r="D1471" s="35" t="s">
        <v>104</v>
      </c>
      <c r="E1471" s="11" t="s">
        <v>276</v>
      </c>
      <c r="F1471" s="36" t="s">
        <v>92</v>
      </c>
      <c r="G1471" s="36" t="s">
        <v>2210</v>
      </c>
      <c r="H1471" s="9" t="s">
        <v>2211</v>
      </c>
      <c r="I1471" s="10">
        <v>6</v>
      </c>
      <c r="J1471" s="12">
        <v>6</v>
      </c>
      <c r="K1471" s="12">
        <v>1</v>
      </c>
      <c r="L1471" s="12">
        <v>0</v>
      </c>
      <c r="M1471" s="12">
        <v>0</v>
      </c>
      <c r="N1471" s="39">
        <v>0</v>
      </c>
      <c r="O1471" s="31">
        <v>4.2000000000000003E-2</v>
      </c>
      <c r="P1471" s="36" t="s">
        <v>99</v>
      </c>
    </row>
    <row r="1472" spans="1:16" ht="36" x14ac:dyDescent="0.25">
      <c r="A1472" s="38">
        <v>38554</v>
      </c>
      <c r="B1472" s="38">
        <v>38554</v>
      </c>
      <c r="C1472" s="11">
        <v>2005</v>
      </c>
      <c r="D1472" s="11" t="s">
        <v>34</v>
      </c>
      <c r="E1472" s="11" t="s">
        <v>50</v>
      </c>
      <c r="F1472" s="36" t="s">
        <v>69</v>
      </c>
      <c r="G1472" s="36" t="s">
        <v>2212</v>
      </c>
      <c r="H1472" s="9" t="s">
        <v>2213</v>
      </c>
      <c r="I1472" s="10">
        <v>0</v>
      </c>
      <c r="J1472" s="12">
        <v>519</v>
      </c>
      <c r="K1472" s="12">
        <v>0</v>
      </c>
      <c r="L1472" s="12">
        <v>0</v>
      </c>
      <c r="M1472" s="12">
        <v>0</v>
      </c>
      <c r="N1472" s="39">
        <v>0</v>
      </c>
      <c r="O1472" s="31">
        <v>0</v>
      </c>
      <c r="P1472" s="36" t="s">
        <v>99</v>
      </c>
    </row>
    <row r="1473" spans="1:16" ht="24" x14ac:dyDescent="0.25">
      <c r="A1473" s="38">
        <v>38556</v>
      </c>
      <c r="B1473" s="38">
        <v>38556</v>
      </c>
      <c r="C1473" s="11">
        <v>2005</v>
      </c>
      <c r="D1473" s="35" t="s">
        <v>13</v>
      </c>
      <c r="E1473" s="11" t="s">
        <v>173</v>
      </c>
      <c r="F1473" s="36" t="s">
        <v>28</v>
      </c>
      <c r="G1473" s="36" t="s">
        <v>977</v>
      </c>
      <c r="H1473" s="9" t="s">
        <v>2214</v>
      </c>
      <c r="I1473" s="10">
        <v>0</v>
      </c>
      <c r="J1473" s="12">
        <v>20</v>
      </c>
      <c r="K1473" s="12">
        <v>0</v>
      </c>
      <c r="L1473" s="12">
        <v>0</v>
      </c>
      <c r="M1473" s="12">
        <v>0</v>
      </c>
      <c r="N1473" s="39">
        <v>0</v>
      </c>
      <c r="O1473" s="31">
        <v>0</v>
      </c>
      <c r="P1473" s="36" t="s">
        <v>99</v>
      </c>
    </row>
    <row r="1474" spans="1:16" ht="24" x14ac:dyDescent="0.25">
      <c r="A1474" s="38">
        <v>38557</v>
      </c>
      <c r="B1474" s="38">
        <v>38557</v>
      </c>
      <c r="C1474" s="11">
        <v>2005</v>
      </c>
      <c r="D1474" s="35" t="s">
        <v>13</v>
      </c>
      <c r="E1474" s="11" t="s">
        <v>149</v>
      </c>
      <c r="F1474" s="36" t="s">
        <v>598</v>
      </c>
      <c r="G1474" s="36" t="s">
        <v>2215</v>
      </c>
      <c r="H1474" s="9" t="s">
        <v>2216</v>
      </c>
      <c r="I1474" s="10">
        <v>0</v>
      </c>
      <c r="J1474" s="12">
        <v>140</v>
      </c>
      <c r="K1474" s="12">
        <v>0</v>
      </c>
      <c r="L1474" s="12">
        <v>0</v>
      </c>
      <c r="M1474" s="12">
        <v>0</v>
      </c>
      <c r="N1474" s="39">
        <v>0</v>
      </c>
      <c r="O1474" s="31">
        <v>0</v>
      </c>
      <c r="P1474" s="36" t="s">
        <v>99</v>
      </c>
    </row>
    <row r="1475" spans="1:16" ht="24" x14ac:dyDescent="0.25">
      <c r="A1475" s="38">
        <v>38558</v>
      </c>
      <c r="B1475" s="38">
        <v>38558</v>
      </c>
      <c r="C1475" s="11">
        <v>2005</v>
      </c>
      <c r="D1475" s="35" t="s">
        <v>13</v>
      </c>
      <c r="E1475" s="11" t="s">
        <v>173</v>
      </c>
      <c r="F1475" s="36" t="s">
        <v>100</v>
      </c>
      <c r="G1475" s="36" t="s">
        <v>2217</v>
      </c>
      <c r="H1475" s="9" t="s">
        <v>2218</v>
      </c>
      <c r="I1475" s="10">
        <v>1</v>
      </c>
      <c r="J1475" s="12">
        <v>3</v>
      </c>
      <c r="K1475" s="12">
        <v>0</v>
      </c>
      <c r="L1475" s="12">
        <v>0</v>
      </c>
      <c r="M1475" s="12">
        <v>0</v>
      </c>
      <c r="N1475" s="39">
        <v>0</v>
      </c>
      <c r="O1475" s="31">
        <v>0</v>
      </c>
      <c r="P1475" s="36" t="s">
        <v>99</v>
      </c>
    </row>
    <row r="1476" spans="1:16" ht="36" x14ac:dyDescent="0.25">
      <c r="A1476" s="38">
        <v>38558</v>
      </c>
      <c r="B1476" s="38">
        <v>38558</v>
      </c>
      <c r="C1476" s="11">
        <v>2005</v>
      </c>
      <c r="D1476" s="11" t="s">
        <v>34</v>
      </c>
      <c r="E1476" s="11" t="s">
        <v>35</v>
      </c>
      <c r="F1476" s="36" t="s">
        <v>19</v>
      </c>
      <c r="G1476" s="9" t="s">
        <v>2219</v>
      </c>
      <c r="H1476" s="9" t="s">
        <v>2220</v>
      </c>
      <c r="I1476" s="10">
        <v>0</v>
      </c>
      <c r="J1476" s="12">
        <v>55</v>
      </c>
      <c r="K1476" s="12">
        <v>11</v>
      </c>
      <c r="L1476" s="12">
        <v>0</v>
      </c>
      <c r="M1476" s="12">
        <v>0</v>
      </c>
      <c r="N1476" s="39">
        <v>0</v>
      </c>
      <c r="O1476" s="31">
        <v>4.4999999999999998E-2</v>
      </c>
      <c r="P1476" s="36" t="s">
        <v>99</v>
      </c>
    </row>
    <row r="1477" spans="1:16" ht="36" x14ac:dyDescent="0.25">
      <c r="A1477" s="38">
        <v>38559</v>
      </c>
      <c r="B1477" s="38">
        <v>38559</v>
      </c>
      <c r="C1477" s="11">
        <v>2005</v>
      </c>
      <c r="D1477" s="11" t="s">
        <v>34</v>
      </c>
      <c r="E1477" s="11" t="s">
        <v>35</v>
      </c>
      <c r="F1477" s="36" t="s">
        <v>100</v>
      </c>
      <c r="G1477" s="9" t="s">
        <v>2221</v>
      </c>
      <c r="H1477" s="9" t="s">
        <v>2222</v>
      </c>
      <c r="I1477" s="10">
        <v>0</v>
      </c>
      <c r="J1477" s="12">
        <v>48</v>
      </c>
      <c r="K1477" s="12">
        <v>0</v>
      </c>
      <c r="L1477" s="12">
        <v>0</v>
      </c>
      <c r="M1477" s="12">
        <v>0</v>
      </c>
      <c r="N1477" s="39">
        <v>0</v>
      </c>
      <c r="O1477" s="31">
        <v>0</v>
      </c>
      <c r="P1477" s="36" t="s">
        <v>99</v>
      </c>
    </row>
    <row r="1478" spans="1:16" ht="24" x14ac:dyDescent="0.25">
      <c r="A1478" s="38">
        <v>38559</v>
      </c>
      <c r="B1478" s="38">
        <v>38559</v>
      </c>
      <c r="C1478" s="11">
        <v>2005</v>
      </c>
      <c r="D1478" s="35" t="s">
        <v>13</v>
      </c>
      <c r="E1478" s="11" t="s">
        <v>125</v>
      </c>
      <c r="F1478" s="36" t="s">
        <v>155</v>
      </c>
      <c r="G1478" s="36" t="s">
        <v>2223</v>
      </c>
      <c r="H1478" s="9" t="s">
        <v>2224</v>
      </c>
      <c r="I1478" s="10">
        <v>0</v>
      </c>
      <c r="J1478" s="12">
        <v>3</v>
      </c>
      <c r="K1478" s="12">
        <v>0</v>
      </c>
      <c r="L1478" s="12">
        <v>0</v>
      </c>
      <c r="M1478" s="12">
        <v>0</v>
      </c>
      <c r="N1478" s="39">
        <v>0</v>
      </c>
      <c r="O1478" s="31">
        <v>0</v>
      </c>
      <c r="P1478" s="36" t="s">
        <v>99</v>
      </c>
    </row>
    <row r="1479" spans="1:16" ht="24" x14ac:dyDescent="0.25">
      <c r="A1479" s="38">
        <v>38560</v>
      </c>
      <c r="B1479" s="38">
        <v>38560</v>
      </c>
      <c r="C1479" s="11">
        <v>2005</v>
      </c>
      <c r="D1479" s="11" t="s">
        <v>34</v>
      </c>
      <c r="E1479" s="11" t="s">
        <v>35</v>
      </c>
      <c r="F1479" s="36" t="s">
        <v>65</v>
      </c>
      <c r="G1479" s="36" t="s">
        <v>2225</v>
      </c>
      <c r="H1479" s="9" t="s">
        <v>2226</v>
      </c>
      <c r="I1479" s="10">
        <v>0</v>
      </c>
      <c r="J1479" s="12">
        <v>390</v>
      </c>
      <c r="K1479" s="12">
        <v>78</v>
      </c>
      <c r="L1479" s="12">
        <v>0</v>
      </c>
      <c r="M1479" s="12">
        <v>0</v>
      </c>
      <c r="N1479" s="39">
        <v>0</v>
      </c>
      <c r="O1479" s="31">
        <v>0.316</v>
      </c>
      <c r="P1479" s="36" t="s">
        <v>99</v>
      </c>
    </row>
    <row r="1480" spans="1:16" ht="24" x14ac:dyDescent="0.25">
      <c r="A1480" s="38">
        <v>38560</v>
      </c>
      <c r="B1480" s="38">
        <v>38560</v>
      </c>
      <c r="C1480" s="11">
        <v>2005</v>
      </c>
      <c r="D1480" s="35" t="s">
        <v>115</v>
      </c>
      <c r="E1480" s="11" t="s">
        <v>116</v>
      </c>
      <c r="F1480" s="36" t="s">
        <v>97</v>
      </c>
      <c r="G1480" s="36" t="s">
        <v>97</v>
      </c>
      <c r="H1480" s="9" t="s">
        <v>2227</v>
      </c>
      <c r="I1480" s="10">
        <v>0</v>
      </c>
      <c r="J1480" s="12">
        <v>18</v>
      </c>
      <c r="K1480" s="12">
        <v>0</v>
      </c>
      <c r="L1480" s="12">
        <v>0</v>
      </c>
      <c r="M1480" s="12">
        <v>0</v>
      </c>
      <c r="N1480" s="39">
        <v>0</v>
      </c>
      <c r="O1480" s="31">
        <v>0</v>
      </c>
      <c r="P1480" s="36" t="s">
        <v>99</v>
      </c>
    </row>
    <row r="1481" spans="1:16" ht="24" x14ac:dyDescent="0.25">
      <c r="A1481" s="38">
        <v>38561</v>
      </c>
      <c r="B1481" s="38">
        <v>38561</v>
      </c>
      <c r="C1481" s="11">
        <v>2005</v>
      </c>
      <c r="D1481" s="11" t="s">
        <v>34</v>
      </c>
      <c r="E1481" s="11" t="s">
        <v>333</v>
      </c>
      <c r="F1481" s="36" t="s">
        <v>55</v>
      </c>
      <c r="G1481" s="36" t="s">
        <v>2228</v>
      </c>
      <c r="H1481" s="9" t="s">
        <v>2229</v>
      </c>
      <c r="I1481" s="10">
        <v>3</v>
      </c>
      <c r="J1481" s="12">
        <v>4</v>
      </c>
      <c r="K1481" s="12">
        <v>0</v>
      </c>
      <c r="L1481" s="12">
        <v>0</v>
      </c>
      <c r="M1481" s="12">
        <v>0</v>
      </c>
      <c r="N1481" s="39">
        <v>0</v>
      </c>
      <c r="O1481" s="31">
        <v>0</v>
      </c>
      <c r="P1481" s="36" t="s">
        <v>99</v>
      </c>
    </row>
    <row r="1482" spans="1:16" ht="24" x14ac:dyDescent="0.25">
      <c r="A1482" s="38">
        <v>38561</v>
      </c>
      <c r="B1482" s="38">
        <v>38561</v>
      </c>
      <c r="C1482" s="11">
        <v>2005</v>
      </c>
      <c r="D1482" s="35" t="s">
        <v>104</v>
      </c>
      <c r="E1482" s="11" t="s">
        <v>276</v>
      </c>
      <c r="F1482" s="36" t="s">
        <v>165</v>
      </c>
      <c r="G1482" s="36" t="s">
        <v>952</v>
      </c>
      <c r="H1482" s="9" t="s">
        <v>2230</v>
      </c>
      <c r="I1482" s="10">
        <v>0</v>
      </c>
      <c r="J1482" s="12">
        <v>102</v>
      </c>
      <c r="K1482" s="12">
        <v>0</v>
      </c>
      <c r="L1482" s="12">
        <v>0</v>
      </c>
      <c r="M1482" s="12">
        <v>0</v>
      </c>
      <c r="N1482" s="39">
        <v>0</v>
      </c>
      <c r="O1482" s="31">
        <v>0</v>
      </c>
      <c r="P1482" s="36" t="s">
        <v>99</v>
      </c>
    </row>
    <row r="1483" spans="1:16" ht="60" x14ac:dyDescent="0.25">
      <c r="A1483" s="38">
        <v>38562</v>
      </c>
      <c r="B1483" s="38">
        <v>38562</v>
      </c>
      <c r="C1483" s="11">
        <v>2005</v>
      </c>
      <c r="D1483" s="11" t="s">
        <v>34</v>
      </c>
      <c r="E1483" s="11" t="s">
        <v>35</v>
      </c>
      <c r="F1483" s="36" t="s">
        <v>15</v>
      </c>
      <c r="G1483" s="36" t="s">
        <v>2231</v>
      </c>
      <c r="H1483" s="9" t="s">
        <v>2232</v>
      </c>
      <c r="I1483" s="10">
        <v>0</v>
      </c>
      <c r="J1483" s="12">
        <v>50</v>
      </c>
      <c r="K1483" s="12">
        <v>16</v>
      </c>
      <c r="L1483" s="12">
        <v>0</v>
      </c>
      <c r="M1483" s="12">
        <v>0</v>
      </c>
      <c r="N1483" s="39">
        <v>2</v>
      </c>
      <c r="O1483" s="31">
        <v>8.2656000000000007E-2</v>
      </c>
      <c r="P1483" s="36" t="s">
        <v>99</v>
      </c>
    </row>
    <row r="1484" spans="1:16" ht="24" x14ac:dyDescent="0.25">
      <c r="A1484" s="38">
        <v>38565</v>
      </c>
      <c r="B1484" s="38">
        <v>38565</v>
      </c>
      <c r="C1484" s="11">
        <v>2005</v>
      </c>
      <c r="D1484" s="35" t="s">
        <v>115</v>
      </c>
      <c r="E1484" s="11" t="s">
        <v>1450</v>
      </c>
      <c r="F1484" s="36" t="s">
        <v>19</v>
      </c>
      <c r="G1484" s="36" t="s">
        <v>1034</v>
      </c>
      <c r="H1484" s="9" t="s">
        <v>2233</v>
      </c>
      <c r="I1484" s="10">
        <v>2</v>
      </c>
      <c r="J1484" s="12">
        <v>26</v>
      </c>
      <c r="K1484" s="12">
        <v>0</v>
      </c>
      <c r="L1484" s="12">
        <v>0</v>
      </c>
      <c r="M1484" s="12">
        <v>0</v>
      </c>
      <c r="N1484" s="39">
        <v>0</v>
      </c>
      <c r="O1484" s="31">
        <v>0</v>
      </c>
      <c r="P1484" s="36" t="s">
        <v>99</v>
      </c>
    </row>
    <row r="1485" spans="1:16" ht="24" x14ac:dyDescent="0.25">
      <c r="A1485" s="38">
        <v>38565</v>
      </c>
      <c r="B1485" s="38">
        <v>38565</v>
      </c>
      <c r="C1485" s="11">
        <v>2005</v>
      </c>
      <c r="D1485" s="35" t="s">
        <v>13</v>
      </c>
      <c r="E1485" s="11" t="s">
        <v>125</v>
      </c>
      <c r="F1485" s="36" t="s">
        <v>19</v>
      </c>
      <c r="G1485" s="36" t="s">
        <v>1034</v>
      </c>
      <c r="H1485" s="9" t="s">
        <v>2234</v>
      </c>
      <c r="I1485" s="10">
        <v>2</v>
      </c>
      <c r="J1485" s="12">
        <v>26</v>
      </c>
      <c r="K1485" s="12">
        <v>0</v>
      </c>
      <c r="L1485" s="12">
        <v>0</v>
      </c>
      <c r="M1485" s="12">
        <v>0</v>
      </c>
      <c r="N1485" s="39">
        <v>0</v>
      </c>
      <c r="O1485" s="31">
        <v>0</v>
      </c>
      <c r="P1485" s="36" t="s">
        <v>99</v>
      </c>
    </row>
    <row r="1486" spans="1:16" ht="24" x14ac:dyDescent="0.25">
      <c r="A1486" s="38">
        <v>38566</v>
      </c>
      <c r="B1486" s="38">
        <v>38566</v>
      </c>
      <c r="C1486" s="11">
        <v>2005</v>
      </c>
      <c r="D1486" s="11" t="s">
        <v>34</v>
      </c>
      <c r="E1486" s="11" t="s">
        <v>35</v>
      </c>
      <c r="F1486" s="36" t="s">
        <v>47</v>
      </c>
      <c r="G1486" s="36" t="s">
        <v>979</v>
      </c>
      <c r="H1486" s="9" t="s">
        <v>2235</v>
      </c>
      <c r="I1486" s="10">
        <v>2</v>
      </c>
      <c r="J1486" s="12">
        <v>3</v>
      </c>
      <c r="K1486" s="12">
        <v>0</v>
      </c>
      <c r="L1486" s="12">
        <v>0</v>
      </c>
      <c r="M1486" s="12">
        <v>0</v>
      </c>
      <c r="N1486" s="39">
        <v>0</v>
      </c>
      <c r="O1486" s="31">
        <v>3.5999999999999997E-2</v>
      </c>
      <c r="P1486" s="36" t="s">
        <v>99</v>
      </c>
    </row>
    <row r="1487" spans="1:16" ht="24" x14ac:dyDescent="0.25">
      <c r="A1487" s="38">
        <v>38566</v>
      </c>
      <c r="B1487" s="38">
        <v>38566</v>
      </c>
      <c r="C1487" s="11">
        <v>2005</v>
      </c>
      <c r="D1487" s="11" t="s">
        <v>34</v>
      </c>
      <c r="E1487" s="11" t="s">
        <v>35</v>
      </c>
      <c r="F1487" s="36" t="s">
        <v>75</v>
      </c>
      <c r="G1487" s="36" t="s">
        <v>679</v>
      </c>
      <c r="H1487" s="9" t="s">
        <v>2236</v>
      </c>
      <c r="I1487" s="10">
        <v>0</v>
      </c>
      <c r="J1487" s="12">
        <v>55</v>
      </c>
      <c r="K1487" s="12">
        <v>11</v>
      </c>
      <c r="L1487" s="12">
        <v>0</v>
      </c>
      <c r="M1487" s="12">
        <v>0</v>
      </c>
      <c r="N1487" s="39">
        <v>0</v>
      </c>
      <c r="O1487" s="31">
        <v>0.11600000000000001</v>
      </c>
      <c r="P1487" s="36" t="s">
        <v>99</v>
      </c>
    </row>
    <row r="1488" spans="1:16" ht="24" x14ac:dyDescent="0.25">
      <c r="A1488" s="38">
        <v>38566</v>
      </c>
      <c r="B1488" s="38">
        <v>38566</v>
      </c>
      <c r="C1488" s="11">
        <v>2005</v>
      </c>
      <c r="D1488" s="11" t="s">
        <v>34</v>
      </c>
      <c r="E1488" s="11" t="s">
        <v>50</v>
      </c>
      <c r="F1488" s="36" t="s">
        <v>75</v>
      </c>
      <c r="G1488" s="36" t="s">
        <v>2237</v>
      </c>
      <c r="H1488" s="9" t="s">
        <v>2238</v>
      </c>
      <c r="I1488" s="10">
        <v>0</v>
      </c>
      <c r="J1488" s="12">
        <v>30</v>
      </c>
      <c r="K1488" s="12">
        <v>6</v>
      </c>
      <c r="L1488" s="12">
        <v>0</v>
      </c>
      <c r="M1488" s="12">
        <v>0</v>
      </c>
      <c r="N1488" s="39">
        <v>0</v>
      </c>
      <c r="O1488" s="31">
        <v>2.4E-2</v>
      </c>
      <c r="P1488" s="36" t="s">
        <v>99</v>
      </c>
    </row>
    <row r="1489" spans="1:16" ht="24" x14ac:dyDescent="0.25">
      <c r="A1489" s="38">
        <v>38566</v>
      </c>
      <c r="B1489" s="38">
        <v>38566</v>
      </c>
      <c r="C1489" s="11">
        <v>2005</v>
      </c>
      <c r="D1489" s="11" t="s">
        <v>34</v>
      </c>
      <c r="E1489" s="11" t="s">
        <v>35</v>
      </c>
      <c r="F1489" s="36" t="s">
        <v>47</v>
      </c>
      <c r="G1489" s="36" t="s">
        <v>2239</v>
      </c>
      <c r="H1489" s="9" t="s">
        <v>2240</v>
      </c>
      <c r="I1489" s="10">
        <v>0</v>
      </c>
      <c r="J1489" s="12">
        <v>40</v>
      </c>
      <c r="K1489" s="12">
        <v>8</v>
      </c>
      <c r="L1489" s="12">
        <v>0</v>
      </c>
      <c r="M1489" s="12">
        <v>0</v>
      </c>
      <c r="N1489" s="39">
        <v>0</v>
      </c>
      <c r="O1489" s="31">
        <v>3.2000000000000001E-2</v>
      </c>
      <c r="P1489" s="36" t="s">
        <v>99</v>
      </c>
    </row>
    <row r="1490" spans="1:16" ht="48" x14ac:dyDescent="0.25">
      <c r="A1490" s="38">
        <v>38566</v>
      </c>
      <c r="B1490" s="38">
        <v>38566</v>
      </c>
      <c r="C1490" s="11">
        <v>2005</v>
      </c>
      <c r="D1490" s="35" t="s">
        <v>13</v>
      </c>
      <c r="E1490" s="11" t="s">
        <v>112</v>
      </c>
      <c r="F1490" s="36" t="s">
        <v>162</v>
      </c>
      <c r="G1490" s="36" t="s">
        <v>2032</v>
      </c>
      <c r="H1490" s="9" t="s">
        <v>2241</v>
      </c>
      <c r="I1490" s="10">
        <v>0</v>
      </c>
      <c r="J1490" s="12">
        <v>1</v>
      </c>
      <c r="K1490" s="12">
        <v>0</v>
      </c>
      <c r="L1490" s="12">
        <v>0</v>
      </c>
      <c r="M1490" s="12">
        <v>0</v>
      </c>
      <c r="N1490" s="39">
        <v>0</v>
      </c>
      <c r="O1490" s="31">
        <v>0</v>
      </c>
      <c r="P1490" s="36" t="s">
        <v>99</v>
      </c>
    </row>
    <row r="1491" spans="1:16" ht="24" x14ac:dyDescent="0.25">
      <c r="A1491" s="38">
        <v>38567</v>
      </c>
      <c r="B1491" s="38">
        <v>38567</v>
      </c>
      <c r="C1491" s="11">
        <v>2005</v>
      </c>
      <c r="D1491" s="11" t="s">
        <v>34</v>
      </c>
      <c r="E1491" s="11" t="s">
        <v>333</v>
      </c>
      <c r="F1491" s="36" t="s">
        <v>55</v>
      </c>
      <c r="G1491" s="36" t="s">
        <v>2242</v>
      </c>
      <c r="H1491" s="9" t="s">
        <v>2243</v>
      </c>
      <c r="I1491" s="10">
        <v>0</v>
      </c>
      <c r="J1491" s="12">
        <v>2</v>
      </c>
      <c r="K1491" s="12">
        <v>0</v>
      </c>
      <c r="L1491" s="12">
        <v>0</v>
      </c>
      <c r="M1491" s="12">
        <v>0</v>
      </c>
      <c r="N1491" s="39">
        <v>0</v>
      </c>
      <c r="O1491" s="31">
        <v>0</v>
      </c>
      <c r="P1491" s="36" t="s">
        <v>99</v>
      </c>
    </row>
    <row r="1492" spans="1:16" ht="36" x14ac:dyDescent="0.25">
      <c r="A1492" s="38">
        <v>38568</v>
      </c>
      <c r="B1492" s="38">
        <v>38568</v>
      </c>
      <c r="C1492" s="11">
        <v>2005</v>
      </c>
      <c r="D1492" s="11" t="s">
        <v>34</v>
      </c>
      <c r="E1492" s="11" t="s">
        <v>35</v>
      </c>
      <c r="F1492" s="36" t="s">
        <v>51</v>
      </c>
      <c r="G1492" s="36" t="s">
        <v>468</v>
      </c>
      <c r="H1492" s="9" t="s">
        <v>2244</v>
      </c>
      <c r="I1492" s="10">
        <v>0</v>
      </c>
      <c r="J1492" s="12">
        <v>130</v>
      </c>
      <c r="K1492" s="12">
        <v>26</v>
      </c>
      <c r="L1492" s="12">
        <v>0</v>
      </c>
      <c r="M1492" s="12">
        <v>0</v>
      </c>
      <c r="N1492" s="39">
        <v>0</v>
      </c>
      <c r="O1492" s="31">
        <v>0.112</v>
      </c>
      <c r="P1492" s="36" t="s">
        <v>99</v>
      </c>
    </row>
    <row r="1493" spans="1:16" ht="36" x14ac:dyDescent="0.25">
      <c r="A1493" s="38">
        <v>38568</v>
      </c>
      <c r="B1493" s="38">
        <v>38568</v>
      </c>
      <c r="C1493" s="11">
        <v>2005</v>
      </c>
      <c r="D1493" s="11" t="s">
        <v>34</v>
      </c>
      <c r="E1493" s="11" t="s">
        <v>182</v>
      </c>
      <c r="F1493" s="36" t="s">
        <v>165</v>
      </c>
      <c r="G1493" s="36" t="s">
        <v>1745</v>
      </c>
      <c r="H1493" s="9" t="s">
        <v>2245</v>
      </c>
      <c r="I1493" s="10">
        <v>0</v>
      </c>
      <c r="J1493" s="12">
        <v>100</v>
      </c>
      <c r="K1493" s="12">
        <v>20</v>
      </c>
      <c r="L1493" s="12">
        <v>0</v>
      </c>
      <c r="M1493" s="12">
        <v>0</v>
      </c>
      <c r="N1493" s="39">
        <v>0</v>
      </c>
      <c r="O1493" s="31">
        <v>8.1000000000000003E-2</v>
      </c>
      <c r="P1493" s="36" t="s">
        <v>99</v>
      </c>
    </row>
    <row r="1494" spans="1:16" ht="24" x14ac:dyDescent="0.25">
      <c r="A1494" s="38">
        <v>38568</v>
      </c>
      <c r="B1494" s="38">
        <v>38568</v>
      </c>
      <c r="C1494" s="11">
        <v>2005</v>
      </c>
      <c r="D1494" s="35" t="s">
        <v>115</v>
      </c>
      <c r="E1494" s="11" t="s">
        <v>116</v>
      </c>
      <c r="F1494" s="36" t="s">
        <v>97</v>
      </c>
      <c r="G1494" s="36" t="s">
        <v>1661</v>
      </c>
      <c r="H1494" s="9" t="s">
        <v>2246</v>
      </c>
      <c r="I1494" s="10">
        <v>0</v>
      </c>
      <c r="J1494" s="12">
        <v>0</v>
      </c>
      <c r="K1494" s="12">
        <v>0</v>
      </c>
      <c r="L1494" s="12">
        <v>0</v>
      </c>
      <c r="M1494" s="12">
        <v>0</v>
      </c>
      <c r="N1494" s="39">
        <v>0</v>
      </c>
      <c r="O1494" s="31">
        <v>0.48449999999999999</v>
      </c>
      <c r="P1494" s="36" t="s">
        <v>99</v>
      </c>
    </row>
    <row r="1495" spans="1:16" ht="36" x14ac:dyDescent="0.25">
      <c r="A1495" s="38">
        <v>38569</v>
      </c>
      <c r="B1495" s="38">
        <v>38570</v>
      </c>
      <c r="C1495" s="11">
        <v>2005</v>
      </c>
      <c r="D1495" s="11" t="s">
        <v>34</v>
      </c>
      <c r="E1495" s="11" t="s">
        <v>35</v>
      </c>
      <c r="F1495" s="36" t="s">
        <v>162</v>
      </c>
      <c r="G1495" s="9" t="s">
        <v>2247</v>
      </c>
      <c r="H1495" s="9" t="s">
        <v>2248</v>
      </c>
      <c r="I1495" s="10">
        <v>0</v>
      </c>
      <c r="J1495" s="12">
        <v>99</v>
      </c>
      <c r="K1495" s="12">
        <v>19</v>
      </c>
      <c r="L1495" s="12">
        <v>1</v>
      </c>
      <c r="M1495" s="12">
        <v>0</v>
      </c>
      <c r="N1495" s="39">
        <v>0</v>
      </c>
      <c r="O1495" s="31">
        <v>0.128</v>
      </c>
      <c r="P1495" s="36" t="s">
        <v>99</v>
      </c>
    </row>
    <row r="1496" spans="1:16" ht="24" x14ac:dyDescent="0.25">
      <c r="A1496" s="38">
        <v>38569</v>
      </c>
      <c r="B1496" s="38">
        <v>38569</v>
      </c>
      <c r="C1496" s="11">
        <v>2005</v>
      </c>
      <c r="D1496" s="11" t="s">
        <v>34</v>
      </c>
      <c r="E1496" s="11" t="s">
        <v>35</v>
      </c>
      <c r="F1496" s="36" t="s">
        <v>78</v>
      </c>
      <c r="G1496" s="36" t="s">
        <v>2103</v>
      </c>
      <c r="H1496" s="9" t="s">
        <v>2249</v>
      </c>
      <c r="I1496" s="10">
        <v>0</v>
      </c>
      <c r="J1496" s="12">
        <v>3</v>
      </c>
      <c r="K1496" s="12">
        <v>0</v>
      </c>
      <c r="L1496" s="12">
        <v>0</v>
      </c>
      <c r="M1496" s="12">
        <v>0</v>
      </c>
      <c r="N1496" s="39">
        <v>0</v>
      </c>
      <c r="O1496" s="31">
        <v>0</v>
      </c>
      <c r="P1496" s="36" t="s">
        <v>99</v>
      </c>
    </row>
    <row r="1497" spans="1:16" ht="36" x14ac:dyDescent="0.25">
      <c r="A1497" s="38">
        <v>38569</v>
      </c>
      <c r="B1497" s="38">
        <v>38569</v>
      </c>
      <c r="C1497" s="11">
        <v>2005</v>
      </c>
      <c r="D1497" s="35" t="s">
        <v>13</v>
      </c>
      <c r="E1497" s="11" t="s">
        <v>112</v>
      </c>
      <c r="F1497" s="36" t="s">
        <v>51</v>
      </c>
      <c r="G1497" s="36" t="s">
        <v>826</v>
      </c>
      <c r="H1497" s="9" t="s">
        <v>2250</v>
      </c>
      <c r="I1497" s="10">
        <v>0</v>
      </c>
      <c r="J1497" s="12">
        <v>300</v>
      </c>
      <c r="K1497" s="12">
        <v>0</v>
      </c>
      <c r="L1497" s="12">
        <v>0</v>
      </c>
      <c r="M1497" s="12">
        <v>0</v>
      </c>
      <c r="N1497" s="39">
        <v>0</v>
      </c>
      <c r="O1497" s="31">
        <v>0</v>
      </c>
      <c r="P1497" s="36" t="s">
        <v>99</v>
      </c>
    </row>
    <row r="1498" spans="1:16" ht="48" x14ac:dyDescent="0.25">
      <c r="A1498" s="38">
        <v>38570</v>
      </c>
      <c r="B1498" s="38">
        <v>38570</v>
      </c>
      <c r="C1498" s="11">
        <v>2005</v>
      </c>
      <c r="D1498" s="35" t="s">
        <v>13</v>
      </c>
      <c r="E1498" s="11" t="s">
        <v>125</v>
      </c>
      <c r="F1498" s="36" t="s">
        <v>51</v>
      </c>
      <c r="G1498" s="36" t="s">
        <v>2251</v>
      </c>
      <c r="H1498" s="9" t="s">
        <v>2252</v>
      </c>
      <c r="I1498" s="10">
        <v>7</v>
      </c>
      <c r="J1498" s="12">
        <v>11</v>
      </c>
      <c r="K1498" s="12">
        <v>1</v>
      </c>
      <c r="L1498" s="12">
        <v>0</v>
      </c>
      <c r="M1498" s="12">
        <v>0</v>
      </c>
      <c r="N1498" s="39">
        <v>0</v>
      </c>
      <c r="O1498" s="31">
        <v>0.01</v>
      </c>
      <c r="P1498" s="36" t="s">
        <v>99</v>
      </c>
    </row>
    <row r="1499" spans="1:16" ht="24" x14ac:dyDescent="0.25">
      <c r="A1499" s="38">
        <v>38572</v>
      </c>
      <c r="B1499" s="38">
        <v>38572</v>
      </c>
      <c r="C1499" s="11">
        <v>2005</v>
      </c>
      <c r="D1499" s="35" t="s">
        <v>115</v>
      </c>
      <c r="E1499" s="11" t="s">
        <v>116</v>
      </c>
      <c r="F1499" s="36" t="s">
        <v>165</v>
      </c>
      <c r="G1499" s="36" t="s">
        <v>603</v>
      </c>
      <c r="H1499" s="9" t="s">
        <v>2253</v>
      </c>
      <c r="I1499" s="10">
        <v>3</v>
      </c>
      <c r="J1499" s="12">
        <v>10</v>
      </c>
      <c r="K1499" s="12">
        <v>0</v>
      </c>
      <c r="L1499" s="12">
        <v>0</v>
      </c>
      <c r="M1499" s="12">
        <v>0</v>
      </c>
      <c r="N1499" s="39">
        <v>0</v>
      </c>
      <c r="O1499" s="31">
        <v>0</v>
      </c>
      <c r="P1499" s="36" t="s">
        <v>99</v>
      </c>
    </row>
    <row r="1500" spans="1:16" ht="24" x14ac:dyDescent="0.25">
      <c r="A1500" s="38">
        <v>38572</v>
      </c>
      <c r="B1500" s="38">
        <v>38572</v>
      </c>
      <c r="C1500" s="11">
        <v>2005</v>
      </c>
      <c r="D1500" s="11" t="s">
        <v>34</v>
      </c>
      <c r="E1500" s="11" t="s">
        <v>35</v>
      </c>
      <c r="F1500" s="36" t="s">
        <v>47</v>
      </c>
      <c r="G1500" s="36" t="s">
        <v>2254</v>
      </c>
      <c r="H1500" s="9" t="s">
        <v>2255</v>
      </c>
      <c r="I1500" s="10">
        <v>0</v>
      </c>
      <c r="J1500" s="12">
        <v>0</v>
      </c>
      <c r="K1500" s="12">
        <v>0</v>
      </c>
      <c r="L1500" s="12">
        <v>0</v>
      </c>
      <c r="M1500" s="12">
        <v>0</v>
      </c>
      <c r="N1500" s="39">
        <v>0</v>
      </c>
      <c r="O1500" s="31">
        <v>0</v>
      </c>
      <c r="P1500" s="36" t="s">
        <v>99</v>
      </c>
    </row>
    <row r="1501" spans="1:16" ht="36" x14ac:dyDescent="0.25">
      <c r="A1501" s="38">
        <v>38574</v>
      </c>
      <c r="B1501" s="38">
        <v>38574</v>
      </c>
      <c r="C1501" s="11">
        <v>2005</v>
      </c>
      <c r="D1501" s="35" t="s">
        <v>115</v>
      </c>
      <c r="E1501" s="11" t="s">
        <v>116</v>
      </c>
      <c r="F1501" s="36" t="s">
        <v>55</v>
      </c>
      <c r="G1501" s="36" t="s">
        <v>55</v>
      </c>
      <c r="H1501" s="9" t="s">
        <v>2256</v>
      </c>
      <c r="I1501" s="10">
        <v>9</v>
      </c>
      <c r="J1501" s="12">
        <v>25</v>
      </c>
      <c r="K1501" s="12">
        <v>0</v>
      </c>
      <c r="L1501" s="12">
        <v>0</v>
      </c>
      <c r="M1501" s="12">
        <v>0</v>
      </c>
      <c r="N1501" s="39">
        <v>0</v>
      </c>
      <c r="O1501" s="31">
        <v>0.27</v>
      </c>
      <c r="P1501" s="36" t="s">
        <v>99</v>
      </c>
    </row>
    <row r="1502" spans="1:16" ht="36" x14ac:dyDescent="0.25">
      <c r="A1502" s="38">
        <v>38575</v>
      </c>
      <c r="B1502" s="38">
        <v>38575</v>
      </c>
      <c r="C1502" s="11">
        <v>2005</v>
      </c>
      <c r="D1502" s="35" t="s">
        <v>115</v>
      </c>
      <c r="E1502" s="11" t="s">
        <v>116</v>
      </c>
      <c r="F1502" s="36" t="s">
        <v>47</v>
      </c>
      <c r="G1502" s="36" t="s">
        <v>2257</v>
      </c>
      <c r="H1502" s="9" t="s">
        <v>2258</v>
      </c>
      <c r="I1502" s="10">
        <v>0</v>
      </c>
      <c r="J1502" s="12">
        <v>0</v>
      </c>
      <c r="K1502" s="12">
        <v>0</v>
      </c>
      <c r="L1502" s="12">
        <v>0</v>
      </c>
      <c r="M1502" s="12">
        <v>0</v>
      </c>
      <c r="N1502" s="39">
        <v>0</v>
      </c>
      <c r="O1502" s="31">
        <v>0</v>
      </c>
      <c r="P1502" s="36" t="s">
        <v>99</v>
      </c>
    </row>
    <row r="1503" spans="1:16" ht="36" x14ac:dyDescent="0.25">
      <c r="A1503" s="38">
        <v>38575</v>
      </c>
      <c r="B1503" s="38">
        <v>38575</v>
      </c>
      <c r="C1503" s="11">
        <v>2005</v>
      </c>
      <c r="D1503" s="35" t="s">
        <v>115</v>
      </c>
      <c r="E1503" s="11" t="s">
        <v>116</v>
      </c>
      <c r="F1503" s="36" t="s">
        <v>69</v>
      </c>
      <c r="G1503" s="36" t="s">
        <v>1335</v>
      </c>
      <c r="H1503" s="9" t="s">
        <v>2259</v>
      </c>
      <c r="I1503" s="10">
        <v>0</v>
      </c>
      <c r="J1503" s="12">
        <v>36</v>
      </c>
      <c r="K1503" s="12">
        <v>10</v>
      </c>
      <c r="L1503" s="12">
        <v>0</v>
      </c>
      <c r="M1503" s="12">
        <v>0</v>
      </c>
      <c r="N1503" s="39">
        <v>0</v>
      </c>
      <c r="O1503" s="31">
        <v>0.436</v>
      </c>
      <c r="P1503" s="36" t="s">
        <v>99</v>
      </c>
    </row>
    <row r="1504" spans="1:16" ht="24" x14ac:dyDescent="0.25">
      <c r="A1504" s="38">
        <v>38579</v>
      </c>
      <c r="B1504" s="38">
        <v>38579</v>
      </c>
      <c r="C1504" s="11">
        <v>2005</v>
      </c>
      <c r="D1504" s="35" t="s">
        <v>13</v>
      </c>
      <c r="E1504" s="11" t="s">
        <v>751</v>
      </c>
      <c r="F1504" s="36" t="s">
        <v>97</v>
      </c>
      <c r="G1504" s="36" t="s">
        <v>2260</v>
      </c>
      <c r="H1504" s="9" t="s">
        <v>2261</v>
      </c>
      <c r="I1504" s="10">
        <v>0</v>
      </c>
      <c r="J1504" s="12">
        <v>14</v>
      </c>
      <c r="K1504" s="12">
        <v>0</v>
      </c>
      <c r="L1504" s="12">
        <v>0</v>
      </c>
      <c r="M1504" s="12">
        <v>0</v>
      </c>
      <c r="N1504" s="39">
        <v>0</v>
      </c>
      <c r="O1504" s="31">
        <v>0</v>
      </c>
      <c r="P1504" s="36" t="s">
        <v>99</v>
      </c>
    </row>
    <row r="1505" spans="1:16" ht="24" x14ac:dyDescent="0.25">
      <c r="A1505" s="38">
        <v>38579</v>
      </c>
      <c r="B1505" s="38">
        <v>38579</v>
      </c>
      <c r="C1505" s="11">
        <v>2005</v>
      </c>
      <c r="D1505" s="35" t="s">
        <v>115</v>
      </c>
      <c r="E1505" s="11" t="s">
        <v>116</v>
      </c>
      <c r="F1505" s="36" t="s">
        <v>21</v>
      </c>
      <c r="G1505" s="36" t="s">
        <v>21</v>
      </c>
      <c r="H1505" s="9" t="s">
        <v>2262</v>
      </c>
      <c r="I1505" s="10">
        <v>2</v>
      </c>
      <c r="J1505" s="12">
        <v>13</v>
      </c>
      <c r="K1505" s="12">
        <v>0</v>
      </c>
      <c r="L1505" s="12">
        <v>0</v>
      </c>
      <c r="M1505" s="12">
        <v>0</v>
      </c>
      <c r="N1505" s="39">
        <v>0</v>
      </c>
      <c r="O1505" s="31">
        <v>0.6</v>
      </c>
      <c r="P1505" s="36" t="s">
        <v>99</v>
      </c>
    </row>
    <row r="1506" spans="1:16" ht="24" x14ac:dyDescent="0.25">
      <c r="A1506" s="38">
        <v>38579</v>
      </c>
      <c r="B1506" s="38">
        <v>38579</v>
      </c>
      <c r="C1506" s="11">
        <v>2005</v>
      </c>
      <c r="D1506" s="35" t="s">
        <v>115</v>
      </c>
      <c r="E1506" s="11" t="s">
        <v>116</v>
      </c>
      <c r="F1506" s="36" t="s">
        <v>59</v>
      </c>
      <c r="G1506" s="36" t="s">
        <v>2263</v>
      </c>
      <c r="H1506" s="9" t="s">
        <v>2264</v>
      </c>
      <c r="I1506" s="10">
        <v>2</v>
      </c>
      <c r="J1506" s="12">
        <v>2</v>
      </c>
      <c r="K1506" s="12">
        <v>0</v>
      </c>
      <c r="L1506" s="12">
        <v>0</v>
      </c>
      <c r="M1506" s="12">
        <v>0</v>
      </c>
      <c r="N1506" s="39">
        <v>0</v>
      </c>
      <c r="O1506" s="31">
        <v>1</v>
      </c>
      <c r="P1506" s="36" t="s">
        <v>99</v>
      </c>
    </row>
    <row r="1507" spans="1:16" ht="36" x14ac:dyDescent="0.25">
      <c r="A1507" s="38">
        <v>38579</v>
      </c>
      <c r="B1507" s="38">
        <v>38579</v>
      </c>
      <c r="C1507" s="11">
        <v>2005</v>
      </c>
      <c r="D1507" s="11" t="s">
        <v>34</v>
      </c>
      <c r="E1507" s="11" t="s">
        <v>35</v>
      </c>
      <c r="F1507" s="36" t="s">
        <v>59</v>
      </c>
      <c r="G1507" s="36" t="s">
        <v>1761</v>
      </c>
      <c r="H1507" s="9" t="s">
        <v>2265</v>
      </c>
      <c r="I1507" s="10">
        <v>0</v>
      </c>
      <c r="J1507" s="12">
        <v>51</v>
      </c>
      <c r="K1507" s="12">
        <v>10</v>
      </c>
      <c r="L1507" s="12">
        <v>0</v>
      </c>
      <c r="M1507" s="12">
        <v>0</v>
      </c>
      <c r="N1507" s="39">
        <v>0</v>
      </c>
      <c r="O1507" s="31">
        <v>0.04</v>
      </c>
      <c r="P1507" s="36" t="s">
        <v>99</v>
      </c>
    </row>
    <row r="1508" spans="1:16" ht="24" x14ac:dyDescent="0.25">
      <c r="A1508" s="38">
        <v>38581</v>
      </c>
      <c r="B1508" s="38">
        <v>38581</v>
      </c>
      <c r="C1508" s="11">
        <v>2005</v>
      </c>
      <c r="D1508" s="35" t="s">
        <v>13</v>
      </c>
      <c r="E1508" s="11" t="s">
        <v>125</v>
      </c>
      <c r="F1508" s="36" t="s">
        <v>51</v>
      </c>
      <c r="G1508" s="36" t="s">
        <v>107</v>
      </c>
      <c r="H1508" s="9" t="s">
        <v>2266</v>
      </c>
      <c r="I1508" s="10">
        <v>2</v>
      </c>
      <c r="J1508" s="12">
        <v>3</v>
      </c>
      <c r="K1508" s="12">
        <v>0</v>
      </c>
      <c r="L1508" s="12">
        <v>0</v>
      </c>
      <c r="M1508" s="12">
        <v>0</v>
      </c>
      <c r="N1508" s="39">
        <v>0</v>
      </c>
      <c r="O1508" s="31">
        <v>0</v>
      </c>
      <c r="P1508" s="36" t="s">
        <v>99</v>
      </c>
    </row>
    <row r="1509" spans="1:16" ht="60" x14ac:dyDescent="0.25">
      <c r="A1509" s="38">
        <v>38583</v>
      </c>
      <c r="B1509" s="38">
        <v>38583</v>
      </c>
      <c r="C1509" s="11">
        <v>2005</v>
      </c>
      <c r="D1509" s="11" t="s">
        <v>34</v>
      </c>
      <c r="E1509" s="11" t="s">
        <v>35</v>
      </c>
      <c r="F1509" s="36" t="s">
        <v>162</v>
      </c>
      <c r="G1509" s="9" t="s">
        <v>2267</v>
      </c>
      <c r="H1509" s="9" t="s">
        <v>2268</v>
      </c>
      <c r="I1509" s="10">
        <v>3</v>
      </c>
      <c r="J1509" s="12">
        <v>428</v>
      </c>
      <c r="K1509" s="12">
        <v>85</v>
      </c>
      <c r="L1509" s="12">
        <v>0</v>
      </c>
      <c r="M1509" s="12">
        <v>0</v>
      </c>
      <c r="N1509" s="39">
        <v>0</v>
      </c>
      <c r="O1509" s="31">
        <v>6.9249999999999998</v>
      </c>
      <c r="P1509" s="36" t="s">
        <v>99</v>
      </c>
    </row>
    <row r="1510" spans="1:16" ht="36" x14ac:dyDescent="0.25">
      <c r="A1510" s="38">
        <v>38583</v>
      </c>
      <c r="B1510" s="38">
        <v>38583</v>
      </c>
      <c r="C1510" s="11">
        <v>2005</v>
      </c>
      <c r="D1510" s="11" t="s">
        <v>34</v>
      </c>
      <c r="E1510" s="11" t="s">
        <v>35</v>
      </c>
      <c r="F1510" s="36" t="s">
        <v>36</v>
      </c>
      <c r="G1510" s="36" t="s">
        <v>2269</v>
      </c>
      <c r="H1510" s="9" t="s">
        <v>2270</v>
      </c>
      <c r="I1510" s="10">
        <v>0</v>
      </c>
      <c r="J1510" s="12">
        <v>75</v>
      </c>
      <c r="K1510" s="12">
        <v>15</v>
      </c>
      <c r="L1510" s="12">
        <v>0</v>
      </c>
      <c r="M1510" s="12">
        <v>0</v>
      </c>
      <c r="N1510" s="39">
        <v>0</v>
      </c>
      <c r="O1510" s="31">
        <v>0.06</v>
      </c>
      <c r="P1510" s="36" t="s">
        <v>99</v>
      </c>
    </row>
    <row r="1511" spans="1:16" ht="24" x14ac:dyDescent="0.25">
      <c r="A1511" s="38">
        <v>38584</v>
      </c>
      <c r="B1511" s="38">
        <v>38584</v>
      </c>
      <c r="C1511" s="11">
        <v>2005</v>
      </c>
      <c r="D1511" s="11" t="s">
        <v>34</v>
      </c>
      <c r="E1511" s="11" t="s">
        <v>50</v>
      </c>
      <c r="F1511" s="36" t="s">
        <v>36</v>
      </c>
      <c r="G1511" s="36" t="s">
        <v>956</v>
      </c>
      <c r="H1511" s="9" t="s">
        <v>2271</v>
      </c>
      <c r="I1511" s="10">
        <v>0</v>
      </c>
      <c r="J1511" s="12">
        <v>1750</v>
      </c>
      <c r="K1511" s="12">
        <v>350</v>
      </c>
      <c r="L1511" s="12">
        <v>0</v>
      </c>
      <c r="M1511" s="12">
        <v>0</v>
      </c>
      <c r="N1511" s="39">
        <v>0</v>
      </c>
      <c r="O1511" s="31">
        <v>1.42</v>
      </c>
      <c r="P1511" s="36" t="s">
        <v>99</v>
      </c>
    </row>
    <row r="1512" spans="1:16" ht="36" x14ac:dyDescent="0.25">
      <c r="A1512" s="38">
        <v>38585</v>
      </c>
      <c r="B1512" s="38">
        <v>38585</v>
      </c>
      <c r="C1512" s="11">
        <v>2005</v>
      </c>
      <c r="D1512" s="11" t="s">
        <v>34</v>
      </c>
      <c r="E1512" s="11" t="s">
        <v>35</v>
      </c>
      <c r="F1512" s="36" t="s">
        <v>92</v>
      </c>
      <c r="G1512" s="9" t="s">
        <v>2272</v>
      </c>
      <c r="H1512" s="9" t="s">
        <v>2273</v>
      </c>
      <c r="I1512" s="10">
        <v>13</v>
      </c>
      <c r="J1512" s="12">
        <v>141</v>
      </c>
      <c r="K1512" s="12">
        <v>25</v>
      </c>
      <c r="L1512" s="12">
        <v>0</v>
      </c>
      <c r="M1512" s="12">
        <v>0</v>
      </c>
      <c r="N1512" s="39">
        <v>0</v>
      </c>
      <c r="O1512" s="31">
        <v>0.10100000000000001</v>
      </c>
      <c r="P1512" s="36" t="s">
        <v>99</v>
      </c>
    </row>
    <row r="1513" spans="1:16" ht="24" x14ac:dyDescent="0.25">
      <c r="A1513" s="38">
        <v>38585</v>
      </c>
      <c r="B1513" s="38">
        <v>38585</v>
      </c>
      <c r="C1513" s="11">
        <v>2005</v>
      </c>
      <c r="D1513" s="11" t="s">
        <v>34</v>
      </c>
      <c r="E1513" s="11" t="s">
        <v>333</v>
      </c>
      <c r="F1513" s="36" t="s">
        <v>59</v>
      </c>
      <c r="G1513" s="36" t="s">
        <v>2274</v>
      </c>
      <c r="H1513" s="9" t="s">
        <v>2275</v>
      </c>
      <c r="I1513" s="10">
        <v>3</v>
      </c>
      <c r="J1513" s="12">
        <v>3</v>
      </c>
      <c r="K1513" s="12">
        <v>0</v>
      </c>
      <c r="L1513" s="12">
        <v>0</v>
      </c>
      <c r="M1513" s="12">
        <v>0</v>
      </c>
      <c r="N1513" s="39">
        <v>0</v>
      </c>
      <c r="O1513" s="31">
        <v>0</v>
      </c>
      <c r="P1513" s="36" t="s">
        <v>99</v>
      </c>
    </row>
    <row r="1514" spans="1:16" ht="84" x14ac:dyDescent="0.25">
      <c r="A1514" s="38">
        <v>38586</v>
      </c>
      <c r="B1514" s="38">
        <v>38587</v>
      </c>
      <c r="C1514" s="11">
        <v>2005</v>
      </c>
      <c r="D1514" s="11" t="s">
        <v>34</v>
      </c>
      <c r="E1514" s="11" t="s">
        <v>35</v>
      </c>
      <c r="F1514" s="36" t="s">
        <v>162</v>
      </c>
      <c r="G1514" s="9" t="s">
        <v>2276</v>
      </c>
      <c r="H1514" s="9" t="s">
        <v>2277</v>
      </c>
      <c r="I1514" s="10">
        <v>0</v>
      </c>
      <c r="J1514" s="12">
        <v>1635</v>
      </c>
      <c r="K1514" s="12">
        <v>676</v>
      </c>
      <c r="L1514" s="12">
        <v>0</v>
      </c>
      <c r="M1514" s="12">
        <v>0</v>
      </c>
      <c r="N1514" s="39">
        <v>0</v>
      </c>
      <c r="O1514" s="31">
        <v>2.742</v>
      </c>
      <c r="P1514" s="36" t="s">
        <v>99</v>
      </c>
    </row>
    <row r="1515" spans="1:16" ht="24" x14ac:dyDescent="0.25">
      <c r="A1515" s="38">
        <v>38586</v>
      </c>
      <c r="B1515" s="38">
        <v>38586</v>
      </c>
      <c r="C1515" s="11">
        <v>2005</v>
      </c>
      <c r="D1515" s="11" t="s">
        <v>34</v>
      </c>
      <c r="E1515" s="11" t="s">
        <v>35</v>
      </c>
      <c r="F1515" s="36" t="s">
        <v>36</v>
      </c>
      <c r="G1515" s="36" t="s">
        <v>2278</v>
      </c>
      <c r="H1515" s="9" t="s">
        <v>2279</v>
      </c>
      <c r="I1515" s="10">
        <v>0</v>
      </c>
      <c r="J1515" s="12">
        <v>35</v>
      </c>
      <c r="K1515" s="12">
        <v>7</v>
      </c>
      <c r="L1515" s="12">
        <v>0</v>
      </c>
      <c r="M1515" s="12">
        <v>0</v>
      </c>
      <c r="N1515" s="39">
        <v>0</v>
      </c>
      <c r="O1515" s="31">
        <v>6.0999999999999999E-2</v>
      </c>
      <c r="P1515" s="36" t="s">
        <v>99</v>
      </c>
    </row>
    <row r="1516" spans="1:16" ht="24" x14ac:dyDescent="0.25">
      <c r="A1516" s="38">
        <v>38587</v>
      </c>
      <c r="B1516" s="38">
        <v>38587</v>
      </c>
      <c r="C1516" s="11">
        <v>2005</v>
      </c>
      <c r="D1516" s="11" t="s">
        <v>34</v>
      </c>
      <c r="E1516" s="11" t="s">
        <v>50</v>
      </c>
      <c r="F1516" s="36" t="s">
        <v>19</v>
      </c>
      <c r="G1516" s="36" t="s">
        <v>1841</v>
      </c>
      <c r="H1516" s="9" t="s">
        <v>2280</v>
      </c>
      <c r="I1516" s="10">
        <v>0</v>
      </c>
      <c r="J1516" s="12">
        <v>250</v>
      </c>
      <c r="K1516" s="12">
        <v>50</v>
      </c>
      <c r="L1516" s="12">
        <v>0</v>
      </c>
      <c r="M1516" s="12">
        <v>0</v>
      </c>
      <c r="N1516" s="39">
        <v>0</v>
      </c>
      <c r="O1516" s="31">
        <v>0</v>
      </c>
      <c r="P1516" s="36" t="s">
        <v>99</v>
      </c>
    </row>
    <row r="1517" spans="1:16" ht="24" x14ac:dyDescent="0.25">
      <c r="A1517" s="38">
        <v>38587</v>
      </c>
      <c r="B1517" s="38">
        <v>38587</v>
      </c>
      <c r="C1517" s="11">
        <v>2005</v>
      </c>
      <c r="D1517" s="35" t="s">
        <v>115</v>
      </c>
      <c r="E1517" s="11" t="s">
        <v>116</v>
      </c>
      <c r="F1517" s="36" t="s">
        <v>51</v>
      </c>
      <c r="G1517" s="36" t="s">
        <v>1042</v>
      </c>
      <c r="H1517" s="9" t="s">
        <v>2281</v>
      </c>
      <c r="I1517" s="10">
        <v>0</v>
      </c>
      <c r="J1517" s="12">
        <v>2</v>
      </c>
      <c r="K1517" s="12">
        <v>0</v>
      </c>
      <c r="L1517" s="12">
        <v>0</v>
      </c>
      <c r="M1517" s="12">
        <v>0</v>
      </c>
      <c r="N1517" s="39">
        <v>0</v>
      </c>
      <c r="O1517" s="31">
        <v>1</v>
      </c>
      <c r="P1517" s="36" t="s">
        <v>99</v>
      </c>
    </row>
    <row r="1518" spans="1:16" ht="24" x14ac:dyDescent="0.25">
      <c r="A1518" s="38">
        <v>38588</v>
      </c>
      <c r="B1518" s="38">
        <v>38588</v>
      </c>
      <c r="C1518" s="11">
        <v>2005</v>
      </c>
      <c r="D1518" s="11" t="s">
        <v>34</v>
      </c>
      <c r="E1518" s="11" t="s">
        <v>35</v>
      </c>
      <c r="F1518" s="36" t="s">
        <v>36</v>
      </c>
      <c r="G1518" s="36" t="s">
        <v>2282</v>
      </c>
      <c r="H1518" s="9" t="s">
        <v>2283</v>
      </c>
      <c r="I1518" s="10">
        <v>0</v>
      </c>
      <c r="J1518" s="12">
        <v>580</v>
      </c>
      <c r="K1518" s="12">
        <v>116</v>
      </c>
      <c r="L1518" s="12">
        <v>1</v>
      </c>
      <c r="M1518" s="12">
        <v>0</v>
      </c>
      <c r="N1518" s="39">
        <v>0</v>
      </c>
      <c r="O1518" s="31">
        <v>0.51</v>
      </c>
      <c r="P1518" s="36" t="s">
        <v>99</v>
      </c>
    </row>
    <row r="1519" spans="1:16" ht="48" x14ac:dyDescent="0.25">
      <c r="A1519" s="38">
        <v>38588</v>
      </c>
      <c r="B1519" s="38">
        <v>38588</v>
      </c>
      <c r="C1519" s="11">
        <v>2005</v>
      </c>
      <c r="D1519" s="11" t="s">
        <v>34</v>
      </c>
      <c r="E1519" s="11" t="s">
        <v>50</v>
      </c>
      <c r="F1519" s="36" t="s">
        <v>75</v>
      </c>
      <c r="G1519" s="36" t="s">
        <v>2284</v>
      </c>
      <c r="H1519" s="9" t="s">
        <v>2285</v>
      </c>
      <c r="I1519" s="10">
        <v>6</v>
      </c>
      <c r="J1519" s="12">
        <v>1039</v>
      </c>
      <c r="K1519" s="12">
        <v>200</v>
      </c>
      <c r="L1519" s="12">
        <v>0</v>
      </c>
      <c r="M1519" s="12">
        <v>0</v>
      </c>
      <c r="N1519" s="39">
        <v>0</v>
      </c>
      <c r="O1519" s="31">
        <v>0.81100000000000005</v>
      </c>
      <c r="P1519" s="36" t="s">
        <v>99</v>
      </c>
    </row>
    <row r="1520" spans="1:16" ht="24" x14ac:dyDescent="0.25">
      <c r="A1520" s="38">
        <v>38588</v>
      </c>
      <c r="B1520" s="38">
        <v>38588</v>
      </c>
      <c r="C1520" s="11">
        <v>2005</v>
      </c>
      <c r="D1520" s="11" t="s">
        <v>34</v>
      </c>
      <c r="E1520" s="11" t="s">
        <v>50</v>
      </c>
      <c r="F1520" s="36" t="s">
        <v>36</v>
      </c>
      <c r="G1520" s="36" t="s">
        <v>2286</v>
      </c>
      <c r="H1520" s="9" t="s">
        <v>2287</v>
      </c>
      <c r="I1520" s="10">
        <v>0</v>
      </c>
      <c r="J1520" s="12">
        <v>34</v>
      </c>
      <c r="K1520" s="12">
        <v>18</v>
      </c>
      <c r="L1520" s="12">
        <v>0</v>
      </c>
      <c r="M1520" s="12">
        <v>0</v>
      </c>
      <c r="N1520" s="39">
        <v>0</v>
      </c>
      <c r="O1520" s="31">
        <v>0.18099999999999999</v>
      </c>
      <c r="P1520" s="36" t="s">
        <v>99</v>
      </c>
    </row>
    <row r="1521" spans="1:16" ht="24" x14ac:dyDescent="0.25">
      <c r="A1521" s="38">
        <v>38589</v>
      </c>
      <c r="B1521" s="38">
        <v>38589</v>
      </c>
      <c r="C1521" s="11">
        <v>2005</v>
      </c>
      <c r="D1521" s="35" t="s">
        <v>104</v>
      </c>
      <c r="E1521" s="11" t="s">
        <v>276</v>
      </c>
      <c r="F1521" s="36" t="s">
        <v>162</v>
      </c>
      <c r="G1521" s="36" t="s">
        <v>2288</v>
      </c>
      <c r="H1521" s="9" t="s">
        <v>2289</v>
      </c>
      <c r="I1521" s="10">
        <v>6</v>
      </c>
      <c r="J1521" s="12">
        <v>6</v>
      </c>
      <c r="K1521" s="12">
        <v>1</v>
      </c>
      <c r="L1521" s="12">
        <v>0</v>
      </c>
      <c r="M1521" s="12">
        <v>0</v>
      </c>
      <c r="N1521" s="39">
        <v>0</v>
      </c>
      <c r="O1521" s="31">
        <v>4.2000000000000003E-2</v>
      </c>
      <c r="P1521" s="36" t="s">
        <v>99</v>
      </c>
    </row>
    <row r="1522" spans="1:16" ht="24" x14ac:dyDescent="0.25">
      <c r="A1522" s="38">
        <v>38589</v>
      </c>
      <c r="B1522" s="38">
        <v>38589</v>
      </c>
      <c r="C1522" s="11">
        <v>2005</v>
      </c>
      <c r="D1522" s="35" t="s">
        <v>115</v>
      </c>
      <c r="E1522" s="11" t="s">
        <v>116</v>
      </c>
      <c r="F1522" s="36" t="s">
        <v>15</v>
      </c>
      <c r="G1522" s="36" t="s">
        <v>486</v>
      </c>
      <c r="H1522" s="9" t="s">
        <v>2290</v>
      </c>
      <c r="I1522" s="10">
        <v>1</v>
      </c>
      <c r="J1522" s="12">
        <v>2</v>
      </c>
      <c r="K1522" s="12">
        <v>0</v>
      </c>
      <c r="L1522" s="12">
        <v>0</v>
      </c>
      <c r="M1522" s="12">
        <v>0</v>
      </c>
      <c r="N1522" s="39">
        <v>0</v>
      </c>
      <c r="O1522" s="31">
        <v>1</v>
      </c>
      <c r="P1522" s="36" t="s">
        <v>99</v>
      </c>
    </row>
    <row r="1523" spans="1:16" ht="24" x14ac:dyDescent="0.25">
      <c r="A1523" s="38">
        <v>38592</v>
      </c>
      <c r="B1523" s="38">
        <v>38592</v>
      </c>
      <c r="C1523" s="11">
        <v>2005</v>
      </c>
      <c r="D1523" s="11" t="s">
        <v>34</v>
      </c>
      <c r="E1523" s="11" t="s">
        <v>50</v>
      </c>
      <c r="F1523" s="36" t="s">
        <v>36</v>
      </c>
      <c r="G1523" s="36" t="s">
        <v>2291</v>
      </c>
      <c r="H1523" s="9" t="s">
        <v>2292</v>
      </c>
      <c r="I1523" s="10">
        <v>0</v>
      </c>
      <c r="J1523" s="12">
        <v>100</v>
      </c>
      <c r="K1523" s="12">
        <v>20</v>
      </c>
      <c r="L1523" s="12">
        <v>0</v>
      </c>
      <c r="M1523" s="12">
        <v>0</v>
      </c>
      <c r="N1523" s="39">
        <v>0</v>
      </c>
      <c r="O1523" s="31">
        <v>8.1000000000000003E-2</v>
      </c>
      <c r="P1523" s="36" t="s">
        <v>99</v>
      </c>
    </row>
    <row r="1524" spans="1:16" ht="24" x14ac:dyDescent="0.25">
      <c r="A1524" s="38">
        <v>38593</v>
      </c>
      <c r="B1524" s="38">
        <v>38593</v>
      </c>
      <c r="C1524" s="11">
        <v>2005</v>
      </c>
      <c r="D1524" s="35" t="s">
        <v>115</v>
      </c>
      <c r="E1524" s="11" t="s">
        <v>116</v>
      </c>
      <c r="F1524" s="36" t="s">
        <v>24</v>
      </c>
      <c r="G1524" s="36" t="s">
        <v>24</v>
      </c>
      <c r="H1524" s="9" t="s">
        <v>2293</v>
      </c>
      <c r="I1524" s="10">
        <v>5</v>
      </c>
      <c r="J1524" s="12">
        <v>23</v>
      </c>
      <c r="K1524" s="12">
        <v>0</v>
      </c>
      <c r="L1524" s="12">
        <v>0</v>
      </c>
      <c r="M1524" s="12">
        <v>0</v>
      </c>
      <c r="N1524" s="39">
        <v>0</v>
      </c>
      <c r="O1524" s="31">
        <v>0.6</v>
      </c>
      <c r="P1524" s="36" t="s">
        <v>99</v>
      </c>
    </row>
    <row r="1525" spans="1:16" ht="24" x14ac:dyDescent="0.25">
      <c r="A1525" s="38">
        <v>38593</v>
      </c>
      <c r="B1525" s="38">
        <v>38593</v>
      </c>
      <c r="C1525" s="11">
        <v>2005</v>
      </c>
      <c r="D1525" s="11" t="s">
        <v>34</v>
      </c>
      <c r="E1525" s="11" t="s">
        <v>333</v>
      </c>
      <c r="F1525" s="36" t="s">
        <v>32</v>
      </c>
      <c r="G1525" s="36" t="s">
        <v>2294</v>
      </c>
      <c r="H1525" s="9" t="s">
        <v>2295</v>
      </c>
      <c r="I1525" s="10">
        <v>1</v>
      </c>
      <c r="J1525" s="12">
        <v>1</v>
      </c>
      <c r="K1525" s="12">
        <v>0</v>
      </c>
      <c r="L1525" s="12">
        <v>0</v>
      </c>
      <c r="M1525" s="12">
        <v>0</v>
      </c>
      <c r="N1525" s="39">
        <v>0</v>
      </c>
      <c r="O1525" s="31">
        <v>0</v>
      </c>
      <c r="P1525" s="36" t="s">
        <v>99</v>
      </c>
    </row>
    <row r="1526" spans="1:16" ht="36" x14ac:dyDescent="0.25">
      <c r="A1526" s="38">
        <v>38595</v>
      </c>
      <c r="B1526" s="38">
        <v>38595</v>
      </c>
      <c r="C1526" s="11">
        <v>2005</v>
      </c>
      <c r="D1526" s="35" t="s">
        <v>115</v>
      </c>
      <c r="E1526" s="11" t="s">
        <v>116</v>
      </c>
      <c r="F1526" s="36" t="s">
        <v>165</v>
      </c>
      <c r="G1526" s="36" t="s">
        <v>205</v>
      </c>
      <c r="H1526" s="9" t="s">
        <v>2296</v>
      </c>
      <c r="I1526" s="10">
        <v>1</v>
      </c>
      <c r="J1526" s="12">
        <v>2</v>
      </c>
      <c r="K1526" s="12">
        <v>0</v>
      </c>
      <c r="L1526" s="12">
        <v>0</v>
      </c>
      <c r="M1526" s="12">
        <v>0</v>
      </c>
      <c r="N1526" s="39">
        <v>0</v>
      </c>
      <c r="O1526" s="31">
        <v>0.27</v>
      </c>
      <c r="P1526" s="36" t="s">
        <v>99</v>
      </c>
    </row>
    <row r="1527" spans="1:16" ht="24" x14ac:dyDescent="0.25">
      <c r="A1527" s="38">
        <v>38596</v>
      </c>
      <c r="B1527" s="38">
        <v>38596</v>
      </c>
      <c r="C1527" s="11">
        <v>2005</v>
      </c>
      <c r="D1527" s="11" t="s">
        <v>34</v>
      </c>
      <c r="E1527" s="11" t="s">
        <v>35</v>
      </c>
      <c r="F1527" s="36" t="s">
        <v>47</v>
      </c>
      <c r="G1527" s="36" t="s">
        <v>2297</v>
      </c>
      <c r="H1527" s="9" t="s">
        <v>2298</v>
      </c>
      <c r="I1527" s="10">
        <v>0</v>
      </c>
      <c r="J1527" s="12">
        <v>575</v>
      </c>
      <c r="K1527" s="12">
        <v>115</v>
      </c>
      <c r="L1527" s="12">
        <v>0</v>
      </c>
      <c r="M1527" s="12">
        <v>0</v>
      </c>
      <c r="N1527" s="39">
        <v>0</v>
      </c>
      <c r="O1527" s="31">
        <v>0.46600000000000003</v>
      </c>
      <c r="P1527" s="36" t="s">
        <v>99</v>
      </c>
    </row>
    <row r="1528" spans="1:16" ht="36" x14ac:dyDescent="0.25">
      <c r="A1528" s="38">
        <v>38596</v>
      </c>
      <c r="B1528" s="38">
        <v>38596</v>
      </c>
      <c r="C1528" s="11">
        <v>2005</v>
      </c>
      <c r="D1528" s="11" t="s">
        <v>34</v>
      </c>
      <c r="E1528" s="11" t="s">
        <v>50</v>
      </c>
      <c r="F1528" s="36" t="s">
        <v>44</v>
      </c>
      <c r="G1528" s="36" t="s">
        <v>2299</v>
      </c>
      <c r="H1528" s="9" t="s">
        <v>2300</v>
      </c>
      <c r="I1528" s="10">
        <v>0</v>
      </c>
      <c r="J1528" s="12">
        <v>2250</v>
      </c>
      <c r="K1528" s="12">
        <v>450</v>
      </c>
      <c r="L1528" s="12">
        <v>0</v>
      </c>
      <c r="M1528" s="12">
        <v>0</v>
      </c>
      <c r="N1528" s="39">
        <v>0</v>
      </c>
      <c r="O1528" s="31">
        <v>1.825</v>
      </c>
      <c r="P1528" s="36" t="s">
        <v>99</v>
      </c>
    </row>
    <row r="1529" spans="1:16" ht="36" x14ac:dyDescent="0.25">
      <c r="A1529" s="38">
        <v>38596</v>
      </c>
      <c r="B1529" s="38">
        <v>38596</v>
      </c>
      <c r="C1529" s="11">
        <v>2005</v>
      </c>
      <c r="D1529" s="35" t="s">
        <v>104</v>
      </c>
      <c r="E1529" s="11" t="s">
        <v>276</v>
      </c>
      <c r="F1529" s="36" t="s">
        <v>51</v>
      </c>
      <c r="G1529" s="36" t="s">
        <v>826</v>
      </c>
      <c r="H1529" s="9" t="s">
        <v>2301</v>
      </c>
      <c r="I1529" s="10">
        <v>0</v>
      </c>
      <c r="J1529" s="12">
        <v>30</v>
      </c>
      <c r="K1529" s="12">
        <v>3</v>
      </c>
      <c r="L1529" s="12">
        <v>0</v>
      </c>
      <c r="M1529" s="12">
        <v>0</v>
      </c>
      <c r="N1529" s="39">
        <v>0</v>
      </c>
      <c r="O1529" s="31">
        <v>0.128</v>
      </c>
      <c r="P1529" s="36" t="s">
        <v>99</v>
      </c>
    </row>
    <row r="1530" spans="1:16" ht="36" x14ac:dyDescent="0.25">
      <c r="A1530" s="38">
        <v>38597</v>
      </c>
      <c r="B1530" s="38">
        <v>38597</v>
      </c>
      <c r="C1530" s="11">
        <v>2005</v>
      </c>
      <c r="D1530" s="11" t="s">
        <v>34</v>
      </c>
      <c r="E1530" s="11" t="s">
        <v>35</v>
      </c>
      <c r="F1530" s="36" t="s">
        <v>189</v>
      </c>
      <c r="G1530" s="36" t="s">
        <v>2302</v>
      </c>
      <c r="H1530" s="9" t="s">
        <v>2303</v>
      </c>
      <c r="I1530" s="10">
        <v>0</v>
      </c>
      <c r="J1530" s="12">
        <v>200</v>
      </c>
      <c r="K1530" s="12">
        <v>40</v>
      </c>
      <c r="L1530" s="12">
        <v>0</v>
      </c>
      <c r="M1530" s="12">
        <v>0</v>
      </c>
      <c r="N1530" s="39">
        <v>40</v>
      </c>
      <c r="O1530" s="31">
        <v>0.40200000000000002</v>
      </c>
      <c r="P1530" s="36" t="s">
        <v>99</v>
      </c>
    </row>
    <row r="1531" spans="1:16" ht="36" x14ac:dyDescent="0.25">
      <c r="A1531" s="38">
        <v>38598</v>
      </c>
      <c r="B1531" s="38">
        <v>38598</v>
      </c>
      <c r="C1531" s="11">
        <v>2005</v>
      </c>
      <c r="D1531" s="11" t="s">
        <v>34</v>
      </c>
      <c r="E1531" s="11" t="s">
        <v>50</v>
      </c>
      <c r="F1531" s="36" t="s">
        <v>75</v>
      </c>
      <c r="G1531" s="36" t="s">
        <v>272</v>
      </c>
      <c r="H1531" s="9" t="s">
        <v>2304</v>
      </c>
      <c r="I1531" s="10">
        <v>0</v>
      </c>
      <c r="J1531" s="12">
        <v>0</v>
      </c>
      <c r="K1531" s="12">
        <v>0</v>
      </c>
      <c r="L1531" s="12">
        <v>0</v>
      </c>
      <c r="M1531" s="12">
        <v>0</v>
      </c>
      <c r="N1531" s="39">
        <v>0</v>
      </c>
      <c r="O1531" s="31">
        <v>0</v>
      </c>
      <c r="P1531" s="36" t="s">
        <v>99</v>
      </c>
    </row>
    <row r="1532" spans="1:16" ht="48" x14ac:dyDescent="0.25">
      <c r="A1532" s="38">
        <v>38598</v>
      </c>
      <c r="B1532" s="38">
        <v>38598</v>
      </c>
      <c r="C1532" s="11">
        <v>2005</v>
      </c>
      <c r="D1532" s="35" t="s">
        <v>13</v>
      </c>
      <c r="E1532" s="11" t="s">
        <v>125</v>
      </c>
      <c r="F1532" s="36" t="s">
        <v>15</v>
      </c>
      <c r="G1532" s="36" t="s">
        <v>2305</v>
      </c>
      <c r="H1532" s="9" t="s">
        <v>2306</v>
      </c>
      <c r="I1532" s="10">
        <v>7</v>
      </c>
      <c r="J1532" s="12">
        <v>11</v>
      </c>
      <c r="K1532" s="12">
        <v>0</v>
      </c>
      <c r="L1532" s="12">
        <v>0</v>
      </c>
      <c r="M1532" s="12">
        <v>0</v>
      </c>
      <c r="N1532" s="39">
        <v>0</v>
      </c>
      <c r="O1532" s="31">
        <v>0</v>
      </c>
      <c r="P1532" s="36" t="s">
        <v>99</v>
      </c>
    </row>
    <row r="1533" spans="1:16" ht="48" x14ac:dyDescent="0.25">
      <c r="A1533" s="38">
        <v>38599</v>
      </c>
      <c r="B1533" s="38">
        <v>38599</v>
      </c>
      <c r="C1533" s="11">
        <v>2005</v>
      </c>
      <c r="D1533" s="35" t="s">
        <v>104</v>
      </c>
      <c r="E1533" s="11" t="s">
        <v>276</v>
      </c>
      <c r="F1533" s="36" t="s">
        <v>51</v>
      </c>
      <c r="G1533" s="36" t="s">
        <v>1101</v>
      </c>
      <c r="H1533" s="9" t="s">
        <v>2307</v>
      </c>
      <c r="I1533" s="10">
        <v>3</v>
      </c>
      <c r="J1533" s="12">
        <v>131</v>
      </c>
      <c r="K1533" s="12">
        <v>14</v>
      </c>
      <c r="L1533" s="12">
        <v>0</v>
      </c>
      <c r="M1533" s="12">
        <v>0</v>
      </c>
      <c r="N1533" s="39">
        <v>0</v>
      </c>
      <c r="O1533" s="31">
        <v>0.13100000000000001</v>
      </c>
      <c r="P1533" s="36" t="s">
        <v>99</v>
      </c>
    </row>
    <row r="1534" spans="1:16" ht="36" x14ac:dyDescent="0.25">
      <c r="A1534" s="38">
        <v>38599</v>
      </c>
      <c r="B1534" s="38">
        <v>38599</v>
      </c>
      <c r="C1534" s="11">
        <v>2005</v>
      </c>
      <c r="D1534" s="35" t="s">
        <v>104</v>
      </c>
      <c r="E1534" s="11" t="s">
        <v>276</v>
      </c>
      <c r="F1534" s="36" t="s">
        <v>36</v>
      </c>
      <c r="G1534" s="36" t="s">
        <v>414</v>
      </c>
      <c r="H1534" s="9" t="s">
        <v>2308</v>
      </c>
      <c r="I1534" s="10">
        <v>1</v>
      </c>
      <c r="J1534" s="12">
        <v>2</v>
      </c>
      <c r="K1534" s="12">
        <v>1</v>
      </c>
      <c r="L1534" s="12">
        <v>0</v>
      </c>
      <c r="M1534" s="12">
        <v>0</v>
      </c>
      <c r="N1534" s="39">
        <v>0</v>
      </c>
      <c r="O1534" s="31">
        <v>0.01</v>
      </c>
      <c r="P1534" s="36" t="s">
        <v>99</v>
      </c>
    </row>
    <row r="1535" spans="1:16" ht="24" x14ac:dyDescent="0.25">
      <c r="A1535" s="38">
        <v>38607</v>
      </c>
      <c r="B1535" s="38">
        <v>38607</v>
      </c>
      <c r="C1535" s="11">
        <v>2005</v>
      </c>
      <c r="D1535" s="11" t="s">
        <v>34</v>
      </c>
      <c r="E1535" s="11" t="s">
        <v>50</v>
      </c>
      <c r="F1535" s="36" t="s">
        <v>55</v>
      </c>
      <c r="G1535" s="36" t="s">
        <v>929</v>
      </c>
      <c r="H1535" s="9" t="s">
        <v>2309</v>
      </c>
      <c r="I1535" s="10">
        <v>0</v>
      </c>
      <c r="J1535" s="12">
        <v>305</v>
      </c>
      <c r="K1535" s="12">
        <v>61</v>
      </c>
      <c r="L1535" s="12">
        <v>0</v>
      </c>
      <c r="M1535" s="12">
        <v>0</v>
      </c>
      <c r="N1535" s="39">
        <v>0</v>
      </c>
      <c r="O1535" s="31">
        <v>0.247</v>
      </c>
      <c r="P1535" s="36" t="s">
        <v>99</v>
      </c>
    </row>
    <row r="1536" spans="1:16" ht="36" x14ac:dyDescent="0.25">
      <c r="A1536" s="38">
        <v>38608</v>
      </c>
      <c r="B1536" s="38">
        <v>38269</v>
      </c>
      <c r="C1536" s="11">
        <v>2005</v>
      </c>
      <c r="D1536" s="11" t="s">
        <v>34</v>
      </c>
      <c r="E1536" s="11" t="s">
        <v>35</v>
      </c>
      <c r="F1536" s="36" t="s">
        <v>100</v>
      </c>
      <c r="G1536" s="36" t="s">
        <v>2217</v>
      </c>
      <c r="H1536" s="9" t="s">
        <v>2310</v>
      </c>
      <c r="I1536" s="10">
        <v>0</v>
      </c>
      <c r="J1536" s="12">
        <v>40</v>
      </c>
      <c r="K1536" s="12">
        <v>8</v>
      </c>
      <c r="L1536" s="12">
        <v>1</v>
      </c>
      <c r="M1536" s="12">
        <v>0</v>
      </c>
      <c r="N1536" s="39">
        <v>0</v>
      </c>
      <c r="O1536" s="31">
        <v>9.5000000000000001E-2</v>
      </c>
      <c r="P1536" s="36" t="s">
        <v>99</v>
      </c>
    </row>
    <row r="1537" spans="1:16" ht="24" x14ac:dyDescent="0.25">
      <c r="A1537" s="38">
        <v>38608</v>
      </c>
      <c r="B1537" s="38">
        <v>38608</v>
      </c>
      <c r="C1537" s="11">
        <v>2005</v>
      </c>
      <c r="D1537" s="35" t="s">
        <v>115</v>
      </c>
      <c r="E1537" s="11" t="s">
        <v>116</v>
      </c>
      <c r="F1537" s="36" t="s">
        <v>42</v>
      </c>
      <c r="G1537" s="36" t="s">
        <v>665</v>
      </c>
      <c r="H1537" s="9" t="s">
        <v>2311</v>
      </c>
      <c r="I1537" s="10">
        <v>0</v>
      </c>
      <c r="J1537" s="12">
        <v>1</v>
      </c>
      <c r="K1537" s="12">
        <v>0</v>
      </c>
      <c r="L1537" s="12">
        <v>0</v>
      </c>
      <c r="M1537" s="12">
        <v>0</v>
      </c>
      <c r="N1537" s="39">
        <v>0</v>
      </c>
      <c r="O1537" s="31">
        <v>0.27</v>
      </c>
      <c r="P1537" s="36" t="s">
        <v>99</v>
      </c>
    </row>
    <row r="1538" spans="1:16" ht="24" x14ac:dyDescent="0.25">
      <c r="A1538" s="38">
        <v>38608</v>
      </c>
      <c r="B1538" s="38">
        <v>38608</v>
      </c>
      <c r="C1538" s="11">
        <v>2005</v>
      </c>
      <c r="D1538" s="35" t="s">
        <v>13</v>
      </c>
      <c r="E1538" s="11" t="s">
        <v>112</v>
      </c>
      <c r="F1538" s="36" t="s">
        <v>55</v>
      </c>
      <c r="G1538" s="36" t="s">
        <v>242</v>
      </c>
      <c r="H1538" s="9" t="s">
        <v>2312</v>
      </c>
      <c r="I1538" s="10">
        <v>0</v>
      </c>
      <c r="J1538" s="12">
        <v>8</v>
      </c>
      <c r="K1538" s="12">
        <v>0</v>
      </c>
      <c r="L1538" s="12">
        <v>0</v>
      </c>
      <c r="M1538" s="12">
        <v>0</v>
      </c>
      <c r="N1538" s="39">
        <v>0</v>
      </c>
      <c r="O1538" s="31">
        <v>0</v>
      </c>
      <c r="P1538" s="36" t="s">
        <v>99</v>
      </c>
    </row>
    <row r="1539" spans="1:16" ht="24" x14ac:dyDescent="0.25">
      <c r="A1539" s="38">
        <v>38610</v>
      </c>
      <c r="B1539" s="38">
        <v>38610</v>
      </c>
      <c r="C1539" s="11">
        <v>2005</v>
      </c>
      <c r="D1539" s="35" t="s">
        <v>13</v>
      </c>
      <c r="E1539" s="11" t="s">
        <v>125</v>
      </c>
      <c r="F1539" s="36" t="s">
        <v>51</v>
      </c>
      <c r="G1539" s="36" t="s">
        <v>287</v>
      </c>
      <c r="H1539" s="9" t="s">
        <v>2313</v>
      </c>
      <c r="I1539" s="10">
        <v>0</v>
      </c>
      <c r="J1539" s="12">
        <v>70</v>
      </c>
      <c r="K1539" s="12">
        <v>0</v>
      </c>
      <c r="L1539" s="12">
        <v>0</v>
      </c>
      <c r="M1539" s="12">
        <v>0</v>
      </c>
      <c r="N1539" s="39">
        <v>0</v>
      </c>
      <c r="O1539" s="31">
        <v>0</v>
      </c>
      <c r="P1539" s="36" t="s">
        <v>99</v>
      </c>
    </row>
    <row r="1540" spans="1:16" ht="24" x14ac:dyDescent="0.25">
      <c r="A1540" s="38">
        <v>38610</v>
      </c>
      <c r="B1540" s="38">
        <v>38610</v>
      </c>
      <c r="C1540" s="11">
        <v>2005</v>
      </c>
      <c r="D1540" s="35" t="s">
        <v>13</v>
      </c>
      <c r="E1540" s="11" t="s">
        <v>125</v>
      </c>
      <c r="F1540" s="36" t="s">
        <v>162</v>
      </c>
      <c r="G1540" s="36" t="s">
        <v>2314</v>
      </c>
      <c r="H1540" s="9" t="s">
        <v>2315</v>
      </c>
      <c r="I1540" s="10">
        <v>0</v>
      </c>
      <c r="J1540" s="12">
        <v>1</v>
      </c>
      <c r="K1540" s="12">
        <v>0</v>
      </c>
      <c r="L1540" s="12">
        <v>0</v>
      </c>
      <c r="M1540" s="12">
        <v>0</v>
      </c>
      <c r="N1540" s="39">
        <v>0</v>
      </c>
      <c r="O1540" s="31">
        <v>0</v>
      </c>
      <c r="P1540" s="36" t="s">
        <v>99</v>
      </c>
    </row>
    <row r="1541" spans="1:16" ht="24" x14ac:dyDescent="0.25">
      <c r="A1541" s="38">
        <v>38612</v>
      </c>
      <c r="B1541" s="38">
        <v>38612</v>
      </c>
      <c r="C1541" s="11">
        <v>2005</v>
      </c>
      <c r="D1541" s="35" t="s">
        <v>115</v>
      </c>
      <c r="E1541" s="11" t="s">
        <v>116</v>
      </c>
      <c r="F1541" s="36" t="s">
        <v>69</v>
      </c>
      <c r="G1541" s="36" t="s">
        <v>355</v>
      </c>
      <c r="H1541" s="9" t="s">
        <v>2316</v>
      </c>
      <c r="I1541" s="10">
        <v>0</v>
      </c>
      <c r="J1541" s="12">
        <v>0</v>
      </c>
      <c r="K1541" s="12">
        <v>0</v>
      </c>
      <c r="L1541" s="12">
        <v>0</v>
      </c>
      <c r="M1541" s="12">
        <v>0</v>
      </c>
      <c r="N1541" s="39">
        <v>0</v>
      </c>
      <c r="O1541" s="31">
        <v>0.27450000000000002</v>
      </c>
      <c r="P1541" s="36" t="s">
        <v>99</v>
      </c>
    </row>
    <row r="1542" spans="1:16" ht="36" x14ac:dyDescent="0.25">
      <c r="A1542" s="38">
        <v>38616</v>
      </c>
      <c r="B1542" s="38">
        <v>38616</v>
      </c>
      <c r="C1542" s="11">
        <v>2005</v>
      </c>
      <c r="D1542" s="35" t="s">
        <v>115</v>
      </c>
      <c r="E1542" s="11" t="s">
        <v>116</v>
      </c>
      <c r="F1542" s="36" t="s">
        <v>51</v>
      </c>
      <c r="G1542" s="36" t="s">
        <v>2317</v>
      </c>
      <c r="H1542" s="9" t="s">
        <v>2318</v>
      </c>
      <c r="I1542" s="10">
        <v>9</v>
      </c>
      <c r="J1542" s="12">
        <v>9</v>
      </c>
      <c r="K1542" s="12">
        <v>0</v>
      </c>
      <c r="L1542" s="12">
        <v>0</v>
      </c>
      <c r="M1542" s="12">
        <v>0</v>
      </c>
      <c r="N1542" s="39">
        <v>0</v>
      </c>
      <c r="O1542" s="31">
        <v>1</v>
      </c>
      <c r="P1542" s="36" t="s">
        <v>99</v>
      </c>
    </row>
    <row r="1543" spans="1:16" ht="36" x14ac:dyDescent="0.25">
      <c r="A1543" s="38">
        <v>38616</v>
      </c>
      <c r="B1543" s="38">
        <v>38616</v>
      </c>
      <c r="C1543" s="11">
        <v>2005</v>
      </c>
      <c r="D1543" s="35" t="s">
        <v>115</v>
      </c>
      <c r="E1543" s="11" t="s">
        <v>116</v>
      </c>
      <c r="F1543" s="36" t="s">
        <v>51</v>
      </c>
      <c r="G1543" s="36" t="s">
        <v>1101</v>
      </c>
      <c r="H1543" s="9" t="s">
        <v>2319</v>
      </c>
      <c r="I1543" s="10">
        <v>2</v>
      </c>
      <c r="J1543" s="12">
        <v>0</v>
      </c>
      <c r="K1543" s="12">
        <v>0</v>
      </c>
      <c r="L1543" s="12">
        <v>0</v>
      </c>
      <c r="M1543" s="12">
        <v>0</v>
      </c>
      <c r="N1543" s="39">
        <v>0</v>
      </c>
      <c r="O1543" s="31">
        <v>1</v>
      </c>
      <c r="P1543" s="36" t="s">
        <v>99</v>
      </c>
    </row>
    <row r="1544" spans="1:16" ht="24" x14ac:dyDescent="0.25">
      <c r="A1544" s="38">
        <v>38617</v>
      </c>
      <c r="B1544" s="38">
        <v>38617</v>
      </c>
      <c r="C1544" s="11">
        <v>2005</v>
      </c>
      <c r="D1544" s="11" t="s">
        <v>34</v>
      </c>
      <c r="E1544" s="11" t="s">
        <v>35</v>
      </c>
      <c r="F1544" s="36" t="s">
        <v>36</v>
      </c>
      <c r="G1544" s="36" t="s">
        <v>2320</v>
      </c>
      <c r="H1544" s="9" t="s">
        <v>2321</v>
      </c>
      <c r="I1544" s="10">
        <v>0</v>
      </c>
      <c r="J1544" s="12">
        <v>445</v>
      </c>
      <c r="K1544" s="12">
        <v>89</v>
      </c>
      <c r="L1544" s="12">
        <v>0</v>
      </c>
      <c r="M1544" s="12">
        <v>0</v>
      </c>
      <c r="N1544" s="39">
        <v>0</v>
      </c>
      <c r="O1544" s="31">
        <v>0.36099999999999999</v>
      </c>
      <c r="P1544" s="36" t="s">
        <v>99</v>
      </c>
    </row>
    <row r="1545" spans="1:16" ht="24" x14ac:dyDescent="0.25">
      <c r="A1545" s="38">
        <v>38617</v>
      </c>
      <c r="B1545" s="38">
        <v>38617</v>
      </c>
      <c r="C1545" s="11">
        <v>2005</v>
      </c>
      <c r="D1545" s="35" t="s">
        <v>104</v>
      </c>
      <c r="E1545" s="11" t="s">
        <v>276</v>
      </c>
      <c r="F1545" s="36" t="s">
        <v>36</v>
      </c>
      <c r="G1545" s="36" t="s">
        <v>1015</v>
      </c>
      <c r="H1545" s="9" t="s">
        <v>2322</v>
      </c>
      <c r="I1545" s="10">
        <v>3</v>
      </c>
      <c r="J1545" s="12">
        <v>3</v>
      </c>
      <c r="K1545" s="12">
        <v>0</v>
      </c>
      <c r="L1545" s="12">
        <v>0</v>
      </c>
      <c r="M1545" s="12">
        <v>0</v>
      </c>
      <c r="N1545" s="39">
        <v>0</v>
      </c>
      <c r="O1545" s="31">
        <v>0</v>
      </c>
      <c r="P1545" s="36" t="s">
        <v>99</v>
      </c>
    </row>
    <row r="1546" spans="1:16" ht="24" x14ac:dyDescent="0.25">
      <c r="A1546" s="38">
        <v>38618</v>
      </c>
      <c r="B1546" s="38">
        <v>38618</v>
      </c>
      <c r="C1546" s="11">
        <v>2005</v>
      </c>
      <c r="D1546" s="35" t="s">
        <v>13</v>
      </c>
      <c r="E1546" s="11" t="s">
        <v>112</v>
      </c>
      <c r="F1546" s="36" t="s">
        <v>51</v>
      </c>
      <c r="G1546" s="36" t="s">
        <v>287</v>
      </c>
      <c r="H1546" s="9" t="s">
        <v>2323</v>
      </c>
      <c r="I1546" s="10">
        <v>3</v>
      </c>
      <c r="J1546" s="12">
        <v>26</v>
      </c>
      <c r="K1546" s="12">
        <v>0</v>
      </c>
      <c r="L1546" s="12">
        <v>0</v>
      </c>
      <c r="M1546" s="12">
        <v>0</v>
      </c>
      <c r="N1546" s="39">
        <v>0</v>
      </c>
      <c r="O1546" s="31">
        <v>0</v>
      </c>
      <c r="P1546" s="36" t="s">
        <v>99</v>
      </c>
    </row>
    <row r="1547" spans="1:16" ht="48" x14ac:dyDescent="0.25">
      <c r="A1547" s="38">
        <v>38619</v>
      </c>
      <c r="B1547" s="38">
        <v>38619</v>
      </c>
      <c r="C1547" s="11">
        <v>2005</v>
      </c>
      <c r="D1547" s="11" t="s">
        <v>34</v>
      </c>
      <c r="E1547" s="11" t="s">
        <v>35</v>
      </c>
      <c r="F1547" s="36" t="s">
        <v>36</v>
      </c>
      <c r="G1547" s="9" t="s">
        <v>2324</v>
      </c>
      <c r="H1547" s="9" t="s">
        <v>2325</v>
      </c>
      <c r="I1547" s="10">
        <v>0</v>
      </c>
      <c r="J1547" s="12">
        <v>617</v>
      </c>
      <c r="K1547" s="12">
        <v>0</v>
      </c>
      <c r="L1547" s="12">
        <v>0</v>
      </c>
      <c r="M1547" s="12">
        <v>0</v>
      </c>
      <c r="N1547" s="39">
        <v>0</v>
      </c>
      <c r="O1547" s="31">
        <v>3.29</v>
      </c>
      <c r="P1547" s="36" t="s">
        <v>99</v>
      </c>
    </row>
    <row r="1548" spans="1:16" ht="36" x14ac:dyDescent="0.25">
      <c r="A1548" s="38">
        <v>38619</v>
      </c>
      <c r="B1548" s="38">
        <v>38619</v>
      </c>
      <c r="C1548" s="11">
        <v>2005</v>
      </c>
      <c r="D1548" s="11" t="s">
        <v>34</v>
      </c>
      <c r="E1548" s="11" t="s">
        <v>35</v>
      </c>
      <c r="F1548" s="36" t="s">
        <v>15</v>
      </c>
      <c r="G1548" s="36" t="s">
        <v>1700</v>
      </c>
      <c r="H1548" s="9" t="s">
        <v>2326</v>
      </c>
      <c r="I1548" s="10">
        <v>0</v>
      </c>
      <c r="J1548" s="12">
        <v>200</v>
      </c>
      <c r="K1548" s="12">
        <v>40</v>
      </c>
      <c r="L1548" s="12">
        <v>0</v>
      </c>
      <c r="M1548" s="12">
        <v>0</v>
      </c>
      <c r="N1548" s="39">
        <v>0</v>
      </c>
      <c r="O1548" s="31">
        <v>0.16200000000000001</v>
      </c>
      <c r="P1548" s="36" t="s">
        <v>99</v>
      </c>
    </row>
    <row r="1549" spans="1:16" ht="24" x14ac:dyDescent="0.25">
      <c r="A1549" s="38">
        <v>38619</v>
      </c>
      <c r="B1549" s="38">
        <v>38619</v>
      </c>
      <c r="C1549" s="11">
        <v>2005</v>
      </c>
      <c r="D1549" s="11" t="s">
        <v>34</v>
      </c>
      <c r="E1549" s="11" t="s">
        <v>35</v>
      </c>
      <c r="F1549" s="36" t="s">
        <v>92</v>
      </c>
      <c r="G1549" s="36" t="s">
        <v>2327</v>
      </c>
      <c r="H1549" s="9" t="s">
        <v>2328</v>
      </c>
      <c r="I1549" s="10">
        <v>0</v>
      </c>
      <c r="J1549" s="12">
        <v>45</v>
      </c>
      <c r="K1549" s="12">
        <v>9</v>
      </c>
      <c r="L1549" s="12">
        <v>0</v>
      </c>
      <c r="M1549" s="12">
        <v>0</v>
      </c>
      <c r="N1549" s="39">
        <v>0</v>
      </c>
      <c r="O1549" s="31">
        <v>3.6999999999999998E-2</v>
      </c>
      <c r="P1549" s="36" t="s">
        <v>99</v>
      </c>
    </row>
    <row r="1550" spans="1:16" ht="36" x14ac:dyDescent="0.25">
      <c r="A1550" s="38">
        <v>38620</v>
      </c>
      <c r="B1550" s="38">
        <v>38620</v>
      </c>
      <c r="C1550" s="11">
        <v>2005</v>
      </c>
      <c r="D1550" s="11" t="s">
        <v>34</v>
      </c>
      <c r="E1550" s="11" t="s">
        <v>35</v>
      </c>
      <c r="F1550" s="36" t="s">
        <v>15</v>
      </c>
      <c r="G1550" s="9" t="s">
        <v>2329</v>
      </c>
      <c r="H1550" s="9" t="s">
        <v>2330</v>
      </c>
      <c r="I1550" s="10">
        <v>1</v>
      </c>
      <c r="J1550" s="12">
        <v>315</v>
      </c>
      <c r="K1550" s="12">
        <v>63</v>
      </c>
      <c r="L1550" s="12">
        <v>0</v>
      </c>
      <c r="M1550" s="12">
        <v>0</v>
      </c>
      <c r="N1550" s="39">
        <v>0</v>
      </c>
      <c r="O1550" s="31">
        <v>3.55</v>
      </c>
      <c r="P1550" s="36" t="s">
        <v>99</v>
      </c>
    </row>
    <row r="1551" spans="1:16" ht="24" x14ac:dyDescent="0.25">
      <c r="A1551" s="38">
        <v>38620</v>
      </c>
      <c r="B1551" s="38">
        <v>38620</v>
      </c>
      <c r="C1551" s="11">
        <v>2005</v>
      </c>
      <c r="D1551" s="35" t="s">
        <v>115</v>
      </c>
      <c r="E1551" s="11" t="s">
        <v>116</v>
      </c>
      <c r="F1551" s="36" t="s">
        <v>69</v>
      </c>
      <c r="G1551" s="36" t="s">
        <v>1176</v>
      </c>
      <c r="H1551" s="9" t="s">
        <v>2331</v>
      </c>
      <c r="I1551" s="10">
        <v>0</v>
      </c>
      <c r="J1551" s="12">
        <v>0</v>
      </c>
      <c r="K1551" s="12">
        <v>0</v>
      </c>
      <c r="L1551" s="12">
        <v>0</v>
      </c>
      <c r="M1551" s="12">
        <v>0</v>
      </c>
      <c r="N1551" s="39">
        <v>0</v>
      </c>
      <c r="O1551" s="31">
        <v>0.27</v>
      </c>
      <c r="P1551" s="36" t="s">
        <v>99</v>
      </c>
    </row>
    <row r="1552" spans="1:16" ht="24" x14ac:dyDescent="0.25">
      <c r="A1552" s="38">
        <v>38621</v>
      </c>
      <c r="B1552" s="38">
        <v>38621</v>
      </c>
      <c r="C1552" s="11">
        <v>2005</v>
      </c>
      <c r="D1552" s="35" t="s">
        <v>115</v>
      </c>
      <c r="E1552" s="11" t="s">
        <v>116</v>
      </c>
      <c r="F1552" s="36" t="s">
        <v>155</v>
      </c>
      <c r="G1552" s="36" t="s">
        <v>2332</v>
      </c>
      <c r="H1552" s="9" t="s">
        <v>2333</v>
      </c>
      <c r="I1552" s="10">
        <v>1</v>
      </c>
      <c r="J1552" s="12">
        <v>1</v>
      </c>
      <c r="K1552" s="12">
        <v>0</v>
      </c>
      <c r="L1552" s="12">
        <v>0</v>
      </c>
      <c r="M1552" s="12">
        <v>0</v>
      </c>
      <c r="N1552" s="39">
        <v>0</v>
      </c>
      <c r="O1552" s="31">
        <v>1</v>
      </c>
      <c r="P1552" s="36" t="s">
        <v>99</v>
      </c>
    </row>
    <row r="1553" spans="1:16" ht="48" x14ac:dyDescent="0.25">
      <c r="A1553" s="38">
        <v>38623</v>
      </c>
      <c r="B1553" s="38">
        <v>38623</v>
      </c>
      <c r="C1553" s="11">
        <v>2005</v>
      </c>
      <c r="D1553" s="35" t="s">
        <v>115</v>
      </c>
      <c r="E1553" s="11" t="s">
        <v>116</v>
      </c>
      <c r="F1553" s="36" t="s">
        <v>162</v>
      </c>
      <c r="G1553" s="36" t="s">
        <v>2334</v>
      </c>
      <c r="H1553" s="9" t="s">
        <v>2335</v>
      </c>
      <c r="I1553" s="10">
        <v>6</v>
      </c>
      <c r="J1553" s="12">
        <v>15</v>
      </c>
      <c r="K1553" s="12">
        <v>0</v>
      </c>
      <c r="L1553" s="12">
        <v>0</v>
      </c>
      <c r="M1553" s="12">
        <v>0</v>
      </c>
      <c r="N1553" s="39">
        <v>0</v>
      </c>
      <c r="O1553" s="31">
        <v>0.27</v>
      </c>
      <c r="P1553" s="36" t="s">
        <v>99</v>
      </c>
    </row>
    <row r="1554" spans="1:16" ht="36" x14ac:dyDescent="0.25">
      <c r="A1554" s="38">
        <v>38623</v>
      </c>
      <c r="B1554" s="38">
        <v>38623</v>
      </c>
      <c r="C1554" s="11">
        <v>2005</v>
      </c>
      <c r="D1554" s="11" t="s">
        <v>34</v>
      </c>
      <c r="E1554" s="11" t="s">
        <v>35</v>
      </c>
      <c r="F1554" s="36" t="s">
        <v>92</v>
      </c>
      <c r="G1554" s="9" t="s">
        <v>2336</v>
      </c>
      <c r="H1554" s="9" t="s">
        <v>2337</v>
      </c>
      <c r="I1554" s="10">
        <v>0</v>
      </c>
      <c r="J1554" s="12">
        <v>4200</v>
      </c>
      <c r="K1554" s="12">
        <v>800</v>
      </c>
      <c r="L1554" s="12">
        <v>0</v>
      </c>
      <c r="M1554" s="12">
        <v>0</v>
      </c>
      <c r="N1554" s="39">
        <v>0</v>
      </c>
      <c r="O1554" s="31">
        <v>9.8249999999999993</v>
      </c>
      <c r="P1554" s="36" t="s">
        <v>99</v>
      </c>
    </row>
    <row r="1555" spans="1:16" ht="24" x14ac:dyDescent="0.25">
      <c r="A1555" s="38">
        <v>38623</v>
      </c>
      <c r="B1555" s="38">
        <v>38623</v>
      </c>
      <c r="C1555" s="11">
        <v>2005</v>
      </c>
      <c r="D1555" s="35" t="s">
        <v>13</v>
      </c>
      <c r="E1555" s="11" t="s">
        <v>112</v>
      </c>
      <c r="F1555" s="36" t="s">
        <v>19</v>
      </c>
      <c r="G1555" s="36" t="s">
        <v>1282</v>
      </c>
      <c r="H1555" s="9" t="s">
        <v>2338</v>
      </c>
      <c r="I1555" s="10">
        <v>0</v>
      </c>
      <c r="J1555" s="12">
        <v>4</v>
      </c>
      <c r="K1555" s="12">
        <v>0</v>
      </c>
      <c r="L1555" s="12">
        <v>0</v>
      </c>
      <c r="M1555" s="12">
        <v>0</v>
      </c>
      <c r="N1555" s="39">
        <v>0</v>
      </c>
      <c r="O1555" s="31">
        <v>0</v>
      </c>
      <c r="P1555" s="36" t="s">
        <v>99</v>
      </c>
    </row>
    <row r="1556" spans="1:16" x14ac:dyDescent="0.25">
      <c r="A1556" s="38">
        <v>38629</v>
      </c>
      <c r="B1556" s="38">
        <v>38629</v>
      </c>
      <c r="C1556" s="11">
        <v>2005</v>
      </c>
      <c r="D1556" s="11" t="s">
        <v>34</v>
      </c>
      <c r="E1556" s="11" t="s">
        <v>67</v>
      </c>
      <c r="F1556" s="36" t="s">
        <v>97</v>
      </c>
      <c r="G1556" s="36" t="s">
        <v>1272</v>
      </c>
      <c r="H1556" s="9" t="s">
        <v>2339</v>
      </c>
      <c r="I1556" s="10">
        <v>3</v>
      </c>
      <c r="J1556" s="12">
        <v>50725</v>
      </c>
      <c r="K1556" s="12">
        <v>10145</v>
      </c>
      <c r="L1556" s="12">
        <v>337</v>
      </c>
      <c r="M1556" s="12">
        <v>67</v>
      </c>
      <c r="N1556" s="39">
        <v>20045</v>
      </c>
      <c r="O1556" s="31">
        <v>917.34</v>
      </c>
      <c r="P1556" s="36" t="s">
        <v>38</v>
      </c>
    </row>
    <row r="1557" spans="1:16" ht="72" x14ac:dyDescent="0.25">
      <c r="A1557" s="38">
        <v>38629</v>
      </c>
      <c r="B1557" s="38">
        <v>38629</v>
      </c>
      <c r="C1557" s="11">
        <v>2005</v>
      </c>
      <c r="D1557" s="11" t="s">
        <v>34</v>
      </c>
      <c r="E1557" s="11" t="s">
        <v>67</v>
      </c>
      <c r="F1557" s="36" t="s">
        <v>92</v>
      </c>
      <c r="G1557" s="36" t="s">
        <v>1272</v>
      </c>
      <c r="H1557" s="9" t="s">
        <v>2340</v>
      </c>
      <c r="I1557" s="10">
        <v>5</v>
      </c>
      <c r="J1557" s="12">
        <v>37405</v>
      </c>
      <c r="K1557" s="12">
        <v>7481</v>
      </c>
      <c r="L1557" s="12">
        <v>441</v>
      </c>
      <c r="M1557" s="12">
        <v>157</v>
      </c>
      <c r="N1557" s="39">
        <v>32155.1</v>
      </c>
      <c r="O1557" s="31">
        <v>1757</v>
      </c>
      <c r="P1557" s="36" t="s">
        <v>38</v>
      </c>
    </row>
    <row r="1558" spans="1:16" ht="36" x14ac:dyDescent="0.25">
      <c r="A1558" s="38">
        <v>38629</v>
      </c>
      <c r="B1558" s="38">
        <v>38629</v>
      </c>
      <c r="C1558" s="11">
        <v>2005</v>
      </c>
      <c r="D1558" s="11" t="s">
        <v>34</v>
      </c>
      <c r="E1558" s="11" t="s">
        <v>67</v>
      </c>
      <c r="F1558" s="36" t="s">
        <v>36</v>
      </c>
      <c r="G1558" s="36" t="s">
        <v>2341</v>
      </c>
      <c r="H1558" s="9" t="s">
        <v>2342</v>
      </c>
      <c r="I1558" s="10">
        <v>86</v>
      </c>
      <c r="J1558" s="12">
        <v>162570</v>
      </c>
      <c r="K1558" s="12">
        <v>32514</v>
      </c>
      <c r="L1558" s="12">
        <v>305</v>
      </c>
      <c r="M1558" s="12">
        <v>114</v>
      </c>
      <c r="N1558" s="39">
        <v>208064.6</v>
      </c>
      <c r="O1558" s="31">
        <v>15031.5</v>
      </c>
      <c r="P1558" s="36" t="s">
        <v>38</v>
      </c>
    </row>
    <row r="1559" spans="1:16" ht="36" x14ac:dyDescent="0.25">
      <c r="A1559" s="38">
        <v>38629</v>
      </c>
      <c r="B1559" s="38">
        <v>38629</v>
      </c>
      <c r="C1559" s="11">
        <v>2005</v>
      </c>
      <c r="D1559" s="11" t="s">
        <v>34</v>
      </c>
      <c r="E1559" s="11" t="s">
        <v>67</v>
      </c>
      <c r="F1559" s="36" t="s">
        <v>162</v>
      </c>
      <c r="G1559" s="36" t="s">
        <v>1272</v>
      </c>
      <c r="H1559" s="9" t="s">
        <v>2343</v>
      </c>
      <c r="I1559" s="10">
        <v>0</v>
      </c>
      <c r="J1559" s="12">
        <v>13490</v>
      </c>
      <c r="K1559" s="12">
        <v>2698</v>
      </c>
      <c r="L1559" s="12">
        <v>407</v>
      </c>
      <c r="M1559" s="12">
        <v>31</v>
      </c>
      <c r="N1559" s="39">
        <v>61480.5</v>
      </c>
      <c r="O1559" s="31">
        <v>2535.6999999999998</v>
      </c>
      <c r="P1559" s="36" t="s">
        <v>38</v>
      </c>
    </row>
    <row r="1560" spans="1:16" ht="24" x14ac:dyDescent="0.25">
      <c r="A1560" s="38">
        <v>38629</v>
      </c>
      <c r="B1560" s="38">
        <v>38629</v>
      </c>
      <c r="C1560" s="11">
        <v>2005</v>
      </c>
      <c r="D1560" s="35" t="s">
        <v>115</v>
      </c>
      <c r="E1560" s="11" t="s">
        <v>116</v>
      </c>
      <c r="F1560" s="36" t="s">
        <v>19</v>
      </c>
      <c r="G1560" s="36" t="s">
        <v>641</v>
      </c>
      <c r="H1560" s="9" t="s">
        <v>2344</v>
      </c>
      <c r="I1560" s="10">
        <v>2</v>
      </c>
      <c r="J1560" s="12">
        <v>2</v>
      </c>
      <c r="K1560" s="12">
        <v>0</v>
      </c>
      <c r="L1560" s="12">
        <v>0</v>
      </c>
      <c r="M1560" s="12">
        <v>0</v>
      </c>
      <c r="N1560" s="39">
        <v>0</v>
      </c>
      <c r="O1560" s="31">
        <v>1</v>
      </c>
      <c r="P1560" s="36" t="s">
        <v>99</v>
      </c>
    </row>
    <row r="1561" spans="1:16" ht="48" x14ac:dyDescent="0.25">
      <c r="A1561" s="38">
        <v>38630</v>
      </c>
      <c r="B1561" s="38">
        <v>38630</v>
      </c>
      <c r="C1561" s="11">
        <v>2005</v>
      </c>
      <c r="D1561" s="11" t="s">
        <v>34</v>
      </c>
      <c r="E1561" s="11" t="s">
        <v>67</v>
      </c>
      <c r="F1561" s="36" t="s">
        <v>155</v>
      </c>
      <c r="G1561" s="36" t="s">
        <v>1272</v>
      </c>
      <c r="H1561" s="9" t="s">
        <v>2345</v>
      </c>
      <c r="I1561" s="10">
        <v>4</v>
      </c>
      <c r="J1561" s="12">
        <v>11000</v>
      </c>
      <c r="K1561" s="12">
        <v>2200</v>
      </c>
      <c r="L1561" s="12">
        <v>62</v>
      </c>
      <c r="M1561" s="12">
        <v>15</v>
      </c>
      <c r="N1561" s="39">
        <v>4876</v>
      </c>
      <c r="O1561" s="31">
        <v>819.82</v>
      </c>
      <c r="P1561" s="36" t="s">
        <v>38</v>
      </c>
    </row>
    <row r="1562" spans="1:16" ht="24" x14ac:dyDescent="0.25">
      <c r="A1562" s="38">
        <v>38630</v>
      </c>
      <c r="B1562" s="38">
        <v>38630</v>
      </c>
      <c r="C1562" s="11">
        <v>2005</v>
      </c>
      <c r="D1562" s="11" t="s">
        <v>34</v>
      </c>
      <c r="E1562" s="11" t="s">
        <v>35</v>
      </c>
      <c r="F1562" s="36" t="s">
        <v>15</v>
      </c>
      <c r="G1562" s="9" t="s">
        <v>2329</v>
      </c>
      <c r="H1562" s="9" t="s">
        <v>2346</v>
      </c>
      <c r="I1562" s="10">
        <v>1</v>
      </c>
      <c r="J1562" s="12">
        <v>1</v>
      </c>
      <c r="K1562" s="12">
        <v>0</v>
      </c>
      <c r="L1562" s="12">
        <v>0</v>
      </c>
      <c r="M1562" s="12">
        <v>0</v>
      </c>
      <c r="N1562" s="39">
        <v>0</v>
      </c>
      <c r="O1562" s="31">
        <v>0</v>
      </c>
      <c r="P1562" s="36" t="s">
        <v>99</v>
      </c>
    </row>
    <row r="1563" spans="1:16" ht="24" x14ac:dyDescent="0.25">
      <c r="A1563" s="38">
        <v>38631</v>
      </c>
      <c r="B1563" s="38">
        <v>38631</v>
      </c>
      <c r="C1563" s="11">
        <v>2005</v>
      </c>
      <c r="D1563" s="35" t="s">
        <v>115</v>
      </c>
      <c r="E1563" s="11" t="s">
        <v>116</v>
      </c>
      <c r="F1563" s="36" t="s">
        <v>19</v>
      </c>
      <c r="G1563" s="36" t="s">
        <v>2347</v>
      </c>
      <c r="H1563" s="9" t="s">
        <v>2348</v>
      </c>
      <c r="I1563" s="10">
        <v>2</v>
      </c>
      <c r="J1563" s="12">
        <v>2</v>
      </c>
      <c r="K1563" s="12">
        <v>0</v>
      </c>
      <c r="L1563" s="12">
        <v>0</v>
      </c>
      <c r="M1563" s="12">
        <v>0</v>
      </c>
      <c r="N1563" s="39">
        <v>0</v>
      </c>
      <c r="O1563" s="31">
        <v>0.27</v>
      </c>
      <c r="P1563" s="36" t="s">
        <v>99</v>
      </c>
    </row>
    <row r="1564" spans="1:16" ht="24" x14ac:dyDescent="0.25">
      <c r="A1564" s="38">
        <v>38631</v>
      </c>
      <c r="B1564" s="38">
        <v>38631</v>
      </c>
      <c r="C1564" s="11">
        <v>2005</v>
      </c>
      <c r="D1564" s="35" t="s">
        <v>104</v>
      </c>
      <c r="E1564" s="11" t="s">
        <v>276</v>
      </c>
      <c r="F1564" s="36" t="s">
        <v>97</v>
      </c>
      <c r="G1564" s="36" t="s">
        <v>2349</v>
      </c>
      <c r="H1564" s="9" t="s">
        <v>2350</v>
      </c>
      <c r="I1564" s="10">
        <v>3</v>
      </c>
      <c r="J1564" s="12">
        <v>3</v>
      </c>
      <c r="K1564" s="12">
        <v>0</v>
      </c>
      <c r="L1564" s="12">
        <v>0</v>
      </c>
      <c r="M1564" s="12">
        <v>0</v>
      </c>
      <c r="N1564" s="39">
        <v>0</v>
      </c>
      <c r="O1564" s="31">
        <v>4.2000000000000003E-2</v>
      </c>
      <c r="P1564" s="36" t="s">
        <v>99</v>
      </c>
    </row>
    <row r="1565" spans="1:16" ht="36" x14ac:dyDescent="0.25">
      <c r="A1565" s="38">
        <v>38633</v>
      </c>
      <c r="B1565" s="38">
        <v>38633</v>
      </c>
      <c r="C1565" s="11">
        <v>2005</v>
      </c>
      <c r="D1565" s="11" t="s">
        <v>34</v>
      </c>
      <c r="E1565" s="11" t="s">
        <v>35</v>
      </c>
      <c r="F1565" s="36" t="s">
        <v>59</v>
      </c>
      <c r="G1565" s="36" t="s">
        <v>2351</v>
      </c>
      <c r="H1565" s="9" t="s">
        <v>2352</v>
      </c>
      <c r="I1565" s="10">
        <v>0</v>
      </c>
      <c r="J1565" s="12">
        <v>0</v>
      </c>
      <c r="K1565" s="12">
        <v>0</v>
      </c>
      <c r="L1565" s="12">
        <v>0</v>
      </c>
      <c r="M1565" s="12">
        <v>0</v>
      </c>
      <c r="N1565" s="39">
        <v>0</v>
      </c>
      <c r="O1565" s="31">
        <v>0</v>
      </c>
      <c r="P1565" s="36" t="s">
        <v>99</v>
      </c>
    </row>
    <row r="1566" spans="1:16" ht="36" x14ac:dyDescent="0.25">
      <c r="A1566" s="38">
        <v>38636</v>
      </c>
      <c r="B1566" s="38">
        <v>38636</v>
      </c>
      <c r="C1566" s="11">
        <v>2005</v>
      </c>
      <c r="D1566" s="11" t="s">
        <v>34</v>
      </c>
      <c r="E1566" s="11" t="s">
        <v>35</v>
      </c>
      <c r="F1566" s="36" t="s">
        <v>51</v>
      </c>
      <c r="G1566" s="36" t="s">
        <v>2353</v>
      </c>
      <c r="H1566" s="9" t="s">
        <v>2354</v>
      </c>
      <c r="I1566" s="10">
        <v>0</v>
      </c>
      <c r="J1566" s="12">
        <v>570</v>
      </c>
      <c r="K1566" s="12">
        <v>114</v>
      </c>
      <c r="L1566" s="12">
        <v>0</v>
      </c>
      <c r="M1566" s="12">
        <v>0</v>
      </c>
      <c r="N1566" s="39">
        <v>0</v>
      </c>
      <c r="O1566" s="31">
        <v>1.1459999999999999</v>
      </c>
      <c r="P1566" s="36" t="s">
        <v>99</v>
      </c>
    </row>
    <row r="1567" spans="1:16" ht="48" x14ac:dyDescent="0.25">
      <c r="A1567" s="38">
        <v>38638</v>
      </c>
      <c r="B1567" s="38">
        <v>38638</v>
      </c>
      <c r="C1567" s="11">
        <v>2005</v>
      </c>
      <c r="D1567" s="11" t="s">
        <v>34</v>
      </c>
      <c r="E1567" s="11" t="s">
        <v>35</v>
      </c>
      <c r="F1567" s="36" t="s">
        <v>57</v>
      </c>
      <c r="G1567" s="9" t="s">
        <v>2355</v>
      </c>
      <c r="H1567" s="9" t="s">
        <v>2356</v>
      </c>
      <c r="I1567" s="10">
        <v>0</v>
      </c>
      <c r="J1567" s="12">
        <v>384</v>
      </c>
      <c r="K1567" s="12">
        <v>105</v>
      </c>
      <c r="L1567" s="12">
        <v>0</v>
      </c>
      <c r="M1567" s="12">
        <v>0</v>
      </c>
      <c r="N1567" s="39">
        <v>0</v>
      </c>
      <c r="O1567" s="31">
        <v>0.42599999999999999</v>
      </c>
      <c r="P1567" s="36" t="s">
        <v>99</v>
      </c>
    </row>
    <row r="1568" spans="1:16" ht="24" x14ac:dyDescent="0.25">
      <c r="A1568" s="38">
        <v>38638</v>
      </c>
      <c r="B1568" s="38">
        <v>38638</v>
      </c>
      <c r="C1568" s="11">
        <v>2005</v>
      </c>
      <c r="D1568" s="35" t="s">
        <v>13</v>
      </c>
      <c r="E1568" s="11" t="s">
        <v>125</v>
      </c>
      <c r="F1568" s="36" t="s">
        <v>62</v>
      </c>
      <c r="G1568" s="36" t="s">
        <v>585</v>
      </c>
      <c r="H1568" s="9" t="s">
        <v>2357</v>
      </c>
      <c r="I1568" s="10">
        <v>1</v>
      </c>
      <c r="J1568" s="12">
        <v>5</v>
      </c>
      <c r="K1568" s="12">
        <v>0</v>
      </c>
      <c r="L1568" s="12">
        <v>0</v>
      </c>
      <c r="M1568" s="12">
        <v>0</v>
      </c>
      <c r="N1568" s="39">
        <v>0</v>
      </c>
      <c r="O1568" s="31">
        <v>0</v>
      </c>
      <c r="P1568" s="36" t="s">
        <v>99</v>
      </c>
    </row>
    <row r="1569" spans="1:16" ht="48" x14ac:dyDescent="0.25">
      <c r="A1569" s="38">
        <v>38639</v>
      </c>
      <c r="B1569" s="38">
        <v>38639</v>
      </c>
      <c r="C1569" s="11">
        <v>2005</v>
      </c>
      <c r="D1569" s="11" t="s">
        <v>34</v>
      </c>
      <c r="E1569" s="11" t="s">
        <v>35</v>
      </c>
      <c r="F1569" s="36" t="s">
        <v>69</v>
      </c>
      <c r="G1569" s="36" t="s">
        <v>2358</v>
      </c>
      <c r="H1569" s="9" t="s">
        <v>2359</v>
      </c>
      <c r="I1569" s="10">
        <v>0</v>
      </c>
      <c r="J1569" s="12">
        <v>567</v>
      </c>
      <c r="K1569" s="12">
        <v>0</v>
      </c>
      <c r="L1569" s="12">
        <v>0</v>
      </c>
      <c r="M1569" s="12">
        <v>0</v>
      </c>
      <c r="N1569" s="39">
        <v>0</v>
      </c>
      <c r="O1569" s="31">
        <v>0</v>
      </c>
      <c r="P1569" s="36" t="s">
        <v>99</v>
      </c>
    </row>
    <row r="1570" spans="1:16" ht="36" x14ac:dyDescent="0.25">
      <c r="A1570" s="38">
        <v>38640</v>
      </c>
      <c r="B1570" s="38">
        <v>38640</v>
      </c>
      <c r="C1570" s="11">
        <v>2005</v>
      </c>
      <c r="D1570" s="35" t="s">
        <v>13</v>
      </c>
      <c r="E1570" s="11" t="s">
        <v>125</v>
      </c>
      <c r="F1570" s="36" t="s">
        <v>15</v>
      </c>
      <c r="G1570" s="36" t="s">
        <v>2360</v>
      </c>
      <c r="H1570" s="9" t="s">
        <v>2361</v>
      </c>
      <c r="I1570" s="10">
        <v>0</v>
      </c>
      <c r="J1570" s="12">
        <v>1</v>
      </c>
      <c r="K1570" s="12">
        <v>1</v>
      </c>
      <c r="L1570" s="12">
        <v>0</v>
      </c>
      <c r="M1570" s="12">
        <v>0</v>
      </c>
      <c r="N1570" s="39">
        <v>0</v>
      </c>
      <c r="O1570" s="31">
        <v>0.01</v>
      </c>
      <c r="P1570" s="36" t="s">
        <v>99</v>
      </c>
    </row>
    <row r="1571" spans="1:16" ht="36" x14ac:dyDescent="0.25">
      <c r="A1571" s="38">
        <v>38641</v>
      </c>
      <c r="B1571" s="38">
        <v>38641</v>
      </c>
      <c r="C1571" s="11">
        <v>2005</v>
      </c>
      <c r="D1571" s="11" t="s">
        <v>34</v>
      </c>
      <c r="E1571" s="11" t="s">
        <v>35</v>
      </c>
      <c r="F1571" s="36" t="s">
        <v>36</v>
      </c>
      <c r="G1571" s="36" t="s">
        <v>2362</v>
      </c>
      <c r="H1571" s="9" t="s">
        <v>2363</v>
      </c>
      <c r="I1571" s="10">
        <v>0</v>
      </c>
      <c r="J1571" s="12">
        <v>325</v>
      </c>
      <c r="K1571" s="12">
        <v>65</v>
      </c>
      <c r="L1571" s="12">
        <v>0</v>
      </c>
      <c r="M1571" s="12">
        <v>0</v>
      </c>
      <c r="N1571" s="39">
        <v>0</v>
      </c>
      <c r="O1571" s="31">
        <v>0.26</v>
      </c>
      <c r="P1571" s="36" t="s">
        <v>99</v>
      </c>
    </row>
    <row r="1572" spans="1:16" ht="24" x14ac:dyDescent="0.25">
      <c r="A1572" s="38">
        <v>38641</v>
      </c>
      <c r="B1572" s="38">
        <v>38641</v>
      </c>
      <c r="C1572" s="11">
        <v>2005</v>
      </c>
      <c r="D1572" s="35" t="s">
        <v>115</v>
      </c>
      <c r="E1572" s="11" t="s">
        <v>116</v>
      </c>
      <c r="F1572" s="36" t="s">
        <v>36</v>
      </c>
      <c r="G1572" s="36" t="s">
        <v>1004</v>
      </c>
      <c r="H1572" s="9" t="s">
        <v>2364</v>
      </c>
      <c r="I1572" s="10">
        <v>0</v>
      </c>
      <c r="J1572" s="12">
        <v>0</v>
      </c>
      <c r="K1572" s="12">
        <v>0</v>
      </c>
      <c r="L1572" s="12">
        <v>0</v>
      </c>
      <c r="M1572" s="12">
        <v>0</v>
      </c>
      <c r="N1572" s="39">
        <v>0</v>
      </c>
      <c r="O1572" s="31">
        <v>0</v>
      </c>
      <c r="P1572" s="36" t="s">
        <v>99</v>
      </c>
    </row>
    <row r="1573" spans="1:16" ht="24" x14ac:dyDescent="0.25">
      <c r="A1573" s="38">
        <v>38643</v>
      </c>
      <c r="B1573" s="38">
        <v>38643</v>
      </c>
      <c r="C1573" s="11">
        <v>2005</v>
      </c>
      <c r="D1573" s="35" t="s">
        <v>13</v>
      </c>
      <c r="E1573" s="11" t="s">
        <v>149</v>
      </c>
      <c r="F1573" s="36" t="s">
        <v>598</v>
      </c>
      <c r="G1573" s="36" t="s">
        <v>621</v>
      </c>
      <c r="H1573" s="9" t="s">
        <v>2365</v>
      </c>
      <c r="I1573" s="10">
        <v>0</v>
      </c>
      <c r="J1573" s="12">
        <v>13</v>
      </c>
      <c r="K1573" s="12">
        <v>0</v>
      </c>
      <c r="L1573" s="12">
        <v>0</v>
      </c>
      <c r="M1573" s="12">
        <v>0</v>
      </c>
      <c r="N1573" s="39">
        <v>0</v>
      </c>
      <c r="O1573" s="31">
        <v>0</v>
      </c>
      <c r="P1573" s="36" t="s">
        <v>99</v>
      </c>
    </row>
    <row r="1574" spans="1:16" ht="24" x14ac:dyDescent="0.25">
      <c r="A1574" s="38">
        <v>38643</v>
      </c>
      <c r="B1574" s="38">
        <v>38643</v>
      </c>
      <c r="C1574" s="11">
        <v>2005</v>
      </c>
      <c r="D1574" s="35" t="s">
        <v>13</v>
      </c>
      <c r="E1574" s="11" t="s">
        <v>149</v>
      </c>
      <c r="F1574" s="36" t="s">
        <v>162</v>
      </c>
      <c r="G1574" s="36" t="s">
        <v>2064</v>
      </c>
      <c r="H1574" s="9" t="s">
        <v>2366</v>
      </c>
      <c r="I1574" s="10">
        <v>0</v>
      </c>
      <c r="J1574" s="12">
        <v>0</v>
      </c>
      <c r="K1574" s="12">
        <v>0</v>
      </c>
      <c r="L1574" s="12">
        <v>0</v>
      </c>
      <c r="M1574" s="12">
        <v>0</v>
      </c>
      <c r="N1574" s="39">
        <v>0</v>
      </c>
      <c r="O1574" s="31">
        <v>0</v>
      </c>
      <c r="P1574" s="36" t="s">
        <v>99</v>
      </c>
    </row>
    <row r="1575" spans="1:16" ht="24" x14ac:dyDescent="0.25">
      <c r="A1575" s="38">
        <v>38646</v>
      </c>
      <c r="B1575" s="38">
        <v>38646</v>
      </c>
      <c r="C1575" s="11">
        <v>2005</v>
      </c>
      <c r="D1575" s="35" t="s">
        <v>115</v>
      </c>
      <c r="E1575" s="11" t="s">
        <v>116</v>
      </c>
      <c r="F1575" s="36" t="s">
        <v>55</v>
      </c>
      <c r="G1575" s="36" t="s">
        <v>936</v>
      </c>
      <c r="H1575" s="9" t="s">
        <v>2367</v>
      </c>
      <c r="I1575" s="10">
        <v>0</v>
      </c>
      <c r="J1575" s="12">
        <v>0</v>
      </c>
      <c r="K1575" s="12">
        <v>0</v>
      </c>
      <c r="L1575" s="12">
        <v>0</v>
      </c>
      <c r="M1575" s="12">
        <v>0</v>
      </c>
      <c r="N1575" s="39">
        <v>0</v>
      </c>
      <c r="O1575" s="31">
        <v>0.34</v>
      </c>
      <c r="P1575" s="36" t="s">
        <v>99</v>
      </c>
    </row>
    <row r="1576" spans="1:16" ht="24" x14ac:dyDescent="0.25">
      <c r="A1576" s="38">
        <v>38646</v>
      </c>
      <c r="B1576" s="38">
        <v>38649</v>
      </c>
      <c r="C1576" s="11">
        <v>2005</v>
      </c>
      <c r="D1576" s="11" t="s">
        <v>34</v>
      </c>
      <c r="E1576" s="11" t="s">
        <v>67</v>
      </c>
      <c r="F1576" s="36" t="s">
        <v>253</v>
      </c>
      <c r="G1576" s="36" t="s">
        <v>2368</v>
      </c>
      <c r="H1576" s="9" t="s">
        <v>2369</v>
      </c>
      <c r="I1576" s="10">
        <v>0</v>
      </c>
      <c r="J1576" s="12">
        <v>31150</v>
      </c>
      <c r="K1576" s="12">
        <v>6230</v>
      </c>
      <c r="L1576" s="12">
        <v>115</v>
      </c>
      <c r="M1576" s="12">
        <v>4</v>
      </c>
      <c r="N1576" s="39">
        <v>39786.800000000003</v>
      </c>
      <c r="O1576" s="31">
        <v>514.9</v>
      </c>
      <c r="P1576" s="36" t="s">
        <v>38</v>
      </c>
    </row>
    <row r="1577" spans="1:16" ht="36" x14ac:dyDescent="0.25">
      <c r="A1577" s="38">
        <v>38646</v>
      </c>
      <c r="B1577" s="38">
        <v>38649</v>
      </c>
      <c r="C1577" s="11">
        <v>2005</v>
      </c>
      <c r="D1577" s="11" t="s">
        <v>34</v>
      </c>
      <c r="E1577" s="11" t="s">
        <v>67</v>
      </c>
      <c r="F1577" s="36" t="s">
        <v>30</v>
      </c>
      <c r="G1577" s="36" t="s">
        <v>2370</v>
      </c>
      <c r="H1577" s="9" t="s">
        <v>2371</v>
      </c>
      <c r="I1577" s="10">
        <v>0</v>
      </c>
      <c r="J1577" s="12">
        <v>113750</v>
      </c>
      <c r="K1577" s="12">
        <v>22750</v>
      </c>
      <c r="L1577" s="12">
        <v>358</v>
      </c>
      <c r="M1577" s="12">
        <v>14</v>
      </c>
      <c r="N1577" s="39">
        <v>9529.5</v>
      </c>
      <c r="O1577" s="31">
        <v>18258</v>
      </c>
      <c r="P1577" s="36" t="s">
        <v>38</v>
      </c>
    </row>
    <row r="1578" spans="1:16" ht="36" x14ac:dyDescent="0.25">
      <c r="A1578" s="38">
        <v>38647</v>
      </c>
      <c r="B1578" s="38">
        <v>38647</v>
      </c>
      <c r="C1578" s="11">
        <v>2005</v>
      </c>
      <c r="D1578" s="35" t="s">
        <v>13</v>
      </c>
      <c r="E1578" s="11" t="s">
        <v>125</v>
      </c>
      <c r="F1578" s="36" t="s">
        <v>15</v>
      </c>
      <c r="G1578" s="36" t="s">
        <v>486</v>
      </c>
      <c r="H1578" s="9" t="s">
        <v>2372</v>
      </c>
      <c r="I1578" s="10">
        <v>0</v>
      </c>
      <c r="J1578" s="12">
        <v>21</v>
      </c>
      <c r="K1578" s="12">
        <v>4</v>
      </c>
      <c r="L1578" s="12">
        <v>0</v>
      </c>
      <c r="M1578" s="12">
        <v>0</v>
      </c>
      <c r="N1578" s="39">
        <v>0</v>
      </c>
      <c r="O1578" s="31">
        <v>0.104</v>
      </c>
      <c r="P1578" s="36" t="s">
        <v>99</v>
      </c>
    </row>
    <row r="1579" spans="1:16" ht="36" x14ac:dyDescent="0.25">
      <c r="A1579" s="38">
        <v>38653</v>
      </c>
      <c r="B1579" s="38">
        <v>38653</v>
      </c>
      <c r="C1579" s="11">
        <v>2005</v>
      </c>
      <c r="D1579" s="35" t="s">
        <v>115</v>
      </c>
      <c r="E1579" s="11" t="s">
        <v>116</v>
      </c>
      <c r="F1579" s="36" t="s">
        <v>72</v>
      </c>
      <c r="G1579" s="36" t="s">
        <v>430</v>
      </c>
      <c r="H1579" s="9" t="s">
        <v>2373</v>
      </c>
      <c r="I1579" s="10">
        <v>4</v>
      </c>
      <c r="J1579" s="12">
        <v>23</v>
      </c>
      <c r="K1579" s="12">
        <v>0</v>
      </c>
      <c r="L1579" s="12">
        <v>0</v>
      </c>
      <c r="M1579" s="12">
        <v>0</v>
      </c>
      <c r="N1579" s="39">
        <v>0</v>
      </c>
      <c r="O1579" s="31">
        <v>0.27</v>
      </c>
      <c r="P1579" s="36" t="s">
        <v>99</v>
      </c>
    </row>
    <row r="1580" spans="1:16" ht="24" x14ac:dyDescent="0.25">
      <c r="A1580" s="38">
        <v>38653</v>
      </c>
      <c r="B1580" s="38">
        <v>38653</v>
      </c>
      <c r="C1580" s="11">
        <v>2005</v>
      </c>
      <c r="D1580" s="35" t="s">
        <v>104</v>
      </c>
      <c r="E1580" s="11" t="s">
        <v>276</v>
      </c>
      <c r="F1580" s="36" t="s">
        <v>28</v>
      </c>
      <c r="G1580" s="36" t="s">
        <v>698</v>
      </c>
      <c r="H1580" s="9" t="s">
        <v>2374</v>
      </c>
      <c r="I1580" s="10">
        <v>0</v>
      </c>
      <c r="J1580" s="12">
        <v>295</v>
      </c>
      <c r="K1580" s="12">
        <v>59</v>
      </c>
      <c r="L1580" s="12">
        <v>0</v>
      </c>
      <c r="M1580" s="12">
        <v>0</v>
      </c>
      <c r="N1580" s="39">
        <v>0</v>
      </c>
      <c r="O1580" s="31">
        <v>0.59699999999999998</v>
      </c>
      <c r="P1580" s="36" t="s">
        <v>99</v>
      </c>
    </row>
    <row r="1581" spans="1:16" ht="24" x14ac:dyDescent="0.25">
      <c r="A1581" s="38">
        <v>38653</v>
      </c>
      <c r="B1581" s="38">
        <v>38653</v>
      </c>
      <c r="C1581" s="11">
        <v>2005</v>
      </c>
      <c r="D1581" s="35" t="s">
        <v>115</v>
      </c>
      <c r="E1581" s="11" t="s">
        <v>116</v>
      </c>
      <c r="F1581" s="36" t="s">
        <v>47</v>
      </c>
      <c r="G1581" s="36" t="s">
        <v>382</v>
      </c>
      <c r="H1581" s="9" t="s">
        <v>2375</v>
      </c>
      <c r="I1581" s="10">
        <v>0</v>
      </c>
      <c r="J1581" s="12">
        <v>0</v>
      </c>
      <c r="K1581" s="12">
        <v>0</v>
      </c>
      <c r="L1581" s="12">
        <v>0</v>
      </c>
      <c r="M1581" s="12">
        <v>0</v>
      </c>
      <c r="N1581" s="39">
        <v>0</v>
      </c>
      <c r="O1581" s="31">
        <v>0.27</v>
      </c>
      <c r="P1581" s="36" t="s">
        <v>99</v>
      </c>
    </row>
    <row r="1582" spans="1:16" ht="36" x14ac:dyDescent="0.25">
      <c r="A1582" s="38">
        <v>38655</v>
      </c>
      <c r="B1582" s="38">
        <v>38655</v>
      </c>
      <c r="C1582" s="11">
        <v>2005</v>
      </c>
      <c r="D1582" s="35" t="s">
        <v>115</v>
      </c>
      <c r="E1582" s="11" t="s">
        <v>116</v>
      </c>
      <c r="F1582" s="36" t="s">
        <v>100</v>
      </c>
      <c r="G1582" s="36" t="s">
        <v>2376</v>
      </c>
      <c r="H1582" s="9" t="s">
        <v>2377</v>
      </c>
      <c r="I1582" s="10">
        <v>0</v>
      </c>
      <c r="J1582" s="12">
        <v>0</v>
      </c>
      <c r="K1582" s="12">
        <v>0</v>
      </c>
      <c r="L1582" s="12">
        <v>0</v>
      </c>
      <c r="M1582" s="12">
        <v>0</v>
      </c>
      <c r="N1582" s="39">
        <v>0</v>
      </c>
      <c r="O1582" s="31">
        <v>0.27</v>
      </c>
      <c r="P1582" s="36" t="s">
        <v>99</v>
      </c>
    </row>
    <row r="1583" spans="1:16" ht="24" x14ac:dyDescent="0.25">
      <c r="A1583" s="38">
        <v>38656</v>
      </c>
      <c r="B1583" s="38">
        <v>38656</v>
      </c>
      <c r="C1583" s="11">
        <v>2005</v>
      </c>
      <c r="D1583" s="35" t="s">
        <v>13</v>
      </c>
      <c r="E1583" s="11" t="s">
        <v>125</v>
      </c>
      <c r="F1583" s="36" t="s">
        <v>165</v>
      </c>
      <c r="G1583" s="36" t="s">
        <v>2378</v>
      </c>
      <c r="H1583" s="9" t="s">
        <v>2379</v>
      </c>
      <c r="I1583" s="10">
        <v>0</v>
      </c>
      <c r="J1583" s="12">
        <v>6</v>
      </c>
      <c r="K1583" s="12">
        <v>0</v>
      </c>
      <c r="L1583" s="12">
        <v>0</v>
      </c>
      <c r="M1583" s="12">
        <v>0</v>
      </c>
      <c r="N1583" s="39">
        <v>0</v>
      </c>
      <c r="O1583" s="31">
        <v>0</v>
      </c>
      <c r="P1583" s="36" t="s">
        <v>99</v>
      </c>
    </row>
    <row r="1584" spans="1:16" ht="24" x14ac:dyDescent="0.25">
      <c r="A1584" s="38">
        <v>38657</v>
      </c>
      <c r="B1584" s="38">
        <v>38657</v>
      </c>
      <c r="C1584" s="11">
        <v>2005</v>
      </c>
      <c r="D1584" s="35" t="s">
        <v>115</v>
      </c>
      <c r="E1584" s="11" t="s">
        <v>116</v>
      </c>
      <c r="F1584" s="36" t="s">
        <v>42</v>
      </c>
      <c r="G1584" s="36" t="s">
        <v>2380</v>
      </c>
      <c r="H1584" s="9" t="s">
        <v>2381</v>
      </c>
      <c r="I1584" s="10">
        <v>1</v>
      </c>
      <c r="J1584" s="12">
        <v>1</v>
      </c>
      <c r="K1584" s="12">
        <v>0</v>
      </c>
      <c r="L1584" s="12">
        <v>0</v>
      </c>
      <c r="M1584" s="12">
        <v>0</v>
      </c>
      <c r="N1584" s="39">
        <v>0</v>
      </c>
      <c r="O1584" s="31">
        <v>1</v>
      </c>
      <c r="P1584" s="36" t="s">
        <v>99</v>
      </c>
    </row>
    <row r="1585" spans="1:16" ht="24" x14ac:dyDescent="0.25">
      <c r="A1585" s="38">
        <v>38658</v>
      </c>
      <c r="B1585" s="38">
        <v>38658</v>
      </c>
      <c r="C1585" s="11">
        <v>2005</v>
      </c>
      <c r="D1585" s="35" t="s">
        <v>115</v>
      </c>
      <c r="E1585" s="11" t="s">
        <v>116</v>
      </c>
      <c r="F1585" s="36" t="s">
        <v>51</v>
      </c>
      <c r="G1585" s="36" t="s">
        <v>2382</v>
      </c>
      <c r="H1585" s="9" t="s">
        <v>2383</v>
      </c>
      <c r="I1585" s="10">
        <v>0</v>
      </c>
      <c r="J1585" s="12">
        <v>0</v>
      </c>
      <c r="K1585" s="12">
        <v>0</v>
      </c>
      <c r="L1585" s="12">
        <v>0</v>
      </c>
      <c r="M1585" s="12">
        <v>0</v>
      </c>
      <c r="N1585" s="39">
        <v>0</v>
      </c>
      <c r="O1585" s="31">
        <v>0</v>
      </c>
      <c r="P1585" s="36" t="s">
        <v>99</v>
      </c>
    </row>
    <row r="1586" spans="1:16" ht="36" x14ac:dyDescent="0.25">
      <c r="A1586" s="38">
        <v>38660</v>
      </c>
      <c r="B1586" s="38">
        <v>38660</v>
      </c>
      <c r="C1586" s="11">
        <v>2005</v>
      </c>
      <c r="D1586" s="35" t="s">
        <v>115</v>
      </c>
      <c r="E1586" s="11" t="s">
        <v>116</v>
      </c>
      <c r="F1586" s="36" t="s">
        <v>19</v>
      </c>
      <c r="G1586" s="36" t="s">
        <v>681</v>
      </c>
      <c r="H1586" s="9" t="s">
        <v>2384</v>
      </c>
      <c r="I1586" s="10">
        <v>1</v>
      </c>
      <c r="J1586" s="12">
        <v>16</v>
      </c>
      <c r="K1586" s="12">
        <v>0</v>
      </c>
      <c r="L1586" s="12">
        <v>0</v>
      </c>
      <c r="M1586" s="12">
        <v>0</v>
      </c>
      <c r="N1586" s="39">
        <v>0</v>
      </c>
      <c r="O1586" s="31">
        <v>0.27</v>
      </c>
      <c r="P1586" s="36" t="s">
        <v>99</v>
      </c>
    </row>
    <row r="1587" spans="1:16" ht="48" x14ac:dyDescent="0.25">
      <c r="A1587" s="38">
        <v>38661</v>
      </c>
      <c r="B1587" s="38">
        <v>38661</v>
      </c>
      <c r="C1587" s="11">
        <v>2005</v>
      </c>
      <c r="D1587" s="11" t="s">
        <v>34</v>
      </c>
      <c r="E1587" s="11" t="s">
        <v>35</v>
      </c>
      <c r="F1587" s="36" t="s">
        <v>36</v>
      </c>
      <c r="G1587" s="9" t="s">
        <v>2385</v>
      </c>
      <c r="H1587" s="9" t="s">
        <v>2386</v>
      </c>
      <c r="I1587" s="10">
        <v>0</v>
      </c>
      <c r="J1587" s="12">
        <v>170</v>
      </c>
      <c r="K1587" s="12">
        <v>34</v>
      </c>
      <c r="L1587" s="12">
        <v>0</v>
      </c>
      <c r="M1587" s="12">
        <v>0</v>
      </c>
      <c r="N1587" s="39">
        <v>0</v>
      </c>
      <c r="O1587" s="31">
        <v>3.63</v>
      </c>
      <c r="P1587" s="36" t="s">
        <v>99</v>
      </c>
    </row>
    <row r="1588" spans="1:16" ht="36" x14ac:dyDescent="0.25">
      <c r="A1588" s="38">
        <v>38661</v>
      </c>
      <c r="B1588" s="38">
        <v>38661</v>
      </c>
      <c r="C1588" s="11">
        <v>2005</v>
      </c>
      <c r="D1588" s="35" t="s">
        <v>13</v>
      </c>
      <c r="E1588" s="11" t="s">
        <v>112</v>
      </c>
      <c r="F1588" s="36" t="s">
        <v>165</v>
      </c>
      <c r="G1588" s="36" t="s">
        <v>1293</v>
      </c>
      <c r="H1588" s="9" t="s">
        <v>2387</v>
      </c>
      <c r="I1588" s="10">
        <v>1</v>
      </c>
      <c r="J1588" s="12">
        <v>2</v>
      </c>
      <c r="K1588" s="12">
        <v>0</v>
      </c>
      <c r="L1588" s="12">
        <v>0</v>
      </c>
      <c r="M1588" s="12">
        <v>0</v>
      </c>
      <c r="N1588" s="39">
        <v>0</v>
      </c>
      <c r="O1588" s="31">
        <v>0</v>
      </c>
      <c r="P1588" s="36" t="s">
        <v>99</v>
      </c>
    </row>
    <row r="1589" spans="1:16" ht="36" x14ac:dyDescent="0.25">
      <c r="A1589" s="38">
        <v>38662</v>
      </c>
      <c r="B1589" s="38">
        <v>38662</v>
      </c>
      <c r="C1589" s="11">
        <v>2005</v>
      </c>
      <c r="D1589" s="11" t="s">
        <v>34</v>
      </c>
      <c r="E1589" s="11" t="s">
        <v>35</v>
      </c>
      <c r="F1589" s="36" t="s">
        <v>598</v>
      </c>
      <c r="G1589" s="36" t="s">
        <v>1729</v>
      </c>
      <c r="H1589" s="9" t="s">
        <v>2388</v>
      </c>
      <c r="I1589" s="10">
        <v>0</v>
      </c>
      <c r="J1589" s="12">
        <v>1260</v>
      </c>
      <c r="K1589" s="12">
        <v>252</v>
      </c>
      <c r="L1589" s="12">
        <v>0</v>
      </c>
      <c r="M1589" s="12">
        <v>0</v>
      </c>
      <c r="N1589" s="39">
        <v>0</v>
      </c>
      <c r="O1589" s="31">
        <v>1.02</v>
      </c>
      <c r="P1589" s="36" t="s">
        <v>99</v>
      </c>
    </row>
    <row r="1590" spans="1:16" ht="36" x14ac:dyDescent="0.25">
      <c r="A1590" s="38">
        <v>38662</v>
      </c>
      <c r="B1590" s="38">
        <v>38662</v>
      </c>
      <c r="C1590" s="11">
        <v>2005</v>
      </c>
      <c r="D1590" s="35" t="s">
        <v>13</v>
      </c>
      <c r="E1590" s="11" t="s">
        <v>125</v>
      </c>
      <c r="F1590" s="36" t="s">
        <v>165</v>
      </c>
      <c r="G1590" s="36" t="s">
        <v>578</v>
      </c>
      <c r="H1590" s="9" t="s">
        <v>2389</v>
      </c>
      <c r="I1590" s="10">
        <v>3</v>
      </c>
      <c r="J1590" s="12">
        <v>18</v>
      </c>
      <c r="K1590" s="12">
        <v>3</v>
      </c>
      <c r="L1590" s="12">
        <v>0</v>
      </c>
      <c r="M1590" s="12">
        <v>0</v>
      </c>
      <c r="N1590" s="39">
        <v>0</v>
      </c>
      <c r="O1590" s="31">
        <v>1.2E-2</v>
      </c>
      <c r="P1590" s="36" t="s">
        <v>99</v>
      </c>
    </row>
    <row r="1591" spans="1:16" ht="24" x14ac:dyDescent="0.25">
      <c r="A1591" s="38">
        <v>38664</v>
      </c>
      <c r="B1591" s="38">
        <v>38664</v>
      </c>
      <c r="C1591" s="11">
        <v>2005</v>
      </c>
      <c r="D1591" s="35" t="s">
        <v>13</v>
      </c>
      <c r="E1591" s="11" t="s">
        <v>112</v>
      </c>
      <c r="F1591" s="36" t="s">
        <v>62</v>
      </c>
      <c r="G1591" s="36" t="s">
        <v>611</v>
      </c>
      <c r="H1591" s="9" t="s">
        <v>2390</v>
      </c>
      <c r="I1591" s="10">
        <v>0</v>
      </c>
      <c r="J1591" s="12">
        <v>16</v>
      </c>
      <c r="K1591" s="12">
        <v>0</v>
      </c>
      <c r="L1591" s="12">
        <v>0</v>
      </c>
      <c r="M1591" s="12">
        <v>0</v>
      </c>
      <c r="N1591" s="39">
        <v>0</v>
      </c>
      <c r="O1591" s="31">
        <v>0</v>
      </c>
      <c r="P1591" s="36" t="s">
        <v>99</v>
      </c>
    </row>
    <row r="1592" spans="1:16" ht="24" x14ac:dyDescent="0.25">
      <c r="A1592" s="38">
        <v>38665</v>
      </c>
      <c r="B1592" s="38">
        <v>38665</v>
      </c>
      <c r="C1592" s="11">
        <v>2005</v>
      </c>
      <c r="D1592" s="11" t="s">
        <v>34</v>
      </c>
      <c r="E1592" s="11" t="s">
        <v>333</v>
      </c>
      <c r="F1592" s="36" t="s">
        <v>51</v>
      </c>
      <c r="G1592" s="36" t="s">
        <v>357</v>
      </c>
      <c r="H1592" s="9" t="s">
        <v>2391</v>
      </c>
      <c r="I1592" s="10">
        <v>3</v>
      </c>
      <c r="J1592" s="12">
        <v>5</v>
      </c>
      <c r="K1592" s="12">
        <v>0</v>
      </c>
      <c r="L1592" s="12">
        <v>0</v>
      </c>
      <c r="M1592" s="12">
        <v>0</v>
      </c>
      <c r="N1592" s="39">
        <v>0</v>
      </c>
      <c r="O1592" s="31">
        <v>0</v>
      </c>
      <c r="P1592" s="36" t="s">
        <v>99</v>
      </c>
    </row>
    <row r="1593" spans="1:16" ht="24" x14ac:dyDescent="0.25">
      <c r="A1593" s="38">
        <v>38665</v>
      </c>
      <c r="B1593" s="38">
        <v>38665</v>
      </c>
      <c r="C1593" s="11">
        <v>2005</v>
      </c>
      <c r="D1593" s="35" t="s">
        <v>13</v>
      </c>
      <c r="E1593" s="11" t="s">
        <v>125</v>
      </c>
      <c r="F1593" s="36" t="s">
        <v>162</v>
      </c>
      <c r="G1593" s="36" t="s">
        <v>246</v>
      </c>
      <c r="H1593" s="9" t="s">
        <v>2392</v>
      </c>
      <c r="I1593" s="10">
        <v>0</v>
      </c>
      <c r="J1593" s="12">
        <v>9</v>
      </c>
      <c r="K1593" s="12">
        <v>0</v>
      </c>
      <c r="L1593" s="12">
        <v>0</v>
      </c>
      <c r="M1593" s="12">
        <v>0</v>
      </c>
      <c r="N1593" s="39">
        <v>0</v>
      </c>
      <c r="O1593" s="31">
        <v>0</v>
      </c>
      <c r="P1593" s="36" t="s">
        <v>99</v>
      </c>
    </row>
    <row r="1594" spans="1:16" ht="36" x14ac:dyDescent="0.25">
      <c r="A1594" s="38">
        <v>38667</v>
      </c>
      <c r="B1594" s="38">
        <v>38667</v>
      </c>
      <c r="C1594" s="11">
        <v>2005</v>
      </c>
      <c r="D1594" s="35" t="s">
        <v>115</v>
      </c>
      <c r="E1594" s="11" t="s">
        <v>116</v>
      </c>
      <c r="F1594" s="36" t="s">
        <v>165</v>
      </c>
      <c r="G1594" s="36" t="s">
        <v>603</v>
      </c>
      <c r="H1594" s="9" t="s">
        <v>2393</v>
      </c>
      <c r="I1594" s="10">
        <v>3</v>
      </c>
      <c r="J1594" s="12">
        <v>11</v>
      </c>
      <c r="K1594" s="12">
        <v>1</v>
      </c>
      <c r="L1594" s="12">
        <v>0</v>
      </c>
      <c r="M1594" s="12">
        <v>0</v>
      </c>
      <c r="N1594" s="39">
        <v>0</v>
      </c>
      <c r="O1594" s="31">
        <v>0.81</v>
      </c>
      <c r="P1594" s="36" t="s">
        <v>99</v>
      </c>
    </row>
    <row r="1595" spans="1:16" ht="24" x14ac:dyDescent="0.25">
      <c r="A1595" s="38">
        <v>38667</v>
      </c>
      <c r="B1595" s="38">
        <v>38667</v>
      </c>
      <c r="C1595" s="11">
        <v>2005</v>
      </c>
      <c r="D1595" s="35" t="s">
        <v>13</v>
      </c>
      <c r="E1595" s="11" t="s">
        <v>125</v>
      </c>
      <c r="F1595" s="36" t="s">
        <v>97</v>
      </c>
      <c r="G1595" s="36" t="s">
        <v>2017</v>
      </c>
      <c r="H1595" s="9" t="s">
        <v>2394</v>
      </c>
      <c r="I1595" s="10">
        <v>2</v>
      </c>
      <c r="J1595" s="12">
        <v>2</v>
      </c>
      <c r="K1595" s="12">
        <v>1</v>
      </c>
      <c r="L1595" s="12">
        <v>0</v>
      </c>
      <c r="M1595" s="12">
        <v>0</v>
      </c>
      <c r="N1595" s="39">
        <v>0</v>
      </c>
      <c r="O1595" s="31">
        <v>0.01</v>
      </c>
      <c r="P1595" s="36" t="s">
        <v>99</v>
      </c>
    </row>
    <row r="1596" spans="1:16" ht="36" x14ac:dyDescent="0.25">
      <c r="A1596" s="38">
        <v>38669</v>
      </c>
      <c r="B1596" s="38">
        <v>38669</v>
      </c>
      <c r="C1596" s="11">
        <v>2005</v>
      </c>
      <c r="D1596" s="35" t="s">
        <v>13</v>
      </c>
      <c r="E1596" s="11" t="s">
        <v>112</v>
      </c>
      <c r="F1596" s="36" t="s">
        <v>69</v>
      </c>
      <c r="G1596" s="36" t="s">
        <v>1335</v>
      </c>
      <c r="H1596" s="9" t="s">
        <v>2395</v>
      </c>
      <c r="I1596" s="10">
        <v>5</v>
      </c>
      <c r="J1596" s="12">
        <v>6</v>
      </c>
      <c r="K1596" s="12">
        <v>1</v>
      </c>
      <c r="L1596" s="12">
        <v>0</v>
      </c>
      <c r="M1596" s="12">
        <v>0</v>
      </c>
      <c r="N1596" s="39">
        <v>0</v>
      </c>
      <c r="O1596" s="31">
        <v>3.5999999999999997E-2</v>
      </c>
      <c r="P1596" s="36" t="s">
        <v>99</v>
      </c>
    </row>
    <row r="1597" spans="1:16" ht="24" x14ac:dyDescent="0.25">
      <c r="A1597" s="38">
        <v>38670</v>
      </c>
      <c r="B1597" s="38">
        <v>38670</v>
      </c>
      <c r="C1597" s="11">
        <v>2005</v>
      </c>
      <c r="D1597" s="35" t="s">
        <v>13</v>
      </c>
      <c r="E1597" s="11" t="s">
        <v>112</v>
      </c>
      <c r="F1597" s="36" t="s">
        <v>97</v>
      </c>
      <c r="G1597" s="36" t="s">
        <v>2017</v>
      </c>
      <c r="H1597" s="9" t="s">
        <v>2396</v>
      </c>
      <c r="I1597" s="10">
        <v>2</v>
      </c>
      <c r="J1597" s="12">
        <v>2</v>
      </c>
      <c r="K1597" s="12">
        <v>1</v>
      </c>
      <c r="L1597" s="12">
        <v>0</v>
      </c>
      <c r="M1597" s="12">
        <v>0</v>
      </c>
      <c r="N1597" s="39">
        <v>0</v>
      </c>
      <c r="O1597" s="31">
        <v>0.01</v>
      </c>
      <c r="P1597" s="36" t="s">
        <v>99</v>
      </c>
    </row>
    <row r="1598" spans="1:16" ht="24" x14ac:dyDescent="0.25">
      <c r="A1598" s="38">
        <v>38671</v>
      </c>
      <c r="B1598" s="38">
        <v>38671</v>
      </c>
      <c r="C1598" s="11">
        <v>2005</v>
      </c>
      <c r="D1598" s="11" t="s">
        <v>34</v>
      </c>
      <c r="E1598" s="11" t="s">
        <v>35</v>
      </c>
      <c r="F1598" s="36" t="s">
        <v>62</v>
      </c>
      <c r="G1598" s="36" t="s">
        <v>611</v>
      </c>
      <c r="H1598" s="9" t="s">
        <v>2397</v>
      </c>
      <c r="I1598" s="10">
        <v>1</v>
      </c>
      <c r="J1598" s="12">
        <v>1</v>
      </c>
      <c r="K1598" s="12">
        <v>0</v>
      </c>
      <c r="L1598" s="12">
        <v>0</v>
      </c>
      <c r="M1598" s="12">
        <v>0</v>
      </c>
      <c r="N1598" s="39">
        <v>0</v>
      </c>
      <c r="O1598" s="31">
        <v>0</v>
      </c>
      <c r="P1598" s="36" t="s">
        <v>99</v>
      </c>
    </row>
    <row r="1599" spans="1:16" ht="36" x14ac:dyDescent="0.25">
      <c r="A1599" s="38">
        <v>38672</v>
      </c>
      <c r="B1599" s="38">
        <v>38672</v>
      </c>
      <c r="C1599" s="11">
        <v>2005</v>
      </c>
      <c r="D1599" s="35" t="s">
        <v>13</v>
      </c>
      <c r="E1599" s="11" t="s">
        <v>112</v>
      </c>
      <c r="F1599" s="36" t="s">
        <v>36</v>
      </c>
      <c r="G1599" s="36" t="s">
        <v>2398</v>
      </c>
      <c r="H1599" s="9" t="s">
        <v>2399</v>
      </c>
      <c r="I1599" s="10">
        <v>0</v>
      </c>
      <c r="J1599" s="12">
        <v>5</v>
      </c>
      <c r="K1599" s="12">
        <v>1</v>
      </c>
      <c r="L1599" s="12">
        <v>0</v>
      </c>
      <c r="M1599" s="12">
        <v>0</v>
      </c>
      <c r="N1599" s="39">
        <v>0</v>
      </c>
      <c r="O1599" s="31">
        <v>3.5999999999999997E-2</v>
      </c>
      <c r="P1599" s="36" t="s">
        <v>99</v>
      </c>
    </row>
    <row r="1600" spans="1:16" ht="24" x14ac:dyDescent="0.25">
      <c r="A1600" s="38">
        <v>38673</v>
      </c>
      <c r="B1600" s="38">
        <v>38673</v>
      </c>
      <c r="C1600" s="11">
        <v>2005</v>
      </c>
      <c r="D1600" s="35" t="s">
        <v>13</v>
      </c>
      <c r="E1600" s="11" t="s">
        <v>125</v>
      </c>
      <c r="F1600" s="36" t="s">
        <v>92</v>
      </c>
      <c r="G1600" s="36" t="s">
        <v>2400</v>
      </c>
      <c r="H1600" s="9" t="s">
        <v>2401</v>
      </c>
      <c r="I1600" s="10">
        <v>1</v>
      </c>
      <c r="J1600" s="12">
        <v>4</v>
      </c>
      <c r="K1600" s="12">
        <v>0</v>
      </c>
      <c r="L1600" s="12">
        <v>0</v>
      </c>
      <c r="M1600" s="12">
        <v>0</v>
      </c>
      <c r="N1600" s="39">
        <v>0</v>
      </c>
      <c r="O1600" s="31">
        <v>0</v>
      </c>
      <c r="P1600" s="36" t="s">
        <v>99</v>
      </c>
    </row>
    <row r="1601" spans="1:16" ht="24" x14ac:dyDescent="0.25">
      <c r="A1601" s="38">
        <v>38673</v>
      </c>
      <c r="B1601" s="38">
        <v>38673</v>
      </c>
      <c r="C1601" s="11">
        <v>2005</v>
      </c>
      <c r="D1601" s="35" t="s">
        <v>13</v>
      </c>
      <c r="E1601" s="11" t="s">
        <v>149</v>
      </c>
      <c r="F1601" s="36" t="s">
        <v>32</v>
      </c>
      <c r="G1601" s="36" t="s">
        <v>611</v>
      </c>
      <c r="H1601" s="9" t="s">
        <v>2402</v>
      </c>
      <c r="I1601" s="10">
        <v>0</v>
      </c>
      <c r="J1601" s="12">
        <v>3</v>
      </c>
      <c r="K1601" s="12">
        <v>0</v>
      </c>
      <c r="L1601" s="12">
        <v>0</v>
      </c>
      <c r="M1601" s="12">
        <v>0</v>
      </c>
      <c r="N1601" s="39">
        <v>0</v>
      </c>
      <c r="O1601" s="31">
        <v>0</v>
      </c>
      <c r="P1601" s="36" t="s">
        <v>99</v>
      </c>
    </row>
    <row r="1602" spans="1:16" ht="24" x14ac:dyDescent="0.25">
      <c r="A1602" s="38">
        <v>38674</v>
      </c>
      <c r="B1602" s="38">
        <v>38674</v>
      </c>
      <c r="C1602" s="11">
        <v>2005</v>
      </c>
      <c r="D1602" s="35" t="s">
        <v>13</v>
      </c>
      <c r="E1602" s="11" t="s">
        <v>125</v>
      </c>
      <c r="F1602" s="36" t="s">
        <v>51</v>
      </c>
      <c r="G1602" s="36" t="s">
        <v>2382</v>
      </c>
      <c r="H1602" s="9" t="s">
        <v>2403</v>
      </c>
      <c r="I1602" s="10">
        <v>0</v>
      </c>
      <c r="J1602" s="12">
        <v>0</v>
      </c>
      <c r="K1602" s="12">
        <v>0</v>
      </c>
      <c r="L1602" s="12">
        <v>0</v>
      </c>
      <c r="M1602" s="12">
        <v>0</v>
      </c>
      <c r="N1602" s="39">
        <v>0</v>
      </c>
      <c r="O1602" s="31">
        <v>0</v>
      </c>
      <c r="P1602" s="36" t="s">
        <v>99</v>
      </c>
    </row>
    <row r="1603" spans="1:16" ht="24" x14ac:dyDescent="0.25">
      <c r="A1603" s="38">
        <v>38675</v>
      </c>
      <c r="B1603" s="38">
        <v>38675</v>
      </c>
      <c r="C1603" s="11">
        <v>2005</v>
      </c>
      <c r="D1603" s="11" t="s">
        <v>34</v>
      </c>
      <c r="E1603" s="11" t="s">
        <v>35</v>
      </c>
      <c r="F1603" s="36" t="s">
        <v>598</v>
      </c>
      <c r="G1603" s="36" t="s">
        <v>621</v>
      </c>
      <c r="H1603" s="9" t="s">
        <v>2404</v>
      </c>
      <c r="I1603" s="10">
        <v>0</v>
      </c>
      <c r="J1603" s="12">
        <v>285</v>
      </c>
      <c r="K1603" s="12">
        <v>57</v>
      </c>
      <c r="L1603" s="12">
        <v>0</v>
      </c>
      <c r="M1603" s="12">
        <v>0</v>
      </c>
      <c r="N1603" s="39">
        <v>0</v>
      </c>
      <c r="O1603" s="31">
        <v>0.23100000000000001</v>
      </c>
      <c r="P1603" s="36" t="s">
        <v>99</v>
      </c>
    </row>
    <row r="1604" spans="1:16" ht="24" x14ac:dyDescent="0.25">
      <c r="A1604" s="38">
        <v>38675</v>
      </c>
      <c r="B1604" s="38">
        <v>38675</v>
      </c>
      <c r="C1604" s="11">
        <v>2005</v>
      </c>
      <c r="D1604" s="35" t="s">
        <v>13</v>
      </c>
      <c r="E1604" s="11" t="s">
        <v>112</v>
      </c>
      <c r="F1604" s="36" t="s">
        <v>165</v>
      </c>
      <c r="G1604" s="36" t="s">
        <v>714</v>
      </c>
      <c r="H1604" s="9" t="s">
        <v>2405</v>
      </c>
      <c r="I1604" s="10">
        <v>2</v>
      </c>
      <c r="J1604" s="12">
        <v>5</v>
      </c>
      <c r="K1604" s="12">
        <v>0</v>
      </c>
      <c r="L1604" s="12">
        <v>0</v>
      </c>
      <c r="M1604" s="12">
        <v>0</v>
      </c>
      <c r="N1604" s="39">
        <v>0</v>
      </c>
      <c r="O1604" s="31">
        <v>0</v>
      </c>
      <c r="P1604" s="36" t="s">
        <v>99</v>
      </c>
    </row>
    <row r="1605" spans="1:16" ht="36" x14ac:dyDescent="0.25">
      <c r="A1605" s="38">
        <v>38676</v>
      </c>
      <c r="B1605" s="38">
        <v>38676</v>
      </c>
      <c r="C1605" s="11">
        <v>2005</v>
      </c>
      <c r="D1605" s="35" t="s">
        <v>13</v>
      </c>
      <c r="E1605" s="11" t="s">
        <v>149</v>
      </c>
      <c r="F1605" s="36" t="s">
        <v>69</v>
      </c>
      <c r="G1605" s="36" t="s">
        <v>2406</v>
      </c>
      <c r="H1605" s="9" t="s">
        <v>2407</v>
      </c>
      <c r="I1605" s="10">
        <v>3</v>
      </c>
      <c r="J1605" s="12">
        <v>3</v>
      </c>
      <c r="K1605" s="12">
        <v>0</v>
      </c>
      <c r="L1605" s="12">
        <v>0</v>
      </c>
      <c r="M1605" s="12">
        <v>0</v>
      </c>
      <c r="N1605" s="39">
        <v>0</v>
      </c>
      <c r="O1605" s="31">
        <v>0</v>
      </c>
      <c r="P1605" s="36" t="s">
        <v>99</v>
      </c>
    </row>
    <row r="1606" spans="1:16" ht="24" x14ac:dyDescent="0.25">
      <c r="A1606" s="38">
        <v>38677</v>
      </c>
      <c r="B1606" s="38">
        <v>38677</v>
      </c>
      <c r="C1606" s="11">
        <v>2005</v>
      </c>
      <c r="D1606" s="35" t="s">
        <v>13</v>
      </c>
      <c r="E1606" s="11" t="s">
        <v>112</v>
      </c>
      <c r="F1606" s="36" t="s">
        <v>51</v>
      </c>
      <c r="G1606" s="36" t="s">
        <v>2408</v>
      </c>
      <c r="H1606" s="9" t="s">
        <v>2409</v>
      </c>
      <c r="I1606" s="10">
        <v>0</v>
      </c>
      <c r="J1606" s="12">
        <v>0</v>
      </c>
      <c r="K1606" s="12">
        <v>0</v>
      </c>
      <c r="L1606" s="12">
        <v>0</v>
      </c>
      <c r="M1606" s="12">
        <v>0</v>
      </c>
      <c r="N1606" s="39">
        <v>0</v>
      </c>
      <c r="O1606" s="31">
        <v>0</v>
      </c>
      <c r="P1606" s="36" t="s">
        <v>99</v>
      </c>
    </row>
    <row r="1607" spans="1:16" ht="24" x14ac:dyDescent="0.25">
      <c r="A1607" s="38">
        <v>38678</v>
      </c>
      <c r="B1607" s="38">
        <v>38678</v>
      </c>
      <c r="C1607" s="11">
        <v>2005</v>
      </c>
      <c r="D1607" s="35" t="s">
        <v>115</v>
      </c>
      <c r="E1607" s="11" t="s">
        <v>116</v>
      </c>
      <c r="F1607" s="36" t="s">
        <v>47</v>
      </c>
      <c r="G1607" s="36" t="s">
        <v>2410</v>
      </c>
      <c r="H1607" s="9" t="s">
        <v>2411</v>
      </c>
      <c r="I1607" s="10">
        <v>1</v>
      </c>
      <c r="J1607" s="12">
        <v>1</v>
      </c>
      <c r="K1607" s="12">
        <v>0</v>
      </c>
      <c r="L1607" s="12">
        <v>0</v>
      </c>
      <c r="M1607" s="12">
        <v>0</v>
      </c>
      <c r="N1607" s="39">
        <v>0</v>
      </c>
      <c r="O1607" s="31">
        <v>0.27</v>
      </c>
      <c r="P1607" s="36" t="s">
        <v>99</v>
      </c>
    </row>
    <row r="1608" spans="1:16" ht="24" x14ac:dyDescent="0.25">
      <c r="A1608" s="38">
        <v>38678</v>
      </c>
      <c r="B1608" s="38">
        <v>38678</v>
      </c>
      <c r="C1608" s="11">
        <v>2005</v>
      </c>
      <c r="D1608" s="35" t="s">
        <v>13</v>
      </c>
      <c r="E1608" s="11" t="s">
        <v>125</v>
      </c>
      <c r="F1608" s="36" t="s">
        <v>92</v>
      </c>
      <c r="G1608" s="36" t="s">
        <v>2412</v>
      </c>
      <c r="H1608" s="9" t="s">
        <v>2413</v>
      </c>
      <c r="I1608" s="10">
        <v>5</v>
      </c>
      <c r="J1608" s="12">
        <v>5</v>
      </c>
      <c r="K1608" s="12">
        <v>0</v>
      </c>
      <c r="L1608" s="12">
        <v>0</v>
      </c>
      <c r="M1608" s="12">
        <v>0</v>
      </c>
      <c r="N1608" s="39">
        <v>0</v>
      </c>
      <c r="O1608" s="31">
        <v>0</v>
      </c>
      <c r="P1608" s="36" t="s">
        <v>99</v>
      </c>
    </row>
    <row r="1609" spans="1:16" ht="24" x14ac:dyDescent="0.25">
      <c r="A1609" s="38">
        <v>38681</v>
      </c>
      <c r="B1609" s="38">
        <v>38681</v>
      </c>
      <c r="C1609" s="11">
        <v>2005</v>
      </c>
      <c r="D1609" s="35" t="s">
        <v>115</v>
      </c>
      <c r="E1609" s="11" t="s">
        <v>116</v>
      </c>
      <c r="F1609" s="36" t="s">
        <v>162</v>
      </c>
      <c r="G1609" s="36" t="s">
        <v>2414</v>
      </c>
      <c r="H1609" s="9" t="s">
        <v>2415</v>
      </c>
      <c r="I1609" s="10">
        <v>4</v>
      </c>
      <c r="J1609" s="12">
        <v>32</v>
      </c>
      <c r="K1609" s="12">
        <v>0</v>
      </c>
      <c r="L1609" s="12">
        <v>0</v>
      </c>
      <c r="M1609" s="12">
        <v>0</v>
      </c>
      <c r="N1609" s="39">
        <v>0</v>
      </c>
      <c r="O1609" s="31">
        <v>0.6</v>
      </c>
      <c r="P1609" s="36" t="s">
        <v>99</v>
      </c>
    </row>
    <row r="1610" spans="1:16" ht="24" x14ac:dyDescent="0.25">
      <c r="A1610" s="38">
        <v>38681</v>
      </c>
      <c r="B1610" s="38">
        <v>38681</v>
      </c>
      <c r="C1610" s="11">
        <v>2005</v>
      </c>
      <c r="D1610" s="11" t="s">
        <v>34</v>
      </c>
      <c r="E1610" s="11" t="s">
        <v>182</v>
      </c>
      <c r="F1610" s="36" t="s">
        <v>165</v>
      </c>
      <c r="G1610" s="36" t="s">
        <v>1293</v>
      </c>
      <c r="H1610" s="9" t="s">
        <v>2416</v>
      </c>
      <c r="I1610" s="10">
        <v>0</v>
      </c>
      <c r="J1610" s="12">
        <v>10</v>
      </c>
      <c r="K1610" s="12">
        <v>0</v>
      </c>
      <c r="L1610" s="12">
        <v>0</v>
      </c>
      <c r="M1610" s="12">
        <v>0</v>
      </c>
      <c r="N1610" s="39">
        <v>0</v>
      </c>
      <c r="O1610" s="31">
        <v>0</v>
      </c>
      <c r="P1610" s="36" t="s">
        <v>99</v>
      </c>
    </row>
    <row r="1611" spans="1:16" ht="36" x14ac:dyDescent="0.25">
      <c r="A1611" s="38">
        <v>38694</v>
      </c>
      <c r="B1611" s="38">
        <v>38694</v>
      </c>
      <c r="C1611" s="11">
        <v>2005</v>
      </c>
      <c r="D1611" s="35" t="s">
        <v>13</v>
      </c>
      <c r="E1611" s="11" t="s">
        <v>149</v>
      </c>
      <c r="F1611" s="36" t="s">
        <v>47</v>
      </c>
      <c r="G1611" s="36" t="s">
        <v>501</v>
      </c>
      <c r="H1611" s="9" t="s">
        <v>2417</v>
      </c>
      <c r="I1611" s="10">
        <v>0</v>
      </c>
      <c r="J1611" s="12">
        <v>0</v>
      </c>
      <c r="K1611" s="12">
        <v>0</v>
      </c>
      <c r="L1611" s="12">
        <v>0</v>
      </c>
      <c r="M1611" s="12">
        <v>0</v>
      </c>
      <c r="N1611" s="39">
        <v>0</v>
      </c>
      <c r="O1611" s="31">
        <v>6.5000000000000002E-2</v>
      </c>
      <c r="P1611" s="36" t="s">
        <v>99</v>
      </c>
    </row>
    <row r="1612" spans="1:16" ht="24" x14ac:dyDescent="0.25">
      <c r="A1612" s="38">
        <v>38699</v>
      </c>
      <c r="B1612" s="38">
        <v>38699</v>
      </c>
      <c r="C1612" s="11">
        <v>2005</v>
      </c>
      <c r="D1612" s="35" t="s">
        <v>13</v>
      </c>
      <c r="E1612" s="11" t="s">
        <v>112</v>
      </c>
      <c r="F1612" s="36" t="s">
        <v>44</v>
      </c>
      <c r="G1612" s="36" t="s">
        <v>2418</v>
      </c>
      <c r="H1612" s="9" t="s">
        <v>2419</v>
      </c>
      <c r="I1612" s="10">
        <v>0</v>
      </c>
      <c r="J1612" s="12">
        <v>140</v>
      </c>
      <c r="K1612" s="12">
        <v>0</v>
      </c>
      <c r="L1612" s="12">
        <v>0</v>
      </c>
      <c r="M1612" s="12">
        <v>0</v>
      </c>
      <c r="N1612" s="39">
        <v>0</v>
      </c>
      <c r="O1612" s="31">
        <v>0</v>
      </c>
      <c r="P1612" s="36" t="s">
        <v>99</v>
      </c>
    </row>
    <row r="1613" spans="1:16" ht="24" x14ac:dyDescent="0.25">
      <c r="A1613" s="38">
        <v>38700</v>
      </c>
      <c r="B1613" s="38">
        <v>38700</v>
      </c>
      <c r="C1613" s="11">
        <v>2005</v>
      </c>
      <c r="D1613" s="35" t="s">
        <v>115</v>
      </c>
      <c r="E1613" s="11" t="s">
        <v>116</v>
      </c>
      <c r="F1613" s="36" t="s">
        <v>21</v>
      </c>
      <c r="G1613" s="36" t="s">
        <v>2420</v>
      </c>
      <c r="H1613" s="9" t="s">
        <v>2421</v>
      </c>
      <c r="I1613" s="10">
        <v>5</v>
      </c>
      <c r="J1613" s="12">
        <v>14</v>
      </c>
      <c r="K1613" s="12">
        <v>0</v>
      </c>
      <c r="L1613" s="12">
        <v>0</v>
      </c>
      <c r="M1613" s="12">
        <v>0</v>
      </c>
      <c r="N1613" s="39">
        <v>0</v>
      </c>
      <c r="O1613" s="31">
        <v>0</v>
      </c>
      <c r="P1613" s="36" t="s">
        <v>99</v>
      </c>
    </row>
    <row r="1614" spans="1:16" ht="36" x14ac:dyDescent="0.25">
      <c r="A1614" s="38">
        <v>38701</v>
      </c>
      <c r="B1614" s="38">
        <v>38701</v>
      </c>
      <c r="C1614" s="11">
        <v>2005</v>
      </c>
      <c r="D1614" s="35" t="s">
        <v>115</v>
      </c>
      <c r="E1614" s="11" t="s">
        <v>116</v>
      </c>
      <c r="F1614" s="36" t="s">
        <v>44</v>
      </c>
      <c r="G1614" s="36" t="s">
        <v>2299</v>
      </c>
      <c r="H1614" s="9" t="s">
        <v>2422</v>
      </c>
      <c r="I1614" s="10">
        <v>5</v>
      </c>
      <c r="J1614" s="12">
        <v>20</v>
      </c>
      <c r="K1614" s="12">
        <v>0</v>
      </c>
      <c r="L1614" s="12">
        <v>0</v>
      </c>
      <c r="M1614" s="12">
        <v>0</v>
      </c>
      <c r="N1614" s="39">
        <v>0</v>
      </c>
      <c r="O1614" s="31">
        <v>0.18</v>
      </c>
      <c r="P1614" s="36" t="s">
        <v>99</v>
      </c>
    </row>
    <row r="1615" spans="1:16" ht="24" x14ac:dyDescent="0.25">
      <c r="A1615" s="38">
        <v>38702</v>
      </c>
      <c r="B1615" s="38">
        <v>38702</v>
      </c>
      <c r="C1615" s="11">
        <v>2005</v>
      </c>
      <c r="D1615" s="35" t="s">
        <v>13</v>
      </c>
      <c r="E1615" s="11" t="s">
        <v>112</v>
      </c>
      <c r="F1615" s="36" t="s">
        <v>51</v>
      </c>
      <c r="G1615" s="36" t="s">
        <v>1839</v>
      </c>
      <c r="H1615" s="9" t="s">
        <v>2423</v>
      </c>
      <c r="I1615" s="10">
        <v>0</v>
      </c>
      <c r="J1615" s="12">
        <v>0</v>
      </c>
      <c r="K1615" s="12">
        <v>0</v>
      </c>
      <c r="L1615" s="12">
        <v>0</v>
      </c>
      <c r="M1615" s="12">
        <v>0</v>
      </c>
      <c r="N1615" s="39">
        <v>0</v>
      </c>
      <c r="O1615" s="31">
        <v>0</v>
      </c>
      <c r="P1615" s="36" t="s">
        <v>99</v>
      </c>
    </row>
    <row r="1616" spans="1:16" ht="24" x14ac:dyDescent="0.25">
      <c r="A1616" s="38">
        <v>38704</v>
      </c>
      <c r="B1616" s="38">
        <v>38704</v>
      </c>
      <c r="C1616" s="11">
        <v>2005</v>
      </c>
      <c r="D1616" s="11" t="s">
        <v>34</v>
      </c>
      <c r="E1616" s="11" t="s">
        <v>35</v>
      </c>
      <c r="F1616" s="36" t="s">
        <v>36</v>
      </c>
      <c r="G1616" s="36" t="s">
        <v>2424</v>
      </c>
      <c r="H1616" s="9" t="s">
        <v>2425</v>
      </c>
      <c r="I1616" s="10">
        <v>0</v>
      </c>
      <c r="J1616" s="12">
        <v>8</v>
      </c>
      <c r="K1616" s="12">
        <v>1</v>
      </c>
      <c r="L1616" s="12">
        <v>0</v>
      </c>
      <c r="M1616" s="12">
        <v>0</v>
      </c>
      <c r="N1616" s="39">
        <v>0</v>
      </c>
      <c r="O1616" s="31">
        <v>0.01</v>
      </c>
      <c r="P1616" s="36" t="s">
        <v>99</v>
      </c>
    </row>
    <row r="1617" spans="1:16" ht="36" x14ac:dyDescent="0.25">
      <c r="A1617" s="38">
        <v>38705</v>
      </c>
      <c r="B1617" s="38">
        <v>38705</v>
      </c>
      <c r="C1617" s="11">
        <v>2005</v>
      </c>
      <c r="D1617" s="35" t="s">
        <v>115</v>
      </c>
      <c r="E1617" s="11" t="s">
        <v>116</v>
      </c>
      <c r="F1617" s="36" t="s">
        <v>55</v>
      </c>
      <c r="G1617" s="36" t="s">
        <v>2060</v>
      </c>
      <c r="H1617" s="9" t="s">
        <v>2426</v>
      </c>
      <c r="I1617" s="10">
        <v>0</v>
      </c>
      <c r="J1617" s="12">
        <v>250</v>
      </c>
      <c r="K1617" s="12">
        <v>0</v>
      </c>
      <c r="L1617" s="12">
        <v>0</v>
      </c>
      <c r="M1617" s="12">
        <v>0</v>
      </c>
      <c r="N1617" s="39">
        <v>0</v>
      </c>
      <c r="O1617" s="31">
        <v>0.27</v>
      </c>
      <c r="P1617" s="36" t="s">
        <v>99</v>
      </c>
    </row>
    <row r="1618" spans="1:16" ht="48" x14ac:dyDescent="0.25">
      <c r="A1618" s="38">
        <v>38706</v>
      </c>
      <c r="B1618" s="38">
        <v>38706</v>
      </c>
      <c r="C1618" s="11">
        <v>2005</v>
      </c>
      <c r="D1618" s="35" t="s">
        <v>13</v>
      </c>
      <c r="E1618" s="11" t="s">
        <v>112</v>
      </c>
      <c r="F1618" s="36" t="s">
        <v>21</v>
      </c>
      <c r="G1618" s="36" t="s">
        <v>2427</v>
      </c>
      <c r="H1618" s="9" t="s">
        <v>2428</v>
      </c>
      <c r="I1618" s="10">
        <v>0</v>
      </c>
      <c r="J1618" s="12">
        <v>152</v>
      </c>
      <c r="K1618" s="12">
        <v>0</v>
      </c>
      <c r="L1618" s="12">
        <v>0</v>
      </c>
      <c r="M1618" s="12">
        <v>0</v>
      </c>
      <c r="N1618" s="39">
        <v>0</v>
      </c>
      <c r="O1618" s="31">
        <v>0</v>
      </c>
      <c r="P1618" s="36" t="s">
        <v>99</v>
      </c>
    </row>
    <row r="1619" spans="1:16" ht="24" x14ac:dyDescent="0.25">
      <c r="A1619" s="38">
        <v>38708</v>
      </c>
      <c r="B1619" s="38">
        <v>38708</v>
      </c>
      <c r="C1619" s="11">
        <v>2005</v>
      </c>
      <c r="D1619" s="35" t="s">
        <v>115</v>
      </c>
      <c r="E1619" s="11" t="s">
        <v>116</v>
      </c>
      <c r="F1619" s="36" t="s">
        <v>92</v>
      </c>
      <c r="G1619" s="36" t="s">
        <v>2429</v>
      </c>
      <c r="H1619" s="9" t="s">
        <v>2430</v>
      </c>
      <c r="I1619" s="10">
        <v>13</v>
      </c>
      <c r="J1619" s="12">
        <v>30</v>
      </c>
      <c r="K1619" s="12">
        <v>0</v>
      </c>
      <c r="L1619" s="12">
        <v>0</v>
      </c>
      <c r="M1619" s="12">
        <v>0</v>
      </c>
      <c r="N1619" s="39">
        <v>0</v>
      </c>
      <c r="O1619" s="31">
        <v>0.6</v>
      </c>
      <c r="P1619" s="36" t="s">
        <v>99</v>
      </c>
    </row>
    <row r="1620" spans="1:16" ht="36" x14ac:dyDescent="0.25">
      <c r="A1620" s="38">
        <v>38711</v>
      </c>
      <c r="B1620" s="38">
        <v>38711</v>
      </c>
      <c r="C1620" s="11">
        <v>2005</v>
      </c>
      <c r="D1620" s="35" t="s">
        <v>13</v>
      </c>
      <c r="E1620" s="11" t="s">
        <v>112</v>
      </c>
      <c r="F1620" s="36" t="s">
        <v>51</v>
      </c>
      <c r="G1620" s="36" t="s">
        <v>170</v>
      </c>
      <c r="H1620" s="9" t="s">
        <v>2431</v>
      </c>
      <c r="I1620" s="10">
        <v>0</v>
      </c>
      <c r="J1620" s="12">
        <v>2</v>
      </c>
      <c r="K1620" s="12">
        <v>0</v>
      </c>
      <c r="L1620" s="12">
        <v>0</v>
      </c>
      <c r="M1620" s="12">
        <v>0</v>
      </c>
      <c r="N1620" s="39">
        <v>0</v>
      </c>
      <c r="O1620" s="31">
        <v>0</v>
      </c>
      <c r="P1620" s="36" t="s">
        <v>99</v>
      </c>
    </row>
    <row r="1621" spans="1:16" ht="24" x14ac:dyDescent="0.25">
      <c r="A1621" s="38">
        <v>38712</v>
      </c>
      <c r="B1621" s="38">
        <v>38712</v>
      </c>
      <c r="C1621" s="11">
        <v>2005</v>
      </c>
      <c r="D1621" s="35" t="s">
        <v>13</v>
      </c>
      <c r="E1621" s="11" t="s">
        <v>112</v>
      </c>
      <c r="F1621" s="36" t="s">
        <v>165</v>
      </c>
      <c r="G1621" s="36" t="s">
        <v>683</v>
      </c>
      <c r="H1621" s="9" t="s">
        <v>2432</v>
      </c>
      <c r="I1621" s="10">
        <v>0</v>
      </c>
      <c r="J1621" s="12">
        <v>2</v>
      </c>
      <c r="K1621" s="12">
        <v>0</v>
      </c>
      <c r="L1621" s="12">
        <v>0</v>
      </c>
      <c r="M1621" s="12">
        <v>0</v>
      </c>
      <c r="N1621" s="39">
        <v>0</v>
      </c>
      <c r="O1621" s="31">
        <v>0</v>
      </c>
      <c r="P1621" s="36" t="s">
        <v>99</v>
      </c>
    </row>
    <row r="1622" spans="1:16" ht="24" x14ac:dyDescent="0.25">
      <c r="A1622" s="38">
        <v>38713</v>
      </c>
      <c r="B1622" s="38">
        <v>38713</v>
      </c>
      <c r="C1622" s="11">
        <v>2005</v>
      </c>
      <c r="D1622" s="35" t="s">
        <v>13</v>
      </c>
      <c r="E1622" s="11" t="s">
        <v>112</v>
      </c>
      <c r="F1622" s="36" t="s">
        <v>165</v>
      </c>
      <c r="G1622" s="36" t="s">
        <v>603</v>
      </c>
      <c r="H1622" s="9" t="s">
        <v>2433</v>
      </c>
      <c r="I1622" s="10">
        <v>0</v>
      </c>
      <c r="J1622" s="12">
        <v>1</v>
      </c>
      <c r="K1622" s="12">
        <v>0</v>
      </c>
      <c r="L1622" s="12">
        <v>0</v>
      </c>
      <c r="M1622" s="12">
        <v>0</v>
      </c>
      <c r="N1622" s="39">
        <v>0</v>
      </c>
      <c r="O1622" s="31">
        <v>0</v>
      </c>
      <c r="P1622" s="36" t="s">
        <v>99</v>
      </c>
    </row>
    <row r="1623" spans="1:16" ht="36" x14ac:dyDescent="0.25">
      <c r="A1623" s="38">
        <v>38717</v>
      </c>
      <c r="B1623" s="38">
        <v>38717</v>
      </c>
      <c r="C1623" s="11">
        <v>2005</v>
      </c>
      <c r="D1623" s="35" t="s">
        <v>13</v>
      </c>
      <c r="E1623" s="11" t="s">
        <v>112</v>
      </c>
      <c r="F1623" s="36" t="s">
        <v>36</v>
      </c>
      <c r="G1623" s="36" t="s">
        <v>296</v>
      </c>
      <c r="H1623" s="9" t="s">
        <v>2434</v>
      </c>
      <c r="I1623" s="10">
        <v>0</v>
      </c>
      <c r="J1623" s="12">
        <v>0</v>
      </c>
      <c r="K1623" s="12">
        <v>0</v>
      </c>
      <c r="L1623" s="12">
        <v>0</v>
      </c>
      <c r="M1623" s="12">
        <v>0</v>
      </c>
      <c r="N1623" s="39">
        <v>0</v>
      </c>
      <c r="O1623" s="31">
        <v>0</v>
      </c>
      <c r="P1623" s="36" t="s">
        <v>99</v>
      </c>
    </row>
    <row r="1624" spans="1:16" ht="36" x14ac:dyDescent="0.25">
      <c r="A1624" s="34">
        <v>38718</v>
      </c>
      <c r="B1624" s="34">
        <v>39082</v>
      </c>
      <c r="C1624" s="11">
        <v>2006</v>
      </c>
      <c r="D1624" s="35" t="s">
        <v>13</v>
      </c>
      <c r="E1624" s="11" t="s">
        <v>14</v>
      </c>
      <c r="F1624" s="36" t="s">
        <v>30</v>
      </c>
      <c r="G1624" s="36" t="s">
        <v>1272</v>
      </c>
      <c r="H1624" s="9" t="s">
        <v>1957</v>
      </c>
      <c r="I1624" s="10">
        <v>1</v>
      </c>
      <c r="J1624" s="12">
        <v>1</v>
      </c>
      <c r="K1624" s="12">
        <v>0</v>
      </c>
      <c r="L1624" s="12">
        <v>0</v>
      </c>
      <c r="M1624" s="12">
        <v>0</v>
      </c>
      <c r="N1624" s="39">
        <v>53618.5</v>
      </c>
      <c r="O1624" s="31">
        <v>53.618499999999997</v>
      </c>
      <c r="P1624" s="36" t="s">
        <v>18</v>
      </c>
    </row>
    <row r="1625" spans="1:16" ht="36" x14ac:dyDescent="0.25">
      <c r="A1625" s="34">
        <v>38718</v>
      </c>
      <c r="B1625" s="34">
        <v>39082</v>
      </c>
      <c r="C1625" s="11">
        <v>2006</v>
      </c>
      <c r="D1625" s="35" t="s">
        <v>13</v>
      </c>
      <c r="E1625" s="11" t="s">
        <v>14</v>
      </c>
      <c r="F1625" s="36" t="s">
        <v>57</v>
      </c>
      <c r="G1625" s="36" t="s">
        <v>1272</v>
      </c>
      <c r="H1625" s="9" t="s">
        <v>1957</v>
      </c>
      <c r="I1625" s="10">
        <v>0</v>
      </c>
      <c r="J1625" s="12">
        <v>21</v>
      </c>
      <c r="K1625" s="12">
        <v>0</v>
      </c>
      <c r="L1625" s="12">
        <v>0</v>
      </c>
      <c r="M1625" s="12">
        <v>0</v>
      </c>
      <c r="N1625" s="39">
        <v>24475.41</v>
      </c>
      <c r="O1625" s="31">
        <v>24.47541</v>
      </c>
      <c r="P1625" s="36" t="s">
        <v>18</v>
      </c>
    </row>
    <row r="1626" spans="1:16" ht="36" x14ac:dyDescent="0.25">
      <c r="A1626" s="34">
        <v>38718</v>
      </c>
      <c r="B1626" s="34">
        <v>39082</v>
      </c>
      <c r="C1626" s="11">
        <v>2006</v>
      </c>
      <c r="D1626" s="35" t="s">
        <v>13</v>
      </c>
      <c r="E1626" s="11" t="s">
        <v>14</v>
      </c>
      <c r="F1626" s="36" t="s">
        <v>21</v>
      </c>
      <c r="G1626" s="36" t="s">
        <v>1272</v>
      </c>
      <c r="H1626" s="9" t="s">
        <v>1957</v>
      </c>
      <c r="I1626" s="10">
        <v>0</v>
      </c>
      <c r="J1626" s="12">
        <v>0</v>
      </c>
      <c r="K1626" s="12">
        <v>0</v>
      </c>
      <c r="L1626" s="12">
        <v>0</v>
      </c>
      <c r="M1626" s="12">
        <v>0</v>
      </c>
      <c r="N1626" s="39">
        <v>18504.66</v>
      </c>
      <c r="O1626" s="31">
        <v>18.504660000000001</v>
      </c>
      <c r="P1626" s="36" t="s">
        <v>18</v>
      </c>
    </row>
    <row r="1627" spans="1:16" ht="36" x14ac:dyDescent="0.25">
      <c r="A1627" s="34">
        <v>38718</v>
      </c>
      <c r="B1627" s="34">
        <v>39082</v>
      </c>
      <c r="C1627" s="11">
        <v>2006</v>
      </c>
      <c r="D1627" s="35" t="s">
        <v>13</v>
      </c>
      <c r="E1627" s="11" t="s">
        <v>14</v>
      </c>
      <c r="F1627" s="36" t="s">
        <v>19</v>
      </c>
      <c r="G1627" s="36" t="s">
        <v>1272</v>
      </c>
      <c r="H1627" s="9" t="s">
        <v>1957</v>
      </c>
      <c r="I1627" s="10">
        <v>0</v>
      </c>
      <c r="J1627" s="12">
        <v>0</v>
      </c>
      <c r="K1627" s="12">
        <v>0</v>
      </c>
      <c r="L1627" s="12">
        <v>0</v>
      </c>
      <c r="M1627" s="12">
        <v>0</v>
      </c>
      <c r="N1627" s="39">
        <v>15810</v>
      </c>
      <c r="O1627" s="31">
        <v>15.81</v>
      </c>
      <c r="P1627" s="36" t="s">
        <v>18</v>
      </c>
    </row>
    <row r="1628" spans="1:16" ht="36" x14ac:dyDescent="0.25">
      <c r="A1628" s="34">
        <v>38718</v>
      </c>
      <c r="B1628" s="34">
        <v>39082</v>
      </c>
      <c r="C1628" s="11">
        <v>2006</v>
      </c>
      <c r="D1628" s="35" t="s">
        <v>13</v>
      </c>
      <c r="E1628" s="11" t="s">
        <v>14</v>
      </c>
      <c r="F1628" s="36" t="s">
        <v>28</v>
      </c>
      <c r="G1628" s="36" t="s">
        <v>1272</v>
      </c>
      <c r="H1628" s="9" t="s">
        <v>1957</v>
      </c>
      <c r="I1628" s="10">
        <v>0</v>
      </c>
      <c r="J1628" s="12">
        <v>0</v>
      </c>
      <c r="K1628" s="12">
        <v>0</v>
      </c>
      <c r="L1628" s="12">
        <v>0</v>
      </c>
      <c r="M1628" s="12">
        <v>0</v>
      </c>
      <c r="N1628" s="39">
        <v>13737.68</v>
      </c>
      <c r="O1628" s="31">
        <v>13.7377</v>
      </c>
      <c r="P1628" s="36" t="s">
        <v>18</v>
      </c>
    </row>
    <row r="1629" spans="1:16" ht="36" x14ac:dyDescent="0.25">
      <c r="A1629" s="34">
        <v>38718</v>
      </c>
      <c r="B1629" s="34">
        <v>39082</v>
      </c>
      <c r="C1629" s="11">
        <v>2006</v>
      </c>
      <c r="D1629" s="35" t="s">
        <v>13</v>
      </c>
      <c r="E1629" s="11" t="s">
        <v>14</v>
      </c>
      <c r="F1629" s="36" t="s">
        <v>24</v>
      </c>
      <c r="G1629" s="36" t="s">
        <v>1272</v>
      </c>
      <c r="H1629" s="9" t="s">
        <v>1957</v>
      </c>
      <c r="I1629" s="10">
        <v>0</v>
      </c>
      <c r="J1629" s="12">
        <v>0</v>
      </c>
      <c r="K1629" s="12">
        <v>0</v>
      </c>
      <c r="L1629" s="12">
        <v>0</v>
      </c>
      <c r="M1629" s="12">
        <v>0</v>
      </c>
      <c r="N1629" s="39">
        <v>13228</v>
      </c>
      <c r="O1629" s="31">
        <v>13.228</v>
      </c>
      <c r="P1629" s="36" t="s">
        <v>18</v>
      </c>
    </row>
    <row r="1630" spans="1:16" ht="36" x14ac:dyDescent="0.25">
      <c r="A1630" s="34">
        <v>38718</v>
      </c>
      <c r="B1630" s="34">
        <v>39082</v>
      </c>
      <c r="C1630" s="11">
        <v>2006</v>
      </c>
      <c r="D1630" s="35" t="s">
        <v>13</v>
      </c>
      <c r="E1630" s="11" t="s">
        <v>14</v>
      </c>
      <c r="F1630" s="36" t="s">
        <v>75</v>
      </c>
      <c r="G1630" s="36" t="s">
        <v>1272</v>
      </c>
      <c r="H1630" s="9" t="s">
        <v>1957</v>
      </c>
      <c r="I1630" s="10">
        <v>0</v>
      </c>
      <c r="J1630" s="12">
        <v>0</v>
      </c>
      <c r="K1630" s="12">
        <v>0</v>
      </c>
      <c r="L1630" s="12">
        <v>0</v>
      </c>
      <c r="M1630" s="12">
        <v>0</v>
      </c>
      <c r="N1630" s="39">
        <v>13175.55</v>
      </c>
      <c r="O1630" s="31">
        <v>13.175549999999999</v>
      </c>
      <c r="P1630" s="36" t="s">
        <v>18</v>
      </c>
    </row>
    <row r="1631" spans="1:16" ht="36" x14ac:dyDescent="0.25">
      <c r="A1631" s="34">
        <v>38718</v>
      </c>
      <c r="B1631" s="34">
        <v>39082</v>
      </c>
      <c r="C1631" s="11">
        <v>2006</v>
      </c>
      <c r="D1631" s="35" t="s">
        <v>13</v>
      </c>
      <c r="E1631" s="11" t="s">
        <v>14</v>
      </c>
      <c r="F1631" s="36" t="s">
        <v>92</v>
      </c>
      <c r="G1631" s="36" t="s">
        <v>1272</v>
      </c>
      <c r="H1631" s="9" t="s">
        <v>1957</v>
      </c>
      <c r="I1631" s="10">
        <v>4</v>
      </c>
      <c r="J1631" s="12">
        <v>4</v>
      </c>
      <c r="K1631" s="12">
        <v>0</v>
      </c>
      <c r="L1631" s="12">
        <v>0</v>
      </c>
      <c r="M1631" s="12">
        <v>0</v>
      </c>
      <c r="N1631" s="39">
        <v>13096.75</v>
      </c>
      <c r="O1631" s="31">
        <v>13.09675</v>
      </c>
      <c r="P1631" s="36" t="s">
        <v>18</v>
      </c>
    </row>
    <row r="1632" spans="1:16" ht="36" x14ac:dyDescent="0.25">
      <c r="A1632" s="34">
        <v>38718</v>
      </c>
      <c r="B1632" s="34">
        <v>39082</v>
      </c>
      <c r="C1632" s="11">
        <v>2006</v>
      </c>
      <c r="D1632" s="35" t="s">
        <v>13</v>
      </c>
      <c r="E1632" s="11" t="s">
        <v>14</v>
      </c>
      <c r="F1632" s="36" t="s">
        <v>36</v>
      </c>
      <c r="G1632" s="36" t="s">
        <v>1272</v>
      </c>
      <c r="H1632" s="9" t="s">
        <v>1957</v>
      </c>
      <c r="I1632" s="10">
        <v>0</v>
      </c>
      <c r="J1632" s="12">
        <v>0</v>
      </c>
      <c r="K1632" s="12">
        <v>0</v>
      </c>
      <c r="L1632" s="12">
        <v>0</v>
      </c>
      <c r="M1632" s="12">
        <v>0</v>
      </c>
      <c r="N1632" s="39">
        <v>10485.02</v>
      </c>
      <c r="O1632" s="31">
        <v>10.48502</v>
      </c>
      <c r="P1632" s="36" t="s">
        <v>18</v>
      </c>
    </row>
    <row r="1633" spans="1:16" ht="36" x14ac:dyDescent="0.25">
      <c r="A1633" s="34">
        <v>38718</v>
      </c>
      <c r="B1633" s="34">
        <v>39082</v>
      </c>
      <c r="C1633" s="11">
        <v>2006</v>
      </c>
      <c r="D1633" s="35" t="s">
        <v>13</v>
      </c>
      <c r="E1633" s="11" t="s">
        <v>14</v>
      </c>
      <c r="F1633" s="36" t="s">
        <v>253</v>
      </c>
      <c r="G1633" s="36" t="s">
        <v>1272</v>
      </c>
      <c r="H1633" s="9" t="s">
        <v>1957</v>
      </c>
      <c r="I1633" s="10">
        <v>0</v>
      </c>
      <c r="J1633" s="12">
        <v>0</v>
      </c>
      <c r="K1633" s="12">
        <v>0</v>
      </c>
      <c r="L1633" s="12">
        <v>0</v>
      </c>
      <c r="M1633" s="12">
        <v>0</v>
      </c>
      <c r="N1633" s="39">
        <v>9389</v>
      </c>
      <c r="O1633" s="31">
        <v>9.3889999999999993</v>
      </c>
      <c r="P1633" s="36" t="s">
        <v>18</v>
      </c>
    </row>
    <row r="1634" spans="1:16" ht="36" x14ac:dyDescent="0.25">
      <c r="A1634" s="34">
        <v>38718</v>
      </c>
      <c r="B1634" s="34">
        <v>39082</v>
      </c>
      <c r="C1634" s="11">
        <v>2006</v>
      </c>
      <c r="D1634" s="35" t="s">
        <v>13</v>
      </c>
      <c r="E1634" s="11" t="s">
        <v>14</v>
      </c>
      <c r="F1634" s="36" t="s">
        <v>47</v>
      </c>
      <c r="G1634" s="36" t="s">
        <v>1272</v>
      </c>
      <c r="H1634" s="9" t="s">
        <v>1957</v>
      </c>
      <c r="I1634" s="10">
        <v>0</v>
      </c>
      <c r="J1634" s="12">
        <v>0</v>
      </c>
      <c r="K1634" s="12">
        <v>0</v>
      </c>
      <c r="L1634" s="12">
        <v>0</v>
      </c>
      <c r="M1634" s="12">
        <v>0</v>
      </c>
      <c r="N1634" s="39">
        <v>8505.5</v>
      </c>
      <c r="O1634" s="31">
        <v>8.5054999999999996</v>
      </c>
      <c r="P1634" s="36" t="s">
        <v>18</v>
      </c>
    </row>
    <row r="1635" spans="1:16" ht="36" x14ac:dyDescent="0.25">
      <c r="A1635" s="34">
        <v>38718</v>
      </c>
      <c r="B1635" s="34">
        <v>39082</v>
      </c>
      <c r="C1635" s="11">
        <v>2006</v>
      </c>
      <c r="D1635" s="35" t="s">
        <v>13</v>
      </c>
      <c r="E1635" s="11" t="s">
        <v>14</v>
      </c>
      <c r="F1635" s="36" t="s">
        <v>51</v>
      </c>
      <c r="G1635" s="36" t="s">
        <v>1272</v>
      </c>
      <c r="H1635" s="9" t="s">
        <v>1957</v>
      </c>
      <c r="I1635" s="10">
        <v>0</v>
      </c>
      <c r="J1635" s="12">
        <v>0</v>
      </c>
      <c r="K1635" s="12">
        <v>0</v>
      </c>
      <c r="L1635" s="12">
        <v>0</v>
      </c>
      <c r="M1635" s="12">
        <v>0</v>
      </c>
      <c r="N1635" s="39">
        <v>7072.76</v>
      </c>
      <c r="O1635" s="31">
        <v>7.0277599999999998</v>
      </c>
      <c r="P1635" s="36" t="s">
        <v>18</v>
      </c>
    </row>
    <row r="1636" spans="1:16" ht="36" x14ac:dyDescent="0.25">
      <c r="A1636" s="34">
        <v>38718</v>
      </c>
      <c r="B1636" s="34">
        <v>39082</v>
      </c>
      <c r="C1636" s="11">
        <v>2006</v>
      </c>
      <c r="D1636" s="35" t="s">
        <v>13</v>
      </c>
      <c r="E1636" s="11" t="s">
        <v>14</v>
      </c>
      <c r="F1636" s="36" t="s">
        <v>15</v>
      </c>
      <c r="G1636" s="36" t="s">
        <v>1272</v>
      </c>
      <c r="H1636" s="9" t="s">
        <v>1957</v>
      </c>
      <c r="I1636" s="10">
        <v>0</v>
      </c>
      <c r="J1636" s="12">
        <v>0</v>
      </c>
      <c r="K1636" s="12">
        <v>0</v>
      </c>
      <c r="L1636" s="12">
        <v>0</v>
      </c>
      <c r="M1636" s="12">
        <v>0</v>
      </c>
      <c r="N1636" s="39">
        <v>6961.5</v>
      </c>
      <c r="O1636" s="31">
        <v>6.9615</v>
      </c>
      <c r="P1636" s="36" t="s">
        <v>18</v>
      </c>
    </row>
    <row r="1637" spans="1:16" ht="36" x14ac:dyDescent="0.25">
      <c r="A1637" s="34">
        <v>38718</v>
      </c>
      <c r="B1637" s="34">
        <v>39082</v>
      </c>
      <c r="C1637" s="11">
        <v>2006</v>
      </c>
      <c r="D1637" s="35" t="s">
        <v>13</v>
      </c>
      <c r="E1637" s="11" t="s">
        <v>14</v>
      </c>
      <c r="F1637" s="36" t="s">
        <v>59</v>
      </c>
      <c r="G1637" s="36" t="s">
        <v>1272</v>
      </c>
      <c r="H1637" s="9" t="s">
        <v>1957</v>
      </c>
      <c r="I1637" s="10">
        <v>0</v>
      </c>
      <c r="J1637" s="12">
        <v>0</v>
      </c>
      <c r="K1637" s="12">
        <v>0</v>
      </c>
      <c r="L1637" s="12">
        <v>0</v>
      </c>
      <c r="M1637" s="12">
        <v>0</v>
      </c>
      <c r="N1637" s="39">
        <v>5687.5</v>
      </c>
      <c r="O1637" s="31">
        <v>5.6875</v>
      </c>
      <c r="P1637" s="36" t="s">
        <v>18</v>
      </c>
    </row>
    <row r="1638" spans="1:16" ht="36" x14ac:dyDescent="0.25">
      <c r="A1638" s="34">
        <v>38718</v>
      </c>
      <c r="B1638" s="34">
        <v>39082</v>
      </c>
      <c r="C1638" s="11">
        <v>2006</v>
      </c>
      <c r="D1638" s="35" t="s">
        <v>13</v>
      </c>
      <c r="E1638" s="11" t="s">
        <v>14</v>
      </c>
      <c r="F1638" s="36" t="s">
        <v>69</v>
      </c>
      <c r="G1638" s="36" t="s">
        <v>1272</v>
      </c>
      <c r="H1638" s="9" t="s">
        <v>1957</v>
      </c>
      <c r="I1638" s="10">
        <v>0</v>
      </c>
      <c r="J1638" s="12">
        <v>0</v>
      </c>
      <c r="K1638" s="12">
        <v>0</v>
      </c>
      <c r="L1638" s="12">
        <v>0</v>
      </c>
      <c r="M1638" s="12">
        <v>0</v>
      </c>
      <c r="N1638" s="39">
        <v>4393</v>
      </c>
      <c r="O1638" s="31">
        <v>4.3929999999999998</v>
      </c>
      <c r="P1638" s="36" t="s">
        <v>18</v>
      </c>
    </row>
    <row r="1639" spans="1:16" ht="36" x14ac:dyDescent="0.25">
      <c r="A1639" s="34">
        <v>38718</v>
      </c>
      <c r="B1639" s="34">
        <v>39082</v>
      </c>
      <c r="C1639" s="11">
        <v>2006</v>
      </c>
      <c r="D1639" s="35" t="s">
        <v>13</v>
      </c>
      <c r="E1639" s="11" t="s">
        <v>14</v>
      </c>
      <c r="F1639" s="36" t="s">
        <v>97</v>
      </c>
      <c r="G1639" s="36" t="s">
        <v>1272</v>
      </c>
      <c r="H1639" s="9" t="s">
        <v>1957</v>
      </c>
      <c r="I1639" s="10">
        <v>0</v>
      </c>
      <c r="J1639" s="12">
        <v>0</v>
      </c>
      <c r="K1639" s="12">
        <v>0</v>
      </c>
      <c r="L1639" s="12">
        <v>0</v>
      </c>
      <c r="M1639" s="12">
        <v>0</v>
      </c>
      <c r="N1639" s="39">
        <v>3306.3</v>
      </c>
      <c r="O1639" s="31">
        <v>3.3062999999999998</v>
      </c>
      <c r="P1639" s="36" t="s">
        <v>18</v>
      </c>
    </row>
    <row r="1640" spans="1:16" ht="36" x14ac:dyDescent="0.25">
      <c r="A1640" s="34">
        <v>38718</v>
      </c>
      <c r="B1640" s="34">
        <v>39082</v>
      </c>
      <c r="C1640" s="11">
        <v>2006</v>
      </c>
      <c r="D1640" s="35" t="s">
        <v>13</v>
      </c>
      <c r="E1640" s="11" t="s">
        <v>14</v>
      </c>
      <c r="F1640" s="36" t="s">
        <v>32</v>
      </c>
      <c r="G1640" s="36" t="s">
        <v>1272</v>
      </c>
      <c r="H1640" s="9" t="s">
        <v>1957</v>
      </c>
      <c r="I1640" s="10">
        <v>0</v>
      </c>
      <c r="J1640" s="12">
        <v>0</v>
      </c>
      <c r="K1640" s="12">
        <v>0</v>
      </c>
      <c r="L1640" s="12">
        <v>0</v>
      </c>
      <c r="M1640" s="12">
        <v>0</v>
      </c>
      <c r="N1640" s="39">
        <v>2972.07</v>
      </c>
      <c r="O1640" s="31">
        <v>2.97207</v>
      </c>
      <c r="P1640" s="36" t="s">
        <v>18</v>
      </c>
    </row>
    <row r="1641" spans="1:16" ht="36" x14ac:dyDescent="0.25">
      <c r="A1641" s="34">
        <v>38718</v>
      </c>
      <c r="B1641" s="34">
        <v>39082</v>
      </c>
      <c r="C1641" s="11">
        <v>2006</v>
      </c>
      <c r="D1641" s="35" t="s">
        <v>13</v>
      </c>
      <c r="E1641" s="11" t="s">
        <v>14</v>
      </c>
      <c r="F1641" s="36" t="s">
        <v>77</v>
      </c>
      <c r="G1641" s="36" t="s">
        <v>1272</v>
      </c>
      <c r="H1641" s="9" t="s">
        <v>1957</v>
      </c>
      <c r="I1641" s="10">
        <v>0</v>
      </c>
      <c r="J1641" s="12">
        <v>0</v>
      </c>
      <c r="K1641" s="12">
        <v>0</v>
      </c>
      <c r="L1641" s="12">
        <v>0</v>
      </c>
      <c r="M1641" s="12">
        <v>0</v>
      </c>
      <c r="N1641" s="39">
        <v>2923</v>
      </c>
      <c r="O1641" s="31">
        <v>2.923</v>
      </c>
      <c r="P1641" s="36" t="s">
        <v>18</v>
      </c>
    </row>
    <row r="1642" spans="1:16" ht="36" x14ac:dyDescent="0.25">
      <c r="A1642" s="34">
        <v>38718</v>
      </c>
      <c r="B1642" s="34">
        <v>39082</v>
      </c>
      <c r="C1642" s="11">
        <v>2006</v>
      </c>
      <c r="D1642" s="35" t="s">
        <v>13</v>
      </c>
      <c r="E1642" s="11" t="s">
        <v>14</v>
      </c>
      <c r="F1642" s="36" t="s">
        <v>42</v>
      </c>
      <c r="G1642" s="36" t="s">
        <v>1272</v>
      </c>
      <c r="H1642" s="9" t="s">
        <v>1957</v>
      </c>
      <c r="I1642" s="10">
        <v>0</v>
      </c>
      <c r="J1642" s="12">
        <v>0</v>
      </c>
      <c r="K1642" s="12">
        <v>0</v>
      </c>
      <c r="L1642" s="12">
        <v>0</v>
      </c>
      <c r="M1642" s="12">
        <v>0</v>
      </c>
      <c r="N1642" s="39">
        <v>2746.5</v>
      </c>
      <c r="O1642" s="31">
        <v>2.7465000000000002</v>
      </c>
      <c r="P1642" s="36" t="s">
        <v>18</v>
      </c>
    </row>
    <row r="1643" spans="1:16" ht="36" x14ac:dyDescent="0.25">
      <c r="A1643" s="34">
        <v>38718</v>
      </c>
      <c r="B1643" s="34">
        <v>39082</v>
      </c>
      <c r="C1643" s="11">
        <v>2006</v>
      </c>
      <c r="D1643" s="35" t="s">
        <v>13</v>
      </c>
      <c r="E1643" s="11" t="s">
        <v>14</v>
      </c>
      <c r="F1643" s="36" t="s">
        <v>189</v>
      </c>
      <c r="G1643" s="36" t="s">
        <v>1272</v>
      </c>
      <c r="H1643" s="9" t="s">
        <v>1957</v>
      </c>
      <c r="I1643" s="10">
        <v>0</v>
      </c>
      <c r="J1643" s="12">
        <v>0</v>
      </c>
      <c r="K1643" s="12">
        <v>0</v>
      </c>
      <c r="L1643" s="12">
        <v>0</v>
      </c>
      <c r="M1643" s="12">
        <v>0</v>
      </c>
      <c r="N1643" s="39">
        <v>2655</v>
      </c>
      <c r="O1643" s="31">
        <v>2.6549999999999998</v>
      </c>
      <c r="P1643" s="36" t="s">
        <v>18</v>
      </c>
    </row>
    <row r="1644" spans="1:16" ht="36" x14ac:dyDescent="0.25">
      <c r="A1644" s="34">
        <v>38718</v>
      </c>
      <c r="B1644" s="34">
        <v>39082</v>
      </c>
      <c r="C1644" s="11">
        <v>2006</v>
      </c>
      <c r="D1644" s="35" t="s">
        <v>13</v>
      </c>
      <c r="E1644" s="11" t="s">
        <v>14</v>
      </c>
      <c r="F1644" s="36" t="s">
        <v>62</v>
      </c>
      <c r="G1644" s="36" t="s">
        <v>1272</v>
      </c>
      <c r="H1644" s="9" t="s">
        <v>1957</v>
      </c>
      <c r="I1644" s="10">
        <v>0</v>
      </c>
      <c r="J1644" s="12">
        <v>0</v>
      </c>
      <c r="K1644" s="12">
        <v>0</v>
      </c>
      <c r="L1644" s="12">
        <v>0</v>
      </c>
      <c r="M1644" s="12">
        <v>0</v>
      </c>
      <c r="N1644" s="39">
        <v>2000.45</v>
      </c>
      <c r="O1644" s="31">
        <v>2.0004499999999998</v>
      </c>
      <c r="P1644" s="36" t="s">
        <v>18</v>
      </c>
    </row>
    <row r="1645" spans="1:16" ht="36" x14ac:dyDescent="0.25">
      <c r="A1645" s="34">
        <v>38718</v>
      </c>
      <c r="B1645" s="34">
        <v>39082</v>
      </c>
      <c r="C1645" s="11">
        <v>2006</v>
      </c>
      <c r="D1645" s="35" t="s">
        <v>13</v>
      </c>
      <c r="E1645" s="11" t="s">
        <v>14</v>
      </c>
      <c r="F1645" s="36" t="s">
        <v>165</v>
      </c>
      <c r="G1645" s="36" t="s">
        <v>1272</v>
      </c>
      <c r="H1645" s="9" t="s">
        <v>1957</v>
      </c>
      <c r="I1645" s="10">
        <v>0</v>
      </c>
      <c r="J1645" s="12">
        <v>0</v>
      </c>
      <c r="K1645" s="12">
        <v>0</v>
      </c>
      <c r="L1645" s="12">
        <v>0</v>
      </c>
      <c r="M1645" s="12">
        <v>0</v>
      </c>
      <c r="N1645" s="39">
        <v>1694.06</v>
      </c>
      <c r="O1645" s="31">
        <v>1.6940599999999999</v>
      </c>
      <c r="P1645" s="36" t="s">
        <v>18</v>
      </c>
    </row>
    <row r="1646" spans="1:16" ht="36" x14ac:dyDescent="0.25">
      <c r="A1646" s="34">
        <v>38718</v>
      </c>
      <c r="B1646" s="34">
        <v>39082</v>
      </c>
      <c r="C1646" s="11">
        <v>2006</v>
      </c>
      <c r="D1646" s="35" t="s">
        <v>13</v>
      </c>
      <c r="E1646" s="11" t="s">
        <v>14</v>
      </c>
      <c r="F1646" s="36" t="s">
        <v>155</v>
      </c>
      <c r="G1646" s="36" t="s">
        <v>1272</v>
      </c>
      <c r="H1646" s="9" t="s">
        <v>1957</v>
      </c>
      <c r="I1646" s="10">
        <v>0</v>
      </c>
      <c r="J1646" s="12">
        <v>0</v>
      </c>
      <c r="K1646" s="12">
        <v>0</v>
      </c>
      <c r="L1646" s="12">
        <v>0</v>
      </c>
      <c r="M1646" s="12">
        <v>0</v>
      </c>
      <c r="N1646" s="39">
        <v>1448.96</v>
      </c>
      <c r="O1646" s="31">
        <v>1.4489799999999999</v>
      </c>
      <c r="P1646" s="36" t="s">
        <v>18</v>
      </c>
    </row>
    <row r="1647" spans="1:16" ht="36" x14ac:dyDescent="0.25">
      <c r="A1647" s="34">
        <v>38718</v>
      </c>
      <c r="B1647" s="34">
        <v>39082</v>
      </c>
      <c r="C1647" s="11">
        <v>2006</v>
      </c>
      <c r="D1647" s="35" t="s">
        <v>13</v>
      </c>
      <c r="E1647" s="11" t="s">
        <v>14</v>
      </c>
      <c r="F1647" s="36" t="s">
        <v>162</v>
      </c>
      <c r="G1647" s="36" t="s">
        <v>1272</v>
      </c>
      <c r="H1647" s="9" t="s">
        <v>1957</v>
      </c>
      <c r="I1647" s="10">
        <v>0</v>
      </c>
      <c r="J1647" s="12">
        <v>0</v>
      </c>
      <c r="K1647" s="12">
        <v>0</v>
      </c>
      <c r="L1647" s="12">
        <v>0</v>
      </c>
      <c r="M1647" s="12">
        <v>0</v>
      </c>
      <c r="N1647" s="39">
        <v>1305</v>
      </c>
      <c r="O1647" s="31">
        <v>1.3049999999999999</v>
      </c>
      <c r="P1647" s="36" t="s">
        <v>18</v>
      </c>
    </row>
    <row r="1648" spans="1:16" ht="36" x14ac:dyDescent="0.25">
      <c r="A1648" s="34">
        <v>38718</v>
      </c>
      <c r="B1648" s="34">
        <v>39082</v>
      </c>
      <c r="C1648" s="11">
        <v>2006</v>
      </c>
      <c r="D1648" s="35" t="s">
        <v>13</v>
      </c>
      <c r="E1648" s="11" t="s">
        <v>14</v>
      </c>
      <c r="F1648" s="36" t="s">
        <v>100</v>
      </c>
      <c r="G1648" s="36" t="s">
        <v>1272</v>
      </c>
      <c r="H1648" s="9" t="s">
        <v>1957</v>
      </c>
      <c r="I1648" s="10">
        <v>1</v>
      </c>
      <c r="J1648" s="12">
        <v>1</v>
      </c>
      <c r="K1648" s="12">
        <v>0</v>
      </c>
      <c r="L1648" s="12">
        <v>0</v>
      </c>
      <c r="M1648" s="12">
        <v>0</v>
      </c>
      <c r="N1648" s="39">
        <v>945.5</v>
      </c>
      <c r="O1648" s="31">
        <v>0.94550000000000001</v>
      </c>
      <c r="P1648" s="36" t="s">
        <v>18</v>
      </c>
    </row>
    <row r="1649" spans="1:16" ht="36" x14ac:dyDescent="0.25">
      <c r="A1649" s="34">
        <v>38718</v>
      </c>
      <c r="B1649" s="34">
        <v>39082</v>
      </c>
      <c r="C1649" s="11">
        <v>2006</v>
      </c>
      <c r="D1649" s="35" t="s">
        <v>13</v>
      </c>
      <c r="E1649" s="11" t="s">
        <v>14</v>
      </c>
      <c r="F1649" s="36" t="s">
        <v>55</v>
      </c>
      <c r="G1649" s="36" t="s">
        <v>1272</v>
      </c>
      <c r="H1649" s="9" t="s">
        <v>1957</v>
      </c>
      <c r="I1649" s="10">
        <v>0</v>
      </c>
      <c r="J1649" s="12">
        <v>0</v>
      </c>
      <c r="K1649" s="12">
        <v>0</v>
      </c>
      <c r="L1649" s="12">
        <v>0</v>
      </c>
      <c r="M1649" s="12">
        <v>0</v>
      </c>
      <c r="N1649" s="39">
        <v>934</v>
      </c>
      <c r="O1649" s="31">
        <v>0.93400000000000005</v>
      </c>
      <c r="P1649" s="36" t="s">
        <v>18</v>
      </c>
    </row>
    <row r="1650" spans="1:16" ht="36" x14ac:dyDescent="0.25">
      <c r="A1650" s="34">
        <v>38718</v>
      </c>
      <c r="B1650" s="34">
        <v>39082</v>
      </c>
      <c r="C1650" s="11">
        <v>2006</v>
      </c>
      <c r="D1650" s="35" t="s">
        <v>13</v>
      </c>
      <c r="E1650" s="11" t="s">
        <v>14</v>
      </c>
      <c r="F1650" s="36" t="s">
        <v>26</v>
      </c>
      <c r="G1650" s="36" t="s">
        <v>1272</v>
      </c>
      <c r="H1650" s="9" t="s">
        <v>1957</v>
      </c>
      <c r="I1650" s="10">
        <v>0</v>
      </c>
      <c r="J1650" s="12">
        <v>0</v>
      </c>
      <c r="K1650" s="12">
        <v>0</v>
      </c>
      <c r="L1650" s="12">
        <v>0</v>
      </c>
      <c r="M1650" s="12">
        <v>0</v>
      </c>
      <c r="N1650" s="39">
        <v>888.3</v>
      </c>
      <c r="O1650" s="31">
        <v>0.88829999999999998</v>
      </c>
      <c r="P1650" s="36" t="s">
        <v>18</v>
      </c>
    </row>
    <row r="1651" spans="1:16" ht="36" x14ac:dyDescent="0.25">
      <c r="A1651" s="34">
        <v>38718</v>
      </c>
      <c r="B1651" s="34">
        <v>39082</v>
      </c>
      <c r="C1651" s="11">
        <v>2006</v>
      </c>
      <c r="D1651" s="35" t="s">
        <v>13</v>
      </c>
      <c r="E1651" s="11" t="s">
        <v>14</v>
      </c>
      <c r="F1651" s="36" t="s">
        <v>78</v>
      </c>
      <c r="G1651" s="36" t="s">
        <v>1272</v>
      </c>
      <c r="H1651" s="9" t="s">
        <v>1957</v>
      </c>
      <c r="I1651" s="10">
        <v>0</v>
      </c>
      <c r="J1651" s="12">
        <v>0</v>
      </c>
      <c r="K1651" s="12">
        <v>0</v>
      </c>
      <c r="L1651" s="12">
        <v>0</v>
      </c>
      <c r="M1651" s="12">
        <v>0</v>
      </c>
      <c r="N1651" s="39">
        <v>812.5</v>
      </c>
      <c r="O1651" s="31">
        <v>0.8125</v>
      </c>
      <c r="P1651" s="36" t="s">
        <v>18</v>
      </c>
    </row>
    <row r="1652" spans="1:16" ht="36" x14ac:dyDescent="0.25">
      <c r="A1652" s="34">
        <v>38718</v>
      </c>
      <c r="B1652" s="34">
        <v>39082</v>
      </c>
      <c r="C1652" s="11">
        <v>2006</v>
      </c>
      <c r="D1652" s="35" t="s">
        <v>13</v>
      </c>
      <c r="E1652" s="11" t="s">
        <v>14</v>
      </c>
      <c r="F1652" s="36" t="s">
        <v>65</v>
      </c>
      <c r="G1652" s="36" t="s">
        <v>1272</v>
      </c>
      <c r="H1652" s="9" t="s">
        <v>1957</v>
      </c>
      <c r="I1652" s="10">
        <v>0</v>
      </c>
      <c r="J1652" s="12">
        <v>0</v>
      </c>
      <c r="K1652" s="12">
        <v>0</v>
      </c>
      <c r="L1652" s="12">
        <v>0</v>
      </c>
      <c r="M1652" s="12">
        <v>0</v>
      </c>
      <c r="N1652" s="39">
        <v>681.5</v>
      </c>
      <c r="O1652" s="31">
        <v>0.68149999999999999</v>
      </c>
      <c r="P1652" s="36" t="s">
        <v>18</v>
      </c>
    </row>
    <row r="1653" spans="1:16" ht="36" x14ac:dyDescent="0.25">
      <c r="A1653" s="34">
        <v>38718</v>
      </c>
      <c r="B1653" s="34">
        <v>39082</v>
      </c>
      <c r="C1653" s="11">
        <v>2006</v>
      </c>
      <c r="D1653" s="35" t="s">
        <v>13</v>
      </c>
      <c r="E1653" s="11" t="s">
        <v>14</v>
      </c>
      <c r="F1653" s="36" t="s">
        <v>44</v>
      </c>
      <c r="G1653" s="36" t="s">
        <v>1272</v>
      </c>
      <c r="H1653" s="9" t="s">
        <v>1957</v>
      </c>
      <c r="I1653" s="10">
        <v>0</v>
      </c>
      <c r="J1653" s="12">
        <v>0</v>
      </c>
      <c r="K1653" s="12">
        <v>0</v>
      </c>
      <c r="L1653" s="12">
        <v>0</v>
      </c>
      <c r="M1653" s="12">
        <v>0</v>
      </c>
      <c r="N1653" s="39">
        <v>347</v>
      </c>
      <c r="O1653" s="31">
        <v>0.34699999999999998</v>
      </c>
      <c r="P1653" s="36" t="s">
        <v>18</v>
      </c>
    </row>
    <row r="1654" spans="1:16" ht="36" x14ac:dyDescent="0.25">
      <c r="A1654" s="34">
        <v>38718</v>
      </c>
      <c r="B1654" s="34">
        <v>39082</v>
      </c>
      <c r="C1654" s="11">
        <v>2006</v>
      </c>
      <c r="D1654" s="35" t="s">
        <v>13</v>
      </c>
      <c r="E1654" s="11" t="s">
        <v>14</v>
      </c>
      <c r="F1654" s="36" t="s">
        <v>72</v>
      </c>
      <c r="G1654" s="36" t="s">
        <v>1272</v>
      </c>
      <c r="H1654" s="9" t="s">
        <v>1957</v>
      </c>
      <c r="I1654" s="10">
        <v>0</v>
      </c>
      <c r="J1654" s="12">
        <v>0</v>
      </c>
      <c r="K1654" s="12">
        <v>0</v>
      </c>
      <c r="L1654" s="12">
        <v>0</v>
      </c>
      <c r="M1654" s="12">
        <v>0</v>
      </c>
      <c r="N1654" s="39">
        <v>62</v>
      </c>
      <c r="O1654" s="31">
        <v>6.2E-2</v>
      </c>
      <c r="P1654" s="36" t="s">
        <v>18</v>
      </c>
    </row>
    <row r="1655" spans="1:16" ht="36" x14ac:dyDescent="0.25">
      <c r="A1655" s="34">
        <v>38718</v>
      </c>
      <c r="B1655" s="34">
        <v>39082</v>
      </c>
      <c r="C1655" s="11">
        <v>2006</v>
      </c>
      <c r="D1655" s="11" t="s">
        <v>34</v>
      </c>
      <c r="E1655" s="11" t="s">
        <v>39</v>
      </c>
      <c r="F1655" s="36" t="s">
        <v>97</v>
      </c>
      <c r="G1655" s="36" t="s">
        <v>1272</v>
      </c>
      <c r="H1655" s="9" t="s">
        <v>2435</v>
      </c>
      <c r="I1655" s="10">
        <v>0</v>
      </c>
      <c r="J1655" s="12">
        <v>5074</v>
      </c>
      <c r="K1655" s="12">
        <v>0</v>
      </c>
      <c r="L1655" s="12">
        <v>0</v>
      </c>
      <c r="M1655" s="12">
        <v>0</v>
      </c>
      <c r="N1655" s="39">
        <v>11880.27</v>
      </c>
      <c r="O1655" s="31">
        <v>45.109591000000002</v>
      </c>
      <c r="P1655" s="36" t="s">
        <v>41</v>
      </c>
    </row>
    <row r="1656" spans="1:16" ht="36" x14ac:dyDescent="0.25">
      <c r="A1656" s="34">
        <v>38718</v>
      </c>
      <c r="B1656" s="34">
        <v>39082</v>
      </c>
      <c r="C1656" s="11">
        <v>2006</v>
      </c>
      <c r="D1656" s="11" t="s">
        <v>34</v>
      </c>
      <c r="E1656" s="11" t="s">
        <v>39</v>
      </c>
      <c r="F1656" s="36" t="s">
        <v>44</v>
      </c>
      <c r="G1656" s="36" t="s">
        <v>1272</v>
      </c>
      <c r="H1656" s="9" t="s">
        <v>2436</v>
      </c>
      <c r="I1656" s="10">
        <v>0</v>
      </c>
      <c r="J1656" s="12">
        <v>2333</v>
      </c>
      <c r="K1656" s="12">
        <v>0</v>
      </c>
      <c r="L1656" s="12">
        <v>0</v>
      </c>
      <c r="M1656" s="12">
        <v>0</v>
      </c>
      <c r="N1656" s="39">
        <v>5225.83</v>
      </c>
      <c r="O1656" s="31">
        <v>19.864071899999999</v>
      </c>
      <c r="P1656" s="36" t="s">
        <v>41</v>
      </c>
    </row>
    <row r="1657" spans="1:16" ht="36" x14ac:dyDescent="0.25">
      <c r="A1657" s="34">
        <v>38718</v>
      </c>
      <c r="B1657" s="34">
        <v>39082</v>
      </c>
      <c r="C1657" s="11">
        <v>2006</v>
      </c>
      <c r="D1657" s="11" t="s">
        <v>34</v>
      </c>
      <c r="E1657" s="11" t="s">
        <v>39</v>
      </c>
      <c r="F1657" s="36" t="s">
        <v>75</v>
      </c>
      <c r="G1657" s="36" t="s">
        <v>1272</v>
      </c>
      <c r="H1657" s="9" t="s">
        <v>2436</v>
      </c>
      <c r="I1657" s="10">
        <v>0</v>
      </c>
      <c r="J1657" s="12">
        <v>1057</v>
      </c>
      <c r="K1657" s="12">
        <v>0</v>
      </c>
      <c r="L1657" s="12">
        <v>0</v>
      </c>
      <c r="M1657" s="12">
        <v>0</v>
      </c>
      <c r="N1657" s="39">
        <v>2624.53</v>
      </c>
      <c r="O1657" s="31">
        <v>10.248654999999999</v>
      </c>
      <c r="P1657" s="36" t="s">
        <v>41</v>
      </c>
    </row>
    <row r="1658" spans="1:16" ht="24" x14ac:dyDescent="0.25">
      <c r="A1658" s="34">
        <v>38718</v>
      </c>
      <c r="B1658" s="34">
        <v>39082</v>
      </c>
      <c r="C1658" s="11">
        <v>2006</v>
      </c>
      <c r="D1658" s="11" t="s">
        <v>34</v>
      </c>
      <c r="E1658" s="11" t="s">
        <v>95</v>
      </c>
      <c r="F1658" s="36" t="s">
        <v>28</v>
      </c>
      <c r="G1658" s="36" t="s">
        <v>1272</v>
      </c>
      <c r="H1658" s="9" t="s">
        <v>2437</v>
      </c>
      <c r="I1658" s="10">
        <v>4</v>
      </c>
      <c r="J1658" s="12">
        <v>4</v>
      </c>
      <c r="K1658" s="12">
        <v>0</v>
      </c>
      <c r="L1658" s="12">
        <v>0</v>
      </c>
      <c r="M1658" s="12">
        <v>0</v>
      </c>
      <c r="N1658" s="39">
        <v>0</v>
      </c>
      <c r="O1658" s="31">
        <v>0</v>
      </c>
      <c r="P1658" s="36" t="s">
        <v>1960</v>
      </c>
    </row>
    <row r="1659" spans="1:16" x14ac:dyDescent="0.25">
      <c r="A1659" s="34">
        <v>38718</v>
      </c>
      <c r="B1659" s="34">
        <v>39082</v>
      </c>
      <c r="C1659" s="11">
        <v>2006</v>
      </c>
      <c r="D1659" s="11" t="s">
        <v>34</v>
      </c>
      <c r="E1659" s="11" t="s">
        <v>95</v>
      </c>
      <c r="F1659" s="36" t="s">
        <v>57</v>
      </c>
      <c r="G1659" s="36" t="s">
        <v>1272</v>
      </c>
      <c r="H1659" s="9" t="s">
        <v>2437</v>
      </c>
      <c r="I1659" s="10">
        <v>7</v>
      </c>
      <c r="J1659" s="12">
        <v>7</v>
      </c>
      <c r="K1659" s="12">
        <v>0</v>
      </c>
      <c r="L1659" s="12">
        <v>0</v>
      </c>
      <c r="M1659" s="12">
        <v>0</v>
      </c>
      <c r="N1659" s="39">
        <v>0</v>
      </c>
      <c r="O1659" s="31">
        <v>0</v>
      </c>
      <c r="P1659" s="36" t="s">
        <v>1960</v>
      </c>
    </row>
    <row r="1660" spans="1:16" x14ac:dyDescent="0.25">
      <c r="A1660" s="34">
        <v>38718</v>
      </c>
      <c r="B1660" s="34">
        <v>39082</v>
      </c>
      <c r="C1660" s="11">
        <v>2006</v>
      </c>
      <c r="D1660" s="11" t="s">
        <v>34</v>
      </c>
      <c r="E1660" s="11" t="s">
        <v>95</v>
      </c>
      <c r="F1660" s="36" t="s">
        <v>21</v>
      </c>
      <c r="G1660" s="36" t="s">
        <v>1272</v>
      </c>
      <c r="H1660" s="9" t="s">
        <v>2437</v>
      </c>
      <c r="I1660" s="10">
        <v>39</v>
      </c>
      <c r="J1660" s="12">
        <v>39</v>
      </c>
      <c r="K1660" s="12">
        <v>0</v>
      </c>
      <c r="L1660" s="12">
        <v>0</v>
      </c>
      <c r="M1660" s="12">
        <v>0</v>
      </c>
      <c r="N1660" s="39">
        <v>0</v>
      </c>
      <c r="O1660" s="31">
        <v>0</v>
      </c>
      <c r="P1660" s="36" t="s">
        <v>1960</v>
      </c>
    </row>
    <row r="1661" spans="1:16" ht="24" x14ac:dyDescent="0.25">
      <c r="A1661" s="34">
        <v>38718</v>
      </c>
      <c r="B1661" s="34">
        <v>39082</v>
      </c>
      <c r="C1661" s="11">
        <v>2006</v>
      </c>
      <c r="D1661" s="11" t="s">
        <v>34</v>
      </c>
      <c r="E1661" s="11" t="s">
        <v>95</v>
      </c>
      <c r="F1661" s="36" t="s">
        <v>165</v>
      </c>
      <c r="G1661" s="36" t="s">
        <v>1272</v>
      </c>
      <c r="H1661" s="9" t="s">
        <v>2437</v>
      </c>
      <c r="I1661" s="10">
        <v>1</v>
      </c>
      <c r="J1661" s="12">
        <v>1</v>
      </c>
      <c r="K1661" s="12">
        <v>0</v>
      </c>
      <c r="L1661" s="12">
        <v>0</v>
      </c>
      <c r="M1661" s="12">
        <v>0</v>
      </c>
      <c r="N1661" s="39">
        <v>0</v>
      </c>
      <c r="O1661" s="31">
        <v>0</v>
      </c>
      <c r="P1661" s="36" t="s">
        <v>1960</v>
      </c>
    </row>
    <row r="1662" spans="1:16" x14ac:dyDescent="0.25">
      <c r="A1662" s="34">
        <v>38718</v>
      </c>
      <c r="B1662" s="34">
        <v>39082</v>
      </c>
      <c r="C1662" s="11">
        <v>2006</v>
      </c>
      <c r="D1662" s="11" t="s">
        <v>34</v>
      </c>
      <c r="E1662" s="11" t="s">
        <v>95</v>
      </c>
      <c r="F1662" s="36" t="s">
        <v>155</v>
      </c>
      <c r="G1662" s="36" t="s">
        <v>1272</v>
      </c>
      <c r="H1662" s="9" t="s">
        <v>2437</v>
      </c>
      <c r="I1662" s="10">
        <v>6</v>
      </c>
      <c r="J1662" s="12">
        <v>6</v>
      </c>
      <c r="K1662" s="12">
        <v>0</v>
      </c>
      <c r="L1662" s="12">
        <v>0</v>
      </c>
      <c r="M1662" s="12">
        <v>0</v>
      </c>
      <c r="N1662" s="39">
        <v>0</v>
      </c>
      <c r="O1662" s="31">
        <v>0</v>
      </c>
      <c r="P1662" s="36" t="s">
        <v>1960</v>
      </c>
    </row>
    <row r="1663" spans="1:16" x14ac:dyDescent="0.25">
      <c r="A1663" s="34">
        <v>38718</v>
      </c>
      <c r="B1663" s="34">
        <v>39082</v>
      </c>
      <c r="C1663" s="11">
        <v>2006</v>
      </c>
      <c r="D1663" s="11" t="s">
        <v>34</v>
      </c>
      <c r="E1663" s="11" t="s">
        <v>95</v>
      </c>
      <c r="F1663" s="36" t="s">
        <v>19</v>
      </c>
      <c r="G1663" s="36" t="s">
        <v>1272</v>
      </c>
      <c r="H1663" s="9" t="s">
        <v>2437</v>
      </c>
      <c r="I1663" s="10">
        <v>1</v>
      </c>
      <c r="J1663" s="12">
        <v>1</v>
      </c>
      <c r="K1663" s="12">
        <v>0</v>
      </c>
      <c r="L1663" s="12">
        <v>0</v>
      </c>
      <c r="M1663" s="12">
        <v>0</v>
      </c>
      <c r="N1663" s="39">
        <v>0</v>
      </c>
      <c r="O1663" s="31">
        <v>0</v>
      </c>
      <c r="P1663" s="36" t="s">
        <v>1960</v>
      </c>
    </row>
    <row r="1664" spans="1:16" x14ac:dyDescent="0.25">
      <c r="A1664" s="34">
        <v>38718</v>
      </c>
      <c r="B1664" s="34">
        <v>39082</v>
      </c>
      <c r="C1664" s="11">
        <v>2006</v>
      </c>
      <c r="D1664" s="11" t="s">
        <v>34</v>
      </c>
      <c r="E1664" s="11" t="s">
        <v>95</v>
      </c>
      <c r="F1664" s="36" t="s">
        <v>51</v>
      </c>
      <c r="G1664" s="36" t="s">
        <v>1272</v>
      </c>
      <c r="H1664" s="9" t="s">
        <v>2437</v>
      </c>
      <c r="I1664" s="10">
        <v>2</v>
      </c>
      <c r="J1664" s="12">
        <v>2</v>
      </c>
      <c r="K1664" s="12">
        <v>0</v>
      </c>
      <c r="L1664" s="12">
        <v>0</v>
      </c>
      <c r="M1664" s="12">
        <v>0</v>
      </c>
      <c r="N1664" s="39">
        <v>0</v>
      </c>
      <c r="O1664" s="31">
        <v>0</v>
      </c>
      <c r="P1664" s="36" t="s">
        <v>1960</v>
      </c>
    </row>
    <row r="1665" spans="1:16" x14ac:dyDescent="0.25">
      <c r="A1665" s="34">
        <v>38718</v>
      </c>
      <c r="B1665" s="34">
        <v>39082</v>
      </c>
      <c r="C1665" s="11">
        <v>2006</v>
      </c>
      <c r="D1665" s="11" t="s">
        <v>34</v>
      </c>
      <c r="E1665" s="11" t="s">
        <v>95</v>
      </c>
      <c r="F1665" s="36" t="s">
        <v>75</v>
      </c>
      <c r="G1665" s="36" t="s">
        <v>1272</v>
      </c>
      <c r="H1665" s="9" t="s">
        <v>2437</v>
      </c>
      <c r="I1665" s="10">
        <v>2</v>
      </c>
      <c r="J1665" s="12">
        <v>2</v>
      </c>
      <c r="K1665" s="12">
        <v>0</v>
      </c>
      <c r="L1665" s="12">
        <v>0</v>
      </c>
      <c r="M1665" s="12">
        <v>0</v>
      </c>
      <c r="N1665" s="39">
        <v>0</v>
      </c>
      <c r="O1665" s="31">
        <v>0</v>
      </c>
      <c r="P1665" s="36" t="s">
        <v>1960</v>
      </c>
    </row>
    <row r="1666" spans="1:16" x14ac:dyDescent="0.25">
      <c r="A1666" s="34">
        <v>38718</v>
      </c>
      <c r="B1666" s="34">
        <v>39082</v>
      </c>
      <c r="C1666" s="11">
        <v>2006</v>
      </c>
      <c r="D1666" s="11" t="s">
        <v>34</v>
      </c>
      <c r="E1666" s="11" t="s">
        <v>95</v>
      </c>
      <c r="F1666" s="36" t="s">
        <v>62</v>
      </c>
      <c r="G1666" s="36" t="s">
        <v>1272</v>
      </c>
      <c r="H1666" s="9" t="s">
        <v>2437</v>
      </c>
      <c r="I1666" s="10">
        <v>3</v>
      </c>
      <c r="J1666" s="12">
        <v>3</v>
      </c>
      <c r="K1666" s="12">
        <v>0</v>
      </c>
      <c r="L1666" s="12">
        <v>0</v>
      </c>
      <c r="M1666" s="12">
        <v>0</v>
      </c>
      <c r="N1666" s="39">
        <v>0</v>
      </c>
      <c r="O1666" s="31">
        <v>0</v>
      </c>
      <c r="P1666" s="36" t="s">
        <v>1960</v>
      </c>
    </row>
    <row r="1667" spans="1:16" x14ac:dyDescent="0.25">
      <c r="A1667" s="34">
        <v>38718</v>
      </c>
      <c r="B1667" s="34">
        <v>39082</v>
      </c>
      <c r="C1667" s="11">
        <v>2006</v>
      </c>
      <c r="D1667" s="11" t="s">
        <v>34</v>
      </c>
      <c r="E1667" s="11" t="s">
        <v>95</v>
      </c>
      <c r="F1667" s="36" t="s">
        <v>97</v>
      </c>
      <c r="G1667" s="36" t="s">
        <v>1272</v>
      </c>
      <c r="H1667" s="9" t="s">
        <v>2437</v>
      </c>
      <c r="I1667" s="10">
        <v>8</v>
      </c>
      <c r="J1667" s="12">
        <v>8</v>
      </c>
      <c r="K1667" s="12">
        <v>0</v>
      </c>
      <c r="L1667" s="12">
        <v>0</v>
      </c>
      <c r="M1667" s="12">
        <v>0</v>
      </c>
      <c r="N1667" s="39">
        <v>0</v>
      </c>
      <c r="O1667" s="31">
        <v>0</v>
      </c>
      <c r="P1667" s="36" t="s">
        <v>1960</v>
      </c>
    </row>
    <row r="1668" spans="1:16" x14ac:dyDescent="0.25">
      <c r="A1668" s="34">
        <v>38718</v>
      </c>
      <c r="B1668" s="34">
        <v>39082</v>
      </c>
      <c r="C1668" s="11">
        <v>2006</v>
      </c>
      <c r="D1668" s="11" t="s">
        <v>34</v>
      </c>
      <c r="E1668" s="11" t="s">
        <v>95</v>
      </c>
      <c r="F1668" s="36" t="s">
        <v>100</v>
      </c>
      <c r="G1668" s="36" t="s">
        <v>1272</v>
      </c>
      <c r="H1668" s="9" t="s">
        <v>2437</v>
      </c>
      <c r="I1668" s="10">
        <v>4</v>
      </c>
      <c r="J1668" s="12">
        <v>4</v>
      </c>
      <c r="K1668" s="12">
        <v>0</v>
      </c>
      <c r="L1668" s="12">
        <v>0</v>
      </c>
      <c r="M1668" s="12">
        <v>0</v>
      </c>
      <c r="N1668" s="39">
        <v>0</v>
      </c>
      <c r="O1668" s="31">
        <v>0</v>
      </c>
      <c r="P1668" s="36" t="s">
        <v>1960</v>
      </c>
    </row>
    <row r="1669" spans="1:16" x14ac:dyDescent="0.25">
      <c r="A1669" s="34">
        <v>38718</v>
      </c>
      <c r="B1669" s="34">
        <v>39082</v>
      </c>
      <c r="C1669" s="11">
        <v>2006</v>
      </c>
      <c r="D1669" s="11" t="s">
        <v>34</v>
      </c>
      <c r="E1669" s="11" t="s">
        <v>95</v>
      </c>
      <c r="F1669" s="36" t="s">
        <v>162</v>
      </c>
      <c r="G1669" s="36" t="s">
        <v>1272</v>
      </c>
      <c r="H1669" s="9" t="s">
        <v>2437</v>
      </c>
      <c r="I1669" s="10">
        <v>4</v>
      </c>
      <c r="J1669" s="12">
        <v>4</v>
      </c>
      <c r="K1669" s="12">
        <v>0</v>
      </c>
      <c r="L1669" s="12">
        <v>0</v>
      </c>
      <c r="M1669" s="12">
        <v>0</v>
      </c>
      <c r="N1669" s="39">
        <v>0</v>
      </c>
      <c r="O1669" s="31">
        <v>0</v>
      </c>
      <c r="P1669" s="36" t="s">
        <v>1960</v>
      </c>
    </row>
    <row r="1670" spans="1:16" x14ac:dyDescent="0.25">
      <c r="A1670" s="34">
        <v>38718</v>
      </c>
      <c r="B1670" s="34">
        <v>39082</v>
      </c>
      <c r="C1670" s="11">
        <v>2006</v>
      </c>
      <c r="D1670" s="11" t="s">
        <v>34</v>
      </c>
      <c r="E1670" s="11" t="s">
        <v>95</v>
      </c>
      <c r="F1670" s="36" t="s">
        <v>32</v>
      </c>
      <c r="G1670" s="36" t="s">
        <v>1272</v>
      </c>
      <c r="H1670" s="9" t="s">
        <v>2437</v>
      </c>
      <c r="I1670" s="10">
        <v>2</v>
      </c>
      <c r="J1670" s="12">
        <v>2</v>
      </c>
      <c r="K1670" s="12">
        <v>0</v>
      </c>
      <c r="L1670" s="12">
        <v>0</v>
      </c>
      <c r="M1670" s="12">
        <v>0</v>
      </c>
      <c r="N1670" s="39">
        <v>0</v>
      </c>
      <c r="O1670" s="31">
        <v>0</v>
      </c>
      <c r="P1670" s="36" t="s">
        <v>1960</v>
      </c>
    </row>
    <row r="1671" spans="1:16" ht="36" x14ac:dyDescent="0.25">
      <c r="A1671" s="34">
        <v>38718</v>
      </c>
      <c r="B1671" s="34">
        <v>39082</v>
      </c>
      <c r="C1671" s="11">
        <v>2006</v>
      </c>
      <c r="D1671" s="35" t="s">
        <v>13</v>
      </c>
      <c r="E1671" s="11" t="s">
        <v>14</v>
      </c>
      <c r="F1671" s="36" t="s">
        <v>598</v>
      </c>
      <c r="G1671" s="36" t="s">
        <v>1272</v>
      </c>
      <c r="H1671" s="9" t="s">
        <v>1957</v>
      </c>
      <c r="I1671" s="10">
        <v>0</v>
      </c>
      <c r="J1671" s="12">
        <v>0</v>
      </c>
      <c r="K1671" s="12">
        <v>0</v>
      </c>
      <c r="L1671" s="12">
        <v>0</v>
      </c>
      <c r="M1671" s="12">
        <v>0</v>
      </c>
      <c r="N1671" s="39">
        <v>1</v>
      </c>
      <c r="O1671" s="31">
        <v>1E-3</v>
      </c>
      <c r="P1671" s="36" t="s">
        <v>18</v>
      </c>
    </row>
    <row r="1672" spans="1:16" ht="36" x14ac:dyDescent="0.25">
      <c r="A1672" s="38">
        <v>38718</v>
      </c>
      <c r="B1672" s="38">
        <v>38718</v>
      </c>
      <c r="C1672" s="11">
        <v>2006</v>
      </c>
      <c r="D1672" s="35" t="s">
        <v>13</v>
      </c>
      <c r="E1672" s="11" t="s">
        <v>112</v>
      </c>
      <c r="F1672" s="36" t="s">
        <v>51</v>
      </c>
      <c r="G1672" s="36" t="s">
        <v>826</v>
      </c>
      <c r="H1672" s="9" t="s">
        <v>2438</v>
      </c>
      <c r="I1672" s="10">
        <v>0</v>
      </c>
      <c r="J1672" s="12">
        <v>100</v>
      </c>
      <c r="K1672" s="12">
        <v>0</v>
      </c>
      <c r="L1672" s="12">
        <v>0</v>
      </c>
      <c r="M1672" s="12">
        <v>0</v>
      </c>
      <c r="N1672" s="39">
        <v>0</v>
      </c>
      <c r="O1672" s="31">
        <v>0</v>
      </c>
      <c r="P1672" s="36" t="s">
        <v>99</v>
      </c>
    </row>
    <row r="1673" spans="1:16" x14ac:dyDescent="0.25">
      <c r="A1673" s="34">
        <v>38718</v>
      </c>
      <c r="B1673" s="34">
        <v>39082</v>
      </c>
      <c r="C1673" s="11">
        <v>2006</v>
      </c>
      <c r="D1673" s="11" t="s">
        <v>34</v>
      </c>
      <c r="E1673" s="11" t="s">
        <v>95</v>
      </c>
      <c r="F1673" s="36" t="s">
        <v>24</v>
      </c>
      <c r="G1673" s="36" t="s">
        <v>1272</v>
      </c>
      <c r="H1673" s="9" t="s">
        <v>2437</v>
      </c>
      <c r="I1673" s="10">
        <v>3</v>
      </c>
      <c r="J1673" s="12">
        <v>3</v>
      </c>
      <c r="K1673" s="12">
        <v>0</v>
      </c>
      <c r="L1673" s="12">
        <v>0</v>
      </c>
      <c r="M1673" s="12">
        <v>0</v>
      </c>
      <c r="N1673" s="39">
        <v>0</v>
      </c>
      <c r="O1673" s="31">
        <v>0</v>
      </c>
      <c r="P1673" s="36" t="s">
        <v>1960</v>
      </c>
    </row>
    <row r="1674" spans="1:16" x14ac:dyDescent="0.25">
      <c r="A1674" s="34">
        <v>38718</v>
      </c>
      <c r="B1674" s="34">
        <v>39082</v>
      </c>
      <c r="C1674" s="11">
        <v>2006</v>
      </c>
      <c r="D1674" s="11" t="s">
        <v>34</v>
      </c>
      <c r="E1674" s="11" t="s">
        <v>95</v>
      </c>
      <c r="F1674" s="36" t="s">
        <v>47</v>
      </c>
      <c r="G1674" s="36" t="s">
        <v>1272</v>
      </c>
      <c r="H1674" s="9" t="s">
        <v>2437</v>
      </c>
      <c r="I1674" s="10">
        <v>14</v>
      </c>
      <c r="J1674" s="12">
        <v>14</v>
      </c>
      <c r="K1674" s="12">
        <v>0</v>
      </c>
      <c r="L1674" s="12">
        <v>0</v>
      </c>
      <c r="M1674" s="12">
        <v>0</v>
      </c>
      <c r="N1674" s="39">
        <v>0</v>
      </c>
      <c r="O1674" s="31">
        <v>0</v>
      </c>
      <c r="P1674" s="36" t="s">
        <v>1960</v>
      </c>
    </row>
    <row r="1675" spans="1:16" ht="24" x14ac:dyDescent="0.25">
      <c r="A1675" s="38">
        <v>38722</v>
      </c>
      <c r="B1675" s="38">
        <v>38722</v>
      </c>
      <c r="C1675" s="11">
        <v>2006</v>
      </c>
      <c r="D1675" s="35" t="s">
        <v>13</v>
      </c>
      <c r="E1675" s="11" t="s">
        <v>112</v>
      </c>
      <c r="F1675" s="36" t="s">
        <v>75</v>
      </c>
      <c r="G1675" s="36" t="s">
        <v>272</v>
      </c>
      <c r="H1675" s="9" t="s">
        <v>2439</v>
      </c>
      <c r="I1675" s="10">
        <v>0</v>
      </c>
      <c r="J1675" s="12">
        <v>75</v>
      </c>
      <c r="K1675" s="12">
        <v>15</v>
      </c>
      <c r="L1675" s="12">
        <v>0</v>
      </c>
      <c r="M1675" s="12">
        <v>0</v>
      </c>
      <c r="N1675" s="39">
        <v>0</v>
      </c>
      <c r="O1675" s="31">
        <v>0.62548499999999996</v>
      </c>
      <c r="P1675" s="36" t="s">
        <v>99</v>
      </c>
    </row>
    <row r="1676" spans="1:16" ht="60" x14ac:dyDescent="0.25">
      <c r="A1676" s="38">
        <v>38723</v>
      </c>
      <c r="B1676" s="38">
        <v>38723</v>
      </c>
      <c r="C1676" s="11">
        <v>2006</v>
      </c>
      <c r="D1676" s="11" t="s">
        <v>34</v>
      </c>
      <c r="E1676" s="11" t="s">
        <v>182</v>
      </c>
      <c r="F1676" s="36" t="s">
        <v>92</v>
      </c>
      <c r="G1676" s="36" t="s">
        <v>2440</v>
      </c>
      <c r="H1676" s="9" t="s">
        <v>2441</v>
      </c>
      <c r="I1676" s="10">
        <v>0</v>
      </c>
      <c r="J1676" s="12">
        <v>100</v>
      </c>
      <c r="K1676" s="12">
        <v>20</v>
      </c>
      <c r="L1676" s="12">
        <v>0</v>
      </c>
      <c r="M1676" s="12">
        <v>0</v>
      </c>
      <c r="N1676" s="39">
        <v>0</v>
      </c>
      <c r="O1676" s="31">
        <v>0.89239999999999997</v>
      </c>
      <c r="P1676" s="36" t="s">
        <v>99</v>
      </c>
    </row>
    <row r="1677" spans="1:16" ht="36" x14ac:dyDescent="0.25">
      <c r="A1677" s="38">
        <v>38724</v>
      </c>
      <c r="B1677" s="38">
        <v>38724</v>
      </c>
      <c r="C1677" s="11">
        <v>2006</v>
      </c>
      <c r="D1677" s="11" t="s">
        <v>34</v>
      </c>
      <c r="E1677" s="11" t="s">
        <v>333</v>
      </c>
      <c r="F1677" s="36" t="s">
        <v>165</v>
      </c>
      <c r="G1677" s="36" t="s">
        <v>1745</v>
      </c>
      <c r="H1677" s="9" t="s">
        <v>2442</v>
      </c>
      <c r="I1677" s="10">
        <v>0</v>
      </c>
      <c r="J1677" s="12">
        <v>2227</v>
      </c>
      <c r="K1677" s="12">
        <v>0</v>
      </c>
      <c r="L1677" s="12">
        <v>0</v>
      </c>
      <c r="M1677" s="12">
        <v>0</v>
      </c>
      <c r="N1677" s="39">
        <v>918.17</v>
      </c>
      <c r="O1677" s="31">
        <v>6.5286010000000001</v>
      </c>
      <c r="P1677" s="36" t="s">
        <v>41</v>
      </c>
    </row>
    <row r="1678" spans="1:16" ht="36" x14ac:dyDescent="0.25">
      <c r="A1678" s="38">
        <v>38724</v>
      </c>
      <c r="B1678" s="38">
        <v>38724</v>
      </c>
      <c r="C1678" s="11">
        <v>2006</v>
      </c>
      <c r="D1678" s="35" t="s">
        <v>13</v>
      </c>
      <c r="E1678" s="11" t="s">
        <v>112</v>
      </c>
      <c r="F1678" s="36" t="s">
        <v>55</v>
      </c>
      <c r="G1678" s="36" t="s">
        <v>242</v>
      </c>
      <c r="H1678" s="9" t="s">
        <v>2443</v>
      </c>
      <c r="I1678" s="10">
        <v>0</v>
      </c>
      <c r="J1678" s="12">
        <v>2</v>
      </c>
      <c r="K1678" s="12">
        <v>0</v>
      </c>
      <c r="L1678" s="12">
        <v>0</v>
      </c>
      <c r="M1678" s="12">
        <v>0</v>
      </c>
      <c r="N1678" s="39">
        <v>0</v>
      </c>
      <c r="O1678" s="31">
        <v>0</v>
      </c>
      <c r="P1678" s="36" t="s">
        <v>99</v>
      </c>
    </row>
    <row r="1679" spans="1:16" ht="48" x14ac:dyDescent="0.25">
      <c r="A1679" s="38">
        <v>38726</v>
      </c>
      <c r="B1679" s="38">
        <v>38726</v>
      </c>
      <c r="C1679" s="11">
        <v>2006</v>
      </c>
      <c r="D1679" s="35" t="s">
        <v>115</v>
      </c>
      <c r="E1679" s="11" t="s">
        <v>116</v>
      </c>
      <c r="F1679" s="36" t="s">
        <v>47</v>
      </c>
      <c r="G1679" s="36" t="s">
        <v>1248</v>
      </c>
      <c r="H1679" s="9" t="s">
        <v>2444</v>
      </c>
      <c r="I1679" s="10">
        <v>0</v>
      </c>
      <c r="J1679" s="12">
        <v>1</v>
      </c>
      <c r="K1679" s="12">
        <v>0</v>
      </c>
      <c r="L1679" s="12">
        <v>0</v>
      </c>
      <c r="M1679" s="12">
        <v>0</v>
      </c>
      <c r="N1679" s="39">
        <v>0</v>
      </c>
      <c r="O1679" s="31">
        <v>0.29949999999999999</v>
      </c>
      <c r="P1679" s="36" t="s">
        <v>99</v>
      </c>
    </row>
    <row r="1680" spans="1:16" ht="36" x14ac:dyDescent="0.25">
      <c r="A1680" s="38">
        <v>38726</v>
      </c>
      <c r="B1680" s="38">
        <v>38726</v>
      </c>
      <c r="C1680" s="11">
        <v>2006</v>
      </c>
      <c r="D1680" s="35" t="s">
        <v>13</v>
      </c>
      <c r="E1680" s="11" t="s">
        <v>112</v>
      </c>
      <c r="F1680" s="36" t="s">
        <v>62</v>
      </c>
      <c r="G1680" s="36" t="s">
        <v>2445</v>
      </c>
      <c r="H1680" s="9" t="s">
        <v>2446</v>
      </c>
      <c r="I1680" s="10">
        <v>0</v>
      </c>
      <c r="J1680" s="12">
        <v>2</v>
      </c>
      <c r="K1680" s="12">
        <v>0</v>
      </c>
      <c r="L1680" s="12">
        <v>0</v>
      </c>
      <c r="M1680" s="12">
        <v>0</v>
      </c>
      <c r="N1680" s="39">
        <v>0</v>
      </c>
      <c r="O1680" s="31">
        <v>0</v>
      </c>
      <c r="P1680" s="36" t="s">
        <v>99</v>
      </c>
    </row>
    <row r="1681" spans="1:16" ht="48" x14ac:dyDescent="0.25">
      <c r="A1681" s="38">
        <v>38727</v>
      </c>
      <c r="B1681" s="38">
        <v>38727</v>
      </c>
      <c r="C1681" s="11">
        <v>2006</v>
      </c>
      <c r="D1681" s="35" t="s">
        <v>13</v>
      </c>
      <c r="E1681" s="11" t="s">
        <v>112</v>
      </c>
      <c r="F1681" s="36" t="s">
        <v>162</v>
      </c>
      <c r="G1681" s="36" t="s">
        <v>2447</v>
      </c>
      <c r="H1681" s="9" t="s">
        <v>2448</v>
      </c>
      <c r="I1681" s="10">
        <v>6</v>
      </c>
      <c r="J1681" s="12">
        <v>8</v>
      </c>
      <c r="K1681" s="12">
        <v>1</v>
      </c>
      <c r="L1681" s="12">
        <v>0</v>
      </c>
      <c r="M1681" s="12">
        <v>0</v>
      </c>
      <c r="N1681" s="39">
        <v>0</v>
      </c>
      <c r="O1681" s="31">
        <v>4.1699E-2</v>
      </c>
      <c r="P1681" s="36" t="s">
        <v>99</v>
      </c>
    </row>
    <row r="1682" spans="1:16" ht="48" x14ac:dyDescent="0.25">
      <c r="A1682" s="38">
        <v>38730</v>
      </c>
      <c r="B1682" s="38">
        <v>38730</v>
      </c>
      <c r="C1682" s="11">
        <v>2006</v>
      </c>
      <c r="D1682" s="35" t="s">
        <v>115</v>
      </c>
      <c r="E1682" s="11" t="s">
        <v>116</v>
      </c>
      <c r="F1682" s="36" t="s">
        <v>19</v>
      </c>
      <c r="G1682" s="36" t="s">
        <v>1777</v>
      </c>
      <c r="H1682" s="9" t="s">
        <v>2449</v>
      </c>
      <c r="I1682" s="10">
        <v>0</v>
      </c>
      <c r="J1682" s="12">
        <v>1</v>
      </c>
      <c r="K1682" s="12">
        <v>0</v>
      </c>
      <c r="L1682" s="12">
        <v>0</v>
      </c>
      <c r="M1682" s="12">
        <v>0</v>
      </c>
      <c r="N1682" s="39">
        <v>0</v>
      </c>
      <c r="O1682" s="31">
        <v>0.45</v>
      </c>
      <c r="P1682" s="36" t="s">
        <v>99</v>
      </c>
    </row>
    <row r="1683" spans="1:16" ht="36" x14ac:dyDescent="0.25">
      <c r="A1683" s="38">
        <v>38731</v>
      </c>
      <c r="B1683" s="38">
        <v>38731</v>
      </c>
      <c r="C1683" s="11">
        <v>2006</v>
      </c>
      <c r="D1683" s="35" t="s">
        <v>115</v>
      </c>
      <c r="E1683" s="11" t="s">
        <v>116</v>
      </c>
      <c r="F1683" s="36" t="s">
        <v>51</v>
      </c>
      <c r="G1683" s="36" t="s">
        <v>2450</v>
      </c>
      <c r="H1683" s="9" t="s">
        <v>2451</v>
      </c>
      <c r="I1683" s="10">
        <v>0</v>
      </c>
      <c r="J1683" s="12">
        <v>0</v>
      </c>
      <c r="K1683" s="12">
        <v>0</v>
      </c>
      <c r="L1683" s="12">
        <v>0</v>
      </c>
      <c r="M1683" s="12">
        <v>0</v>
      </c>
      <c r="N1683" s="39">
        <v>0</v>
      </c>
      <c r="O1683" s="31">
        <v>0</v>
      </c>
      <c r="P1683" s="36" t="s">
        <v>99</v>
      </c>
    </row>
    <row r="1684" spans="1:16" ht="48" x14ac:dyDescent="0.25">
      <c r="A1684" s="38">
        <v>38734</v>
      </c>
      <c r="B1684" s="38">
        <v>38734</v>
      </c>
      <c r="C1684" s="11">
        <v>2006</v>
      </c>
      <c r="D1684" s="11" t="s">
        <v>34</v>
      </c>
      <c r="E1684" s="11" t="s">
        <v>35</v>
      </c>
      <c r="F1684" s="36" t="s">
        <v>162</v>
      </c>
      <c r="G1684" s="9" t="s">
        <v>2452</v>
      </c>
      <c r="H1684" s="9" t="s">
        <v>2453</v>
      </c>
      <c r="I1684" s="10">
        <v>0</v>
      </c>
      <c r="J1684" s="12">
        <v>22</v>
      </c>
      <c r="K1684" s="12">
        <v>4</v>
      </c>
      <c r="L1684" s="12">
        <v>0</v>
      </c>
      <c r="M1684" s="12">
        <v>0</v>
      </c>
      <c r="N1684" s="39">
        <v>0</v>
      </c>
      <c r="O1684" s="31">
        <v>4.0000000000000001E-3</v>
      </c>
      <c r="P1684" s="36" t="s">
        <v>99</v>
      </c>
    </row>
    <row r="1685" spans="1:16" ht="48" x14ac:dyDescent="0.25">
      <c r="A1685" s="38">
        <v>38735</v>
      </c>
      <c r="B1685" s="38">
        <v>38735</v>
      </c>
      <c r="C1685" s="11">
        <v>2006</v>
      </c>
      <c r="D1685" s="11" t="s">
        <v>34</v>
      </c>
      <c r="E1685" s="11" t="s">
        <v>182</v>
      </c>
      <c r="F1685" s="36" t="s">
        <v>92</v>
      </c>
      <c r="G1685" s="9" t="s">
        <v>2454</v>
      </c>
      <c r="H1685" s="9" t="s">
        <v>2455</v>
      </c>
      <c r="I1685" s="10">
        <v>0</v>
      </c>
      <c r="J1685" s="12">
        <v>1681</v>
      </c>
      <c r="K1685" s="12">
        <v>0</v>
      </c>
      <c r="L1685" s="12">
        <v>0</v>
      </c>
      <c r="M1685" s="12">
        <v>0</v>
      </c>
      <c r="N1685" s="39">
        <v>5209.5</v>
      </c>
      <c r="O1685" s="31">
        <v>98.099853999999993</v>
      </c>
      <c r="P1685" s="36" t="s">
        <v>41</v>
      </c>
    </row>
    <row r="1686" spans="1:16" ht="24" x14ac:dyDescent="0.25">
      <c r="A1686" s="38">
        <v>38735</v>
      </c>
      <c r="B1686" s="38">
        <v>38736</v>
      </c>
      <c r="C1686" s="11">
        <v>2006</v>
      </c>
      <c r="D1686" s="11" t="s">
        <v>34</v>
      </c>
      <c r="E1686" s="11" t="s">
        <v>333</v>
      </c>
      <c r="F1686" s="36" t="s">
        <v>32</v>
      </c>
      <c r="G1686" s="36" t="s">
        <v>2456</v>
      </c>
      <c r="H1686" s="9" t="s">
        <v>2457</v>
      </c>
      <c r="I1686" s="10">
        <v>0</v>
      </c>
      <c r="J1686" s="12">
        <v>424</v>
      </c>
      <c r="K1686" s="12">
        <v>0</v>
      </c>
      <c r="L1686" s="12">
        <v>0</v>
      </c>
      <c r="M1686" s="12">
        <v>0</v>
      </c>
      <c r="N1686" s="39">
        <v>1200.4100000000001</v>
      </c>
      <c r="O1686" s="31">
        <v>58.431323999999996</v>
      </c>
      <c r="P1686" s="36" t="s">
        <v>41</v>
      </c>
    </row>
    <row r="1687" spans="1:16" ht="48" x14ac:dyDescent="0.25">
      <c r="A1687" s="38">
        <v>38735</v>
      </c>
      <c r="B1687" s="38">
        <v>38735</v>
      </c>
      <c r="C1687" s="11">
        <v>2006</v>
      </c>
      <c r="D1687" s="35" t="s">
        <v>13</v>
      </c>
      <c r="E1687" s="11" t="s">
        <v>125</v>
      </c>
      <c r="F1687" s="36" t="s">
        <v>598</v>
      </c>
      <c r="G1687" s="36" t="s">
        <v>1590</v>
      </c>
      <c r="H1687" s="9" t="s">
        <v>2458</v>
      </c>
      <c r="I1687" s="10">
        <v>0</v>
      </c>
      <c r="J1687" s="12">
        <v>9</v>
      </c>
      <c r="K1687" s="12">
        <v>0</v>
      </c>
      <c r="L1687" s="12">
        <v>0</v>
      </c>
      <c r="M1687" s="12">
        <v>0</v>
      </c>
      <c r="N1687" s="39">
        <v>0</v>
      </c>
      <c r="O1687" s="31">
        <v>0</v>
      </c>
      <c r="P1687" s="36" t="s">
        <v>99</v>
      </c>
    </row>
    <row r="1688" spans="1:16" ht="24" x14ac:dyDescent="0.25">
      <c r="A1688" s="38">
        <v>38736</v>
      </c>
      <c r="B1688" s="38">
        <v>38736</v>
      </c>
      <c r="C1688" s="11">
        <v>2006</v>
      </c>
      <c r="D1688" s="35" t="s">
        <v>13</v>
      </c>
      <c r="E1688" s="11" t="s">
        <v>125</v>
      </c>
      <c r="F1688" s="36" t="s">
        <v>51</v>
      </c>
      <c r="G1688" s="36" t="s">
        <v>2459</v>
      </c>
      <c r="H1688" s="9" t="s">
        <v>2460</v>
      </c>
      <c r="I1688" s="10">
        <v>2</v>
      </c>
      <c r="J1688" s="12">
        <v>2</v>
      </c>
      <c r="K1688" s="12">
        <v>0</v>
      </c>
      <c r="L1688" s="12">
        <v>0</v>
      </c>
      <c r="M1688" s="12">
        <v>0</v>
      </c>
      <c r="N1688" s="39">
        <v>0</v>
      </c>
      <c r="O1688" s="31">
        <v>0</v>
      </c>
      <c r="P1688" s="36" t="s">
        <v>99</v>
      </c>
    </row>
    <row r="1689" spans="1:16" ht="36" x14ac:dyDescent="0.25">
      <c r="A1689" s="38">
        <v>38740</v>
      </c>
      <c r="B1689" s="38">
        <v>38740</v>
      </c>
      <c r="C1689" s="11">
        <v>2006</v>
      </c>
      <c r="D1689" s="35" t="s">
        <v>115</v>
      </c>
      <c r="E1689" s="11" t="s">
        <v>116</v>
      </c>
      <c r="F1689" s="36" t="s">
        <v>57</v>
      </c>
      <c r="G1689" s="36" t="s">
        <v>2461</v>
      </c>
      <c r="H1689" s="9" t="s">
        <v>2462</v>
      </c>
      <c r="I1689" s="10">
        <v>0</v>
      </c>
      <c r="J1689" s="12">
        <v>3</v>
      </c>
      <c r="K1689" s="12">
        <v>0</v>
      </c>
      <c r="L1689" s="12">
        <v>0</v>
      </c>
      <c r="M1689" s="12">
        <v>0</v>
      </c>
      <c r="N1689" s="39">
        <v>0</v>
      </c>
      <c r="O1689" s="31">
        <v>1</v>
      </c>
      <c r="P1689" s="36" t="s">
        <v>99</v>
      </c>
    </row>
    <row r="1690" spans="1:16" ht="36" x14ac:dyDescent="0.25">
      <c r="A1690" s="38">
        <v>38742</v>
      </c>
      <c r="B1690" s="38">
        <v>38742</v>
      </c>
      <c r="C1690" s="11">
        <v>2006</v>
      </c>
      <c r="D1690" s="35" t="s">
        <v>115</v>
      </c>
      <c r="E1690" s="11" t="s">
        <v>116</v>
      </c>
      <c r="F1690" s="36" t="s">
        <v>57</v>
      </c>
      <c r="G1690" s="36" t="s">
        <v>235</v>
      </c>
      <c r="H1690" s="9" t="s">
        <v>2463</v>
      </c>
      <c r="I1690" s="10">
        <v>0</v>
      </c>
      <c r="J1690" s="12">
        <v>17</v>
      </c>
      <c r="K1690" s="12">
        <v>0</v>
      </c>
      <c r="L1690" s="12">
        <v>0</v>
      </c>
      <c r="M1690" s="12">
        <v>0</v>
      </c>
      <c r="N1690" s="39">
        <v>0</v>
      </c>
      <c r="O1690" s="31">
        <v>0.6</v>
      </c>
      <c r="P1690" s="36" t="s">
        <v>99</v>
      </c>
    </row>
    <row r="1691" spans="1:16" ht="36" x14ac:dyDescent="0.25">
      <c r="A1691" s="38">
        <v>38743</v>
      </c>
      <c r="B1691" s="38">
        <v>38743</v>
      </c>
      <c r="C1691" s="11">
        <v>2006</v>
      </c>
      <c r="D1691" s="11" t="s">
        <v>34</v>
      </c>
      <c r="E1691" s="11" t="s">
        <v>35</v>
      </c>
      <c r="F1691" s="36" t="s">
        <v>598</v>
      </c>
      <c r="G1691" s="36" t="s">
        <v>2464</v>
      </c>
      <c r="H1691" s="9" t="s">
        <v>2465</v>
      </c>
      <c r="I1691" s="10">
        <v>0</v>
      </c>
      <c r="J1691" s="12">
        <v>686</v>
      </c>
      <c r="K1691" s="12">
        <v>169</v>
      </c>
      <c r="L1691" s="12">
        <v>0</v>
      </c>
      <c r="M1691" s="12">
        <v>0</v>
      </c>
      <c r="N1691" s="39">
        <v>0</v>
      </c>
      <c r="O1691" s="31">
        <v>0.16900000000000001</v>
      </c>
      <c r="P1691" s="36" t="s">
        <v>99</v>
      </c>
    </row>
    <row r="1692" spans="1:16" ht="36" x14ac:dyDescent="0.25">
      <c r="A1692" s="38">
        <v>38743</v>
      </c>
      <c r="B1692" s="38">
        <v>38743</v>
      </c>
      <c r="C1692" s="11">
        <v>2006</v>
      </c>
      <c r="D1692" s="11" t="s">
        <v>34</v>
      </c>
      <c r="E1692" s="11" t="s">
        <v>35</v>
      </c>
      <c r="F1692" s="36" t="s">
        <v>36</v>
      </c>
      <c r="G1692" s="36" t="s">
        <v>2466</v>
      </c>
      <c r="H1692" s="9" t="s">
        <v>2467</v>
      </c>
      <c r="I1692" s="10">
        <v>0</v>
      </c>
      <c r="J1692" s="12">
        <v>145</v>
      </c>
      <c r="K1692" s="12">
        <v>29</v>
      </c>
      <c r="L1692" s="12">
        <v>0</v>
      </c>
      <c r="M1692" s="12">
        <v>0</v>
      </c>
      <c r="N1692" s="39">
        <v>0</v>
      </c>
      <c r="O1692" s="31">
        <v>0.13525599999999999</v>
      </c>
      <c r="P1692" s="36" t="s">
        <v>99</v>
      </c>
    </row>
    <row r="1693" spans="1:16" ht="48" x14ac:dyDescent="0.25">
      <c r="A1693" s="38">
        <v>38745</v>
      </c>
      <c r="B1693" s="38">
        <v>38745</v>
      </c>
      <c r="C1693" s="11">
        <v>2006</v>
      </c>
      <c r="D1693" s="35" t="s">
        <v>13</v>
      </c>
      <c r="E1693" s="11" t="s">
        <v>173</v>
      </c>
      <c r="F1693" s="36" t="s">
        <v>155</v>
      </c>
      <c r="G1693" s="36" t="s">
        <v>2468</v>
      </c>
      <c r="H1693" s="9" t="s">
        <v>2469</v>
      </c>
      <c r="I1693" s="10">
        <v>0</v>
      </c>
      <c r="J1693" s="12">
        <v>0</v>
      </c>
      <c r="K1693" s="12">
        <v>0</v>
      </c>
      <c r="L1693" s="12">
        <v>0</v>
      </c>
      <c r="M1693" s="12">
        <v>0</v>
      </c>
      <c r="N1693" s="39">
        <v>0</v>
      </c>
      <c r="O1693" s="31">
        <v>0.27507999999999999</v>
      </c>
      <c r="P1693" s="36" t="s">
        <v>99</v>
      </c>
    </row>
    <row r="1694" spans="1:16" ht="96" x14ac:dyDescent="0.25">
      <c r="A1694" s="38">
        <v>38745</v>
      </c>
      <c r="B1694" s="38">
        <v>38748</v>
      </c>
      <c r="C1694" s="11">
        <v>2006</v>
      </c>
      <c r="D1694" s="11" t="s">
        <v>34</v>
      </c>
      <c r="E1694" s="11" t="s">
        <v>35</v>
      </c>
      <c r="F1694" s="36" t="s">
        <v>598</v>
      </c>
      <c r="G1694" s="36" t="s">
        <v>1246</v>
      </c>
      <c r="H1694" s="9" t="s">
        <v>2470</v>
      </c>
      <c r="I1694" s="10">
        <v>0</v>
      </c>
      <c r="J1694" s="12">
        <v>1646</v>
      </c>
      <c r="K1694" s="12">
        <v>0</v>
      </c>
      <c r="L1694" s="12">
        <v>0</v>
      </c>
      <c r="M1694" s="12">
        <v>0</v>
      </c>
      <c r="N1694" s="39">
        <v>1339</v>
      </c>
      <c r="O1694" s="31">
        <v>6.7155886000000002</v>
      </c>
      <c r="P1694" s="36" t="s">
        <v>99</v>
      </c>
    </row>
    <row r="1695" spans="1:16" ht="36" x14ac:dyDescent="0.25">
      <c r="A1695" s="38">
        <v>38747</v>
      </c>
      <c r="B1695" s="38">
        <v>38747</v>
      </c>
      <c r="C1695" s="11">
        <v>2006</v>
      </c>
      <c r="D1695" s="35" t="s">
        <v>115</v>
      </c>
      <c r="E1695" s="11" t="s">
        <v>116</v>
      </c>
      <c r="F1695" s="36" t="s">
        <v>55</v>
      </c>
      <c r="G1695" s="36" t="s">
        <v>2060</v>
      </c>
      <c r="H1695" s="9" t="s">
        <v>2471</v>
      </c>
      <c r="I1695" s="10">
        <v>0</v>
      </c>
      <c r="J1695" s="12">
        <v>1</v>
      </c>
      <c r="K1695" s="12">
        <v>0</v>
      </c>
      <c r="L1695" s="12">
        <v>0</v>
      </c>
      <c r="M1695" s="12">
        <v>0</v>
      </c>
      <c r="N1695" s="39">
        <v>0</v>
      </c>
      <c r="O1695" s="31">
        <v>2.6154760000000001</v>
      </c>
      <c r="P1695" s="36" t="s">
        <v>99</v>
      </c>
    </row>
    <row r="1696" spans="1:16" ht="120" x14ac:dyDescent="0.25">
      <c r="A1696" s="38">
        <v>38751</v>
      </c>
      <c r="B1696" s="38">
        <v>38751</v>
      </c>
      <c r="C1696" s="11">
        <v>2006</v>
      </c>
      <c r="D1696" s="35" t="s">
        <v>109</v>
      </c>
      <c r="E1696" s="11" t="s">
        <v>152</v>
      </c>
      <c r="F1696" s="36" t="s">
        <v>162</v>
      </c>
      <c r="G1696" s="36" t="s">
        <v>2472</v>
      </c>
      <c r="H1696" s="9" t="s">
        <v>2473</v>
      </c>
      <c r="I1696" s="10">
        <v>7</v>
      </c>
      <c r="J1696" s="12">
        <v>7</v>
      </c>
      <c r="K1696" s="12">
        <v>0</v>
      </c>
      <c r="L1696" s="12">
        <v>0</v>
      </c>
      <c r="M1696" s="12">
        <v>0</v>
      </c>
      <c r="N1696" s="39">
        <v>0</v>
      </c>
      <c r="O1696" s="31">
        <v>0</v>
      </c>
      <c r="P1696" s="36" t="s">
        <v>99</v>
      </c>
    </row>
    <row r="1697" spans="1:16" ht="36" x14ac:dyDescent="0.25">
      <c r="A1697" s="38">
        <v>38753</v>
      </c>
      <c r="B1697" s="38">
        <v>38753</v>
      </c>
      <c r="C1697" s="11">
        <v>2006</v>
      </c>
      <c r="D1697" s="35" t="s">
        <v>115</v>
      </c>
      <c r="E1697" s="11" t="s">
        <v>116</v>
      </c>
      <c r="F1697" s="36" t="s">
        <v>69</v>
      </c>
      <c r="G1697" s="36" t="s">
        <v>1804</v>
      </c>
      <c r="H1697" s="9" t="s">
        <v>2474</v>
      </c>
      <c r="I1697" s="10">
        <v>12</v>
      </c>
      <c r="J1697" s="12">
        <v>12</v>
      </c>
      <c r="K1697" s="12">
        <v>0</v>
      </c>
      <c r="L1697" s="12">
        <v>0</v>
      </c>
      <c r="M1697" s="12">
        <v>0</v>
      </c>
      <c r="N1697" s="39">
        <v>0</v>
      </c>
      <c r="O1697" s="31">
        <v>7.1999999999999995E-2</v>
      </c>
      <c r="P1697" s="36" t="s">
        <v>99</v>
      </c>
    </row>
    <row r="1698" spans="1:16" ht="36" x14ac:dyDescent="0.25">
      <c r="A1698" s="38">
        <v>38753</v>
      </c>
      <c r="B1698" s="38">
        <v>38753</v>
      </c>
      <c r="C1698" s="11">
        <v>2006</v>
      </c>
      <c r="D1698" s="35" t="s">
        <v>13</v>
      </c>
      <c r="E1698" s="11" t="s">
        <v>173</v>
      </c>
      <c r="F1698" s="36" t="s">
        <v>155</v>
      </c>
      <c r="G1698" s="36" t="s">
        <v>2475</v>
      </c>
      <c r="H1698" s="9" t="s">
        <v>2476</v>
      </c>
      <c r="I1698" s="10">
        <v>0</v>
      </c>
      <c r="J1698" s="12">
        <v>1</v>
      </c>
      <c r="K1698" s="12">
        <v>0</v>
      </c>
      <c r="L1698" s="12">
        <v>0</v>
      </c>
      <c r="M1698" s="12">
        <v>0</v>
      </c>
      <c r="N1698" s="39">
        <v>0</v>
      </c>
      <c r="O1698" s="31">
        <v>7.0000000000000007E-2</v>
      </c>
      <c r="P1698" s="36" t="s">
        <v>99</v>
      </c>
    </row>
    <row r="1699" spans="1:16" ht="36" x14ac:dyDescent="0.25">
      <c r="A1699" s="38">
        <v>38755</v>
      </c>
      <c r="B1699" s="38">
        <v>38755</v>
      </c>
      <c r="C1699" s="11">
        <v>2006</v>
      </c>
      <c r="D1699" s="35" t="s">
        <v>13</v>
      </c>
      <c r="E1699" s="11" t="s">
        <v>125</v>
      </c>
      <c r="F1699" s="36" t="s">
        <v>51</v>
      </c>
      <c r="G1699" s="36" t="s">
        <v>287</v>
      </c>
      <c r="H1699" s="9" t="s">
        <v>2477</v>
      </c>
      <c r="I1699" s="10">
        <v>3</v>
      </c>
      <c r="J1699" s="12">
        <v>3</v>
      </c>
      <c r="K1699" s="12">
        <v>0</v>
      </c>
      <c r="L1699" s="12">
        <v>0</v>
      </c>
      <c r="M1699" s="12">
        <v>0</v>
      </c>
      <c r="N1699" s="39">
        <v>0</v>
      </c>
      <c r="O1699" s="31">
        <v>0</v>
      </c>
      <c r="P1699" s="36" t="s">
        <v>99</v>
      </c>
    </row>
    <row r="1700" spans="1:16" ht="48" x14ac:dyDescent="0.25">
      <c r="A1700" s="38">
        <v>38756</v>
      </c>
      <c r="B1700" s="38">
        <v>38756</v>
      </c>
      <c r="C1700" s="11">
        <v>2006</v>
      </c>
      <c r="D1700" s="35" t="s">
        <v>13</v>
      </c>
      <c r="E1700" s="11" t="s">
        <v>112</v>
      </c>
      <c r="F1700" s="36" t="s">
        <v>28</v>
      </c>
      <c r="G1700" s="36" t="s">
        <v>698</v>
      </c>
      <c r="H1700" s="9" t="s">
        <v>2478</v>
      </c>
      <c r="I1700" s="10">
        <v>0</v>
      </c>
      <c r="J1700" s="12">
        <v>262</v>
      </c>
      <c r="K1700" s="12">
        <v>60</v>
      </c>
      <c r="L1700" s="12">
        <v>0</v>
      </c>
      <c r="M1700" s="12">
        <v>0</v>
      </c>
      <c r="N1700" s="39">
        <v>0</v>
      </c>
      <c r="O1700" s="31">
        <v>2.5019399999999998</v>
      </c>
      <c r="P1700" s="36" t="s">
        <v>99</v>
      </c>
    </row>
    <row r="1701" spans="1:16" ht="36" x14ac:dyDescent="0.25">
      <c r="A1701" s="38">
        <v>38757</v>
      </c>
      <c r="B1701" s="38">
        <v>38757</v>
      </c>
      <c r="C1701" s="11">
        <v>2006</v>
      </c>
      <c r="D1701" s="35" t="s">
        <v>115</v>
      </c>
      <c r="E1701" s="11" t="s">
        <v>116</v>
      </c>
      <c r="F1701" s="36" t="s">
        <v>55</v>
      </c>
      <c r="G1701" s="36" t="s">
        <v>1639</v>
      </c>
      <c r="H1701" s="9" t="s">
        <v>2479</v>
      </c>
      <c r="I1701" s="10">
        <v>9</v>
      </c>
      <c r="J1701" s="12">
        <v>19</v>
      </c>
      <c r="K1701" s="12">
        <v>0</v>
      </c>
      <c r="L1701" s="12">
        <v>0</v>
      </c>
      <c r="M1701" s="12">
        <v>0</v>
      </c>
      <c r="N1701" s="39">
        <v>0</v>
      </c>
      <c r="O1701" s="31">
        <v>0.30599999999999999</v>
      </c>
      <c r="P1701" s="36" t="s">
        <v>99</v>
      </c>
    </row>
    <row r="1702" spans="1:16" ht="24" x14ac:dyDescent="0.25">
      <c r="A1702" s="38">
        <v>38757</v>
      </c>
      <c r="B1702" s="38">
        <v>38757</v>
      </c>
      <c r="C1702" s="11">
        <v>2006</v>
      </c>
      <c r="D1702" s="35" t="s">
        <v>115</v>
      </c>
      <c r="E1702" s="11" t="s">
        <v>116</v>
      </c>
      <c r="F1702" s="36" t="s">
        <v>19</v>
      </c>
      <c r="G1702" s="36" t="s">
        <v>2480</v>
      </c>
      <c r="H1702" s="9" t="s">
        <v>2481</v>
      </c>
      <c r="I1702" s="10">
        <v>1</v>
      </c>
      <c r="J1702" s="12">
        <v>3</v>
      </c>
      <c r="K1702" s="12">
        <v>0</v>
      </c>
      <c r="L1702" s="12">
        <v>0</v>
      </c>
      <c r="M1702" s="12">
        <v>0</v>
      </c>
      <c r="N1702" s="39">
        <v>0</v>
      </c>
      <c r="O1702" s="31">
        <v>0</v>
      </c>
      <c r="P1702" s="36" t="s">
        <v>99</v>
      </c>
    </row>
    <row r="1703" spans="1:16" ht="36" x14ac:dyDescent="0.25">
      <c r="A1703" s="38">
        <v>38760</v>
      </c>
      <c r="B1703" s="38">
        <v>38760</v>
      </c>
      <c r="C1703" s="11">
        <v>2006</v>
      </c>
      <c r="D1703" s="35" t="s">
        <v>115</v>
      </c>
      <c r="E1703" s="11" t="s">
        <v>116</v>
      </c>
      <c r="F1703" s="36" t="s">
        <v>51</v>
      </c>
      <c r="G1703" s="36" t="s">
        <v>1291</v>
      </c>
      <c r="H1703" s="9" t="s">
        <v>2482</v>
      </c>
      <c r="I1703" s="10">
        <v>7</v>
      </c>
      <c r="J1703" s="12">
        <v>11</v>
      </c>
      <c r="K1703" s="12">
        <v>0</v>
      </c>
      <c r="L1703" s="12">
        <v>0</v>
      </c>
      <c r="M1703" s="12">
        <v>0</v>
      </c>
      <c r="N1703" s="39">
        <v>0</v>
      </c>
      <c r="O1703" s="31">
        <v>3.5999999999999997E-2</v>
      </c>
      <c r="P1703" s="36" t="s">
        <v>99</v>
      </c>
    </row>
    <row r="1704" spans="1:16" ht="36" x14ac:dyDescent="0.25">
      <c r="A1704" s="38">
        <v>38761</v>
      </c>
      <c r="B1704" s="38">
        <v>38761</v>
      </c>
      <c r="C1704" s="11">
        <v>2006</v>
      </c>
      <c r="D1704" s="35" t="s">
        <v>115</v>
      </c>
      <c r="E1704" s="11" t="s">
        <v>116</v>
      </c>
      <c r="F1704" s="36" t="s">
        <v>36</v>
      </c>
      <c r="G1704" s="36" t="s">
        <v>2483</v>
      </c>
      <c r="H1704" s="9" t="s">
        <v>2484</v>
      </c>
      <c r="I1704" s="10">
        <v>0</v>
      </c>
      <c r="J1704" s="12">
        <v>1</v>
      </c>
      <c r="K1704" s="12">
        <v>0</v>
      </c>
      <c r="L1704" s="12">
        <v>0</v>
      </c>
      <c r="M1704" s="12">
        <v>0</v>
      </c>
      <c r="N1704" s="39">
        <v>0</v>
      </c>
      <c r="O1704" s="31">
        <v>0.27</v>
      </c>
      <c r="P1704" s="36" t="s">
        <v>99</v>
      </c>
    </row>
    <row r="1705" spans="1:16" ht="36" x14ac:dyDescent="0.25">
      <c r="A1705" s="38">
        <v>38762</v>
      </c>
      <c r="B1705" s="38">
        <v>38762</v>
      </c>
      <c r="C1705" s="11">
        <v>2006</v>
      </c>
      <c r="D1705" s="35" t="s">
        <v>115</v>
      </c>
      <c r="E1705" s="11" t="s">
        <v>116</v>
      </c>
      <c r="F1705" s="36" t="s">
        <v>28</v>
      </c>
      <c r="G1705" s="36" t="s">
        <v>698</v>
      </c>
      <c r="H1705" s="9" t="s">
        <v>2485</v>
      </c>
      <c r="I1705" s="10">
        <v>1</v>
      </c>
      <c r="J1705" s="12">
        <v>12</v>
      </c>
      <c r="K1705" s="12">
        <v>0</v>
      </c>
      <c r="L1705" s="12">
        <v>0</v>
      </c>
      <c r="M1705" s="12">
        <v>0</v>
      </c>
      <c r="N1705" s="39">
        <v>0</v>
      </c>
      <c r="O1705" s="31">
        <v>0.6</v>
      </c>
      <c r="P1705" s="36" t="s">
        <v>99</v>
      </c>
    </row>
    <row r="1706" spans="1:16" ht="24" x14ac:dyDescent="0.25">
      <c r="A1706" s="38">
        <v>38762</v>
      </c>
      <c r="B1706" s="38">
        <v>38762</v>
      </c>
      <c r="C1706" s="11">
        <v>2006</v>
      </c>
      <c r="D1706" s="35" t="s">
        <v>13</v>
      </c>
      <c r="E1706" s="11" t="s">
        <v>149</v>
      </c>
      <c r="F1706" s="36" t="s">
        <v>162</v>
      </c>
      <c r="G1706" s="36" t="s">
        <v>1224</v>
      </c>
      <c r="H1706" s="9" t="s">
        <v>2486</v>
      </c>
      <c r="I1706" s="10">
        <v>2</v>
      </c>
      <c r="J1706" s="12">
        <v>2</v>
      </c>
      <c r="K1706" s="12">
        <v>0</v>
      </c>
      <c r="L1706" s="12">
        <v>0</v>
      </c>
      <c r="M1706" s="12">
        <v>0</v>
      </c>
      <c r="N1706" s="39">
        <v>0</v>
      </c>
      <c r="O1706" s="31">
        <v>0</v>
      </c>
      <c r="P1706" s="36" t="s">
        <v>99</v>
      </c>
    </row>
    <row r="1707" spans="1:16" ht="24" x14ac:dyDescent="0.25">
      <c r="A1707" s="38">
        <v>38763</v>
      </c>
      <c r="B1707" s="38">
        <v>38763</v>
      </c>
      <c r="C1707" s="11">
        <v>2006</v>
      </c>
      <c r="D1707" s="35" t="s">
        <v>115</v>
      </c>
      <c r="E1707" s="11" t="s">
        <v>116</v>
      </c>
      <c r="F1707" s="36" t="s">
        <v>55</v>
      </c>
      <c r="G1707" s="36" t="s">
        <v>2054</v>
      </c>
      <c r="H1707" s="9" t="s">
        <v>2487</v>
      </c>
      <c r="I1707" s="10">
        <v>25</v>
      </c>
      <c r="J1707" s="12">
        <v>40</v>
      </c>
      <c r="K1707" s="12">
        <v>0</v>
      </c>
      <c r="L1707" s="12">
        <v>0</v>
      </c>
      <c r="M1707" s="12">
        <v>0</v>
      </c>
      <c r="N1707" s="39">
        <v>0</v>
      </c>
      <c r="O1707" s="31">
        <v>0.6</v>
      </c>
      <c r="P1707" s="36" t="s">
        <v>99</v>
      </c>
    </row>
    <row r="1708" spans="1:16" ht="60" x14ac:dyDescent="0.25">
      <c r="A1708" s="38">
        <v>38767</v>
      </c>
      <c r="B1708" s="38">
        <v>38767</v>
      </c>
      <c r="C1708" s="11">
        <v>2006</v>
      </c>
      <c r="D1708" s="35" t="s">
        <v>13</v>
      </c>
      <c r="E1708" s="11" t="s">
        <v>112</v>
      </c>
      <c r="F1708" s="36" t="s">
        <v>165</v>
      </c>
      <c r="G1708" s="36" t="s">
        <v>1293</v>
      </c>
      <c r="H1708" s="9" t="s">
        <v>2488</v>
      </c>
      <c r="I1708" s="10">
        <v>0</v>
      </c>
      <c r="J1708" s="12">
        <v>18</v>
      </c>
      <c r="K1708" s="12">
        <v>7</v>
      </c>
      <c r="L1708" s="12">
        <v>0</v>
      </c>
      <c r="M1708" s="12">
        <v>0</v>
      </c>
      <c r="N1708" s="39">
        <v>0</v>
      </c>
      <c r="O1708" s="31">
        <v>0.29189300000000001</v>
      </c>
      <c r="P1708" s="36" t="s">
        <v>99</v>
      </c>
    </row>
    <row r="1709" spans="1:16" ht="48" x14ac:dyDescent="0.25">
      <c r="A1709" s="38">
        <v>38767</v>
      </c>
      <c r="B1709" s="38">
        <v>38767</v>
      </c>
      <c r="C1709" s="11">
        <v>2006</v>
      </c>
      <c r="D1709" s="35" t="s">
        <v>13</v>
      </c>
      <c r="E1709" s="11" t="s">
        <v>125</v>
      </c>
      <c r="F1709" s="36" t="s">
        <v>57</v>
      </c>
      <c r="G1709" s="36" t="s">
        <v>2489</v>
      </c>
      <c r="H1709" s="9" t="s">
        <v>2490</v>
      </c>
      <c r="I1709" s="10">
        <v>66</v>
      </c>
      <c r="J1709" s="12">
        <v>76</v>
      </c>
      <c r="K1709" s="12">
        <v>0</v>
      </c>
      <c r="L1709" s="12">
        <v>0</v>
      </c>
      <c r="M1709" s="12">
        <v>0</v>
      </c>
      <c r="N1709" s="39">
        <v>0</v>
      </c>
      <c r="O1709" s="31">
        <v>0</v>
      </c>
      <c r="P1709" s="36" t="s">
        <v>99</v>
      </c>
    </row>
    <row r="1710" spans="1:16" ht="36" x14ac:dyDescent="0.25">
      <c r="A1710" s="38">
        <v>38768</v>
      </c>
      <c r="B1710" s="38">
        <v>38768</v>
      </c>
      <c r="C1710" s="11">
        <v>2006</v>
      </c>
      <c r="D1710" s="35" t="s">
        <v>115</v>
      </c>
      <c r="E1710" s="11" t="s">
        <v>116</v>
      </c>
      <c r="F1710" s="36" t="s">
        <v>55</v>
      </c>
      <c r="G1710" s="36" t="s">
        <v>2060</v>
      </c>
      <c r="H1710" s="9" t="s">
        <v>2491</v>
      </c>
      <c r="I1710" s="10">
        <v>1</v>
      </c>
      <c r="J1710" s="12">
        <v>1</v>
      </c>
      <c r="K1710" s="12">
        <v>0</v>
      </c>
      <c r="L1710" s="12">
        <v>0</v>
      </c>
      <c r="M1710" s="12">
        <v>0</v>
      </c>
      <c r="N1710" s="39">
        <v>0</v>
      </c>
      <c r="O1710" s="31">
        <v>0.27</v>
      </c>
      <c r="P1710" s="36" t="s">
        <v>99</v>
      </c>
    </row>
    <row r="1711" spans="1:16" ht="24" x14ac:dyDescent="0.25">
      <c r="A1711" s="38">
        <v>38769</v>
      </c>
      <c r="B1711" s="38">
        <v>38769</v>
      </c>
      <c r="C1711" s="11">
        <v>2006</v>
      </c>
      <c r="D1711" s="35" t="s">
        <v>115</v>
      </c>
      <c r="E1711" s="11" t="s">
        <v>116</v>
      </c>
      <c r="F1711" s="36" t="s">
        <v>57</v>
      </c>
      <c r="G1711" s="36" t="s">
        <v>426</v>
      </c>
      <c r="H1711" s="9" t="s">
        <v>2492</v>
      </c>
      <c r="I1711" s="10">
        <v>0</v>
      </c>
      <c r="J1711" s="12">
        <v>47</v>
      </c>
      <c r="K1711" s="12">
        <v>0</v>
      </c>
      <c r="L1711" s="12">
        <v>0</v>
      </c>
      <c r="M1711" s="12">
        <v>0</v>
      </c>
      <c r="N1711" s="39">
        <v>0</v>
      </c>
      <c r="O1711" s="31">
        <v>0.6</v>
      </c>
      <c r="P1711" s="36" t="s">
        <v>99</v>
      </c>
    </row>
    <row r="1712" spans="1:16" ht="24" x14ac:dyDescent="0.25">
      <c r="A1712" s="38">
        <v>38770</v>
      </c>
      <c r="B1712" s="38">
        <v>38770</v>
      </c>
      <c r="C1712" s="11">
        <v>2006</v>
      </c>
      <c r="D1712" s="35" t="s">
        <v>13</v>
      </c>
      <c r="E1712" s="11" t="s">
        <v>112</v>
      </c>
      <c r="F1712" s="36" t="s">
        <v>253</v>
      </c>
      <c r="G1712" s="36" t="s">
        <v>2493</v>
      </c>
      <c r="H1712" s="9" t="s">
        <v>2494</v>
      </c>
      <c r="I1712" s="10">
        <v>0</v>
      </c>
      <c r="J1712" s="12">
        <v>35</v>
      </c>
      <c r="K1712" s="12">
        <v>1</v>
      </c>
      <c r="L1712" s="12">
        <v>0</v>
      </c>
      <c r="M1712" s="12">
        <v>0</v>
      </c>
      <c r="N1712" s="39">
        <v>0</v>
      </c>
      <c r="O1712" s="31">
        <v>0</v>
      </c>
      <c r="P1712" s="36" t="s">
        <v>99</v>
      </c>
    </row>
    <row r="1713" spans="1:16" ht="24" x14ac:dyDescent="0.25">
      <c r="A1713" s="38">
        <v>38770</v>
      </c>
      <c r="B1713" s="38">
        <v>38770</v>
      </c>
      <c r="C1713" s="11">
        <v>2006</v>
      </c>
      <c r="D1713" s="35" t="s">
        <v>115</v>
      </c>
      <c r="E1713" s="11" t="s">
        <v>116</v>
      </c>
      <c r="F1713" s="36" t="s">
        <v>162</v>
      </c>
      <c r="G1713" s="36" t="s">
        <v>967</v>
      </c>
      <c r="H1713" s="9" t="s">
        <v>2495</v>
      </c>
      <c r="I1713" s="10">
        <v>0</v>
      </c>
      <c r="J1713" s="12">
        <v>7</v>
      </c>
      <c r="K1713" s="12">
        <v>0</v>
      </c>
      <c r="L1713" s="12">
        <v>0</v>
      </c>
      <c r="M1713" s="12">
        <v>0</v>
      </c>
      <c r="N1713" s="39">
        <v>0</v>
      </c>
      <c r="O1713" s="31">
        <v>0.64800000000000002</v>
      </c>
      <c r="P1713" s="36" t="s">
        <v>99</v>
      </c>
    </row>
    <row r="1714" spans="1:16" ht="36" x14ac:dyDescent="0.25">
      <c r="A1714" s="38">
        <v>38771</v>
      </c>
      <c r="B1714" s="38">
        <v>38771</v>
      </c>
      <c r="C1714" s="11">
        <v>2006</v>
      </c>
      <c r="D1714" s="35" t="s">
        <v>13</v>
      </c>
      <c r="E1714" s="11" t="s">
        <v>173</v>
      </c>
      <c r="F1714" s="36" t="s">
        <v>162</v>
      </c>
      <c r="G1714" s="36" t="s">
        <v>2496</v>
      </c>
      <c r="H1714" s="9" t="s">
        <v>2497</v>
      </c>
      <c r="I1714" s="10">
        <v>0</v>
      </c>
      <c r="J1714" s="12">
        <v>0</v>
      </c>
      <c r="K1714" s="12">
        <v>0</v>
      </c>
      <c r="L1714" s="12">
        <v>0</v>
      </c>
      <c r="M1714" s="12">
        <v>0</v>
      </c>
      <c r="N1714" s="39">
        <v>0</v>
      </c>
      <c r="O1714" s="31">
        <v>1.1363000000000001</v>
      </c>
      <c r="P1714" s="36" t="s">
        <v>99</v>
      </c>
    </row>
    <row r="1715" spans="1:16" ht="36" x14ac:dyDescent="0.25">
      <c r="A1715" s="38">
        <v>38771</v>
      </c>
      <c r="B1715" s="38">
        <v>38771</v>
      </c>
      <c r="C1715" s="11">
        <v>2006</v>
      </c>
      <c r="D1715" s="35" t="s">
        <v>13</v>
      </c>
      <c r="E1715" s="11" t="s">
        <v>125</v>
      </c>
      <c r="F1715" s="36" t="s">
        <v>51</v>
      </c>
      <c r="G1715" s="36" t="s">
        <v>1968</v>
      </c>
      <c r="H1715" s="9" t="s">
        <v>2498</v>
      </c>
      <c r="I1715" s="10">
        <v>0</v>
      </c>
      <c r="J1715" s="12">
        <v>3</v>
      </c>
      <c r="K1715" s="12">
        <v>0</v>
      </c>
      <c r="L1715" s="12">
        <v>0</v>
      </c>
      <c r="M1715" s="12">
        <v>0</v>
      </c>
      <c r="N1715" s="39">
        <v>0</v>
      </c>
      <c r="O1715" s="31">
        <v>0</v>
      </c>
      <c r="P1715" s="36" t="s">
        <v>99</v>
      </c>
    </row>
    <row r="1716" spans="1:16" ht="36" x14ac:dyDescent="0.25">
      <c r="A1716" s="38">
        <v>38771</v>
      </c>
      <c r="B1716" s="38">
        <v>38771</v>
      </c>
      <c r="C1716" s="11">
        <v>2006</v>
      </c>
      <c r="D1716" s="35" t="s">
        <v>13</v>
      </c>
      <c r="E1716" s="11" t="s">
        <v>125</v>
      </c>
      <c r="F1716" s="36" t="s">
        <v>97</v>
      </c>
      <c r="G1716" s="36" t="s">
        <v>2499</v>
      </c>
      <c r="H1716" s="9" t="s">
        <v>2500</v>
      </c>
      <c r="I1716" s="10">
        <v>1</v>
      </c>
      <c r="J1716" s="12">
        <v>2</v>
      </c>
      <c r="K1716" s="12">
        <v>0</v>
      </c>
      <c r="L1716" s="12">
        <v>0</v>
      </c>
      <c r="M1716" s="12">
        <v>0</v>
      </c>
      <c r="N1716" s="39">
        <v>0</v>
      </c>
      <c r="O1716" s="31">
        <v>0</v>
      </c>
      <c r="P1716" s="36" t="s">
        <v>99</v>
      </c>
    </row>
    <row r="1717" spans="1:16" ht="36" x14ac:dyDescent="0.25">
      <c r="A1717" s="38">
        <v>38772</v>
      </c>
      <c r="B1717" s="38">
        <v>38772</v>
      </c>
      <c r="C1717" s="11">
        <v>2006</v>
      </c>
      <c r="D1717" s="35" t="s">
        <v>115</v>
      </c>
      <c r="E1717" s="11" t="s">
        <v>116</v>
      </c>
      <c r="F1717" s="36" t="s">
        <v>55</v>
      </c>
      <c r="G1717" s="36" t="s">
        <v>2501</v>
      </c>
      <c r="H1717" s="9" t="s">
        <v>2502</v>
      </c>
      <c r="I1717" s="10">
        <v>5</v>
      </c>
      <c r="J1717" s="12">
        <v>7</v>
      </c>
      <c r="K1717" s="12">
        <v>0</v>
      </c>
      <c r="L1717" s="12">
        <v>0</v>
      </c>
      <c r="M1717" s="12">
        <v>0</v>
      </c>
      <c r="N1717" s="39">
        <v>0</v>
      </c>
      <c r="O1717" s="31">
        <v>0.108</v>
      </c>
      <c r="P1717" s="36" t="s">
        <v>99</v>
      </c>
    </row>
    <row r="1718" spans="1:16" ht="24" x14ac:dyDescent="0.25">
      <c r="A1718" s="38">
        <v>38773</v>
      </c>
      <c r="B1718" s="38">
        <v>38773</v>
      </c>
      <c r="C1718" s="11">
        <v>2006</v>
      </c>
      <c r="D1718" s="35" t="s">
        <v>115</v>
      </c>
      <c r="E1718" s="11" t="s">
        <v>116</v>
      </c>
      <c r="F1718" s="36" t="s">
        <v>51</v>
      </c>
      <c r="G1718" s="36" t="s">
        <v>244</v>
      </c>
      <c r="H1718" s="9" t="s">
        <v>2503</v>
      </c>
      <c r="I1718" s="10">
        <v>1</v>
      </c>
      <c r="J1718" s="12">
        <v>21</v>
      </c>
      <c r="K1718" s="12">
        <v>0</v>
      </c>
      <c r="L1718" s="12">
        <v>0</v>
      </c>
      <c r="M1718" s="12">
        <v>0</v>
      </c>
      <c r="N1718" s="39">
        <v>0</v>
      </c>
      <c r="O1718" s="31">
        <v>0.97</v>
      </c>
      <c r="P1718" s="36" t="s">
        <v>99</v>
      </c>
    </row>
    <row r="1719" spans="1:16" ht="36" x14ac:dyDescent="0.25">
      <c r="A1719" s="38">
        <v>38774</v>
      </c>
      <c r="B1719" s="38">
        <v>38774</v>
      </c>
      <c r="C1719" s="11">
        <v>2006</v>
      </c>
      <c r="D1719" s="35" t="s">
        <v>115</v>
      </c>
      <c r="E1719" s="11" t="s">
        <v>116</v>
      </c>
      <c r="F1719" s="36" t="s">
        <v>19</v>
      </c>
      <c r="G1719" s="36" t="s">
        <v>1241</v>
      </c>
      <c r="H1719" s="9" t="s">
        <v>2504</v>
      </c>
      <c r="I1719" s="10">
        <v>4</v>
      </c>
      <c r="J1719" s="12">
        <v>70</v>
      </c>
      <c r="K1719" s="12">
        <v>0</v>
      </c>
      <c r="L1719" s="12">
        <v>0</v>
      </c>
      <c r="M1719" s="12">
        <v>0</v>
      </c>
      <c r="N1719" s="39">
        <v>0</v>
      </c>
      <c r="O1719" s="31">
        <v>1.47</v>
      </c>
      <c r="P1719" s="36" t="s">
        <v>99</v>
      </c>
    </row>
    <row r="1720" spans="1:16" ht="36" x14ac:dyDescent="0.25">
      <c r="A1720" s="38">
        <v>38778</v>
      </c>
      <c r="B1720" s="38">
        <v>38778</v>
      </c>
      <c r="C1720" s="11">
        <v>2006</v>
      </c>
      <c r="D1720" s="11" t="s">
        <v>34</v>
      </c>
      <c r="E1720" s="11" t="s">
        <v>35</v>
      </c>
      <c r="F1720" s="36" t="s">
        <v>92</v>
      </c>
      <c r="G1720" s="36" t="s">
        <v>2505</v>
      </c>
      <c r="H1720" s="9" t="s">
        <v>2506</v>
      </c>
      <c r="I1720" s="10">
        <v>0</v>
      </c>
      <c r="J1720" s="12">
        <v>10</v>
      </c>
      <c r="K1720" s="12">
        <v>2</v>
      </c>
      <c r="L1720" s="12">
        <v>0</v>
      </c>
      <c r="M1720" s="12">
        <v>0</v>
      </c>
      <c r="N1720" s="39">
        <v>0</v>
      </c>
      <c r="O1720" s="31">
        <v>9.3279999999999995E-3</v>
      </c>
      <c r="P1720" s="36" t="s">
        <v>99</v>
      </c>
    </row>
    <row r="1721" spans="1:16" ht="24" x14ac:dyDescent="0.25">
      <c r="A1721" s="38">
        <v>38783</v>
      </c>
      <c r="B1721" s="38">
        <v>38783</v>
      </c>
      <c r="C1721" s="11">
        <v>2006</v>
      </c>
      <c r="D1721" s="35" t="s">
        <v>13</v>
      </c>
      <c r="E1721" s="11" t="s">
        <v>149</v>
      </c>
      <c r="F1721" s="36" t="s">
        <v>26</v>
      </c>
      <c r="G1721" s="36" t="s">
        <v>237</v>
      </c>
      <c r="H1721" s="9" t="s">
        <v>2507</v>
      </c>
      <c r="I1721" s="10">
        <v>0</v>
      </c>
      <c r="J1721" s="12">
        <v>1</v>
      </c>
      <c r="K1721" s="12">
        <v>0</v>
      </c>
      <c r="L1721" s="12">
        <v>0</v>
      </c>
      <c r="M1721" s="12">
        <v>0</v>
      </c>
      <c r="N1721" s="39">
        <v>0</v>
      </c>
      <c r="O1721" s="31">
        <v>0</v>
      </c>
      <c r="P1721" s="36" t="s">
        <v>99</v>
      </c>
    </row>
    <row r="1722" spans="1:16" ht="48" x14ac:dyDescent="0.25">
      <c r="A1722" s="38">
        <v>38784</v>
      </c>
      <c r="B1722" s="38">
        <v>38784</v>
      </c>
      <c r="C1722" s="11">
        <v>2006</v>
      </c>
      <c r="D1722" s="35" t="s">
        <v>13</v>
      </c>
      <c r="E1722" s="11" t="s">
        <v>125</v>
      </c>
      <c r="F1722" s="36" t="s">
        <v>51</v>
      </c>
      <c r="G1722" s="36" t="s">
        <v>2508</v>
      </c>
      <c r="H1722" s="9" t="s">
        <v>2509</v>
      </c>
      <c r="I1722" s="10">
        <v>4</v>
      </c>
      <c r="J1722" s="12">
        <v>11</v>
      </c>
      <c r="K1722" s="12">
        <v>0</v>
      </c>
      <c r="L1722" s="12">
        <v>0</v>
      </c>
      <c r="M1722" s="12">
        <v>0</v>
      </c>
      <c r="N1722" s="39">
        <v>0</v>
      </c>
      <c r="O1722" s="31">
        <v>3.5999999999999997E-2</v>
      </c>
      <c r="P1722" s="36" t="s">
        <v>99</v>
      </c>
    </row>
    <row r="1723" spans="1:16" ht="36" x14ac:dyDescent="0.25">
      <c r="A1723" s="38">
        <v>38788</v>
      </c>
      <c r="B1723" s="38">
        <v>38788</v>
      </c>
      <c r="C1723" s="11">
        <v>2006</v>
      </c>
      <c r="D1723" s="35" t="s">
        <v>115</v>
      </c>
      <c r="E1723" s="11" t="s">
        <v>116</v>
      </c>
      <c r="F1723" s="36" t="s">
        <v>162</v>
      </c>
      <c r="G1723" s="36" t="s">
        <v>2510</v>
      </c>
      <c r="H1723" s="9" t="s">
        <v>2511</v>
      </c>
      <c r="I1723" s="10">
        <v>1</v>
      </c>
      <c r="J1723" s="12">
        <v>3</v>
      </c>
      <c r="K1723" s="12">
        <v>0</v>
      </c>
      <c r="L1723" s="12">
        <v>0</v>
      </c>
      <c r="M1723" s="12">
        <v>0</v>
      </c>
      <c r="N1723" s="39">
        <v>0</v>
      </c>
      <c r="O1723" s="31">
        <v>0</v>
      </c>
      <c r="P1723" s="36" t="s">
        <v>99</v>
      </c>
    </row>
    <row r="1724" spans="1:16" ht="24" x14ac:dyDescent="0.25">
      <c r="A1724" s="38">
        <v>38790</v>
      </c>
      <c r="B1724" s="38">
        <v>38790</v>
      </c>
      <c r="C1724" s="11">
        <v>2006</v>
      </c>
      <c r="D1724" s="35" t="s">
        <v>115</v>
      </c>
      <c r="E1724" s="11" t="s">
        <v>116</v>
      </c>
      <c r="F1724" s="36" t="s">
        <v>15</v>
      </c>
      <c r="G1724" s="36" t="s">
        <v>994</v>
      </c>
      <c r="H1724" s="9" t="s">
        <v>2512</v>
      </c>
      <c r="I1724" s="10">
        <v>0</v>
      </c>
      <c r="J1724" s="12">
        <v>16</v>
      </c>
      <c r="K1724" s="12">
        <v>0</v>
      </c>
      <c r="L1724" s="12">
        <v>0</v>
      </c>
      <c r="M1724" s="12">
        <v>0</v>
      </c>
      <c r="N1724" s="39">
        <v>0</v>
      </c>
      <c r="O1724" s="31">
        <v>0.6</v>
      </c>
      <c r="P1724" s="36" t="s">
        <v>99</v>
      </c>
    </row>
    <row r="1725" spans="1:16" ht="24" x14ac:dyDescent="0.25">
      <c r="A1725" s="38">
        <v>38793</v>
      </c>
      <c r="B1725" s="38">
        <v>38793</v>
      </c>
      <c r="C1725" s="11">
        <v>2006</v>
      </c>
      <c r="D1725" s="35" t="s">
        <v>13</v>
      </c>
      <c r="E1725" s="11" t="s">
        <v>125</v>
      </c>
      <c r="F1725" s="36" t="s">
        <v>55</v>
      </c>
      <c r="G1725" s="36" t="s">
        <v>2513</v>
      </c>
      <c r="H1725" s="9" t="s">
        <v>2514</v>
      </c>
      <c r="I1725" s="10">
        <v>1</v>
      </c>
      <c r="J1725" s="12">
        <v>2</v>
      </c>
      <c r="K1725" s="12">
        <v>0</v>
      </c>
      <c r="L1725" s="12">
        <v>0</v>
      </c>
      <c r="M1725" s="12">
        <v>0</v>
      </c>
      <c r="N1725" s="39">
        <v>0</v>
      </c>
      <c r="O1725" s="31">
        <v>0</v>
      </c>
      <c r="P1725" s="36" t="s">
        <v>99</v>
      </c>
    </row>
    <row r="1726" spans="1:16" ht="108" x14ac:dyDescent="0.25">
      <c r="A1726" s="38">
        <v>38793</v>
      </c>
      <c r="B1726" s="38">
        <v>38793</v>
      </c>
      <c r="C1726" s="11">
        <v>2006</v>
      </c>
      <c r="D1726" s="35" t="s">
        <v>104</v>
      </c>
      <c r="E1726" s="11" t="s">
        <v>276</v>
      </c>
      <c r="F1726" s="36" t="s">
        <v>36</v>
      </c>
      <c r="G1726" s="36" t="s">
        <v>2515</v>
      </c>
      <c r="H1726" s="9" t="s">
        <v>2516</v>
      </c>
      <c r="I1726" s="10">
        <v>2</v>
      </c>
      <c r="J1726" s="12">
        <v>5</v>
      </c>
      <c r="K1726" s="12">
        <v>0</v>
      </c>
      <c r="L1726" s="12">
        <v>0</v>
      </c>
      <c r="M1726" s="12">
        <v>0</v>
      </c>
      <c r="N1726" s="39">
        <v>0</v>
      </c>
      <c r="O1726" s="31">
        <v>0</v>
      </c>
      <c r="P1726" s="36" t="s">
        <v>99</v>
      </c>
    </row>
    <row r="1727" spans="1:16" ht="24" x14ac:dyDescent="0.25">
      <c r="A1727" s="38">
        <v>38797</v>
      </c>
      <c r="B1727" s="38">
        <v>38797</v>
      </c>
      <c r="C1727" s="11">
        <v>2006</v>
      </c>
      <c r="D1727" s="35" t="s">
        <v>115</v>
      </c>
      <c r="E1727" s="11" t="s">
        <v>116</v>
      </c>
      <c r="F1727" s="36" t="s">
        <v>26</v>
      </c>
      <c r="G1727" s="36" t="s">
        <v>187</v>
      </c>
      <c r="H1727" s="9" t="s">
        <v>2517</v>
      </c>
      <c r="I1727" s="10">
        <v>0</v>
      </c>
      <c r="J1727" s="12">
        <v>11</v>
      </c>
      <c r="K1727" s="12">
        <v>0</v>
      </c>
      <c r="L1727" s="12">
        <v>0</v>
      </c>
      <c r="M1727" s="12">
        <v>0</v>
      </c>
      <c r="N1727" s="39">
        <v>0</v>
      </c>
      <c r="O1727" s="31">
        <v>0.6</v>
      </c>
      <c r="P1727" s="36" t="s">
        <v>99</v>
      </c>
    </row>
    <row r="1728" spans="1:16" ht="36" x14ac:dyDescent="0.25">
      <c r="A1728" s="38">
        <v>38799</v>
      </c>
      <c r="B1728" s="38">
        <v>38799</v>
      </c>
      <c r="C1728" s="11">
        <v>2006</v>
      </c>
      <c r="D1728" s="35" t="s">
        <v>115</v>
      </c>
      <c r="E1728" s="11" t="s">
        <v>116</v>
      </c>
      <c r="F1728" s="36" t="s">
        <v>32</v>
      </c>
      <c r="G1728" s="36" t="s">
        <v>32</v>
      </c>
      <c r="H1728" s="9" t="s">
        <v>2518</v>
      </c>
      <c r="I1728" s="10">
        <v>2</v>
      </c>
      <c r="J1728" s="12">
        <v>2</v>
      </c>
      <c r="K1728" s="12">
        <v>0</v>
      </c>
      <c r="L1728" s="12">
        <v>0</v>
      </c>
      <c r="M1728" s="12">
        <v>0</v>
      </c>
      <c r="N1728" s="39">
        <v>0</v>
      </c>
      <c r="O1728" s="31">
        <v>3.5999999999999997E-2</v>
      </c>
      <c r="P1728" s="36" t="s">
        <v>99</v>
      </c>
    </row>
    <row r="1729" spans="1:16" ht="60" x14ac:dyDescent="0.25">
      <c r="A1729" s="38">
        <v>38800</v>
      </c>
      <c r="B1729" s="38">
        <v>38800</v>
      </c>
      <c r="C1729" s="11">
        <v>2006</v>
      </c>
      <c r="D1729" s="11" t="s">
        <v>34</v>
      </c>
      <c r="E1729" s="11" t="s">
        <v>35</v>
      </c>
      <c r="F1729" s="36" t="s">
        <v>155</v>
      </c>
      <c r="G1729" s="36" t="s">
        <v>2519</v>
      </c>
      <c r="H1729" s="9" t="s">
        <v>2520</v>
      </c>
      <c r="I1729" s="10">
        <v>0</v>
      </c>
      <c r="J1729" s="12">
        <v>180</v>
      </c>
      <c r="K1729" s="12">
        <v>45</v>
      </c>
      <c r="L1729" s="12">
        <v>0</v>
      </c>
      <c r="M1729" s="12">
        <v>0</v>
      </c>
      <c r="N1729" s="39">
        <v>0</v>
      </c>
      <c r="O1729" s="31">
        <v>0.65548499999999998</v>
      </c>
      <c r="P1729" s="36" t="s">
        <v>99</v>
      </c>
    </row>
    <row r="1730" spans="1:16" ht="36" x14ac:dyDescent="0.25">
      <c r="A1730" s="38">
        <v>38801</v>
      </c>
      <c r="B1730" s="38">
        <v>38801</v>
      </c>
      <c r="C1730" s="11">
        <v>2006</v>
      </c>
      <c r="D1730" s="35" t="s">
        <v>115</v>
      </c>
      <c r="E1730" s="11" t="s">
        <v>116</v>
      </c>
      <c r="F1730" s="36" t="s">
        <v>165</v>
      </c>
      <c r="G1730" s="36" t="s">
        <v>1189</v>
      </c>
      <c r="H1730" s="9" t="s">
        <v>2521</v>
      </c>
      <c r="I1730" s="10">
        <v>0</v>
      </c>
      <c r="J1730" s="12">
        <v>8</v>
      </c>
      <c r="K1730" s="12">
        <v>0</v>
      </c>
      <c r="L1730" s="12">
        <v>0</v>
      </c>
      <c r="M1730" s="12">
        <v>0</v>
      </c>
      <c r="N1730" s="39">
        <v>0</v>
      </c>
      <c r="O1730" s="31">
        <v>1</v>
      </c>
      <c r="P1730" s="36" t="s">
        <v>99</v>
      </c>
    </row>
    <row r="1731" spans="1:16" ht="24" x14ac:dyDescent="0.25">
      <c r="A1731" s="38">
        <v>38803</v>
      </c>
      <c r="B1731" s="38">
        <v>38803</v>
      </c>
      <c r="C1731" s="11">
        <v>2006</v>
      </c>
      <c r="D1731" s="35" t="s">
        <v>115</v>
      </c>
      <c r="E1731" s="11" t="s">
        <v>116</v>
      </c>
      <c r="F1731" s="36" t="s">
        <v>42</v>
      </c>
      <c r="G1731" s="36" t="s">
        <v>902</v>
      </c>
      <c r="H1731" s="9" t="s">
        <v>2522</v>
      </c>
      <c r="I1731" s="10">
        <v>2</v>
      </c>
      <c r="J1731" s="12">
        <v>2</v>
      </c>
      <c r="K1731" s="12">
        <v>0</v>
      </c>
      <c r="L1731" s="12">
        <v>0</v>
      </c>
      <c r="M1731" s="12">
        <v>0</v>
      </c>
      <c r="N1731" s="39">
        <v>0</v>
      </c>
      <c r="O1731" s="31">
        <v>1</v>
      </c>
      <c r="P1731" s="36" t="s">
        <v>99</v>
      </c>
    </row>
    <row r="1732" spans="1:16" ht="48" x14ac:dyDescent="0.25">
      <c r="A1732" s="38">
        <v>38804</v>
      </c>
      <c r="B1732" s="38">
        <v>38804</v>
      </c>
      <c r="C1732" s="11">
        <v>2006</v>
      </c>
      <c r="D1732" s="35" t="s">
        <v>115</v>
      </c>
      <c r="E1732" s="11" t="s">
        <v>116</v>
      </c>
      <c r="F1732" s="36" t="s">
        <v>189</v>
      </c>
      <c r="G1732" s="36" t="s">
        <v>2523</v>
      </c>
      <c r="H1732" s="9" t="s">
        <v>2524</v>
      </c>
      <c r="I1732" s="10">
        <v>0</v>
      </c>
      <c r="J1732" s="12">
        <v>8</v>
      </c>
      <c r="K1732" s="12">
        <v>0</v>
      </c>
      <c r="L1732" s="12">
        <v>0</v>
      </c>
      <c r="M1732" s="12">
        <v>0</v>
      </c>
      <c r="N1732" s="39">
        <v>0</v>
      </c>
      <c r="O1732" s="31">
        <v>3.8</v>
      </c>
      <c r="P1732" s="36" t="s">
        <v>99</v>
      </c>
    </row>
    <row r="1733" spans="1:16" ht="36" x14ac:dyDescent="0.25">
      <c r="A1733" s="38">
        <v>38805</v>
      </c>
      <c r="B1733" s="38">
        <v>38805</v>
      </c>
      <c r="C1733" s="11">
        <v>2006</v>
      </c>
      <c r="D1733" s="35" t="s">
        <v>13</v>
      </c>
      <c r="E1733" s="11" t="s">
        <v>751</v>
      </c>
      <c r="F1733" s="36" t="s">
        <v>26</v>
      </c>
      <c r="G1733" s="36" t="s">
        <v>2525</v>
      </c>
      <c r="H1733" s="9" t="s">
        <v>2526</v>
      </c>
      <c r="I1733" s="10">
        <v>6</v>
      </c>
      <c r="J1733" s="12">
        <v>10</v>
      </c>
      <c r="K1733" s="12">
        <v>0</v>
      </c>
      <c r="L1733" s="12">
        <v>0</v>
      </c>
      <c r="M1733" s="12">
        <v>0</v>
      </c>
      <c r="N1733" s="39">
        <v>0</v>
      </c>
      <c r="O1733" s="31">
        <v>0</v>
      </c>
      <c r="P1733" s="36" t="s">
        <v>99</v>
      </c>
    </row>
    <row r="1734" spans="1:16" ht="24" x14ac:dyDescent="0.25">
      <c r="A1734" s="38">
        <v>38806</v>
      </c>
      <c r="B1734" s="38">
        <v>38806</v>
      </c>
      <c r="C1734" s="11">
        <v>2006</v>
      </c>
      <c r="D1734" s="35" t="s">
        <v>13</v>
      </c>
      <c r="E1734" s="11" t="s">
        <v>125</v>
      </c>
      <c r="F1734" s="36" t="s">
        <v>57</v>
      </c>
      <c r="G1734" s="36" t="s">
        <v>2527</v>
      </c>
      <c r="H1734" s="9" t="s">
        <v>2528</v>
      </c>
      <c r="I1734" s="10">
        <v>0</v>
      </c>
      <c r="J1734" s="12">
        <v>1</v>
      </c>
      <c r="K1734" s="12">
        <v>0</v>
      </c>
      <c r="L1734" s="12">
        <v>0</v>
      </c>
      <c r="M1734" s="12">
        <v>0</v>
      </c>
      <c r="N1734" s="39">
        <v>0</v>
      </c>
      <c r="O1734" s="31">
        <v>0</v>
      </c>
      <c r="P1734" s="36" t="s">
        <v>99</v>
      </c>
    </row>
    <row r="1735" spans="1:16" ht="48" x14ac:dyDescent="0.25">
      <c r="A1735" s="38">
        <v>38808</v>
      </c>
      <c r="B1735" s="38">
        <v>38808</v>
      </c>
      <c r="C1735" s="11">
        <v>2006</v>
      </c>
      <c r="D1735" s="35" t="s">
        <v>115</v>
      </c>
      <c r="E1735" s="11" t="s">
        <v>116</v>
      </c>
      <c r="F1735" s="36" t="s">
        <v>51</v>
      </c>
      <c r="G1735" s="36" t="s">
        <v>310</v>
      </c>
      <c r="H1735" s="9" t="s">
        <v>2529</v>
      </c>
      <c r="I1735" s="10">
        <v>6</v>
      </c>
      <c r="J1735" s="12">
        <v>32</v>
      </c>
      <c r="K1735" s="12">
        <v>0</v>
      </c>
      <c r="L1735" s="12">
        <v>0</v>
      </c>
      <c r="M1735" s="12">
        <v>0</v>
      </c>
      <c r="N1735" s="39">
        <v>0</v>
      </c>
      <c r="O1735" s="31">
        <v>0.6</v>
      </c>
      <c r="P1735" s="36" t="s">
        <v>99</v>
      </c>
    </row>
    <row r="1736" spans="1:16" ht="36" x14ac:dyDescent="0.25">
      <c r="A1736" s="38">
        <v>38808</v>
      </c>
      <c r="B1736" s="38">
        <v>38808</v>
      </c>
      <c r="C1736" s="11">
        <v>2006</v>
      </c>
      <c r="D1736" s="11" t="s">
        <v>34</v>
      </c>
      <c r="E1736" s="11" t="s">
        <v>182</v>
      </c>
      <c r="F1736" s="36" t="s">
        <v>36</v>
      </c>
      <c r="G1736" s="36" t="s">
        <v>777</v>
      </c>
      <c r="H1736" s="9" t="s">
        <v>2530</v>
      </c>
      <c r="I1736" s="10">
        <v>0</v>
      </c>
      <c r="J1736" s="12">
        <v>80</v>
      </c>
      <c r="K1736" s="12">
        <v>16</v>
      </c>
      <c r="L1736" s="12">
        <v>0</v>
      </c>
      <c r="M1736" s="12">
        <v>0</v>
      </c>
      <c r="N1736" s="39">
        <v>0</v>
      </c>
      <c r="O1736" s="31">
        <v>0.27626099999999998</v>
      </c>
      <c r="P1736" s="36" t="s">
        <v>99</v>
      </c>
    </row>
    <row r="1737" spans="1:16" ht="36" x14ac:dyDescent="0.25">
      <c r="A1737" s="38">
        <v>38810</v>
      </c>
      <c r="B1737" s="38">
        <v>38810</v>
      </c>
      <c r="C1737" s="11">
        <v>2006</v>
      </c>
      <c r="D1737" s="35" t="s">
        <v>115</v>
      </c>
      <c r="E1737" s="11" t="s">
        <v>116</v>
      </c>
      <c r="F1737" s="36" t="s">
        <v>28</v>
      </c>
      <c r="G1737" s="36" t="s">
        <v>698</v>
      </c>
      <c r="H1737" s="9" t="s">
        <v>2531</v>
      </c>
      <c r="I1737" s="10">
        <v>0</v>
      </c>
      <c r="J1737" s="12">
        <v>0</v>
      </c>
      <c r="K1737" s="12">
        <v>0</v>
      </c>
      <c r="L1737" s="12">
        <v>0</v>
      </c>
      <c r="M1737" s="12">
        <v>0</v>
      </c>
      <c r="N1737" s="39">
        <v>0</v>
      </c>
      <c r="O1737" s="31">
        <v>0.27013999999999999</v>
      </c>
      <c r="P1737" s="36" t="s">
        <v>99</v>
      </c>
    </row>
    <row r="1738" spans="1:16" ht="36" x14ac:dyDescent="0.25">
      <c r="A1738" s="38">
        <v>38814</v>
      </c>
      <c r="B1738" s="38">
        <v>38814</v>
      </c>
      <c r="C1738" s="11">
        <v>2006</v>
      </c>
      <c r="D1738" s="35" t="s">
        <v>115</v>
      </c>
      <c r="E1738" s="11" t="s">
        <v>116</v>
      </c>
      <c r="F1738" s="36" t="s">
        <v>15</v>
      </c>
      <c r="G1738" s="36" t="s">
        <v>2532</v>
      </c>
      <c r="H1738" s="9" t="s">
        <v>2533</v>
      </c>
      <c r="I1738" s="10">
        <v>1</v>
      </c>
      <c r="J1738" s="12">
        <v>13</v>
      </c>
      <c r="K1738" s="12">
        <v>0</v>
      </c>
      <c r="L1738" s="12">
        <v>0</v>
      </c>
      <c r="M1738" s="12">
        <v>0</v>
      </c>
      <c r="N1738" s="39">
        <v>0</v>
      </c>
      <c r="O1738" s="31">
        <v>3.5999999999999997E-2</v>
      </c>
      <c r="P1738" s="36" t="s">
        <v>99</v>
      </c>
    </row>
    <row r="1739" spans="1:16" ht="48" x14ac:dyDescent="0.25">
      <c r="A1739" s="38">
        <v>38815</v>
      </c>
      <c r="B1739" s="38">
        <v>38815</v>
      </c>
      <c r="C1739" s="11">
        <v>2006</v>
      </c>
      <c r="D1739" s="35" t="s">
        <v>115</v>
      </c>
      <c r="E1739" s="11" t="s">
        <v>116</v>
      </c>
      <c r="F1739" s="36" t="s">
        <v>36</v>
      </c>
      <c r="G1739" s="36" t="s">
        <v>2534</v>
      </c>
      <c r="H1739" s="9" t="s">
        <v>2535</v>
      </c>
      <c r="I1739" s="10">
        <v>13</v>
      </c>
      <c r="J1739" s="12">
        <v>36</v>
      </c>
      <c r="K1739" s="12">
        <v>0</v>
      </c>
      <c r="L1739" s="12">
        <v>0</v>
      </c>
      <c r="M1739" s="12">
        <v>0</v>
      </c>
      <c r="N1739" s="39">
        <v>0</v>
      </c>
      <c r="O1739" s="31">
        <v>0.87</v>
      </c>
      <c r="P1739" s="36" t="s">
        <v>99</v>
      </c>
    </row>
    <row r="1740" spans="1:16" ht="36" x14ac:dyDescent="0.25">
      <c r="A1740" s="38">
        <v>38815</v>
      </c>
      <c r="B1740" s="38">
        <v>38815</v>
      </c>
      <c r="C1740" s="11">
        <v>2006</v>
      </c>
      <c r="D1740" s="11" t="s">
        <v>34</v>
      </c>
      <c r="E1740" s="11" t="s">
        <v>35</v>
      </c>
      <c r="F1740" s="36" t="s">
        <v>189</v>
      </c>
      <c r="G1740" s="36" t="s">
        <v>2536</v>
      </c>
      <c r="H1740" s="9" t="s">
        <v>2537</v>
      </c>
      <c r="I1740" s="10">
        <v>0</v>
      </c>
      <c r="J1740" s="12">
        <v>105</v>
      </c>
      <c r="K1740" s="12">
        <v>21</v>
      </c>
      <c r="L1740" s="12">
        <v>0</v>
      </c>
      <c r="M1740" s="12">
        <v>0</v>
      </c>
      <c r="N1740" s="39">
        <v>0</v>
      </c>
      <c r="O1740" s="31">
        <v>2.1000000000000001E-2</v>
      </c>
      <c r="P1740" s="36" t="s">
        <v>99</v>
      </c>
    </row>
    <row r="1741" spans="1:16" ht="24" x14ac:dyDescent="0.25">
      <c r="A1741" s="38">
        <v>38816</v>
      </c>
      <c r="B1741" s="38">
        <v>38816</v>
      </c>
      <c r="C1741" s="11">
        <v>2006</v>
      </c>
      <c r="D1741" s="35" t="s">
        <v>115</v>
      </c>
      <c r="E1741" s="11" t="s">
        <v>116</v>
      </c>
      <c r="F1741" s="36" t="s">
        <v>78</v>
      </c>
      <c r="G1741" s="36" t="s">
        <v>2538</v>
      </c>
      <c r="H1741" s="9" t="s">
        <v>2539</v>
      </c>
      <c r="I1741" s="10">
        <v>5</v>
      </c>
      <c r="J1741" s="12">
        <v>26</v>
      </c>
      <c r="K1741" s="12">
        <v>0</v>
      </c>
      <c r="L1741" s="12">
        <v>0</v>
      </c>
      <c r="M1741" s="12">
        <v>0</v>
      </c>
      <c r="N1741" s="39">
        <v>0</v>
      </c>
      <c r="O1741" s="31">
        <v>0.6</v>
      </c>
      <c r="P1741" s="36" t="s">
        <v>99</v>
      </c>
    </row>
    <row r="1742" spans="1:16" ht="36" x14ac:dyDescent="0.25">
      <c r="A1742" s="38">
        <v>38816</v>
      </c>
      <c r="B1742" s="38">
        <v>38816</v>
      </c>
      <c r="C1742" s="11">
        <v>2006</v>
      </c>
      <c r="D1742" s="35" t="s">
        <v>115</v>
      </c>
      <c r="E1742" s="11" t="s">
        <v>116</v>
      </c>
      <c r="F1742" s="36" t="s">
        <v>19</v>
      </c>
      <c r="G1742" s="36" t="s">
        <v>199</v>
      </c>
      <c r="H1742" s="9" t="s">
        <v>2540</v>
      </c>
      <c r="I1742" s="10">
        <v>5</v>
      </c>
      <c r="J1742" s="12">
        <v>9</v>
      </c>
      <c r="K1742" s="12">
        <v>0</v>
      </c>
      <c r="L1742" s="12">
        <v>0</v>
      </c>
      <c r="M1742" s="12">
        <v>0</v>
      </c>
      <c r="N1742" s="39">
        <v>0</v>
      </c>
      <c r="O1742" s="31">
        <v>3.5999999999999997E-2</v>
      </c>
      <c r="P1742" s="36" t="s">
        <v>99</v>
      </c>
    </row>
    <row r="1743" spans="1:16" ht="48" x14ac:dyDescent="0.25">
      <c r="A1743" s="38">
        <v>38817</v>
      </c>
      <c r="B1743" s="38">
        <v>38817</v>
      </c>
      <c r="C1743" s="11">
        <v>2006</v>
      </c>
      <c r="D1743" s="35" t="s">
        <v>115</v>
      </c>
      <c r="E1743" s="11" t="s">
        <v>116</v>
      </c>
      <c r="F1743" s="36" t="s">
        <v>47</v>
      </c>
      <c r="G1743" s="36" t="s">
        <v>2541</v>
      </c>
      <c r="H1743" s="9" t="s">
        <v>2542</v>
      </c>
      <c r="I1743" s="10">
        <v>0</v>
      </c>
      <c r="J1743" s="12">
        <v>1</v>
      </c>
      <c r="K1743" s="12">
        <v>0</v>
      </c>
      <c r="L1743" s="12">
        <v>0</v>
      </c>
      <c r="M1743" s="12">
        <v>0</v>
      </c>
      <c r="N1743" s="39">
        <v>0</v>
      </c>
      <c r="O1743" s="31">
        <v>2.7480000000000002</v>
      </c>
      <c r="P1743" s="36" t="s">
        <v>99</v>
      </c>
    </row>
    <row r="1744" spans="1:16" ht="24" x14ac:dyDescent="0.25">
      <c r="A1744" s="38">
        <v>38818</v>
      </c>
      <c r="B1744" s="38">
        <v>38818</v>
      </c>
      <c r="C1744" s="11">
        <v>2006</v>
      </c>
      <c r="D1744" s="35" t="s">
        <v>115</v>
      </c>
      <c r="E1744" s="11" t="s">
        <v>116</v>
      </c>
      <c r="F1744" s="36" t="s">
        <v>75</v>
      </c>
      <c r="G1744" s="36" t="s">
        <v>272</v>
      </c>
      <c r="H1744" s="9" t="s">
        <v>2543</v>
      </c>
      <c r="I1744" s="10">
        <v>0</v>
      </c>
      <c r="J1744" s="12">
        <v>3</v>
      </c>
      <c r="K1744" s="12">
        <v>0</v>
      </c>
      <c r="L1744" s="12">
        <v>0</v>
      </c>
      <c r="M1744" s="12">
        <v>0</v>
      </c>
      <c r="N1744" s="39">
        <v>0</v>
      </c>
      <c r="O1744" s="31">
        <v>1</v>
      </c>
      <c r="P1744" s="36" t="s">
        <v>99</v>
      </c>
    </row>
    <row r="1745" spans="1:16" ht="24" x14ac:dyDescent="0.25">
      <c r="A1745" s="38">
        <v>38818</v>
      </c>
      <c r="B1745" s="38">
        <v>38818</v>
      </c>
      <c r="C1745" s="11">
        <v>2006</v>
      </c>
      <c r="D1745" s="35" t="s">
        <v>13</v>
      </c>
      <c r="E1745" s="11" t="s">
        <v>112</v>
      </c>
      <c r="F1745" s="36" t="s">
        <v>51</v>
      </c>
      <c r="G1745" s="36" t="s">
        <v>170</v>
      </c>
      <c r="H1745" s="9" t="s">
        <v>2544</v>
      </c>
      <c r="I1745" s="10">
        <v>0</v>
      </c>
      <c r="J1745" s="12">
        <v>4</v>
      </c>
      <c r="K1745" s="12">
        <v>0</v>
      </c>
      <c r="L1745" s="12">
        <v>0</v>
      </c>
      <c r="M1745" s="12">
        <v>0</v>
      </c>
      <c r="N1745" s="39">
        <v>0</v>
      </c>
      <c r="O1745" s="31">
        <v>0</v>
      </c>
      <c r="P1745" s="36" t="s">
        <v>99</v>
      </c>
    </row>
    <row r="1746" spans="1:16" ht="60" x14ac:dyDescent="0.25">
      <c r="A1746" s="38">
        <v>38819</v>
      </c>
      <c r="B1746" s="38">
        <v>38819</v>
      </c>
      <c r="C1746" s="11">
        <v>2006</v>
      </c>
      <c r="D1746" s="35" t="s">
        <v>115</v>
      </c>
      <c r="E1746" s="11" t="s">
        <v>1450</v>
      </c>
      <c r="F1746" s="36" t="s">
        <v>15</v>
      </c>
      <c r="G1746" s="36" t="s">
        <v>2545</v>
      </c>
      <c r="H1746" s="9" t="s">
        <v>2546</v>
      </c>
      <c r="I1746" s="10">
        <v>2</v>
      </c>
      <c r="J1746" s="12">
        <v>19</v>
      </c>
      <c r="K1746" s="12">
        <v>0</v>
      </c>
      <c r="L1746" s="12">
        <v>0</v>
      </c>
      <c r="M1746" s="12">
        <v>0</v>
      </c>
      <c r="N1746" s="39">
        <v>0</v>
      </c>
      <c r="O1746" s="31">
        <v>0</v>
      </c>
      <c r="P1746" s="36" t="s">
        <v>99</v>
      </c>
    </row>
    <row r="1747" spans="1:16" ht="48" x14ac:dyDescent="0.25">
      <c r="A1747" s="38">
        <v>38820</v>
      </c>
      <c r="B1747" s="38">
        <v>38820</v>
      </c>
      <c r="C1747" s="11">
        <v>2006</v>
      </c>
      <c r="D1747" s="35" t="s">
        <v>115</v>
      </c>
      <c r="E1747" s="11" t="s">
        <v>364</v>
      </c>
      <c r="F1747" s="36" t="s">
        <v>165</v>
      </c>
      <c r="G1747" s="36" t="s">
        <v>2547</v>
      </c>
      <c r="H1747" s="9" t="s">
        <v>2548</v>
      </c>
      <c r="I1747" s="10">
        <v>0</v>
      </c>
      <c r="J1747" s="12">
        <v>0</v>
      </c>
      <c r="K1747" s="12">
        <v>0</v>
      </c>
      <c r="L1747" s="12">
        <v>0</v>
      </c>
      <c r="M1747" s="12">
        <v>0</v>
      </c>
      <c r="N1747" s="39">
        <v>0</v>
      </c>
      <c r="O1747" s="31">
        <v>0</v>
      </c>
      <c r="P1747" s="36" t="s">
        <v>99</v>
      </c>
    </row>
    <row r="1748" spans="1:16" ht="72" x14ac:dyDescent="0.25">
      <c r="A1748" s="38">
        <v>38821</v>
      </c>
      <c r="B1748" s="38">
        <v>38821</v>
      </c>
      <c r="C1748" s="11">
        <v>2006</v>
      </c>
      <c r="D1748" s="35" t="s">
        <v>13</v>
      </c>
      <c r="E1748" s="11" t="s">
        <v>112</v>
      </c>
      <c r="F1748" s="36" t="s">
        <v>57</v>
      </c>
      <c r="G1748" s="36" t="s">
        <v>2549</v>
      </c>
      <c r="H1748" s="9" t="s">
        <v>2550</v>
      </c>
      <c r="I1748" s="10">
        <v>0</v>
      </c>
      <c r="J1748" s="12">
        <v>600</v>
      </c>
      <c r="K1748" s="12">
        <v>120</v>
      </c>
      <c r="L1748" s="12">
        <v>0</v>
      </c>
      <c r="M1748" s="12">
        <v>0</v>
      </c>
      <c r="N1748" s="39">
        <v>0</v>
      </c>
      <c r="O1748" s="31">
        <v>5.0038799999999997</v>
      </c>
      <c r="P1748" s="36" t="s">
        <v>99</v>
      </c>
    </row>
    <row r="1749" spans="1:16" ht="36" x14ac:dyDescent="0.25">
      <c r="A1749" s="38">
        <v>38822</v>
      </c>
      <c r="B1749" s="38">
        <v>38822</v>
      </c>
      <c r="C1749" s="11">
        <v>2006</v>
      </c>
      <c r="D1749" s="35" t="s">
        <v>13</v>
      </c>
      <c r="E1749" s="11" t="s">
        <v>125</v>
      </c>
      <c r="F1749" s="36" t="s">
        <v>100</v>
      </c>
      <c r="G1749" s="36" t="s">
        <v>100</v>
      </c>
      <c r="H1749" s="9" t="s">
        <v>2551</v>
      </c>
      <c r="I1749" s="10">
        <v>0</v>
      </c>
      <c r="J1749" s="12">
        <v>1</v>
      </c>
      <c r="K1749" s="12">
        <v>0</v>
      </c>
      <c r="L1749" s="12">
        <v>0</v>
      </c>
      <c r="M1749" s="12">
        <v>0</v>
      </c>
      <c r="N1749" s="39">
        <v>0</v>
      </c>
      <c r="O1749" s="31">
        <v>0</v>
      </c>
      <c r="P1749" s="36" t="s">
        <v>99</v>
      </c>
    </row>
    <row r="1750" spans="1:16" ht="36" x14ac:dyDescent="0.25">
      <c r="A1750" s="38">
        <v>38823</v>
      </c>
      <c r="B1750" s="38">
        <v>38823</v>
      </c>
      <c r="C1750" s="11">
        <v>2006</v>
      </c>
      <c r="D1750" s="11" t="s">
        <v>34</v>
      </c>
      <c r="E1750" s="11" t="s">
        <v>182</v>
      </c>
      <c r="F1750" s="36" t="s">
        <v>155</v>
      </c>
      <c r="G1750" s="36" t="s">
        <v>2552</v>
      </c>
      <c r="H1750" s="9" t="s">
        <v>2553</v>
      </c>
      <c r="I1750" s="10">
        <v>0</v>
      </c>
      <c r="J1750" s="12">
        <v>6</v>
      </c>
      <c r="K1750" s="12">
        <v>0</v>
      </c>
      <c r="L1750" s="12">
        <v>0</v>
      </c>
      <c r="M1750" s="12">
        <v>0</v>
      </c>
      <c r="N1750" s="39">
        <v>0</v>
      </c>
      <c r="O1750" s="31">
        <v>7.1999999999999995E-2</v>
      </c>
      <c r="P1750" s="36" t="s">
        <v>99</v>
      </c>
    </row>
    <row r="1751" spans="1:16" ht="48" x14ac:dyDescent="0.25">
      <c r="A1751" s="38">
        <v>38824</v>
      </c>
      <c r="B1751" s="38">
        <v>38824</v>
      </c>
      <c r="C1751" s="11">
        <v>2006</v>
      </c>
      <c r="D1751" s="35" t="s">
        <v>115</v>
      </c>
      <c r="E1751" s="11" t="s">
        <v>116</v>
      </c>
      <c r="F1751" s="36" t="s">
        <v>162</v>
      </c>
      <c r="G1751" s="36" t="s">
        <v>208</v>
      </c>
      <c r="H1751" s="9" t="s">
        <v>2554</v>
      </c>
      <c r="I1751" s="10">
        <v>57</v>
      </c>
      <c r="J1751" s="12">
        <v>60</v>
      </c>
      <c r="K1751" s="12">
        <v>0</v>
      </c>
      <c r="L1751" s="12">
        <v>0</v>
      </c>
      <c r="M1751" s="12">
        <v>0</v>
      </c>
      <c r="N1751" s="39">
        <v>0</v>
      </c>
      <c r="O1751" s="31">
        <v>0.6</v>
      </c>
      <c r="P1751" s="36" t="s">
        <v>99</v>
      </c>
    </row>
    <row r="1752" spans="1:16" ht="24" x14ac:dyDescent="0.25">
      <c r="A1752" s="38">
        <v>38826</v>
      </c>
      <c r="B1752" s="38">
        <v>38826</v>
      </c>
      <c r="C1752" s="11">
        <v>2006</v>
      </c>
      <c r="D1752" s="35" t="s">
        <v>13</v>
      </c>
      <c r="E1752" s="11" t="s">
        <v>125</v>
      </c>
      <c r="F1752" s="36" t="s">
        <v>55</v>
      </c>
      <c r="G1752" s="36" t="s">
        <v>2555</v>
      </c>
      <c r="H1752" s="9" t="s">
        <v>2556</v>
      </c>
      <c r="I1752" s="10">
        <v>0</v>
      </c>
      <c r="J1752" s="12">
        <v>4</v>
      </c>
      <c r="K1752" s="12">
        <v>1</v>
      </c>
      <c r="L1752" s="12">
        <v>0</v>
      </c>
      <c r="M1752" s="12">
        <v>0</v>
      </c>
      <c r="N1752" s="39">
        <v>0</v>
      </c>
      <c r="O1752" s="31">
        <v>4.1699E-2</v>
      </c>
      <c r="P1752" s="36" t="s">
        <v>99</v>
      </c>
    </row>
    <row r="1753" spans="1:16" ht="48" x14ac:dyDescent="0.25">
      <c r="A1753" s="38">
        <v>38826</v>
      </c>
      <c r="B1753" s="38">
        <v>38827</v>
      </c>
      <c r="C1753" s="11">
        <v>2006</v>
      </c>
      <c r="D1753" s="11" t="s">
        <v>34</v>
      </c>
      <c r="E1753" s="11" t="s">
        <v>35</v>
      </c>
      <c r="F1753" s="36" t="s">
        <v>162</v>
      </c>
      <c r="G1753" s="9" t="s">
        <v>2557</v>
      </c>
      <c r="H1753" s="9" t="s">
        <v>2558</v>
      </c>
      <c r="I1753" s="10">
        <v>0</v>
      </c>
      <c r="J1753" s="12">
        <v>22860</v>
      </c>
      <c r="K1753" s="12">
        <v>4572</v>
      </c>
      <c r="L1753" s="12">
        <v>9</v>
      </c>
      <c r="M1753" s="12">
        <v>0</v>
      </c>
      <c r="N1753" s="39">
        <v>100</v>
      </c>
      <c r="O1753" s="31">
        <v>4.5720000000000001</v>
      </c>
      <c r="P1753" s="36" t="s">
        <v>99</v>
      </c>
    </row>
    <row r="1754" spans="1:16" ht="36" x14ac:dyDescent="0.25">
      <c r="A1754" s="38">
        <v>38827</v>
      </c>
      <c r="B1754" s="38">
        <v>38827</v>
      </c>
      <c r="C1754" s="11">
        <v>2006</v>
      </c>
      <c r="D1754" s="11" t="s">
        <v>34</v>
      </c>
      <c r="E1754" s="11" t="s">
        <v>35</v>
      </c>
      <c r="F1754" s="36" t="s">
        <v>97</v>
      </c>
      <c r="G1754" s="36" t="s">
        <v>2559</v>
      </c>
      <c r="H1754" s="9" t="s">
        <v>2560</v>
      </c>
      <c r="I1754" s="10">
        <v>0</v>
      </c>
      <c r="J1754" s="12">
        <v>230</v>
      </c>
      <c r="K1754" s="12">
        <v>46</v>
      </c>
      <c r="L1754" s="12">
        <v>0</v>
      </c>
      <c r="M1754" s="12">
        <v>0</v>
      </c>
      <c r="N1754" s="39">
        <v>0</v>
      </c>
      <c r="O1754" s="31">
        <v>4.5999999999999999E-2</v>
      </c>
      <c r="P1754" s="36" t="s">
        <v>99</v>
      </c>
    </row>
    <row r="1755" spans="1:16" ht="36" x14ac:dyDescent="0.25">
      <c r="A1755" s="38">
        <v>38828</v>
      </c>
      <c r="B1755" s="38">
        <v>38828</v>
      </c>
      <c r="C1755" s="11">
        <v>2006</v>
      </c>
      <c r="D1755" s="11" t="s">
        <v>34</v>
      </c>
      <c r="E1755" s="11" t="s">
        <v>35</v>
      </c>
      <c r="F1755" s="36" t="s">
        <v>51</v>
      </c>
      <c r="G1755" s="36" t="s">
        <v>2561</v>
      </c>
      <c r="H1755" s="9" t="s">
        <v>2562</v>
      </c>
      <c r="I1755" s="10">
        <v>0</v>
      </c>
      <c r="J1755" s="12">
        <v>85</v>
      </c>
      <c r="K1755" s="12">
        <v>17</v>
      </c>
      <c r="L1755" s="12">
        <v>0</v>
      </c>
      <c r="M1755" s="12">
        <v>0</v>
      </c>
      <c r="N1755" s="39">
        <v>0</v>
      </c>
      <c r="O1755" s="31">
        <v>1.7000000000000001E-2</v>
      </c>
      <c r="P1755" s="36" t="s">
        <v>99</v>
      </c>
    </row>
    <row r="1756" spans="1:16" ht="36" x14ac:dyDescent="0.25">
      <c r="A1756" s="38">
        <v>38828</v>
      </c>
      <c r="B1756" s="38">
        <v>38828</v>
      </c>
      <c r="C1756" s="11">
        <v>2006</v>
      </c>
      <c r="D1756" s="35" t="s">
        <v>13</v>
      </c>
      <c r="E1756" s="11" t="s">
        <v>112</v>
      </c>
      <c r="F1756" s="36" t="s">
        <v>165</v>
      </c>
      <c r="G1756" s="36" t="s">
        <v>952</v>
      </c>
      <c r="H1756" s="9" t="s">
        <v>2563</v>
      </c>
      <c r="I1756" s="10">
        <v>0</v>
      </c>
      <c r="J1756" s="12">
        <v>60</v>
      </c>
      <c r="K1756" s="12">
        <v>0</v>
      </c>
      <c r="L1756" s="12">
        <v>0</v>
      </c>
      <c r="M1756" s="12">
        <v>0</v>
      </c>
      <c r="N1756" s="39">
        <v>0</v>
      </c>
      <c r="O1756" s="31">
        <v>0</v>
      </c>
      <c r="P1756" s="36" t="s">
        <v>99</v>
      </c>
    </row>
    <row r="1757" spans="1:16" ht="36" x14ac:dyDescent="0.25">
      <c r="A1757" s="38">
        <v>38829</v>
      </c>
      <c r="B1757" s="38">
        <v>38829</v>
      </c>
      <c r="C1757" s="11">
        <v>2006</v>
      </c>
      <c r="D1757" s="11" t="s">
        <v>34</v>
      </c>
      <c r="E1757" s="11" t="s">
        <v>333</v>
      </c>
      <c r="F1757" s="36" t="s">
        <v>57</v>
      </c>
      <c r="G1757" s="36" t="s">
        <v>1288</v>
      </c>
      <c r="H1757" s="9" t="s">
        <v>2564</v>
      </c>
      <c r="I1757" s="10">
        <v>0</v>
      </c>
      <c r="J1757" s="12">
        <v>118</v>
      </c>
      <c r="K1757" s="12">
        <v>0</v>
      </c>
      <c r="L1757" s="12">
        <v>0</v>
      </c>
      <c r="M1757" s="12">
        <v>0</v>
      </c>
      <c r="N1757" s="39">
        <v>247</v>
      </c>
      <c r="O1757" s="31">
        <v>7.4745030000000003</v>
      </c>
      <c r="P1757" s="36" t="s">
        <v>41</v>
      </c>
    </row>
    <row r="1758" spans="1:16" ht="24" x14ac:dyDescent="0.25">
      <c r="A1758" s="38">
        <v>38830</v>
      </c>
      <c r="B1758" s="38">
        <v>38830</v>
      </c>
      <c r="C1758" s="11">
        <v>2006</v>
      </c>
      <c r="D1758" s="35" t="s">
        <v>13</v>
      </c>
      <c r="E1758" s="11" t="s">
        <v>112</v>
      </c>
      <c r="F1758" s="36" t="s">
        <v>75</v>
      </c>
      <c r="G1758" s="36" t="s">
        <v>272</v>
      </c>
      <c r="H1758" s="9" t="s">
        <v>2565</v>
      </c>
      <c r="I1758" s="10">
        <v>3</v>
      </c>
      <c r="J1758" s="12">
        <v>3</v>
      </c>
      <c r="K1758" s="12">
        <v>1</v>
      </c>
      <c r="L1758" s="12">
        <v>0</v>
      </c>
      <c r="M1758" s="12">
        <v>0</v>
      </c>
      <c r="N1758" s="39">
        <v>0</v>
      </c>
      <c r="O1758" s="31">
        <v>4.1699E-2</v>
      </c>
      <c r="P1758" s="36" t="s">
        <v>99</v>
      </c>
    </row>
    <row r="1759" spans="1:16" ht="36" x14ac:dyDescent="0.25">
      <c r="A1759" s="38">
        <v>38830</v>
      </c>
      <c r="B1759" s="38">
        <v>38830</v>
      </c>
      <c r="C1759" s="11">
        <v>2006</v>
      </c>
      <c r="D1759" s="11" t="s">
        <v>34</v>
      </c>
      <c r="E1759" s="11" t="s">
        <v>333</v>
      </c>
      <c r="F1759" s="36" t="s">
        <v>42</v>
      </c>
      <c r="G1759" s="36" t="s">
        <v>2380</v>
      </c>
      <c r="H1759" s="9" t="s">
        <v>2566</v>
      </c>
      <c r="I1759" s="10">
        <v>6</v>
      </c>
      <c r="J1759" s="12">
        <v>26</v>
      </c>
      <c r="K1759" s="12">
        <v>0</v>
      </c>
      <c r="L1759" s="12">
        <v>0</v>
      </c>
      <c r="M1759" s="12">
        <v>0</v>
      </c>
      <c r="N1759" s="39">
        <v>0</v>
      </c>
      <c r="O1759" s="31">
        <v>0</v>
      </c>
      <c r="P1759" s="36" t="s">
        <v>99</v>
      </c>
    </row>
    <row r="1760" spans="1:16" ht="36" x14ac:dyDescent="0.25">
      <c r="A1760" s="38">
        <v>38830</v>
      </c>
      <c r="B1760" s="38">
        <v>38830</v>
      </c>
      <c r="C1760" s="11">
        <v>2006</v>
      </c>
      <c r="D1760" s="11" t="s">
        <v>34</v>
      </c>
      <c r="E1760" s="11" t="s">
        <v>35</v>
      </c>
      <c r="F1760" s="36" t="s">
        <v>36</v>
      </c>
      <c r="G1760" s="36" t="s">
        <v>414</v>
      </c>
      <c r="H1760" s="9" t="s">
        <v>2567</v>
      </c>
      <c r="I1760" s="10">
        <v>0</v>
      </c>
      <c r="J1760" s="12">
        <v>100</v>
      </c>
      <c r="K1760" s="12">
        <v>20</v>
      </c>
      <c r="L1760" s="12">
        <v>0</v>
      </c>
      <c r="M1760" s="12">
        <v>0</v>
      </c>
      <c r="N1760" s="39">
        <v>0</v>
      </c>
      <c r="O1760" s="31">
        <v>0.02</v>
      </c>
      <c r="P1760" s="36" t="s">
        <v>99</v>
      </c>
    </row>
    <row r="1761" spans="1:16" ht="60" x14ac:dyDescent="0.25">
      <c r="A1761" s="38">
        <v>38830</v>
      </c>
      <c r="B1761" s="38">
        <v>38830</v>
      </c>
      <c r="C1761" s="11">
        <v>2006</v>
      </c>
      <c r="D1761" s="11" t="s">
        <v>34</v>
      </c>
      <c r="E1761" s="11" t="s">
        <v>182</v>
      </c>
      <c r="F1761" s="36" t="s">
        <v>24</v>
      </c>
      <c r="G1761" s="36" t="s">
        <v>24</v>
      </c>
      <c r="H1761" s="9" t="s">
        <v>2568</v>
      </c>
      <c r="I1761" s="10">
        <v>1</v>
      </c>
      <c r="J1761" s="12">
        <v>16</v>
      </c>
      <c r="K1761" s="12">
        <v>3</v>
      </c>
      <c r="L1761" s="12">
        <v>0</v>
      </c>
      <c r="M1761" s="12">
        <v>0</v>
      </c>
      <c r="N1761" s="39">
        <v>0</v>
      </c>
      <c r="O1761" s="31">
        <v>1.3991999999999999E-2</v>
      </c>
      <c r="P1761" s="36" t="s">
        <v>99</v>
      </c>
    </row>
    <row r="1762" spans="1:16" ht="36" x14ac:dyDescent="0.25">
      <c r="A1762" s="38">
        <v>38833</v>
      </c>
      <c r="B1762" s="38">
        <v>38833</v>
      </c>
      <c r="C1762" s="11">
        <v>2006</v>
      </c>
      <c r="D1762" s="35" t="s">
        <v>115</v>
      </c>
      <c r="E1762" s="11" t="s">
        <v>116</v>
      </c>
      <c r="F1762" s="36" t="s">
        <v>36</v>
      </c>
      <c r="G1762" s="36" t="s">
        <v>336</v>
      </c>
      <c r="H1762" s="9" t="s">
        <v>2569</v>
      </c>
      <c r="I1762" s="10">
        <v>8</v>
      </c>
      <c r="J1762" s="12">
        <v>85</v>
      </c>
      <c r="K1762" s="12">
        <v>0</v>
      </c>
      <c r="L1762" s="12">
        <v>0</v>
      </c>
      <c r="M1762" s="12">
        <v>0</v>
      </c>
      <c r="N1762" s="39">
        <v>0</v>
      </c>
      <c r="O1762" s="31">
        <v>0.6</v>
      </c>
      <c r="P1762" s="36" t="s">
        <v>99</v>
      </c>
    </row>
    <row r="1763" spans="1:16" ht="72" x14ac:dyDescent="0.25">
      <c r="A1763" s="38">
        <v>38837</v>
      </c>
      <c r="B1763" s="38">
        <v>38837</v>
      </c>
      <c r="C1763" s="11">
        <v>2006</v>
      </c>
      <c r="D1763" s="11" t="s">
        <v>34</v>
      </c>
      <c r="E1763" s="11" t="s">
        <v>35</v>
      </c>
      <c r="F1763" s="36" t="s">
        <v>162</v>
      </c>
      <c r="G1763" s="9" t="s">
        <v>2570</v>
      </c>
      <c r="H1763" s="9" t="s">
        <v>2571</v>
      </c>
      <c r="I1763" s="10">
        <v>0</v>
      </c>
      <c r="J1763" s="12">
        <v>9085</v>
      </c>
      <c r="K1763" s="12">
        <v>1817</v>
      </c>
      <c r="L1763" s="12">
        <v>0</v>
      </c>
      <c r="M1763" s="12">
        <v>0</v>
      </c>
      <c r="N1763" s="39">
        <v>200</v>
      </c>
      <c r="O1763" s="31">
        <v>3.9927199999999998</v>
      </c>
      <c r="P1763" s="36" t="s">
        <v>99</v>
      </c>
    </row>
    <row r="1764" spans="1:16" ht="36" x14ac:dyDescent="0.25">
      <c r="A1764" s="38">
        <v>38839</v>
      </c>
      <c r="B1764" s="38">
        <v>38839</v>
      </c>
      <c r="C1764" s="11">
        <v>2006</v>
      </c>
      <c r="D1764" s="35" t="s">
        <v>115</v>
      </c>
      <c r="E1764" s="11" t="s">
        <v>116</v>
      </c>
      <c r="F1764" s="36" t="s">
        <v>55</v>
      </c>
      <c r="G1764" s="36" t="s">
        <v>936</v>
      </c>
      <c r="H1764" s="9" t="s">
        <v>2572</v>
      </c>
      <c r="I1764" s="10">
        <v>1</v>
      </c>
      <c r="J1764" s="12">
        <v>11</v>
      </c>
      <c r="K1764" s="12">
        <v>0</v>
      </c>
      <c r="L1764" s="12">
        <v>0</v>
      </c>
      <c r="M1764" s="12">
        <v>0</v>
      </c>
      <c r="N1764" s="39">
        <v>0</v>
      </c>
      <c r="O1764" s="31">
        <v>3.5999999999999997E-2</v>
      </c>
      <c r="P1764" s="36" t="s">
        <v>99</v>
      </c>
    </row>
    <row r="1765" spans="1:16" ht="36" x14ac:dyDescent="0.25">
      <c r="A1765" s="38">
        <v>38839</v>
      </c>
      <c r="B1765" s="38">
        <v>38839</v>
      </c>
      <c r="C1765" s="11">
        <v>2006</v>
      </c>
      <c r="D1765" s="35" t="s">
        <v>115</v>
      </c>
      <c r="E1765" s="11" t="s">
        <v>116</v>
      </c>
      <c r="F1765" s="36" t="s">
        <v>165</v>
      </c>
      <c r="G1765" s="36" t="s">
        <v>714</v>
      </c>
      <c r="H1765" s="9" t="s">
        <v>2573</v>
      </c>
      <c r="I1765" s="10">
        <v>0</v>
      </c>
      <c r="J1765" s="12">
        <v>2</v>
      </c>
      <c r="K1765" s="12">
        <v>0</v>
      </c>
      <c r="L1765" s="12">
        <v>0</v>
      </c>
      <c r="M1765" s="12">
        <v>0</v>
      </c>
      <c r="N1765" s="39">
        <v>0</v>
      </c>
      <c r="O1765" s="31">
        <v>0.27</v>
      </c>
      <c r="P1765" s="36" t="s">
        <v>99</v>
      </c>
    </row>
    <row r="1766" spans="1:16" ht="24" x14ac:dyDescent="0.25">
      <c r="A1766" s="38">
        <v>38839</v>
      </c>
      <c r="B1766" s="38">
        <v>38839</v>
      </c>
      <c r="C1766" s="11">
        <v>2006</v>
      </c>
      <c r="D1766" s="11" t="s">
        <v>34</v>
      </c>
      <c r="E1766" s="11" t="s">
        <v>35</v>
      </c>
      <c r="F1766" s="36" t="s">
        <v>36</v>
      </c>
      <c r="G1766" s="36" t="s">
        <v>2574</v>
      </c>
      <c r="H1766" s="9" t="s">
        <v>2575</v>
      </c>
      <c r="I1766" s="10">
        <v>0</v>
      </c>
      <c r="J1766" s="12">
        <v>45</v>
      </c>
      <c r="K1766" s="12">
        <v>9</v>
      </c>
      <c r="L1766" s="12">
        <v>0</v>
      </c>
      <c r="M1766" s="12">
        <v>0</v>
      </c>
      <c r="N1766" s="39">
        <v>0</v>
      </c>
      <c r="O1766" s="31">
        <v>8.9999999999999993E-3</v>
      </c>
      <c r="P1766" s="36" t="s">
        <v>99</v>
      </c>
    </row>
    <row r="1767" spans="1:16" ht="72" x14ac:dyDescent="0.25">
      <c r="A1767" s="38">
        <v>38840</v>
      </c>
      <c r="B1767" s="38">
        <v>38840</v>
      </c>
      <c r="C1767" s="11">
        <v>2006</v>
      </c>
      <c r="D1767" s="35" t="s">
        <v>115</v>
      </c>
      <c r="E1767" s="11" t="s">
        <v>364</v>
      </c>
      <c r="F1767" s="36" t="s">
        <v>51</v>
      </c>
      <c r="G1767" s="36" t="s">
        <v>2576</v>
      </c>
      <c r="H1767" s="9" t="s">
        <v>2577</v>
      </c>
      <c r="I1767" s="10">
        <v>2</v>
      </c>
      <c r="J1767" s="12">
        <v>43</v>
      </c>
      <c r="K1767" s="12">
        <v>0</v>
      </c>
      <c r="L1767" s="12">
        <v>0</v>
      </c>
      <c r="M1767" s="12">
        <v>0</v>
      </c>
      <c r="N1767" s="39">
        <v>0</v>
      </c>
      <c r="O1767" s="31">
        <v>0</v>
      </c>
      <c r="P1767" s="36" t="s">
        <v>99</v>
      </c>
    </row>
    <row r="1768" spans="1:16" ht="48" x14ac:dyDescent="0.25">
      <c r="A1768" s="38">
        <v>38842</v>
      </c>
      <c r="B1768" s="38">
        <v>38842</v>
      </c>
      <c r="C1768" s="11">
        <v>2006</v>
      </c>
      <c r="D1768" s="11" t="s">
        <v>34</v>
      </c>
      <c r="E1768" s="11" t="s">
        <v>182</v>
      </c>
      <c r="F1768" s="36" t="s">
        <v>36</v>
      </c>
      <c r="G1768" s="36" t="s">
        <v>2578</v>
      </c>
      <c r="H1768" s="9" t="s">
        <v>2579</v>
      </c>
      <c r="I1768" s="10">
        <v>0</v>
      </c>
      <c r="J1768" s="12">
        <v>200</v>
      </c>
      <c r="K1768" s="12">
        <v>38</v>
      </c>
      <c r="L1768" s="12">
        <v>0</v>
      </c>
      <c r="M1768" s="12">
        <v>0</v>
      </c>
      <c r="N1768" s="39">
        <v>0</v>
      </c>
      <c r="O1768" s="31">
        <v>0.89292899999999997</v>
      </c>
      <c r="P1768" s="36" t="s">
        <v>99</v>
      </c>
    </row>
    <row r="1769" spans="1:16" ht="36" x14ac:dyDescent="0.25">
      <c r="A1769" s="38">
        <v>38842</v>
      </c>
      <c r="B1769" s="38">
        <v>38842</v>
      </c>
      <c r="C1769" s="11">
        <v>2006</v>
      </c>
      <c r="D1769" s="11" t="s">
        <v>34</v>
      </c>
      <c r="E1769" s="11" t="s">
        <v>35</v>
      </c>
      <c r="F1769" s="36" t="s">
        <v>92</v>
      </c>
      <c r="G1769" s="36" t="s">
        <v>2580</v>
      </c>
      <c r="H1769" s="9" t="s">
        <v>2581</v>
      </c>
      <c r="I1769" s="10">
        <v>3</v>
      </c>
      <c r="J1769" s="12">
        <v>3</v>
      </c>
      <c r="K1769" s="12">
        <v>1</v>
      </c>
      <c r="L1769" s="12">
        <v>0</v>
      </c>
      <c r="M1769" s="12">
        <v>0</v>
      </c>
      <c r="N1769" s="39">
        <v>0</v>
      </c>
      <c r="O1769" s="31">
        <v>0</v>
      </c>
      <c r="P1769" s="36" t="s">
        <v>99</v>
      </c>
    </row>
    <row r="1770" spans="1:16" ht="36" x14ac:dyDescent="0.25">
      <c r="A1770" s="38">
        <v>38843</v>
      </c>
      <c r="B1770" s="38">
        <v>38843</v>
      </c>
      <c r="C1770" s="11">
        <v>2006</v>
      </c>
      <c r="D1770" s="35" t="s">
        <v>115</v>
      </c>
      <c r="E1770" s="11" t="s">
        <v>116</v>
      </c>
      <c r="F1770" s="36" t="s">
        <v>42</v>
      </c>
      <c r="G1770" s="36" t="s">
        <v>2582</v>
      </c>
      <c r="H1770" s="9" t="s">
        <v>2583</v>
      </c>
      <c r="I1770" s="10">
        <v>26</v>
      </c>
      <c r="J1770" s="12">
        <v>44</v>
      </c>
      <c r="K1770" s="12">
        <v>0</v>
      </c>
      <c r="L1770" s="12">
        <v>0</v>
      </c>
      <c r="M1770" s="12">
        <v>0</v>
      </c>
      <c r="N1770" s="39">
        <v>0</v>
      </c>
      <c r="O1770" s="31">
        <v>0.6</v>
      </c>
      <c r="P1770" s="36" t="s">
        <v>99</v>
      </c>
    </row>
    <row r="1771" spans="1:16" ht="60" x14ac:dyDescent="0.25">
      <c r="A1771" s="38">
        <v>38843</v>
      </c>
      <c r="B1771" s="38">
        <v>38843</v>
      </c>
      <c r="C1771" s="11">
        <v>2006</v>
      </c>
      <c r="D1771" s="11" t="s">
        <v>34</v>
      </c>
      <c r="E1771" s="11" t="s">
        <v>333</v>
      </c>
      <c r="F1771" s="36" t="s">
        <v>97</v>
      </c>
      <c r="G1771" s="36" t="s">
        <v>2584</v>
      </c>
      <c r="H1771" s="9" t="s">
        <v>2585</v>
      </c>
      <c r="I1771" s="10">
        <v>0</v>
      </c>
      <c r="J1771" s="12">
        <v>466</v>
      </c>
      <c r="K1771" s="12">
        <v>0</v>
      </c>
      <c r="L1771" s="12">
        <v>0</v>
      </c>
      <c r="M1771" s="12">
        <v>0</v>
      </c>
      <c r="N1771" s="39">
        <v>878.5</v>
      </c>
      <c r="O1771" s="31">
        <v>3.54</v>
      </c>
      <c r="P1771" s="36" t="s">
        <v>41</v>
      </c>
    </row>
    <row r="1772" spans="1:16" ht="36" x14ac:dyDescent="0.25">
      <c r="A1772" s="38">
        <v>38843</v>
      </c>
      <c r="B1772" s="38">
        <v>38843</v>
      </c>
      <c r="C1772" s="11">
        <v>2006</v>
      </c>
      <c r="D1772" s="11" t="s">
        <v>34</v>
      </c>
      <c r="E1772" s="11" t="s">
        <v>35</v>
      </c>
      <c r="F1772" s="36" t="s">
        <v>100</v>
      </c>
      <c r="G1772" s="36" t="s">
        <v>2586</v>
      </c>
      <c r="H1772" s="9" t="s">
        <v>2587</v>
      </c>
      <c r="I1772" s="10">
        <v>0</v>
      </c>
      <c r="J1772" s="12">
        <v>70</v>
      </c>
      <c r="K1772" s="12">
        <v>14</v>
      </c>
      <c r="L1772" s="12">
        <v>0</v>
      </c>
      <c r="M1772" s="12">
        <v>0</v>
      </c>
      <c r="N1772" s="39">
        <v>0</v>
      </c>
      <c r="O1772" s="31">
        <v>0.16279199999999999</v>
      </c>
      <c r="P1772" s="36" t="s">
        <v>99</v>
      </c>
    </row>
    <row r="1773" spans="1:16" ht="48" x14ac:dyDescent="0.25">
      <c r="A1773" s="38">
        <v>38845</v>
      </c>
      <c r="B1773" s="38">
        <v>38845</v>
      </c>
      <c r="C1773" s="11">
        <v>2006</v>
      </c>
      <c r="D1773" s="35" t="s">
        <v>104</v>
      </c>
      <c r="E1773" s="11" t="s">
        <v>276</v>
      </c>
      <c r="F1773" s="36" t="s">
        <v>36</v>
      </c>
      <c r="G1773" s="36" t="s">
        <v>2588</v>
      </c>
      <c r="H1773" s="9" t="s">
        <v>2589</v>
      </c>
      <c r="I1773" s="10">
        <v>0</v>
      </c>
      <c r="J1773" s="12">
        <v>0</v>
      </c>
      <c r="K1773" s="12">
        <v>0</v>
      </c>
      <c r="L1773" s="12">
        <v>0</v>
      </c>
      <c r="M1773" s="12">
        <v>0</v>
      </c>
      <c r="N1773" s="39">
        <v>2</v>
      </c>
      <c r="O1773" s="31">
        <v>0.16</v>
      </c>
      <c r="P1773" s="36" t="s">
        <v>99</v>
      </c>
    </row>
    <row r="1774" spans="1:16" ht="36" x14ac:dyDescent="0.25">
      <c r="A1774" s="38">
        <v>38846</v>
      </c>
      <c r="B1774" s="38">
        <v>38846</v>
      </c>
      <c r="C1774" s="11">
        <v>2006</v>
      </c>
      <c r="D1774" s="35" t="s">
        <v>13</v>
      </c>
      <c r="E1774" s="11" t="s">
        <v>112</v>
      </c>
      <c r="F1774" s="36" t="s">
        <v>26</v>
      </c>
      <c r="G1774" s="36" t="s">
        <v>1856</v>
      </c>
      <c r="H1774" s="9" t="s">
        <v>2590</v>
      </c>
      <c r="I1774" s="10">
        <v>0</v>
      </c>
      <c r="J1774" s="12">
        <v>354</v>
      </c>
      <c r="K1774" s="12">
        <v>0</v>
      </c>
      <c r="L1774" s="12">
        <v>0</v>
      </c>
      <c r="M1774" s="12">
        <v>0</v>
      </c>
      <c r="N1774" s="39">
        <v>0</v>
      </c>
      <c r="O1774" s="31">
        <v>0</v>
      </c>
      <c r="P1774" s="36" t="s">
        <v>99</v>
      </c>
    </row>
    <row r="1775" spans="1:16" ht="48" x14ac:dyDescent="0.25">
      <c r="A1775" s="38">
        <v>38847</v>
      </c>
      <c r="B1775" s="38">
        <v>38847</v>
      </c>
      <c r="C1775" s="11">
        <v>2006</v>
      </c>
      <c r="D1775" s="35" t="s">
        <v>13</v>
      </c>
      <c r="E1775" s="11" t="s">
        <v>125</v>
      </c>
      <c r="F1775" s="36" t="s">
        <v>21</v>
      </c>
      <c r="G1775" s="36" t="s">
        <v>2591</v>
      </c>
      <c r="H1775" s="9" t="s">
        <v>2592</v>
      </c>
      <c r="I1775" s="10">
        <v>1</v>
      </c>
      <c r="J1775" s="12">
        <v>58</v>
      </c>
      <c r="K1775" s="12">
        <v>10</v>
      </c>
      <c r="L1775" s="12">
        <v>0</v>
      </c>
      <c r="M1775" s="12">
        <v>0</v>
      </c>
      <c r="N1775" s="39">
        <v>0</v>
      </c>
      <c r="O1775" s="31">
        <v>0.11627999999999999</v>
      </c>
      <c r="P1775" s="36" t="s">
        <v>99</v>
      </c>
    </row>
    <row r="1776" spans="1:16" ht="24" x14ac:dyDescent="0.25">
      <c r="A1776" s="38">
        <v>38848</v>
      </c>
      <c r="B1776" s="38">
        <v>38848</v>
      </c>
      <c r="C1776" s="11">
        <v>2006</v>
      </c>
      <c r="D1776" s="11" t="s">
        <v>34</v>
      </c>
      <c r="E1776" s="11" t="s">
        <v>35</v>
      </c>
      <c r="F1776" s="36" t="s">
        <v>32</v>
      </c>
      <c r="G1776" s="36" t="s">
        <v>2593</v>
      </c>
      <c r="H1776" s="9" t="s">
        <v>2594</v>
      </c>
      <c r="I1776" s="10">
        <v>1</v>
      </c>
      <c r="J1776" s="12">
        <v>1</v>
      </c>
      <c r="K1776" s="12">
        <v>0</v>
      </c>
      <c r="L1776" s="12">
        <v>0</v>
      </c>
      <c r="M1776" s="12">
        <v>0</v>
      </c>
      <c r="N1776" s="39">
        <v>0</v>
      </c>
      <c r="O1776" s="31">
        <v>0</v>
      </c>
      <c r="P1776" s="36" t="s">
        <v>99</v>
      </c>
    </row>
    <row r="1777" spans="1:16" ht="36" x14ac:dyDescent="0.25">
      <c r="A1777" s="38">
        <v>38848</v>
      </c>
      <c r="B1777" s="38">
        <v>38848</v>
      </c>
      <c r="C1777" s="11">
        <v>2006</v>
      </c>
      <c r="D1777" s="11" t="s">
        <v>34</v>
      </c>
      <c r="E1777" s="11" t="s">
        <v>35</v>
      </c>
      <c r="F1777" s="36" t="s">
        <v>55</v>
      </c>
      <c r="G1777" s="36" t="s">
        <v>242</v>
      </c>
      <c r="H1777" s="9" t="s">
        <v>2595</v>
      </c>
      <c r="I1777" s="10">
        <v>0</v>
      </c>
      <c r="J1777" s="12">
        <v>5</v>
      </c>
      <c r="K1777" s="12">
        <v>1</v>
      </c>
      <c r="L1777" s="12">
        <v>0</v>
      </c>
      <c r="M1777" s="12">
        <v>0</v>
      </c>
      <c r="N1777" s="39">
        <v>0</v>
      </c>
      <c r="O1777" s="31">
        <v>4.1699E-2</v>
      </c>
      <c r="P1777" s="36" t="s">
        <v>99</v>
      </c>
    </row>
    <row r="1778" spans="1:16" ht="24" x14ac:dyDescent="0.25">
      <c r="A1778" s="38">
        <v>38848</v>
      </c>
      <c r="B1778" s="38">
        <v>38848</v>
      </c>
      <c r="C1778" s="11">
        <v>2006</v>
      </c>
      <c r="D1778" s="11" t="s">
        <v>34</v>
      </c>
      <c r="E1778" s="11" t="s">
        <v>35</v>
      </c>
      <c r="F1778" s="36" t="s">
        <v>62</v>
      </c>
      <c r="G1778" s="36" t="s">
        <v>2030</v>
      </c>
      <c r="H1778" s="9" t="s">
        <v>2596</v>
      </c>
      <c r="I1778" s="10">
        <v>0</v>
      </c>
      <c r="J1778" s="12">
        <v>3</v>
      </c>
      <c r="K1778" s="12">
        <v>0</v>
      </c>
      <c r="L1778" s="12">
        <v>0</v>
      </c>
      <c r="M1778" s="12">
        <v>0</v>
      </c>
      <c r="N1778" s="39">
        <v>0</v>
      </c>
      <c r="O1778" s="31">
        <v>0</v>
      </c>
      <c r="P1778" s="36" t="s">
        <v>99</v>
      </c>
    </row>
    <row r="1779" spans="1:16" ht="48" x14ac:dyDescent="0.25">
      <c r="A1779" s="38">
        <v>38851</v>
      </c>
      <c r="B1779" s="38">
        <v>38851</v>
      </c>
      <c r="C1779" s="11">
        <v>2006</v>
      </c>
      <c r="D1779" s="11" t="s">
        <v>34</v>
      </c>
      <c r="E1779" s="11" t="s">
        <v>35</v>
      </c>
      <c r="F1779" s="36" t="s">
        <v>36</v>
      </c>
      <c r="G1779" s="36" t="s">
        <v>506</v>
      </c>
      <c r="H1779" s="9" t="s">
        <v>2597</v>
      </c>
      <c r="I1779" s="10">
        <v>1</v>
      </c>
      <c r="J1779" s="12">
        <v>66</v>
      </c>
      <c r="K1779" s="12">
        <v>13</v>
      </c>
      <c r="L1779" s="12">
        <v>0</v>
      </c>
      <c r="M1779" s="12">
        <v>0</v>
      </c>
      <c r="N1779" s="39">
        <v>0</v>
      </c>
      <c r="O1779" s="31">
        <v>1.2999999999999999E-2</v>
      </c>
      <c r="P1779" s="36" t="s">
        <v>99</v>
      </c>
    </row>
    <row r="1780" spans="1:16" ht="36" x14ac:dyDescent="0.25">
      <c r="A1780" s="38">
        <v>38852</v>
      </c>
      <c r="B1780" s="38">
        <v>38852</v>
      </c>
      <c r="C1780" s="11">
        <v>2006</v>
      </c>
      <c r="D1780" s="11" t="s">
        <v>34</v>
      </c>
      <c r="E1780" s="11" t="s">
        <v>35</v>
      </c>
      <c r="F1780" s="36" t="s">
        <v>162</v>
      </c>
      <c r="G1780" s="36" t="s">
        <v>1272</v>
      </c>
      <c r="H1780" s="9" t="s">
        <v>2598</v>
      </c>
      <c r="I1780" s="10">
        <v>0</v>
      </c>
      <c r="J1780" s="12">
        <v>17195</v>
      </c>
      <c r="K1780" s="12">
        <v>3439</v>
      </c>
      <c r="L1780" s="12">
        <v>10</v>
      </c>
      <c r="M1780" s="12">
        <v>0</v>
      </c>
      <c r="N1780" s="39">
        <v>610</v>
      </c>
      <c r="O1780" s="31">
        <v>3.4390000000000001</v>
      </c>
      <c r="P1780" s="36" t="s">
        <v>99</v>
      </c>
    </row>
    <row r="1781" spans="1:16" ht="60" x14ac:dyDescent="0.25">
      <c r="A1781" s="38">
        <v>38852</v>
      </c>
      <c r="B1781" s="38">
        <v>38852</v>
      </c>
      <c r="C1781" s="11">
        <v>2006</v>
      </c>
      <c r="D1781" s="11" t="s">
        <v>34</v>
      </c>
      <c r="E1781" s="11" t="s">
        <v>35</v>
      </c>
      <c r="F1781" s="36" t="s">
        <v>42</v>
      </c>
      <c r="G1781" s="9" t="s">
        <v>2599</v>
      </c>
      <c r="H1781" s="9" t="s">
        <v>2600</v>
      </c>
      <c r="I1781" s="10">
        <v>0</v>
      </c>
      <c r="J1781" s="12">
        <v>1165</v>
      </c>
      <c r="K1781" s="12">
        <v>233</v>
      </c>
      <c r="L1781" s="12">
        <v>1</v>
      </c>
      <c r="M1781" s="12">
        <v>0</v>
      </c>
      <c r="N1781" s="39">
        <v>0</v>
      </c>
      <c r="O1781" s="31">
        <v>3.0100340000000001</v>
      </c>
      <c r="P1781" s="36" t="s">
        <v>99</v>
      </c>
    </row>
    <row r="1782" spans="1:16" ht="48" x14ac:dyDescent="0.25">
      <c r="A1782" s="38">
        <v>38852</v>
      </c>
      <c r="B1782" s="38">
        <v>38852</v>
      </c>
      <c r="C1782" s="11">
        <v>2006</v>
      </c>
      <c r="D1782" s="11" t="s">
        <v>34</v>
      </c>
      <c r="E1782" s="11" t="s">
        <v>35</v>
      </c>
      <c r="F1782" s="36" t="s">
        <v>155</v>
      </c>
      <c r="G1782" s="9" t="s">
        <v>2601</v>
      </c>
      <c r="H1782" s="9" t="s">
        <v>2602</v>
      </c>
      <c r="I1782" s="10">
        <v>0</v>
      </c>
      <c r="J1782" s="12">
        <v>580</v>
      </c>
      <c r="K1782" s="12">
        <v>116</v>
      </c>
      <c r="L1782" s="12">
        <v>0</v>
      </c>
      <c r="M1782" s="12">
        <v>0</v>
      </c>
      <c r="N1782" s="39">
        <v>0</v>
      </c>
      <c r="O1782" s="31">
        <v>0.11600000000000001</v>
      </c>
      <c r="P1782" s="36" t="s">
        <v>99</v>
      </c>
    </row>
    <row r="1783" spans="1:16" ht="108" x14ac:dyDescent="0.25">
      <c r="A1783" s="38">
        <v>38853</v>
      </c>
      <c r="B1783" s="38">
        <v>38853</v>
      </c>
      <c r="C1783" s="11">
        <v>2006</v>
      </c>
      <c r="D1783" s="11" t="s">
        <v>34</v>
      </c>
      <c r="E1783" s="11" t="s">
        <v>35</v>
      </c>
      <c r="F1783" s="36" t="s">
        <v>598</v>
      </c>
      <c r="G1783" s="36" t="s">
        <v>2603</v>
      </c>
      <c r="H1783" s="9" t="s">
        <v>2604</v>
      </c>
      <c r="I1783" s="10">
        <v>8</v>
      </c>
      <c r="J1783" s="12">
        <v>1515</v>
      </c>
      <c r="K1783" s="12">
        <v>300</v>
      </c>
      <c r="L1783" s="12">
        <v>0</v>
      </c>
      <c r="M1783" s="12">
        <v>0</v>
      </c>
      <c r="N1783" s="39">
        <v>0</v>
      </c>
      <c r="O1783" s="31">
        <v>1.5880000000000001</v>
      </c>
      <c r="P1783" s="36" t="s">
        <v>99</v>
      </c>
    </row>
    <row r="1784" spans="1:16" ht="60" x14ac:dyDescent="0.25">
      <c r="A1784" s="38">
        <v>38854</v>
      </c>
      <c r="B1784" s="38">
        <v>38854</v>
      </c>
      <c r="C1784" s="11">
        <v>2006</v>
      </c>
      <c r="D1784" s="11" t="s">
        <v>34</v>
      </c>
      <c r="E1784" s="11" t="s">
        <v>333</v>
      </c>
      <c r="F1784" s="36" t="s">
        <v>75</v>
      </c>
      <c r="G1784" s="36" t="s">
        <v>272</v>
      </c>
      <c r="H1784" s="9" t="s">
        <v>2605</v>
      </c>
      <c r="I1784" s="10">
        <v>0</v>
      </c>
      <c r="J1784" s="12">
        <v>50</v>
      </c>
      <c r="K1784" s="12">
        <v>10</v>
      </c>
      <c r="L1784" s="12">
        <v>0</v>
      </c>
      <c r="M1784" s="12">
        <v>0</v>
      </c>
      <c r="N1784" s="39">
        <v>0</v>
      </c>
      <c r="O1784" s="31">
        <v>0.11627999999999999</v>
      </c>
      <c r="P1784" s="36" t="s">
        <v>99</v>
      </c>
    </row>
    <row r="1785" spans="1:16" ht="36" x14ac:dyDescent="0.25">
      <c r="A1785" s="38">
        <v>38854</v>
      </c>
      <c r="B1785" s="38">
        <v>38854</v>
      </c>
      <c r="C1785" s="11">
        <v>2006</v>
      </c>
      <c r="D1785" s="35" t="s">
        <v>104</v>
      </c>
      <c r="E1785" s="11" t="s">
        <v>1676</v>
      </c>
      <c r="F1785" s="36" t="s">
        <v>42</v>
      </c>
      <c r="G1785" s="36" t="s">
        <v>2606</v>
      </c>
      <c r="H1785" s="9" t="s">
        <v>2607</v>
      </c>
      <c r="I1785" s="10">
        <v>0</v>
      </c>
      <c r="J1785" s="12">
        <v>10</v>
      </c>
      <c r="K1785" s="12">
        <v>2</v>
      </c>
      <c r="L1785" s="12">
        <v>0</v>
      </c>
      <c r="M1785" s="12">
        <v>0</v>
      </c>
      <c r="N1785" s="39">
        <v>0</v>
      </c>
      <c r="O1785" s="31">
        <v>8.3398E-2</v>
      </c>
      <c r="P1785" s="36" t="s">
        <v>99</v>
      </c>
    </row>
    <row r="1786" spans="1:16" ht="24" x14ac:dyDescent="0.25">
      <c r="A1786" s="38">
        <v>38854</v>
      </c>
      <c r="B1786" s="38">
        <v>38854</v>
      </c>
      <c r="C1786" s="11">
        <v>2006</v>
      </c>
      <c r="D1786" s="35" t="s">
        <v>13</v>
      </c>
      <c r="E1786" s="11" t="s">
        <v>112</v>
      </c>
      <c r="F1786" s="36" t="s">
        <v>19</v>
      </c>
      <c r="G1786" s="36" t="s">
        <v>641</v>
      </c>
      <c r="H1786" s="9" t="s">
        <v>2608</v>
      </c>
      <c r="I1786" s="10">
        <v>0</v>
      </c>
      <c r="J1786" s="12">
        <v>3</v>
      </c>
      <c r="K1786" s="12">
        <v>0</v>
      </c>
      <c r="L1786" s="12">
        <v>0</v>
      </c>
      <c r="M1786" s="12">
        <v>0</v>
      </c>
      <c r="N1786" s="39">
        <v>0</v>
      </c>
      <c r="O1786" s="31">
        <v>0</v>
      </c>
      <c r="P1786" s="36" t="s">
        <v>99</v>
      </c>
    </row>
    <row r="1787" spans="1:16" ht="48" x14ac:dyDescent="0.25">
      <c r="A1787" s="38">
        <v>38856</v>
      </c>
      <c r="B1787" s="38">
        <v>38856</v>
      </c>
      <c r="C1787" s="11">
        <v>2006</v>
      </c>
      <c r="D1787" s="11" t="s">
        <v>34</v>
      </c>
      <c r="E1787" s="11" t="s">
        <v>35</v>
      </c>
      <c r="F1787" s="36" t="s">
        <v>36</v>
      </c>
      <c r="G1787" s="36" t="s">
        <v>933</v>
      </c>
      <c r="H1787" s="9" t="s">
        <v>2609</v>
      </c>
      <c r="I1787" s="10">
        <v>0</v>
      </c>
      <c r="J1787" s="12">
        <v>0</v>
      </c>
      <c r="K1787" s="12">
        <v>0</v>
      </c>
      <c r="L1787" s="12">
        <v>0</v>
      </c>
      <c r="M1787" s="12">
        <v>0</v>
      </c>
      <c r="N1787" s="39">
        <v>0</v>
      </c>
      <c r="O1787" s="31">
        <v>0.82250000000000001</v>
      </c>
      <c r="P1787" s="36" t="s">
        <v>99</v>
      </c>
    </row>
    <row r="1788" spans="1:16" ht="48" x14ac:dyDescent="0.25">
      <c r="A1788" s="38">
        <v>38856</v>
      </c>
      <c r="B1788" s="38">
        <v>38856</v>
      </c>
      <c r="C1788" s="11">
        <v>2006</v>
      </c>
      <c r="D1788" s="11" t="s">
        <v>34</v>
      </c>
      <c r="E1788" s="11" t="s">
        <v>35</v>
      </c>
      <c r="F1788" s="36" t="s">
        <v>36</v>
      </c>
      <c r="G1788" s="36" t="s">
        <v>2610</v>
      </c>
      <c r="H1788" s="9" t="s">
        <v>2611</v>
      </c>
      <c r="I1788" s="10">
        <v>0</v>
      </c>
      <c r="J1788" s="12">
        <v>0</v>
      </c>
      <c r="K1788" s="12">
        <v>0</v>
      </c>
      <c r="L1788" s="12">
        <v>0</v>
      </c>
      <c r="M1788" s="12">
        <v>0</v>
      </c>
      <c r="N1788" s="39">
        <v>0</v>
      </c>
      <c r="O1788" s="31">
        <v>0.82250000000000001</v>
      </c>
      <c r="P1788" s="36" t="s">
        <v>99</v>
      </c>
    </row>
    <row r="1789" spans="1:16" ht="72" x14ac:dyDescent="0.25">
      <c r="A1789" s="38">
        <v>38857</v>
      </c>
      <c r="B1789" s="38">
        <v>38857</v>
      </c>
      <c r="C1789" s="11">
        <v>2006</v>
      </c>
      <c r="D1789" s="35" t="s">
        <v>13</v>
      </c>
      <c r="E1789" s="11" t="s">
        <v>112</v>
      </c>
      <c r="F1789" s="36" t="s">
        <v>75</v>
      </c>
      <c r="G1789" s="36" t="s">
        <v>2612</v>
      </c>
      <c r="H1789" s="9" t="s">
        <v>2613</v>
      </c>
      <c r="I1789" s="10">
        <v>1</v>
      </c>
      <c r="J1789" s="12">
        <v>2</v>
      </c>
      <c r="K1789" s="12">
        <v>0</v>
      </c>
      <c r="L1789" s="12">
        <v>0</v>
      </c>
      <c r="M1789" s="12">
        <v>0</v>
      </c>
      <c r="N1789" s="39">
        <v>0</v>
      </c>
      <c r="O1789" s="31">
        <v>0</v>
      </c>
      <c r="P1789" s="36" t="s">
        <v>99</v>
      </c>
    </row>
    <row r="1790" spans="1:16" ht="24" x14ac:dyDescent="0.25">
      <c r="A1790" s="38">
        <v>38859</v>
      </c>
      <c r="B1790" s="38">
        <v>38859</v>
      </c>
      <c r="C1790" s="11">
        <v>2006</v>
      </c>
      <c r="D1790" s="35" t="s">
        <v>115</v>
      </c>
      <c r="E1790" s="11" t="s">
        <v>116</v>
      </c>
      <c r="F1790" s="36" t="s">
        <v>44</v>
      </c>
      <c r="G1790" s="36" t="s">
        <v>739</v>
      </c>
      <c r="H1790" s="9" t="s">
        <v>2614</v>
      </c>
      <c r="I1790" s="10">
        <v>7</v>
      </c>
      <c r="J1790" s="12">
        <v>9</v>
      </c>
      <c r="K1790" s="12">
        <v>0</v>
      </c>
      <c r="L1790" s="12">
        <v>0</v>
      </c>
      <c r="M1790" s="12">
        <v>0</v>
      </c>
      <c r="N1790" s="39">
        <v>0</v>
      </c>
      <c r="O1790" s="31">
        <v>3.5999999999999997E-2</v>
      </c>
      <c r="P1790" s="36" t="s">
        <v>99</v>
      </c>
    </row>
    <row r="1791" spans="1:16" ht="36" x14ac:dyDescent="0.25">
      <c r="A1791" s="38">
        <v>38859</v>
      </c>
      <c r="B1791" s="38">
        <v>38859</v>
      </c>
      <c r="C1791" s="11">
        <v>2006</v>
      </c>
      <c r="D1791" s="35" t="s">
        <v>115</v>
      </c>
      <c r="E1791" s="11" t="s">
        <v>116</v>
      </c>
      <c r="F1791" s="36" t="s">
        <v>57</v>
      </c>
      <c r="G1791" s="36" t="s">
        <v>1299</v>
      </c>
      <c r="H1791" s="9" t="s">
        <v>2615</v>
      </c>
      <c r="I1791" s="10">
        <v>1</v>
      </c>
      <c r="J1791" s="12">
        <v>5</v>
      </c>
      <c r="K1791" s="12">
        <v>0</v>
      </c>
      <c r="L1791" s="12">
        <v>0</v>
      </c>
      <c r="M1791" s="12">
        <v>0</v>
      </c>
      <c r="N1791" s="39">
        <v>0</v>
      </c>
      <c r="O1791" s="31">
        <v>0</v>
      </c>
      <c r="P1791" s="36" t="s">
        <v>99</v>
      </c>
    </row>
    <row r="1792" spans="1:16" ht="24" x14ac:dyDescent="0.25">
      <c r="A1792" s="38">
        <v>38863</v>
      </c>
      <c r="B1792" s="38">
        <v>38863</v>
      </c>
      <c r="C1792" s="11">
        <v>2006</v>
      </c>
      <c r="D1792" s="11" t="s">
        <v>34</v>
      </c>
      <c r="E1792" s="11" t="s">
        <v>35</v>
      </c>
      <c r="F1792" s="36" t="s">
        <v>26</v>
      </c>
      <c r="G1792" s="36" t="s">
        <v>1316</v>
      </c>
      <c r="H1792" s="9" t="s">
        <v>2616</v>
      </c>
      <c r="I1792" s="10">
        <v>0</v>
      </c>
      <c r="J1792" s="12">
        <v>20</v>
      </c>
      <c r="K1792" s="12">
        <v>4</v>
      </c>
      <c r="L1792" s="12">
        <v>0</v>
      </c>
      <c r="M1792" s="12">
        <v>0</v>
      </c>
      <c r="N1792" s="39">
        <v>0</v>
      </c>
      <c r="O1792" s="31">
        <v>4.0000000000000001E-3</v>
      </c>
      <c r="P1792" s="36" t="s">
        <v>99</v>
      </c>
    </row>
    <row r="1793" spans="1:16" ht="24" x14ac:dyDescent="0.25">
      <c r="A1793" s="38">
        <v>38864</v>
      </c>
      <c r="B1793" s="38">
        <v>38864</v>
      </c>
      <c r="C1793" s="11">
        <v>2006</v>
      </c>
      <c r="D1793" s="35" t="s">
        <v>13</v>
      </c>
      <c r="E1793" s="11" t="s">
        <v>173</v>
      </c>
      <c r="F1793" s="36" t="s">
        <v>36</v>
      </c>
      <c r="G1793" s="36" t="s">
        <v>2483</v>
      </c>
      <c r="H1793" s="9" t="s">
        <v>2617</v>
      </c>
      <c r="I1793" s="10">
        <v>0</v>
      </c>
      <c r="J1793" s="12">
        <v>0</v>
      </c>
      <c r="K1793" s="12">
        <v>0</v>
      </c>
      <c r="L1793" s="12">
        <v>0</v>
      </c>
      <c r="M1793" s="12">
        <v>0</v>
      </c>
      <c r="N1793" s="39">
        <v>0</v>
      </c>
      <c r="O1793" s="31">
        <v>9.3200000000000005E-2</v>
      </c>
      <c r="P1793" s="36" t="s">
        <v>99</v>
      </c>
    </row>
    <row r="1794" spans="1:16" ht="36" x14ac:dyDescent="0.25">
      <c r="A1794" s="38">
        <v>38865</v>
      </c>
      <c r="B1794" s="38">
        <v>38865</v>
      </c>
      <c r="C1794" s="11">
        <v>2006</v>
      </c>
      <c r="D1794" s="35" t="s">
        <v>115</v>
      </c>
      <c r="E1794" s="11" t="s">
        <v>116</v>
      </c>
      <c r="F1794" s="36" t="s">
        <v>55</v>
      </c>
      <c r="G1794" s="36" t="s">
        <v>2618</v>
      </c>
      <c r="H1794" s="9" t="s">
        <v>2619</v>
      </c>
      <c r="I1794" s="10">
        <v>1</v>
      </c>
      <c r="J1794" s="12">
        <v>42</v>
      </c>
      <c r="K1794" s="12">
        <v>0</v>
      </c>
      <c r="L1794" s="12">
        <v>0</v>
      </c>
      <c r="M1794" s="12">
        <v>0</v>
      </c>
      <c r="N1794" s="39">
        <v>0</v>
      </c>
      <c r="O1794" s="31">
        <v>0.6</v>
      </c>
      <c r="P1794" s="36" t="s">
        <v>99</v>
      </c>
    </row>
    <row r="1795" spans="1:16" ht="24" x14ac:dyDescent="0.25">
      <c r="A1795" s="38">
        <v>38866</v>
      </c>
      <c r="B1795" s="38">
        <v>38866</v>
      </c>
      <c r="C1795" s="11">
        <v>2006</v>
      </c>
      <c r="D1795" s="35" t="s">
        <v>115</v>
      </c>
      <c r="E1795" s="11" t="s">
        <v>116</v>
      </c>
      <c r="F1795" s="36" t="s">
        <v>165</v>
      </c>
      <c r="G1795" s="36" t="s">
        <v>2620</v>
      </c>
      <c r="H1795" s="9" t="s">
        <v>2621</v>
      </c>
      <c r="I1795" s="10">
        <v>0</v>
      </c>
      <c r="J1795" s="12">
        <v>3</v>
      </c>
      <c r="K1795" s="12">
        <v>0</v>
      </c>
      <c r="L1795" s="12">
        <v>0</v>
      </c>
      <c r="M1795" s="12">
        <v>0</v>
      </c>
      <c r="N1795" s="39">
        <v>0</v>
      </c>
      <c r="O1795" s="31">
        <v>0</v>
      </c>
      <c r="P1795" s="36" t="s">
        <v>99</v>
      </c>
    </row>
    <row r="1796" spans="1:16" ht="24" x14ac:dyDescent="0.25">
      <c r="A1796" s="38">
        <v>38867</v>
      </c>
      <c r="B1796" s="38">
        <v>38867</v>
      </c>
      <c r="C1796" s="11">
        <v>2006</v>
      </c>
      <c r="D1796" s="35" t="s">
        <v>115</v>
      </c>
      <c r="E1796" s="11" t="s">
        <v>116</v>
      </c>
      <c r="F1796" s="36" t="s">
        <v>21</v>
      </c>
      <c r="G1796" s="36" t="s">
        <v>2591</v>
      </c>
      <c r="H1796" s="9" t="s">
        <v>2622</v>
      </c>
      <c r="I1796" s="10">
        <v>3</v>
      </c>
      <c r="J1796" s="12">
        <v>3</v>
      </c>
      <c r="K1796" s="12">
        <v>0</v>
      </c>
      <c r="L1796" s="12">
        <v>0</v>
      </c>
      <c r="M1796" s="12">
        <v>0</v>
      </c>
      <c r="N1796" s="39">
        <v>0</v>
      </c>
      <c r="O1796" s="31">
        <v>1</v>
      </c>
      <c r="P1796" s="36" t="s">
        <v>99</v>
      </c>
    </row>
    <row r="1797" spans="1:16" ht="36" x14ac:dyDescent="0.25">
      <c r="A1797" s="38">
        <v>38867</v>
      </c>
      <c r="B1797" s="38">
        <v>38867</v>
      </c>
      <c r="C1797" s="11">
        <v>2006</v>
      </c>
      <c r="D1797" s="11" t="s">
        <v>34</v>
      </c>
      <c r="E1797" s="11" t="s">
        <v>35</v>
      </c>
      <c r="F1797" s="36" t="s">
        <v>97</v>
      </c>
      <c r="G1797" s="36" t="s">
        <v>2623</v>
      </c>
      <c r="H1797" s="9" t="s">
        <v>2624</v>
      </c>
      <c r="I1797" s="10">
        <v>0</v>
      </c>
      <c r="J1797" s="12">
        <v>643</v>
      </c>
      <c r="K1797" s="12">
        <v>89</v>
      </c>
      <c r="L1797" s="12">
        <v>0</v>
      </c>
      <c r="M1797" s="12">
        <v>0</v>
      </c>
      <c r="N1797" s="39">
        <v>0</v>
      </c>
      <c r="O1797" s="31">
        <v>1.0348919999999999</v>
      </c>
      <c r="P1797" s="36" t="s">
        <v>99</v>
      </c>
    </row>
    <row r="1798" spans="1:16" ht="24" x14ac:dyDescent="0.25">
      <c r="A1798" s="38">
        <v>38867</v>
      </c>
      <c r="B1798" s="38">
        <v>38867</v>
      </c>
      <c r="C1798" s="11">
        <v>2006</v>
      </c>
      <c r="D1798" s="11" t="s">
        <v>34</v>
      </c>
      <c r="E1798" s="11" t="s">
        <v>35</v>
      </c>
      <c r="F1798" s="36" t="s">
        <v>162</v>
      </c>
      <c r="G1798" s="36" t="s">
        <v>2625</v>
      </c>
      <c r="H1798" s="9" t="s">
        <v>2626</v>
      </c>
      <c r="I1798" s="10">
        <v>0</v>
      </c>
      <c r="J1798" s="12">
        <v>95</v>
      </c>
      <c r="K1798" s="12">
        <v>19</v>
      </c>
      <c r="L1798" s="12">
        <v>0</v>
      </c>
      <c r="M1798" s="12">
        <v>0</v>
      </c>
      <c r="N1798" s="39">
        <v>0</v>
      </c>
      <c r="O1798" s="31">
        <v>1.9E-2</v>
      </c>
      <c r="P1798" s="36" t="s">
        <v>99</v>
      </c>
    </row>
    <row r="1799" spans="1:16" ht="48" x14ac:dyDescent="0.25">
      <c r="A1799" s="38">
        <v>38867</v>
      </c>
      <c r="B1799" s="38">
        <v>38867</v>
      </c>
      <c r="C1799" s="11">
        <v>2006</v>
      </c>
      <c r="D1799" s="35" t="s">
        <v>13</v>
      </c>
      <c r="E1799" s="11" t="s">
        <v>112</v>
      </c>
      <c r="F1799" s="36" t="s">
        <v>55</v>
      </c>
      <c r="G1799" s="36" t="s">
        <v>2060</v>
      </c>
      <c r="H1799" s="9" t="s">
        <v>2627</v>
      </c>
      <c r="I1799" s="10">
        <v>0</v>
      </c>
      <c r="J1799" s="12">
        <v>1</v>
      </c>
      <c r="K1799" s="12">
        <v>0</v>
      </c>
      <c r="L1799" s="12">
        <v>0</v>
      </c>
      <c r="M1799" s="12">
        <v>0</v>
      </c>
      <c r="N1799" s="39">
        <v>0</v>
      </c>
      <c r="O1799" s="31">
        <v>0</v>
      </c>
      <c r="P1799" s="36" t="s">
        <v>99</v>
      </c>
    </row>
    <row r="1800" spans="1:16" ht="24" x14ac:dyDescent="0.25">
      <c r="A1800" s="38">
        <v>38870</v>
      </c>
      <c r="B1800" s="38">
        <v>38870</v>
      </c>
      <c r="C1800" s="11">
        <v>2006</v>
      </c>
      <c r="D1800" s="35" t="s">
        <v>13</v>
      </c>
      <c r="E1800" s="11" t="s">
        <v>125</v>
      </c>
      <c r="F1800" s="36" t="s">
        <v>55</v>
      </c>
      <c r="G1800" s="36" t="s">
        <v>2628</v>
      </c>
      <c r="H1800" s="9" t="s">
        <v>2629</v>
      </c>
      <c r="I1800" s="10">
        <v>0</v>
      </c>
      <c r="J1800" s="12">
        <v>1</v>
      </c>
      <c r="K1800" s="12">
        <v>0</v>
      </c>
      <c r="L1800" s="12">
        <v>0</v>
      </c>
      <c r="M1800" s="12">
        <v>0</v>
      </c>
      <c r="N1800" s="39">
        <v>0</v>
      </c>
      <c r="O1800" s="31">
        <v>0</v>
      </c>
      <c r="P1800" s="36" t="s">
        <v>99</v>
      </c>
    </row>
    <row r="1801" spans="1:16" ht="48" x14ac:dyDescent="0.25">
      <c r="A1801" s="38">
        <v>38871</v>
      </c>
      <c r="B1801" s="38">
        <v>38871</v>
      </c>
      <c r="C1801" s="11">
        <v>2006</v>
      </c>
      <c r="D1801" s="11" t="s">
        <v>34</v>
      </c>
      <c r="E1801" s="11" t="s">
        <v>35</v>
      </c>
      <c r="F1801" s="36" t="s">
        <v>162</v>
      </c>
      <c r="G1801" s="36" t="s">
        <v>2630</v>
      </c>
      <c r="H1801" s="9" t="s">
        <v>2631</v>
      </c>
      <c r="I1801" s="10">
        <v>0</v>
      </c>
      <c r="J1801" s="12">
        <v>200</v>
      </c>
      <c r="K1801" s="12">
        <v>50</v>
      </c>
      <c r="L1801" s="12">
        <v>0</v>
      </c>
      <c r="M1801" s="12">
        <v>0</v>
      </c>
      <c r="N1801" s="39">
        <v>0</v>
      </c>
      <c r="O1801" s="31">
        <v>0.23319999999999999</v>
      </c>
      <c r="P1801" s="36" t="s">
        <v>99</v>
      </c>
    </row>
    <row r="1802" spans="1:16" ht="36" x14ac:dyDescent="0.25">
      <c r="A1802" s="38">
        <v>38871</v>
      </c>
      <c r="B1802" s="38">
        <v>38871</v>
      </c>
      <c r="C1802" s="11">
        <v>2006</v>
      </c>
      <c r="D1802" s="35" t="s">
        <v>115</v>
      </c>
      <c r="E1802" s="11" t="s">
        <v>116</v>
      </c>
      <c r="F1802" s="36" t="s">
        <v>165</v>
      </c>
      <c r="G1802" s="36" t="s">
        <v>683</v>
      </c>
      <c r="H1802" s="9" t="s">
        <v>2632</v>
      </c>
      <c r="I1802" s="10">
        <v>0</v>
      </c>
      <c r="J1802" s="12">
        <v>0</v>
      </c>
      <c r="K1802" s="12">
        <v>0</v>
      </c>
      <c r="L1802" s="12">
        <v>0</v>
      </c>
      <c r="M1802" s="12">
        <v>0</v>
      </c>
      <c r="N1802" s="39">
        <v>0</v>
      </c>
      <c r="O1802" s="31">
        <v>0.27</v>
      </c>
      <c r="P1802" s="36" t="s">
        <v>99</v>
      </c>
    </row>
    <row r="1803" spans="1:16" ht="36" x14ac:dyDescent="0.25">
      <c r="A1803" s="38">
        <v>38871</v>
      </c>
      <c r="B1803" s="38">
        <v>38871</v>
      </c>
      <c r="C1803" s="11">
        <v>2006</v>
      </c>
      <c r="D1803" s="35" t="s">
        <v>115</v>
      </c>
      <c r="E1803" s="11" t="s">
        <v>116</v>
      </c>
      <c r="F1803" s="36" t="s">
        <v>32</v>
      </c>
      <c r="G1803" s="36" t="s">
        <v>32</v>
      </c>
      <c r="H1803" s="9" t="s">
        <v>2633</v>
      </c>
      <c r="I1803" s="10">
        <v>0</v>
      </c>
      <c r="J1803" s="12">
        <v>1</v>
      </c>
      <c r="K1803" s="12">
        <v>0</v>
      </c>
      <c r="L1803" s="12">
        <v>0</v>
      </c>
      <c r="M1803" s="12">
        <v>0</v>
      </c>
      <c r="N1803" s="39">
        <v>0</v>
      </c>
      <c r="O1803" s="31">
        <v>0.27</v>
      </c>
      <c r="P1803" s="36" t="s">
        <v>99</v>
      </c>
    </row>
    <row r="1804" spans="1:16" ht="36" x14ac:dyDescent="0.25">
      <c r="A1804" s="38">
        <v>38872</v>
      </c>
      <c r="B1804" s="38">
        <v>38872</v>
      </c>
      <c r="C1804" s="11">
        <v>2006</v>
      </c>
      <c r="D1804" s="35" t="s">
        <v>13</v>
      </c>
      <c r="E1804" s="11" t="s">
        <v>173</v>
      </c>
      <c r="F1804" s="36" t="s">
        <v>69</v>
      </c>
      <c r="G1804" s="36" t="s">
        <v>2086</v>
      </c>
      <c r="H1804" s="9" t="s">
        <v>2634</v>
      </c>
      <c r="I1804" s="10">
        <v>0</v>
      </c>
      <c r="J1804" s="12">
        <v>0</v>
      </c>
      <c r="K1804" s="12">
        <v>0</v>
      </c>
      <c r="L1804" s="12">
        <v>0</v>
      </c>
      <c r="M1804" s="12">
        <v>0</v>
      </c>
      <c r="N1804" s="39">
        <v>0</v>
      </c>
      <c r="O1804" s="31">
        <v>6.87</v>
      </c>
      <c r="P1804" s="36" t="s">
        <v>99</v>
      </c>
    </row>
    <row r="1805" spans="1:16" ht="72" x14ac:dyDescent="0.25">
      <c r="A1805" s="38">
        <v>38872</v>
      </c>
      <c r="B1805" s="38">
        <v>38872</v>
      </c>
      <c r="C1805" s="11">
        <v>2006</v>
      </c>
      <c r="D1805" s="11" t="s">
        <v>34</v>
      </c>
      <c r="E1805" s="11" t="s">
        <v>35</v>
      </c>
      <c r="F1805" s="36" t="s">
        <v>15</v>
      </c>
      <c r="G1805" s="36" t="s">
        <v>2635</v>
      </c>
      <c r="H1805" s="9" t="s">
        <v>2636</v>
      </c>
      <c r="I1805" s="10">
        <v>0</v>
      </c>
      <c r="J1805" s="12">
        <v>127</v>
      </c>
      <c r="K1805" s="12">
        <v>34</v>
      </c>
      <c r="L1805" s="12">
        <v>0</v>
      </c>
      <c r="M1805" s="12">
        <v>0</v>
      </c>
      <c r="N1805" s="39">
        <v>0</v>
      </c>
      <c r="O1805" s="31">
        <v>7.6582999999999998E-2</v>
      </c>
      <c r="P1805" s="36" t="s">
        <v>99</v>
      </c>
    </row>
    <row r="1806" spans="1:16" ht="96" x14ac:dyDescent="0.25">
      <c r="A1806" s="38">
        <v>38873</v>
      </c>
      <c r="B1806" s="38">
        <v>38873</v>
      </c>
      <c r="C1806" s="11">
        <v>2006</v>
      </c>
      <c r="D1806" s="35" t="s">
        <v>104</v>
      </c>
      <c r="E1806" s="11" t="s">
        <v>1676</v>
      </c>
      <c r="F1806" s="36" t="s">
        <v>165</v>
      </c>
      <c r="G1806" s="36" t="s">
        <v>1189</v>
      </c>
      <c r="H1806" s="9" t="s">
        <v>2637</v>
      </c>
      <c r="I1806" s="10">
        <v>0</v>
      </c>
      <c r="J1806" s="12">
        <v>0</v>
      </c>
      <c r="K1806" s="12">
        <v>0</v>
      </c>
      <c r="L1806" s="12">
        <v>0</v>
      </c>
      <c r="M1806" s="12">
        <v>0</v>
      </c>
      <c r="N1806" s="39">
        <v>0</v>
      </c>
      <c r="O1806" s="31">
        <v>23.66</v>
      </c>
      <c r="P1806" s="36" t="s">
        <v>2638</v>
      </c>
    </row>
    <row r="1807" spans="1:16" ht="24" x14ac:dyDescent="0.25">
      <c r="A1807" s="38">
        <v>38874</v>
      </c>
      <c r="B1807" s="38">
        <v>38874</v>
      </c>
      <c r="C1807" s="11">
        <v>2006</v>
      </c>
      <c r="D1807" s="35" t="s">
        <v>115</v>
      </c>
      <c r="E1807" s="11" t="s">
        <v>116</v>
      </c>
      <c r="F1807" s="36" t="s">
        <v>51</v>
      </c>
      <c r="G1807" s="36" t="s">
        <v>2639</v>
      </c>
      <c r="H1807" s="9" t="s">
        <v>2640</v>
      </c>
      <c r="I1807" s="10">
        <v>2</v>
      </c>
      <c r="J1807" s="12">
        <v>2</v>
      </c>
      <c r="K1807" s="12">
        <v>0</v>
      </c>
      <c r="L1807" s="12">
        <v>0</v>
      </c>
      <c r="M1807" s="12">
        <v>0</v>
      </c>
      <c r="N1807" s="39">
        <v>0</v>
      </c>
      <c r="O1807" s="31">
        <v>1</v>
      </c>
      <c r="P1807" s="36" t="s">
        <v>99</v>
      </c>
    </row>
    <row r="1808" spans="1:16" ht="48" x14ac:dyDescent="0.25">
      <c r="A1808" s="38">
        <v>38876</v>
      </c>
      <c r="B1808" s="38">
        <v>38876</v>
      </c>
      <c r="C1808" s="11">
        <v>2006</v>
      </c>
      <c r="D1808" s="11" t="s">
        <v>34</v>
      </c>
      <c r="E1808" s="11" t="s">
        <v>35</v>
      </c>
      <c r="F1808" s="36" t="s">
        <v>36</v>
      </c>
      <c r="G1808" s="36" t="s">
        <v>2641</v>
      </c>
      <c r="H1808" s="9" t="s">
        <v>2642</v>
      </c>
      <c r="I1808" s="10">
        <v>0</v>
      </c>
      <c r="J1808" s="12">
        <v>155</v>
      </c>
      <c r="K1808" s="12">
        <v>31</v>
      </c>
      <c r="L1808" s="12">
        <v>0</v>
      </c>
      <c r="M1808" s="12">
        <v>0</v>
      </c>
      <c r="N1808" s="39">
        <v>0</v>
      </c>
      <c r="O1808" s="31">
        <v>0.96708400000000005</v>
      </c>
      <c r="P1808" s="36" t="s">
        <v>99</v>
      </c>
    </row>
    <row r="1809" spans="1:16" ht="36" x14ac:dyDescent="0.25">
      <c r="A1809" s="38">
        <v>38882</v>
      </c>
      <c r="B1809" s="38">
        <v>38882</v>
      </c>
      <c r="C1809" s="11">
        <v>2006</v>
      </c>
      <c r="D1809" s="35" t="s">
        <v>13</v>
      </c>
      <c r="E1809" s="11" t="s">
        <v>125</v>
      </c>
      <c r="F1809" s="36" t="s">
        <v>19</v>
      </c>
      <c r="G1809" s="36" t="s">
        <v>1034</v>
      </c>
      <c r="H1809" s="9" t="s">
        <v>2643</v>
      </c>
      <c r="I1809" s="10">
        <v>2</v>
      </c>
      <c r="J1809" s="12">
        <v>10</v>
      </c>
      <c r="K1809" s="12">
        <v>1</v>
      </c>
      <c r="L1809" s="12">
        <v>0</v>
      </c>
      <c r="M1809" s="12">
        <v>0</v>
      </c>
      <c r="N1809" s="39">
        <v>0</v>
      </c>
      <c r="O1809" s="31">
        <v>1.1627999999999999E-2</v>
      </c>
      <c r="P1809" s="36" t="s">
        <v>99</v>
      </c>
    </row>
    <row r="1810" spans="1:16" ht="60" x14ac:dyDescent="0.25">
      <c r="A1810" s="38">
        <v>38884</v>
      </c>
      <c r="B1810" s="38">
        <v>38884</v>
      </c>
      <c r="C1810" s="11">
        <v>2006</v>
      </c>
      <c r="D1810" s="11" t="s">
        <v>34</v>
      </c>
      <c r="E1810" s="11" t="s">
        <v>35</v>
      </c>
      <c r="F1810" s="36" t="s">
        <v>100</v>
      </c>
      <c r="G1810" s="36" t="s">
        <v>1392</v>
      </c>
      <c r="H1810" s="9" t="s">
        <v>2644</v>
      </c>
      <c r="I1810" s="10">
        <v>0</v>
      </c>
      <c r="J1810" s="12">
        <v>75</v>
      </c>
      <c r="K1810" s="12">
        <v>15</v>
      </c>
      <c r="L1810" s="12">
        <v>0</v>
      </c>
      <c r="M1810" s="12">
        <v>0</v>
      </c>
      <c r="N1810" s="39">
        <v>0</v>
      </c>
      <c r="O1810" s="31">
        <v>1.4999999999999999E-2</v>
      </c>
      <c r="P1810" s="36" t="s">
        <v>99</v>
      </c>
    </row>
    <row r="1811" spans="1:16" ht="24" x14ac:dyDescent="0.25">
      <c r="A1811" s="38">
        <v>38884</v>
      </c>
      <c r="B1811" s="38">
        <v>38884</v>
      </c>
      <c r="C1811" s="11">
        <v>2006</v>
      </c>
      <c r="D1811" s="35" t="s">
        <v>13</v>
      </c>
      <c r="E1811" s="11" t="s">
        <v>149</v>
      </c>
      <c r="F1811" s="36" t="s">
        <v>69</v>
      </c>
      <c r="G1811" s="36" t="s">
        <v>2086</v>
      </c>
      <c r="H1811" s="9" t="s">
        <v>2645</v>
      </c>
      <c r="I1811" s="10">
        <v>0</v>
      </c>
      <c r="J1811" s="12">
        <v>450</v>
      </c>
      <c r="K1811" s="12">
        <v>0</v>
      </c>
      <c r="L1811" s="12">
        <v>0</v>
      </c>
      <c r="M1811" s="12">
        <v>0</v>
      </c>
      <c r="N1811" s="39">
        <v>0</v>
      </c>
      <c r="O1811" s="31">
        <v>0</v>
      </c>
      <c r="P1811" s="36" t="s">
        <v>99</v>
      </c>
    </row>
    <row r="1812" spans="1:16" ht="48" x14ac:dyDescent="0.25">
      <c r="A1812" s="38">
        <v>38886</v>
      </c>
      <c r="B1812" s="38">
        <v>38886</v>
      </c>
      <c r="C1812" s="11">
        <v>2006</v>
      </c>
      <c r="D1812" s="11" t="s">
        <v>34</v>
      </c>
      <c r="E1812" s="11" t="s">
        <v>845</v>
      </c>
      <c r="F1812" s="36" t="s">
        <v>15</v>
      </c>
      <c r="G1812" s="9" t="s">
        <v>2646</v>
      </c>
      <c r="H1812" s="9" t="s">
        <v>2647</v>
      </c>
      <c r="I1812" s="10">
        <v>0</v>
      </c>
      <c r="J1812" s="12">
        <v>299</v>
      </c>
      <c r="K1812" s="12">
        <v>68</v>
      </c>
      <c r="L1812" s="12">
        <v>0</v>
      </c>
      <c r="M1812" s="12">
        <v>0</v>
      </c>
      <c r="N1812" s="39">
        <v>0</v>
      </c>
      <c r="O1812" s="31">
        <v>2.4281679999999999</v>
      </c>
      <c r="P1812" s="36" t="s">
        <v>99</v>
      </c>
    </row>
    <row r="1813" spans="1:16" ht="48" x14ac:dyDescent="0.25">
      <c r="A1813" s="38">
        <v>38888</v>
      </c>
      <c r="B1813" s="38">
        <v>38888</v>
      </c>
      <c r="C1813" s="11">
        <v>2006</v>
      </c>
      <c r="D1813" s="11" t="s">
        <v>34</v>
      </c>
      <c r="E1813" s="11" t="s">
        <v>35</v>
      </c>
      <c r="F1813" s="36" t="s">
        <v>59</v>
      </c>
      <c r="G1813" s="36" t="s">
        <v>1162</v>
      </c>
      <c r="H1813" s="9" t="s">
        <v>2648</v>
      </c>
      <c r="I1813" s="10">
        <v>0</v>
      </c>
      <c r="J1813" s="12">
        <v>1612</v>
      </c>
      <c r="K1813" s="12">
        <v>653</v>
      </c>
      <c r="L1813" s="12">
        <v>0</v>
      </c>
      <c r="M1813" s="12">
        <v>0</v>
      </c>
      <c r="N1813" s="39">
        <v>0</v>
      </c>
      <c r="O1813" s="31">
        <v>0.81222000000000005</v>
      </c>
      <c r="P1813" s="36" t="s">
        <v>99</v>
      </c>
    </row>
    <row r="1814" spans="1:16" ht="24" x14ac:dyDescent="0.25">
      <c r="A1814" s="38">
        <v>38889</v>
      </c>
      <c r="B1814" s="38">
        <v>38889</v>
      </c>
      <c r="C1814" s="11">
        <v>2006</v>
      </c>
      <c r="D1814" s="35" t="s">
        <v>13</v>
      </c>
      <c r="E1814" s="11" t="s">
        <v>125</v>
      </c>
      <c r="F1814" s="36" t="s">
        <v>57</v>
      </c>
      <c r="G1814" s="36" t="s">
        <v>1642</v>
      </c>
      <c r="H1814" s="9" t="s">
        <v>2649</v>
      </c>
      <c r="I1814" s="10">
        <v>0</v>
      </c>
      <c r="J1814" s="12">
        <v>7</v>
      </c>
      <c r="K1814" s="12">
        <v>0</v>
      </c>
      <c r="L1814" s="12">
        <v>0</v>
      </c>
      <c r="M1814" s="12">
        <v>0</v>
      </c>
      <c r="N1814" s="39">
        <v>0</v>
      </c>
      <c r="O1814" s="31">
        <v>0</v>
      </c>
      <c r="P1814" s="36" t="s">
        <v>99</v>
      </c>
    </row>
    <row r="1815" spans="1:16" ht="48" x14ac:dyDescent="0.25">
      <c r="A1815" s="38">
        <v>38890</v>
      </c>
      <c r="B1815" s="38">
        <v>38890</v>
      </c>
      <c r="C1815" s="11">
        <v>2006</v>
      </c>
      <c r="D1815" s="35" t="s">
        <v>13</v>
      </c>
      <c r="E1815" s="11" t="s">
        <v>173</v>
      </c>
      <c r="F1815" s="36" t="s">
        <v>19</v>
      </c>
      <c r="G1815" s="36" t="s">
        <v>1282</v>
      </c>
      <c r="H1815" s="9" t="s">
        <v>2650</v>
      </c>
      <c r="I1815" s="10">
        <v>0</v>
      </c>
      <c r="J1815" s="12">
        <v>64</v>
      </c>
      <c r="K1815" s="12">
        <v>0</v>
      </c>
      <c r="L1815" s="12">
        <v>0</v>
      </c>
      <c r="M1815" s="12">
        <v>0</v>
      </c>
      <c r="N1815" s="39">
        <v>0</v>
      </c>
      <c r="O1815" s="31">
        <v>0</v>
      </c>
      <c r="P1815" s="36" t="s">
        <v>99</v>
      </c>
    </row>
    <row r="1816" spans="1:16" ht="24" x14ac:dyDescent="0.25">
      <c r="A1816" s="38">
        <v>38892</v>
      </c>
      <c r="B1816" s="38">
        <v>38892</v>
      </c>
      <c r="C1816" s="11">
        <v>2006</v>
      </c>
      <c r="D1816" s="35" t="s">
        <v>115</v>
      </c>
      <c r="E1816" s="11" t="s">
        <v>116</v>
      </c>
      <c r="F1816" s="36" t="s">
        <v>51</v>
      </c>
      <c r="G1816" s="36" t="s">
        <v>2651</v>
      </c>
      <c r="H1816" s="9" t="s">
        <v>2652</v>
      </c>
      <c r="I1816" s="10">
        <v>4</v>
      </c>
      <c r="J1816" s="12">
        <v>4</v>
      </c>
      <c r="K1816" s="12">
        <v>0</v>
      </c>
      <c r="L1816" s="12">
        <v>0</v>
      </c>
      <c r="M1816" s="12">
        <v>0</v>
      </c>
      <c r="N1816" s="39">
        <v>0</v>
      </c>
      <c r="O1816" s="31">
        <v>1</v>
      </c>
      <c r="P1816" s="36" t="s">
        <v>99</v>
      </c>
    </row>
    <row r="1817" spans="1:16" ht="24" x14ac:dyDescent="0.25">
      <c r="A1817" s="38">
        <v>38893</v>
      </c>
      <c r="B1817" s="38">
        <v>38893</v>
      </c>
      <c r="C1817" s="11">
        <v>2006</v>
      </c>
      <c r="D1817" s="11" t="s">
        <v>34</v>
      </c>
      <c r="E1817" s="11" t="s">
        <v>35</v>
      </c>
      <c r="F1817" s="36" t="s">
        <v>19</v>
      </c>
      <c r="G1817" s="9" t="s">
        <v>2653</v>
      </c>
      <c r="H1817" s="9" t="s">
        <v>2654</v>
      </c>
      <c r="I1817" s="10">
        <v>0</v>
      </c>
      <c r="J1817" s="12">
        <v>250</v>
      </c>
      <c r="K1817" s="12">
        <v>50</v>
      </c>
      <c r="L1817" s="12">
        <v>0</v>
      </c>
      <c r="M1817" s="12">
        <v>0</v>
      </c>
      <c r="N1817" s="39">
        <v>0</v>
      </c>
      <c r="O1817" s="31">
        <v>0.58140000000000003</v>
      </c>
      <c r="P1817" s="36" t="s">
        <v>99</v>
      </c>
    </row>
    <row r="1818" spans="1:16" ht="24" x14ac:dyDescent="0.25">
      <c r="A1818" s="38">
        <v>38893</v>
      </c>
      <c r="B1818" s="38">
        <v>38893</v>
      </c>
      <c r="C1818" s="11">
        <v>2006</v>
      </c>
      <c r="D1818" s="35" t="s">
        <v>13</v>
      </c>
      <c r="E1818" s="11" t="s">
        <v>149</v>
      </c>
      <c r="F1818" s="36" t="s">
        <v>598</v>
      </c>
      <c r="G1818" s="36" t="s">
        <v>2179</v>
      </c>
      <c r="H1818" s="9" t="s">
        <v>2655</v>
      </c>
      <c r="I1818" s="10">
        <v>0</v>
      </c>
      <c r="J1818" s="12">
        <v>0</v>
      </c>
      <c r="K1818" s="12">
        <v>0</v>
      </c>
      <c r="L1818" s="12">
        <v>0</v>
      </c>
      <c r="M1818" s="12">
        <v>0</v>
      </c>
      <c r="N1818" s="39">
        <v>1.2</v>
      </c>
      <c r="O1818" s="31">
        <v>0</v>
      </c>
      <c r="P1818" s="36" t="s">
        <v>99</v>
      </c>
    </row>
    <row r="1819" spans="1:16" ht="36" x14ac:dyDescent="0.25">
      <c r="A1819" s="38">
        <v>38894</v>
      </c>
      <c r="B1819" s="38">
        <v>38894</v>
      </c>
      <c r="C1819" s="11">
        <v>2006</v>
      </c>
      <c r="D1819" s="11" t="s">
        <v>34</v>
      </c>
      <c r="E1819" s="11" t="s">
        <v>35</v>
      </c>
      <c r="F1819" s="36" t="s">
        <v>162</v>
      </c>
      <c r="G1819" s="36" t="s">
        <v>2656</v>
      </c>
      <c r="H1819" s="9" t="s">
        <v>2657</v>
      </c>
      <c r="I1819" s="10">
        <v>0</v>
      </c>
      <c r="J1819" s="12">
        <v>2200</v>
      </c>
      <c r="K1819" s="12">
        <v>464</v>
      </c>
      <c r="L1819" s="12">
        <v>0</v>
      </c>
      <c r="M1819" s="12">
        <v>0</v>
      </c>
      <c r="N1819" s="39">
        <v>0</v>
      </c>
      <c r="O1819" s="31">
        <v>0.43</v>
      </c>
      <c r="P1819" s="36" t="s">
        <v>99</v>
      </c>
    </row>
    <row r="1820" spans="1:16" ht="24" x14ac:dyDescent="0.25">
      <c r="A1820" s="38">
        <v>38895</v>
      </c>
      <c r="B1820" s="38">
        <v>38895</v>
      </c>
      <c r="C1820" s="11">
        <v>2006</v>
      </c>
      <c r="D1820" s="11" t="s">
        <v>34</v>
      </c>
      <c r="E1820" s="11" t="s">
        <v>333</v>
      </c>
      <c r="F1820" s="36" t="s">
        <v>59</v>
      </c>
      <c r="G1820" s="36" t="s">
        <v>2658</v>
      </c>
      <c r="H1820" s="9" t="s">
        <v>2659</v>
      </c>
      <c r="I1820" s="10">
        <v>0</v>
      </c>
      <c r="J1820" s="12">
        <v>700</v>
      </c>
      <c r="K1820" s="12">
        <v>140</v>
      </c>
      <c r="L1820" s="12">
        <v>0</v>
      </c>
      <c r="M1820" s="12">
        <v>0</v>
      </c>
      <c r="N1820" s="39">
        <v>0</v>
      </c>
      <c r="O1820" s="31">
        <v>0.65295999999999998</v>
      </c>
      <c r="P1820" s="36" t="s">
        <v>99</v>
      </c>
    </row>
    <row r="1821" spans="1:16" ht="48" x14ac:dyDescent="0.25">
      <c r="A1821" s="38">
        <v>38896</v>
      </c>
      <c r="B1821" s="38">
        <v>38899</v>
      </c>
      <c r="C1821" s="11">
        <v>2006</v>
      </c>
      <c r="D1821" s="11" t="s">
        <v>34</v>
      </c>
      <c r="E1821" s="11" t="s">
        <v>35</v>
      </c>
      <c r="F1821" s="36" t="s">
        <v>162</v>
      </c>
      <c r="G1821" s="36" t="s">
        <v>1272</v>
      </c>
      <c r="H1821" s="9" t="s">
        <v>2660</v>
      </c>
      <c r="I1821" s="10">
        <v>0</v>
      </c>
      <c r="J1821" s="12">
        <v>43564</v>
      </c>
      <c r="K1821" s="12">
        <v>10891</v>
      </c>
      <c r="L1821" s="12">
        <v>0</v>
      </c>
      <c r="M1821" s="12">
        <v>0</v>
      </c>
      <c r="N1821" s="39">
        <v>0</v>
      </c>
      <c r="O1821" s="31">
        <v>10.891</v>
      </c>
      <c r="P1821" s="36" t="s">
        <v>99</v>
      </c>
    </row>
    <row r="1822" spans="1:16" ht="36" x14ac:dyDescent="0.25">
      <c r="A1822" s="38">
        <v>38896</v>
      </c>
      <c r="B1822" s="38">
        <v>38896</v>
      </c>
      <c r="C1822" s="11">
        <v>2006</v>
      </c>
      <c r="D1822" s="35" t="s">
        <v>13</v>
      </c>
      <c r="E1822" s="11" t="s">
        <v>125</v>
      </c>
      <c r="F1822" s="36" t="s">
        <v>51</v>
      </c>
      <c r="G1822" s="36" t="s">
        <v>1545</v>
      </c>
      <c r="H1822" s="9" t="s">
        <v>2661</v>
      </c>
      <c r="I1822" s="10">
        <v>0</v>
      </c>
      <c r="J1822" s="12">
        <v>25</v>
      </c>
      <c r="K1822" s="12">
        <v>0</v>
      </c>
      <c r="L1822" s="12">
        <v>0</v>
      </c>
      <c r="M1822" s="12">
        <v>0</v>
      </c>
      <c r="N1822" s="39">
        <v>0</v>
      </c>
      <c r="O1822" s="31">
        <v>0</v>
      </c>
      <c r="P1822" s="36" t="s">
        <v>99</v>
      </c>
    </row>
    <row r="1823" spans="1:16" ht="24" x14ac:dyDescent="0.25">
      <c r="A1823" s="38">
        <v>38897</v>
      </c>
      <c r="B1823" s="38">
        <v>38897</v>
      </c>
      <c r="C1823" s="11">
        <v>2006</v>
      </c>
      <c r="D1823" s="35" t="s">
        <v>115</v>
      </c>
      <c r="E1823" s="11" t="s">
        <v>116</v>
      </c>
      <c r="F1823" s="36" t="s">
        <v>165</v>
      </c>
      <c r="G1823" s="36" t="s">
        <v>361</v>
      </c>
      <c r="H1823" s="9" t="s">
        <v>2662</v>
      </c>
      <c r="I1823" s="10">
        <v>0</v>
      </c>
      <c r="J1823" s="12">
        <v>20</v>
      </c>
      <c r="K1823" s="12">
        <v>0</v>
      </c>
      <c r="L1823" s="12">
        <v>0</v>
      </c>
      <c r="M1823" s="12">
        <v>0</v>
      </c>
      <c r="N1823" s="39">
        <v>0</v>
      </c>
      <c r="O1823" s="31">
        <v>0</v>
      </c>
      <c r="P1823" s="36" t="s">
        <v>99</v>
      </c>
    </row>
    <row r="1824" spans="1:16" ht="24" x14ac:dyDescent="0.25">
      <c r="A1824" s="38">
        <v>38897</v>
      </c>
      <c r="B1824" s="38">
        <v>38897</v>
      </c>
      <c r="C1824" s="11">
        <v>2006</v>
      </c>
      <c r="D1824" s="35" t="s">
        <v>13</v>
      </c>
      <c r="E1824" s="11" t="s">
        <v>125</v>
      </c>
      <c r="F1824" s="36" t="s">
        <v>92</v>
      </c>
      <c r="G1824" s="36" t="s">
        <v>2663</v>
      </c>
      <c r="H1824" s="9" t="s">
        <v>2664</v>
      </c>
      <c r="I1824" s="10">
        <v>2</v>
      </c>
      <c r="J1824" s="12">
        <v>3</v>
      </c>
      <c r="K1824" s="12">
        <v>0</v>
      </c>
      <c r="L1824" s="12">
        <v>0</v>
      </c>
      <c r="M1824" s="12">
        <v>0</v>
      </c>
      <c r="N1824" s="39">
        <v>0</v>
      </c>
      <c r="O1824" s="31">
        <v>0</v>
      </c>
      <c r="P1824" s="36" t="s">
        <v>99</v>
      </c>
    </row>
    <row r="1825" spans="1:16" ht="36" x14ac:dyDescent="0.25">
      <c r="A1825" s="38">
        <v>38898</v>
      </c>
      <c r="B1825" s="38">
        <v>38898</v>
      </c>
      <c r="C1825" s="11">
        <v>2006</v>
      </c>
      <c r="D1825" s="35" t="s">
        <v>115</v>
      </c>
      <c r="E1825" s="11" t="s">
        <v>116</v>
      </c>
      <c r="F1825" s="36" t="s">
        <v>69</v>
      </c>
      <c r="G1825" s="36" t="s">
        <v>1455</v>
      </c>
      <c r="H1825" s="9" t="s">
        <v>2665</v>
      </c>
      <c r="I1825" s="10">
        <v>0</v>
      </c>
      <c r="J1825" s="12">
        <v>0</v>
      </c>
      <c r="K1825" s="12">
        <v>0</v>
      </c>
      <c r="L1825" s="12">
        <v>0</v>
      </c>
      <c r="M1825" s="12">
        <v>0</v>
      </c>
      <c r="N1825" s="39">
        <v>0</v>
      </c>
      <c r="O1825" s="31">
        <v>3.22</v>
      </c>
      <c r="P1825" s="36" t="s">
        <v>99</v>
      </c>
    </row>
    <row r="1826" spans="1:16" ht="60" x14ac:dyDescent="0.25">
      <c r="A1826" s="38">
        <v>38900</v>
      </c>
      <c r="B1826" s="38">
        <v>38900</v>
      </c>
      <c r="C1826" s="11">
        <v>2006</v>
      </c>
      <c r="D1826" s="11" t="s">
        <v>34</v>
      </c>
      <c r="E1826" s="11" t="s">
        <v>35</v>
      </c>
      <c r="F1826" s="36" t="s">
        <v>51</v>
      </c>
      <c r="G1826" s="36" t="s">
        <v>2666</v>
      </c>
      <c r="H1826" s="9" t="s">
        <v>2667</v>
      </c>
      <c r="I1826" s="10">
        <v>0</v>
      </c>
      <c r="J1826" s="12">
        <v>2040</v>
      </c>
      <c r="K1826" s="12">
        <v>200</v>
      </c>
      <c r="L1826" s="12">
        <v>0</v>
      </c>
      <c r="M1826" s="12">
        <v>0</v>
      </c>
      <c r="N1826" s="39">
        <v>0</v>
      </c>
      <c r="O1826" s="31">
        <v>1.9441999999999999</v>
      </c>
      <c r="P1826" s="36" t="s">
        <v>99</v>
      </c>
    </row>
    <row r="1827" spans="1:16" ht="24" x14ac:dyDescent="0.25">
      <c r="A1827" s="38">
        <v>38900</v>
      </c>
      <c r="B1827" s="38">
        <v>38900</v>
      </c>
      <c r="C1827" s="11">
        <v>2006</v>
      </c>
      <c r="D1827" s="11" t="s">
        <v>34</v>
      </c>
      <c r="E1827" s="11" t="s">
        <v>35</v>
      </c>
      <c r="F1827" s="36" t="s">
        <v>97</v>
      </c>
      <c r="G1827" s="9" t="s">
        <v>2668</v>
      </c>
      <c r="H1827" s="9" t="s">
        <v>2669</v>
      </c>
      <c r="I1827" s="10">
        <v>0</v>
      </c>
      <c r="J1827" s="12">
        <v>5125</v>
      </c>
      <c r="K1827" s="12">
        <v>1025</v>
      </c>
      <c r="L1827" s="12">
        <v>0</v>
      </c>
      <c r="M1827" s="12">
        <v>0</v>
      </c>
      <c r="N1827" s="39">
        <v>0</v>
      </c>
      <c r="O1827" s="31">
        <v>1.0249999999999999</v>
      </c>
      <c r="P1827" s="36" t="s">
        <v>99</v>
      </c>
    </row>
    <row r="1828" spans="1:16" ht="36" x14ac:dyDescent="0.25">
      <c r="A1828" s="38">
        <v>38900</v>
      </c>
      <c r="B1828" s="38">
        <v>38900</v>
      </c>
      <c r="C1828" s="11">
        <v>2006</v>
      </c>
      <c r="D1828" s="11" t="s">
        <v>34</v>
      </c>
      <c r="E1828" s="11" t="s">
        <v>35</v>
      </c>
      <c r="F1828" s="36" t="s">
        <v>100</v>
      </c>
      <c r="G1828" s="36" t="s">
        <v>2670</v>
      </c>
      <c r="H1828" s="9" t="s">
        <v>2671</v>
      </c>
      <c r="I1828" s="10">
        <v>0</v>
      </c>
      <c r="J1828" s="12">
        <v>125</v>
      </c>
      <c r="K1828" s="12">
        <v>25</v>
      </c>
      <c r="L1828" s="12">
        <v>0</v>
      </c>
      <c r="M1828" s="12">
        <v>0</v>
      </c>
      <c r="N1828" s="39">
        <v>0</v>
      </c>
      <c r="O1828" s="31">
        <v>2.5000000000000001E-2</v>
      </c>
      <c r="P1828" s="36" t="s">
        <v>99</v>
      </c>
    </row>
    <row r="1829" spans="1:16" ht="36" x14ac:dyDescent="0.25">
      <c r="A1829" s="38">
        <v>38901</v>
      </c>
      <c r="B1829" s="38">
        <v>38901</v>
      </c>
      <c r="C1829" s="11">
        <v>2006</v>
      </c>
      <c r="D1829" s="11" t="s">
        <v>34</v>
      </c>
      <c r="E1829" s="11" t="s">
        <v>50</v>
      </c>
      <c r="F1829" s="36" t="s">
        <v>51</v>
      </c>
      <c r="G1829" s="36" t="s">
        <v>1839</v>
      </c>
      <c r="H1829" s="9" t="s">
        <v>2672</v>
      </c>
      <c r="I1829" s="10">
        <v>0</v>
      </c>
      <c r="J1829" s="12">
        <v>0</v>
      </c>
      <c r="K1829" s="12">
        <v>0</v>
      </c>
      <c r="L1829" s="12">
        <v>0</v>
      </c>
      <c r="M1829" s="12">
        <v>0</v>
      </c>
      <c r="N1829" s="39">
        <v>2</v>
      </c>
      <c r="O1829" s="31">
        <v>1.16772E-2</v>
      </c>
      <c r="P1829" s="36" t="s">
        <v>99</v>
      </c>
    </row>
    <row r="1830" spans="1:16" ht="48" x14ac:dyDescent="0.25">
      <c r="A1830" s="38">
        <v>38902</v>
      </c>
      <c r="B1830" s="38">
        <v>38902</v>
      </c>
      <c r="C1830" s="11">
        <v>2006</v>
      </c>
      <c r="D1830" s="11" t="s">
        <v>34</v>
      </c>
      <c r="E1830" s="11" t="s">
        <v>35</v>
      </c>
      <c r="F1830" s="36" t="s">
        <v>15</v>
      </c>
      <c r="G1830" s="36" t="s">
        <v>486</v>
      </c>
      <c r="H1830" s="9" t="s">
        <v>2673</v>
      </c>
      <c r="I1830" s="10">
        <v>1</v>
      </c>
      <c r="J1830" s="12">
        <v>1871</v>
      </c>
      <c r="K1830" s="12">
        <v>374</v>
      </c>
      <c r="L1830" s="12">
        <v>2</v>
      </c>
      <c r="M1830" s="12">
        <v>0</v>
      </c>
      <c r="N1830" s="39">
        <v>0</v>
      </c>
      <c r="O1830" s="31">
        <v>0.374</v>
      </c>
      <c r="P1830" s="36" t="s">
        <v>99</v>
      </c>
    </row>
    <row r="1831" spans="1:16" ht="48" x14ac:dyDescent="0.25">
      <c r="A1831" s="38">
        <v>38902</v>
      </c>
      <c r="B1831" s="38">
        <v>38902</v>
      </c>
      <c r="C1831" s="11">
        <v>2006</v>
      </c>
      <c r="D1831" s="35" t="s">
        <v>104</v>
      </c>
      <c r="E1831" s="11" t="s">
        <v>276</v>
      </c>
      <c r="F1831" s="36" t="s">
        <v>36</v>
      </c>
      <c r="G1831" s="36" t="s">
        <v>830</v>
      </c>
      <c r="H1831" s="9" t="s">
        <v>2674</v>
      </c>
      <c r="I1831" s="10">
        <v>1</v>
      </c>
      <c r="J1831" s="12">
        <v>1</v>
      </c>
      <c r="K1831" s="12">
        <v>0</v>
      </c>
      <c r="L1831" s="12">
        <v>0</v>
      </c>
      <c r="M1831" s="12">
        <v>0</v>
      </c>
      <c r="N1831" s="39">
        <v>0</v>
      </c>
      <c r="O1831" s="31">
        <v>0</v>
      </c>
      <c r="P1831" s="36" t="s">
        <v>99</v>
      </c>
    </row>
    <row r="1832" spans="1:16" ht="36" x14ac:dyDescent="0.25">
      <c r="A1832" s="38">
        <v>38902</v>
      </c>
      <c r="B1832" s="38">
        <v>38902</v>
      </c>
      <c r="C1832" s="11">
        <v>2006</v>
      </c>
      <c r="D1832" s="35" t="s">
        <v>13</v>
      </c>
      <c r="E1832" s="11" t="s">
        <v>751</v>
      </c>
      <c r="F1832" s="36" t="s">
        <v>28</v>
      </c>
      <c r="G1832" s="36" t="s">
        <v>411</v>
      </c>
      <c r="H1832" s="9" t="s">
        <v>2675</v>
      </c>
      <c r="I1832" s="10">
        <v>0</v>
      </c>
      <c r="J1832" s="12">
        <v>30</v>
      </c>
      <c r="K1832" s="12">
        <v>0</v>
      </c>
      <c r="L1832" s="12">
        <v>0</v>
      </c>
      <c r="M1832" s="12">
        <v>0</v>
      </c>
      <c r="N1832" s="39">
        <v>0</v>
      </c>
      <c r="O1832" s="31">
        <v>0</v>
      </c>
      <c r="P1832" s="36" t="s">
        <v>99</v>
      </c>
    </row>
    <row r="1833" spans="1:16" ht="48" x14ac:dyDescent="0.25">
      <c r="A1833" s="38">
        <v>38903</v>
      </c>
      <c r="B1833" s="38">
        <v>38903</v>
      </c>
      <c r="C1833" s="11">
        <v>2006</v>
      </c>
      <c r="D1833" s="11" t="s">
        <v>34</v>
      </c>
      <c r="E1833" s="11" t="s">
        <v>35</v>
      </c>
      <c r="F1833" s="36" t="s">
        <v>62</v>
      </c>
      <c r="G1833" s="36" t="s">
        <v>784</v>
      </c>
      <c r="H1833" s="9" t="s">
        <v>2676</v>
      </c>
      <c r="I1833" s="10">
        <v>1</v>
      </c>
      <c r="J1833" s="12">
        <v>5</v>
      </c>
      <c r="K1833" s="12">
        <v>0</v>
      </c>
      <c r="L1833" s="12">
        <v>0</v>
      </c>
      <c r="M1833" s="12">
        <v>0</v>
      </c>
      <c r="N1833" s="39">
        <v>0</v>
      </c>
      <c r="O1833" s="31">
        <v>0</v>
      </c>
      <c r="P1833" s="36" t="s">
        <v>99</v>
      </c>
    </row>
    <row r="1834" spans="1:16" ht="48" x14ac:dyDescent="0.25">
      <c r="A1834" s="38">
        <v>38904</v>
      </c>
      <c r="B1834" s="38">
        <v>38904</v>
      </c>
      <c r="C1834" s="11">
        <v>2006</v>
      </c>
      <c r="D1834" s="11" t="s">
        <v>34</v>
      </c>
      <c r="E1834" s="11" t="s">
        <v>35</v>
      </c>
      <c r="F1834" s="36" t="s">
        <v>21</v>
      </c>
      <c r="G1834" s="36" t="s">
        <v>1191</v>
      </c>
      <c r="H1834" s="9" t="s">
        <v>2677</v>
      </c>
      <c r="I1834" s="10">
        <v>4</v>
      </c>
      <c r="J1834" s="12">
        <v>13520</v>
      </c>
      <c r="K1834" s="12">
        <v>2704</v>
      </c>
      <c r="L1834" s="12">
        <v>36</v>
      </c>
      <c r="M1834" s="12">
        <v>0</v>
      </c>
      <c r="N1834" s="39">
        <v>295.5</v>
      </c>
      <c r="O1834" s="31">
        <v>516.26</v>
      </c>
      <c r="P1834" s="36" t="s">
        <v>38</v>
      </c>
    </row>
    <row r="1835" spans="1:16" ht="36" x14ac:dyDescent="0.25">
      <c r="A1835" s="38">
        <v>38905</v>
      </c>
      <c r="B1835" s="38">
        <v>38914</v>
      </c>
      <c r="C1835" s="11">
        <v>2006</v>
      </c>
      <c r="D1835" s="11" t="s">
        <v>34</v>
      </c>
      <c r="E1835" s="11" t="s">
        <v>323</v>
      </c>
      <c r="F1835" s="36" t="s">
        <v>28</v>
      </c>
      <c r="G1835" s="36" t="s">
        <v>228</v>
      </c>
      <c r="H1835" s="9" t="s">
        <v>2678</v>
      </c>
      <c r="I1835" s="10">
        <v>10</v>
      </c>
      <c r="J1835" s="12">
        <v>10</v>
      </c>
      <c r="K1835" s="12">
        <v>0</v>
      </c>
      <c r="L1835" s="12">
        <v>0</v>
      </c>
      <c r="M1835" s="12">
        <v>0</v>
      </c>
      <c r="N1835" s="39">
        <v>0</v>
      </c>
      <c r="O1835" s="31">
        <v>0</v>
      </c>
      <c r="P1835" s="36" t="s">
        <v>99</v>
      </c>
    </row>
    <row r="1836" spans="1:16" ht="24" x14ac:dyDescent="0.25">
      <c r="A1836" s="38">
        <v>38905</v>
      </c>
      <c r="B1836" s="38">
        <v>38905</v>
      </c>
      <c r="C1836" s="11">
        <v>2006</v>
      </c>
      <c r="D1836" s="11" t="s">
        <v>34</v>
      </c>
      <c r="E1836" s="11" t="s">
        <v>50</v>
      </c>
      <c r="F1836" s="36" t="s">
        <v>62</v>
      </c>
      <c r="G1836" s="36" t="s">
        <v>2679</v>
      </c>
      <c r="H1836" s="9" t="s">
        <v>2680</v>
      </c>
      <c r="I1836" s="10">
        <v>1</v>
      </c>
      <c r="J1836" s="12">
        <v>1</v>
      </c>
      <c r="K1836" s="12">
        <v>0</v>
      </c>
      <c r="L1836" s="12">
        <v>0</v>
      </c>
      <c r="M1836" s="12">
        <v>0</v>
      </c>
      <c r="N1836" s="39">
        <v>0</v>
      </c>
      <c r="O1836" s="31">
        <v>0</v>
      </c>
      <c r="P1836" s="36" t="s">
        <v>99</v>
      </c>
    </row>
    <row r="1837" spans="1:16" ht="24" x14ac:dyDescent="0.25">
      <c r="A1837" s="38">
        <v>38906</v>
      </c>
      <c r="B1837" s="38">
        <v>38906</v>
      </c>
      <c r="C1837" s="11">
        <v>2006</v>
      </c>
      <c r="D1837" s="35" t="s">
        <v>115</v>
      </c>
      <c r="E1837" s="11" t="s">
        <v>116</v>
      </c>
      <c r="F1837" s="36" t="s">
        <v>77</v>
      </c>
      <c r="G1837" s="36" t="s">
        <v>2681</v>
      </c>
      <c r="H1837" s="9" t="s">
        <v>2682</v>
      </c>
      <c r="I1837" s="10">
        <v>5</v>
      </c>
      <c r="J1837" s="12">
        <v>5</v>
      </c>
      <c r="K1837" s="12">
        <v>0</v>
      </c>
      <c r="L1837" s="12">
        <v>0</v>
      </c>
      <c r="M1837" s="12">
        <v>0</v>
      </c>
      <c r="N1837" s="39">
        <v>0</v>
      </c>
      <c r="O1837" s="31">
        <v>1</v>
      </c>
      <c r="P1837" s="36" t="s">
        <v>99</v>
      </c>
    </row>
    <row r="1838" spans="1:16" ht="24" x14ac:dyDescent="0.25">
      <c r="A1838" s="38">
        <v>38906</v>
      </c>
      <c r="B1838" s="38">
        <v>38906</v>
      </c>
      <c r="C1838" s="11">
        <v>2006</v>
      </c>
      <c r="D1838" s="11" t="s">
        <v>34</v>
      </c>
      <c r="E1838" s="11" t="s">
        <v>333</v>
      </c>
      <c r="F1838" s="36" t="s">
        <v>21</v>
      </c>
      <c r="G1838" s="36" t="s">
        <v>2683</v>
      </c>
      <c r="H1838" s="9" t="s">
        <v>2684</v>
      </c>
      <c r="I1838" s="10">
        <v>1</v>
      </c>
      <c r="J1838" s="12">
        <v>1</v>
      </c>
      <c r="K1838" s="12">
        <v>0</v>
      </c>
      <c r="L1838" s="12">
        <v>0</v>
      </c>
      <c r="M1838" s="12">
        <v>0</v>
      </c>
      <c r="N1838" s="39">
        <v>0</v>
      </c>
      <c r="O1838" s="31">
        <v>0</v>
      </c>
      <c r="P1838" s="36" t="s">
        <v>99</v>
      </c>
    </row>
    <row r="1839" spans="1:16" ht="24" x14ac:dyDescent="0.25">
      <c r="A1839" s="38">
        <v>38907</v>
      </c>
      <c r="B1839" s="38">
        <v>38907</v>
      </c>
      <c r="C1839" s="11">
        <v>2006</v>
      </c>
      <c r="D1839" s="35" t="s">
        <v>115</v>
      </c>
      <c r="E1839" s="11" t="s">
        <v>116</v>
      </c>
      <c r="F1839" s="36" t="s">
        <v>59</v>
      </c>
      <c r="G1839" s="36" t="s">
        <v>2685</v>
      </c>
      <c r="H1839" s="9" t="s">
        <v>2686</v>
      </c>
      <c r="I1839" s="10">
        <v>6</v>
      </c>
      <c r="J1839" s="12">
        <v>6</v>
      </c>
      <c r="K1839" s="12">
        <v>0</v>
      </c>
      <c r="L1839" s="12">
        <v>0</v>
      </c>
      <c r="M1839" s="12">
        <v>0</v>
      </c>
      <c r="N1839" s="39">
        <v>0</v>
      </c>
      <c r="O1839" s="31">
        <v>1</v>
      </c>
      <c r="P1839" s="36" t="s">
        <v>99</v>
      </c>
    </row>
    <row r="1840" spans="1:16" ht="36" x14ac:dyDescent="0.25">
      <c r="A1840" s="38">
        <v>38907</v>
      </c>
      <c r="B1840" s="38">
        <v>38907</v>
      </c>
      <c r="C1840" s="11">
        <v>2006</v>
      </c>
      <c r="D1840" s="35" t="s">
        <v>115</v>
      </c>
      <c r="E1840" s="11" t="s">
        <v>116</v>
      </c>
      <c r="F1840" s="36" t="s">
        <v>47</v>
      </c>
      <c r="G1840" s="36" t="s">
        <v>2254</v>
      </c>
      <c r="H1840" s="9" t="s">
        <v>2687</v>
      </c>
      <c r="I1840" s="10">
        <v>5</v>
      </c>
      <c r="J1840" s="12">
        <v>30</v>
      </c>
      <c r="K1840" s="12">
        <v>0</v>
      </c>
      <c r="L1840" s="12">
        <v>0</v>
      </c>
      <c r="M1840" s="12">
        <v>0</v>
      </c>
      <c r="N1840" s="39">
        <v>0</v>
      </c>
      <c r="O1840" s="31">
        <v>0.6</v>
      </c>
      <c r="P1840" s="36" t="s">
        <v>99</v>
      </c>
    </row>
    <row r="1841" spans="1:16" ht="48" x14ac:dyDescent="0.25">
      <c r="A1841" s="38">
        <v>38907</v>
      </c>
      <c r="B1841" s="38">
        <v>38907</v>
      </c>
      <c r="C1841" s="11">
        <v>2006</v>
      </c>
      <c r="D1841" s="11" t="s">
        <v>34</v>
      </c>
      <c r="E1841" s="11" t="s">
        <v>35</v>
      </c>
      <c r="F1841" s="36" t="s">
        <v>19</v>
      </c>
      <c r="G1841" s="36" t="s">
        <v>641</v>
      </c>
      <c r="H1841" s="9" t="s">
        <v>2688</v>
      </c>
      <c r="I1841" s="10">
        <v>1</v>
      </c>
      <c r="J1841" s="12">
        <v>616</v>
      </c>
      <c r="K1841" s="12">
        <v>123</v>
      </c>
      <c r="L1841" s="12">
        <v>0</v>
      </c>
      <c r="M1841" s="12">
        <v>0</v>
      </c>
      <c r="N1841" s="39">
        <v>0</v>
      </c>
      <c r="O1841" s="31">
        <v>0.57367199999999996</v>
      </c>
      <c r="P1841" s="36" t="s">
        <v>99</v>
      </c>
    </row>
    <row r="1842" spans="1:16" ht="36" x14ac:dyDescent="0.25">
      <c r="A1842" s="38">
        <v>38907</v>
      </c>
      <c r="B1842" s="38">
        <v>38907</v>
      </c>
      <c r="C1842" s="11">
        <v>2006</v>
      </c>
      <c r="D1842" s="35" t="s">
        <v>115</v>
      </c>
      <c r="E1842" s="11" t="s">
        <v>116</v>
      </c>
      <c r="F1842" s="36" t="s">
        <v>100</v>
      </c>
      <c r="G1842" s="36" t="s">
        <v>2689</v>
      </c>
      <c r="H1842" s="9" t="s">
        <v>2690</v>
      </c>
      <c r="I1842" s="10">
        <v>0</v>
      </c>
      <c r="J1842" s="12">
        <v>0</v>
      </c>
      <c r="K1842" s="12">
        <v>0</v>
      </c>
      <c r="L1842" s="12">
        <v>0</v>
      </c>
      <c r="M1842" s="12">
        <v>0</v>
      </c>
      <c r="N1842" s="39">
        <v>0</v>
      </c>
      <c r="O1842" s="31">
        <v>0.27</v>
      </c>
      <c r="P1842" s="36" t="s">
        <v>99</v>
      </c>
    </row>
    <row r="1843" spans="1:16" ht="60" x14ac:dyDescent="0.25">
      <c r="A1843" s="38">
        <v>38908</v>
      </c>
      <c r="B1843" s="38">
        <v>38908</v>
      </c>
      <c r="C1843" s="11">
        <v>2006</v>
      </c>
      <c r="D1843" s="11" t="s">
        <v>34</v>
      </c>
      <c r="E1843" s="11" t="s">
        <v>35</v>
      </c>
      <c r="F1843" s="36" t="s">
        <v>162</v>
      </c>
      <c r="G1843" s="9" t="s">
        <v>2691</v>
      </c>
      <c r="H1843" s="9" t="s">
        <v>2692</v>
      </c>
      <c r="I1843" s="10">
        <v>1</v>
      </c>
      <c r="J1843" s="12">
        <v>3</v>
      </c>
      <c r="K1843" s="12">
        <v>0</v>
      </c>
      <c r="L1843" s="12">
        <v>0</v>
      </c>
      <c r="M1843" s="12">
        <v>0</v>
      </c>
      <c r="N1843" s="39">
        <v>0</v>
      </c>
      <c r="O1843" s="31">
        <v>0</v>
      </c>
      <c r="P1843" s="36" t="s">
        <v>99</v>
      </c>
    </row>
    <row r="1844" spans="1:16" ht="36" x14ac:dyDescent="0.25">
      <c r="A1844" s="38">
        <v>38908</v>
      </c>
      <c r="B1844" s="38">
        <v>38908</v>
      </c>
      <c r="C1844" s="11">
        <v>2006</v>
      </c>
      <c r="D1844" s="11" t="s">
        <v>34</v>
      </c>
      <c r="E1844" s="11" t="s">
        <v>35</v>
      </c>
      <c r="F1844" s="36" t="s">
        <v>59</v>
      </c>
      <c r="G1844" s="36" t="s">
        <v>2693</v>
      </c>
      <c r="H1844" s="9" t="s">
        <v>2694</v>
      </c>
      <c r="I1844" s="10">
        <v>1</v>
      </c>
      <c r="J1844" s="12">
        <v>1</v>
      </c>
      <c r="K1844" s="12">
        <v>0</v>
      </c>
      <c r="L1844" s="12">
        <v>0</v>
      </c>
      <c r="M1844" s="12">
        <v>0</v>
      </c>
      <c r="N1844" s="39">
        <v>0</v>
      </c>
      <c r="O1844" s="31">
        <v>0</v>
      </c>
      <c r="P1844" s="36" t="s">
        <v>99</v>
      </c>
    </row>
    <row r="1845" spans="1:16" ht="24" x14ac:dyDescent="0.25">
      <c r="A1845" s="38">
        <v>38909</v>
      </c>
      <c r="B1845" s="38">
        <v>38909</v>
      </c>
      <c r="C1845" s="11">
        <v>2006</v>
      </c>
      <c r="D1845" s="11" t="s">
        <v>34</v>
      </c>
      <c r="E1845" s="11" t="s">
        <v>35</v>
      </c>
      <c r="F1845" s="36" t="s">
        <v>77</v>
      </c>
      <c r="G1845" s="36" t="s">
        <v>2681</v>
      </c>
      <c r="H1845" s="9" t="s">
        <v>2695</v>
      </c>
      <c r="I1845" s="10">
        <v>1</v>
      </c>
      <c r="J1845" s="12">
        <v>1</v>
      </c>
      <c r="K1845" s="12">
        <v>0</v>
      </c>
      <c r="L1845" s="12">
        <v>0</v>
      </c>
      <c r="M1845" s="12">
        <v>0</v>
      </c>
      <c r="N1845" s="39">
        <v>0</v>
      </c>
      <c r="O1845" s="31">
        <v>0</v>
      </c>
      <c r="P1845" s="36" t="s">
        <v>99</v>
      </c>
    </row>
    <row r="1846" spans="1:16" ht="36" x14ac:dyDescent="0.25">
      <c r="A1846" s="38">
        <v>38909</v>
      </c>
      <c r="B1846" s="38">
        <v>38909</v>
      </c>
      <c r="C1846" s="11">
        <v>2006</v>
      </c>
      <c r="D1846" s="35" t="s">
        <v>13</v>
      </c>
      <c r="E1846" s="11" t="s">
        <v>125</v>
      </c>
      <c r="F1846" s="36" t="s">
        <v>62</v>
      </c>
      <c r="G1846" s="36" t="s">
        <v>585</v>
      </c>
      <c r="H1846" s="9" t="s">
        <v>2696</v>
      </c>
      <c r="I1846" s="10">
        <v>1</v>
      </c>
      <c r="J1846" s="12">
        <v>1</v>
      </c>
      <c r="K1846" s="12">
        <v>0</v>
      </c>
      <c r="L1846" s="12">
        <v>0</v>
      </c>
      <c r="M1846" s="12">
        <v>0</v>
      </c>
      <c r="N1846" s="39">
        <v>0</v>
      </c>
      <c r="O1846" s="31">
        <v>0</v>
      </c>
      <c r="P1846" s="36" t="s">
        <v>99</v>
      </c>
    </row>
    <row r="1847" spans="1:16" ht="36" x14ac:dyDescent="0.25">
      <c r="A1847" s="38">
        <v>38909</v>
      </c>
      <c r="B1847" s="38">
        <v>38909</v>
      </c>
      <c r="C1847" s="11">
        <v>2006</v>
      </c>
      <c r="D1847" s="35" t="s">
        <v>13</v>
      </c>
      <c r="E1847" s="11" t="s">
        <v>173</v>
      </c>
      <c r="F1847" s="36" t="s">
        <v>47</v>
      </c>
      <c r="G1847" s="36" t="s">
        <v>2113</v>
      </c>
      <c r="H1847" s="9" t="s">
        <v>2697</v>
      </c>
      <c r="I1847" s="10">
        <v>0</v>
      </c>
      <c r="J1847" s="12">
        <v>5</v>
      </c>
      <c r="K1847" s="12">
        <v>0</v>
      </c>
      <c r="L1847" s="12">
        <v>0</v>
      </c>
      <c r="M1847" s="12">
        <v>0</v>
      </c>
      <c r="N1847" s="39">
        <v>0</v>
      </c>
      <c r="O1847" s="31">
        <v>0</v>
      </c>
      <c r="P1847" s="36" t="s">
        <v>99</v>
      </c>
    </row>
    <row r="1848" spans="1:16" ht="24" x14ac:dyDescent="0.25">
      <c r="A1848" s="38">
        <v>38910</v>
      </c>
      <c r="B1848" s="38">
        <v>38910</v>
      </c>
      <c r="C1848" s="11">
        <v>2006</v>
      </c>
      <c r="D1848" s="35" t="s">
        <v>115</v>
      </c>
      <c r="E1848" s="11" t="s">
        <v>116</v>
      </c>
      <c r="F1848" s="36" t="s">
        <v>19</v>
      </c>
      <c r="G1848" s="36" t="s">
        <v>1922</v>
      </c>
      <c r="H1848" s="9" t="s">
        <v>2698</v>
      </c>
      <c r="I1848" s="10">
        <v>0</v>
      </c>
      <c r="J1848" s="12">
        <v>7</v>
      </c>
      <c r="K1848" s="12">
        <v>0</v>
      </c>
      <c r="L1848" s="12">
        <v>0</v>
      </c>
      <c r="M1848" s="12">
        <v>0</v>
      </c>
      <c r="N1848" s="39">
        <v>0</v>
      </c>
      <c r="O1848" s="31">
        <v>0.6</v>
      </c>
      <c r="P1848" s="36" t="s">
        <v>99</v>
      </c>
    </row>
    <row r="1849" spans="1:16" ht="24" x14ac:dyDescent="0.25">
      <c r="A1849" s="38">
        <v>38911</v>
      </c>
      <c r="B1849" s="38">
        <v>38911</v>
      </c>
      <c r="C1849" s="11">
        <v>2006</v>
      </c>
      <c r="D1849" s="11" t="s">
        <v>34</v>
      </c>
      <c r="E1849" s="11" t="s">
        <v>35</v>
      </c>
      <c r="F1849" s="36" t="s">
        <v>47</v>
      </c>
      <c r="G1849" s="36" t="s">
        <v>2699</v>
      </c>
      <c r="H1849" s="9" t="s">
        <v>2700</v>
      </c>
      <c r="I1849" s="10">
        <v>0</v>
      </c>
      <c r="J1849" s="12">
        <v>45</v>
      </c>
      <c r="K1849" s="12">
        <v>9</v>
      </c>
      <c r="L1849" s="12">
        <v>0</v>
      </c>
      <c r="M1849" s="12">
        <v>0</v>
      </c>
      <c r="N1849" s="39">
        <v>0</v>
      </c>
      <c r="O1849" s="31">
        <v>8.9999999999999993E-3</v>
      </c>
      <c r="P1849" s="36" t="s">
        <v>99</v>
      </c>
    </row>
    <row r="1850" spans="1:16" ht="60" x14ac:dyDescent="0.25">
      <c r="A1850" s="38">
        <v>38912</v>
      </c>
      <c r="B1850" s="38">
        <v>38912</v>
      </c>
      <c r="C1850" s="11">
        <v>2006</v>
      </c>
      <c r="D1850" s="11" t="s">
        <v>34</v>
      </c>
      <c r="E1850" s="11" t="s">
        <v>35</v>
      </c>
      <c r="F1850" s="36" t="s">
        <v>36</v>
      </c>
      <c r="G1850" s="36" t="s">
        <v>2701</v>
      </c>
      <c r="H1850" s="9" t="s">
        <v>2702</v>
      </c>
      <c r="I1850" s="10">
        <v>0</v>
      </c>
      <c r="J1850" s="12">
        <v>180</v>
      </c>
      <c r="K1850" s="12">
        <v>36</v>
      </c>
      <c r="L1850" s="12">
        <v>0</v>
      </c>
      <c r="M1850" s="12">
        <v>0</v>
      </c>
      <c r="N1850" s="39">
        <v>0</v>
      </c>
      <c r="O1850" s="31">
        <v>0.53889200000000004</v>
      </c>
      <c r="P1850" s="36" t="s">
        <v>99</v>
      </c>
    </row>
    <row r="1851" spans="1:16" ht="72" x14ac:dyDescent="0.25">
      <c r="A1851" s="38">
        <v>38912</v>
      </c>
      <c r="B1851" s="38">
        <v>38912</v>
      </c>
      <c r="C1851" s="11">
        <v>2006</v>
      </c>
      <c r="D1851" s="11" t="s">
        <v>34</v>
      </c>
      <c r="E1851" s="11" t="s">
        <v>35</v>
      </c>
      <c r="F1851" s="36" t="s">
        <v>75</v>
      </c>
      <c r="G1851" s="36" t="s">
        <v>679</v>
      </c>
      <c r="H1851" s="9" t="s">
        <v>2703</v>
      </c>
      <c r="I1851" s="10">
        <v>0</v>
      </c>
      <c r="J1851" s="12">
        <v>115</v>
      </c>
      <c r="K1851" s="12">
        <v>23</v>
      </c>
      <c r="L1851" s="12">
        <v>0</v>
      </c>
      <c r="M1851" s="12">
        <v>0</v>
      </c>
      <c r="N1851" s="39">
        <v>0</v>
      </c>
      <c r="O1851" s="31">
        <v>2.3E-2</v>
      </c>
      <c r="P1851" s="36" t="s">
        <v>99</v>
      </c>
    </row>
    <row r="1852" spans="1:16" ht="24" x14ac:dyDescent="0.25">
      <c r="A1852" s="38">
        <v>38912</v>
      </c>
      <c r="B1852" s="38">
        <v>38912</v>
      </c>
      <c r="C1852" s="11">
        <v>2006</v>
      </c>
      <c r="D1852" s="11" t="s">
        <v>34</v>
      </c>
      <c r="E1852" s="11" t="s">
        <v>35</v>
      </c>
      <c r="F1852" s="36" t="s">
        <v>162</v>
      </c>
      <c r="G1852" s="36" t="s">
        <v>2414</v>
      </c>
      <c r="H1852" s="9" t="s">
        <v>2704</v>
      </c>
      <c r="I1852" s="10">
        <v>0</v>
      </c>
      <c r="J1852" s="12">
        <v>0</v>
      </c>
      <c r="K1852" s="12">
        <v>0</v>
      </c>
      <c r="L1852" s="12">
        <v>0</v>
      </c>
      <c r="M1852" s="12">
        <v>0</v>
      </c>
      <c r="N1852" s="39">
        <v>0</v>
      </c>
      <c r="O1852" s="31">
        <v>0</v>
      </c>
      <c r="P1852" s="36" t="s">
        <v>99</v>
      </c>
    </row>
    <row r="1853" spans="1:16" ht="36" x14ac:dyDescent="0.25">
      <c r="A1853" s="38">
        <v>38913</v>
      </c>
      <c r="B1853" s="38">
        <v>38913</v>
      </c>
      <c r="C1853" s="11">
        <v>2006</v>
      </c>
      <c r="D1853" s="11" t="s">
        <v>34</v>
      </c>
      <c r="E1853" s="11" t="s">
        <v>333</v>
      </c>
      <c r="F1853" s="36" t="s">
        <v>15</v>
      </c>
      <c r="G1853" s="36" t="s">
        <v>266</v>
      </c>
      <c r="H1853" s="9" t="s">
        <v>2705</v>
      </c>
      <c r="I1853" s="10">
        <v>2</v>
      </c>
      <c r="J1853" s="12">
        <v>2</v>
      </c>
      <c r="K1853" s="12">
        <v>0</v>
      </c>
      <c r="L1853" s="12">
        <v>0</v>
      </c>
      <c r="M1853" s="12">
        <v>0</v>
      </c>
      <c r="N1853" s="39">
        <v>0</v>
      </c>
      <c r="O1853" s="31">
        <v>0</v>
      </c>
      <c r="P1853" s="36" t="s">
        <v>99</v>
      </c>
    </row>
    <row r="1854" spans="1:16" ht="36" x14ac:dyDescent="0.25">
      <c r="A1854" s="38">
        <v>38915</v>
      </c>
      <c r="B1854" s="38">
        <v>38915</v>
      </c>
      <c r="C1854" s="11">
        <v>2006</v>
      </c>
      <c r="D1854" s="35" t="s">
        <v>115</v>
      </c>
      <c r="E1854" s="11" t="s">
        <v>116</v>
      </c>
      <c r="F1854" s="36" t="s">
        <v>26</v>
      </c>
      <c r="G1854" s="36" t="s">
        <v>2525</v>
      </c>
      <c r="H1854" s="9" t="s">
        <v>2706</v>
      </c>
      <c r="I1854" s="10">
        <v>2</v>
      </c>
      <c r="J1854" s="12">
        <v>32</v>
      </c>
      <c r="K1854" s="12">
        <v>0</v>
      </c>
      <c r="L1854" s="12">
        <v>0</v>
      </c>
      <c r="M1854" s="12">
        <v>0</v>
      </c>
      <c r="N1854" s="39">
        <v>0</v>
      </c>
      <c r="O1854" s="31">
        <v>0.6</v>
      </c>
      <c r="P1854" s="36" t="s">
        <v>99</v>
      </c>
    </row>
    <row r="1855" spans="1:16" ht="36" x14ac:dyDescent="0.25">
      <c r="A1855" s="38">
        <v>38915</v>
      </c>
      <c r="B1855" s="38">
        <v>38915</v>
      </c>
      <c r="C1855" s="11">
        <v>2006</v>
      </c>
      <c r="D1855" s="35" t="s">
        <v>115</v>
      </c>
      <c r="E1855" s="11" t="s">
        <v>116</v>
      </c>
      <c r="F1855" s="36" t="s">
        <v>47</v>
      </c>
      <c r="G1855" s="36" t="s">
        <v>2707</v>
      </c>
      <c r="H1855" s="9" t="s">
        <v>2708</v>
      </c>
      <c r="I1855" s="10">
        <v>0</v>
      </c>
      <c r="J1855" s="12">
        <v>1</v>
      </c>
      <c r="K1855" s="12">
        <v>0</v>
      </c>
      <c r="L1855" s="12">
        <v>0</v>
      </c>
      <c r="M1855" s="12">
        <v>0</v>
      </c>
      <c r="N1855" s="39">
        <v>0</v>
      </c>
      <c r="O1855" s="31">
        <v>0.27</v>
      </c>
      <c r="P1855" s="36" t="s">
        <v>99</v>
      </c>
    </row>
    <row r="1856" spans="1:16" ht="24" x14ac:dyDescent="0.25">
      <c r="A1856" s="38">
        <v>38915</v>
      </c>
      <c r="B1856" s="38">
        <v>38915</v>
      </c>
      <c r="C1856" s="11">
        <v>2006</v>
      </c>
      <c r="D1856" s="35" t="s">
        <v>13</v>
      </c>
      <c r="E1856" s="11" t="s">
        <v>125</v>
      </c>
      <c r="F1856" s="36" t="s">
        <v>51</v>
      </c>
      <c r="G1856" s="36" t="s">
        <v>2709</v>
      </c>
      <c r="H1856" s="9" t="s">
        <v>2710</v>
      </c>
      <c r="I1856" s="10">
        <v>0</v>
      </c>
      <c r="J1856" s="12">
        <v>6</v>
      </c>
      <c r="K1856" s="12">
        <v>0</v>
      </c>
      <c r="L1856" s="12">
        <v>0</v>
      </c>
      <c r="M1856" s="12">
        <v>0</v>
      </c>
      <c r="N1856" s="39">
        <v>0</v>
      </c>
      <c r="O1856" s="31">
        <v>0</v>
      </c>
      <c r="P1856" s="36" t="s">
        <v>99</v>
      </c>
    </row>
    <row r="1857" spans="1:16" ht="48" x14ac:dyDescent="0.25">
      <c r="A1857" s="38">
        <v>38916</v>
      </c>
      <c r="B1857" s="38">
        <v>38916</v>
      </c>
      <c r="C1857" s="11">
        <v>2006</v>
      </c>
      <c r="D1857" s="11" t="s">
        <v>34</v>
      </c>
      <c r="E1857" s="11" t="s">
        <v>35</v>
      </c>
      <c r="F1857" s="36" t="s">
        <v>47</v>
      </c>
      <c r="G1857" s="36" t="s">
        <v>979</v>
      </c>
      <c r="H1857" s="9" t="s">
        <v>2711</v>
      </c>
      <c r="I1857" s="10">
        <v>0</v>
      </c>
      <c r="J1857" s="12">
        <v>65</v>
      </c>
      <c r="K1857" s="12">
        <v>13</v>
      </c>
      <c r="L1857" s="12">
        <v>0</v>
      </c>
      <c r="M1857" s="12">
        <v>0</v>
      </c>
      <c r="N1857" s="39">
        <v>0</v>
      </c>
      <c r="O1857" s="31">
        <v>1.2999999999999999E-2</v>
      </c>
      <c r="P1857" s="36" t="s">
        <v>99</v>
      </c>
    </row>
    <row r="1858" spans="1:16" ht="60" x14ac:dyDescent="0.25">
      <c r="A1858" s="38">
        <v>38918</v>
      </c>
      <c r="B1858" s="38">
        <v>38918</v>
      </c>
      <c r="C1858" s="11">
        <v>2006</v>
      </c>
      <c r="D1858" s="11" t="s">
        <v>34</v>
      </c>
      <c r="E1858" s="11" t="s">
        <v>35</v>
      </c>
      <c r="F1858" s="36" t="s">
        <v>36</v>
      </c>
      <c r="G1858" s="36" t="s">
        <v>2712</v>
      </c>
      <c r="H1858" s="9" t="s">
        <v>2713</v>
      </c>
      <c r="I1858" s="10">
        <v>2</v>
      </c>
      <c r="J1858" s="12">
        <v>62</v>
      </c>
      <c r="K1858" s="12">
        <v>12</v>
      </c>
      <c r="L1858" s="12">
        <v>0</v>
      </c>
      <c r="M1858" s="12">
        <v>0</v>
      </c>
      <c r="N1858" s="39">
        <v>0</v>
      </c>
      <c r="O1858" s="31">
        <v>1.2E-2</v>
      </c>
      <c r="P1858" s="36" t="s">
        <v>99</v>
      </c>
    </row>
    <row r="1859" spans="1:16" ht="36" x14ac:dyDescent="0.25">
      <c r="A1859" s="38">
        <v>38918</v>
      </c>
      <c r="B1859" s="38">
        <v>39246</v>
      </c>
      <c r="C1859" s="11">
        <v>2006</v>
      </c>
      <c r="D1859" s="11" t="s">
        <v>34</v>
      </c>
      <c r="E1859" s="11" t="s">
        <v>35</v>
      </c>
      <c r="F1859" s="36" t="s">
        <v>19</v>
      </c>
      <c r="G1859" s="9" t="s">
        <v>2714</v>
      </c>
      <c r="H1859" s="9" t="s">
        <v>2715</v>
      </c>
      <c r="I1859" s="10">
        <v>1</v>
      </c>
      <c r="J1859" s="12">
        <v>456</v>
      </c>
      <c r="K1859" s="12">
        <v>91</v>
      </c>
      <c r="L1859" s="12">
        <v>0</v>
      </c>
      <c r="M1859" s="12">
        <v>0</v>
      </c>
      <c r="N1859" s="39">
        <v>0</v>
      </c>
      <c r="O1859" s="31">
        <v>9.0999999999999998E-2</v>
      </c>
      <c r="P1859" s="36" t="s">
        <v>99</v>
      </c>
    </row>
    <row r="1860" spans="1:16" ht="48" x14ac:dyDescent="0.25">
      <c r="A1860" s="38">
        <v>38918</v>
      </c>
      <c r="B1860" s="38">
        <v>38918</v>
      </c>
      <c r="C1860" s="11">
        <v>2006</v>
      </c>
      <c r="D1860" s="11" t="s">
        <v>34</v>
      </c>
      <c r="E1860" s="11" t="s">
        <v>2716</v>
      </c>
      <c r="F1860" s="36" t="s">
        <v>162</v>
      </c>
      <c r="G1860" s="9" t="s">
        <v>2717</v>
      </c>
      <c r="H1860" s="9" t="s">
        <v>2718</v>
      </c>
      <c r="I1860" s="10">
        <v>0</v>
      </c>
      <c r="J1860" s="12">
        <v>1350</v>
      </c>
      <c r="K1860" s="12">
        <v>270</v>
      </c>
      <c r="L1860" s="12">
        <v>0</v>
      </c>
      <c r="M1860" s="12">
        <v>0</v>
      </c>
      <c r="N1860" s="39">
        <v>0</v>
      </c>
      <c r="O1860" s="31">
        <v>1.25928</v>
      </c>
      <c r="P1860" s="36" t="s">
        <v>99</v>
      </c>
    </row>
    <row r="1861" spans="1:16" ht="48" x14ac:dyDescent="0.25">
      <c r="A1861" s="38">
        <v>38918</v>
      </c>
      <c r="B1861" s="38">
        <v>38918</v>
      </c>
      <c r="C1861" s="11">
        <v>2006</v>
      </c>
      <c r="D1861" s="35" t="s">
        <v>13</v>
      </c>
      <c r="E1861" s="11" t="s">
        <v>149</v>
      </c>
      <c r="F1861" s="36" t="s">
        <v>59</v>
      </c>
      <c r="G1861" s="36" t="s">
        <v>2693</v>
      </c>
      <c r="H1861" s="9" t="s">
        <v>2719</v>
      </c>
      <c r="I1861" s="10">
        <v>0</v>
      </c>
      <c r="J1861" s="12">
        <v>250</v>
      </c>
      <c r="K1861" s="12">
        <v>0</v>
      </c>
      <c r="L1861" s="12">
        <v>0</v>
      </c>
      <c r="M1861" s="12">
        <v>0</v>
      </c>
      <c r="N1861" s="39">
        <v>0</v>
      </c>
      <c r="O1861" s="31">
        <v>0</v>
      </c>
      <c r="P1861" s="36" t="s">
        <v>99</v>
      </c>
    </row>
    <row r="1862" spans="1:16" ht="60" x14ac:dyDescent="0.25">
      <c r="A1862" s="38">
        <v>38919</v>
      </c>
      <c r="B1862" s="38">
        <v>38919</v>
      </c>
      <c r="C1862" s="11">
        <v>2006</v>
      </c>
      <c r="D1862" s="11" t="s">
        <v>34</v>
      </c>
      <c r="E1862" s="11" t="s">
        <v>35</v>
      </c>
      <c r="F1862" s="36" t="s">
        <v>15</v>
      </c>
      <c r="G1862" s="36" t="s">
        <v>2720</v>
      </c>
      <c r="H1862" s="9" t="s">
        <v>2721</v>
      </c>
      <c r="I1862" s="10">
        <v>2</v>
      </c>
      <c r="J1862" s="12">
        <v>2</v>
      </c>
      <c r="K1862" s="12">
        <v>0</v>
      </c>
      <c r="L1862" s="12">
        <v>0</v>
      </c>
      <c r="M1862" s="12">
        <v>0</v>
      </c>
      <c r="N1862" s="39">
        <v>0</v>
      </c>
      <c r="O1862" s="31">
        <v>0</v>
      </c>
      <c r="P1862" s="36" t="s">
        <v>99</v>
      </c>
    </row>
    <row r="1863" spans="1:16" ht="36" x14ac:dyDescent="0.25">
      <c r="A1863" s="38">
        <v>38919</v>
      </c>
      <c r="B1863" s="38">
        <v>38919</v>
      </c>
      <c r="C1863" s="11">
        <v>2006</v>
      </c>
      <c r="D1863" s="11" t="s">
        <v>34</v>
      </c>
      <c r="E1863" s="11" t="s">
        <v>35</v>
      </c>
      <c r="F1863" s="36" t="s">
        <v>47</v>
      </c>
      <c r="G1863" s="36" t="s">
        <v>941</v>
      </c>
      <c r="H1863" s="9" t="s">
        <v>2722</v>
      </c>
      <c r="I1863" s="10">
        <v>0</v>
      </c>
      <c r="J1863" s="12">
        <v>210</v>
      </c>
      <c r="K1863" s="12">
        <v>42</v>
      </c>
      <c r="L1863" s="12">
        <v>0</v>
      </c>
      <c r="M1863" s="12">
        <v>0</v>
      </c>
      <c r="N1863" s="39">
        <v>0</v>
      </c>
      <c r="O1863" s="31">
        <v>0.84922799999999998</v>
      </c>
      <c r="P1863" s="36" t="s">
        <v>99</v>
      </c>
    </row>
    <row r="1864" spans="1:16" ht="36" x14ac:dyDescent="0.25">
      <c r="A1864" s="38">
        <v>38919</v>
      </c>
      <c r="B1864" s="38">
        <v>38919</v>
      </c>
      <c r="C1864" s="11">
        <v>2006</v>
      </c>
      <c r="D1864" s="35" t="s">
        <v>13</v>
      </c>
      <c r="E1864" s="11" t="s">
        <v>125</v>
      </c>
      <c r="F1864" s="36" t="s">
        <v>55</v>
      </c>
      <c r="G1864" s="36" t="s">
        <v>936</v>
      </c>
      <c r="H1864" s="9" t="s">
        <v>2723</v>
      </c>
      <c r="I1864" s="10">
        <v>0</v>
      </c>
      <c r="J1864" s="12">
        <v>8</v>
      </c>
      <c r="K1864" s="12">
        <v>5</v>
      </c>
      <c r="L1864" s="12">
        <v>0</v>
      </c>
      <c r="M1864" s="12">
        <v>0</v>
      </c>
      <c r="N1864" s="39">
        <v>0</v>
      </c>
      <c r="O1864" s="31">
        <v>0.13014000000000001</v>
      </c>
      <c r="P1864" s="36" t="s">
        <v>99</v>
      </c>
    </row>
    <row r="1865" spans="1:16" ht="60" x14ac:dyDescent="0.25">
      <c r="A1865" s="38">
        <v>38920</v>
      </c>
      <c r="B1865" s="38">
        <v>38920</v>
      </c>
      <c r="C1865" s="11">
        <v>2006</v>
      </c>
      <c r="D1865" s="11" t="s">
        <v>34</v>
      </c>
      <c r="E1865" s="11" t="s">
        <v>35</v>
      </c>
      <c r="F1865" s="36" t="s">
        <v>75</v>
      </c>
      <c r="G1865" s="36" t="s">
        <v>2724</v>
      </c>
      <c r="H1865" s="9" t="s">
        <v>2725</v>
      </c>
      <c r="I1865" s="10">
        <v>0</v>
      </c>
      <c r="J1865" s="12">
        <v>300</v>
      </c>
      <c r="K1865" s="12">
        <v>50</v>
      </c>
      <c r="L1865" s="12">
        <v>0</v>
      </c>
      <c r="M1865" s="12">
        <v>0</v>
      </c>
      <c r="N1865" s="39">
        <v>0</v>
      </c>
      <c r="O1865" s="31">
        <v>0.23319999999999999</v>
      </c>
      <c r="P1865" s="36" t="s">
        <v>99</v>
      </c>
    </row>
    <row r="1866" spans="1:16" ht="72" x14ac:dyDescent="0.25">
      <c r="A1866" s="38">
        <v>38920</v>
      </c>
      <c r="B1866" s="38">
        <v>38920</v>
      </c>
      <c r="C1866" s="11">
        <v>2006</v>
      </c>
      <c r="D1866" s="11" t="s">
        <v>34</v>
      </c>
      <c r="E1866" s="11" t="s">
        <v>35</v>
      </c>
      <c r="F1866" s="36" t="s">
        <v>36</v>
      </c>
      <c r="G1866" s="36" t="s">
        <v>2726</v>
      </c>
      <c r="H1866" s="9" t="s">
        <v>2727</v>
      </c>
      <c r="I1866" s="10">
        <v>0</v>
      </c>
      <c r="J1866" s="12">
        <v>100</v>
      </c>
      <c r="K1866" s="12">
        <v>20</v>
      </c>
      <c r="L1866" s="12">
        <v>0</v>
      </c>
      <c r="M1866" s="12">
        <v>0</v>
      </c>
      <c r="N1866" s="39">
        <v>0</v>
      </c>
      <c r="O1866" s="31">
        <v>9.3280000000000002E-2</v>
      </c>
      <c r="P1866" s="36" t="s">
        <v>99</v>
      </c>
    </row>
    <row r="1867" spans="1:16" ht="48" x14ac:dyDescent="0.25">
      <c r="A1867" s="38">
        <v>38922</v>
      </c>
      <c r="B1867" s="38">
        <v>38922</v>
      </c>
      <c r="C1867" s="11">
        <v>2006</v>
      </c>
      <c r="D1867" s="35" t="s">
        <v>115</v>
      </c>
      <c r="E1867" s="11" t="s">
        <v>116</v>
      </c>
      <c r="F1867" s="36" t="s">
        <v>15</v>
      </c>
      <c r="G1867" s="36" t="s">
        <v>994</v>
      </c>
      <c r="H1867" s="9" t="s">
        <v>2728</v>
      </c>
      <c r="I1867" s="10">
        <v>3</v>
      </c>
      <c r="J1867" s="12">
        <v>6</v>
      </c>
      <c r="K1867" s="12">
        <v>0</v>
      </c>
      <c r="L1867" s="12">
        <v>0</v>
      </c>
      <c r="M1867" s="12">
        <v>0</v>
      </c>
      <c r="N1867" s="39">
        <v>0</v>
      </c>
      <c r="O1867" s="31">
        <v>0.27</v>
      </c>
      <c r="P1867" s="36" t="s">
        <v>99</v>
      </c>
    </row>
    <row r="1868" spans="1:16" ht="36" x14ac:dyDescent="0.25">
      <c r="A1868" s="38">
        <v>38922</v>
      </c>
      <c r="B1868" s="38">
        <v>38922</v>
      </c>
      <c r="C1868" s="11">
        <v>2006</v>
      </c>
      <c r="D1868" s="35" t="s">
        <v>115</v>
      </c>
      <c r="E1868" s="11" t="s">
        <v>116</v>
      </c>
      <c r="F1868" s="36" t="s">
        <v>15</v>
      </c>
      <c r="G1868" s="36" t="s">
        <v>2729</v>
      </c>
      <c r="H1868" s="9" t="s">
        <v>2730</v>
      </c>
      <c r="I1868" s="10">
        <v>2</v>
      </c>
      <c r="J1868" s="12">
        <v>12</v>
      </c>
      <c r="K1868" s="12">
        <v>0</v>
      </c>
      <c r="L1868" s="12">
        <v>0</v>
      </c>
      <c r="M1868" s="12">
        <v>0</v>
      </c>
      <c r="N1868" s="39">
        <v>0</v>
      </c>
      <c r="O1868" s="31">
        <v>0.6</v>
      </c>
      <c r="P1868" s="36" t="s">
        <v>99</v>
      </c>
    </row>
    <row r="1869" spans="1:16" ht="36" x14ac:dyDescent="0.25">
      <c r="A1869" s="38">
        <v>38922</v>
      </c>
      <c r="B1869" s="38">
        <v>38922</v>
      </c>
      <c r="C1869" s="11">
        <v>2006</v>
      </c>
      <c r="D1869" s="11" t="s">
        <v>34</v>
      </c>
      <c r="E1869" s="11" t="s">
        <v>35</v>
      </c>
      <c r="F1869" s="36" t="s">
        <v>72</v>
      </c>
      <c r="G1869" s="36" t="s">
        <v>2731</v>
      </c>
      <c r="H1869" s="9" t="s">
        <v>2732</v>
      </c>
      <c r="I1869" s="10">
        <v>0</v>
      </c>
      <c r="J1869" s="12">
        <v>200</v>
      </c>
      <c r="K1869" s="12">
        <v>0</v>
      </c>
      <c r="L1869" s="12">
        <v>0</v>
      </c>
      <c r="M1869" s="12">
        <v>0</v>
      </c>
      <c r="N1869" s="39">
        <v>0</v>
      </c>
      <c r="O1869" s="31">
        <v>0</v>
      </c>
      <c r="P1869" s="36" t="s">
        <v>99</v>
      </c>
    </row>
    <row r="1870" spans="1:16" ht="36" x14ac:dyDescent="0.25">
      <c r="A1870" s="38">
        <v>38923</v>
      </c>
      <c r="B1870" s="38">
        <v>38923</v>
      </c>
      <c r="C1870" s="11">
        <v>2006</v>
      </c>
      <c r="D1870" s="35" t="s">
        <v>115</v>
      </c>
      <c r="E1870" s="11" t="s">
        <v>116</v>
      </c>
      <c r="F1870" s="36" t="s">
        <v>26</v>
      </c>
      <c r="G1870" s="36" t="s">
        <v>2733</v>
      </c>
      <c r="H1870" s="9" t="s">
        <v>2734</v>
      </c>
      <c r="I1870" s="10">
        <v>3</v>
      </c>
      <c r="J1870" s="12">
        <v>15</v>
      </c>
      <c r="K1870" s="12">
        <v>0</v>
      </c>
      <c r="L1870" s="12">
        <v>0</v>
      </c>
      <c r="M1870" s="12">
        <v>0</v>
      </c>
      <c r="N1870" s="39">
        <v>0</v>
      </c>
      <c r="O1870" s="31">
        <v>3.5999999999999997E-2</v>
      </c>
      <c r="P1870" s="36" t="s">
        <v>99</v>
      </c>
    </row>
    <row r="1871" spans="1:16" ht="36" x14ac:dyDescent="0.25">
      <c r="A1871" s="38">
        <v>38924</v>
      </c>
      <c r="B1871" s="38">
        <v>38924</v>
      </c>
      <c r="C1871" s="11">
        <v>2006</v>
      </c>
      <c r="D1871" s="11" t="s">
        <v>34</v>
      </c>
      <c r="E1871" s="11" t="s">
        <v>35</v>
      </c>
      <c r="F1871" s="36" t="s">
        <v>32</v>
      </c>
      <c r="G1871" s="36" t="s">
        <v>2294</v>
      </c>
      <c r="H1871" s="9" t="s">
        <v>2735</v>
      </c>
      <c r="I1871" s="10">
        <v>2</v>
      </c>
      <c r="J1871" s="12">
        <v>2</v>
      </c>
      <c r="K1871" s="12">
        <v>0</v>
      </c>
      <c r="L1871" s="12">
        <v>0</v>
      </c>
      <c r="M1871" s="12">
        <v>0</v>
      </c>
      <c r="N1871" s="39">
        <v>0</v>
      </c>
      <c r="O1871" s="31">
        <v>0</v>
      </c>
      <c r="P1871" s="36" t="s">
        <v>99</v>
      </c>
    </row>
    <row r="1872" spans="1:16" ht="24" x14ac:dyDescent="0.25">
      <c r="A1872" s="38">
        <v>38924</v>
      </c>
      <c r="B1872" s="38">
        <v>38924</v>
      </c>
      <c r="C1872" s="11">
        <v>2006</v>
      </c>
      <c r="D1872" s="11" t="s">
        <v>34</v>
      </c>
      <c r="E1872" s="11" t="s">
        <v>35</v>
      </c>
      <c r="F1872" s="36" t="s">
        <v>42</v>
      </c>
      <c r="G1872" s="36" t="s">
        <v>2582</v>
      </c>
      <c r="H1872" s="9" t="s">
        <v>2736</v>
      </c>
      <c r="I1872" s="10">
        <v>2</v>
      </c>
      <c r="J1872" s="12">
        <v>5</v>
      </c>
      <c r="K1872" s="12">
        <v>0</v>
      </c>
      <c r="L1872" s="12">
        <v>0</v>
      </c>
      <c r="M1872" s="12">
        <v>0</v>
      </c>
      <c r="N1872" s="39">
        <v>0</v>
      </c>
      <c r="O1872" s="31">
        <v>0</v>
      </c>
      <c r="P1872" s="36" t="s">
        <v>99</v>
      </c>
    </row>
    <row r="1873" spans="1:16" ht="48" x14ac:dyDescent="0.25">
      <c r="A1873" s="38">
        <v>38926</v>
      </c>
      <c r="B1873" s="38">
        <v>38926</v>
      </c>
      <c r="C1873" s="11">
        <v>2006</v>
      </c>
      <c r="D1873" s="11" t="s">
        <v>34</v>
      </c>
      <c r="E1873" s="11" t="s">
        <v>35</v>
      </c>
      <c r="F1873" s="36" t="s">
        <v>21</v>
      </c>
      <c r="G1873" s="36" t="s">
        <v>2737</v>
      </c>
      <c r="H1873" s="9" t="s">
        <v>2738</v>
      </c>
      <c r="I1873" s="10">
        <v>0</v>
      </c>
      <c r="J1873" s="12">
        <v>150</v>
      </c>
      <c r="K1873" s="12">
        <v>30</v>
      </c>
      <c r="L1873" s="12">
        <v>1</v>
      </c>
      <c r="M1873" s="12">
        <v>0</v>
      </c>
      <c r="N1873" s="39">
        <v>0</v>
      </c>
      <c r="O1873" s="31">
        <v>0.32584000000000002</v>
      </c>
      <c r="P1873" s="36" t="s">
        <v>99</v>
      </c>
    </row>
    <row r="1874" spans="1:16" ht="60" x14ac:dyDescent="0.25">
      <c r="A1874" s="38">
        <v>38926</v>
      </c>
      <c r="B1874" s="38">
        <v>38926</v>
      </c>
      <c r="C1874" s="11">
        <v>2006</v>
      </c>
      <c r="D1874" s="11" t="s">
        <v>34</v>
      </c>
      <c r="E1874" s="11" t="s">
        <v>35</v>
      </c>
      <c r="F1874" s="36" t="s">
        <v>59</v>
      </c>
      <c r="G1874" s="36" t="s">
        <v>1209</v>
      </c>
      <c r="H1874" s="9" t="s">
        <v>2739</v>
      </c>
      <c r="I1874" s="10">
        <v>0</v>
      </c>
      <c r="J1874" s="12">
        <v>145</v>
      </c>
      <c r="K1874" s="12">
        <v>29</v>
      </c>
      <c r="L1874" s="12">
        <v>0</v>
      </c>
      <c r="M1874" s="12">
        <v>0</v>
      </c>
      <c r="N1874" s="39">
        <v>0</v>
      </c>
      <c r="O1874" s="31">
        <v>0.13525599999999999</v>
      </c>
      <c r="P1874" s="36" t="s">
        <v>99</v>
      </c>
    </row>
    <row r="1875" spans="1:16" ht="60" x14ac:dyDescent="0.25">
      <c r="A1875" s="38">
        <v>38928</v>
      </c>
      <c r="B1875" s="38">
        <v>38928</v>
      </c>
      <c r="C1875" s="11">
        <v>2006</v>
      </c>
      <c r="D1875" s="35" t="s">
        <v>115</v>
      </c>
      <c r="E1875" s="11" t="s">
        <v>364</v>
      </c>
      <c r="F1875" s="36" t="s">
        <v>165</v>
      </c>
      <c r="G1875" s="36" t="s">
        <v>2740</v>
      </c>
      <c r="H1875" s="9" t="s">
        <v>2741</v>
      </c>
      <c r="I1875" s="10">
        <v>0</v>
      </c>
      <c r="J1875" s="12">
        <v>0</v>
      </c>
      <c r="K1875" s="12">
        <v>0</v>
      </c>
      <c r="L1875" s="12">
        <v>0</v>
      </c>
      <c r="M1875" s="12">
        <v>0</v>
      </c>
      <c r="N1875" s="39">
        <v>0</v>
      </c>
      <c r="O1875" s="31">
        <v>0</v>
      </c>
      <c r="P1875" s="36" t="s">
        <v>99</v>
      </c>
    </row>
    <row r="1876" spans="1:16" ht="36" x14ac:dyDescent="0.25">
      <c r="A1876" s="38">
        <v>38931</v>
      </c>
      <c r="B1876" s="38">
        <v>38931</v>
      </c>
      <c r="C1876" s="11">
        <v>2006</v>
      </c>
      <c r="D1876" s="35" t="s">
        <v>104</v>
      </c>
      <c r="E1876" s="11" t="s">
        <v>276</v>
      </c>
      <c r="F1876" s="36" t="s">
        <v>92</v>
      </c>
      <c r="G1876" s="36" t="s">
        <v>2742</v>
      </c>
      <c r="H1876" s="9" t="s">
        <v>2743</v>
      </c>
      <c r="I1876" s="10">
        <v>11</v>
      </c>
      <c r="J1876" s="12">
        <v>11</v>
      </c>
      <c r="K1876" s="12">
        <v>0</v>
      </c>
      <c r="L1876" s="12">
        <v>0</v>
      </c>
      <c r="M1876" s="12">
        <v>0</v>
      </c>
      <c r="N1876" s="39">
        <v>0</v>
      </c>
      <c r="O1876" s="31">
        <v>0</v>
      </c>
      <c r="P1876" s="36" t="s">
        <v>99</v>
      </c>
    </row>
    <row r="1877" spans="1:16" ht="36" x14ac:dyDescent="0.25">
      <c r="A1877" s="38">
        <v>38932</v>
      </c>
      <c r="B1877" s="38">
        <v>38932</v>
      </c>
      <c r="C1877" s="11">
        <v>2006</v>
      </c>
      <c r="D1877" s="11" t="s">
        <v>34</v>
      </c>
      <c r="E1877" s="11" t="s">
        <v>35</v>
      </c>
      <c r="F1877" s="36" t="s">
        <v>15</v>
      </c>
      <c r="G1877" s="36" t="s">
        <v>2744</v>
      </c>
      <c r="H1877" s="9" t="s">
        <v>2745</v>
      </c>
      <c r="I1877" s="10">
        <v>0</v>
      </c>
      <c r="J1877" s="12">
        <v>122</v>
      </c>
      <c r="K1877" s="12">
        <v>18</v>
      </c>
      <c r="L1877" s="12">
        <v>0</v>
      </c>
      <c r="M1877" s="12">
        <v>0</v>
      </c>
      <c r="N1877" s="39">
        <v>0</v>
      </c>
      <c r="O1877" s="31">
        <v>0.20930399999999999</v>
      </c>
      <c r="P1877" s="36" t="s">
        <v>99</v>
      </c>
    </row>
    <row r="1878" spans="1:16" ht="36" x14ac:dyDescent="0.25">
      <c r="A1878" s="38">
        <v>38932</v>
      </c>
      <c r="B1878" s="38">
        <v>38932</v>
      </c>
      <c r="C1878" s="11">
        <v>2006</v>
      </c>
      <c r="D1878" s="35" t="s">
        <v>115</v>
      </c>
      <c r="E1878" s="11" t="s">
        <v>116</v>
      </c>
      <c r="F1878" s="36" t="s">
        <v>51</v>
      </c>
      <c r="G1878" s="36" t="s">
        <v>498</v>
      </c>
      <c r="H1878" s="9" t="s">
        <v>2746</v>
      </c>
      <c r="I1878" s="10">
        <v>0</v>
      </c>
      <c r="J1878" s="12">
        <v>9</v>
      </c>
      <c r="K1878" s="12">
        <v>0</v>
      </c>
      <c r="L1878" s="12">
        <v>0</v>
      </c>
      <c r="M1878" s="12">
        <v>0</v>
      </c>
      <c r="N1878" s="39">
        <v>0</v>
      </c>
      <c r="O1878" s="31">
        <v>0.6</v>
      </c>
      <c r="P1878" s="36" t="s">
        <v>99</v>
      </c>
    </row>
    <row r="1879" spans="1:16" ht="24" x14ac:dyDescent="0.25">
      <c r="A1879" s="38">
        <v>38935</v>
      </c>
      <c r="B1879" s="38">
        <v>38935</v>
      </c>
      <c r="C1879" s="11">
        <v>2006</v>
      </c>
      <c r="D1879" s="11" t="s">
        <v>34</v>
      </c>
      <c r="E1879" s="11" t="s">
        <v>35</v>
      </c>
      <c r="F1879" s="36" t="s">
        <v>32</v>
      </c>
      <c r="G1879" s="36" t="s">
        <v>2747</v>
      </c>
      <c r="H1879" s="9" t="s">
        <v>2748</v>
      </c>
      <c r="I1879" s="10">
        <v>1</v>
      </c>
      <c r="J1879" s="12">
        <v>1</v>
      </c>
      <c r="K1879" s="12">
        <v>0</v>
      </c>
      <c r="L1879" s="12">
        <v>0</v>
      </c>
      <c r="M1879" s="12">
        <v>0</v>
      </c>
      <c r="N1879" s="39">
        <v>0</v>
      </c>
      <c r="O1879" s="31">
        <v>0</v>
      </c>
      <c r="P1879" s="36" t="s">
        <v>99</v>
      </c>
    </row>
    <row r="1880" spans="1:16" ht="24" x14ac:dyDescent="0.25">
      <c r="A1880" s="38">
        <v>38936</v>
      </c>
      <c r="B1880" s="38">
        <v>38936</v>
      </c>
      <c r="C1880" s="11">
        <v>2006</v>
      </c>
      <c r="D1880" s="35" t="s">
        <v>109</v>
      </c>
      <c r="E1880" s="11" t="s">
        <v>146</v>
      </c>
      <c r="F1880" s="36" t="s">
        <v>97</v>
      </c>
      <c r="G1880" s="36" t="s">
        <v>2749</v>
      </c>
      <c r="H1880" s="9" t="s">
        <v>2750</v>
      </c>
      <c r="I1880" s="10">
        <v>0</v>
      </c>
      <c r="J1880" s="12">
        <v>14</v>
      </c>
      <c r="K1880" s="12">
        <v>0</v>
      </c>
      <c r="L1880" s="12">
        <v>0</v>
      </c>
      <c r="M1880" s="12">
        <v>0</v>
      </c>
      <c r="N1880" s="39">
        <v>0</v>
      </c>
      <c r="O1880" s="31">
        <v>0</v>
      </c>
      <c r="P1880" s="36" t="s">
        <v>99</v>
      </c>
    </row>
    <row r="1881" spans="1:16" ht="24" x14ac:dyDescent="0.25">
      <c r="A1881" s="38">
        <v>38936</v>
      </c>
      <c r="B1881" s="38">
        <v>38936</v>
      </c>
      <c r="C1881" s="11">
        <v>2006</v>
      </c>
      <c r="D1881" s="11" t="s">
        <v>34</v>
      </c>
      <c r="E1881" s="11" t="s">
        <v>35</v>
      </c>
      <c r="F1881" s="36" t="s">
        <v>100</v>
      </c>
      <c r="G1881" s="36" t="s">
        <v>2751</v>
      </c>
      <c r="H1881" s="9" t="s">
        <v>2752</v>
      </c>
      <c r="I1881" s="10">
        <v>0</v>
      </c>
      <c r="J1881" s="12">
        <v>25</v>
      </c>
      <c r="K1881" s="12">
        <v>5</v>
      </c>
      <c r="L1881" s="12">
        <v>0</v>
      </c>
      <c r="M1881" s="12">
        <v>0</v>
      </c>
      <c r="N1881" s="39">
        <v>0</v>
      </c>
      <c r="O1881" s="31">
        <v>2.332E-2</v>
      </c>
      <c r="P1881" s="36" t="s">
        <v>99</v>
      </c>
    </row>
    <row r="1882" spans="1:16" ht="36" x14ac:dyDescent="0.25">
      <c r="A1882" s="38">
        <v>38937</v>
      </c>
      <c r="B1882" s="38">
        <v>38938</v>
      </c>
      <c r="C1882" s="11">
        <v>2006</v>
      </c>
      <c r="D1882" s="11" t="s">
        <v>34</v>
      </c>
      <c r="E1882" s="11" t="s">
        <v>333</v>
      </c>
      <c r="F1882" s="36" t="s">
        <v>75</v>
      </c>
      <c r="G1882" s="36" t="s">
        <v>2753</v>
      </c>
      <c r="H1882" s="9" t="s">
        <v>2754</v>
      </c>
      <c r="I1882" s="10">
        <v>0</v>
      </c>
      <c r="J1882" s="12">
        <v>1058</v>
      </c>
      <c r="K1882" s="12">
        <v>0</v>
      </c>
      <c r="L1882" s="12">
        <v>0</v>
      </c>
      <c r="M1882" s="12">
        <v>0</v>
      </c>
      <c r="N1882" s="39">
        <v>2288.2600000000002</v>
      </c>
      <c r="O1882" s="31">
        <v>8.6909399999999994</v>
      </c>
      <c r="P1882" s="36" t="s">
        <v>41</v>
      </c>
    </row>
    <row r="1883" spans="1:16" ht="36" x14ac:dyDescent="0.25">
      <c r="A1883" s="38">
        <v>38937</v>
      </c>
      <c r="B1883" s="38">
        <v>38937</v>
      </c>
      <c r="C1883" s="11">
        <v>2006</v>
      </c>
      <c r="D1883" s="35" t="s">
        <v>115</v>
      </c>
      <c r="E1883" s="11" t="s">
        <v>116</v>
      </c>
      <c r="F1883" s="36" t="s">
        <v>65</v>
      </c>
      <c r="G1883" s="36" t="s">
        <v>1673</v>
      </c>
      <c r="H1883" s="9" t="s">
        <v>2755</v>
      </c>
      <c r="I1883" s="10">
        <v>0</v>
      </c>
      <c r="J1883" s="12">
        <v>4</v>
      </c>
      <c r="K1883" s="12">
        <v>0</v>
      </c>
      <c r="L1883" s="12">
        <v>0</v>
      </c>
      <c r="M1883" s="12">
        <v>0</v>
      </c>
      <c r="N1883" s="39">
        <v>0</v>
      </c>
      <c r="O1883" s="31">
        <v>1</v>
      </c>
      <c r="P1883" s="36" t="s">
        <v>99</v>
      </c>
    </row>
    <row r="1884" spans="1:16" ht="24" x14ac:dyDescent="0.25">
      <c r="A1884" s="38">
        <v>38938</v>
      </c>
      <c r="B1884" s="38">
        <v>38938</v>
      </c>
      <c r="C1884" s="11">
        <v>2006</v>
      </c>
      <c r="D1884" s="11" t="s">
        <v>34</v>
      </c>
      <c r="E1884" s="11" t="s">
        <v>35</v>
      </c>
      <c r="F1884" s="36" t="s">
        <v>21</v>
      </c>
      <c r="G1884" s="36" t="s">
        <v>2756</v>
      </c>
      <c r="H1884" s="9" t="s">
        <v>2757</v>
      </c>
      <c r="I1884" s="10">
        <v>1</v>
      </c>
      <c r="J1884" s="12">
        <v>1</v>
      </c>
      <c r="K1884" s="12">
        <v>0</v>
      </c>
      <c r="L1884" s="12">
        <v>0</v>
      </c>
      <c r="M1884" s="12">
        <v>0</v>
      </c>
      <c r="N1884" s="39">
        <v>0</v>
      </c>
      <c r="O1884" s="31">
        <v>0</v>
      </c>
      <c r="P1884" s="36" t="s">
        <v>99</v>
      </c>
    </row>
    <row r="1885" spans="1:16" ht="36" x14ac:dyDescent="0.25">
      <c r="A1885" s="38">
        <v>38939</v>
      </c>
      <c r="B1885" s="38">
        <v>38939</v>
      </c>
      <c r="C1885" s="11">
        <v>2006</v>
      </c>
      <c r="D1885" s="35" t="s">
        <v>13</v>
      </c>
      <c r="E1885" s="11" t="s">
        <v>112</v>
      </c>
      <c r="F1885" s="36" t="s">
        <v>62</v>
      </c>
      <c r="G1885" s="36" t="s">
        <v>585</v>
      </c>
      <c r="H1885" s="9" t="s">
        <v>2758</v>
      </c>
      <c r="I1885" s="10">
        <v>0</v>
      </c>
      <c r="J1885" s="12">
        <v>11</v>
      </c>
      <c r="K1885" s="12">
        <v>0</v>
      </c>
      <c r="L1885" s="12">
        <v>0</v>
      </c>
      <c r="M1885" s="12">
        <v>0</v>
      </c>
      <c r="N1885" s="39">
        <v>0</v>
      </c>
      <c r="O1885" s="31">
        <v>0</v>
      </c>
      <c r="P1885" s="36" t="s">
        <v>99</v>
      </c>
    </row>
    <row r="1886" spans="1:16" ht="24" x14ac:dyDescent="0.25">
      <c r="A1886" s="38">
        <v>38940</v>
      </c>
      <c r="B1886" s="38">
        <v>38940</v>
      </c>
      <c r="C1886" s="11">
        <v>2006</v>
      </c>
      <c r="D1886" s="35" t="s">
        <v>115</v>
      </c>
      <c r="E1886" s="11" t="s">
        <v>116</v>
      </c>
      <c r="F1886" s="36" t="s">
        <v>36</v>
      </c>
      <c r="G1886" s="36" t="s">
        <v>2483</v>
      </c>
      <c r="H1886" s="9" t="s">
        <v>2759</v>
      </c>
      <c r="I1886" s="10">
        <v>3</v>
      </c>
      <c r="J1886" s="12">
        <v>30</v>
      </c>
      <c r="K1886" s="12">
        <v>0</v>
      </c>
      <c r="L1886" s="12">
        <v>0</v>
      </c>
      <c r="M1886" s="12">
        <v>0</v>
      </c>
      <c r="N1886" s="39">
        <v>0</v>
      </c>
      <c r="O1886" s="31">
        <v>0.27</v>
      </c>
      <c r="P1886" s="36" t="s">
        <v>99</v>
      </c>
    </row>
    <row r="1887" spans="1:16" ht="48" x14ac:dyDescent="0.25">
      <c r="A1887" s="38">
        <v>38940</v>
      </c>
      <c r="B1887" s="38">
        <v>38940</v>
      </c>
      <c r="C1887" s="11">
        <v>2006</v>
      </c>
      <c r="D1887" s="11" t="s">
        <v>34</v>
      </c>
      <c r="E1887" s="11" t="s">
        <v>35</v>
      </c>
      <c r="F1887" s="36" t="s">
        <v>51</v>
      </c>
      <c r="G1887" s="36" t="s">
        <v>2760</v>
      </c>
      <c r="H1887" s="9" t="s">
        <v>2761</v>
      </c>
      <c r="I1887" s="10">
        <v>0</v>
      </c>
      <c r="J1887" s="12">
        <v>2730</v>
      </c>
      <c r="K1887" s="12">
        <v>546</v>
      </c>
      <c r="L1887" s="12">
        <v>0</v>
      </c>
      <c r="M1887" s="12">
        <v>0</v>
      </c>
      <c r="N1887" s="39">
        <v>0</v>
      </c>
      <c r="O1887" s="31">
        <v>3.096762</v>
      </c>
      <c r="P1887" s="36" t="s">
        <v>99</v>
      </c>
    </row>
    <row r="1888" spans="1:16" ht="24" x14ac:dyDescent="0.25">
      <c r="A1888" s="38">
        <v>38940</v>
      </c>
      <c r="B1888" s="38">
        <v>38940</v>
      </c>
      <c r="C1888" s="11">
        <v>2006</v>
      </c>
      <c r="D1888" s="35" t="s">
        <v>115</v>
      </c>
      <c r="E1888" s="11" t="s">
        <v>352</v>
      </c>
      <c r="F1888" s="36" t="s">
        <v>165</v>
      </c>
      <c r="G1888" s="36" t="s">
        <v>2620</v>
      </c>
      <c r="H1888" s="9" t="s">
        <v>2762</v>
      </c>
      <c r="I1888" s="10">
        <v>1</v>
      </c>
      <c r="J1888" s="12">
        <v>4</v>
      </c>
      <c r="K1888" s="12">
        <v>0</v>
      </c>
      <c r="L1888" s="12">
        <v>0</v>
      </c>
      <c r="M1888" s="12">
        <v>0</v>
      </c>
      <c r="N1888" s="39">
        <v>0</v>
      </c>
      <c r="O1888" s="31">
        <v>0</v>
      </c>
      <c r="P1888" s="36" t="s">
        <v>99</v>
      </c>
    </row>
    <row r="1889" spans="1:16" ht="24" x14ac:dyDescent="0.25">
      <c r="A1889" s="38">
        <v>38940</v>
      </c>
      <c r="B1889" s="38">
        <v>38940</v>
      </c>
      <c r="C1889" s="11">
        <v>2006</v>
      </c>
      <c r="D1889" s="35" t="s">
        <v>13</v>
      </c>
      <c r="E1889" s="11" t="s">
        <v>125</v>
      </c>
      <c r="F1889" s="36" t="s">
        <v>15</v>
      </c>
      <c r="G1889" s="36" t="s">
        <v>306</v>
      </c>
      <c r="H1889" s="9" t="s">
        <v>2763</v>
      </c>
      <c r="I1889" s="10">
        <v>0</v>
      </c>
      <c r="J1889" s="12">
        <v>3</v>
      </c>
      <c r="K1889" s="12">
        <v>0</v>
      </c>
      <c r="L1889" s="12">
        <v>0</v>
      </c>
      <c r="M1889" s="12">
        <v>0</v>
      </c>
      <c r="N1889" s="39">
        <v>0</v>
      </c>
      <c r="O1889" s="31">
        <v>0</v>
      </c>
      <c r="P1889" s="36" t="s">
        <v>99</v>
      </c>
    </row>
    <row r="1890" spans="1:16" ht="24" x14ac:dyDescent="0.25">
      <c r="A1890" s="38">
        <v>38942</v>
      </c>
      <c r="B1890" s="38">
        <v>38942</v>
      </c>
      <c r="C1890" s="11">
        <v>2006</v>
      </c>
      <c r="D1890" s="11" t="s">
        <v>34</v>
      </c>
      <c r="E1890" s="11" t="s">
        <v>35</v>
      </c>
      <c r="F1890" s="36" t="s">
        <v>19</v>
      </c>
      <c r="G1890" s="36" t="s">
        <v>2764</v>
      </c>
      <c r="H1890" s="9" t="s">
        <v>2765</v>
      </c>
      <c r="I1890" s="10">
        <v>0</v>
      </c>
      <c r="J1890" s="12">
        <v>65</v>
      </c>
      <c r="K1890" s="12">
        <v>13</v>
      </c>
      <c r="L1890" s="12">
        <v>0</v>
      </c>
      <c r="M1890" s="12">
        <v>0</v>
      </c>
      <c r="N1890" s="39">
        <v>0</v>
      </c>
      <c r="O1890" s="31">
        <v>1.2999999999999999E-2</v>
      </c>
      <c r="P1890" s="36" t="s">
        <v>99</v>
      </c>
    </row>
    <row r="1891" spans="1:16" ht="24" x14ac:dyDescent="0.25">
      <c r="A1891" s="38">
        <v>38942</v>
      </c>
      <c r="B1891" s="38">
        <v>38942</v>
      </c>
      <c r="C1891" s="11">
        <v>2006</v>
      </c>
      <c r="D1891" s="11" t="s">
        <v>34</v>
      </c>
      <c r="E1891" s="11" t="s">
        <v>35</v>
      </c>
      <c r="F1891" s="36" t="s">
        <v>77</v>
      </c>
      <c r="G1891" s="36" t="s">
        <v>1727</v>
      </c>
      <c r="H1891" s="9" t="s">
        <v>2766</v>
      </c>
      <c r="I1891" s="10">
        <v>2</v>
      </c>
      <c r="J1891" s="12">
        <v>2</v>
      </c>
      <c r="K1891" s="12">
        <v>0</v>
      </c>
      <c r="L1891" s="12">
        <v>0</v>
      </c>
      <c r="M1891" s="12">
        <v>0</v>
      </c>
      <c r="N1891" s="39">
        <v>0</v>
      </c>
      <c r="O1891" s="31">
        <v>0</v>
      </c>
      <c r="P1891" s="36" t="s">
        <v>99</v>
      </c>
    </row>
    <row r="1892" spans="1:16" ht="36" x14ac:dyDescent="0.25">
      <c r="A1892" s="38">
        <v>38944</v>
      </c>
      <c r="B1892" s="38">
        <v>38944</v>
      </c>
      <c r="C1892" s="11">
        <v>2006</v>
      </c>
      <c r="D1892" s="35" t="s">
        <v>13</v>
      </c>
      <c r="E1892" s="11" t="s">
        <v>112</v>
      </c>
      <c r="F1892" s="36" t="s">
        <v>55</v>
      </c>
      <c r="G1892" s="36" t="s">
        <v>936</v>
      </c>
      <c r="H1892" s="9" t="s">
        <v>2767</v>
      </c>
      <c r="I1892" s="10">
        <v>0</v>
      </c>
      <c r="J1892" s="12">
        <v>162</v>
      </c>
      <c r="K1892" s="12">
        <v>0</v>
      </c>
      <c r="L1892" s="12">
        <v>0</v>
      </c>
      <c r="M1892" s="12">
        <v>0</v>
      </c>
      <c r="N1892" s="39">
        <v>0</v>
      </c>
      <c r="O1892" s="31">
        <v>0</v>
      </c>
      <c r="P1892" s="36" t="s">
        <v>99</v>
      </c>
    </row>
    <row r="1893" spans="1:16" ht="24" x14ac:dyDescent="0.25">
      <c r="A1893" s="38">
        <v>38945</v>
      </c>
      <c r="B1893" s="38">
        <v>38945</v>
      </c>
      <c r="C1893" s="11">
        <v>2006</v>
      </c>
      <c r="D1893" s="11" t="s">
        <v>34</v>
      </c>
      <c r="E1893" s="11" t="s">
        <v>35</v>
      </c>
      <c r="F1893" s="36" t="s">
        <v>97</v>
      </c>
      <c r="G1893" s="36" t="s">
        <v>2768</v>
      </c>
      <c r="H1893" s="9" t="s">
        <v>2769</v>
      </c>
      <c r="I1893" s="10">
        <v>0</v>
      </c>
      <c r="J1893" s="12">
        <v>50</v>
      </c>
      <c r="K1893" s="12">
        <v>10</v>
      </c>
      <c r="L1893" s="12">
        <v>0</v>
      </c>
      <c r="M1893" s="12">
        <v>0</v>
      </c>
      <c r="N1893" s="39">
        <v>0</v>
      </c>
      <c r="O1893" s="31">
        <v>0.01</v>
      </c>
      <c r="P1893" s="36" t="s">
        <v>99</v>
      </c>
    </row>
    <row r="1894" spans="1:16" ht="24" x14ac:dyDescent="0.25">
      <c r="A1894" s="38">
        <v>38945</v>
      </c>
      <c r="B1894" s="38">
        <v>38945</v>
      </c>
      <c r="C1894" s="11">
        <v>2006</v>
      </c>
      <c r="D1894" s="35" t="s">
        <v>115</v>
      </c>
      <c r="E1894" s="11" t="s">
        <v>116</v>
      </c>
      <c r="F1894" s="36" t="s">
        <v>55</v>
      </c>
      <c r="G1894" s="36" t="s">
        <v>1039</v>
      </c>
      <c r="H1894" s="9" t="s">
        <v>2770</v>
      </c>
      <c r="I1894" s="10">
        <v>0</v>
      </c>
      <c r="J1894" s="12">
        <v>48</v>
      </c>
      <c r="K1894" s="12">
        <v>0</v>
      </c>
      <c r="L1894" s="12">
        <v>0</v>
      </c>
      <c r="M1894" s="12">
        <v>0</v>
      </c>
      <c r="N1894" s="39">
        <v>0</v>
      </c>
      <c r="O1894" s="31">
        <v>0.6</v>
      </c>
      <c r="P1894" s="36" t="s">
        <v>99</v>
      </c>
    </row>
    <row r="1895" spans="1:16" ht="36" x14ac:dyDescent="0.25">
      <c r="A1895" s="38">
        <v>38946</v>
      </c>
      <c r="B1895" s="38">
        <v>38946</v>
      </c>
      <c r="C1895" s="11">
        <v>2006</v>
      </c>
      <c r="D1895" s="11" t="s">
        <v>34</v>
      </c>
      <c r="E1895" s="11" t="s">
        <v>35</v>
      </c>
      <c r="F1895" s="36" t="s">
        <v>57</v>
      </c>
      <c r="G1895" s="36" t="s">
        <v>2771</v>
      </c>
      <c r="H1895" s="9" t="s">
        <v>2772</v>
      </c>
      <c r="I1895" s="10">
        <v>1</v>
      </c>
      <c r="J1895" s="12">
        <v>2501</v>
      </c>
      <c r="K1895" s="12">
        <v>500</v>
      </c>
      <c r="L1895" s="12">
        <v>0</v>
      </c>
      <c r="M1895" s="12">
        <v>0</v>
      </c>
      <c r="N1895" s="39">
        <v>0</v>
      </c>
      <c r="O1895" s="31">
        <v>2.3319999999999999</v>
      </c>
      <c r="P1895" s="36" t="s">
        <v>99</v>
      </c>
    </row>
    <row r="1896" spans="1:16" x14ac:dyDescent="0.25">
      <c r="A1896" s="38">
        <v>38946</v>
      </c>
      <c r="B1896" s="38">
        <v>38946</v>
      </c>
      <c r="C1896" s="11">
        <v>2006</v>
      </c>
      <c r="D1896" s="35" t="s">
        <v>13</v>
      </c>
      <c r="E1896" s="11" t="s">
        <v>125</v>
      </c>
      <c r="F1896" s="36" t="s">
        <v>15</v>
      </c>
      <c r="G1896" s="36" t="s">
        <v>306</v>
      </c>
      <c r="H1896" s="9" t="s">
        <v>2773</v>
      </c>
      <c r="I1896" s="10">
        <v>0</v>
      </c>
      <c r="J1896" s="12">
        <v>1</v>
      </c>
      <c r="K1896" s="12">
        <v>0</v>
      </c>
      <c r="L1896" s="12">
        <v>0</v>
      </c>
      <c r="M1896" s="12">
        <v>0</v>
      </c>
      <c r="N1896" s="39">
        <v>0</v>
      </c>
      <c r="O1896" s="31">
        <v>0</v>
      </c>
      <c r="P1896" s="36" t="s">
        <v>99</v>
      </c>
    </row>
    <row r="1897" spans="1:16" ht="36" x14ac:dyDescent="0.25">
      <c r="A1897" s="38">
        <v>38947</v>
      </c>
      <c r="B1897" s="38">
        <v>38947</v>
      </c>
      <c r="C1897" s="11">
        <v>2006</v>
      </c>
      <c r="D1897" s="35" t="s">
        <v>13</v>
      </c>
      <c r="E1897" s="11" t="s">
        <v>125</v>
      </c>
      <c r="F1897" s="36" t="s">
        <v>51</v>
      </c>
      <c r="G1897" s="36" t="s">
        <v>2459</v>
      </c>
      <c r="H1897" s="9" t="s">
        <v>2774</v>
      </c>
      <c r="I1897" s="10">
        <v>0</v>
      </c>
      <c r="J1897" s="12">
        <v>1</v>
      </c>
      <c r="K1897" s="12">
        <v>0</v>
      </c>
      <c r="L1897" s="12">
        <v>0</v>
      </c>
      <c r="M1897" s="12">
        <v>0</v>
      </c>
      <c r="N1897" s="39">
        <v>0</v>
      </c>
      <c r="O1897" s="31">
        <v>0.27</v>
      </c>
      <c r="P1897" s="36" t="s">
        <v>99</v>
      </c>
    </row>
    <row r="1898" spans="1:16" ht="36" x14ac:dyDescent="0.25">
      <c r="A1898" s="38">
        <v>38951</v>
      </c>
      <c r="B1898" s="38">
        <v>38951</v>
      </c>
      <c r="C1898" s="11">
        <v>2006</v>
      </c>
      <c r="D1898" s="11" t="s">
        <v>34</v>
      </c>
      <c r="E1898" s="11" t="s">
        <v>845</v>
      </c>
      <c r="F1898" s="36" t="s">
        <v>72</v>
      </c>
      <c r="G1898" s="36" t="s">
        <v>2731</v>
      </c>
      <c r="H1898" s="9" t="s">
        <v>2775</v>
      </c>
      <c r="I1898" s="10">
        <v>1</v>
      </c>
      <c r="J1898" s="12">
        <v>1</v>
      </c>
      <c r="K1898" s="12">
        <v>0</v>
      </c>
      <c r="L1898" s="12">
        <v>0</v>
      </c>
      <c r="M1898" s="12">
        <v>0</v>
      </c>
      <c r="N1898" s="39">
        <v>0</v>
      </c>
      <c r="O1898" s="31">
        <v>0</v>
      </c>
      <c r="P1898" s="36" t="s">
        <v>99</v>
      </c>
    </row>
    <row r="1899" spans="1:16" ht="36" x14ac:dyDescent="0.25">
      <c r="A1899" s="38">
        <v>38952</v>
      </c>
      <c r="B1899" s="38">
        <v>38954</v>
      </c>
      <c r="C1899" s="11">
        <v>2006</v>
      </c>
      <c r="D1899" s="11" t="s">
        <v>34</v>
      </c>
      <c r="E1899" s="11" t="s">
        <v>35</v>
      </c>
      <c r="F1899" s="36" t="s">
        <v>97</v>
      </c>
      <c r="G1899" s="36" t="s">
        <v>2776</v>
      </c>
      <c r="H1899" s="9" t="s">
        <v>2777</v>
      </c>
      <c r="I1899" s="10">
        <v>0</v>
      </c>
      <c r="J1899" s="12">
        <v>3691</v>
      </c>
      <c r="K1899" s="12">
        <v>0</v>
      </c>
      <c r="L1899" s="12">
        <v>0</v>
      </c>
      <c r="M1899" s="12">
        <v>0</v>
      </c>
      <c r="N1899" s="39">
        <v>7671.73</v>
      </c>
      <c r="O1899" s="31">
        <v>29.138179000000001</v>
      </c>
      <c r="P1899" s="36" t="s">
        <v>99</v>
      </c>
    </row>
    <row r="1900" spans="1:16" ht="24" x14ac:dyDescent="0.25">
      <c r="A1900" s="38">
        <v>38953</v>
      </c>
      <c r="B1900" s="38">
        <v>38953</v>
      </c>
      <c r="C1900" s="11">
        <v>2006</v>
      </c>
      <c r="D1900" s="11" t="s">
        <v>34</v>
      </c>
      <c r="E1900" s="11" t="s">
        <v>333</v>
      </c>
      <c r="F1900" s="36" t="s">
        <v>42</v>
      </c>
      <c r="G1900" s="36" t="s">
        <v>2778</v>
      </c>
      <c r="H1900" s="9" t="s">
        <v>2779</v>
      </c>
      <c r="I1900" s="10">
        <v>1</v>
      </c>
      <c r="J1900" s="12">
        <v>1</v>
      </c>
      <c r="K1900" s="12">
        <v>0</v>
      </c>
      <c r="L1900" s="12">
        <v>0</v>
      </c>
      <c r="M1900" s="12">
        <v>0</v>
      </c>
      <c r="N1900" s="39">
        <v>0</v>
      </c>
      <c r="O1900" s="31">
        <v>0</v>
      </c>
      <c r="P1900" s="36" t="s">
        <v>99</v>
      </c>
    </row>
    <row r="1901" spans="1:16" ht="60" x14ac:dyDescent="0.25">
      <c r="A1901" s="38">
        <v>38953</v>
      </c>
      <c r="B1901" s="38">
        <v>38953</v>
      </c>
      <c r="C1901" s="11">
        <v>2006</v>
      </c>
      <c r="D1901" s="35" t="s">
        <v>13</v>
      </c>
      <c r="E1901" s="11" t="s">
        <v>149</v>
      </c>
      <c r="F1901" s="36" t="s">
        <v>59</v>
      </c>
      <c r="G1901" s="36" t="s">
        <v>2780</v>
      </c>
      <c r="H1901" s="9" t="s">
        <v>2781</v>
      </c>
      <c r="I1901" s="10">
        <v>1</v>
      </c>
      <c r="J1901" s="12">
        <v>1559</v>
      </c>
      <c r="K1901" s="12">
        <v>0</v>
      </c>
      <c r="L1901" s="12">
        <v>0</v>
      </c>
      <c r="M1901" s="12">
        <v>0</v>
      </c>
      <c r="N1901" s="39">
        <v>0</v>
      </c>
      <c r="O1901" s="31">
        <v>0</v>
      </c>
      <c r="P1901" s="36" t="s">
        <v>99</v>
      </c>
    </row>
    <row r="1902" spans="1:16" ht="36" x14ac:dyDescent="0.25">
      <c r="A1902" s="38">
        <v>38955</v>
      </c>
      <c r="B1902" s="38">
        <v>38955</v>
      </c>
      <c r="C1902" s="11">
        <v>2006</v>
      </c>
      <c r="D1902" s="35" t="s">
        <v>104</v>
      </c>
      <c r="E1902" s="11" t="s">
        <v>276</v>
      </c>
      <c r="F1902" s="36" t="s">
        <v>165</v>
      </c>
      <c r="G1902" s="36" t="s">
        <v>1736</v>
      </c>
      <c r="H1902" s="9" t="s">
        <v>2782</v>
      </c>
      <c r="I1902" s="10">
        <v>4</v>
      </c>
      <c r="J1902" s="12">
        <v>4</v>
      </c>
      <c r="K1902" s="12">
        <v>0</v>
      </c>
      <c r="L1902" s="12">
        <v>0</v>
      </c>
      <c r="M1902" s="12">
        <v>0</v>
      </c>
      <c r="N1902" s="39">
        <v>0</v>
      </c>
      <c r="O1902" s="31">
        <v>0</v>
      </c>
      <c r="P1902" s="36" t="s">
        <v>99</v>
      </c>
    </row>
    <row r="1903" spans="1:16" ht="24" x14ac:dyDescent="0.25">
      <c r="A1903" s="38">
        <v>38955</v>
      </c>
      <c r="B1903" s="38">
        <v>38955</v>
      </c>
      <c r="C1903" s="11">
        <v>2006</v>
      </c>
      <c r="D1903" s="11" t="s">
        <v>34</v>
      </c>
      <c r="E1903" s="11" t="s">
        <v>35</v>
      </c>
      <c r="F1903" s="36" t="s">
        <v>59</v>
      </c>
      <c r="G1903" s="36" t="s">
        <v>484</v>
      </c>
      <c r="H1903" s="9" t="s">
        <v>2783</v>
      </c>
      <c r="I1903" s="10">
        <v>1</v>
      </c>
      <c r="J1903" s="12">
        <v>1</v>
      </c>
      <c r="K1903" s="12">
        <v>0</v>
      </c>
      <c r="L1903" s="12">
        <v>0</v>
      </c>
      <c r="M1903" s="12">
        <v>0</v>
      </c>
      <c r="N1903" s="39">
        <v>0</v>
      </c>
      <c r="O1903" s="31">
        <v>0</v>
      </c>
      <c r="P1903" s="36" t="s">
        <v>99</v>
      </c>
    </row>
    <row r="1904" spans="1:16" ht="36" x14ac:dyDescent="0.25">
      <c r="A1904" s="38">
        <v>38955</v>
      </c>
      <c r="B1904" s="38">
        <v>38955</v>
      </c>
      <c r="C1904" s="11">
        <v>2006</v>
      </c>
      <c r="D1904" s="11" t="s">
        <v>34</v>
      </c>
      <c r="E1904" s="11" t="s">
        <v>35</v>
      </c>
      <c r="F1904" s="36" t="s">
        <v>19</v>
      </c>
      <c r="G1904" s="36" t="s">
        <v>1282</v>
      </c>
      <c r="H1904" s="9" t="s">
        <v>2784</v>
      </c>
      <c r="I1904" s="10">
        <v>1</v>
      </c>
      <c r="J1904" s="12">
        <v>2</v>
      </c>
      <c r="K1904" s="12">
        <v>0</v>
      </c>
      <c r="L1904" s="12">
        <v>0</v>
      </c>
      <c r="M1904" s="12">
        <v>0</v>
      </c>
      <c r="N1904" s="39">
        <v>0</v>
      </c>
      <c r="O1904" s="31">
        <v>0</v>
      </c>
      <c r="P1904" s="36" t="s">
        <v>99</v>
      </c>
    </row>
    <row r="1905" spans="1:16" ht="36" x14ac:dyDescent="0.25">
      <c r="A1905" s="38">
        <v>38958</v>
      </c>
      <c r="B1905" s="38">
        <v>38958</v>
      </c>
      <c r="C1905" s="11">
        <v>2006</v>
      </c>
      <c r="D1905" s="35" t="s">
        <v>13</v>
      </c>
      <c r="E1905" s="11" t="s">
        <v>125</v>
      </c>
      <c r="F1905" s="36" t="s">
        <v>42</v>
      </c>
      <c r="G1905" s="36" t="s">
        <v>2785</v>
      </c>
      <c r="H1905" s="9" t="s">
        <v>2786</v>
      </c>
      <c r="I1905" s="10">
        <v>0</v>
      </c>
      <c r="J1905" s="12">
        <v>3</v>
      </c>
      <c r="K1905" s="12">
        <v>1</v>
      </c>
      <c r="L1905" s="12">
        <v>0</v>
      </c>
      <c r="M1905" s="12">
        <v>0</v>
      </c>
      <c r="N1905" s="39">
        <v>0</v>
      </c>
      <c r="O1905" s="31">
        <v>1.1627999999999999E-2</v>
      </c>
      <c r="P1905" s="36" t="s">
        <v>99</v>
      </c>
    </row>
    <row r="1906" spans="1:16" ht="48" x14ac:dyDescent="0.25">
      <c r="A1906" s="38">
        <v>38959</v>
      </c>
      <c r="B1906" s="38">
        <v>38960</v>
      </c>
      <c r="C1906" s="11">
        <v>2006</v>
      </c>
      <c r="D1906" s="11" t="s">
        <v>34</v>
      </c>
      <c r="E1906" s="11" t="s">
        <v>67</v>
      </c>
      <c r="F1906" s="36" t="s">
        <v>15</v>
      </c>
      <c r="G1906" s="36" t="s">
        <v>2787</v>
      </c>
      <c r="H1906" s="9" t="s">
        <v>2788</v>
      </c>
      <c r="I1906" s="10">
        <v>0</v>
      </c>
      <c r="J1906" s="12">
        <v>3316</v>
      </c>
      <c r="K1906" s="12">
        <v>0</v>
      </c>
      <c r="L1906" s="12">
        <v>0</v>
      </c>
      <c r="M1906" s="12">
        <v>0</v>
      </c>
      <c r="N1906" s="39">
        <v>3453</v>
      </c>
      <c r="O1906" s="31">
        <v>13.114459</v>
      </c>
      <c r="P1906" s="36" t="s">
        <v>99</v>
      </c>
    </row>
    <row r="1907" spans="1:16" ht="36" x14ac:dyDescent="0.25">
      <c r="A1907" s="38">
        <v>38959</v>
      </c>
      <c r="B1907" s="38">
        <v>38959</v>
      </c>
      <c r="C1907" s="11">
        <v>2006</v>
      </c>
      <c r="D1907" s="11" t="s">
        <v>34</v>
      </c>
      <c r="E1907" s="11" t="s">
        <v>35</v>
      </c>
      <c r="F1907" s="36" t="s">
        <v>75</v>
      </c>
      <c r="G1907" s="36" t="s">
        <v>1500</v>
      </c>
      <c r="H1907" s="9" t="s">
        <v>2789</v>
      </c>
      <c r="I1907" s="10">
        <v>0</v>
      </c>
      <c r="J1907" s="12">
        <v>10</v>
      </c>
      <c r="K1907" s="12">
        <v>2</v>
      </c>
      <c r="L1907" s="12">
        <v>0</v>
      </c>
      <c r="M1907" s="12">
        <v>0</v>
      </c>
      <c r="N1907" s="39">
        <v>0</v>
      </c>
      <c r="O1907" s="31">
        <v>9.3279999999999995E-3</v>
      </c>
      <c r="P1907" s="36" t="s">
        <v>99</v>
      </c>
    </row>
    <row r="1908" spans="1:16" ht="36" x14ac:dyDescent="0.25">
      <c r="A1908" s="38">
        <v>38961</v>
      </c>
      <c r="B1908" s="38">
        <v>38963</v>
      </c>
      <c r="C1908" s="11">
        <v>2006</v>
      </c>
      <c r="D1908" s="11" t="s">
        <v>34</v>
      </c>
      <c r="E1908" s="11" t="s">
        <v>67</v>
      </c>
      <c r="F1908" s="36" t="s">
        <v>72</v>
      </c>
      <c r="G1908" s="36" t="s">
        <v>2790</v>
      </c>
      <c r="H1908" s="9" t="s">
        <v>2791</v>
      </c>
      <c r="I1908" s="10">
        <v>5</v>
      </c>
      <c r="J1908" s="12">
        <v>13090</v>
      </c>
      <c r="K1908" s="12">
        <v>2617</v>
      </c>
      <c r="L1908" s="12">
        <v>101</v>
      </c>
      <c r="M1908" s="12">
        <v>8</v>
      </c>
      <c r="N1908" s="39">
        <v>403</v>
      </c>
      <c r="O1908" s="31">
        <v>984.72199999999998</v>
      </c>
      <c r="P1908" s="36" t="s">
        <v>38</v>
      </c>
    </row>
    <row r="1909" spans="1:16" ht="24" x14ac:dyDescent="0.25">
      <c r="A1909" s="38">
        <v>38962</v>
      </c>
      <c r="B1909" s="38">
        <v>38963</v>
      </c>
      <c r="C1909" s="11">
        <v>2006</v>
      </c>
      <c r="D1909" s="11" t="s">
        <v>34</v>
      </c>
      <c r="E1909" s="11" t="s">
        <v>35</v>
      </c>
      <c r="F1909" s="36" t="s">
        <v>21</v>
      </c>
      <c r="G1909" s="36" t="s">
        <v>2792</v>
      </c>
      <c r="H1909" s="9" t="s">
        <v>2793</v>
      </c>
      <c r="I1909" s="10">
        <v>0</v>
      </c>
      <c r="J1909" s="12">
        <v>1054</v>
      </c>
      <c r="K1909" s="12">
        <v>0</v>
      </c>
      <c r="L1909" s="12">
        <v>0</v>
      </c>
      <c r="M1909" s="12">
        <v>0</v>
      </c>
      <c r="N1909" s="39">
        <v>4713.71</v>
      </c>
      <c r="O1909" s="31">
        <v>17.913723999999998</v>
      </c>
      <c r="P1909" s="36" t="s">
        <v>99</v>
      </c>
    </row>
    <row r="1910" spans="1:16" ht="36" x14ac:dyDescent="0.25">
      <c r="A1910" s="38">
        <v>38964</v>
      </c>
      <c r="B1910" s="38">
        <v>38964</v>
      </c>
      <c r="C1910" s="11">
        <v>2006</v>
      </c>
      <c r="D1910" s="35" t="s">
        <v>115</v>
      </c>
      <c r="E1910" s="11" t="s">
        <v>116</v>
      </c>
      <c r="F1910" s="36" t="s">
        <v>162</v>
      </c>
      <c r="G1910" s="36" t="s">
        <v>2794</v>
      </c>
      <c r="H1910" s="9" t="s">
        <v>2795</v>
      </c>
      <c r="I1910" s="10">
        <v>1</v>
      </c>
      <c r="J1910" s="12">
        <v>3</v>
      </c>
      <c r="K1910" s="12">
        <v>0</v>
      </c>
      <c r="L1910" s="12">
        <v>0</v>
      </c>
      <c r="M1910" s="12">
        <v>0</v>
      </c>
      <c r="N1910" s="39">
        <v>0</v>
      </c>
      <c r="O1910" s="31">
        <v>0</v>
      </c>
      <c r="P1910" s="36" t="s">
        <v>99</v>
      </c>
    </row>
    <row r="1911" spans="1:16" ht="24" x14ac:dyDescent="0.25">
      <c r="A1911" s="38">
        <v>38965</v>
      </c>
      <c r="B1911" s="38">
        <v>38079</v>
      </c>
      <c r="C1911" s="11">
        <v>2006</v>
      </c>
      <c r="D1911" s="11" t="s">
        <v>34</v>
      </c>
      <c r="E1911" s="11" t="s">
        <v>35</v>
      </c>
      <c r="F1911" s="36" t="s">
        <v>51</v>
      </c>
      <c r="G1911" s="36" t="s">
        <v>310</v>
      </c>
      <c r="H1911" s="9" t="s">
        <v>2796</v>
      </c>
      <c r="I1911" s="10">
        <v>0</v>
      </c>
      <c r="J1911" s="12">
        <v>470</v>
      </c>
      <c r="K1911" s="12">
        <v>94</v>
      </c>
      <c r="L1911" s="12">
        <v>0</v>
      </c>
      <c r="M1911" s="12">
        <v>0</v>
      </c>
      <c r="N1911" s="39">
        <v>0</v>
      </c>
      <c r="O1911" s="31">
        <v>9.4E-2</v>
      </c>
      <c r="P1911" s="36" t="s">
        <v>99</v>
      </c>
    </row>
    <row r="1912" spans="1:16" ht="36" x14ac:dyDescent="0.25">
      <c r="A1912" s="38">
        <v>38965</v>
      </c>
      <c r="B1912" s="38">
        <v>38965</v>
      </c>
      <c r="C1912" s="11">
        <v>2006</v>
      </c>
      <c r="D1912" s="11" t="s">
        <v>34</v>
      </c>
      <c r="E1912" s="11" t="s">
        <v>35</v>
      </c>
      <c r="F1912" s="36" t="s">
        <v>77</v>
      </c>
      <c r="G1912" s="36" t="s">
        <v>2797</v>
      </c>
      <c r="H1912" s="9" t="s">
        <v>2798</v>
      </c>
      <c r="I1912" s="10">
        <v>1</v>
      </c>
      <c r="J1912" s="12">
        <v>1</v>
      </c>
      <c r="K1912" s="12">
        <v>1</v>
      </c>
      <c r="L1912" s="12">
        <v>0</v>
      </c>
      <c r="M1912" s="12">
        <v>0</v>
      </c>
      <c r="N1912" s="39">
        <v>0</v>
      </c>
      <c r="O1912" s="31">
        <v>1.1627999999999999E-2</v>
      </c>
      <c r="P1912" s="36" t="s">
        <v>99</v>
      </c>
    </row>
    <row r="1913" spans="1:16" ht="24" x14ac:dyDescent="0.25">
      <c r="A1913" s="38">
        <v>38965</v>
      </c>
      <c r="B1913" s="38">
        <v>38965</v>
      </c>
      <c r="C1913" s="11">
        <v>2006</v>
      </c>
      <c r="D1913" s="35" t="s">
        <v>115</v>
      </c>
      <c r="E1913" s="11" t="s">
        <v>116</v>
      </c>
      <c r="F1913" s="36" t="s">
        <v>47</v>
      </c>
      <c r="G1913" s="36" t="s">
        <v>2113</v>
      </c>
      <c r="H1913" s="9" t="s">
        <v>2799</v>
      </c>
      <c r="I1913" s="10">
        <v>0</v>
      </c>
      <c r="J1913" s="12">
        <v>0</v>
      </c>
      <c r="K1913" s="12">
        <v>0</v>
      </c>
      <c r="L1913" s="12">
        <v>0</v>
      </c>
      <c r="M1913" s="12">
        <v>0</v>
      </c>
      <c r="N1913" s="39">
        <v>0</v>
      </c>
      <c r="O1913" s="31">
        <v>0.45</v>
      </c>
      <c r="P1913" s="36" t="s">
        <v>99</v>
      </c>
    </row>
    <row r="1914" spans="1:16" ht="36" x14ac:dyDescent="0.25">
      <c r="A1914" s="38">
        <v>38966</v>
      </c>
      <c r="B1914" s="38">
        <v>38966</v>
      </c>
      <c r="C1914" s="11">
        <v>2006</v>
      </c>
      <c r="D1914" s="35" t="s">
        <v>104</v>
      </c>
      <c r="E1914" s="11" t="s">
        <v>276</v>
      </c>
      <c r="F1914" s="36" t="s">
        <v>24</v>
      </c>
      <c r="G1914" s="36" t="s">
        <v>2800</v>
      </c>
      <c r="H1914" s="9" t="s">
        <v>2801</v>
      </c>
      <c r="I1914" s="10">
        <v>10</v>
      </c>
      <c r="J1914" s="12">
        <v>13</v>
      </c>
      <c r="K1914" s="12">
        <v>5</v>
      </c>
      <c r="L1914" s="12">
        <v>0</v>
      </c>
      <c r="M1914" s="12">
        <v>0</v>
      </c>
      <c r="N1914" s="39">
        <v>0</v>
      </c>
      <c r="O1914" s="31">
        <v>0.20849500000000001</v>
      </c>
      <c r="P1914" s="36" t="s">
        <v>99</v>
      </c>
    </row>
    <row r="1915" spans="1:16" ht="24" x14ac:dyDescent="0.25">
      <c r="A1915" s="38">
        <v>38967</v>
      </c>
      <c r="B1915" s="38">
        <v>38967</v>
      </c>
      <c r="C1915" s="11">
        <v>2006</v>
      </c>
      <c r="D1915" s="11" t="s">
        <v>34</v>
      </c>
      <c r="E1915" s="11" t="s">
        <v>35</v>
      </c>
      <c r="F1915" s="36" t="s">
        <v>55</v>
      </c>
      <c r="G1915" s="36" t="s">
        <v>55</v>
      </c>
      <c r="H1915" s="9" t="s">
        <v>2802</v>
      </c>
      <c r="I1915" s="10">
        <v>1</v>
      </c>
      <c r="J1915" s="12">
        <v>1</v>
      </c>
      <c r="K1915" s="12">
        <v>0</v>
      </c>
      <c r="L1915" s="12">
        <v>0</v>
      </c>
      <c r="M1915" s="12">
        <v>0</v>
      </c>
      <c r="N1915" s="39">
        <v>0</v>
      </c>
      <c r="O1915" s="31">
        <v>0</v>
      </c>
      <c r="P1915" s="36" t="s">
        <v>99</v>
      </c>
    </row>
    <row r="1916" spans="1:16" ht="48" x14ac:dyDescent="0.25">
      <c r="A1916" s="38">
        <v>38967</v>
      </c>
      <c r="B1916" s="38">
        <v>38967</v>
      </c>
      <c r="C1916" s="11">
        <v>2006</v>
      </c>
      <c r="D1916" s="35" t="s">
        <v>104</v>
      </c>
      <c r="E1916" s="11" t="s">
        <v>276</v>
      </c>
      <c r="F1916" s="36" t="s">
        <v>97</v>
      </c>
      <c r="G1916" s="36" t="s">
        <v>2803</v>
      </c>
      <c r="H1916" s="9" t="s">
        <v>2804</v>
      </c>
      <c r="I1916" s="10">
        <v>4</v>
      </c>
      <c r="J1916" s="12">
        <v>19</v>
      </c>
      <c r="K1916" s="12">
        <v>0</v>
      </c>
      <c r="L1916" s="12">
        <v>0</v>
      </c>
      <c r="M1916" s="12">
        <v>0</v>
      </c>
      <c r="N1916" s="39">
        <v>0</v>
      </c>
      <c r="O1916" s="31">
        <v>0</v>
      </c>
      <c r="P1916" s="36" t="s">
        <v>38</v>
      </c>
    </row>
    <row r="1917" spans="1:16" ht="36" x14ac:dyDescent="0.25">
      <c r="A1917" s="38">
        <v>38967</v>
      </c>
      <c r="B1917" s="38">
        <v>38967</v>
      </c>
      <c r="C1917" s="11">
        <v>2006</v>
      </c>
      <c r="D1917" s="35" t="s">
        <v>115</v>
      </c>
      <c r="E1917" s="11" t="s">
        <v>116</v>
      </c>
      <c r="F1917" s="36" t="s">
        <v>21</v>
      </c>
      <c r="G1917" s="36" t="s">
        <v>15</v>
      </c>
      <c r="H1917" s="9" t="s">
        <v>2805</v>
      </c>
      <c r="I1917" s="10">
        <v>1</v>
      </c>
      <c r="J1917" s="12">
        <v>4</v>
      </c>
      <c r="K1917" s="12">
        <v>0</v>
      </c>
      <c r="L1917" s="12">
        <v>0</v>
      </c>
      <c r="M1917" s="12">
        <v>0</v>
      </c>
      <c r="N1917" s="39">
        <v>0</v>
      </c>
      <c r="O1917" s="31">
        <v>0</v>
      </c>
      <c r="P1917" s="36" t="s">
        <v>99</v>
      </c>
    </row>
    <row r="1918" spans="1:16" ht="36" x14ac:dyDescent="0.25">
      <c r="A1918" s="38">
        <v>38969</v>
      </c>
      <c r="B1918" s="38">
        <v>38969</v>
      </c>
      <c r="C1918" s="11">
        <v>2006</v>
      </c>
      <c r="D1918" s="11" t="s">
        <v>34</v>
      </c>
      <c r="E1918" s="11" t="s">
        <v>35</v>
      </c>
      <c r="F1918" s="36" t="s">
        <v>62</v>
      </c>
      <c r="G1918" s="36" t="s">
        <v>585</v>
      </c>
      <c r="H1918" s="9" t="s">
        <v>2806</v>
      </c>
      <c r="I1918" s="10">
        <v>4</v>
      </c>
      <c r="J1918" s="12">
        <v>4</v>
      </c>
      <c r="K1918" s="12">
        <v>0</v>
      </c>
      <c r="L1918" s="12">
        <v>0</v>
      </c>
      <c r="M1918" s="12">
        <v>0</v>
      </c>
      <c r="N1918" s="39">
        <v>0</v>
      </c>
      <c r="O1918" s="31">
        <v>0</v>
      </c>
      <c r="P1918" s="36" t="s">
        <v>99</v>
      </c>
    </row>
    <row r="1919" spans="1:16" ht="36" x14ac:dyDescent="0.25">
      <c r="A1919" s="38">
        <v>38970</v>
      </c>
      <c r="B1919" s="38">
        <v>38970</v>
      </c>
      <c r="C1919" s="11">
        <v>2006</v>
      </c>
      <c r="D1919" s="11" t="s">
        <v>34</v>
      </c>
      <c r="E1919" s="11" t="s">
        <v>35</v>
      </c>
      <c r="F1919" s="36" t="s">
        <v>24</v>
      </c>
      <c r="G1919" s="36" t="s">
        <v>2807</v>
      </c>
      <c r="H1919" s="9" t="s">
        <v>2808</v>
      </c>
      <c r="I1919" s="10">
        <v>1</v>
      </c>
      <c r="J1919" s="12">
        <v>101</v>
      </c>
      <c r="K1919" s="12">
        <v>20</v>
      </c>
      <c r="L1919" s="12">
        <v>0</v>
      </c>
      <c r="M1919" s="12">
        <v>0</v>
      </c>
      <c r="N1919" s="39">
        <v>0</v>
      </c>
      <c r="O1919" s="31">
        <v>0.02</v>
      </c>
      <c r="P1919" s="36" t="s">
        <v>99</v>
      </c>
    </row>
    <row r="1920" spans="1:16" ht="48" x14ac:dyDescent="0.25">
      <c r="A1920" s="38">
        <v>38972</v>
      </c>
      <c r="B1920" s="38">
        <v>38972</v>
      </c>
      <c r="C1920" s="11">
        <v>2006</v>
      </c>
      <c r="D1920" s="35" t="s">
        <v>104</v>
      </c>
      <c r="E1920" s="11" t="s">
        <v>276</v>
      </c>
      <c r="F1920" s="36" t="s">
        <v>97</v>
      </c>
      <c r="G1920" s="36" t="s">
        <v>2809</v>
      </c>
      <c r="H1920" s="9" t="s">
        <v>2810</v>
      </c>
      <c r="I1920" s="10">
        <v>0</v>
      </c>
      <c r="J1920" s="12">
        <v>120</v>
      </c>
      <c r="K1920" s="12">
        <v>3</v>
      </c>
      <c r="L1920" s="12">
        <v>0</v>
      </c>
      <c r="M1920" s="12">
        <v>0</v>
      </c>
      <c r="N1920" s="39">
        <v>0</v>
      </c>
      <c r="O1920" s="31">
        <v>0.40082099999999998</v>
      </c>
      <c r="P1920" s="36" t="s">
        <v>99</v>
      </c>
    </row>
    <row r="1921" spans="1:16" ht="72" x14ac:dyDescent="0.25">
      <c r="A1921" s="38">
        <v>38974</v>
      </c>
      <c r="B1921" s="38">
        <v>38975</v>
      </c>
      <c r="C1921" s="11">
        <v>2006</v>
      </c>
      <c r="D1921" s="11" t="s">
        <v>34</v>
      </c>
      <c r="E1921" s="11" t="s">
        <v>67</v>
      </c>
      <c r="F1921" s="36" t="s">
        <v>78</v>
      </c>
      <c r="G1921" s="36" t="s">
        <v>2811</v>
      </c>
      <c r="H1921" s="9" t="s">
        <v>2812</v>
      </c>
      <c r="I1921" s="10">
        <v>0</v>
      </c>
      <c r="J1921" s="12">
        <v>210</v>
      </c>
      <c r="K1921" s="12">
        <v>42</v>
      </c>
      <c r="L1921" s="12">
        <v>14</v>
      </c>
      <c r="M1921" s="12">
        <v>0</v>
      </c>
      <c r="N1921" s="39">
        <v>1577</v>
      </c>
      <c r="O1921" s="31">
        <v>162.41</v>
      </c>
      <c r="P1921" s="36" t="s">
        <v>38</v>
      </c>
    </row>
    <row r="1922" spans="1:16" ht="60" x14ac:dyDescent="0.25">
      <c r="A1922" s="38">
        <v>38974</v>
      </c>
      <c r="B1922" s="38">
        <v>38974</v>
      </c>
      <c r="C1922" s="11">
        <v>2006</v>
      </c>
      <c r="D1922" s="11" t="s">
        <v>34</v>
      </c>
      <c r="E1922" s="11" t="s">
        <v>35</v>
      </c>
      <c r="F1922" s="36" t="s">
        <v>15</v>
      </c>
      <c r="G1922" s="36" t="s">
        <v>2813</v>
      </c>
      <c r="H1922" s="9" t="s">
        <v>2814</v>
      </c>
      <c r="I1922" s="10">
        <v>1</v>
      </c>
      <c r="J1922" s="12">
        <v>259</v>
      </c>
      <c r="K1922" s="12">
        <v>102</v>
      </c>
      <c r="L1922" s="12">
        <v>1</v>
      </c>
      <c r="M1922" s="12">
        <v>0</v>
      </c>
      <c r="N1922" s="39">
        <v>0</v>
      </c>
      <c r="O1922" s="31">
        <v>0.10199999999999999</v>
      </c>
      <c r="P1922" s="36" t="s">
        <v>99</v>
      </c>
    </row>
    <row r="1923" spans="1:16" ht="24" x14ac:dyDescent="0.25">
      <c r="A1923" s="38">
        <v>38974</v>
      </c>
      <c r="B1923" s="38">
        <v>38974</v>
      </c>
      <c r="C1923" s="11">
        <v>2006</v>
      </c>
      <c r="D1923" s="35" t="s">
        <v>115</v>
      </c>
      <c r="E1923" s="11" t="s">
        <v>116</v>
      </c>
      <c r="F1923" s="36" t="s">
        <v>162</v>
      </c>
      <c r="G1923" s="36" t="s">
        <v>945</v>
      </c>
      <c r="H1923" s="9" t="s">
        <v>2815</v>
      </c>
      <c r="I1923" s="10">
        <v>0</v>
      </c>
      <c r="J1923" s="12">
        <v>25</v>
      </c>
      <c r="K1923" s="12">
        <v>0</v>
      </c>
      <c r="L1923" s="12">
        <v>0</v>
      </c>
      <c r="M1923" s="12">
        <v>0</v>
      </c>
      <c r="N1923" s="39">
        <v>0</v>
      </c>
      <c r="O1923" s="31">
        <v>0.6</v>
      </c>
      <c r="P1923" s="36" t="s">
        <v>99</v>
      </c>
    </row>
    <row r="1924" spans="1:16" ht="60" x14ac:dyDescent="0.25">
      <c r="A1924" s="38">
        <v>38975</v>
      </c>
      <c r="B1924" s="38">
        <v>38976</v>
      </c>
      <c r="C1924" s="11">
        <v>2006</v>
      </c>
      <c r="D1924" s="11" t="s">
        <v>34</v>
      </c>
      <c r="E1924" s="11" t="s">
        <v>67</v>
      </c>
      <c r="F1924" s="36" t="s">
        <v>19</v>
      </c>
      <c r="G1924" s="36" t="s">
        <v>2816</v>
      </c>
      <c r="H1924" s="9" t="s">
        <v>2817</v>
      </c>
      <c r="I1924" s="10">
        <v>0</v>
      </c>
      <c r="J1924" s="12">
        <v>4470</v>
      </c>
      <c r="K1924" s="12">
        <v>894</v>
      </c>
      <c r="L1924" s="12">
        <v>12</v>
      </c>
      <c r="M1924" s="12">
        <v>0</v>
      </c>
      <c r="N1924" s="39">
        <v>1834</v>
      </c>
      <c r="O1924" s="31">
        <v>134.07</v>
      </c>
      <c r="P1924" s="36" t="s">
        <v>99</v>
      </c>
    </row>
    <row r="1925" spans="1:16" ht="36" x14ac:dyDescent="0.25">
      <c r="A1925" s="38">
        <v>38975</v>
      </c>
      <c r="B1925" s="38">
        <v>38975</v>
      </c>
      <c r="C1925" s="11">
        <v>2006</v>
      </c>
      <c r="D1925" s="11" t="s">
        <v>34</v>
      </c>
      <c r="E1925" s="11" t="s">
        <v>35</v>
      </c>
      <c r="F1925" s="36" t="s">
        <v>155</v>
      </c>
      <c r="G1925" s="36" t="s">
        <v>2818</v>
      </c>
      <c r="H1925" s="9" t="s">
        <v>2819</v>
      </c>
      <c r="I1925" s="10">
        <v>0</v>
      </c>
      <c r="J1925" s="12">
        <v>17</v>
      </c>
      <c r="K1925" s="12">
        <v>2</v>
      </c>
      <c r="L1925" s="12">
        <v>0</v>
      </c>
      <c r="M1925" s="12">
        <v>0</v>
      </c>
      <c r="N1925" s="39">
        <v>0</v>
      </c>
      <c r="O1925" s="31">
        <v>0.340918</v>
      </c>
      <c r="P1925" s="36" t="s">
        <v>99</v>
      </c>
    </row>
    <row r="1926" spans="1:16" ht="24" x14ac:dyDescent="0.25">
      <c r="A1926" s="38">
        <v>38975</v>
      </c>
      <c r="B1926" s="38">
        <v>38975</v>
      </c>
      <c r="C1926" s="11">
        <v>2006</v>
      </c>
      <c r="D1926" s="11" t="s">
        <v>34</v>
      </c>
      <c r="E1926" s="11" t="s">
        <v>35</v>
      </c>
      <c r="F1926" s="36" t="s">
        <v>55</v>
      </c>
      <c r="G1926" s="36" t="s">
        <v>2820</v>
      </c>
      <c r="H1926" s="9" t="s">
        <v>2821</v>
      </c>
      <c r="I1926" s="10">
        <v>0</v>
      </c>
      <c r="J1926" s="12">
        <v>25</v>
      </c>
      <c r="K1926" s="12">
        <v>0</v>
      </c>
      <c r="L1926" s="12">
        <v>0</v>
      </c>
      <c r="M1926" s="12">
        <v>0</v>
      </c>
      <c r="N1926" s="39">
        <v>0</v>
      </c>
      <c r="O1926" s="31">
        <v>2.332E-2</v>
      </c>
      <c r="P1926" s="36" t="s">
        <v>99</v>
      </c>
    </row>
    <row r="1927" spans="1:16" ht="48" x14ac:dyDescent="0.25">
      <c r="A1927" s="38">
        <v>38976</v>
      </c>
      <c r="B1927" s="38">
        <v>38976</v>
      </c>
      <c r="C1927" s="11">
        <v>2006</v>
      </c>
      <c r="D1927" s="11" t="s">
        <v>34</v>
      </c>
      <c r="E1927" s="11" t="s">
        <v>67</v>
      </c>
      <c r="F1927" s="36" t="s">
        <v>59</v>
      </c>
      <c r="G1927" s="36" t="s">
        <v>2822</v>
      </c>
      <c r="H1927" s="9" t="s">
        <v>2823</v>
      </c>
      <c r="I1927" s="10">
        <v>2</v>
      </c>
      <c r="J1927" s="12">
        <v>150000</v>
      </c>
      <c r="K1927" s="12">
        <v>3203</v>
      </c>
      <c r="L1927" s="12">
        <v>149</v>
      </c>
      <c r="M1927" s="12">
        <v>0</v>
      </c>
      <c r="N1927" s="39">
        <v>54176</v>
      </c>
      <c r="O1927" s="31">
        <v>1922.816</v>
      </c>
      <c r="P1927" s="36" t="s">
        <v>38</v>
      </c>
    </row>
    <row r="1928" spans="1:16" ht="24" x14ac:dyDescent="0.25">
      <c r="A1928" s="38">
        <v>38976</v>
      </c>
      <c r="B1928" s="38">
        <v>38976</v>
      </c>
      <c r="C1928" s="11">
        <v>2006</v>
      </c>
      <c r="D1928" s="11" t="s">
        <v>34</v>
      </c>
      <c r="E1928" s="11" t="s">
        <v>67</v>
      </c>
      <c r="F1928" s="36" t="s">
        <v>77</v>
      </c>
      <c r="G1928" s="36" t="s">
        <v>2824</v>
      </c>
      <c r="H1928" s="9" t="s">
        <v>2825</v>
      </c>
      <c r="I1928" s="10">
        <v>0</v>
      </c>
      <c r="J1928" s="12">
        <v>97</v>
      </c>
      <c r="K1928" s="12">
        <v>0</v>
      </c>
      <c r="L1928" s="12">
        <v>0</v>
      </c>
      <c r="M1928" s="12">
        <v>0</v>
      </c>
      <c r="N1928" s="39">
        <v>0</v>
      </c>
      <c r="O1928" s="31">
        <v>0</v>
      </c>
      <c r="P1928" s="36" t="s">
        <v>99</v>
      </c>
    </row>
    <row r="1929" spans="1:16" ht="24" x14ac:dyDescent="0.25">
      <c r="A1929" s="38">
        <v>38976</v>
      </c>
      <c r="B1929" s="38">
        <v>38976</v>
      </c>
      <c r="C1929" s="11">
        <v>2006</v>
      </c>
      <c r="D1929" s="35" t="s">
        <v>115</v>
      </c>
      <c r="E1929" s="11" t="s">
        <v>116</v>
      </c>
      <c r="F1929" s="36" t="s">
        <v>55</v>
      </c>
      <c r="G1929" s="36" t="s">
        <v>2826</v>
      </c>
      <c r="H1929" s="9" t="s">
        <v>2827</v>
      </c>
      <c r="I1929" s="10">
        <v>0</v>
      </c>
      <c r="J1929" s="12">
        <v>2</v>
      </c>
      <c r="K1929" s="12">
        <v>0</v>
      </c>
      <c r="L1929" s="12">
        <v>0</v>
      </c>
      <c r="M1929" s="12">
        <v>0</v>
      </c>
      <c r="N1929" s="39">
        <v>0</v>
      </c>
      <c r="O1929" s="31">
        <v>0.27</v>
      </c>
      <c r="P1929" s="36" t="s">
        <v>99</v>
      </c>
    </row>
    <row r="1930" spans="1:16" ht="48" x14ac:dyDescent="0.25">
      <c r="A1930" s="38">
        <v>38976</v>
      </c>
      <c r="B1930" s="38">
        <v>38976</v>
      </c>
      <c r="C1930" s="11">
        <v>2006</v>
      </c>
      <c r="D1930" s="35" t="s">
        <v>115</v>
      </c>
      <c r="E1930" s="11" t="s">
        <v>116</v>
      </c>
      <c r="F1930" s="36" t="s">
        <v>36</v>
      </c>
      <c r="G1930" s="36" t="s">
        <v>308</v>
      </c>
      <c r="H1930" s="9" t="s">
        <v>2828</v>
      </c>
      <c r="I1930" s="10">
        <v>0</v>
      </c>
      <c r="J1930" s="12">
        <v>11</v>
      </c>
      <c r="K1930" s="12">
        <v>0</v>
      </c>
      <c r="L1930" s="12">
        <v>0</v>
      </c>
      <c r="M1930" s="12">
        <v>0</v>
      </c>
      <c r="N1930" s="39">
        <v>0</v>
      </c>
      <c r="O1930" s="31">
        <v>0</v>
      </c>
      <c r="P1930" s="36" t="s">
        <v>99</v>
      </c>
    </row>
    <row r="1931" spans="1:16" ht="24" x14ac:dyDescent="0.25">
      <c r="A1931" s="38">
        <v>38977</v>
      </c>
      <c r="B1931" s="38">
        <v>38977</v>
      </c>
      <c r="C1931" s="11">
        <v>2006</v>
      </c>
      <c r="D1931" s="11" t="s">
        <v>34</v>
      </c>
      <c r="E1931" s="11" t="s">
        <v>35</v>
      </c>
      <c r="F1931" s="36" t="s">
        <v>42</v>
      </c>
      <c r="G1931" s="36" t="s">
        <v>2829</v>
      </c>
      <c r="H1931" s="9" t="s">
        <v>2830</v>
      </c>
      <c r="I1931" s="10">
        <v>1</v>
      </c>
      <c r="J1931" s="12">
        <v>4</v>
      </c>
      <c r="K1931" s="12">
        <v>0</v>
      </c>
      <c r="L1931" s="12">
        <v>0</v>
      </c>
      <c r="M1931" s="12">
        <v>0</v>
      </c>
      <c r="N1931" s="39">
        <v>0</v>
      </c>
      <c r="O1931" s="31">
        <v>0</v>
      </c>
      <c r="P1931" s="36" t="s">
        <v>99</v>
      </c>
    </row>
    <row r="1932" spans="1:16" ht="36" x14ac:dyDescent="0.25">
      <c r="A1932" s="38">
        <v>38977</v>
      </c>
      <c r="B1932" s="38">
        <v>38977</v>
      </c>
      <c r="C1932" s="11">
        <v>2006</v>
      </c>
      <c r="D1932" s="11" t="s">
        <v>34</v>
      </c>
      <c r="E1932" s="11" t="s">
        <v>35</v>
      </c>
      <c r="F1932" s="36" t="s">
        <v>24</v>
      </c>
      <c r="G1932" s="36" t="s">
        <v>2831</v>
      </c>
      <c r="H1932" s="9" t="s">
        <v>2832</v>
      </c>
      <c r="I1932" s="10">
        <v>1</v>
      </c>
      <c r="J1932" s="12">
        <v>1</v>
      </c>
      <c r="K1932" s="12">
        <v>0</v>
      </c>
      <c r="L1932" s="12">
        <v>0</v>
      </c>
      <c r="M1932" s="12">
        <v>0</v>
      </c>
      <c r="N1932" s="39">
        <v>0</v>
      </c>
      <c r="O1932" s="31">
        <v>0</v>
      </c>
      <c r="P1932" s="36" t="s">
        <v>99</v>
      </c>
    </row>
    <row r="1933" spans="1:16" ht="60" x14ac:dyDescent="0.25">
      <c r="A1933" s="38">
        <v>38978</v>
      </c>
      <c r="B1933" s="38">
        <v>38978</v>
      </c>
      <c r="C1933" s="11">
        <v>2006</v>
      </c>
      <c r="D1933" s="11" t="s">
        <v>34</v>
      </c>
      <c r="E1933" s="11" t="s">
        <v>35</v>
      </c>
      <c r="F1933" s="36" t="s">
        <v>69</v>
      </c>
      <c r="G1933" s="36" t="s">
        <v>2833</v>
      </c>
      <c r="H1933" s="9" t="s">
        <v>2834</v>
      </c>
      <c r="I1933" s="10">
        <v>4</v>
      </c>
      <c r="J1933" s="12">
        <v>76572</v>
      </c>
      <c r="K1933" s="12">
        <v>2733</v>
      </c>
      <c r="L1933" s="12">
        <v>44</v>
      </c>
      <c r="M1933" s="12">
        <v>1</v>
      </c>
      <c r="N1933" s="39">
        <v>0</v>
      </c>
      <c r="O1933" s="31">
        <v>133.55000000000001</v>
      </c>
      <c r="P1933" s="36" t="s">
        <v>38</v>
      </c>
    </row>
    <row r="1934" spans="1:16" ht="24" x14ac:dyDescent="0.25">
      <c r="A1934" s="38">
        <v>38978</v>
      </c>
      <c r="B1934" s="38">
        <v>38978</v>
      </c>
      <c r="C1934" s="11">
        <v>2006</v>
      </c>
      <c r="D1934" s="35" t="s">
        <v>13</v>
      </c>
      <c r="E1934" s="11" t="s">
        <v>112</v>
      </c>
      <c r="F1934" s="36" t="s">
        <v>15</v>
      </c>
      <c r="G1934" s="36" t="s">
        <v>306</v>
      </c>
      <c r="H1934" s="9" t="s">
        <v>2835</v>
      </c>
      <c r="I1934" s="10">
        <v>0</v>
      </c>
      <c r="J1934" s="12">
        <v>4</v>
      </c>
      <c r="K1934" s="12">
        <v>0</v>
      </c>
      <c r="L1934" s="12">
        <v>0</v>
      </c>
      <c r="M1934" s="12">
        <v>0</v>
      </c>
      <c r="N1934" s="39">
        <v>0</v>
      </c>
      <c r="O1934" s="31">
        <v>0</v>
      </c>
      <c r="P1934" s="36" t="s">
        <v>99</v>
      </c>
    </row>
    <row r="1935" spans="1:16" ht="36" x14ac:dyDescent="0.25">
      <c r="A1935" s="38">
        <v>38979</v>
      </c>
      <c r="B1935" s="38">
        <v>38979</v>
      </c>
      <c r="C1935" s="11">
        <v>2006</v>
      </c>
      <c r="D1935" s="35" t="s">
        <v>115</v>
      </c>
      <c r="E1935" s="11" t="s">
        <v>116</v>
      </c>
      <c r="F1935" s="36" t="s">
        <v>59</v>
      </c>
      <c r="G1935" s="36" t="s">
        <v>2685</v>
      </c>
      <c r="H1935" s="9" t="s">
        <v>2836</v>
      </c>
      <c r="I1935" s="10">
        <v>1</v>
      </c>
      <c r="J1935" s="12">
        <v>1</v>
      </c>
      <c r="K1935" s="12">
        <v>0</v>
      </c>
      <c r="L1935" s="12">
        <v>0</v>
      </c>
      <c r="M1935" s="12">
        <v>0</v>
      </c>
      <c r="N1935" s="39">
        <v>0</v>
      </c>
      <c r="O1935" s="31">
        <v>1</v>
      </c>
      <c r="P1935" s="36" t="s">
        <v>99</v>
      </c>
    </row>
    <row r="1936" spans="1:16" ht="48" x14ac:dyDescent="0.25">
      <c r="A1936" s="38">
        <v>38979</v>
      </c>
      <c r="B1936" s="38">
        <v>38979</v>
      </c>
      <c r="C1936" s="11">
        <v>2006</v>
      </c>
      <c r="D1936" s="11" t="s">
        <v>34</v>
      </c>
      <c r="E1936" s="11" t="s">
        <v>35</v>
      </c>
      <c r="F1936" s="36" t="s">
        <v>24</v>
      </c>
      <c r="G1936" s="36" t="s">
        <v>2837</v>
      </c>
      <c r="H1936" s="9" t="s">
        <v>2838</v>
      </c>
      <c r="I1936" s="10">
        <v>6</v>
      </c>
      <c r="J1936" s="12">
        <v>8</v>
      </c>
      <c r="K1936" s="12">
        <v>2</v>
      </c>
      <c r="L1936" s="12">
        <v>0</v>
      </c>
      <c r="M1936" s="12">
        <v>0</v>
      </c>
      <c r="N1936" s="39">
        <v>0</v>
      </c>
      <c r="O1936" s="31">
        <v>8.3398E-2</v>
      </c>
      <c r="P1936" s="36" t="s">
        <v>99</v>
      </c>
    </row>
    <row r="1937" spans="1:16" ht="36" x14ac:dyDescent="0.25">
      <c r="A1937" s="38">
        <v>38981</v>
      </c>
      <c r="B1937" s="38">
        <v>38981</v>
      </c>
      <c r="C1937" s="11">
        <v>2006</v>
      </c>
      <c r="D1937" s="35" t="s">
        <v>13</v>
      </c>
      <c r="E1937" s="11" t="s">
        <v>125</v>
      </c>
      <c r="F1937" s="36" t="s">
        <v>69</v>
      </c>
      <c r="G1937" s="36" t="s">
        <v>2839</v>
      </c>
      <c r="H1937" s="9" t="s">
        <v>2840</v>
      </c>
      <c r="I1937" s="10">
        <v>1</v>
      </c>
      <c r="J1937" s="12">
        <v>2</v>
      </c>
      <c r="K1937" s="12">
        <v>0</v>
      </c>
      <c r="L1937" s="12">
        <v>0</v>
      </c>
      <c r="M1937" s="12">
        <v>0</v>
      </c>
      <c r="N1937" s="39">
        <v>0</v>
      </c>
      <c r="O1937" s="31">
        <v>0.27</v>
      </c>
      <c r="P1937" s="36" t="s">
        <v>99</v>
      </c>
    </row>
    <row r="1938" spans="1:16" ht="24" x14ac:dyDescent="0.25">
      <c r="A1938" s="38">
        <v>38981</v>
      </c>
      <c r="B1938" s="38">
        <v>38981</v>
      </c>
      <c r="C1938" s="11">
        <v>2006</v>
      </c>
      <c r="D1938" s="35" t="s">
        <v>115</v>
      </c>
      <c r="E1938" s="11" t="s">
        <v>116</v>
      </c>
      <c r="F1938" s="36" t="s">
        <v>26</v>
      </c>
      <c r="G1938" s="36" t="s">
        <v>2841</v>
      </c>
      <c r="H1938" s="9" t="s">
        <v>2842</v>
      </c>
      <c r="I1938" s="10">
        <v>0</v>
      </c>
      <c r="J1938" s="12">
        <v>1</v>
      </c>
      <c r="K1938" s="12">
        <v>0</v>
      </c>
      <c r="L1938" s="12">
        <v>0</v>
      </c>
      <c r="M1938" s="12">
        <v>0</v>
      </c>
      <c r="N1938" s="39">
        <v>0</v>
      </c>
      <c r="O1938" s="31">
        <v>1</v>
      </c>
      <c r="P1938" s="36" t="s">
        <v>99</v>
      </c>
    </row>
    <row r="1939" spans="1:16" ht="24" x14ac:dyDescent="0.25">
      <c r="A1939" s="38">
        <v>38982</v>
      </c>
      <c r="B1939" s="38">
        <v>38984</v>
      </c>
      <c r="C1939" s="11">
        <v>2006</v>
      </c>
      <c r="D1939" s="11" t="s">
        <v>34</v>
      </c>
      <c r="E1939" s="11" t="s">
        <v>35</v>
      </c>
      <c r="F1939" s="36" t="s">
        <v>55</v>
      </c>
      <c r="G1939" s="36" t="s">
        <v>2843</v>
      </c>
      <c r="H1939" s="9" t="s">
        <v>2844</v>
      </c>
      <c r="I1939" s="10">
        <v>0</v>
      </c>
      <c r="J1939" s="12">
        <v>80</v>
      </c>
      <c r="K1939" s="12">
        <v>16</v>
      </c>
      <c r="L1939" s="12">
        <v>0</v>
      </c>
      <c r="M1939" s="12">
        <v>0</v>
      </c>
      <c r="N1939" s="39">
        <v>0</v>
      </c>
      <c r="O1939" s="31">
        <v>7.4623999999999996E-2</v>
      </c>
      <c r="P1939" s="36" t="s">
        <v>99</v>
      </c>
    </row>
    <row r="1940" spans="1:16" ht="36" x14ac:dyDescent="0.25">
      <c r="A1940" s="38">
        <v>38984</v>
      </c>
      <c r="B1940" s="38">
        <v>38985</v>
      </c>
      <c r="C1940" s="11">
        <v>2006</v>
      </c>
      <c r="D1940" s="11" t="s">
        <v>34</v>
      </c>
      <c r="E1940" s="11" t="s">
        <v>35</v>
      </c>
      <c r="F1940" s="36" t="s">
        <v>162</v>
      </c>
      <c r="G1940" s="36" t="s">
        <v>1272</v>
      </c>
      <c r="H1940" s="9" t="s">
        <v>2845</v>
      </c>
      <c r="I1940" s="10">
        <v>1</v>
      </c>
      <c r="J1940" s="12">
        <v>237</v>
      </c>
      <c r="K1940" s="12">
        <v>47</v>
      </c>
      <c r="L1940" s="12">
        <v>0</v>
      </c>
      <c r="M1940" s="12">
        <v>0</v>
      </c>
      <c r="N1940" s="39">
        <v>0</v>
      </c>
      <c r="O1940" s="31">
        <v>0.21920799999999999</v>
      </c>
      <c r="P1940" s="36" t="s">
        <v>99</v>
      </c>
    </row>
    <row r="1941" spans="1:16" ht="36" x14ac:dyDescent="0.25">
      <c r="A1941" s="38">
        <v>38984</v>
      </c>
      <c r="B1941" s="38">
        <v>38984</v>
      </c>
      <c r="C1941" s="11">
        <v>2006</v>
      </c>
      <c r="D1941" s="35" t="s">
        <v>104</v>
      </c>
      <c r="E1941" s="11" t="s">
        <v>276</v>
      </c>
      <c r="F1941" s="36" t="s">
        <v>15</v>
      </c>
      <c r="G1941" s="36" t="s">
        <v>2846</v>
      </c>
      <c r="H1941" s="9" t="s">
        <v>2847</v>
      </c>
      <c r="I1941" s="10">
        <v>0</v>
      </c>
      <c r="J1941" s="12">
        <v>0</v>
      </c>
      <c r="K1941" s="12">
        <v>0</v>
      </c>
      <c r="L1941" s="12">
        <v>0</v>
      </c>
      <c r="M1941" s="12">
        <v>0</v>
      </c>
      <c r="N1941" s="39">
        <v>0</v>
      </c>
      <c r="O1941" s="31">
        <v>7.1999999999999995E-2</v>
      </c>
      <c r="P1941" s="36" t="s">
        <v>99</v>
      </c>
    </row>
    <row r="1942" spans="1:16" ht="36" x14ac:dyDescent="0.25">
      <c r="A1942" s="38">
        <v>38987</v>
      </c>
      <c r="B1942" s="38">
        <v>38987</v>
      </c>
      <c r="C1942" s="11">
        <v>2006</v>
      </c>
      <c r="D1942" s="35" t="s">
        <v>104</v>
      </c>
      <c r="E1942" s="11" t="s">
        <v>276</v>
      </c>
      <c r="F1942" s="36" t="s">
        <v>19</v>
      </c>
      <c r="G1942" s="36" t="s">
        <v>2848</v>
      </c>
      <c r="H1942" s="9" t="s">
        <v>2849</v>
      </c>
      <c r="I1942" s="10">
        <v>3</v>
      </c>
      <c r="J1942" s="12">
        <v>3</v>
      </c>
      <c r="K1942" s="12">
        <v>0</v>
      </c>
      <c r="L1942" s="12">
        <v>0</v>
      </c>
      <c r="M1942" s="12">
        <v>0</v>
      </c>
      <c r="N1942" s="39">
        <v>0</v>
      </c>
      <c r="O1942" s="31">
        <v>0</v>
      </c>
      <c r="P1942" s="36" t="s">
        <v>99</v>
      </c>
    </row>
    <row r="1943" spans="1:16" ht="24" x14ac:dyDescent="0.25">
      <c r="A1943" s="38">
        <v>38987</v>
      </c>
      <c r="B1943" s="38">
        <v>38987</v>
      </c>
      <c r="C1943" s="11">
        <v>2006</v>
      </c>
      <c r="D1943" s="35" t="s">
        <v>104</v>
      </c>
      <c r="E1943" s="11" t="s">
        <v>276</v>
      </c>
      <c r="F1943" s="36" t="s">
        <v>55</v>
      </c>
      <c r="G1943" s="36" t="s">
        <v>242</v>
      </c>
      <c r="H1943" s="9" t="s">
        <v>2850</v>
      </c>
      <c r="I1943" s="10">
        <v>0</v>
      </c>
      <c r="J1943" s="12">
        <v>1</v>
      </c>
      <c r="K1943" s="12">
        <v>0</v>
      </c>
      <c r="L1943" s="12">
        <v>0</v>
      </c>
      <c r="M1943" s="12">
        <v>0</v>
      </c>
      <c r="N1943" s="39">
        <v>0</v>
      </c>
      <c r="O1943" s="31">
        <v>0</v>
      </c>
      <c r="P1943" s="36" t="s">
        <v>99</v>
      </c>
    </row>
    <row r="1944" spans="1:16" ht="48" x14ac:dyDescent="0.25">
      <c r="A1944" s="38">
        <v>38989</v>
      </c>
      <c r="B1944" s="38">
        <v>38989</v>
      </c>
      <c r="C1944" s="11">
        <v>2006</v>
      </c>
      <c r="D1944" s="35" t="s">
        <v>115</v>
      </c>
      <c r="E1944" s="11" t="s">
        <v>116</v>
      </c>
      <c r="F1944" s="36" t="s">
        <v>19</v>
      </c>
      <c r="G1944" s="36" t="s">
        <v>1282</v>
      </c>
      <c r="H1944" s="9" t="s">
        <v>2851</v>
      </c>
      <c r="I1944" s="10">
        <v>0</v>
      </c>
      <c r="J1944" s="12">
        <v>35</v>
      </c>
      <c r="K1944" s="12">
        <v>2</v>
      </c>
      <c r="L1944" s="12">
        <v>0</v>
      </c>
      <c r="M1944" s="12">
        <v>0</v>
      </c>
      <c r="N1944" s="39">
        <v>0</v>
      </c>
      <c r="O1944" s="31">
        <v>2.3255999999999999E-2</v>
      </c>
      <c r="P1944" s="36" t="s">
        <v>99</v>
      </c>
    </row>
    <row r="1945" spans="1:16" ht="24" x14ac:dyDescent="0.25">
      <c r="A1945" s="38">
        <v>38990</v>
      </c>
      <c r="B1945" s="38">
        <v>38990</v>
      </c>
      <c r="C1945" s="11">
        <v>2006</v>
      </c>
      <c r="D1945" s="11" t="s">
        <v>34</v>
      </c>
      <c r="E1945" s="11" t="s">
        <v>35</v>
      </c>
      <c r="F1945" s="36" t="s">
        <v>55</v>
      </c>
      <c r="G1945" s="36" t="s">
        <v>2852</v>
      </c>
      <c r="H1945" s="9" t="s">
        <v>2853</v>
      </c>
      <c r="I1945" s="10">
        <v>0</v>
      </c>
      <c r="J1945" s="12">
        <v>25</v>
      </c>
      <c r="K1945" s="12">
        <v>5</v>
      </c>
      <c r="L1945" s="12">
        <v>0</v>
      </c>
      <c r="M1945" s="12">
        <v>0</v>
      </c>
      <c r="N1945" s="39">
        <v>0</v>
      </c>
      <c r="O1945" s="31">
        <v>5.0000000000000001E-3</v>
      </c>
      <c r="P1945" s="36" t="s">
        <v>99</v>
      </c>
    </row>
    <row r="1946" spans="1:16" ht="24" x14ac:dyDescent="0.25">
      <c r="A1946" s="38">
        <v>38992</v>
      </c>
      <c r="B1946" s="38">
        <v>38992</v>
      </c>
      <c r="C1946" s="11">
        <v>2006</v>
      </c>
      <c r="D1946" s="35" t="s">
        <v>13</v>
      </c>
      <c r="E1946" s="11" t="s">
        <v>125</v>
      </c>
      <c r="F1946" s="36" t="s">
        <v>51</v>
      </c>
      <c r="G1946" s="36" t="s">
        <v>287</v>
      </c>
      <c r="H1946" s="9" t="s">
        <v>2854</v>
      </c>
      <c r="I1946" s="10">
        <v>0</v>
      </c>
      <c r="J1946" s="12">
        <v>3</v>
      </c>
      <c r="K1946" s="12">
        <v>0</v>
      </c>
      <c r="L1946" s="12">
        <v>0</v>
      </c>
      <c r="M1946" s="12">
        <v>0</v>
      </c>
      <c r="N1946" s="39">
        <v>0</v>
      </c>
      <c r="O1946" s="31">
        <v>0</v>
      </c>
      <c r="P1946" s="36" t="s">
        <v>99</v>
      </c>
    </row>
    <row r="1947" spans="1:16" ht="24" x14ac:dyDescent="0.25">
      <c r="A1947" s="38">
        <v>38993</v>
      </c>
      <c r="B1947" s="38">
        <v>38993</v>
      </c>
      <c r="C1947" s="11">
        <v>2006</v>
      </c>
      <c r="D1947" s="11" t="s">
        <v>34</v>
      </c>
      <c r="E1947" s="11" t="s">
        <v>35</v>
      </c>
      <c r="F1947" s="36" t="s">
        <v>165</v>
      </c>
      <c r="G1947" s="36" t="s">
        <v>2855</v>
      </c>
      <c r="H1947" s="9" t="s">
        <v>2856</v>
      </c>
      <c r="I1947" s="10">
        <v>0</v>
      </c>
      <c r="J1947" s="12">
        <v>25</v>
      </c>
      <c r="K1947" s="12">
        <v>0</v>
      </c>
      <c r="L1947" s="12">
        <v>0</v>
      </c>
      <c r="M1947" s="12">
        <v>0</v>
      </c>
      <c r="N1947" s="39">
        <v>0</v>
      </c>
      <c r="O1947" s="31">
        <v>0</v>
      </c>
      <c r="P1947" s="36" t="s">
        <v>99</v>
      </c>
    </row>
    <row r="1948" spans="1:16" ht="48" x14ac:dyDescent="0.25">
      <c r="A1948" s="38">
        <v>38995</v>
      </c>
      <c r="B1948" s="38">
        <v>38995</v>
      </c>
      <c r="C1948" s="11">
        <v>2006</v>
      </c>
      <c r="D1948" s="11" t="s">
        <v>34</v>
      </c>
      <c r="E1948" s="11" t="s">
        <v>35</v>
      </c>
      <c r="F1948" s="36" t="s">
        <v>36</v>
      </c>
      <c r="G1948" s="36" t="s">
        <v>2857</v>
      </c>
      <c r="H1948" s="9" t="s">
        <v>2858</v>
      </c>
      <c r="I1948" s="10">
        <v>0</v>
      </c>
      <c r="J1948" s="12">
        <v>25</v>
      </c>
      <c r="K1948" s="12">
        <v>5</v>
      </c>
      <c r="L1948" s="12">
        <v>0</v>
      </c>
      <c r="M1948" s="12">
        <v>0</v>
      </c>
      <c r="N1948" s="39">
        <v>0</v>
      </c>
      <c r="O1948" s="31">
        <v>2.332E-2</v>
      </c>
      <c r="P1948" s="36" t="s">
        <v>99</v>
      </c>
    </row>
    <row r="1949" spans="1:16" ht="48" x14ac:dyDescent="0.25">
      <c r="A1949" s="38">
        <v>38996</v>
      </c>
      <c r="B1949" s="38">
        <v>38996</v>
      </c>
      <c r="C1949" s="11">
        <v>2006</v>
      </c>
      <c r="D1949" s="11" t="s">
        <v>34</v>
      </c>
      <c r="E1949" s="11" t="s">
        <v>35</v>
      </c>
      <c r="F1949" s="36" t="s">
        <v>598</v>
      </c>
      <c r="G1949" s="36" t="s">
        <v>2859</v>
      </c>
      <c r="H1949" s="9" t="s">
        <v>2860</v>
      </c>
      <c r="I1949" s="10">
        <v>0</v>
      </c>
      <c r="J1949" s="12">
        <v>7585</v>
      </c>
      <c r="K1949" s="12">
        <v>1845</v>
      </c>
      <c r="L1949" s="12">
        <v>0</v>
      </c>
      <c r="M1949" s="12">
        <v>0</v>
      </c>
      <c r="N1949" s="39">
        <v>0</v>
      </c>
      <c r="O1949" s="31">
        <v>1.845</v>
      </c>
      <c r="P1949" s="36" t="s">
        <v>99</v>
      </c>
    </row>
    <row r="1950" spans="1:16" ht="36" x14ac:dyDescent="0.25">
      <c r="A1950" s="38">
        <v>38997</v>
      </c>
      <c r="B1950" s="38">
        <v>38997</v>
      </c>
      <c r="C1950" s="11">
        <v>2006</v>
      </c>
      <c r="D1950" s="35" t="s">
        <v>115</v>
      </c>
      <c r="E1950" s="11" t="s">
        <v>116</v>
      </c>
      <c r="F1950" s="36" t="s">
        <v>69</v>
      </c>
      <c r="G1950" s="36" t="s">
        <v>1176</v>
      </c>
      <c r="H1950" s="9" t="s">
        <v>2861</v>
      </c>
      <c r="I1950" s="10">
        <v>7</v>
      </c>
      <c r="J1950" s="12">
        <v>28</v>
      </c>
      <c r="K1950" s="12">
        <v>0</v>
      </c>
      <c r="L1950" s="12">
        <v>0</v>
      </c>
      <c r="M1950" s="12">
        <v>0</v>
      </c>
      <c r="N1950" s="39">
        <v>0</v>
      </c>
      <c r="O1950" s="31">
        <v>0.6</v>
      </c>
      <c r="P1950" s="36" t="s">
        <v>99</v>
      </c>
    </row>
    <row r="1951" spans="1:16" ht="24" x14ac:dyDescent="0.25">
      <c r="A1951" s="38">
        <v>39001</v>
      </c>
      <c r="B1951" s="38">
        <v>39001</v>
      </c>
      <c r="C1951" s="11">
        <v>2006</v>
      </c>
      <c r="D1951" s="35" t="s">
        <v>13</v>
      </c>
      <c r="E1951" s="11" t="s">
        <v>112</v>
      </c>
      <c r="F1951" s="36" t="s">
        <v>15</v>
      </c>
      <c r="G1951" s="36" t="s">
        <v>994</v>
      </c>
      <c r="H1951" s="9" t="s">
        <v>2862</v>
      </c>
      <c r="I1951" s="10">
        <v>0</v>
      </c>
      <c r="J1951" s="12">
        <v>37</v>
      </c>
      <c r="K1951" s="12">
        <v>7</v>
      </c>
      <c r="L1951" s="12">
        <v>0</v>
      </c>
      <c r="M1951" s="12">
        <v>0</v>
      </c>
      <c r="N1951" s="39">
        <v>0</v>
      </c>
      <c r="O1951" s="31">
        <v>0.29189300000000001</v>
      </c>
      <c r="P1951" s="36" t="s">
        <v>99</v>
      </c>
    </row>
    <row r="1952" spans="1:16" ht="24" x14ac:dyDescent="0.25">
      <c r="A1952" s="38">
        <v>39001</v>
      </c>
      <c r="B1952" s="38">
        <v>39001</v>
      </c>
      <c r="C1952" s="11">
        <v>2006</v>
      </c>
      <c r="D1952" s="35" t="s">
        <v>13</v>
      </c>
      <c r="E1952" s="11" t="s">
        <v>112</v>
      </c>
      <c r="F1952" s="36" t="s">
        <v>59</v>
      </c>
      <c r="G1952" s="36" t="s">
        <v>1761</v>
      </c>
      <c r="H1952" s="9" t="s">
        <v>2863</v>
      </c>
      <c r="I1952" s="10">
        <v>0</v>
      </c>
      <c r="J1952" s="12">
        <v>11</v>
      </c>
      <c r="K1952" s="12">
        <v>0</v>
      </c>
      <c r="L1952" s="12">
        <v>0</v>
      </c>
      <c r="M1952" s="12">
        <v>0</v>
      </c>
      <c r="N1952" s="39">
        <v>0</v>
      </c>
      <c r="O1952" s="31">
        <v>0</v>
      </c>
      <c r="P1952" s="36" t="s">
        <v>99</v>
      </c>
    </row>
    <row r="1953" spans="1:16" ht="24" x14ac:dyDescent="0.25">
      <c r="A1953" s="38">
        <v>39001</v>
      </c>
      <c r="B1953" s="38">
        <v>39001</v>
      </c>
      <c r="C1953" s="11">
        <v>2006</v>
      </c>
      <c r="D1953" s="35" t="s">
        <v>115</v>
      </c>
      <c r="E1953" s="11" t="s">
        <v>116</v>
      </c>
      <c r="F1953" s="36" t="s">
        <v>155</v>
      </c>
      <c r="G1953" s="36" t="s">
        <v>2864</v>
      </c>
      <c r="H1953" s="9" t="s">
        <v>2865</v>
      </c>
      <c r="I1953" s="10">
        <v>0</v>
      </c>
      <c r="J1953" s="12">
        <v>0</v>
      </c>
      <c r="K1953" s="12">
        <v>0</v>
      </c>
      <c r="L1953" s="12">
        <v>0</v>
      </c>
      <c r="M1953" s="12">
        <v>0</v>
      </c>
      <c r="N1953" s="39">
        <v>0</v>
      </c>
      <c r="O1953" s="31">
        <v>0.39800000000000002</v>
      </c>
      <c r="P1953" s="36" t="s">
        <v>99</v>
      </c>
    </row>
    <row r="1954" spans="1:16" ht="48" x14ac:dyDescent="0.25">
      <c r="A1954" s="38">
        <v>39002</v>
      </c>
      <c r="B1954" s="38">
        <v>39002</v>
      </c>
      <c r="C1954" s="11">
        <v>2006</v>
      </c>
      <c r="D1954" s="11" t="s">
        <v>34</v>
      </c>
      <c r="E1954" s="11" t="s">
        <v>35</v>
      </c>
      <c r="F1954" s="36" t="s">
        <v>65</v>
      </c>
      <c r="G1954" s="36" t="s">
        <v>1013</v>
      </c>
      <c r="H1954" s="9" t="s">
        <v>2866</v>
      </c>
      <c r="I1954" s="10">
        <v>0</v>
      </c>
      <c r="J1954" s="12">
        <v>662</v>
      </c>
      <c r="K1954" s="12">
        <v>158</v>
      </c>
      <c r="L1954" s="12">
        <v>0</v>
      </c>
      <c r="M1954" s="12">
        <v>0</v>
      </c>
      <c r="N1954" s="39">
        <v>0</v>
      </c>
      <c r="O1954" s="31">
        <v>0.73691200000000001</v>
      </c>
      <c r="P1954" s="36" t="s">
        <v>99</v>
      </c>
    </row>
    <row r="1955" spans="1:16" ht="36" x14ac:dyDescent="0.25">
      <c r="A1955" s="38">
        <v>39003</v>
      </c>
      <c r="B1955" s="38">
        <v>39004</v>
      </c>
      <c r="C1955" s="11">
        <v>2006</v>
      </c>
      <c r="D1955" s="11" t="s">
        <v>34</v>
      </c>
      <c r="E1955" s="11" t="s">
        <v>35</v>
      </c>
      <c r="F1955" s="36" t="s">
        <v>162</v>
      </c>
      <c r="G1955" s="36" t="s">
        <v>2867</v>
      </c>
      <c r="H1955" s="9" t="s">
        <v>2868</v>
      </c>
      <c r="I1955" s="10">
        <v>2</v>
      </c>
      <c r="J1955" s="12">
        <v>12632</v>
      </c>
      <c r="K1955" s="12">
        <v>2526</v>
      </c>
      <c r="L1955" s="12">
        <v>0</v>
      </c>
      <c r="M1955" s="12">
        <v>0</v>
      </c>
      <c r="N1955" s="39">
        <v>0</v>
      </c>
      <c r="O1955" s="31">
        <v>2.5259999999999998</v>
      </c>
      <c r="P1955" s="36" t="s">
        <v>99</v>
      </c>
    </row>
    <row r="1956" spans="1:16" ht="36" x14ac:dyDescent="0.25">
      <c r="A1956" s="38">
        <v>39003</v>
      </c>
      <c r="B1956" s="38">
        <v>39003</v>
      </c>
      <c r="C1956" s="11">
        <v>2006</v>
      </c>
      <c r="D1956" s="11" t="s">
        <v>34</v>
      </c>
      <c r="E1956" s="11" t="s">
        <v>35</v>
      </c>
      <c r="F1956" s="36" t="s">
        <v>36</v>
      </c>
      <c r="G1956" s="36" t="s">
        <v>2869</v>
      </c>
      <c r="H1956" s="9" t="s">
        <v>2870</v>
      </c>
      <c r="I1956" s="10">
        <v>9</v>
      </c>
      <c r="J1956" s="12">
        <v>12</v>
      </c>
      <c r="K1956" s="12">
        <v>0</v>
      </c>
      <c r="L1956" s="12">
        <v>0</v>
      </c>
      <c r="M1956" s="12">
        <v>0</v>
      </c>
      <c r="N1956" s="39">
        <v>0</v>
      </c>
      <c r="O1956" s="31">
        <v>0</v>
      </c>
      <c r="P1956" s="36" t="s">
        <v>99</v>
      </c>
    </row>
    <row r="1957" spans="1:16" ht="24" x14ac:dyDescent="0.25">
      <c r="A1957" s="38">
        <v>39004</v>
      </c>
      <c r="B1957" s="38">
        <v>39006</v>
      </c>
      <c r="C1957" s="11">
        <v>2006</v>
      </c>
      <c r="D1957" s="11" t="s">
        <v>34</v>
      </c>
      <c r="E1957" s="11" t="s">
        <v>50</v>
      </c>
      <c r="F1957" s="36" t="s">
        <v>55</v>
      </c>
      <c r="G1957" s="36" t="s">
        <v>2871</v>
      </c>
      <c r="H1957" s="9" t="s">
        <v>2872</v>
      </c>
      <c r="I1957" s="10">
        <v>0</v>
      </c>
      <c r="J1957" s="12">
        <v>30</v>
      </c>
      <c r="K1957" s="12">
        <v>6</v>
      </c>
      <c r="L1957" s="12">
        <v>0</v>
      </c>
      <c r="M1957" s="12">
        <v>0</v>
      </c>
      <c r="N1957" s="39">
        <v>0</v>
      </c>
      <c r="O1957" s="31">
        <v>2.7983999999999998E-2</v>
      </c>
      <c r="P1957" s="36" t="s">
        <v>99</v>
      </c>
    </row>
    <row r="1958" spans="1:16" ht="48" x14ac:dyDescent="0.25">
      <c r="A1958" s="38">
        <v>39004</v>
      </c>
      <c r="B1958" s="38">
        <v>39004</v>
      </c>
      <c r="C1958" s="11">
        <v>2006</v>
      </c>
      <c r="D1958" s="11" t="s">
        <v>34</v>
      </c>
      <c r="E1958" s="11" t="s">
        <v>35</v>
      </c>
      <c r="F1958" s="36" t="s">
        <v>28</v>
      </c>
      <c r="G1958" s="36" t="s">
        <v>698</v>
      </c>
      <c r="H1958" s="9" t="s">
        <v>2873</v>
      </c>
      <c r="I1958" s="10">
        <v>1</v>
      </c>
      <c r="J1958" s="12">
        <v>26</v>
      </c>
      <c r="K1958" s="12">
        <v>5</v>
      </c>
      <c r="L1958" s="12">
        <v>0</v>
      </c>
      <c r="M1958" s="12">
        <v>0</v>
      </c>
      <c r="N1958" s="39">
        <v>0</v>
      </c>
      <c r="O1958" s="31">
        <v>2.332E-2</v>
      </c>
      <c r="P1958" s="36" t="s">
        <v>99</v>
      </c>
    </row>
    <row r="1959" spans="1:16" ht="24" x14ac:dyDescent="0.25">
      <c r="A1959" s="38">
        <v>39005</v>
      </c>
      <c r="B1959" s="38">
        <v>39005</v>
      </c>
      <c r="C1959" s="11">
        <v>2006</v>
      </c>
      <c r="D1959" s="11" t="s">
        <v>34</v>
      </c>
      <c r="E1959" s="11" t="s">
        <v>35</v>
      </c>
      <c r="F1959" s="36" t="s">
        <v>19</v>
      </c>
      <c r="G1959" s="36" t="s">
        <v>2874</v>
      </c>
      <c r="H1959" s="9" t="s">
        <v>2875</v>
      </c>
      <c r="I1959" s="10">
        <v>0</v>
      </c>
      <c r="J1959" s="12">
        <v>90</v>
      </c>
      <c r="K1959" s="12">
        <v>18</v>
      </c>
      <c r="L1959" s="12">
        <v>0</v>
      </c>
      <c r="M1959" s="12">
        <v>0</v>
      </c>
      <c r="N1959" s="39">
        <v>0</v>
      </c>
      <c r="O1959" s="31">
        <v>1.7999999999999999E-2</v>
      </c>
      <c r="P1959" s="36" t="s">
        <v>99</v>
      </c>
    </row>
    <row r="1960" spans="1:16" ht="36" x14ac:dyDescent="0.25">
      <c r="A1960" s="38">
        <v>39007</v>
      </c>
      <c r="B1960" s="38">
        <v>39007</v>
      </c>
      <c r="C1960" s="11">
        <v>2006</v>
      </c>
      <c r="D1960" s="35" t="s">
        <v>115</v>
      </c>
      <c r="E1960" s="11" t="s">
        <v>116</v>
      </c>
      <c r="F1960" s="36" t="s">
        <v>77</v>
      </c>
      <c r="G1960" s="36" t="s">
        <v>2681</v>
      </c>
      <c r="H1960" s="9" t="s">
        <v>2876</v>
      </c>
      <c r="I1960" s="10">
        <v>13</v>
      </c>
      <c r="J1960" s="12">
        <v>13</v>
      </c>
      <c r="K1960" s="12">
        <v>0</v>
      </c>
      <c r="L1960" s="12">
        <v>0</v>
      </c>
      <c r="M1960" s="12">
        <v>0</v>
      </c>
      <c r="N1960" s="39">
        <v>0</v>
      </c>
      <c r="O1960" s="31">
        <v>0.6</v>
      </c>
      <c r="P1960" s="36" t="s">
        <v>99</v>
      </c>
    </row>
    <row r="1961" spans="1:16" ht="60" x14ac:dyDescent="0.25">
      <c r="A1961" s="38">
        <v>39007</v>
      </c>
      <c r="B1961" s="38">
        <v>39007</v>
      </c>
      <c r="C1961" s="11">
        <v>2006</v>
      </c>
      <c r="D1961" s="35" t="s">
        <v>13</v>
      </c>
      <c r="E1961" s="11" t="s">
        <v>125</v>
      </c>
      <c r="F1961" s="36" t="s">
        <v>162</v>
      </c>
      <c r="G1961" s="36" t="s">
        <v>1224</v>
      </c>
      <c r="H1961" s="9" t="s">
        <v>2877</v>
      </c>
      <c r="I1961" s="10">
        <v>7</v>
      </c>
      <c r="J1961" s="12">
        <v>20</v>
      </c>
      <c r="K1961" s="12">
        <v>0</v>
      </c>
      <c r="L1961" s="12">
        <v>0</v>
      </c>
      <c r="M1961" s="12">
        <v>0</v>
      </c>
      <c r="N1961" s="39">
        <v>0</v>
      </c>
      <c r="O1961" s="31">
        <v>0</v>
      </c>
      <c r="P1961" s="36" t="s">
        <v>99</v>
      </c>
    </row>
    <row r="1962" spans="1:16" ht="24" x14ac:dyDescent="0.25">
      <c r="A1962" s="38">
        <v>39007</v>
      </c>
      <c r="B1962" s="38">
        <v>39007</v>
      </c>
      <c r="C1962" s="11">
        <v>2006</v>
      </c>
      <c r="D1962" s="35" t="s">
        <v>13</v>
      </c>
      <c r="E1962" s="11" t="s">
        <v>125</v>
      </c>
      <c r="F1962" s="36" t="s">
        <v>51</v>
      </c>
      <c r="G1962" s="36" t="s">
        <v>2878</v>
      </c>
      <c r="H1962" s="9" t="s">
        <v>2879</v>
      </c>
      <c r="I1962" s="10">
        <v>4</v>
      </c>
      <c r="J1962" s="12">
        <v>7</v>
      </c>
      <c r="K1962" s="12">
        <v>0</v>
      </c>
      <c r="L1962" s="12">
        <v>0</v>
      </c>
      <c r="M1962" s="12">
        <v>0</v>
      </c>
      <c r="N1962" s="39">
        <v>0</v>
      </c>
      <c r="O1962" s="31">
        <v>0</v>
      </c>
      <c r="P1962" s="36" t="s">
        <v>99</v>
      </c>
    </row>
    <row r="1963" spans="1:16" ht="24" x14ac:dyDescent="0.25">
      <c r="A1963" s="38">
        <v>39011</v>
      </c>
      <c r="B1963" s="38">
        <v>39011</v>
      </c>
      <c r="C1963" s="11">
        <v>2006</v>
      </c>
      <c r="D1963" s="11" t="s">
        <v>34</v>
      </c>
      <c r="E1963" s="11" t="s">
        <v>333</v>
      </c>
      <c r="F1963" s="36" t="s">
        <v>55</v>
      </c>
      <c r="G1963" s="36" t="s">
        <v>2880</v>
      </c>
      <c r="H1963" s="9" t="s">
        <v>2881</v>
      </c>
      <c r="I1963" s="10">
        <v>1</v>
      </c>
      <c r="J1963" s="12">
        <v>1</v>
      </c>
      <c r="K1963" s="12">
        <v>0</v>
      </c>
      <c r="L1963" s="12">
        <v>0</v>
      </c>
      <c r="M1963" s="12">
        <v>0</v>
      </c>
      <c r="N1963" s="39">
        <v>0</v>
      </c>
      <c r="O1963" s="31">
        <v>0</v>
      </c>
      <c r="P1963" s="36" t="s">
        <v>99</v>
      </c>
    </row>
    <row r="1964" spans="1:16" ht="60" x14ac:dyDescent="0.25">
      <c r="A1964" s="38">
        <v>39014</v>
      </c>
      <c r="B1964" s="38">
        <v>39014</v>
      </c>
      <c r="C1964" s="11">
        <v>2006</v>
      </c>
      <c r="D1964" s="11" t="s">
        <v>34</v>
      </c>
      <c r="E1964" s="11" t="s">
        <v>67</v>
      </c>
      <c r="F1964" s="36" t="s">
        <v>59</v>
      </c>
      <c r="G1964" s="36" t="s">
        <v>2882</v>
      </c>
      <c r="H1964" s="9" t="s">
        <v>2883</v>
      </c>
      <c r="I1964" s="10">
        <v>2</v>
      </c>
      <c r="J1964" s="12">
        <v>65540</v>
      </c>
      <c r="K1964" s="12">
        <v>613</v>
      </c>
      <c r="L1964" s="12">
        <v>13</v>
      </c>
      <c r="M1964" s="12">
        <v>0</v>
      </c>
      <c r="N1964" s="39">
        <v>8338</v>
      </c>
      <c r="O1964" s="31">
        <v>123.35299999999999</v>
      </c>
      <c r="P1964" s="36" t="s">
        <v>38</v>
      </c>
    </row>
    <row r="1965" spans="1:16" ht="24" x14ac:dyDescent="0.25">
      <c r="A1965" s="38">
        <v>39014</v>
      </c>
      <c r="B1965" s="38">
        <v>39014</v>
      </c>
      <c r="C1965" s="11">
        <v>2006</v>
      </c>
      <c r="D1965" s="35" t="s">
        <v>13</v>
      </c>
      <c r="E1965" s="11" t="s">
        <v>173</v>
      </c>
      <c r="F1965" s="36" t="s">
        <v>55</v>
      </c>
      <c r="G1965" s="36" t="s">
        <v>2060</v>
      </c>
      <c r="H1965" s="9" t="s">
        <v>2884</v>
      </c>
      <c r="I1965" s="10">
        <v>0</v>
      </c>
      <c r="J1965" s="12">
        <v>0</v>
      </c>
      <c r="K1965" s="12">
        <v>0</v>
      </c>
      <c r="L1965" s="12">
        <v>0</v>
      </c>
      <c r="M1965" s="12">
        <v>0</v>
      </c>
      <c r="N1965" s="39">
        <v>0</v>
      </c>
      <c r="O1965" s="31">
        <v>7.1999999999999995E-2</v>
      </c>
      <c r="P1965" s="36" t="s">
        <v>99</v>
      </c>
    </row>
    <row r="1966" spans="1:16" ht="36" x14ac:dyDescent="0.25">
      <c r="A1966" s="38">
        <v>39014</v>
      </c>
      <c r="B1966" s="38">
        <v>38169</v>
      </c>
      <c r="C1966" s="11">
        <v>2006</v>
      </c>
      <c r="D1966" s="11" t="s">
        <v>34</v>
      </c>
      <c r="E1966" s="11" t="s">
        <v>35</v>
      </c>
      <c r="F1966" s="36" t="s">
        <v>15</v>
      </c>
      <c r="G1966" s="36" t="s">
        <v>994</v>
      </c>
      <c r="H1966" s="9" t="s">
        <v>2885</v>
      </c>
      <c r="I1966" s="10">
        <v>0</v>
      </c>
      <c r="J1966" s="12">
        <v>105</v>
      </c>
      <c r="K1966" s="12">
        <v>21</v>
      </c>
      <c r="L1966" s="12">
        <v>0</v>
      </c>
      <c r="M1966" s="12">
        <v>0</v>
      </c>
      <c r="N1966" s="39">
        <v>0</v>
      </c>
      <c r="O1966" s="31">
        <v>9.7944000000000003E-2</v>
      </c>
      <c r="P1966" s="36" t="s">
        <v>99</v>
      </c>
    </row>
    <row r="1967" spans="1:16" x14ac:dyDescent="0.25">
      <c r="A1967" s="38">
        <v>39015</v>
      </c>
      <c r="B1967" s="38">
        <v>39015</v>
      </c>
      <c r="C1967" s="11">
        <v>2006</v>
      </c>
      <c r="D1967" s="35" t="s">
        <v>13</v>
      </c>
      <c r="E1967" s="11" t="s">
        <v>751</v>
      </c>
      <c r="F1967" s="36" t="s">
        <v>55</v>
      </c>
      <c r="G1967" s="36" t="s">
        <v>55</v>
      </c>
      <c r="H1967" s="9" t="s">
        <v>2886</v>
      </c>
      <c r="I1967" s="10">
        <v>0</v>
      </c>
      <c r="J1967" s="12">
        <v>31</v>
      </c>
      <c r="K1967" s="12">
        <v>0</v>
      </c>
      <c r="L1967" s="12">
        <v>0</v>
      </c>
      <c r="M1967" s="12">
        <v>0</v>
      </c>
      <c r="N1967" s="39">
        <v>0</v>
      </c>
      <c r="O1967" s="31">
        <v>0</v>
      </c>
      <c r="P1967" s="36" t="s">
        <v>99</v>
      </c>
    </row>
    <row r="1968" spans="1:16" ht="24" x14ac:dyDescent="0.25">
      <c r="A1968" s="38">
        <v>39022</v>
      </c>
      <c r="B1968" s="38">
        <v>39022</v>
      </c>
      <c r="C1968" s="11">
        <v>2006</v>
      </c>
      <c r="D1968" s="35" t="s">
        <v>115</v>
      </c>
      <c r="E1968" s="11" t="s">
        <v>116</v>
      </c>
      <c r="F1968" s="36" t="s">
        <v>162</v>
      </c>
      <c r="G1968" s="36" t="s">
        <v>945</v>
      </c>
      <c r="H1968" s="9" t="s">
        <v>2887</v>
      </c>
      <c r="I1968" s="10">
        <v>7</v>
      </c>
      <c r="J1968" s="12">
        <v>7</v>
      </c>
      <c r="K1968" s="12">
        <v>0</v>
      </c>
      <c r="L1968" s="12">
        <v>0</v>
      </c>
      <c r="M1968" s="12">
        <v>0</v>
      </c>
      <c r="N1968" s="39">
        <v>0</v>
      </c>
      <c r="O1968" s="31">
        <v>0.6</v>
      </c>
      <c r="P1968" s="36" t="s">
        <v>99</v>
      </c>
    </row>
    <row r="1969" spans="1:16" ht="24" x14ac:dyDescent="0.25">
      <c r="A1969" s="38">
        <v>39023</v>
      </c>
      <c r="B1969" s="38">
        <v>39023</v>
      </c>
      <c r="C1969" s="11">
        <v>2006</v>
      </c>
      <c r="D1969" s="35" t="s">
        <v>115</v>
      </c>
      <c r="E1969" s="11" t="s">
        <v>116</v>
      </c>
      <c r="F1969" s="36" t="s">
        <v>162</v>
      </c>
      <c r="G1969" s="36" t="s">
        <v>175</v>
      </c>
      <c r="H1969" s="9" t="s">
        <v>2888</v>
      </c>
      <c r="I1969" s="10">
        <v>1</v>
      </c>
      <c r="J1969" s="12">
        <v>2</v>
      </c>
      <c r="K1969" s="12">
        <v>0</v>
      </c>
      <c r="L1969" s="12">
        <v>0</v>
      </c>
      <c r="M1969" s="12">
        <v>0</v>
      </c>
      <c r="N1969" s="39">
        <v>0</v>
      </c>
      <c r="O1969" s="31">
        <v>0.27</v>
      </c>
      <c r="P1969" s="36" t="s">
        <v>99</v>
      </c>
    </row>
    <row r="1970" spans="1:16" ht="36" x14ac:dyDescent="0.25">
      <c r="A1970" s="38">
        <v>39033</v>
      </c>
      <c r="B1970" s="38">
        <v>39033</v>
      </c>
      <c r="C1970" s="11">
        <v>2006</v>
      </c>
      <c r="D1970" s="35" t="s">
        <v>115</v>
      </c>
      <c r="E1970" s="11" t="s">
        <v>364</v>
      </c>
      <c r="F1970" s="36" t="s">
        <v>165</v>
      </c>
      <c r="G1970" s="36" t="s">
        <v>1030</v>
      </c>
      <c r="H1970" s="9" t="s">
        <v>2889</v>
      </c>
      <c r="I1970" s="10">
        <v>0</v>
      </c>
      <c r="J1970" s="12">
        <v>1226</v>
      </c>
      <c r="K1970" s="12">
        <v>0</v>
      </c>
      <c r="L1970" s="12">
        <v>0</v>
      </c>
      <c r="M1970" s="12">
        <v>0</v>
      </c>
      <c r="N1970" s="39">
        <v>0</v>
      </c>
      <c r="O1970" s="31">
        <v>0</v>
      </c>
      <c r="P1970" s="36" t="s">
        <v>99</v>
      </c>
    </row>
    <row r="1971" spans="1:16" ht="36" x14ac:dyDescent="0.25">
      <c r="A1971" s="38">
        <v>39034</v>
      </c>
      <c r="B1971" s="38">
        <v>39034</v>
      </c>
      <c r="C1971" s="11">
        <v>2006</v>
      </c>
      <c r="D1971" s="35" t="s">
        <v>115</v>
      </c>
      <c r="E1971" s="11" t="s">
        <v>116</v>
      </c>
      <c r="F1971" s="36" t="s">
        <v>30</v>
      </c>
      <c r="G1971" s="36" t="s">
        <v>1050</v>
      </c>
      <c r="H1971" s="9" t="s">
        <v>2890</v>
      </c>
      <c r="I1971" s="10">
        <v>8</v>
      </c>
      <c r="J1971" s="12">
        <v>28</v>
      </c>
      <c r="K1971" s="12">
        <v>0</v>
      </c>
      <c r="L1971" s="12">
        <v>0</v>
      </c>
      <c r="M1971" s="12">
        <v>0</v>
      </c>
      <c r="N1971" s="39">
        <v>0</v>
      </c>
      <c r="O1971" s="31">
        <v>3.5999999999999997E-2</v>
      </c>
      <c r="P1971" s="36" t="s">
        <v>99</v>
      </c>
    </row>
    <row r="1972" spans="1:16" x14ac:dyDescent="0.25">
      <c r="A1972" s="38">
        <v>39034</v>
      </c>
      <c r="B1972" s="38">
        <v>39034</v>
      </c>
      <c r="C1972" s="11">
        <v>2006</v>
      </c>
      <c r="D1972" s="11" t="s">
        <v>34</v>
      </c>
      <c r="E1972" s="11" t="s">
        <v>333</v>
      </c>
      <c r="F1972" s="36" t="s">
        <v>100</v>
      </c>
      <c r="G1972" s="36" t="s">
        <v>2891</v>
      </c>
      <c r="H1972" s="9" t="s">
        <v>2892</v>
      </c>
      <c r="I1972" s="10">
        <v>1</v>
      </c>
      <c r="J1972" s="12">
        <v>1</v>
      </c>
      <c r="K1972" s="12">
        <v>0</v>
      </c>
      <c r="L1972" s="12">
        <v>0</v>
      </c>
      <c r="M1972" s="12">
        <v>0</v>
      </c>
      <c r="N1972" s="39">
        <v>0</v>
      </c>
      <c r="O1972" s="31">
        <v>0</v>
      </c>
      <c r="P1972" s="36" t="s">
        <v>99</v>
      </c>
    </row>
    <row r="1973" spans="1:16" ht="36" x14ac:dyDescent="0.25">
      <c r="A1973" s="38">
        <v>39034</v>
      </c>
      <c r="B1973" s="38">
        <v>39034</v>
      </c>
      <c r="C1973" s="11">
        <v>2006</v>
      </c>
      <c r="D1973" s="35" t="s">
        <v>115</v>
      </c>
      <c r="E1973" s="11" t="s">
        <v>116</v>
      </c>
      <c r="F1973" s="36" t="s">
        <v>165</v>
      </c>
      <c r="G1973" s="36" t="s">
        <v>2620</v>
      </c>
      <c r="H1973" s="9" t="s">
        <v>2893</v>
      </c>
      <c r="I1973" s="10">
        <v>0</v>
      </c>
      <c r="J1973" s="12">
        <v>15</v>
      </c>
      <c r="K1973" s="12">
        <v>0</v>
      </c>
      <c r="L1973" s="12">
        <v>0</v>
      </c>
      <c r="M1973" s="12">
        <v>0</v>
      </c>
      <c r="N1973" s="39">
        <v>0</v>
      </c>
      <c r="O1973" s="31">
        <v>0</v>
      </c>
      <c r="P1973" s="36" t="s">
        <v>99</v>
      </c>
    </row>
    <row r="1974" spans="1:16" ht="24" x14ac:dyDescent="0.25">
      <c r="A1974" s="38">
        <v>39034</v>
      </c>
      <c r="B1974" s="38">
        <v>39034</v>
      </c>
      <c r="C1974" s="11">
        <v>2006</v>
      </c>
      <c r="D1974" s="35" t="s">
        <v>115</v>
      </c>
      <c r="E1974" s="11" t="s">
        <v>116</v>
      </c>
      <c r="F1974" s="36" t="s">
        <v>24</v>
      </c>
      <c r="G1974" s="36" t="s">
        <v>2894</v>
      </c>
      <c r="H1974" s="9" t="s">
        <v>2895</v>
      </c>
      <c r="I1974" s="10">
        <v>0</v>
      </c>
      <c r="J1974" s="12">
        <v>1</v>
      </c>
      <c r="K1974" s="12">
        <v>0</v>
      </c>
      <c r="L1974" s="12">
        <v>0</v>
      </c>
      <c r="M1974" s="12">
        <v>0</v>
      </c>
      <c r="N1974" s="39">
        <v>0</v>
      </c>
      <c r="O1974" s="31">
        <v>0.27</v>
      </c>
      <c r="P1974" s="36" t="s">
        <v>99</v>
      </c>
    </row>
    <row r="1975" spans="1:16" ht="24" x14ac:dyDescent="0.25">
      <c r="A1975" s="38">
        <v>39035</v>
      </c>
      <c r="B1975" s="38">
        <v>39035</v>
      </c>
      <c r="C1975" s="11">
        <v>2006</v>
      </c>
      <c r="D1975" s="35" t="s">
        <v>115</v>
      </c>
      <c r="E1975" s="11" t="s">
        <v>116</v>
      </c>
      <c r="F1975" s="36" t="s">
        <v>155</v>
      </c>
      <c r="G1975" s="36" t="s">
        <v>2552</v>
      </c>
      <c r="H1975" s="9" t="s">
        <v>2896</v>
      </c>
      <c r="I1975" s="10">
        <v>0</v>
      </c>
      <c r="J1975" s="12">
        <v>0</v>
      </c>
      <c r="K1975" s="12">
        <v>0</v>
      </c>
      <c r="L1975" s="12">
        <v>0</v>
      </c>
      <c r="M1975" s="12">
        <v>0</v>
      </c>
      <c r="N1975" s="39">
        <v>0</v>
      </c>
      <c r="O1975" s="31">
        <v>1</v>
      </c>
      <c r="P1975" s="36" t="s">
        <v>99</v>
      </c>
    </row>
    <row r="1976" spans="1:16" ht="36" x14ac:dyDescent="0.25">
      <c r="A1976" s="38">
        <v>39044</v>
      </c>
      <c r="B1976" s="38">
        <v>39044</v>
      </c>
      <c r="C1976" s="11">
        <v>2006</v>
      </c>
      <c r="D1976" s="35" t="s">
        <v>13</v>
      </c>
      <c r="E1976" s="11" t="s">
        <v>149</v>
      </c>
      <c r="F1976" s="36" t="s">
        <v>165</v>
      </c>
      <c r="G1976" s="36" t="s">
        <v>1293</v>
      </c>
      <c r="H1976" s="9" t="s">
        <v>2897</v>
      </c>
      <c r="I1976" s="10">
        <v>0</v>
      </c>
      <c r="J1976" s="12">
        <v>20</v>
      </c>
      <c r="K1976" s="12">
        <v>0</v>
      </c>
      <c r="L1976" s="12">
        <v>0</v>
      </c>
      <c r="M1976" s="12">
        <v>0</v>
      </c>
      <c r="N1976" s="39">
        <v>0</v>
      </c>
      <c r="O1976" s="31">
        <v>0</v>
      </c>
      <c r="P1976" s="36" t="s">
        <v>99</v>
      </c>
    </row>
    <row r="1977" spans="1:16" ht="24" x14ac:dyDescent="0.25">
      <c r="A1977" s="38">
        <v>39047</v>
      </c>
      <c r="B1977" s="38">
        <v>39047</v>
      </c>
      <c r="C1977" s="11">
        <v>2006</v>
      </c>
      <c r="D1977" s="35" t="s">
        <v>115</v>
      </c>
      <c r="E1977" s="11" t="s">
        <v>116</v>
      </c>
      <c r="F1977" s="36" t="s">
        <v>44</v>
      </c>
      <c r="G1977" s="36" t="s">
        <v>2299</v>
      </c>
      <c r="H1977" s="9" t="s">
        <v>2898</v>
      </c>
      <c r="I1977" s="10">
        <v>0</v>
      </c>
      <c r="J1977" s="12">
        <v>26</v>
      </c>
      <c r="K1977" s="12">
        <v>0</v>
      </c>
      <c r="L1977" s="12">
        <v>0</v>
      </c>
      <c r="M1977" s="12">
        <v>0</v>
      </c>
      <c r="N1977" s="39">
        <v>0</v>
      </c>
      <c r="O1977" s="31">
        <v>0</v>
      </c>
      <c r="P1977" s="36" t="s">
        <v>99</v>
      </c>
    </row>
    <row r="1978" spans="1:16" ht="24" x14ac:dyDescent="0.25">
      <c r="A1978" s="38">
        <v>39048</v>
      </c>
      <c r="B1978" s="38">
        <v>39048</v>
      </c>
      <c r="C1978" s="11">
        <v>2006</v>
      </c>
      <c r="D1978" s="35" t="s">
        <v>115</v>
      </c>
      <c r="E1978" s="11" t="s">
        <v>116</v>
      </c>
      <c r="F1978" s="36" t="s">
        <v>51</v>
      </c>
      <c r="G1978" s="36" t="s">
        <v>2382</v>
      </c>
      <c r="H1978" s="9" t="s">
        <v>2899</v>
      </c>
      <c r="I1978" s="10">
        <v>0</v>
      </c>
      <c r="J1978" s="12">
        <v>17</v>
      </c>
      <c r="K1978" s="12">
        <v>0</v>
      </c>
      <c r="L1978" s="12">
        <v>0</v>
      </c>
      <c r="M1978" s="12">
        <v>0</v>
      </c>
      <c r="N1978" s="39">
        <v>0</v>
      </c>
      <c r="O1978" s="31">
        <v>0.27</v>
      </c>
      <c r="P1978" s="36" t="s">
        <v>99</v>
      </c>
    </row>
    <row r="1979" spans="1:16" ht="24" x14ac:dyDescent="0.25">
      <c r="A1979" s="38">
        <v>39049</v>
      </c>
      <c r="B1979" s="38">
        <v>39049</v>
      </c>
      <c r="C1979" s="11">
        <v>2006</v>
      </c>
      <c r="D1979" s="35" t="s">
        <v>13</v>
      </c>
      <c r="E1979" s="11" t="s">
        <v>125</v>
      </c>
      <c r="F1979" s="36" t="s">
        <v>155</v>
      </c>
      <c r="G1979" s="36" t="s">
        <v>2468</v>
      </c>
      <c r="H1979" s="9" t="s">
        <v>2900</v>
      </c>
      <c r="I1979" s="10">
        <v>0</v>
      </c>
      <c r="J1979" s="12">
        <v>1</v>
      </c>
      <c r="K1979" s="12">
        <v>0</v>
      </c>
      <c r="L1979" s="12">
        <v>0</v>
      </c>
      <c r="M1979" s="12">
        <v>0</v>
      </c>
      <c r="N1979" s="39">
        <v>0</v>
      </c>
      <c r="O1979" s="31">
        <v>0</v>
      </c>
      <c r="P1979" s="36" t="s">
        <v>99</v>
      </c>
    </row>
    <row r="1980" spans="1:16" ht="36" x14ac:dyDescent="0.25">
      <c r="A1980" s="38">
        <v>39050</v>
      </c>
      <c r="B1980" s="38">
        <v>39055</v>
      </c>
      <c r="C1980" s="11">
        <v>2006</v>
      </c>
      <c r="D1980" s="11" t="s">
        <v>34</v>
      </c>
      <c r="E1980" s="11" t="s">
        <v>182</v>
      </c>
      <c r="F1980" s="36" t="s">
        <v>28</v>
      </c>
      <c r="G1980" s="36" t="s">
        <v>2901</v>
      </c>
      <c r="H1980" s="9" t="s">
        <v>2902</v>
      </c>
      <c r="I1980" s="10">
        <v>6</v>
      </c>
      <c r="J1980" s="12">
        <v>6</v>
      </c>
      <c r="K1980" s="12">
        <v>0</v>
      </c>
      <c r="L1980" s="12">
        <v>0</v>
      </c>
      <c r="M1980" s="12">
        <v>0</v>
      </c>
      <c r="N1980" s="39">
        <v>0</v>
      </c>
      <c r="O1980" s="31">
        <v>0.47042</v>
      </c>
      <c r="P1980" s="36" t="s">
        <v>99</v>
      </c>
    </row>
    <row r="1981" spans="1:16" ht="24" x14ac:dyDescent="0.25">
      <c r="A1981" s="38">
        <v>39050</v>
      </c>
      <c r="B1981" s="38">
        <v>39050</v>
      </c>
      <c r="C1981" s="11">
        <v>2006</v>
      </c>
      <c r="D1981" s="35" t="s">
        <v>115</v>
      </c>
      <c r="E1981" s="11" t="s">
        <v>116</v>
      </c>
      <c r="F1981" s="36" t="s">
        <v>51</v>
      </c>
      <c r="G1981" s="36" t="s">
        <v>2251</v>
      </c>
      <c r="H1981" s="9" t="s">
        <v>2903</v>
      </c>
      <c r="I1981" s="10">
        <v>0</v>
      </c>
      <c r="J1981" s="12">
        <v>0</v>
      </c>
      <c r="K1981" s="12">
        <v>0</v>
      </c>
      <c r="L1981" s="12">
        <v>0</v>
      </c>
      <c r="M1981" s="12">
        <v>0</v>
      </c>
      <c r="N1981" s="39">
        <v>0</v>
      </c>
      <c r="O1981" s="31">
        <v>0.41</v>
      </c>
      <c r="P1981" s="36" t="s">
        <v>99</v>
      </c>
    </row>
    <row r="1982" spans="1:16" ht="60" x14ac:dyDescent="0.25">
      <c r="A1982" s="38">
        <v>39051</v>
      </c>
      <c r="B1982" s="38">
        <v>39051</v>
      </c>
      <c r="C1982" s="11">
        <v>2006</v>
      </c>
      <c r="D1982" s="35" t="s">
        <v>115</v>
      </c>
      <c r="E1982" s="11" t="s">
        <v>116</v>
      </c>
      <c r="F1982" s="36" t="s">
        <v>92</v>
      </c>
      <c r="G1982" s="36" t="s">
        <v>2904</v>
      </c>
      <c r="H1982" s="9" t="s">
        <v>2905</v>
      </c>
      <c r="I1982" s="10">
        <v>1</v>
      </c>
      <c r="J1982" s="12">
        <v>3</v>
      </c>
      <c r="K1982" s="12">
        <v>0</v>
      </c>
      <c r="L1982" s="12">
        <v>0</v>
      </c>
      <c r="M1982" s="12">
        <v>0</v>
      </c>
      <c r="N1982" s="39">
        <v>0</v>
      </c>
      <c r="O1982" s="31">
        <v>0.69</v>
      </c>
      <c r="P1982" s="36" t="s">
        <v>99</v>
      </c>
    </row>
    <row r="1983" spans="1:16" ht="24" x14ac:dyDescent="0.25">
      <c r="A1983" s="38">
        <v>39052</v>
      </c>
      <c r="B1983" s="38">
        <v>39052</v>
      </c>
      <c r="C1983" s="11">
        <v>2006</v>
      </c>
      <c r="D1983" s="35" t="s">
        <v>13</v>
      </c>
      <c r="E1983" s="11" t="s">
        <v>149</v>
      </c>
      <c r="F1983" s="36" t="s">
        <v>165</v>
      </c>
      <c r="G1983" s="36" t="s">
        <v>1030</v>
      </c>
      <c r="H1983" s="9" t="s">
        <v>2906</v>
      </c>
      <c r="I1983" s="10">
        <v>0</v>
      </c>
      <c r="J1983" s="12">
        <v>5</v>
      </c>
      <c r="K1983" s="12">
        <v>0</v>
      </c>
      <c r="L1983" s="12">
        <v>0</v>
      </c>
      <c r="M1983" s="12">
        <v>0</v>
      </c>
      <c r="N1983" s="39">
        <v>0</v>
      </c>
      <c r="O1983" s="31">
        <v>0</v>
      </c>
      <c r="P1983" s="36" t="s">
        <v>99</v>
      </c>
    </row>
    <row r="1984" spans="1:16" ht="36" x14ac:dyDescent="0.25">
      <c r="A1984" s="38">
        <v>39053</v>
      </c>
      <c r="B1984" s="38">
        <v>39053</v>
      </c>
      <c r="C1984" s="11">
        <v>2006</v>
      </c>
      <c r="D1984" s="35" t="s">
        <v>13</v>
      </c>
      <c r="E1984" s="11" t="s">
        <v>125</v>
      </c>
      <c r="F1984" s="36" t="s">
        <v>598</v>
      </c>
      <c r="G1984" s="36" t="s">
        <v>621</v>
      </c>
      <c r="H1984" s="9" t="s">
        <v>2907</v>
      </c>
      <c r="I1984" s="10">
        <v>0</v>
      </c>
      <c r="J1984" s="12">
        <v>9</v>
      </c>
      <c r="K1984" s="12">
        <v>0</v>
      </c>
      <c r="L1984" s="12">
        <v>0</v>
      </c>
      <c r="M1984" s="12">
        <v>0</v>
      </c>
      <c r="N1984" s="39">
        <v>0</v>
      </c>
      <c r="O1984" s="31">
        <v>0</v>
      </c>
      <c r="P1984" s="36" t="s">
        <v>99</v>
      </c>
    </row>
    <row r="1985" spans="1:16" ht="24" x14ac:dyDescent="0.25">
      <c r="A1985" s="38">
        <v>39054</v>
      </c>
      <c r="B1985" s="38">
        <v>39054</v>
      </c>
      <c r="C1985" s="11">
        <v>2006</v>
      </c>
      <c r="D1985" s="11" t="s">
        <v>34</v>
      </c>
      <c r="E1985" s="11" t="s">
        <v>182</v>
      </c>
      <c r="F1985" s="36" t="s">
        <v>162</v>
      </c>
      <c r="G1985" s="36" t="s">
        <v>1272</v>
      </c>
      <c r="H1985" s="9" t="s">
        <v>2908</v>
      </c>
      <c r="I1985" s="10">
        <v>0</v>
      </c>
      <c r="J1985" s="12">
        <v>85</v>
      </c>
      <c r="K1985" s="12">
        <v>17</v>
      </c>
      <c r="L1985" s="12">
        <v>0</v>
      </c>
      <c r="M1985" s="12">
        <v>0</v>
      </c>
      <c r="N1985" s="39">
        <v>0</v>
      </c>
      <c r="O1985" s="31">
        <v>7.9287999999999997E-2</v>
      </c>
      <c r="P1985" s="36" t="s">
        <v>99</v>
      </c>
    </row>
    <row r="1986" spans="1:16" ht="36" x14ac:dyDescent="0.25">
      <c r="A1986" s="38">
        <v>39055</v>
      </c>
      <c r="B1986" s="38">
        <v>39055</v>
      </c>
      <c r="C1986" s="11">
        <v>2006</v>
      </c>
      <c r="D1986" s="35" t="s">
        <v>115</v>
      </c>
      <c r="E1986" s="11" t="s">
        <v>116</v>
      </c>
      <c r="F1986" s="36" t="s">
        <v>26</v>
      </c>
      <c r="G1986" s="36" t="s">
        <v>237</v>
      </c>
      <c r="H1986" s="9" t="s">
        <v>2909</v>
      </c>
      <c r="I1986" s="10">
        <v>2</v>
      </c>
      <c r="J1986" s="12">
        <v>4</v>
      </c>
      <c r="K1986" s="12">
        <v>0</v>
      </c>
      <c r="L1986" s="12">
        <v>0</v>
      </c>
      <c r="M1986" s="12">
        <v>0</v>
      </c>
      <c r="N1986" s="39">
        <v>0</v>
      </c>
      <c r="O1986" s="31">
        <v>7.1999999999999995E-2</v>
      </c>
      <c r="P1986" s="36" t="s">
        <v>99</v>
      </c>
    </row>
    <row r="1987" spans="1:16" ht="24" x14ac:dyDescent="0.25">
      <c r="A1987" s="38">
        <v>39056</v>
      </c>
      <c r="B1987" s="38">
        <v>39056</v>
      </c>
      <c r="C1987" s="11">
        <v>2006</v>
      </c>
      <c r="D1987" s="35" t="s">
        <v>115</v>
      </c>
      <c r="E1987" s="11" t="s">
        <v>116</v>
      </c>
      <c r="F1987" s="36" t="s">
        <v>162</v>
      </c>
      <c r="G1987" s="36" t="s">
        <v>1241</v>
      </c>
      <c r="H1987" s="9" t="s">
        <v>2910</v>
      </c>
      <c r="I1987" s="10">
        <v>0</v>
      </c>
      <c r="J1987" s="12">
        <v>0</v>
      </c>
      <c r="K1987" s="12">
        <v>0</v>
      </c>
      <c r="L1987" s="12">
        <v>0</v>
      </c>
      <c r="M1987" s="12">
        <v>0</v>
      </c>
      <c r="N1987" s="39">
        <v>0</v>
      </c>
      <c r="O1987" s="31">
        <v>0</v>
      </c>
      <c r="P1987" s="36" t="s">
        <v>99</v>
      </c>
    </row>
    <row r="1988" spans="1:16" ht="24" x14ac:dyDescent="0.25">
      <c r="A1988" s="38">
        <v>39056</v>
      </c>
      <c r="B1988" s="38">
        <v>39056</v>
      </c>
      <c r="C1988" s="11">
        <v>2006</v>
      </c>
      <c r="D1988" s="35" t="s">
        <v>13</v>
      </c>
      <c r="E1988" s="11" t="s">
        <v>125</v>
      </c>
      <c r="F1988" s="36" t="s">
        <v>100</v>
      </c>
      <c r="G1988" s="36" t="s">
        <v>1084</v>
      </c>
      <c r="H1988" s="9" t="s">
        <v>2911</v>
      </c>
      <c r="I1988" s="10">
        <v>0</v>
      </c>
      <c r="J1988" s="12">
        <v>2</v>
      </c>
      <c r="K1988" s="12">
        <v>0</v>
      </c>
      <c r="L1988" s="12">
        <v>0</v>
      </c>
      <c r="M1988" s="12">
        <v>0</v>
      </c>
      <c r="N1988" s="39">
        <v>0</v>
      </c>
      <c r="O1988" s="31">
        <v>0</v>
      </c>
      <c r="P1988" s="36" t="s">
        <v>99</v>
      </c>
    </row>
    <row r="1989" spans="1:16" ht="48" x14ac:dyDescent="0.25">
      <c r="A1989" s="38">
        <v>39062</v>
      </c>
      <c r="B1989" s="38">
        <v>39062</v>
      </c>
      <c r="C1989" s="11">
        <v>2006</v>
      </c>
      <c r="D1989" s="35" t="s">
        <v>115</v>
      </c>
      <c r="E1989" s="11" t="s">
        <v>116</v>
      </c>
      <c r="F1989" s="36" t="s">
        <v>51</v>
      </c>
      <c r="G1989" s="36" t="s">
        <v>2912</v>
      </c>
      <c r="H1989" s="9" t="s">
        <v>2913</v>
      </c>
      <c r="I1989" s="10">
        <v>2</v>
      </c>
      <c r="J1989" s="12">
        <v>6</v>
      </c>
      <c r="K1989" s="12">
        <v>0</v>
      </c>
      <c r="L1989" s="12">
        <v>0</v>
      </c>
      <c r="M1989" s="12">
        <v>0</v>
      </c>
      <c r="N1989" s="39">
        <v>0</v>
      </c>
      <c r="O1989" s="31">
        <v>0</v>
      </c>
      <c r="P1989" s="36" t="s">
        <v>99</v>
      </c>
    </row>
    <row r="1990" spans="1:16" ht="24" x14ac:dyDescent="0.25">
      <c r="A1990" s="38">
        <v>39062</v>
      </c>
      <c r="B1990" s="38">
        <v>39062</v>
      </c>
      <c r="C1990" s="11">
        <v>2006</v>
      </c>
      <c r="D1990" s="35" t="s">
        <v>115</v>
      </c>
      <c r="E1990" s="11" t="s">
        <v>116</v>
      </c>
      <c r="F1990" s="36" t="s">
        <v>75</v>
      </c>
      <c r="G1990" s="36" t="s">
        <v>272</v>
      </c>
      <c r="H1990" s="9" t="s">
        <v>2914</v>
      </c>
      <c r="I1990" s="10">
        <v>0</v>
      </c>
      <c r="J1990" s="12">
        <v>1</v>
      </c>
      <c r="K1990" s="12">
        <v>0</v>
      </c>
      <c r="L1990" s="12">
        <v>0</v>
      </c>
      <c r="M1990" s="12">
        <v>0</v>
      </c>
      <c r="N1990" s="39">
        <v>0</v>
      </c>
      <c r="O1990" s="31">
        <v>2.7155200000000002</v>
      </c>
      <c r="P1990" s="36" t="s">
        <v>99</v>
      </c>
    </row>
    <row r="1991" spans="1:16" ht="36" x14ac:dyDescent="0.25">
      <c r="A1991" s="38">
        <v>39062</v>
      </c>
      <c r="B1991" s="38">
        <v>39062</v>
      </c>
      <c r="C1991" s="11">
        <v>2006</v>
      </c>
      <c r="D1991" s="35" t="s">
        <v>13</v>
      </c>
      <c r="E1991" s="11" t="s">
        <v>112</v>
      </c>
      <c r="F1991" s="36" t="s">
        <v>28</v>
      </c>
      <c r="G1991" s="36" t="s">
        <v>698</v>
      </c>
      <c r="H1991" s="9" t="s">
        <v>2915</v>
      </c>
      <c r="I1991" s="10">
        <v>3</v>
      </c>
      <c r="J1991" s="12">
        <v>4</v>
      </c>
      <c r="K1991" s="12">
        <v>0</v>
      </c>
      <c r="L1991" s="12">
        <v>0</v>
      </c>
      <c r="M1991" s="12">
        <v>0</v>
      </c>
      <c r="N1991" s="39">
        <v>0</v>
      </c>
      <c r="O1991" s="31">
        <v>0</v>
      </c>
      <c r="P1991" s="36" t="s">
        <v>99</v>
      </c>
    </row>
    <row r="1992" spans="1:16" ht="24" x14ac:dyDescent="0.25">
      <c r="A1992" s="38">
        <v>39063</v>
      </c>
      <c r="B1992" s="38">
        <v>39063</v>
      </c>
      <c r="C1992" s="11">
        <v>2006</v>
      </c>
      <c r="D1992" s="35" t="s">
        <v>13</v>
      </c>
      <c r="E1992" s="11" t="s">
        <v>125</v>
      </c>
      <c r="F1992" s="36" t="s">
        <v>55</v>
      </c>
      <c r="G1992" s="36" t="s">
        <v>1615</v>
      </c>
      <c r="H1992" s="9" t="s">
        <v>2916</v>
      </c>
      <c r="I1992" s="10">
        <v>1</v>
      </c>
      <c r="J1992" s="12">
        <v>2</v>
      </c>
      <c r="K1992" s="12">
        <v>0</v>
      </c>
      <c r="L1992" s="12">
        <v>0</v>
      </c>
      <c r="M1992" s="12">
        <v>0</v>
      </c>
      <c r="N1992" s="39">
        <v>0</v>
      </c>
      <c r="O1992" s="31">
        <v>0</v>
      </c>
      <c r="P1992" s="36" t="s">
        <v>99</v>
      </c>
    </row>
    <row r="1993" spans="1:16" ht="24" x14ac:dyDescent="0.25">
      <c r="A1993" s="38">
        <v>39064</v>
      </c>
      <c r="B1993" s="38">
        <v>39064</v>
      </c>
      <c r="C1993" s="11">
        <v>2006</v>
      </c>
      <c r="D1993" s="35" t="s">
        <v>13</v>
      </c>
      <c r="E1993" s="11" t="s">
        <v>125</v>
      </c>
      <c r="F1993" s="36" t="s">
        <v>69</v>
      </c>
      <c r="G1993" s="36" t="s">
        <v>2839</v>
      </c>
      <c r="H1993" s="9" t="s">
        <v>2917</v>
      </c>
      <c r="I1993" s="10">
        <v>0</v>
      </c>
      <c r="J1993" s="12">
        <v>4</v>
      </c>
      <c r="K1993" s="12">
        <v>0</v>
      </c>
      <c r="L1993" s="12">
        <v>0</v>
      </c>
      <c r="M1993" s="12">
        <v>0</v>
      </c>
      <c r="N1993" s="39">
        <v>0</v>
      </c>
      <c r="O1993" s="31">
        <v>0</v>
      </c>
      <c r="P1993" s="36" t="s">
        <v>99</v>
      </c>
    </row>
    <row r="1994" spans="1:16" ht="24" x14ac:dyDescent="0.25">
      <c r="A1994" s="38">
        <v>39065</v>
      </c>
      <c r="B1994" s="38">
        <v>39065</v>
      </c>
      <c r="C1994" s="11">
        <v>2006</v>
      </c>
      <c r="D1994" s="35" t="s">
        <v>13</v>
      </c>
      <c r="E1994" s="11" t="s">
        <v>125</v>
      </c>
      <c r="F1994" s="36" t="s">
        <v>47</v>
      </c>
      <c r="G1994" s="36" t="s">
        <v>2113</v>
      </c>
      <c r="H1994" s="9" t="s">
        <v>2918</v>
      </c>
      <c r="I1994" s="10">
        <v>0</v>
      </c>
      <c r="J1994" s="12">
        <v>1</v>
      </c>
      <c r="K1994" s="12">
        <v>0</v>
      </c>
      <c r="L1994" s="12">
        <v>0</v>
      </c>
      <c r="M1994" s="12">
        <v>0</v>
      </c>
      <c r="N1994" s="39">
        <v>0</v>
      </c>
      <c r="O1994" s="31">
        <v>0.34200000000000003</v>
      </c>
      <c r="P1994" s="36" t="s">
        <v>99</v>
      </c>
    </row>
    <row r="1995" spans="1:16" ht="36" x14ac:dyDescent="0.25">
      <c r="A1995" s="38">
        <v>39070</v>
      </c>
      <c r="B1995" s="38">
        <v>39070</v>
      </c>
      <c r="C1995" s="11">
        <v>2006</v>
      </c>
      <c r="D1995" s="11" t="s">
        <v>34</v>
      </c>
      <c r="E1995" s="11" t="s">
        <v>35</v>
      </c>
      <c r="F1995" s="36" t="s">
        <v>598</v>
      </c>
      <c r="G1995" s="36" t="s">
        <v>2919</v>
      </c>
      <c r="H1995" s="9" t="s">
        <v>2920</v>
      </c>
      <c r="I1995" s="10">
        <v>0</v>
      </c>
      <c r="J1995" s="12">
        <v>2070</v>
      </c>
      <c r="K1995" s="12">
        <v>414</v>
      </c>
      <c r="L1995" s="12">
        <v>0</v>
      </c>
      <c r="M1995" s="12">
        <v>0</v>
      </c>
      <c r="N1995" s="39">
        <v>0</v>
      </c>
      <c r="O1995" s="31">
        <v>1.67</v>
      </c>
      <c r="P1995" s="36" t="s">
        <v>99</v>
      </c>
    </row>
    <row r="1996" spans="1:16" ht="24" x14ac:dyDescent="0.25">
      <c r="A1996" s="38">
        <v>39070</v>
      </c>
      <c r="B1996" s="38">
        <v>39070</v>
      </c>
      <c r="C1996" s="11">
        <v>2006</v>
      </c>
      <c r="D1996" s="35" t="s">
        <v>13</v>
      </c>
      <c r="E1996" s="11" t="s">
        <v>125</v>
      </c>
      <c r="F1996" s="36" t="s">
        <v>162</v>
      </c>
      <c r="G1996" s="36" t="s">
        <v>2414</v>
      </c>
      <c r="H1996" s="9" t="s">
        <v>2921</v>
      </c>
      <c r="I1996" s="10">
        <v>0</v>
      </c>
      <c r="J1996" s="12">
        <v>43</v>
      </c>
      <c r="K1996" s="12">
        <v>8</v>
      </c>
      <c r="L1996" s="12">
        <v>0</v>
      </c>
      <c r="M1996" s="12">
        <v>0</v>
      </c>
      <c r="N1996" s="39">
        <v>0</v>
      </c>
      <c r="O1996" s="31">
        <v>0.08</v>
      </c>
      <c r="P1996" s="36" t="s">
        <v>99</v>
      </c>
    </row>
    <row r="1997" spans="1:16" ht="36" x14ac:dyDescent="0.25">
      <c r="A1997" s="38">
        <v>39071</v>
      </c>
      <c r="B1997" s="38">
        <v>39071</v>
      </c>
      <c r="C1997" s="11">
        <v>2006</v>
      </c>
      <c r="D1997" s="35" t="s">
        <v>115</v>
      </c>
      <c r="E1997" s="11" t="s">
        <v>116</v>
      </c>
      <c r="F1997" s="36" t="s">
        <v>42</v>
      </c>
      <c r="G1997" s="36" t="s">
        <v>902</v>
      </c>
      <c r="H1997" s="9" t="s">
        <v>2922</v>
      </c>
      <c r="I1997" s="10">
        <v>0</v>
      </c>
      <c r="J1997" s="12">
        <v>6</v>
      </c>
      <c r="K1997" s="12">
        <v>0</v>
      </c>
      <c r="L1997" s="12">
        <v>0</v>
      </c>
      <c r="M1997" s="12">
        <v>0</v>
      </c>
      <c r="N1997" s="39">
        <v>0</v>
      </c>
      <c r="O1997" s="31">
        <v>0.27</v>
      </c>
      <c r="P1997" s="36" t="s">
        <v>99</v>
      </c>
    </row>
    <row r="1998" spans="1:16" ht="24" x14ac:dyDescent="0.25">
      <c r="A1998" s="38">
        <v>39078</v>
      </c>
      <c r="B1998" s="38">
        <v>39078</v>
      </c>
      <c r="C1998" s="11">
        <v>2006</v>
      </c>
      <c r="D1998" s="35" t="s">
        <v>13</v>
      </c>
      <c r="E1998" s="11" t="s">
        <v>125</v>
      </c>
      <c r="F1998" s="36" t="s">
        <v>51</v>
      </c>
      <c r="G1998" s="36" t="s">
        <v>107</v>
      </c>
      <c r="H1998" s="9" t="s">
        <v>2923</v>
      </c>
      <c r="I1998" s="10">
        <v>2</v>
      </c>
      <c r="J1998" s="12">
        <v>3</v>
      </c>
      <c r="K1998" s="12">
        <v>0</v>
      </c>
      <c r="L1998" s="12">
        <v>0</v>
      </c>
      <c r="M1998" s="12">
        <v>0</v>
      </c>
      <c r="N1998" s="39">
        <v>0</v>
      </c>
      <c r="O1998" s="31">
        <v>0</v>
      </c>
      <c r="P1998" s="36" t="s">
        <v>99</v>
      </c>
    </row>
    <row r="1999" spans="1:16" ht="36" x14ac:dyDescent="0.25">
      <c r="A1999" s="38">
        <v>39079</v>
      </c>
      <c r="B1999" s="38">
        <v>39079</v>
      </c>
      <c r="C1999" s="11">
        <v>2006</v>
      </c>
      <c r="D1999" s="35" t="s">
        <v>115</v>
      </c>
      <c r="E1999" s="11" t="s">
        <v>116</v>
      </c>
      <c r="F1999" s="36" t="s">
        <v>51</v>
      </c>
      <c r="G1999" s="36" t="s">
        <v>1968</v>
      </c>
      <c r="H1999" s="9" t="s">
        <v>2924</v>
      </c>
      <c r="I1999" s="10">
        <v>22</v>
      </c>
      <c r="J1999" s="12">
        <v>31</v>
      </c>
      <c r="K1999" s="12">
        <v>0</v>
      </c>
      <c r="L1999" s="12">
        <v>0</v>
      </c>
      <c r="M1999" s="12">
        <v>0</v>
      </c>
      <c r="N1999" s="39">
        <v>0</v>
      </c>
      <c r="O1999" s="31">
        <v>0.6</v>
      </c>
      <c r="P1999" s="36" t="s">
        <v>99</v>
      </c>
    </row>
    <row r="2000" spans="1:16" ht="36" x14ac:dyDescent="0.25">
      <c r="A2000" s="38">
        <v>39079</v>
      </c>
      <c r="B2000" s="38">
        <v>39079</v>
      </c>
      <c r="C2000" s="11">
        <v>2006</v>
      </c>
      <c r="D2000" s="35" t="s">
        <v>115</v>
      </c>
      <c r="E2000" s="11" t="s">
        <v>116</v>
      </c>
      <c r="F2000" s="36" t="s">
        <v>28</v>
      </c>
      <c r="G2000" s="36" t="s">
        <v>411</v>
      </c>
      <c r="H2000" s="9" t="s">
        <v>2925</v>
      </c>
      <c r="I2000" s="10">
        <v>8</v>
      </c>
      <c r="J2000" s="12">
        <v>22</v>
      </c>
      <c r="K2000" s="12">
        <v>0</v>
      </c>
      <c r="L2000" s="12">
        <v>0</v>
      </c>
      <c r="M2000" s="12">
        <v>0</v>
      </c>
      <c r="N2000" s="39">
        <v>0</v>
      </c>
      <c r="O2000" s="31">
        <v>0.6</v>
      </c>
      <c r="P2000" s="36" t="s">
        <v>99</v>
      </c>
    </row>
    <row r="2001" spans="1:16" ht="24" x14ac:dyDescent="0.25">
      <c r="A2001" s="38">
        <v>39219</v>
      </c>
      <c r="B2001" s="38">
        <v>39219</v>
      </c>
      <c r="C2001" s="11">
        <v>2006</v>
      </c>
      <c r="D2001" s="11" t="s">
        <v>34</v>
      </c>
      <c r="E2001" s="11" t="s">
        <v>35</v>
      </c>
      <c r="F2001" s="36" t="s">
        <v>75</v>
      </c>
      <c r="G2001" s="36" t="s">
        <v>272</v>
      </c>
      <c r="H2001" s="9" t="s">
        <v>2926</v>
      </c>
      <c r="I2001" s="10">
        <v>0</v>
      </c>
      <c r="J2001" s="12">
        <v>50</v>
      </c>
      <c r="K2001" s="12">
        <v>10</v>
      </c>
      <c r="L2001" s="12">
        <v>0</v>
      </c>
      <c r="M2001" s="12">
        <v>0</v>
      </c>
      <c r="N2001" s="39">
        <v>0</v>
      </c>
      <c r="O2001" s="31">
        <v>4.6640000000000001E-2</v>
      </c>
      <c r="P2001" s="36" t="s">
        <v>99</v>
      </c>
    </row>
    <row r="2002" spans="1:16" ht="24" x14ac:dyDescent="0.25">
      <c r="A2002" s="38">
        <v>39301</v>
      </c>
      <c r="B2002" s="38">
        <v>39301</v>
      </c>
      <c r="C2002" s="11">
        <v>2006</v>
      </c>
      <c r="D2002" s="11" t="s">
        <v>34</v>
      </c>
      <c r="E2002" s="11" t="s">
        <v>35</v>
      </c>
      <c r="F2002" s="36" t="s">
        <v>55</v>
      </c>
      <c r="G2002" s="36" t="s">
        <v>2513</v>
      </c>
      <c r="H2002" s="9" t="s">
        <v>2927</v>
      </c>
      <c r="I2002" s="10">
        <v>0</v>
      </c>
      <c r="J2002" s="12">
        <v>150</v>
      </c>
      <c r="K2002" s="12">
        <v>30</v>
      </c>
      <c r="L2002" s="12">
        <v>0</v>
      </c>
      <c r="M2002" s="12">
        <v>0</v>
      </c>
      <c r="N2002" s="39">
        <v>0</v>
      </c>
      <c r="O2002" s="31">
        <v>0.13991999999999999</v>
      </c>
      <c r="P2002" s="36" t="s">
        <v>99</v>
      </c>
    </row>
    <row r="2003" spans="1:16" ht="24" x14ac:dyDescent="0.25">
      <c r="A2003" s="38">
        <v>39319</v>
      </c>
      <c r="B2003" s="38">
        <v>39319</v>
      </c>
      <c r="C2003" s="11">
        <v>2006</v>
      </c>
      <c r="D2003" s="11" t="s">
        <v>34</v>
      </c>
      <c r="E2003" s="11" t="s">
        <v>35</v>
      </c>
      <c r="F2003" s="36" t="s">
        <v>75</v>
      </c>
      <c r="G2003" s="36" t="s">
        <v>272</v>
      </c>
      <c r="H2003" s="9" t="s">
        <v>2928</v>
      </c>
      <c r="I2003" s="10">
        <v>0</v>
      </c>
      <c r="J2003" s="12">
        <v>350</v>
      </c>
      <c r="K2003" s="12">
        <v>77</v>
      </c>
      <c r="L2003" s="12">
        <v>0</v>
      </c>
      <c r="M2003" s="12">
        <v>0</v>
      </c>
      <c r="N2003" s="39">
        <v>0</v>
      </c>
      <c r="O2003" s="31">
        <v>0.359128</v>
      </c>
      <c r="P2003" s="36" t="s">
        <v>99</v>
      </c>
    </row>
    <row r="2004" spans="1:16" ht="24" x14ac:dyDescent="0.25">
      <c r="A2004" s="38">
        <v>39330</v>
      </c>
      <c r="B2004" s="38">
        <v>39330</v>
      </c>
      <c r="C2004" s="11">
        <v>2006</v>
      </c>
      <c r="D2004" s="11" t="s">
        <v>34</v>
      </c>
      <c r="E2004" s="11" t="s">
        <v>35</v>
      </c>
      <c r="F2004" s="36" t="s">
        <v>26</v>
      </c>
      <c r="G2004" s="36" t="s">
        <v>2929</v>
      </c>
      <c r="H2004" s="9" t="s">
        <v>2930</v>
      </c>
      <c r="I2004" s="10">
        <v>0</v>
      </c>
      <c r="J2004" s="12">
        <v>400</v>
      </c>
      <c r="K2004" s="12">
        <v>80</v>
      </c>
      <c r="L2004" s="12">
        <v>0</v>
      </c>
      <c r="M2004" s="12">
        <v>0</v>
      </c>
      <c r="N2004" s="39">
        <v>0</v>
      </c>
      <c r="O2004" s="31">
        <v>0.51239999999999997</v>
      </c>
      <c r="P2004" s="36" t="s">
        <v>99</v>
      </c>
    </row>
    <row r="2005" spans="1:16" ht="24" x14ac:dyDescent="0.25">
      <c r="A2005" s="38">
        <v>39349</v>
      </c>
      <c r="B2005" s="38">
        <v>39349</v>
      </c>
      <c r="C2005" s="11">
        <v>2006</v>
      </c>
      <c r="D2005" s="35" t="s">
        <v>104</v>
      </c>
      <c r="E2005" s="11" t="s">
        <v>276</v>
      </c>
      <c r="F2005" s="36" t="s">
        <v>51</v>
      </c>
      <c r="G2005" s="36" t="s">
        <v>1220</v>
      </c>
      <c r="H2005" s="9" t="s">
        <v>2931</v>
      </c>
      <c r="I2005" s="10">
        <v>0</v>
      </c>
      <c r="J2005" s="12">
        <v>8</v>
      </c>
      <c r="K2005" s="12">
        <v>0</v>
      </c>
      <c r="L2005" s="12">
        <v>0</v>
      </c>
      <c r="M2005" s="12">
        <v>0</v>
      </c>
      <c r="N2005" s="39">
        <v>0</v>
      </c>
      <c r="O2005" s="31">
        <v>0</v>
      </c>
      <c r="P2005" s="36" t="s">
        <v>38</v>
      </c>
    </row>
    <row r="2006" spans="1:16" ht="24" x14ac:dyDescent="0.25">
      <c r="A2006" s="38">
        <v>39351</v>
      </c>
      <c r="B2006" s="38">
        <v>39351</v>
      </c>
      <c r="C2006" s="11">
        <v>2006</v>
      </c>
      <c r="D2006" s="11" t="s">
        <v>34</v>
      </c>
      <c r="E2006" s="11" t="s">
        <v>35</v>
      </c>
      <c r="F2006" s="36" t="s">
        <v>162</v>
      </c>
      <c r="G2006" s="36" t="s">
        <v>1272</v>
      </c>
      <c r="H2006" s="9" t="s">
        <v>2932</v>
      </c>
      <c r="I2006" s="10">
        <v>5</v>
      </c>
      <c r="J2006" s="12">
        <v>35520</v>
      </c>
      <c r="K2006" s="12">
        <v>7104</v>
      </c>
      <c r="L2006" s="12">
        <v>0</v>
      </c>
      <c r="M2006" s="12">
        <v>0</v>
      </c>
      <c r="N2006" s="39">
        <v>0</v>
      </c>
      <c r="O2006" s="31">
        <v>7.1040000000000001</v>
      </c>
      <c r="P2006" s="36" t="s">
        <v>99</v>
      </c>
    </row>
    <row r="2007" spans="1:16" ht="36" x14ac:dyDescent="0.25">
      <c r="A2007" s="38">
        <v>39370</v>
      </c>
      <c r="B2007" s="38">
        <v>39370</v>
      </c>
      <c r="C2007" s="11">
        <v>2006</v>
      </c>
      <c r="D2007" s="11" t="s">
        <v>34</v>
      </c>
      <c r="E2007" s="11" t="s">
        <v>35</v>
      </c>
      <c r="F2007" s="36" t="s">
        <v>32</v>
      </c>
      <c r="G2007" s="36" t="s">
        <v>2933</v>
      </c>
      <c r="H2007" s="9" t="s">
        <v>2934</v>
      </c>
      <c r="I2007" s="10">
        <v>0</v>
      </c>
      <c r="J2007" s="12">
        <v>130</v>
      </c>
      <c r="K2007" s="12">
        <v>26</v>
      </c>
      <c r="L2007" s="12">
        <v>0</v>
      </c>
      <c r="M2007" s="12">
        <v>0</v>
      </c>
      <c r="N2007" s="39">
        <v>0</v>
      </c>
      <c r="O2007" s="31">
        <v>0.121264</v>
      </c>
      <c r="P2007" s="36" t="s">
        <v>99</v>
      </c>
    </row>
    <row r="2008" spans="1:16" ht="36" x14ac:dyDescent="0.25">
      <c r="A2008" s="38">
        <v>39377</v>
      </c>
      <c r="B2008" s="38">
        <v>39377</v>
      </c>
      <c r="C2008" s="11">
        <v>2006</v>
      </c>
      <c r="D2008" s="11" t="s">
        <v>34</v>
      </c>
      <c r="E2008" s="11" t="s">
        <v>35</v>
      </c>
      <c r="F2008" s="36" t="s">
        <v>97</v>
      </c>
      <c r="G2008" s="36" t="s">
        <v>2935</v>
      </c>
      <c r="H2008" s="9" t="s">
        <v>2936</v>
      </c>
      <c r="I2008" s="10">
        <v>0</v>
      </c>
      <c r="J2008" s="12">
        <v>1090</v>
      </c>
      <c r="K2008" s="12">
        <v>218</v>
      </c>
      <c r="L2008" s="12">
        <v>0</v>
      </c>
      <c r="M2008" s="12">
        <v>0</v>
      </c>
      <c r="N2008" s="39">
        <v>0</v>
      </c>
      <c r="O2008" s="31">
        <v>1.1675199999999999</v>
      </c>
      <c r="P2008" s="36" t="s">
        <v>99</v>
      </c>
    </row>
    <row r="2009" spans="1:16" ht="24" x14ac:dyDescent="0.25">
      <c r="A2009" s="38">
        <v>39378</v>
      </c>
      <c r="B2009" s="38">
        <v>39378</v>
      </c>
      <c r="C2009" s="11">
        <v>2006</v>
      </c>
      <c r="D2009" s="11" t="s">
        <v>34</v>
      </c>
      <c r="E2009" s="11" t="s">
        <v>35</v>
      </c>
      <c r="F2009" s="36" t="s">
        <v>162</v>
      </c>
      <c r="G2009" s="36" t="s">
        <v>2937</v>
      </c>
      <c r="H2009" s="9" t="s">
        <v>2938</v>
      </c>
      <c r="I2009" s="10">
        <v>0</v>
      </c>
      <c r="J2009" s="12">
        <v>5765</v>
      </c>
      <c r="K2009" s="12">
        <v>1153</v>
      </c>
      <c r="L2009" s="12">
        <v>2</v>
      </c>
      <c r="M2009" s="12">
        <v>0</v>
      </c>
      <c r="N2009" s="39">
        <v>0</v>
      </c>
      <c r="O2009" s="31">
        <v>1.153</v>
      </c>
      <c r="P2009" s="36" t="s">
        <v>99</v>
      </c>
    </row>
    <row r="2010" spans="1:16" ht="24" x14ac:dyDescent="0.25">
      <c r="A2010" s="38">
        <v>39380</v>
      </c>
      <c r="B2010" s="38">
        <v>39380</v>
      </c>
      <c r="C2010" s="11">
        <v>2006</v>
      </c>
      <c r="D2010" s="11" t="s">
        <v>34</v>
      </c>
      <c r="E2010" s="11" t="s">
        <v>35</v>
      </c>
      <c r="F2010" s="36" t="s">
        <v>55</v>
      </c>
      <c r="G2010" s="36" t="s">
        <v>695</v>
      </c>
      <c r="H2010" s="9" t="s">
        <v>2939</v>
      </c>
      <c r="I2010" s="10">
        <v>0</v>
      </c>
      <c r="J2010" s="12">
        <v>35</v>
      </c>
      <c r="K2010" s="12">
        <v>7</v>
      </c>
      <c r="L2010" s="12">
        <v>0</v>
      </c>
      <c r="M2010" s="12">
        <v>0</v>
      </c>
      <c r="N2010" s="39">
        <v>0</v>
      </c>
      <c r="O2010" s="31">
        <v>3.2648000000000003E-2</v>
      </c>
      <c r="P2010" s="36" t="s">
        <v>99</v>
      </c>
    </row>
    <row r="2011" spans="1:16" ht="24" x14ac:dyDescent="0.25">
      <c r="A2011" s="38">
        <v>39395</v>
      </c>
      <c r="B2011" s="38">
        <v>39395</v>
      </c>
      <c r="C2011" s="11">
        <v>2006</v>
      </c>
      <c r="D2011" s="11" t="s">
        <v>34</v>
      </c>
      <c r="E2011" s="11" t="s">
        <v>333</v>
      </c>
      <c r="F2011" s="36" t="s">
        <v>97</v>
      </c>
      <c r="G2011" s="36" t="s">
        <v>2940</v>
      </c>
      <c r="H2011" s="9" t="s">
        <v>2941</v>
      </c>
      <c r="I2011" s="10">
        <v>0</v>
      </c>
      <c r="J2011" s="12">
        <v>150</v>
      </c>
      <c r="K2011" s="12">
        <v>30</v>
      </c>
      <c r="L2011" s="12">
        <v>0</v>
      </c>
      <c r="M2011" s="12">
        <v>0</v>
      </c>
      <c r="N2011" s="39">
        <v>0</v>
      </c>
      <c r="O2011" s="31">
        <v>0.13991999999999999</v>
      </c>
      <c r="P2011" s="36" t="s">
        <v>99</v>
      </c>
    </row>
    <row r="2012" spans="1:16" ht="36" x14ac:dyDescent="0.25">
      <c r="A2012" s="38">
        <v>39048</v>
      </c>
      <c r="B2012" s="38">
        <v>39050</v>
      </c>
      <c r="C2012" s="11">
        <v>2006</v>
      </c>
      <c r="D2012" s="35" t="s">
        <v>104</v>
      </c>
      <c r="E2012" s="11" t="s">
        <v>142</v>
      </c>
      <c r="F2012" s="36" t="s">
        <v>72</v>
      </c>
      <c r="G2012" s="36" t="s">
        <v>2103</v>
      </c>
      <c r="H2012" s="9" t="s">
        <v>2942</v>
      </c>
      <c r="I2012" s="10">
        <v>0</v>
      </c>
      <c r="J2012" s="12">
        <v>0</v>
      </c>
      <c r="K2012" s="12">
        <v>0</v>
      </c>
      <c r="L2012" s="12">
        <v>0</v>
      </c>
      <c r="M2012" s="12">
        <v>0</v>
      </c>
      <c r="N2012" s="39">
        <v>0</v>
      </c>
      <c r="O2012" s="31">
        <v>0</v>
      </c>
      <c r="P2012" s="36" t="s">
        <v>99</v>
      </c>
    </row>
    <row r="2013" spans="1:16" ht="24" x14ac:dyDescent="0.25">
      <c r="A2013" s="34">
        <v>39083</v>
      </c>
      <c r="B2013" s="34">
        <v>39447</v>
      </c>
      <c r="C2013" s="11">
        <v>2007</v>
      </c>
      <c r="D2013" s="35" t="s">
        <v>13</v>
      </c>
      <c r="E2013" s="11" t="s">
        <v>14</v>
      </c>
      <c r="F2013" s="36" t="s">
        <v>28</v>
      </c>
      <c r="G2013" s="36" t="s">
        <v>1272</v>
      </c>
      <c r="H2013" s="9" t="s">
        <v>2943</v>
      </c>
      <c r="I2013" s="10">
        <v>0</v>
      </c>
      <c r="J2013" s="12">
        <v>0</v>
      </c>
      <c r="K2013" s="12">
        <v>0</v>
      </c>
      <c r="L2013" s="12">
        <v>0</v>
      </c>
      <c r="M2013" s="12">
        <v>0</v>
      </c>
      <c r="N2013" s="39">
        <v>29685.32</v>
      </c>
      <c r="O2013" s="31">
        <v>29.686</v>
      </c>
      <c r="P2013" s="36" t="s">
        <v>18</v>
      </c>
    </row>
    <row r="2014" spans="1:16" ht="36" x14ac:dyDescent="0.25">
      <c r="A2014" s="34">
        <v>39083</v>
      </c>
      <c r="B2014" s="34">
        <v>39447</v>
      </c>
      <c r="C2014" s="11">
        <v>2007</v>
      </c>
      <c r="D2014" s="35" t="s">
        <v>13</v>
      </c>
      <c r="E2014" s="11" t="s">
        <v>14</v>
      </c>
      <c r="F2014" s="36" t="s">
        <v>92</v>
      </c>
      <c r="G2014" s="36" t="s">
        <v>1272</v>
      </c>
      <c r="H2014" s="9" t="s">
        <v>2944</v>
      </c>
      <c r="I2014" s="10">
        <v>0</v>
      </c>
      <c r="J2014" s="12">
        <v>0</v>
      </c>
      <c r="K2014" s="12">
        <v>0</v>
      </c>
      <c r="L2014" s="12">
        <v>0</v>
      </c>
      <c r="M2014" s="12">
        <v>0</v>
      </c>
      <c r="N2014" s="39">
        <v>16032.5</v>
      </c>
      <c r="O2014" s="31">
        <v>16.032</v>
      </c>
      <c r="P2014" s="36" t="s">
        <v>18</v>
      </c>
    </row>
    <row r="2015" spans="1:16" ht="36" x14ac:dyDescent="0.25">
      <c r="A2015" s="34">
        <v>39083</v>
      </c>
      <c r="B2015" s="34">
        <v>39447</v>
      </c>
      <c r="C2015" s="11">
        <v>2007</v>
      </c>
      <c r="D2015" s="35" t="s">
        <v>13</v>
      </c>
      <c r="E2015" s="11" t="s">
        <v>14</v>
      </c>
      <c r="F2015" s="36" t="s">
        <v>19</v>
      </c>
      <c r="G2015" s="36" t="s">
        <v>1272</v>
      </c>
      <c r="H2015" s="9" t="s">
        <v>2945</v>
      </c>
      <c r="I2015" s="10">
        <v>0</v>
      </c>
      <c r="J2015" s="12">
        <v>0</v>
      </c>
      <c r="K2015" s="12">
        <v>0</v>
      </c>
      <c r="L2015" s="12">
        <v>0</v>
      </c>
      <c r="M2015" s="12">
        <v>0</v>
      </c>
      <c r="N2015" s="39">
        <v>14963</v>
      </c>
      <c r="O2015" s="31">
        <v>14.962999999999999</v>
      </c>
      <c r="P2015" s="36" t="s">
        <v>18</v>
      </c>
    </row>
    <row r="2016" spans="1:16" ht="24" x14ac:dyDescent="0.25">
      <c r="A2016" s="34">
        <v>39083</v>
      </c>
      <c r="B2016" s="34">
        <v>39447</v>
      </c>
      <c r="C2016" s="11">
        <v>2007</v>
      </c>
      <c r="D2016" s="11" t="s">
        <v>34</v>
      </c>
      <c r="E2016" s="11" t="s">
        <v>95</v>
      </c>
      <c r="F2016" s="36" t="s">
        <v>21</v>
      </c>
      <c r="G2016" s="36" t="s">
        <v>1272</v>
      </c>
      <c r="H2016" s="9" t="s">
        <v>2946</v>
      </c>
      <c r="I2016" s="10">
        <v>36</v>
      </c>
      <c r="J2016" s="12">
        <v>36</v>
      </c>
      <c r="K2016" s="12">
        <v>0</v>
      </c>
      <c r="L2016" s="12">
        <v>0</v>
      </c>
      <c r="M2016" s="12">
        <v>0</v>
      </c>
      <c r="N2016" s="39">
        <v>0</v>
      </c>
      <c r="O2016" s="31">
        <v>0</v>
      </c>
      <c r="P2016" s="36" t="s">
        <v>1960</v>
      </c>
    </row>
    <row r="2017" spans="1:16" ht="24" x14ac:dyDescent="0.25">
      <c r="A2017" s="34">
        <v>39083</v>
      </c>
      <c r="B2017" s="34">
        <v>39447</v>
      </c>
      <c r="C2017" s="11">
        <v>2007</v>
      </c>
      <c r="D2017" s="11" t="s">
        <v>34</v>
      </c>
      <c r="E2017" s="11" t="s">
        <v>95</v>
      </c>
      <c r="F2017" s="36" t="s">
        <v>57</v>
      </c>
      <c r="G2017" s="36" t="s">
        <v>1272</v>
      </c>
      <c r="H2017" s="9" t="s">
        <v>2947</v>
      </c>
      <c r="I2017" s="10">
        <v>15</v>
      </c>
      <c r="J2017" s="12">
        <v>15</v>
      </c>
      <c r="K2017" s="12">
        <v>0</v>
      </c>
      <c r="L2017" s="12">
        <v>0</v>
      </c>
      <c r="M2017" s="12">
        <v>0</v>
      </c>
      <c r="N2017" s="39">
        <v>0</v>
      </c>
      <c r="O2017" s="31">
        <v>0</v>
      </c>
      <c r="P2017" s="36" t="s">
        <v>1960</v>
      </c>
    </row>
    <row r="2018" spans="1:16" ht="36" x14ac:dyDescent="0.25">
      <c r="A2018" s="34">
        <v>39083</v>
      </c>
      <c r="B2018" s="34">
        <v>39447</v>
      </c>
      <c r="C2018" s="11">
        <v>2007</v>
      </c>
      <c r="D2018" s="35" t="s">
        <v>13</v>
      </c>
      <c r="E2018" s="11" t="s">
        <v>14</v>
      </c>
      <c r="F2018" s="36" t="s">
        <v>36</v>
      </c>
      <c r="G2018" s="36" t="s">
        <v>1272</v>
      </c>
      <c r="H2018" s="9" t="s">
        <v>2948</v>
      </c>
      <c r="I2018" s="10">
        <v>0</v>
      </c>
      <c r="J2018" s="12">
        <v>0</v>
      </c>
      <c r="K2018" s="12">
        <v>0</v>
      </c>
      <c r="L2018" s="12">
        <v>0</v>
      </c>
      <c r="M2018" s="12">
        <v>0</v>
      </c>
      <c r="N2018" s="39">
        <v>12893.56</v>
      </c>
      <c r="O2018" s="31">
        <v>12.893000000000001</v>
      </c>
      <c r="P2018" s="36" t="s">
        <v>18</v>
      </c>
    </row>
    <row r="2019" spans="1:16" ht="36" x14ac:dyDescent="0.25">
      <c r="A2019" s="34">
        <v>39083</v>
      </c>
      <c r="B2019" s="34">
        <v>39447</v>
      </c>
      <c r="C2019" s="11">
        <v>2007</v>
      </c>
      <c r="D2019" s="35" t="s">
        <v>13</v>
      </c>
      <c r="E2019" s="11" t="s">
        <v>14</v>
      </c>
      <c r="F2019" s="36" t="s">
        <v>15</v>
      </c>
      <c r="G2019" s="36" t="s">
        <v>1272</v>
      </c>
      <c r="H2019" s="9" t="s">
        <v>2949</v>
      </c>
      <c r="I2019" s="10">
        <v>0</v>
      </c>
      <c r="J2019" s="12">
        <v>0</v>
      </c>
      <c r="K2019" s="12">
        <v>0</v>
      </c>
      <c r="L2019" s="12">
        <v>0</v>
      </c>
      <c r="M2019" s="12">
        <v>0</v>
      </c>
      <c r="N2019" s="39">
        <v>12621</v>
      </c>
      <c r="O2019" s="31">
        <v>12.621</v>
      </c>
      <c r="P2019" s="36" t="s">
        <v>18</v>
      </c>
    </row>
    <row r="2020" spans="1:16" ht="36" x14ac:dyDescent="0.25">
      <c r="A2020" s="34">
        <v>39083</v>
      </c>
      <c r="B2020" s="34">
        <v>39447</v>
      </c>
      <c r="C2020" s="11">
        <v>2007</v>
      </c>
      <c r="D2020" s="35" t="s">
        <v>13</v>
      </c>
      <c r="E2020" s="11" t="s">
        <v>14</v>
      </c>
      <c r="F2020" s="36" t="s">
        <v>75</v>
      </c>
      <c r="G2020" s="36" t="s">
        <v>1272</v>
      </c>
      <c r="H2020" s="9" t="s">
        <v>2950</v>
      </c>
      <c r="I2020" s="10">
        <v>0</v>
      </c>
      <c r="J2020" s="12">
        <v>0</v>
      </c>
      <c r="K2020" s="12">
        <v>0</v>
      </c>
      <c r="L2020" s="12">
        <v>0</v>
      </c>
      <c r="M2020" s="12">
        <v>0</v>
      </c>
      <c r="N2020" s="39">
        <v>11628.65</v>
      </c>
      <c r="O2020" s="31">
        <v>11.628</v>
      </c>
      <c r="P2020" s="36" t="s">
        <v>18</v>
      </c>
    </row>
    <row r="2021" spans="1:16" ht="36" x14ac:dyDescent="0.25">
      <c r="A2021" s="34">
        <v>39083</v>
      </c>
      <c r="B2021" s="34">
        <v>39447</v>
      </c>
      <c r="C2021" s="11">
        <v>2007</v>
      </c>
      <c r="D2021" s="35" t="s">
        <v>13</v>
      </c>
      <c r="E2021" s="11" t="s">
        <v>14</v>
      </c>
      <c r="F2021" s="36" t="s">
        <v>21</v>
      </c>
      <c r="G2021" s="36" t="s">
        <v>1272</v>
      </c>
      <c r="H2021" s="9" t="s">
        <v>2951</v>
      </c>
      <c r="I2021" s="10">
        <v>0</v>
      </c>
      <c r="J2021" s="12">
        <v>0</v>
      </c>
      <c r="K2021" s="12">
        <v>0</v>
      </c>
      <c r="L2021" s="12">
        <v>0</v>
      </c>
      <c r="M2021" s="12">
        <v>0</v>
      </c>
      <c r="N2021" s="39">
        <v>10560.85</v>
      </c>
      <c r="O2021" s="31">
        <v>10.56</v>
      </c>
      <c r="P2021" s="36" t="s">
        <v>18</v>
      </c>
    </row>
    <row r="2022" spans="1:16" ht="24" x14ac:dyDescent="0.25">
      <c r="A2022" s="34">
        <v>39083</v>
      </c>
      <c r="B2022" s="34">
        <v>39447</v>
      </c>
      <c r="C2022" s="11">
        <v>2007</v>
      </c>
      <c r="D2022" s="35" t="s">
        <v>13</v>
      </c>
      <c r="E2022" s="11" t="s">
        <v>14</v>
      </c>
      <c r="F2022" s="36" t="s">
        <v>47</v>
      </c>
      <c r="G2022" s="36" t="s">
        <v>1272</v>
      </c>
      <c r="H2022" s="9" t="s">
        <v>2952</v>
      </c>
      <c r="I2022" s="10">
        <v>0</v>
      </c>
      <c r="J2022" s="12">
        <v>0</v>
      </c>
      <c r="K2022" s="12">
        <v>0</v>
      </c>
      <c r="L2022" s="12">
        <v>0</v>
      </c>
      <c r="M2022" s="12">
        <v>0</v>
      </c>
      <c r="N2022" s="39">
        <v>4468.5</v>
      </c>
      <c r="O2022" s="31">
        <v>4.468</v>
      </c>
      <c r="P2022" s="36" t="s">
        <v>18</v>
      </c>
    </row>
    <row r="2023" spans="1:16" ht="36" x14ac:dyDescent="0.25">
      <c r="A2023" s="34">
        <v>39083</v>
      </c>
      <c r="B2023" s="34">
        <v>39447</v>
      </c>
      <c r="C2023" s="11">
        <v>2007</v>
      </c>
      <c r="D2023" s="35" t="s">
        <v>13</v>
      </c>
      <c r="E2023" s="11" t="s">
        <v>14</v>
      </c>
      <c r="F2023" s="36" t="s">
        <v>59</v>
      </c>
      <c r="G2023" s="36" t="s">
        <v>1272</v>
      </c>
      <c r="H2023" s="9" t="s">
        <v>2953</v>
      </c>
      <c r="I2023" s="10">
        <v>0</v>
      </c>
      <c r="J2023" s="12">
        <v>0</v>
      </c>
      <c r="K2023" s="12">
        <v>0</v>
      </c>
      <c r="L2023" s="12">
        <v>0</v>
      </c>
      <c r="M2023" s="12">
        <v>0</v>
      </c>
      <c r="N2023" s="39">
        <v>4419.5</v>
      </c>
      <c r="O2023" s="31">
        <v>4.4195000000000002</v>
      </c>
      <c r="P2023" s="36" t="s">
        <v>18</v>
      </c>
    </row>
    <row r="2024" spans="1:16" ht="36" x14ac:dyDescent="0.25">
      <c r="A2024" s="34">
        <v>39083</v>
      </c>
      <c r="B2024" s="34">
        <v>39447</v>
      </c>
      <c r="C2024" s="11">
        <v>2007</v>
      </c>
      <c r="D2024" s="35" t="s">
        <v>13</v>
      </c>
      <c r="E2024" s="11" t="s">
        <v>14</v>
      </c>
      <c r="F2024" s="36" t="s">
        <v>24</v>
      </c>
      <c r="G2024" s="36" t="s">
        <v>1272</v>
      </c>
      <c r="H2024" s="9" t="s">
        <v>2954</v>
      </c>
      <c r="I2024" s="10">
        <v>0</v>
      </c>
      <c r="J2024" s="12">
        <v>0</v>
      </c>
      <c r="K2024" s="12">
        <v>0</v>
      </c>
      <c r="L2024" s="12">
        <v>0</v>
      </c>
      <c r="M2024" s="12">
        <v>0</v>
      </c>
      <c r="N2024" s="39">
        <v>4118</v>
      </c>
      <c r="O2024" s="31">
        <v>4.1180000000000003</v>
      </c>
      <c r="P2024" s="36" t="s">
        <v>18</v>
      </c>
    </row>
    <row r="2025" spans="1:16" ht="24" x14ac:dyDescent="0.25">
      <c r="A2025" s="34">
        <v>39083</v>
      </c>
      <c r="B2025" s="34">
        <v>39447</v>
      </c>
      <c r="C2025" s="11">
        <v>2007</v>
      </c>
      <c r="D2025" s="35" t="s">
        <v>13</v>
      </c>
      <c r="E2025" s="11" t="s">
        <v>14</v>
      </c>
      <c r="F2025" s="36" t="s">
        <v>77</v>
      </c>
      <c r="G2025" s="36" t="s">
        <v>1272</v>
      </c>
      <c r="H2025" s="9" t="s">
        <v>2955</v>
      </c>
      <c r="I2025" s="10">
        <v>0</v>
      </c>
      <c r="J2025" s="12">
        <v>0</v>
      </c>
      <c r="K2025" s="12">
        <v>0</v>
      </c>
      <c r="L2025" s="12">
        <v>0</v>
      </c>
      <c r="M2025" s="12">
        <v>0</v>
      </c>
      <c r="N2025" s="39">
        <v>3351</v>
      </c>
      <c r="O2025" s="31">
        <v>3.351</v>
      </c>
      <c r="P2025" s="36" t="s">
        <v>18</v>
      </c>
    </row>
    <row r="2026" spans="1:16" ht="36" x14ac:dyDescent="0.25">
      <c r="A2026" s="34">
        <v>39083</v>
      </c>
      <c r="B2026" s="34">
        <v>39447</v>
      </c>
      <c r="C2026" s="11">
        <v>2007</v>
      </c>
      <c r="D2026" s="35" t="s">
        <v>13</v>
      </c>
      <c r="E2026" s="11" t="s">
        <v>14</v>
      </c>
      <c r="F2026" s="36" t="s">
        <v>51</v>
      </c>
      <c r="G2026" s="36" t="s">
        <v>1272</v>
      </c>
      <c r="H2026" s="9" t="s">
        <v>2956</v>
      </c>
      <c r="I2026" s="10">
        <v>0</v>
      </c>
      <c r="J2026" s="12">
        <v>0</v>
      </c>
      <c r="K2026" s="12">
        <v>0</v>
      </c>
      <c r="L2026" s="12">
        <v>0</v>
      </c>
      <c r="M2026" s="12">
        <v>0</v>
      </c>
      <c r="N2026" s="39">
        <v>2750.3</v>
      </c>
      <c r="O2026" s="31">
        <v>2.75</v>
      </c>
      <c r="P2026" s="36" t="s">
        <v>18</v>
      </c>
    </row>
    <row r="2027" spans="1:16" ht="36" x14ac:dyDescent="0.25">
      <c r="A2027" s="34">
        <v>39083</v>
      </c>
      <c r="B2027" s="34">
        <v>39447</v>
      </c>
      <c r="C2027" s="11">
        <v>2007</v>
      </c>
      <c r="D2027" s="35" t="s">
        <v>13</v>
      </c>
      <c r="E2027" s="11" t="s">
        <v>14</v>
      </c>
      <c r="F2027" s="36" t="s">
        <v>253</v>
      </c>
      <c r="G2027" s="36" t="s">
        <v>1272</v>
      </c>
      <c r="H2027" s="9" t="s">
        <v>2957</v>
      </c>
      <c r="I2027" s="10">
        <v>0</v>
      </c>
      <c r="J2027" s="12">
        <v>0</v>
      </c>
      <c r="K2027" s="12">
        <v>0</v>
      </c>
      <c r="L2027" s="12">
        <v>0</v>
      </c>
      <c r="M2027" s="12">
        <v>0</v>
      </c>
      <c r="N2027" s="39">
        <v>2678.5</v>
      </c>
      <c r="O2027" s="31">
        <v>2.6789999999999998</v>
      </c>
      <c r="P2027" s="36" t="s">
        <v>18</v>
      </c>
    </row>
    <row r="2028" spans="1:16" x14ac:dyDescent="0.25">
      <c r="A2028" s="34">
        <v>39083</v>
      </c>
      <c r="B2028" s="34">
        <v>39447</v>
      </c>
      <c r="C2028" s="11">
        <v>2007</v>
      </c>
      <c r="D2028" s="11" t="s">
        <v>34</v>
      </c>
      <c r="E2028" s="11" t="s">
        <v>95</v>
      </c>
      <c r="F2028" s="36" t="s">
        <v>62</v>
      </c>
      <c r="G2028" s="36" t="s">
        <v>1272</v>
      </c>
      <c r="H2028" s="9" t="s">
        <v>2958</v>
      </c>
      <c r="I2028" s="10">
        <v>11</v>
      </c>
      <c r="J2028" s="12">
        <v>11</v>
      </c>
      <c r="K2028" s="12">
        <v>0</v>
      </c>
      <c r="L2028" s="12">
        <v>0</v>
      </c>
      <c r="M2028" s="12">
        <v>0</v>
      </c>
      <c r="N2028" s="39">
        <v>0</v>
      </c>
      <c r="O2028" s="31">
        <v>0</v>
      </c>
      <c r="P2028" s="36" t="s">
        <v>1960</v>
      </c>
    </row>
    <row r="2029" spans="1:16" ht="36" x14ac:dyDescent="0.25">
      <c r="A2029" s="34">
        <v>39083</v>
      </c>
      <c r="B2029" s="34">
        <v>39447</v>
      </c>
      <c r="C2029" s="11">
        <v>2007</v>
      </c>
      <c r="D2029" s="35" t="s">
        <v>13</v>
      </c>
      <c r="E2029" s="11" t="s">
        <v>14</v>
      </c>
      <c r="F2029" s="36" t="s">
        <v>62</v>
      </c>
      <c r="G2029" s="36" t="s">
        <v>1272</v>
      </c>
      <c r="H2029" s="9" t="s">
        <v>2959</v>
      </c>
      <c r="I2029" s="10">
        <v>0</v>
      </c>
      <c r="J2029" s="12">
        <v>0</v>
      </c>
      <c r="K2029" s="12">
        <v>0</v>
      </c>
      <c r="L2029" s="12">
        <v>0</v>
      </c>
      <c r="M2029" s="12">
        <v>0</v>
      </c>
      <c r="N2029" s="39">
        <v>1844.2</v>
      </c>
      <c r="O2029" s="31">
        <v>1.8440000000000001</v>
      </c>
      <c r="P2029" s="36" t="s">
        <v>18</v>
      </c>
    </row>
    <row r="2030" spans="1:16" ht="24" x14ac:dyDescent="0.25">
      <c r="A2030" s="34">
        <v>39083</v>
      </c>
      <c r="B2030" s="34">
        <v>39447</v>
      </c>
      <c r="C2030" s="11">
        <v>2007</v>
      </c>
      <c r="D2030" s="35" t="s">
        <v>13</v>
      </c>
      <c r="E2030" s="11" t="s">
        <v>14</v>
      </c>
      <c r="F2030" s="36" t="s">
        <v>598</v>
      </c>
      <c r="G2030" s="36" t="s">
        <v>1272</v>
      </c>
      <c r="H2030" s="9" t="s">
        <v>2960</v>
      </c>
      <c r="I2030" s="10">
        <v>0</v>
      </c>
      <c r="J2030" s="12">
        <v>0</v>
      </c>
      <c r="K2030" s="12">
        <v>0</v>
      </c>
      <c r="L2030" s="12">
        <v>0</v>
      </c>
      <c r="M2030" s="12">
        <v>0</v>
      </c>
      <c r="N2030" s="39">
        <v>1645</v>
      </c>
      <c r="O2030" s="31">
        <v>1.645</v>
      </c>
      <c r="P2030" s="36" t="s">
        <v>18</v>
      </c>
    </row>
    <row r="2031" spans="1:16" ht="36" x14ac:dyDescent="0.25">
      <c r="A2031" s="34">
        <v>39083</v>
      </c>
      <c r="B2031" s="34">
        <v>39447</v>
      </c>
      <c r="C2031" s="11">
        <v>2007</v>
      </c>
      <c r="D2031" s="35" t="s">
        <v>13</v>
      </c>
      <c r="E2031" s="11" t="s">
        <v>14</v>
      </c>
      <c r="F2031" s="36" t="s">
        <v>162</v>
      </c>
      <c r="G2031" s="36" t="s">
        <v>1272</v>
      </c>
      <c r="H2031" s="9" t="s">
        <v>2961</v>
      </c>
      <c r="I2031" s="10">
        <v>0</v>
      </c>
      <c r="J2031" s="12">
        <v>0</v>
      </c>
      <c r="K2031" s="12">
        <v>0</v>
      </c>
      <c r="L2031" s="12">
        <v>0</v>
      </c>
      <c r="M2031" s="12">
        <v>0</v>
      </c>
      <c r="N2031" s="39">
        <v>1287.5</v>
      </c>
      <c r="O2031" s="31">
        <v>1.2869999999999999</v>
      </c>
      <c r="P2031" s="36" t="s">
        <v>18</v>
      </c>
    </row>
    <row r="2032" spans="1:16" ht="24" x14ac:dyDescent="0.25">
      <c r="A2032" s="34">
        <v>39083</v>
      </c>
      <c r="B2032" s="34">
        <v>39447</v>
      </c>
      <c r="C2032" s="11">
        <v>2007</v>
      </c>
      <c r="D2032" s="35" t="s">
        <v>13</v>
      </c>
      <c r="E2032" s="11" t="s">
        <v>14</v>
      </c>
      <c r="F2032" s="36" t="s">
        <v>165</v>
      </c>
      <c r="G2032" s="36" t="s">
        <v>1272</v>
      </c>
      <c r="H2032" s="9" t="s">
        <v>2962</v>
      </c>
      <c r="I2032" s="10">
        <v>0</v>
      </c>
      <c r="J2032" s="12">
        <v>0</v>
      </c>
      <c r="K2032" s="12">
        <v>0</v>
      </c>
      <c r="L2032" s="12">
        <v>0</v>
      </c>
      <c r="M2032" s="12">
        <v>0</v>
      </c>
      <c r="N2032" s="39">
        <v>890.82</v>
      </c>
      <c r="O2032" s="31">
        <v>0.89100000000000001</v>
      </c>
      <c r="P2032" s="36" t="s">
        <v>18</v>
      </c>
    </row>
    <row r="2033" spans="1:16" ht="24" x14ac:dyDescent="0.25">
      <c r="A2033" s="34">
        <v>39083</v>
      </c>
      <c r="B2033" s="34">
        <v>39447</v>
      </c>
      <c r="C2033" s="11">
        <v>2007</v>
      </c>
      <c r="D2033" s="35" t="s">
        <v>13</v>
      </c>
      <c r="E2033" s="11" t="s">
        <v>14</v>
      </c>
      <c r="F2033" s="36" t="s">
        <v>30</v>
      </c>
      <c r="G2033" s="36" t="s">
        <v>1272</v>
      </c>
      <c r="H2033" s="9" t="s">
        <v>2963</v>
      </c>
      <c r="I2033" s="10">
        <v>0</v>
      </c>
      <c r="J2033" s="12">
        <v>0</v>
      </c>
      <c r="K2033" s="12">
        <v>0</v>
      </c>
      <c r="L2033" s="12">
        <v>0</v>
      </c>
      <c r="M2033" s="12">
        <v>0</v>
      </c>
      <c r="N2033" s="39">
        <v>757.7</v>
      </c>
      <c r="O2033" s="31">
        <v>0.75700000000000001</v>
      </c>
      <c r="P2033" s="36" t="s">
        <v>18</v>
      </c>
    </row>
    <row r="2034" spans="1:16" ht="36" x14ac:dyDescent="0.25">
      <c r="A2034" s="34">
        <v>39083</v>
      </c>
      <c r="B2034" s="34">
        <v>39447</v>
      </c>
      <c r="C2034" s="11">
        <v>2007</v>
      </c>
      <c r="D2034" s="35" t="s">
        <v>13</v>
      </c>
      <c r="E2034" s="11" t="s">
        <v>14</v>
      </c>
      <c r="F2034" s="36" t="s">
        <v>97</v>
      </c>
      <c r="G2034" s="36" t="s">
        <v>1272</v>
      </c>
      <c r="H2034" s="9" t="s">
        <v>2964</v>
      </c>
      <c r="I2034" s="10">
        <v>0</v>
      </c>
      <c r="J2034" s="12">
        <v>0</v>
      </c>
      <c r="K2034" s="12">
        <v>0</v>
      </c>
      <c r="L2034" s="12">
        <v>0</v>
      </c>
      <c r="M2034" s="12">
        <v>0</v>
      </c>
      <c r="N2034" s="39">
        <v>693.95</v>
      </c>
      <c r="O2034" s="31">
        <v>0.69399999999999995</v>
      </c>
      <c r="P2034" s="36" t="s">
        <v>18</v>
      </c>
    </row>
    <row r="2035" spans="1:16" ht="36" x14ac:dyDescent="0.25">
      <c r="A2035" s="34">
        <v>39083</v>
      </c>
      <c r="B2035" s="34">
        <v>39447</v>
      </c>
      <c r="C2035" s="11">
        <v>2007</v>
      </c>
      <c r="D2035" s="35" t="s">
        <v>13</v>
      </c>
      <c r="E2035" s="11" t="s">
        <v>14</v>
      </c>
      <c r="F2035" s="36" t="s">
        <v>57</v>
      </c>
      <c r="G2035" s="36" t="s">
        <v>1272</v>
      </c>
      <c r="H2035" s="9" t="s">
        <v>2965</v>
      </c>
      <c r="I2035" s="10">
        <v>0</v>
      </c>
      <c r="J2035" s="12">
        <v>0</v>
      </c>
      <c r="K2035" s="12">
        <v>0</v>
      </c>
      <c r="L2035" s="12">
        <v>0</v>
      </c>
      <c r="M2035" s="12">
        <v>0</v>
      </c>
      <c r="N2035" s="39">
        <v>618.70000000000005</v>
      </c>
      <c r="O2035" s="31">
        <v>0.61899999999999999</v>
      </c>
      <c r="P2035" s="36" t="s">
        <v>18</v>
      </c>
    </row>
    <row r="2036" spans="1:16" ht="24" x14ac:dyDescent="0.25">
      <c r="A2036" s="34">
        <v>39083</v>
      </c>
      <c r="B2036" s="34">
        <v>39447</v>
      </c>
      <c r="C2036" s="11">
        <v>2007</v>
      </c>
      <c r="D2036" s="35" t="s">
        <v>13</v>
      </c>
      <c r="E2036" s="11" t="s">
        <v>14</v>
      </c>
      <c r="F2036" s="36" t="s">
        <v>55</v>
      </c>
      <c r="G2036" s="36" t="s">
        <v>1272</v>
      </c>
      <c r="H2036" s="9" t="s">
        <v>2966</v>
      </c>
      <c r="I2036" s="10">
        <v>0</v>
      </c>
      <c r="J2036" s="12">
        <v>0</v>
      </c>
      <c r="K2036" s="12">
        <v>0</v>
      </c>
      <c r="L2036" s="12">
        <v>0</v>
      </c>
      <c r="M2036" s="12">
        <v>0</v>
      </c>
      <c r="N2036" s="39">
        <v>603.5</v>
      </c>
      <c r="O2036" s="31">
        <v>0.60299999999999998</v>
      </c>
      <c r="P2036" s="36" t="s">
        <v>18</v>
      </c>
    </row>
    <row r="2037" spans="1:16" ht="24" x14ac:dyDescent="0.25">
      <c r="A2037" s="34">
        <v>39083</v>
      </c>
      <c r="B2037" s="34">
        <v>39447</v>
      </c>
      <c r="C2037" s="11">
        <v>2007</v>
      </c>
      <c r="D2037" s="35" t="s">
        <v>13</v>
      </c>
      <c r="E2037" s="11" t="s">
        <v>14</v>
      </c>
      <c r="F2037" s="36" t="s">
        <v>78</v>
      </c>
      <c r="G2037" s="36" t="s">
        <v>1272</v>
      </c>
      <c r="H2037" s="9" t="s">
        <v>2967</v>
      </c>
      <c r="I2037" s="10">
        <v>0</v>
      </c>
      <c r="J2037" s="12">
        <v>0</v>
      </c>
      <c r="K2037" s="12">
        <v>0</v>
      </c>
      <c r="L2037" s="12">
        <v>0</v>
      </c>
      <c r="M2037" s="12">
        <v>0</v>
      </c>
      <c r="N2037" s="39">
        <v>503</v>
      </c>
      <c r="O2037" s="31">
        <v>0.503</v>
      </c>
      <c r="P2037" s="36" t="s">
        <v>18</v>
      </c>
    </row>
    <row r="2038" spans="1:16" ht="24" x14ac:dyDescent="0.25">
      <c r="A2038" s="34">
        <v>39083</v>
      </c>
      <c r="B2038" s="34">
        <v>39447</v>
      </c>
      <c r="C2038" s="11">
        <v>2007</v>
      </c>
      <c r="D2038" s="35" t="s">
        <v>109</v>
      </c>
      <c r="E2038" s="11" t="s">
        <v>2968</v>
      </c>
      <c r="F2038" s="36" t="s">
        <v>210</v>
      </c>
      <c r="G2038" s="36" t="s">
        <v>16</v>
      </c>
      <c r="H2038" s="9" t="s">
        <v>2969</v>
      </c>
      <c r="I2038" s="10">
        <v>6</v>
      </c>
      <c r="J2038" s="12">
        <v>67</v>
      </c>
      <c r="K2038" s="12">
        <v>0</v>
      </c>
      <c r="L2038" s="12">
        <v>0</v>
      </c>
      <c r="M2038" s="12">
        <v>0</v>
      </c>
      <c r="N2038" s="39">
        <v>0</v>
      </c>
      <c r="O2038" s="31">
        <v>0</v>
      </c>
      <c r="P2038" s="36" t="s">
        <v>99</v>
      </c>
    </row>
    <row r="2039" spans="1:16" ht="24" x14ac:dyDescent="0.25">
      <c r="A2039" s="34">
        <v>39083</v>
      </c>
      <c r="B2039" s="34">
        <v>39447</v>
      </c>
      <c r="C2039" s="11">
        <v>2007</v>
      </c>
      <c r="D2039" s="11" t="s">
        <v>34</v>
      </c>
      <c r="E2039" s="11" t="s">
        <v>95</v>
      </c>
      <c r="F2039" s="36" t="s">
        <v>28</v>
      </c>
      <c r="G2039" s="36" t="s">
        <v>1272</v>
      </c>
      <c r="H2039" s="9" t="s">
        <v>2970</v>
      </c>
      <c r="I2039" s="10">
        <v>6</v>
      </c>
      <c r="J2039" s="12">
        <v>6</v>
      </c>
      <c r="K2039" s="12">
        <v>0</v>
      </c>
      <c r="L2039" s="12">
        <v>0</v>
      </c>
      <c r="M2039" s="12">
        <v>0</v>
      </c>
      <c r="N2039" s="39">
        <v>0</v>
      </c>
      <c r="O2039" s="31">
        <v>0</v>
      </c>
      <c r="P2039" s="36" t="s">
        <v>1960</v>
      </c>
    </row>
    <row r="2040" spans="1:16" ht="24" x14ac:dyDescent="0.25">
      <c r="A2040" s="34">
        <v>39083</v>
      </c>
      <c r="B2040" s="34">
        <v>39447</v>
      </c>
      <c r="C2040" s="11">
        <v>2007</v>
      </c>
      <c r="D2040" s="35" t="s">
        <v>13</v>
      </c>
      <c r="E2040" s="11" t="s">
        <v>14</v>
      </c>
      <c r="F2040" s="36" t="s">
        <v>32</v>
      </c>
      <c r="G2040" s="36" t="s">
        <v>1272</v>
      </c>
      <c r="H2040" s="9" t="s">
        <v>2971</v>
      </c>
      <c r="I2040" s="10">
        <v>0</v>
      </c>
      <c r="J2040" s="12">
        <v>0</v>
      </c>
      <c r="K2040" s="12">
        <v>0</v>
      </c>
      <c r="L2040" s="12">
        <v>0</v>
      </c>
      <c r="M2040" s="12">
        <v>0</v>
      </c>
      <c r="N2040" s="39">
        <v>385</v>
      </c>
      <c r="O2040" s="31">
        <v>0.38500000000000001</v>
      </c>
      <c r="P2040" s="36" t="s">
        <v>18</v>
      </c>
    </row>
    <row r="2041" spans="1:16" ht="36" x14ac:dyDescent="0.25">
      <c r="A2041" s="34">
        <v>39083</v>
      </c>
      <c r="B2041" s="34">
        <v>39447</v>
      </c>
      <c r="C2041" s="11">
        <v>2007</v>
      </c>
      <c r="D2041" s="35" t="s">
        <v>13</v>
      </c>
      <c r="E2041" s="11" t="s">
        <v>14</v>
      </c>
      <c r="F2041" s="36" t="s">
        <v>26</v>
      </c>
      <c r="G2041" s="36" t="s">
        <v>1272</v>
      </c>
      <c r="H2041" s="9" t="s">
        <v>2972</v>
      </c>
      <c r="I2041" s="10">
        <v>0</v>
      </c>
      <c r="J2041" s="12">
        <v>0</v>
      </c>
      <c r="K2041" s="12">
        <v>0</v>
      </c>
      <c r="L2041" s="12">
        <v>0</v>
      </c>
      <c r="M2041" s="12">
        <v>0</v>
      </c>
      <c r="N2041" s="39">
        <v>326.64999999999998</v>
      </c>
      <c r="O2041" s="31">
        <v>0.32700000000000001</v>
      </c>
      <c r="P2041" s="36" t="s">
        <v>18</v>
      </c>
    </row>
    <row r="2042" spans="1:16" ht="24" x14ac:dyDescent="0.25">
      <c r="A2042" s="34">
        <v>39083</v>
      </c>
      <c r="B2042" s="34">
        <v>39447</v>
      </c>
      <c r="C2042" s="11">
        <v>2007</v>
      </c>
      <c r="D2042" s="35" t="s">
        <v>13</v>
      </c>
      <c r="E2042" s="11" t="s">
        <v>14</v>
      </c>
      <c r="F2042" s="36" t="s">
        <v>189</v>
      </c>
      <c r="G2042" s="36" t="s">
        <v>1272</v>
      </c>
      <c r="H2042" s="9" t="s">
        <v>2973</v>
      </c>
      <c r="I2042" s="10">
        <v>0</v>
      </c>
      <c r="J2042" s="12">
        <v>0</v>
      </c>
      <c r="K2042" s="12">
        <v>0</v>
      </c>
      <c r="L2042" s="12">
        <v>0</v>
      </c>
      <c r="M2042" s="12">
        <v>0</v>
      </c>
      <c r="N2042" s="39">
        <v>316</v>
      </c>
      <c r="O2042" s="31">
        <v>0.316</v>
      </c>
      <c r="P2042" s="36" t="s">
        <v>18</v>
      </c>
    </row>
    <row r="2043" spans="1:16" ht="24" x14ac:dyDescent="0.25">
      <c r="A2043" s="34">
        <v>39083</v>
      </c>
      <c r="B2043" s="34">
        <v>39447</v>
      </c>
      <c r="C2043" s="11">
        <v>2007</v>
      </c>
      <c r="D2043" s="35" t="s">
        <v>13</v>
      </c>
      <c r="E2043" s="11" t="s">
        <v>14</v>
      </c>
      <c r="F2043" s="36" t="s">
        <v>65</v>
      </c>
      <c r="G2043" s="36" t="s">
        <v>1272</v>
      </c>
      <c r="H2043" s="9" t="s">
        <v>2974</v>
      </c>
      <c r="I2043" s="10">
        <v>0</v>
      </c>
      <c r="J2043" s="12">
        <v>0</v>
      </c>
      <c r="K2043" s="12">
        <v>0</v>
      </c>
      <c r="L2043" s="12">
        <v>0</v>
      </c>
      <c r="M2043" s="12">
        <v>0</v>
      </c>
      <c r="N2043" s="39">
        <v>310</v>
      </c>
      <c r="O2043" s="31">
        <v>0.31</v>
      </c>
      <c r="P2043" s="36" t="s">
        <v>18</v>
      </c>
    </row>
    <row r="2044" spans="1:16" ht="24" x14ac:dyDescent="0.25">
      <c r="A2044" s="34">
        <v>39083</v>
      </c>
      <c r="B2044" s="34">
        <v>39447</v>
      </c>
      <c r="C2044" s="11">
        <v>2007</v>
      </c>
      <c r="D2044" s="35" t="s">
        <v>13</v>
      </c>
      <c r="E2044" s="11" t="s">
        <v>14</v>
      </c>
      <c r="F2044" s="36" t="s">
        <v>42</v>
      </c>
      <c r="G2044" s="36" t="s">
        <v>1272</v>
      </c>
      <c r="H2044" s="9" t="s">
        <v>2975</v>
      </c>
      <c r="I2044" s="10">
        <v>0</v>
      </c>
      <c r="J2044" s="12">
        <v>0</v>
      </c>
      <c r="K2044" s="12">
        <v>0</v>
      </c>
      <c r="L2044" s="12">
        <v>0</v>
      </c>
      <c r="M2044" s="12">
        <v>0</v>
      </c>
      <c r="N2044" s="39">
        <v>301</v>
      </c>
      <c r="O2044" s="31">
        <v>0.30099999999999999</v>
      </c>
      <c r="P2044" s="36" t="s">
        <v>18</v>
      </c>
    </row>
    <row r="2045" spans="1:16" ht="36" x14ac:dyDescent="0.25">
      <c r="A2045" s="34">
        <v>39083</v>
      </c>
      <c r="B2045" s="34">
        <v>39447</v>
      </c>
      <c r="C2045" s="11">
        <v>2007</v>
      </c>
      <c r="D2045" s="35" t="s">
        <v>13</v>
      </c>
      <c r="E2045" s="11" t="s">
        <v>14</v>
      </c>
      <c r="F2045" s="36" t="s">
        <v>72</v>
      </c>
      <c r="G2045" s="36" t="s">
        <v>1272</v>
      </c>
      <c r="H2045" s="9" t="s">
        <v>2976</v>
      </c>
      <c r="I2045" s="10">
        <v>0</v>
      </c>
      <c r="J2045" s="12">
        <v>0</v>
      </c>
      <c r="K2045" s="12">
        <v>0</v>
      </c>
      <c r="L2045" s="12">
        <v>0</v>
      </c>
      <c r="M2045" s="12">
        <v>0</v>
      </c>
      <c r="N2045" s="39">
        <v>274.10000000000002</v>
      </c>
      <c r="O2045" s="31">
        <v>0.27400000000000002</v>
      </c>
      <c r="P2045" s="36" t="s">
        <v>18</v>
      </c>
    </row>
    <row r="2046" spans="1:16" ht="24" x14ac:dyDescent="0.25">
      <c r="A2046" s="34">
        <v>39083</v>
      </c>
      <c r="B2046" s="34">
        <v>39447</v>
      </c>
      <c r="C2046" s="11">
        <v>2007</v>
      </c>
      <c r="D2046" s="35" t="s">
        <v>13</v>
      </c>
      <c r="E2046" s="11" t="s">
        <v>14</v>
      </c>
      <c r="F2046" s="36" t="s">
        <v>100</v>
      </c>
      <c r="G2046" s="36" t="s">
        <v>1272</v>
      </c>
      <c r="H2046" s="9" t="s">
        <v>2977</v>
      </c>
      <c r="I2046" s="10">
        <v>0</v>
      </c>
      <c r="J2046" s="12">
        <v>0</v>
      </c>
      <c r="K2046" s="12">
        <v>0</v>
      </c>
      <c r="L2046" s="12">
        <v>0</v>
      </c>
      <c r="M2046" s="12">
        <v>0</v>
      </c>
      <c r="N2046" s="39">
        <v>259.5</v>
      </c>
      <c r="O2046" s="31">
        <v>0.25950000000000001</v>
      </c>
      <c r="P2046" s="36" t="s">
        <v>18</v>
      </c>
    </row>
    <row r="2047" spans="1:16" ht="24" x14ac:dyDescent="0.25">
      <c r="A2047" s="34">
        <v>39083</v>
      </c>
      <c r="B2047" s="34">
        <v>39447</v>
      </c>
      <c r="C2047" s="11">
        <v>2007</v>
      </c>
      <c r="D2047" s="35" t="s">
        <v>13</v>
      </c>
      <c r="E2047" s="11" t="s">
        <v>14</v>
      </c>
      <c r="F2047" s="36" t="s">
        <v>44</v>
      </c>
      <c r="G2047" s="36" t="s">
        <v>1272</v>
      </c>
      <c r="H2047" s="9" t="s">
        <v>2978</v>
      </c>
      <c r="I2047" s="10">
        <v>0</v>
      </c>
      <c r="J2047" s="12">
        <v>0</v>
      </c>
      <c r="K2047" s="12">
        <v>0</v>
      </c>
      <c r="L2047" s="12">
        <v>0</v>
      </c>
      <c r="M2047" s="12">
        <v>0</v>
      </c>
      <c r="N2047" s="39">
        <v>202.05</v>
      </c>
      <c r="O2047" s="31">
        <v>0.20300000000000001</v>
      </c>
      <c r="P2047" s="36" t="s">
        <v>18</v>
      </c>
    </row>
    <row r="2048" spans="1:16" ht="24" x14ac:dyDescent="0.25">
      <c r="A2048" s="34">
        <v>39083</v>
      </c>
      <c r="B2048" s="34">
        <v>39447</v>
      </c>
      <c r="C2048" s="11">
        <v>2007</v>
      </c>
      <c r="D2048" s="35" t="s">
        <v>13</v>
      </c>
      <c r="E2048" s="11" t="s">
        <v>14</v>
      </c>
      <c r="F2048" s="36" t="s">
        <v>155</v>
      </c>
      <c r="G2048" s="36" t="s">
        <v>1272</v>
      </c>
      <c r="H2048" s="9" t="s">
        <v>2979</v>
      </c>
      <c r="I2048" s="10">
        <v>0</v>
      </c>
      <c r="J2048" s="12">
        <v>0</v>
      </c>
      <c r="K2048" s="12">
        <v>0</v>
      </c>
      <c r="L2048" s="12">
        <v>0</v>
      </c>
      <c r="M2048" s="12">
        <v>0</v>
      </c>
      <c r="N2048" s="39">
        <v>159.25</v>
      </c>
      <c r="O2048" s="31">
        <v>0.159</v>
      </c>
      <c r="P2048" s="36" t="s">
        <v>18</v>
      </c>
    </row>
    <row r="2049" spans="1:16" ht="24" x14ac:dyDescent="0.25">
      <c r="A2049" s="34">
        <v>39083</v>
      </c>
      <c r="B2049" s="34">
        <v>39447</v>
      </c>
      <c r="C2049" s="11">
        <v>2007</v>
      </c>
      <c r="D2049" s="35" t="s">
        <v>13</v>
      </c>
      <c r="E2049" s="11" t="s">
        <v>14</v>
      </c>
      <c r="F2049" s="36" t="s">
        <v>69</v>
      </c>
      <c r="G2049" s="36" t="s">
        <v>1272</v>
      </c>
      <c r="H2049" s="9" t="s">
        <v>2980</v>
      </c>
      <c r="I2049" s="10">
        <v>0</v>
      </c>
      <c r="J2049" s="12">
        <v>0</v>
      </c>
      <c r="K2049" s="12">
        <v>0</v>
      </c>
      <c r="L2049" s="12">
        <v>0</v>
      </c>
      <c r="M2049" s="12">
        <v>0</v>
      </c>
      <c r="N2049" s="39">
        <v>112.5</v>
      </c>
      <c r="O2049" s="31">
        <v>0.112</v>
      </c>
      <c r="P2049" s="36" t="s">
        <v>18</v>
      </c>
    </row>
    <row r="2050" spans="1:16" ht="24" x14ac:dyDescent="0.25">
      <c r="A2050" s="34">
        <v>39083</v>
      </c>
      <c r="B2050" s="34">
        <v>39447</v>
      </c>
      <c r="C2050" s="11">
        <v>2007</v>
      </c>
      <c r="D2050" s="11" t="s">
        <v>34</v>
      </c>
      <c r="E2050" s="11" t="s">
        <v>95</v>
      </c>
      <c r="F2050" s="36" t="s">
        <v>69</v>
      </c>
      <c r="G2050" s="36" t="s">
        <v>1272</v>
      </c>
      <c r="H2050" s="9" t="s">
        <v>2981</v>
      </c>
      <c r="I2050" s="10">
        <v>4</v>
      </c>
      <c r="J2050" s="12">
        <v>4</v>
      </c>
      <c r="K2050" s="12">
        <v>0</v>
      </c>
      <c r="L2050" s="12">
        <v>0</v>
      </c>
      <c r="M2050" s="12">
        <v>0</v>
      </c>
      <c r="N2050" s="39">
        <v>0</v>
      </c>
      <c r="O2050" s="31">
        <v>0</v>
      </c>
      <c r="P2050" s="36" t="s">
        <v>1960</v>
      </c>
    </row>
    <row r="2051" spans="1:16" ht="24" x14ac:dyDescent="0.25">
      <c r="A2051" s="34">
        <v>39083</v>
      </c>
      <c r="B2051" s="34">
        <v>39447</v>
      </c>
      <c r="C2051" s="11">
        <v>2007</v>
      </c>
      <c r="D2051" s="11" t="s">
        <v>34</v>
      </c>
      <c r="E2051" s="11" t="s">
        <v>95</v>
      </c>
      <c r="F2051" s="36" t="s">
        <v>42</v>
      </c>
      <c r="G2051" s="36" t="s">
        <v>1272</v>
      </c>
      <c r="H2051" s="9" t="s">
        <v>2982</v>
      </c>
      <c r="I2051" s="10">
        <v>3</v>
      </c>
      <c r="J2051" s="12">
        <v>3</v>
      </c>
      <c r="K2051" s="12">
        <v>0</v>
      </c>
      <c r="L2051" s="12">
        <v>0</v>
      </c>
      <c r="M2051" s="12">
        <v>0</v>
      </c>
      <c r="N2051" s="39">
        <v>0</v>
      </c>
      <c r="O2051" s="31">
        <v>0</v>
      </c>
      <c r="P2051" s="36" t="s">
        <v>1960</v>
      </c>
    </row>
    <row r="2052" spans="1:16" x14ac:dyDescent="0.25">
      <c r="A2052" s="34">
        <v>39083</v>
      </c>
      <c r="B2052" s="34">
        <v>39447</v>
      </c>
      <c r="C2052" s="11">
        <v>2007</v>
      </c>
      <c r="D2052" s="11" t="s">
        <v>34</v>
      </c>
      <c r="E2052" s="11" t="s">
        <v>95</v>
      </c>
      <c r="F2052" s="36" t="s">
        <v>24</v>
      </c>
      <c r="G2052" s="36" t="s">
        <v>1272</v>
      </c>
      <c r="H2052" s="9" t="s">
        <v>2983</v>
      </c>
      <c r="I2052" s="10">
        <v>3</v>
      </c>
      <c r="J2052" s="12">
        <v>3</v>
      </c>
      <c r="K2052" s="12">
        <v>0</v>
      </c>
      <c r="L2052" s="12">
        <v>0</v>
      </c>
      <c r="M2052" s="12">
        <v>0</v>
      </c>
      <c r="N2052" s="39">
        <v>0</v>
      </c>
      <c r="O2052" s="31">
        <v>0</v>
      </c>
      <c r="P2052" s="36" t="s">
        <v>1960</v>
      </c>
    </row>
    <row r="2053" spans="1:16" x14ac:dyDescent="0.25">
      <c r="A2053" s="34">
        <v>39083</v>
      </c>
      <c r="B2053" s="34">
        <v>39447</v>
      </c>
      <c r="C2053" s="11">
        <v>2007</v>
      </c>
      <c r="D2053" s="11" t="s">
        <v>34</v>
      </c>
      <c r="E2053" s="11" t="s">
        <v>95</v>
      </c>
      <c r="F2053" s="36" t="s">
        <v>32</v>
      </c>
      <c r="G2053" s="36" t="s">
        <v>1272</v>
      </c>
      <c r="H2053" s="9" t="s">
        <v>2984</v>
      </c>
      <c r="I2053" s="10">
        <v>2</v>
      </c>
      <c r="J2053" s="12">
        <v>2</v>
      </c>
      <c r="K2053" s="12">
        <v>0</v>
      </c>
      <c r="L2053" s="12">
        <v>0</v>
      </c>
      <c r="M2053" s="12">
        <v>0</v>
      </c>
      <c r="N2053" s="39">
        <v>0</v>
      </c>
      <c r="O2053" s="31">
        <v>0</v>
      </c>
      <c r="P2053" s="36" t="s">
        <v>1960</v>
      </c>
    </row>
    <row r="2054" spans="1:16" x14ac:dyDescent="0.25">
      <c r="A2054" s="34">
        <v>39083</v>
      </c>
      <c r="B2054" s="34">
        <v>39447</v>
      </c>
      <c r="C2054" s="11">
        <v>2007</v>
      </c>
      <c r="D2054" s="11" t="s">
        <v>34</v>
      </c>
      <c r="E2054" s="11" t="s">
        <v>95</v>
      </c>
      <c r="F2054" s="36" t="s">
        <v>155</v>
      </c>
      <c r="G2054" s="36" t="s">
        <v>1272</v>
      </c>
      <c r="H2054" s="9" t="s">
        <v>2985</v>
      </c>
      <c r="I2054" s="10">
        <v>1</v>
      </c>
      <c r="J2054" s="12">
        <v>1</v>
      </c>
      <c r="K2054" s="12">
        <v>0</v>
      </c>
      <c r="L2054" s="12">
        <v>0</v>
      </c>
      <c r="M2054" s="12">
        <v>0</v>
      </c>
      <c r="N2054" s="39">
        <v>0</v>
      </c>
      <c r="O2054" s="31">
        <v>0</v>
      </c>
      <c r="P2054" s="36" t="s">
        <v>1960</v>
      </c>
    </row>
    <row r="2055" spans="1:16" x14ac:dyDescent="0.25">
      <c r="A2055" s="34">
        <v>39083</v>
      </c>
      <c r="B2055" s="34">
        <v>39447</v>
      </c>
      <c r="C2055" s="11">
        <v>2007</v>
      </c>
      <c r="D2055" s="11" t="s">
        <v>34</v>
      </c>
      <c r="E2055" s="11" t="s">
        <v>95</v>
      </c>
      <c r="F2055" s="36" t="s">
        <v>97</v>
      </c>
      <c r="G2055" s="36" t="s">
        <v>1272</v>
      </c>
      <c r="H2055" s="9" t="s">
        <v>2985</v>
      </c>
      <c r="I2055" s="10">
        <v>1</v>
      </c>
      <c r="J2055" s="12">
        <v>1</v>
      </c>
      <c r="K2055" s="12">
        <v>0</v>
      </c>
      <c r="L2055" s="12">
        <v>0</v>
      </c>
      <c r="M2055" s="12">
        <v>0</v>
      </c>
      <c r="N2055" s="39">
        <v>0</v>
      </c>
      <c r="O2055" s="31">
        <v>0</v>
      </c>
      <c r="P2055" s="36" t="s">
        <v>1960</v>
      </c>
    </row>
    <row r="2056" spans="1:16" x14ac:dyDescent="0.25">
      <c r="A2056" s="34">
        <v>39083</v>
      </c>
      <c r="B2056" s="34">
        <v>39447</v>
      </c>
      <c r="C2056" s="11">
        <v>2007</v>
      </c>
      <c r="D2056" s="11" t="s">
        <v>34</v>
      </c>
      <c r="E2056" s="11" t="s">
        <v>95</v>
      </c>
      <c r="F2056" s="36" t="s">
        <v>100</v>
      </c>
      <c r="G2056" s="36" t="s">
        <v>1272</v>
      </c>
      <c r="H2056" s="9" t="s">
        <v>2986</v>
      </c>
      <c r="I2056" s="10">
        <v>1</v>
      </c>
      <c r="J2056" s="12">
        <v>1</v>
      </c>
      <c r="K2056" s="12">
        <v>0</v>
      </c>
      <c r="L2056" s="12">
        <v>0</v>
      </c>
      <c r="M2056" s="12">
        <v>0</v>
      </c>
      <c r="N2056" s="39">
        <v>0</v>
      </c>
      <c r="O2056" s="31">
        <v>0</v>
      </c>
      <c r="P2056" s="36" t="s">
        <v>1960</v>
      </c>
    </row>
    <row r="2057" spans="1:16" x14ac:dyDescent="0.25">
      <c r="A2057" s="34">
        <v>39083</v>
      </c>
      <c r="B2057" s="34">
        <v>39447</v>
      </c>
      <c r="C2057" s="11">
        <v>2007</v>
      </c>
      <c r="D2057" s="11" t="s">
        <v>34</v>
      </c>
      <c r="E2057" s="11" t="s">
        <v>95</v>
      </c>
      <c r="F2057" s="36" t="s">
        <v>162</v>
      </c>
      <c r="G2057" s="36" t="s">
        <v>1272</v>
      </c>
      <c r="H2057" s="9" t="s">
        <v>2986</v>
      </c>
      <c r="I2057" s="10">
        <v>1</v>
      </c>
      <c r="J2057" s="12">
        <v>1</v>
      </c>
      <c r="K2057" s="12">
        <v>0</v>
      </c>
      <c r="L2057" s="12">
        <v>0</v>
      </c>
      <c r="M2057" s="12">
        <v>0</v>
      </c>
      <c r="N2057" s="39">
        <v>0</v>
      </c>
      <c r="O2057" s="31">
        <v>0</v>
      </c>
      <c r="P2057" s="36" t="s">
        <v>1960</v>
      </c>
    </row>
    <row r="2058" spans="1:16" x14ac:dyDescent="0.25">
      <c r="A2058" s="34">
        <v>39083</v>
      </c>
      <c r="B2058" s="34">
        <v>39447</v>
      </c>
      <c r="C2058" s="11">
        <v>2007</v>
      </c>
      <c r="D2058" s="11" t="s">
        <v>34</v>
      </c>
      <c r="E2058" s="11" t="s">
        <v>95</v>
      </c>
      <c r="F2058" s="36" t="s">
        <v>59</v>
      </c>
      <c r="G2058" s="36" t="s">
        <v>1272</v>
      </c>
      <c r="H2058" s="9" t="s">
        <v>2987</v>
      </c>
      <c r="I2058" s="10">
        <v>1</v>
      </c>
      <c r="J2058" s="12">
        <v>1</v>
      </c>
      <c r="K2058" s="12">
        <v>0</v>
      </c>
      <c r="L2058" s="12">
        <v>0</v>
      </c>
      <c r="M2058" s="12">
        <v>0</v>
      </c>
      <c r="N2058" s="39">
        <v>0</v>
      </c>
      <c r="O2058" s="31">
        <v>0</v>
      </c>
      <c r="P2058" s="36" t="s">
        <v>1960</v>
      </c>
    </row>
    <row r="2059" spans="1:16" x14ac:dyDescent="0.25">
      <c r="A2059" s="34">
        <v>39083</v>
      </c>
      <c r="B2059" s="34">
        <v>39447</v>
      </c>
      <c r="C2059" s="11">
        <v>2007</v>
      </c>
      <c r="D2059" s="11" t="s">
        <v>34</v>
      </c>
      <c r="E2059" s="11" t="s">
        <v>95</v>
      </c>
      <c r="F2059" s="36" t="s">
        <v>75</v>
      </c>
      <c r="G2059" s="36" t="s">
        <v>1272</v>
      </c>
      <c r="H2059" s="9" t="s">
        <v>2985</v>
      </c>
      <c r="I2059" s="10">
        <v>1</v>
      </c>
      <c r="J2059" s="12">
        <v>1</v>
      </c>
      <c r="K2059" s="12">
        <v>0</v>
      </c>
      <c r="L2059" s="12">
        <v>0</v>
      </c>
      <c r="M2059" s="12">
        <v>0</v>
      </c>
      <c r="N2059" s="39">
        <v>0</v>
      </c>
      <c r="O2059" s="31">
        <v>0</v>
      </c>
      <c r="P2059" s="36" t="s">
        <v>1960</v>
      </c>
    </row>
    <row r="2060" spans="1:16" x14ac:dyDescent="0.25">
      <c r="A2060" s="34">
        <v>39083</v>
      </c>
      <c r="B2060" s="34">
        <v>39447</v>
      </c>
      <c r="C2060" s="11">
        <v>2007</v>
      </c>
      <c r="D2060" s="11" t="s">
        <v>34</v>
      </c>
      <c r="E2060" s="11" t="s">
        <v>95</v>
      </c>
      <c r="F2060" s="36" t="s">
        <v>19</v>
      </c>
      <c r="G2060" s="36" t="s">
        <v>1272</v>
      </c>
      <c r="H2060" s="9" t="s">
        <v>2986</v>
      </c>
      <c r="I2060" s="10">
        <v>1</v>
      </c>
      <c r="J2060" s="12">
        <v>1</v>
      </c>
      <c r="K2060" s="12">
        <v>0</v>
      </c>
      <c r="L2060" s="12">
        <v>0</v>
      </c>
      <c r="M2060" s="12">
        <v>0</v>
      </c>
      <c r="N2060" s="39">
        <v>0</v>
      </c>
      <c r="O2060" s="31">
        <v>0</v>
      </c>
      <c r="P2060" s="36" t="s">
        <v>1960</v>
      </c>
    </row>
    <row r="2061" spans="1:16" x14ac:dyDescent="0.25">
      <c r="A2061" s="34">
        <v>39083</v>
      </c>
      <c r="B2061" s="34">
        <v>39447</v>
      </c>
      <c r="C2061" s="11">
        <v>2007</v>
      </c>
      <c r="D2061" s="11" t="s">
        <v>34</v>
      </c>
      <c r="E2061" s="11" t="s">
        <v>95</v>
      </c>
      <c r="F2061" s="36" t="s">
        <v>44</v>
      </c>
      <c r="G2061" s="36" t="s">
        <v>1272</v>
      </c>
      <c r="H2061" s="9" t="s">
        <v>2985</v>
      </c>
      <c r="I2061" s="10">
        <v>1</v>
      </c>
      <c r="J2061" s="12">
        <v>1</v>
      </c>
      <c r="K2061" s="12">
        <v>0</v>
      </c>
      <c r="L2061" s="12">
        <v>0</v>
      </c>
      <c r="M2061" s="12">
        <v>0</v>
      </c>
      <c r="N2061" s="39">
        <v>0</v>
      </c>
      <c r="O2061" s="31">
        <v>0</v>
      </c>
      <c r="P2061" s="36" t="s">
        <v>1960</v>
      </c>
    </row>
    <row r="2062" spans="1:16" ht="24" x14ac:dyDescent="0.25">
      <c r="A2062" s="38">
        <v>39083</v>
      </c>
      <c r="B2062" s="38">
        <v>39083</v>
      </c>
      <c r="C2062" s="11">
        <v>2007</v>
      </c>
      <c r="D2062" s="11" t="s">
        <v>34</v>
      </c>
      <c r="E2062" s="11" t="s">
        <v>333</v>
      </c>
      <c r="F2062" s="36" t="s">
        <v>65</v>
      </c>
      <c r="G2062" s="36" t="s">
        <v>583</v>
      </c>
      <c r="H2062" s="9" t="s">
        <v>2988</v>
      </c>
      <c r="I2062" s="10">
        <v>0</v>
      </c>
      <c r="J2062" s="12">
        <v>817</v>
      </c>
      <c r="K2062" s="12">
        <v>0</v>
      </c>
      <c r="L2062" s="12">
        <v>0</v>
      </c>
      <c r="M2062" s="12">
        <v>0</v>
      </c>
      <c r="N2062" s="39">
        <v>1800.36</v>
      </c>
      <c r="O2062" s="31">
        <v>9.0009999999999994</v>
      </c>
      <c r="P2062" s="36" t="s">
        <v>41</v>
      </c>
    </row>
    <row r="2063" spans="1:16" ht="24" x14ac:dyDescent="0.25">
      <c r="A2063" s="34">
        <v>39083</v>
      </c>
      <c r="B2063" s="34">
        <v>39447</v>
      </c>
      <c r="C2063" s="11">
        <v>2007</v>
      </c>
      <c r="D2063" s="11" t="s">
        <v>34</v>
      </c>
      <c r="E2063" s="11" t="s">
        <v>95</v>
      </c>
      <c r="F2063" s="36" t="s">
        <v>47</v>
      </c>
      <c r="G2063" s="36" t="s">
        <v>1272</v>
      </c>
      <c r="H2063" s="9" t="s">
        <v>2989</v>
      </c>
      <c r="I2063" s="10">
        <v>17</v>
      </c>
      <c r="J2063" s="12">
        <v>17</v>
      </c>
      <c r="K2063" s="12">
        <v>0</v>
      </c>
      <c r="L2063" s="12">
        <v>0</v>
      </c>
      <c r="M2063" s="12">
        <v>0</v>
      </c>
      <c r="N2063" s="39">
        <v>0</v>
      </c>
      <c r="O2063" s="31">
        <v>0</v>
      </c>
      <c r="P2063" s="36" t="s">
        <v>1960</v>
      </c>
    </row>
    <row r="2064" spans="1:16" ht="36" x14ac:dyDescent="0.25">
      <c r="A2064" s="38">
        <v>39085</v>
      </c>
      <c r="B2064" s="38">
        <v>39085</v>
      </c>
      <c r="C2064" s="11">
        <v>2007</v>
      </c>
      <c r="D2064" s="35" t="s">
        <v>115</v>
      </c>
      <c r="E2064" s="11" t="s">
        <v>116</v>
      </c>
      <c r="F2064" s="36" t="s">
        <v>65</v>
      </c>
      <c r="G2064" s="36" t="s">
        <v>2990</v>
      </c>
      <c r="H2064" s="9" t="s">
        <v>2991</v>
      </c>
      <c r="I2064" s="10">
        <v>0</v>
      </c>
      <c r="J2064" s="12">
        <v>0</v>
      </c>
      <c r="K2064" s="12">
        <v>0</v>
      </c>
      <c r="L2064" s="12">
        <v>0</v>
      </c>
      <c r="M2064" s="12">
        <v>0</v>
      </c>
      <c r="N2064" s="39">
        <v>0</v>
      </c>
      <c r="O2064" s="31">
        <v>0</v>
      </c>
      <c r="P2064" s="36" t="s">
        <v>99</v>
      </c>
    </row>
    <row r="2065" spans="1:16" ht="48" x14ac:dyDescent="0.25">
      <c r="A2065" s="38">
        <v>39089</v>
      </c>
      <c r="B2065" s="38">
        <v>39092</v>
      </c>
      <c r="C2065" s="11">
        <v>2007</v>
      </c>
      <c r="D2065" s="11" t="s">
        <v>34</v>
      </c>
      <c r="E2065" s="11" t="s">
        <v>35</v>
      </c>
      <c r="F2065" s="36" t="s">
        <v>36</v>
      </c>
      <c r="G2065" s="36" t="s">
        <v>2992</v>
      </c>
      <c r="H2065" s="9" t="s">
        <v>2993</v>
      </c>
      <c r="I2065" s="10">
        <v>0</v>
      </c>
      <c r="J2065" s="12">
        <v>94</v>
      </c>
      <c r="K2065" s="12">
        <v>43</v>
      </c>
      <c r="L2065" s="12">
        <v>0</v>
      </c>
      <c r="M2065" s="12">
        <v>0</v>
      </c>
      <c r="N2065" s="39">
        <v>0</v>
      </c>
      <c r="O2065" s="31">
        <v>127.627</v>
      </c>
      <c r="P2065" s="36" t="s">
        <v>298</v>
      </c>
    </row>
    <row r="2066" spans="1:16" ht="36" x14ac:dyDescent="0.25">
      <c r="A2066" s="38">
        <v>39090</v>
      </c>
      <c r="B2066" s="38">
        <v>39100</v>
      </c>
      <c r="C2066" s="11">
        <v>2007</v>
      </c>
      <c r="D2066" s="11" t="s">
        <v>34</v>
      </c>
      <c r="E2066" s="11" t="s">
        <v>35</v>
      </c>
      <c r="F2066" s="36" t="s">
        <v>598</v>
      </c>
      <c r="G2066" s="36" t="s">
        <v>2994</v>
      </c>
      <c r="H2066" s="9" t="s">
        <v>2995</v>
      </c>
      <c r="I2066" s="10">
        <v>0</v>
      </c>
      <c r="J2066" s="12">
        <v>420</v>
      </c>
      <c r="K2066" s="12" t="s">
        <v>145</v>
      </c>
      <c r="L2066" s="12" t="s">
        <v>145</v>
      </c>
      <c r="M2066" s="12">
        <v>0</v>
      </c>
      <c r="N2066" s="39">
        <v>0</v>
      </c>
      <c r="O2066" s="31">
        <v>644.28300000000002</v>
      </c>
      <c r="P2066" s="36" t="s">
        <v>298</v>
      </c>
    </row>
    <row r="2067" spans="1:16" ht="24" x14ac:dyDescent="0.25">
      <c r="A2067" s="38">
        <v>39093</v>
      </c>
      <c r="B2067" s="38">
        <v>39093</v>
      </c>
      <c r="C2067" s="11">
        <v>2007</v>
      </c>
      <c r="D2067" s="35" t="s">
        <v>115</v>
      </c>
      <c r="E2067" s="11" t="s">
        <v>116</v>
      </c>
      <c r="F2067" s="36" t="s">
        <v>19</v>
      </c>
      <c r="G2067" s="36" t="s">
        <v>2996</v>
      </c>
      <c r="H2067" s="9" t="s">
        <v>2997</v>
      </c>
      <c r="I2067" s="10">
        <v>0</v>
      </c>
      <c r="J2067" s="12">
        <v>0</v>
      </c>
      <c r="K2067" s="12">
        <v>0</v>
      </c>
      <c r="L2067" s="12">
        <v>0</v>
      </c>
      <c r="M2067" s="12">
        <v>0</v>
      </c>
      <c r="N2067" s="39">
        <v>0</v>
      </c>
      <c r="O2067" s="31">
        <v>0.27</v>
      </c>
      <c r="P2067" s="36" t="s">
        <v>99</v>
      </c>
    </row>
    <row r="2068" spans="1:16" ht="36" x14ac:dyDescent="0.25">
      <c r="A2068" s="38">
        <v>39097</v>
      </c>
      <c r="B2068" s="38">
        <v>39097</v>
      </c>
      <c r="C2068" s="11">
        <v>2007</v>
      </c>
      <c r="D2068" s="35" t="s">
        <v>13</v>
      </c>
      <c r="E2068" s="11" t="s">
        <v>125</v>
      </c>
      <c r="F2068" s="36" t="s">
        <v>15</v>
      </c>
      <c r="G2068" s="36" t="s">
        <v>486</v>
      </c>
      <c r="H2068" s="9" t="s">
        <v>2998</v>
      </c>
      <c r="I2068" s="10">
        <v>0</v>
      </c>
      <c r="J2068" s="12">
        <v>10</v>
      </c>
      <c r="K2068" s="12">
        <v>2</v>
      </c>
      <c r="L2068" s="12">
        <v>0</v>
      </c>
      <c r="M2068" s="12">
        <v>0</v>
      </c>
      <c r="N2068" s="39">
        <v>0</v>
      </c>
      <c r="O2068" s="31">
        <v>0.08</v>
      </c>
      <c r="P2068" s="36" t="s">
        <v>99</v>
      </c>
    </row>
    <row r="2069" spans="1:16" x14ac:dyDescent="0.25">
      <c r="A2069" s="38">
        <v>39097</v>
      </c>
      <c r="B2069" s="38">
        <v>39097</v>
      </c>
      <c r="C2069" s="11">
        <v>2007</v>
      </c>
      <c r="D2069" s="35" t="s">
        <v>13</v>
      </c>
      <c r="E2069" s="11" t="s">
        <v>125</v>
      </c>
      <c r="F2069" s="36" t="s">
        <v>51</v>
      </c>
      <c r="G2069" s="36" t="s">
        <v>107</v>
      </c>
      <c r="H2069" s="9" t="s">
        <v>2999</v>
      </c>
      <c r="I2069" s="10">
        <v>4</v>
      </c>
      <c r="J2069" s="12">
        <v>4</v>
      </c>
      <c r="K2069" s="12">
        <v>0</v>
      </c>
      <c r="L2069" s="12">
        <v>0</v>
      </c>
      <c r="M2069" s="12">
        <v>0</v>
      </c>
      <c r="N2069" s="39">
        <v>0</v>
      </c>
      <c r="O2069" s="31">
        <v>0</v>
      </c>
      <c r="P2069" s="36" t="s">
        <v>99</v>
      </c>
    </row>
    <row r="2070" spans="1:16" x14ac:dyDescent="0.25">
      <c r="A2070" s="38">
        <v>39099</v>
      </c>
      <c r="B2070" s="38">
        <v>39099</v>
      </c>
      <c r="C2070" s="11">
        <v>2007</v>
      </c>
      <c r="D2070" s="35" t="s">
        <v>104</v>
      </c>
      <c r="E2070" s="11" t="s">
        <v>276</v>
      </c>
      <c r="F2070" s="36" t="s">
        <v>57</v>
      </c>
      <c r="G2070" s="36" t="s">
        <v>3000</v>
      </c>
      <c r="H2070" s="9" t="s">
        <v>3001</v>
      </c>
      <c r="I2070" s="10">
        <v>1</v>
      </c>
      <c r="J2070" s="12">
        <v>1</v>
      </c>
      <c r="K2070" s="12">
        <v>0</v>
      </c>
      <c r="L2070" s="12">
        <v>0</v>
      </c>
      <c r="M2070" s="12">
        <v>0</v>
      </c>
      <c r="N2070" s="39">
        <v>0</v>
      </c>
      <c r="O2070" s="31">
        <v>0</v>
      </c>
      <c r="P2070" s="36" t="s">
        <v>99</v>
      </c>
    </row>
    <row r="2071" spans="1:16" x14ac:dyDescent="0.25">
      <c r="A2071" s="38">
        <v>39100</v>
      </c>
      <c r="B2071" s="38">
        <v>39100</v>
      </c>
      <c r="C2071" s="11">
        <v>2007</v>
      </c>
      <c r="D2071" s="35" t="s">
        <v>115</v>
      </c>
      <c r="E2071" s="11" t="s">
        <v>116</v>
      </c>
      <c r="F2071" s="36" t="s">
        <v>69</v>
      </c>
      <c r="G2071" s="36" t="s">
        <v>2839</v>
      </c>
      <c r="H2071" s="9" t="s">
        <v>3002</v>
      </c>
      <c r="I2071" s="10">
        <v>1</v>
      </c>
      <c r="J2071" s="12">
        <v>1</v>
      </c>
      <c r="K2071" s="12">
        <v>0</v>
      </c>
      <c r="L2071" s="12">
        <v>0</v>
      </c>
      <c r="M2071" s="12">
        <v>0</v>
      </c>
      <c r="N2071" s="39">
        <v>0</v>
      </c>
      <c r="O2071" s="31">
        <v>0.54</v>
      </c>
      <c r="P2071" s="36" t="s">
        <v>99</v>
      </c>
    </row>
    <row r="2072" spans="1:16" ht="36" x14ac:dyDescent="0.25">
      <c r="A2072" s="38">
        <v>39101</v>
      </c>
      <c r="B2072" s="38">
        <v>39101</v>
      </c>
      <c r="C2072" s="11">
        <v>2007</v>
      </c>
      <c r="D2072" s="11" t="s">
        <v>34</v>
      </c>
      <c r="E2072" s="11" t="s">
        <v>35</v>
      </c>
      <c r="F2072" s="36" t="s">
        <v>162</v>
      </c>
      <c r="G2072" s="36" t="s">
        <v>3003</v>
      </c>
      <c r="H2072" s="9" t="s">
        <v>3004</v>
      </c>
      <c r="I2072" s="10">
        <v>0</v>
      </c>
      <c r="J2072" s="12">
        <v>3415</v>
      </c>
      <c r="K2072" s="12">
        <v>171</v>
      </c>
      <c r="L2072" s="12">
        <v>0</v>
      </c>
      <c r="M2072" s="12">
        <v>0</v>
      </c>
      <c r="N2072" s="39">
        <v>0</v>
      </c>
      <c r="O2072" s="31">
        <v>0.34200000000000003</v>
      </c>
      <c r="P2072" s="36" t="s">
        <v>99</v>
      </c>
    </row>
    <row r="2073" spans="1:16" ht="36" x14ac:dyDescent="0.25">
      <c r="A2073" s="38">
        <v>39104</v>
      </c>
      <c r="B2073" s="38">
        <v>39104</v>
      </c>
      <c r="C2073" s="11">
        <v>2007</v>
      </c>
      <c r="D2073" s="35" t="s">
        <v>13</v>
      </c>
      <c r="E2073" s="11" t="s">
        <v>125</v>
      </c>
      <c r="F2073" s="36" t="s">
        <v>598</v>
      </c>
      <c r="G2073" s="36" t="s">
        <v>598</v>
      </c>
      <c r="H2073" s="9" t="s">
        <v>3005</v>
      </c>
      <c r="I2073" s="10">
        <v>0</v>
      </c>
      <c r="J2073" s="12">
        <v>242</v>
      </c>
      <c r="K2073" s="12">
        <v>5</v>
      </c>
      <c r="L2073" s="12">
        <v>0</v>
      </c>
      <c r="M2073" s="12">
        <v>0</v>
      </c>
      <c r="N2073" s="39">
        <v>3</v>
      </c>
      <c r="O2073" s="31">
        <v>0.20799999999999999</v>
      </c>
      <c r="P2073" s="36" t="s">
        <v>99</v>
      </c>
    </row>
    <row r="2074" spans="1:16" x14ac:dyDescent="0.25">
      <c r="A2074" s="38">
        <v>39106</v>
      </c>
      <c r="B2074" s="38">
        <v>39106</v>
      </c>
      <c r="C2074" s="11">
        <v>2007</v>
      </c>
      <c r="D2074" s="35" t="s">
        <v>115</v>
      </c>
      <c r="E2074" s="11" t="s">
        <v>116</v>
      </c>
      <c r="F2074" s="36" t="s">
        <v>92</v>
      </c>
      <c r="G2074" s="36" t="s">
        <v>3006</v>
      </c>
      <c r="H2074" s="9" t="s">
        <v>3007</v>
      </c>
      <c r="I2074" s="10">
        <v>26</v>
      </c>
      <c r="J2074" s="12">
        <v>51</v>
      </c>
      <c r="K2074" s="12">
        <v>0</v>
      </c>
      <c r="L2074" s="12">
        <v>0</v>
      </c>
      <c r="M2074" s="12">
        <v>0</v>
      </c>
      <c r="N2074" s="39">
        <v>0</v>
      </c>
      <c r="O2074" s="31">
        <v>0.6</v>
      </c>
      <c r="P2074" s="36" t="s">
        <v>99</v>
      </c>
    </row>
    <row r="2075" spans="1:16" ht="48" x14ac:dyDescent="0.25">
      <c r="A2075" s="38">
        <v>39107</v>
      </c>
      <c r="B2075" s="38">
        <v>39107</v>
      </c>
      <c r="C2075" s="11">
        <v>2007</v>
      </c>
      <c r="D2075" s="35" t="s">
        <v>13</v>
      </c>
      <c r="E2075" s="11" t="s">
        <v>112</v>
      </c>
      <c r="F2075" s="36" t="s">
        <v>30</v>
      </c>
      <c r="G2075" s="36" t="s">
        <v>3008</v>
      </c>
      <c r="H2075" s="9" t="s">
        <v>3009</v>
      </c>
      <c r="I2075" s="10">
        <v>2</v>
      </c>
      <c r="J2075" s="12">
        <v>18</v>
      </c>
      <c r="K2075" s="12">
        <v>0</v>
      </c>
      <c r="L2075" s="12">
        <v>0</v>
      </c>
      <c r="M2075" s="12">
        <v>0</v>
      </c>
      <c r="N2075" s="39">
        <v>0</v>
      </c>
      <c r="O2075" s="31">
        <v>0</v>
      </c>
      <c r="P2075" s="36" t="s">
        <v>99</v>
      </c>
    </row>
    <row r="2076" spans="1:16" ht="24" x14ac:dyDescent="0.25">
      <c r="A2076" s="38">
        <v>39107</v>
      </c>
      <c r="B2076" s="38">
        <v>39107</v>
      </c>
      <c r="C2076" s="11">
        <v>2007</v>
      </c>
      <c r="D2076" s="35" t="s">
        <v>13</v>
      </c>
      <c r="E2076" s="11" t="s">
        <v>112</v>
      </c>
      <c r="F2076" s="36" t="s">
        <v>75</v>
      </c>
      <c r="G2076" s="36" t="s">
        <v>3010</v>
      </c>
      <c r="H2076" s="9" t="s">
        <v>3011</v>
      </c>
      <c r="I2076" s="10">
        <v>0</v>
      </c>
      <c r="J2076" s="12">
        <v>4</v>
      </c>
      <c r="K2076" s="12">
        <v>0</v>
      </c>
      <c r="L2076" s="12">
        <v>0</v>
      </c>
      <c r="M2076" s="12">
        <v>0</v>
      </c>
      <c r="N2076" s="39">
        <v>0</v>
      </c>
      <c r="O2076" s="31">
        <v>0</v>
      </c>
      <c r="P2076" s="36" t="s">
        <v>99</v>
      </c>
    </row>
    <row r="2077" spans="1:16" ht="24" x14ac:dyDescent="0.25">
      <c r="A2077" s="38">
        <v>39112</v>
      </c>
      <c r="B2077" s="38">
        <v>39112</v>
      </c>
      <c r="C2077" s="11">
        <v>2007</v>
      </c>
      <c r="D2077" s="35" t="s">
        <v>115</v>
      </c>
      <c r="E2077" s="11" t="s">
        <v>116</v>
      </c>
      <c r="F2077" s="36" t="s">
        <v>51</v>
      </c>
      <c r="G2077" s="36" t="s">
        <v>741</v>
      </c>
      <c r="H2077" s="9" t="s">
        <v>3012</v>
      </c>
      <c r="I2077" s="10">
        <v>0</v>
      </c>
      <c r="J2077" s="12">
        <v>0</v>
      </c>
      <c r="K2077" s="12">
        <v>0</v>
      </c>
      <c r="L2077" s="12">
        <v>0</v>
      </c>
      <c r="M2077" s="12">
        <v>0</v>
      </c>
      <c r="N2077" s="39">
        <v>0</v>
      </c>
      <c r="O2077" s="31">
        <v>0.78700000000000003</v>
      </c>
      <c r="P2077" s="36" t="s">
        <v>99</v>
      </c>
    </row>
    <row r="2078" spans="1:16" x14ac:dyDescent="0.25">
      <c r="A2078" s="38">
        <v>39112</v>
      </c>
      <c r="B2078" s="38">
        <v>39112</v>
      </c>
      <c r="C2078" s="11">
        <v>2007</v>
      </c>
      <c r="D2078" s="35" t="s">
        <v>13</v>
      </c>
      <c r="E2078" s="11" t="s">
        <v>125</v>
      </c>
      <c r="F2078" s="36" t="s">
        <v>51</v>
      </c>
      <c r="G2078" s="36" t="s">
        <v>287</v>
      </c>
      <c r="H2078" s="9" t="s">
        <v>3013</v>
      </c>
      <c r="I2078" s="10">
        <v>0</v>
      </c>
      <c r="J2078" s="12">
        <v>1</v>
      </c>
      <c r="K2078" s="12">
        <v>0</v>
      </c>
      <c r="L2078" s="12">
        <v>0</v>
      </c>
      <c r="M2078" s="12">
        <v>0</v>
      </c>
      <c r="N2078" s="39">
        <v>0</v>
      </c>
      <c r="O2078" s="31">
        <v>0</v>
      </c>
      <c r="P2078" s="36" t="s">
        <v>99</v>
      </c>
    </row>
    <row r="2079" spans="1:16" ht="48" x14ac:dyDescent="0.25">
      <c r="A2079" s="38">
        <v>39113</v>
      </c>
      <c r="B2079" s="38">
        <v>39113</v>
      </c>
      <c r="C2079" s="11">
        <v>2007</v>
      </c>
      <c r="D2079" s="11" t="s">
        <v>34</v>
      </c>
      <c r="E2079" s="11" t="s">
        <v>35</v>
      </c>
      <c r="F2079" s="36" t="s">
        <v>36</v>
      </c>
      <c r="G2079" s="36" t="s">
        <v>3014</v>
      </c>
      <c r="H2079" s="9" t="s">
        <v>3015</v>
      </c>
      <c r="I2079" s="10">
        <v>0</v>
      </c>
      <c r="J2079" s="12">
        <v>160</v>
      </c>
      <c r="K2079" s="12">
        <v>40</v>
      </c>
      <c r="L2079" s="12">
        <v>0</v>
      </c>
      <c r="M2079" s="12">
        <v>0</v>
      </c>
      <c r="N2079" s="39">
        <v>0</v>
      </c>
      <c r="O2079" s="31">
        <v>0.08</v>
      </c>
      <c r="P2079" s="36" t="s">
        <v>99</v>
      </c>
    </row>
    <row r="2080" spans="1:16" ht="24" x14ac:dyDescent="0.25">
      <c r="A2080" s="38">
        <v>39113</v>
      </c>
      <c r="B2080" s="38">
        <v>39113</v>
      </c>
      <c r="C2080" s="11">
        <v>2007</v>
      </c>
      <c r="D2080" s="35" t="s">
        <v>13</v>
      </c>
      <c r="E2080" s="11" t="s">
        <v>112</v>
      </c>
      <c r="F2080" s="36" t="s">
        <v>55</v>
      </c>
      <c r="G2080" s="36" t="s">
        <v>1639</v>
      </c>
      <c r="H2080" s="9" t="s">
        <v>3016</v>
      </c>
      <c r="I2080" s="10">
        <v>0</v>
      </c>
      <c r="J2080" s="12">
        <v>0</v>
      </c>
      <c r="K2080" s="12">
        <v>0</v>
      </c>
      <c r="L2080" s="12">
        <v>0</v>
      </c>
      <c r="M2080" s="12">
        <v>0</v>
      </c>
      <c r="N2080" s="39">
        <v>0</v>
      </c>
      <c r="O2080" s="31">
        <v>0</v>
      </c>
      <c r="P2080" s="36" t="s">
        <v>99</v>
      </c>
    </row>
    <row r="2081" spans="1:16" ht="24" x14ac:dyDescent="0.25">
      <c r="A2081" s="38">
        <v>39114</v>
      </c>
      <c r="B2081" s="38">
        <v>39114</v>
      </c>
      <c r="C2081" s="11">
        <v>2007</v>
      </c>
      <c r="D2081" s="35" t="s">
        <v>115</v>
      </c>
      <c r="E2081" s="11" t="s">
        <v>116</v>
      </c>
      <c r="F2081" s="36" t="s">
        <v>47</v>
      </c>
      <c r="G2081" s="36" t="s">
        <v>931</v>
      </c>
      <c r="H2081" s="9" t="s">
        <v>3017</v>
      </c>
      <c r="I2081" s="10">
        <v>4</v>
      </c>
      <c r="J2081" s="12">
        <v>17</v>
      </c>
      <c r="K2081" s="12">
        <v>0</v>
      </c>
      <c r="L2081" s="12">
        <v>0</v>
      </c>
      <c r="M2081" s="12">
        <v>0</v>
      </c>
      <c r="N2081" s="39">
        <v>0</v>
      </c>
      <c r="O2081" s="31">
        <v>0</v>
      </c>
      <c r="P2081" s="36" t="s">
        <v>99</v>
      </c>
    </row>
    <row r="2082" spans="1:16" ht="24" x14ac:dyDescent="0.25">
      <c r="A2082" s="38">
        <v>39114</v>
      </c>
      <c r="B2082" s="38">
        <v>39114</v>
      </c>
      <c r="C2082" s="11">
        <v>2007</v>
      </c>
      <c r="D2082" s="11" t="s">
        <v>34</v>
      </c>
      <c r="E2082" s="11" t="s">
        <v>182</v>
      </c>
      <c r="F2082" s="36" t="s">
        <v>42</v>
      </c>
      <c r="G2082" s="36" t="s">
        <v>3018</v>
      </c>
      <c r="H2082" s="9" t="s">
        <v>3019</v>
      </c>
      <c r="I2082" s="10">
        <v>0</v>
      </c>
      <c r="J2082" s="12">
        <v>200</v>
      </c>
      <c r="K2082" s="12">
        <v>40</v>
      </c>
      <c r="L2082" s="12">
        <v>0</v>
      </c>
      <c r="M2082" s="12">
        <v>0</v>
      </c>
      <c r="N2082" s="39">
        <v>0</v>
      </c>
      <c r="O2082" s="31">
        <v>0.08</v>
      </c>
      <c r="P2082" s="36" t="s">
        <v>99</v>
      </c>
    </row>
    <row r="2083" spans="1:16" ht="24" x14ac:dyDescent="0.25">
      <c r="A2083" s="38">
        <v>39115</v>
      </c>
      <c r="B2083" s="38">
        <v>39115</v>
      </c>
      <c r="C2083" s="11">
        <v>2007</v>
      </c>
      <c r="D2083" s="35" t="s">
        <v>115</v>
      </c>
      <c r="E2083" s="11" t="s">
        <v>116</v>
      </c>
      <c r="F2083" s="36" t="s">
        <v>162</v>
      </c>
      <c r="G2083" s="36" t="s">
        <v>967</v>
      </c>
      <c r="H2083" s="9" t="s">
        <v>3020</v>
      </c>
      <c r="I2083" s="10">
        <v>6</v>
      </c>
      <c r="J2083" s="12">
        <v>33</v>
      </c>
      <c r="K2083" s="12">
        <v>0</v>
      </c>
      <c r="L2083" s="12">
        <v>0</v>
      </c>
      <c r="M2083" s="12">
        <v>0</v>
      </c>
      <c r="N2083" s="39">
        <v>0</v>
      </c>
      <c r="O2083" s="31">
        <v>0</v>
      </c>
      <c r="P2083" s="36" t="s">
        <v>99</v>
      </c>
    </row>
    <row r="2084" spans="1:16" ht="24" x14ac:dyDescent="0.25">
      <c r="A2084" s="38">
        <v>39118</v>
      </c>
      <c r="B2084" s="38">
        <v>39118</v>
      </c>
      <c r="C2084" s="11">
        <v>2007</v>
      </c>
      <c r="D2084" s="11" t="s">
        <v>34</v>
      </c>
      <c r="E2084" s="11" t="s">
        <v>35</v>
      </c>
      <c r="F2084" s="36" t="s">
        <v>30</v>
      </c>
      <c r="G2084" s="36" t="s">
        <v>3021</v>
      </c>
      <c r="H2084" s="9" t="s">
        <v>3022</v>
      </c>
      <c r="I2084" s="10">
        <v>0</v>
      </c>
      <c r="J2084" s="12">
        <v>85</v>
      </c>
      <c r="K2084" s="12">
        <v>17</v>
      </c>
      <c r="L2084" s="12">
        <v>0</v>
      </c>
      <c r="M2084" s="12">
        <v>0</v>
      </c>
      <c r="N2084" s="39">
        <v>0</v>
      </c>
      <c r="O2084" s="31">
        <v>7.9000000000000001E-2</v>
      </c>
      <c r="P2084" s="36" t="s">
        <v>99</v>
      </c>
    </row>
    <row r="2085" spans="1:16" ht="24" x14ac:dyDescent="0.25">
      <c r="A2085" s="38">
        <v>39119</v>
      </c>
      <c r="B2085" s="38">
        <v>39119</v>
      </c>
      <c r="C2085" s="11">
        <v>2007</v>
      </c>
      <c r="D2085" s="35" t="s">
        <v>104</v>
      </c>
      <c r="E2085" s="11" t="s">
        <v>276</v>
      </c>
      <c r="F2085" s="36" t="s">
        <v>155</v>
      </c>
      <c r="G2085" s="36" t="s">
        <v>3023</v>
      </c>
      <c r="H2085" s="9" t="s">
        <v>3024</v>
      </c>
      <c r="I2085" s="10">
        <v>0</v>
      </c>
      <c r="J2085" s="12">
        <v>2</v>
      </c>
      <c r="K2085" s="12">
        <v>0</v>
      </c>
      <c r="L2085" s="12">
        <v>0</v>
      </c>
      <c r="M2085" s="12">
        <v>0</v>
      </c>
      <c r="N2085" s="39">
        <v>0</v>
      </c>
      <c r="O2085" s="31">
        <v>0</v>
      </c>
      <c r="P2085" s="36" t="s">
        <v>99</v>
      </c>
    </row>
    <row r="2086" spans="1:16" ht="24" x14ac:dyDescent="0.25">
      <c r="A2086" s="38">
        <v>39122</v>
      </c>
      <c r="B2086" s="38">
        <v>39122</v>
      </c>
      <c r="C2086" s="11">
        <v>2007</v>
      </c>
      <c r="D2086" s="35" t="s">
        <v>115</v>
      </c>
      <c r="E2086" s="11" t="s">
        <v>116</v>
      </c>
      <c r="F2086" s="36" t="s">
        <v>19</v>
      </c>
      <c r="G2086" s="36" t="s">
        <v>2480</v>
      </c>
      <c r="H2086" s="9" t="s">
        <v>3025</v>
      </c>
      <c r="I2086" s="10">
        <v>1</v>
      </c>
      <c r="J2086" s="12">
        <v>3</v>
      </c>
      <c r="K2086" s="12">
        <v>0</v>
      </c>
      <c r="L2086" s="12">
        <v>0</v>
      </c>
      <c r="M2086" s="12">
        <v>0</v>
      </c>
      <c r="N2086" s="39">
        <v>0</v>
      </c>
      <c r="O2086" s="31">
        <v>0</v>
      </c>
      <c r="P2086" s="36" t="s">
        <v>99</v>
      </c>
    </row>
    <row r="2087" spans="1:16" ht="24" x14ac:dyDescent="0.25">
      <c r="A2087" s="38">
        <v>39123</v>
      </c>
      <c r="B2087" s="38">
        <v>39123</v>
      </c>
      <c r="C2087" s="11">
        <v>2007</v>
      </c>
      <c r="D2087" s="11" t="s">
        <v>34</v>
      </c>
      <c r="E2087" s="11" t="s">
        <v>333</v>
      </c>
      <c r="F2087" s="36" t="s">
        <v>97</v>
      </c>
      <c r="G2087" s="36" t="s">
        <v>3026</v>
      </c>
      <c r="H2087" s="9" t="s">
        <v>3027</v>
      </c>
      <c r="I2087" s="10">
        <v>0</v>
      </c>
      <c r="J2087" s="12">
        <v>5000</v>
      </c>
      <c r="K2087" s="12">
        <v>150</v>
      </c>
      <c r="L2087" s="12">
        <v>0</v>
      </c>
      <c r="M2087" s="12">
        <v>0</v>
      </c>
      <c r="N2087" s="39">
        <v>0</v>
      </c>
      <c r="O2087" s="31">
        <v>0.69899999999999995</v>
      </c>
      <c r="P2087" s="36" t="s">
        <v>99</v>
      </c>
    </row>
    <row r="2088" spans="1:16" x14ac:dyDescent="0.25">
      <c r="A2088" s="38">
        <v>39124</v>
      </c>
      <c r="B2088" s="38">
        <v>39124</v>
      </c>
      <c r="C2088" s="11">
        <v>2007</v>
      </c>
      <c r="D2088" s="35" t="s">
        <v>13</v>
      </c>
      <c r="E2088" s="11" t="s">
        <v>173</v>
      </c>
      <c r="F2088" s="36" t="s">
        <v>47</v>
      </c>
      <c r="G2088" s="36" t="s">
        <v>3028</v>
      </c>
      <c r="H2088" s="9" t="s">
        <v>3029</v>
      </c>
      <c r="I2088" s="10">
        <v>0</v>
      </c>
      <c r="J2088" s="12">
        <v>6</v>
      </c>
      <c r="K2088" s="12">
        <v>0</v>
      </c>
      <c r="L2088" s="12">
        <v>0</v>
      </c>
      <c r="M2088" s="12">
        <v>0</v>
      </c>
      <c r="N2088" s="39">
        <v>0</v>
      </c>
      <c r="O2088" s="31">
        <v>0</v>
      </c>
      <c r="P2088" s="36" t="s">
        <v>99</v>
      </c>
    </row>
    <row r="2089" spans="1:16" ht="36" x14ac:dyDescent="0.25">
      <c r="A2089" s="38">
        <v>39125</v>
      </c>
      <c r="B2089" s="38">
        <v>39125</v>
      </c>
      <c r="C2089" s="11">
        <v>2007</v>
      </c>
      <c r="D2089" s="35" t="s">
        <v>115</v>
      </c>
      <c r="E2089" s="11" t="s">
        <v>364</v>
      </c>
      <c r="F2089" s="36" t="s">
        <v>165</v>
      </c>
      <c r="G2089" s="36" t="s">
        <v>1030</v>
      </c>
      <c r="H2089" s="9" t="s">
        <v>3030</v>
      </c>
      <c r="I2089" s="10">
        <v>0</v>
      </c>
      <c r="J2089" s="12">
        <v>850</v>
      </c>
      <c r="K2089" s="12">
        <v>0</v>
      </c>
      <c r="L2089" s="12">
        <v>0</v>
      </c>
      <c r="M2089" s="12">
        <v>0</v>
      </c>
      <c r="N2089" s="39">
        <v>0</v>
      </c>
      <c r="O2089" s="31">
        <v>0</v>
      </c>
      <c r="P2089" s="36" t="s">
        <v>99</v>
      </c>
    </row>
    <row r="2090" spans="1:16" ht="24" x14ac:dyDescent="0.25">
      <c r="A2090" s="38">
        <v>39127</v>
      </c>
      <c r="B2090" s="38">
        <v>39127</v>
      </c>
      <c r="C2090" s="11">
        <v>2007</v>
      </c>
      <c r="D2090" s="35" t="s">
        <v>104</v>
      </c>
      <c r="E2090" s="11" t="s">
        <v>276</v>
      </c>
      <c r="F2090" s="36" t="s">
        <v>51</v>
      </c>
      <c r="G2090" s="36" t="s">
        <v>3031</v>
      </c>
      <c r="H2090" s="9" t="s">
        <v>3032</v>
      </c>
      <c r="I2090" s="10">
        <v>1</v>
      </c>
      <c r="J2090" s="12">
        <v>1</v>
      </c>
      <c r="K2090" s="12">
        <v>0</v>
      </c>
      <c r="L2090" s="12">
        <v>0</v>
      </c>
      <c r="M2090" s="12">
        <v>0</v>
      </c>
      <c r="N2090" s="39">
        <v>0</v>
      </c>
      <c r="O2090" s="31">
        <v>0</v>
      </c>
      <c r="P2090" s="36" t="s">
        <v>99</v>
      </c>
    </row>
    <row r="2091" spans="1:16" ht="36" x14ac:dyDescent="0.25">
      <c r="A2091" s="38">
        <v>39128</v>
      </c>
      <c r="B2091" s="38">
        <v>39128</v>
      </c>
      <c r="C2091" s="11">
        <v>2007</v>
      </c>
      <c r="D2091" s="35" t="s">
        <v>115</v>
      </c>
      <c r="E2091" s="11" t="s">
        <v>116</v>
      </c>
      <c r="F2091" s="36" t="s">
        <v>51</v>
      </c>
      <c r="G2091" s="36" t="s">
        <v>310</v>
      </c>
      <c r="H2091" s="9" t="s">
        <v>3033</v>
      </c>
      <c r="I2091" s="10">
        <v>0</v>
      </c>
      <c r="J2091" s="12">
        <v>1</v>
      </c>
      <c r="K2091" s="12">
        <v>0</v>
      </c>
      <c r="L2091" s="12">
        <v>0</v>
      </c>
      <c r="M2091" s="12">
        <v>0</v>
      </c>
      <c r="N2091" s="39">
        <v>0</v>
      </c>
      <c r="O2091" s="31">
        <v>0.27</v>
      </c>
      <c r="P2091" s="36" t="s">
        <v>99</v>
      </c>
    </row>
    <row r="2092" spans="1:16" ht="36" x14ac:dyDescent="0.25">
      <c r="A2092" s="38">
        <v>39132</v>
      </c>
      <c r="B2092" s="38">
        <v>39132</v>
      </c>
      <c r="C2092" s="11">
        <v>2007</v>
      </c>
      <c r="D2092" s="11" t="s">
        <v>34</v>
      </c>
      <c r="E2092" s="11" t="s">
        <v>35</v>
      </c>
      <c r="F2092" s="36" t="s">
        <v>28</v>
      </c>
      <c r="G2092" s="36" t="s">
        <v>698</v>
      </c>
      <c r="H2092" s="9" t="s">
        <v>3034</v>
      </c>
      <c r="I2092" s="10">
        <v>0</v>
      </c>
      <c r="J2092" s="12">
        <v>32</v>
      </c>
      <c r="K2092" s="12">
        <v>5</v>
      </c>
      <c r="L2092" s="12">
        <v>0</v>
      </c>
      <c r="M2092" s="12">
        <v>0</v>
      </c>
      <c r="N2092" s="39">
        <v>0</v>
      </c>
      <c r="O2092" s="31">
        <v>2.3E-2</v>
      </c>
      <c r="P2092" s="36" t="s">
        <v>99</v>
      </c>
    </row>
    <row r="2093" spans="1:16" ht="24" x14ac:dyDescent="0.25">
      <c r="A2093" s="38">
        <v>39132</v>
      </c>
      <c r="B2093" s="38">
        <v>39132</v>
      </c>
      <c r="C2093" s="11">
        <v>2007</v>
      </c>
      <c r="D2093" s="35" t="s">
        <v>13</v>
      </c>
      <c r="E2093" s="11" t="s">
        <v>112</v>
      </c>
      <c r="F2093" s="36" t="s">
        <v>51</v>
      </c>
      <c r="G2093" s="36" t="s">
        <v>170</v>
      </c>
      <c r="H2093" s="9" t="s">
        <v>3035</v>
      </c>
      <c r="I2093" s="10">
        <v>0</v>
      </c>
      <c r="J2093" s="12">
        <v>1</v>
      </c>
      <c r="K2093" s="12">
        <v>0</v>
      </c>
      <c r="L2093" s="12">
        <v>0</v>
      </c>
      <c r="M2093" s="12">
        <v>0</v>
      </c>
      <c r="N2093" s="39">
        <v>0</v>
      </c>
      <c r="O2093" s="31">
        <v>0</v>
      </c>
      <c r="P2093" s="36" t="s">
        <v>99</v>
      </c>
    </row>
    <row r="2094" spans="1:16" ht="24" x14ac:dyDescent="0.25">
      <c r="A2094" s="38">
        <v>39133</v>
      </c>
      <c r="B2094" s="38">
        <v>39133</v>
      </c>
      <c r="C2094" s="11">
        <v>2007</v>
      </c>
      <c r="D2094" s="35" t="s">
        <v>13</v>
      </c>
      <c r="E2094" s="11" t="s">
        <v>112</v>
      </c>
      <c r="F2094" s="36" t="s">
        <v>165</v>
      </c>
      <c r="G2094" s="36" t="s">
        <v>603</v>
      </c>
      <c r="H2094" s="9" t="s">
        <v>3036</v>
      </c>
      <c r="I2094" s="10">
        <v>0</v>
      </c>
      <c r="J2094" s="12">
        <v>0</v>
      </c>
      <c r="K2094" s="12">
        <v>0</v>
      </c>
      <c r="L2094" s="12">
        <v>0</v>
      </c>
      <c r="M2094" s="12">
        <v>0</v>
      </c>
      <c r="N2094" s="39">
        <v>0</v>
      </c>
      <c r="O2094" s="31">
        <v>0</v>
      </c>
      <c r="P2094" s="36" t="s">
        <v>99</v>
      </c>
    </row>
    <row r="2095" spans="1:16" ht="24" x14ac:dyDescent="0.25">
      <c r="A2095" s="38">
        <v>39135</v>
      </c>
      <c r="B2095" s="38">
        <v>39135</v>
      </c>
      <c r="C2095" s="11">
        <v>2007</v>
      </c>
      <c r="D2095" s="35" t="s">
        <v>13</v>
      </c>
      <c r="E2095" s="11" t="s">
        <v>112</v>
      </c>
      <c r="F2095" s="36" t="s">
        <v>165</v>
      </c>
      <c r="G2095" s="36" t="s">
        <v>1189</v>
      </c>
      <c r="H2095" s="9" t="s">
        <v>3037</v>
      </c>
      <c r="I2095" s="10">
        <v>0</v>
      </c>
      <c r="J2095" s="12">
        <v>2</v>
      </c>
      <c r="K2095" s="12">
        <v>0</v>
      </c>
      <c r="L2095" s="12">
        <v>0</v>
      </c>
      <c r="M2095" s="12">
        <v>0</v>
      </c>
      <c r="N2095" s="39">
        <v>0</v>
      </c>
      <c r="O2095" s="31">
        <v>0</v>
      </c>
      <c r="P2095" s="36" t="s">
        <v>99</v>
      </c>
    </row>
    <row r="2096" spans="1:16" x14ac:dyDescent="0.25">
      <c r="A2096" s="38">
        <v>39136</v>
      </c>
      <c r="B2096" s="38">
        <v>39136</v>
      </c>
      <c r="C2096" s="11">
        <v>2007</v>
      </c>
      <c r="D2096" s="35" t="s">
        <v>13</v>
      </c>
      <c r="E2096" s="11" t="s">
        <v>125</v>
      </c>
      <c r="F2096" s="36" t="s">
        <v>51</v>
      </c>
      <c r="G2096" s="36" t="s">
        <v>826</v>
      </c>
      <c r="H2096" s="9" t="s">
        <v>3038</v>
      </c>
      <c r="I2096" s="10">
        <v>0</v>
      </c>
      <c r="J2096" s="12">
        <v>0</v>
      </c>
      <c r="K2096" s="12">
        <v>2</v>
      </c>
      <c r="L2096" s="12">
        <v>0</v>
      </c>
      <c r="M2096" s="12">
        <v>0</v>
      </c>
      <c r="N2096" s="39">
        <v>0</v>
      </c>
      <c r="O2096" s="31">
        <v>8.3000000000000004E-2</v>
      </c>
      <c r="P2096" s="36" t="s">
        <v>99</v>
      </c>
    </row>
    <row r="2097" spans="1:16" ht="48" x14ac:dyDescent="0.25">
      <c r="A2097" s="38">
        <v>39136</v>
      </c>
      <c r="B2097" s="38">
        <v>39136</v>
      </c>
      <c r="C2097" s="11">
        <v>2007</v>
      </c>
      <c r="D2097" s="35" t="s">
        <v>13</v>
      </c>
      <c r="E2097" s="11" t="s">
        <v>125</v>
      </c>
      <c r="F2097" s="36" t="s">
        <v>100</v>
      </c>
      <c r="G2097" s="36" t="s">
        <v>3039</v>
      </c>
      <c r="H2097" s="9" t="s">
        <v>3040</v>
      </c>
      <c r="I2097" s="10">
        <v>0</v>
      </c>
      <c r="J2097" s="12">
        <v>3</v>
      </c>
      <c r="K2097" s="12">
        <v>0</v>
      </c>
      <c r="L2097" s="12">
        <v>0</v>
      </c>
      <c r="M2097" s="12">
        <v>0</v>
      </c>
      <c r="N2097" s="39">
        <v>0</v>
      </c>
      <c r="O2097" s="31">
        <v>0</v>
      </c>
      <c r="P2097" s="36" t="s">
        <v>99</v>
      </c>
    </row>
    <row r="2098" spans="1:16" x14ac:dyDescent="0.25">
      <c r="A2098" s="38">
        <v>39140</v>
      </c>
      <c r="B2098" s="38">
        <v>39140</v>
      </c>
      <c r="C2098" s="11">
        <v>2007</v>
      </c>
      <c r="D2098" s="35" t="s">
        <v>115</v>
      </c>
      <c r="E2098" s="11" t="s">
        <v>116</v>
      </c>
      <c r="F2098" s="36" t="s">
        <v>69</v>
      </c>
      <c r="G2098" s="36" t="s">
        <v>1809</v>
      </c>
      <c r="H2098" s="9" t="s">
        <v>3041</v>
      </c>
      <c r="I2098" s="10">
        <v>3</v>
      </c>
      <c r="J2098" s="12">
        <v>3</v>
      </c>
      <c r="K2098" s="12">
        <v>0</v>
      </c>
      <c r="L2098" s="12">
        <v>0</v>
      </c>
      <c r="M2098" s="12">
        <v>0</v>
      </c>
      <c r="N2098" s="39">
        <v>0</v>
      </c>
      <c r="O2098" s="31">
        <v>1</v>
      </c>
      <c r="P2098" s="36" t="s">
        <v>99</v>
      </c>
    </row>
    <row r="2099" spans="1:16" x14ac:dyDescent="0.25">
      <c r="A2099" s="38">
        <v>39140</v>
      </c>
      <c r="B2099" s="38">
        <v>39140</v>
      </c>
      <c r="C2099" s="11">
        <v>2007</v>
      </c>
      <c r="D2099" s="35" t="s">
        <v>13</v>
      </c>
      <c r="E2099" s="11" t="s">
        <v>125</v>
      </c>
      <c r="F2099" s="36" t="s">
        <v>69</v>
      </c>
      <c r="G2099" s="36" t="s">
        <v>2839</v>
      </c>
      <c r="H2099" s="9" t="s">
        <v>3042</v>
      </c>
      <c r="I2099" s="10">
        <v>0</v>
      </c>
      <c r="J2099" s="12">
        <v>0</v>
      </c>
      <c r="K2099" s="12">
        <v>0</v>
      </c>
      <c r="L2099" s="12">
        <v>0</v>
      </c>
      <c r="M2099" s="12">
        <v>0</v>
      </c>
      <c r="N2099" s="39">
        <v>0</v>
      </c>
      <c r="O2099" s="31">
        <v>0</v>
      </c>
      <c r="P2099" s="36" t="s">
        <v>99</v>
      </c>
    </row>
    <row r="2100" spans="1:16" x14ac:dyDescent="0.25">
      <c r="A2100" s="38">
        <v>39143</v>
      </c>
      <c r="B2100" s="38">
        <v>39143</v>
      </c>
      <c r="C2100" s="11">
        <v>2007</v>
      </c>
      <c r="D2100" s="35" t="s">
        <v>115</v>
      </c>
      <c r="E2100" s="11" t="s">
        <v>116</v>
      </c>
      <c r="F2100" s="36" t="s">
        <v>55</v>
      </c>
      <c r="G2100" s="36" t="s">
        <v>1639</v>
      </c>
      <c r="H2100" s="9" t="s">
        <v>3043</v>
      </c>
      <c r="I2100" s="10">
        <v>1</v>
      </c>
      <c r="J2100" s="12">
        <v>1</v>
      </c>
      <c r="K2100" s="12">
        <v>0</v>
      </c>
      <c r="L2100" s="12">
        <v>0</v>
      </c>
      <c r="M2100" s="12">
        <v>0</v>
      </c>
      <c r="N2100" s="39">
        <v>0</v>
      </c>
      <c r="O2100" s="31">
        <v>0.27</v>
      </c>
      <c r="P2100" s="36" t="s">
        <v>99</v>
      </c>
    </row>
    <row r="2101" spans="1:16" x14ac:dyDescent="0.25">
      <c r="A2101" s="38">
        <v>39143</v>
      </c>
      <c r="B2101" s="38">
        <v>39143</v>
      </c>
      <c r="C2101" s="11">
        <v>2007</v>
      </c>
      <c r="D2101" s="35" t="s">
        <v>115</v>
      </c>
      <c r="E2101" s="11" t="s">
        <v>116</v>
      </c>
      <c r="F2101" s="36" t="s">
        <v>47</v>
      </c>
      <c r="G2101" s="36" t="s">
        <v>3044</v>
      </c>
      <c r="H2101" s="9" t="s">
        <v>3045</v>
      </c>
      <c r="I2101" s="10">
        <v>1</v>
      </c>
      <c r="J2101" s="12">
        <v>1</v>
      </c>
      <c r="K2101" s="12">
        <v>0</v>
      </c>
      <c r="L2101" s="12">
        <v>0</v>
      </c>
      <c r="M2101" s="12">
        <v>0</v>
      </c>
      <c r="N2101" s="39">
        <v>0</v>
      </c>
      <c r="O2101" s="31">
        <v>0.27</v>
      </c>
      <c r="P2101" s="36" t="s">
        <v>99</v>
      </c>
    </row>
    <row r="2102" spans="1:16" ht="36" x14ac:dyDescent="0.25">
      <c r="A2102" s="38">
        <v>39145</v>
      </c>
      <c r="B2102" s="38">
        <v>39145</v>
      </c>
      <c r="C2102" s="11">
        <v>2007</v>
      </c>
      <c r="D2102" s="35" t="s">
        <v>13</v>
      </c>
      <c r="E2102" s="11" t="s">
        <v>112</v>
      </c>
      <c r="F2102" s="36" t="s">
        <v>19</v>
      </c>
      <c r="G2102" s="36" t="s">
        <v>1282</v>
      </c>
      <c r="H2102" s="9" t="s">
        <v>3046</v>
      </c>
      <c r="I2102" s="10">
        <v>0</v>
      </c>
      <c r="J2102" s="12">
        <v>0</v>
      </c>
      <c r="K2102" s="12">
        <v>0</v>
      </c>
      <c r="L2102" s="12">
        <v>0</v>
      </c>
      <c r="M2102" s="12">
        <v>0</v>
      </c>
      <c r="N2102" s="39">
        <v>0</v>
      </c>
      <c r="O2102" s="31">
        <v>0</v>
      </c>
      <c r="P2102" s="36" t="s">
        <v>99</v>
      </c>
    </row>
    <row r="2103" spans="1:16" x14ac:dyDescent="0.25">
      <c r="A2103" s="38">
        <v>39146</v>
      </c>
      <c r="B2103" s="38">
        <v>39146</v>
      </c>
      <c r="C2103" s="11">
        <v>2007</v>
      </c>
      <c r="D2103" s="35" t="s">
        <v>13</v>
      </c>
      <c r="E2103" s="11" t="s">
        <v>125</v>
      </c>
      <c r="F2103" s="36" t="s">
        <v>162</v>
      </c>
      <c r="G2103" s="36" t="s">
        <v>3047</v>
      </c>
      <c r="H2103" s="9" t="s">
        <v>3048</v>
      </c>
      <c r="I2103" s="10">
        <v>0</v>
      </c>
      <c r="J2103" s="12">
        <v>2</v>
      </c>
      <c r="K2103" s="12">
        <v>0</v>
      </c>
      <c r="L2103" s="12">
        <v>0</v>
      </c>
      <c r="M2103" s="12">
        <v>0</v>
      </c>
      <c r="N2103" s="39">
        <v>0</v>
      </c>
      <c r="O2103" s="31">
        <v>0.27</v>
      </c>
      <c r="P2103" s="36" t="s">
        <v>99</v>
      </c>
    </row>
    <row r="2104" spans="1:16" ht="24" x14ac:dyDescent="0.25">
      <c r="A2104" s="38">
        <v>39146</v>
      </c>
      <c r="B2104" s="38">
        <v>39146</v>
      </c>
      <c r="C2104" s="11">
        <v>2007</v>
      </c>
      <c r="D2104" s="35" t="s">
        <v>13</v>
      </c>
      <c r="E2104" s="11" t="s">
        <v>112</v>
      </c>
      <c r="F2104" s="36" t="s">
        <v>97</v>
      </c>
      <c r="G2104" s="36" t="s">
        <v>97</v>
      </c>
      <c r="H2104" s="9" t="s">
        <v>3049</v>
      </c>
      <c r="I2104" s="10">
        <v>0</v>
      </c>
      <c r="J2104" s="12">
        <v>0</v>
      </c>
      <c r="K2104" s="12">
        <v>0</v>
      </c>
      <c r="L2104" s="12">
        <v>0</v>
      </c>
      <c r="M2104" s="12">
        <v>0</v>
      </c>
      <c r="N2104" s="39">
        <v>0</v>
      </c>
      <c r="O2104" s="31">
        <v>0</v>
      </c>
      <c r="P2104" s="36" t="s">
        <v>99</v>
      </c>
    </row>
    <row r="2105" spans="1:16" ht="24" x14ac:dyDescent="0.25">
      <c r="A2105" s="38">
        <v>39147</v>
      </c>
      <c r="B2105" s="38">
        <v>39147</v>
      </c>
      <c r="C2105" s="11">
        <v>2007</v>
      </c>
      <c r="D2105" s="35" t="s">
        <v>115</v>
      </c>
      <c r="E2105" s="11" t="s">
        <v>116</v>
      </c>
      <c r="F2105" s="36" t="s">
        <v>162</v>
      </c>
      <c r="G2105" s="36" t="s">
        <v>986</v>
      </c>
      <c r="H2105" s="9" t="s">
        <v>3050</v>
      </c>
      <c r="I2105" s="10">
        <v>0</v>
      </c>
      <c r="J2105" s="12">
        <v>0</v>
      </c>
      <c r="K2105" s="12">
        <v>0</v>
      </c>
      <c r="L2105" s="12">
        <v>0</v>
      </c>
      <c r="M2105" s="12">
        <v>0</v>
      </c>
      <c r="N2105" s="39">
        <v>0</v>
      </c>
      <c r="O2105" s="31">
        <v>0</v>
      </c>
      <c r="P2105" s="36" t="s">
        <v>99</v>
      </c>
    </row>
    <row r="2106" spans="1:16" ht="24" x14ac:dyDescent="0.25">
      <c r="A2106" s="38">
        <v>39148</v>
      </c>
      <c r="B2106" s="38">
        <v>39148</v>
      </c>
      <c r="C2106" s="11">
        <v>2007</v>
      </c>
      <c r="D2106" s="35" t="s">
        <v>13</v>
      </c>
      <c r="E2106" s="11" t="s">
        <v>112</v>
      </c>
      <c r="F2106" s="36" t="s">
        <v>15</v>
      </c>
      <c r="G2106" s="36" t="s">
        <v>486</v>
      </c>
      <c r="H2106" s="9" t="s">
        <v>3051</v>
      </c>
      <c r="I2106" s="10">
        <v>0</v>
      </c>
      <c r="J2106" s="12">
        <v>0</v>
      </c>
      <c r="K2106" s="12">
        <v>0</v>
      </c>
      <c r="L2106" s="12">
        <v>0</v>
      </c>
      <c r="M2106" s="12">
        <v>0</v>
      </c>
      <c r="N2106" s="39">
        <v>0</v>
      </c>
      <c r="O2106" s="31">
        <v>0</v>
      </c>
      <c r="P2106" s="36" t="s">
        <v>99</v>
      </c>
    </row>
    <row r="2107" spans="1:16" ht="24" x14ac:dyDescent="0.25">
      <c r="A2107" s="38">
        <v>39150</v>
      </c>
      <c r="B2107" s="38">
        <v>39150</v>
      </c>
      <c r="C2107" s="11">
        <v>2007</v>
      </c>
      <c r="D2107" s="35" t="s">
        <v>115</v>
      </c>
      <c r="E2107" s="11" t="s">
        <v>116</v>
      </c>
      <c r="F2107" s="36" t="s">
        <v>165</v>
      </c>
      <c r="G2107" s="36" t="s">
        <v>683</v>
      </c>
      <c r="H2107" s="9" t="s">
        <v>3052</v>
      </c>
      <c r="I2107" s="10">
        <v>0</v>
      </c>
      <c r="J2107" s="12">
        <v>2</v>
      </c>
      <c r="K2107" s="12">
        <v>0</v>
      </c>
      <c r="L2107" s="12">
        <v>0</v>
      </c>
      <c r="M2107" s="12">
        <v>0</v>
      </c>
      <c r="N2107" s="39">
        <v>0</v>
      </c>
      <c r="O2107" s="31">
        <v>1</v>
      </c>
      <c r="P2107" s="36" t="s">
        <v>99</v>
      </c>
    </row>
    <row r="2108" spans="1:16" ht="24" x14ac:dyDescent="0.25">
      <c r="A2108" s="38">
        <v>39152</v>
      </c>
      <c r="B2108" s="38">
        <v>39152</v>
      </c>
      <c r="C2108" s="11">
        <v>2007</v>
      </c>
      <c r="D2108" s="11" t="s">
        <v>34</v>
      </c>
      <c r="E2108" s="11" t="s">
        <v>333</v>
      </c>
      <c r="F2108" s="36" t="s">
        <v>55</v>
      </c>
      <c r="G2108" s="36" t="s">
        <v>3053</v>
      </c>
      <c r="H2108" s="9" t="s">
        <v>3054</v>
      </c>
      <c r="I2108" s="10">
        <v>2</v>
      </c>
      <c r="J2108" s="12">
        <v>10</v>
      </c>
      <c r="K2108" s="12">
        <v>0</v>
      </c>
      <c r="L2108" s="12">
        <v>0</v>
      </c>
      <c r="M2108" s="12">
        <v>0</v>
      </c>
      <c r="N2108" s="39">
        <v>0</v>
      </c>
      <c r="O2108" s="31">
        <v>0</v>
      </c>
      <c r="P2108" s="36" t="s">
        <v>99</v>
      </c>
    </row>
    <row r="2109" spans="1:16" ht="36" x14ac:dyDescent="0.25">
      <c r="A2109" s="38">
        <v>39153</v>
      </c>
      <c r="B2109" s="38">
        <v>39153</v>
      </c>
      <c r="C2109" s="11">
        <v>2007</v>
      </c>
      <c r="D2109" s="11" t="s">
        <v>34</v>
      </c>
      <c r="E2109" s="11" t="s">
        <v>35</v>
      </c>
      <c r="F2109" s="36" t="s">
        <v>69</v>
      </c>
      <c r="G2109" s="36" t="s">
        <v>1335</v>
      </c>
      <c r="H2109" s="9" t="s">
        <v>3055</v>
      </c>
      <c r="I2109" s="10">
        <v>0</v>
      </c>
      <c r="J2109" s="12">
        <v>288</v>
      </c>
      <c r="K2109" s="12">
        <v>1</v>
      </c>
      <c r="L2109" s="12">
        <v>0</v>
      </c>
      <c r="M2109" s="12">
        <v>0</v>
      </c>
      <c r="N2109" s="39">
        <v>0</v>
      </c>
      <c r="O2109" s="31">
        <v>4.5999999999999999E-3</v>
      </c>
      <c r="P2109" s="36" t="s">
        <v>99</v>
      </c>
    </row>
    <row r="2110" spans="1:16" ht="36" x14ac:dyDescent="0.25">
      <c r="A2110" s="38">
        <v>39153</v>
      </c>
      <c r="B2110" s="38">
        <v>39153</v>
      </c>
      <c r="C2110" s="11">
        <v>2007</v>
      </c>
      <c r="D2110" s="35" t="s">
        <v>115</v>
      </c>
      <c r="E2110" s="11" t="s">
        <v>116</v>
      </c>
      <c r="F2110" s="36" t="s">
        <v>97</v>
      </c>
      <c r="G2110" s="36" t="s">
        <v>1058</v>
      </c>
      <c r="H2110" s="9" t="s">
        <v>3056</v>
      </c>
      <c r="I2110" s="10">
        <v>0</v>
      </c>
      <c r="J2110" s="12">
        <v>0</v>
      </c>
      <c r="K2110" s="12">
        <v>0</v>
      </c>
      <c r="L2110" s="12">
        <v>0</v>
      </c>
      <c r="M2110" s="12">
        <v>0</v>
      </c>
      <c r="N2110" s="39">
        <v>0</v>
      </c>
      <c r="O2110" s="31">
        <v>0.27</v>
      </c>
      <c r="P2110" s="36" t="s">
        <v>99</v>
      </c>
    </row>
    <row r="2111" spans="1:16" ht="24" x14ac:dyDescent="0.25">
      <c r="A2111" s="38">
        <v>39154</v>
      </c>
      <c r="B2111" s="38">
        <v>39154</v>
      </c>
      <c r="C2111" s="11">
        <v>2007</v>
      </c>
      <c r="D2111" s="11" t="s">
        <v>34</v>
      </c>
      <c r="E2111" s="11" t="s">
        <v>35</v>
      </c>
      <c r="F2111" s="36" t="s">
        <v>69</v>
      </c>
      <c r="G2111" s="36" t="s">
        <v>3057</v>
      </c>
      <c r="H2111" s="9" t="s">
        <v>3058</v>
      </c>
      <c r="I2111" s="10">
        <v>0</v>
      </c>
      <c r="J2111" s="12">
        <v>975</v>
      </c>
      <c r="K2111" s="12">
        <v>195</v>
      </c>
      <c r="L2111" s="12">
        <v>2</v>
      </c>
      <c r="M2111" s="12">
        <v>0</v>
      </c>
      <c r="N2111" s="39">
        <v>0</v>
      </c>
      <c r="O2111" s="31">
        <v>0.90900000000000003</v>
      </c>
      <c r="P2111" s="36" t="s">
        <v>99</v>
      </c>
    </row>
    <row r="2112" spans="1:16" ht="24" x14ac:dyDescent="0.25">
      <c r="A2112" s="38">
        <v>39154</v>
      </c>
      <c r="B2112" s="38">
        <v>39154</v>
      </c>
      <c r="C2112" s="11">
        <v>2007</v>
      </c>
      <c r="D2112" s="35" t="s">
        <v>13</v>
      </c>
      <c r="E2112" s="11" t="s">
        <v>149</v>
      </c>
      <c r="F2112" s="36" t="s">
        <v>165</v>
      </c>
      <c r="G2112" s="36" t="s">
        <v>145</v>
      </c>
      <c r="H2112" s="9" t="s">
        <v>3059</v>
      </c>
      <c r="I2112" s="10">
        <v>0</v>
      </c>
      <c r="J2112" s="12">
        <v>0</v>
      </c>
      <c r="K2112" s="12">
        <v>0</v>
      </c>
      <c r="L2112" s="12">
        <v>0</v>
      </c>
      <c r="M2112" s="12">
        <v>0</v>
      </c>
      <c r="N2112" s="39">
        <v>0</v>
      </c>
      <c r="O2112" s="31">
        <v>0</v>
      </c>
      <c r="P2112" s="36" t="s">
        <v>99</v>
      </c>
    </row>
    <row r="2113" spans="1:16" ht="48" x14ac:dyDescent="0.25">
      <c r="A2113" s="38">
        <v>39156</v>
      </c>
      <c r="B2113" s="38">
        <v>39156</v>
      </c>
      <c r="C2113" s="11">
        <v>2007</v>
      </c>
      <c r="D2113" s="35" t="s">
        <v>13</v>
      </c>
      <c r="E2113" s="11" t="s">
        <v>149</v>
      </c>
      <c r="F2113" s="36" t="s">
        <v>57</v>
      </c>
      <c r="G2113" s="36" t="s">
        <v>828</v>
      </c>
      <c r="H2113" s="9" t="s">
        <v>3060</v>
      </c>
      <c r="I2113" s="10">
        <v>0</v>
      </c>
      <c r="J2113" s="12">
        <v>28</v>
      </c>
      <c r="K2113" s="12">
        <v>0</v>
      </c>
      <c r="L2113" s="12">
        <v>0</v>
      </c>
      <c r="M2113" s="12">
        <v>0</v>
      </c>
      <c r="N2113" s="39">
        <v>0</v>
      </c>
      <c r="O2113" s="31">
        <v>0</v>
      </c>
      <c r="P2113" s="36" t="s">
        <v>99</v>
      </c>
    </row>
    <row r="2114" spans="1:16" ht="24" x14ac:dyDescent="0.25">
      <c r="A2114" s="38">
        <v>39161</v>
      </c>
      <c r="B2114" s="38">
        <v>39161</v>
      </c>
      <c r="C2114" s="11">
        <v>2007</v>
      </c>
      <c r="D2114" s="11" t="s">
        <v>34</v>
      </c>
      <c r="E2114" s="11" t="s">
        <v>182</v>
      </c>
      <c r="F2114" s="36" t="s">
        <v>165</v>
      </c>
      <c r="G2114" s="36" t="s">
        <v>3061</v>
      </c>
      <c r="H2114" s="9" t="s">
        <v>3062</v>
      </c>
      <c r="I2114" s="10">
        <v>1</v>
      </c>
      <c r="J2114" s="12">
        <v>1</v>
      </c>
      <c r="K2114" s="12">
        <v>0</v>
      </c>
      <c r="L2114" s="12">
        <v>0</v>
      </c>
      <c r="M2114" s="12">
        <v>0</v>
      </c>
      <c r="N2114" s="39">
        <v>0</v>
      </c>
      <c r="O2114" s="31">
        <v>0</v>
      </c>
      <c r="P2114" s="36" t="s">
        <v>99</v>
      </c>
    </row>
    <row r="2115" spans="1:16" x14ac:dyDescent="0.25">
      <c r="A2115" s="38">
        <v>39167</v>
      </c>
      <c r="B2115" s="38">
        <v>39167</v>
      </c>
      <c r="C2115" s="11">
        <v>2007</v>
      </c>
      <c r="D2115" s="35" t="s">
        <v>115</v>
      </c>
      <c r="E2115" s="11" t="s">
        <v>116</v>
      </c>
      <c r="F2115" s="36" t="s">
        <v>36</v>
      </c>
      <c r="G2115" s="36" t="s">
        <v>3063</v>
      </c>
      <c r="H2115" s="9" t="s">
        <v>3064</v>
      </c>
      <c r="I2115" s="10">
        <v>0</v>
      </c>
      <c r="J2115" s="12">
        <v>9</v>
      </c>
      <c r="K2115" s="12">
        <v>0</v>
      </c>
      <c r="L2115" s="12">
        <v>0</v>
      </c>
      <c r="M2115" s="12">
        <v>0</v>
      </c>
      <c r="N2115" s="39">
        <v>0</v>
      </c>
      <c r="O2115" s="31">
        <v>0.01</v>
      </c>
      <c r="P2115" s="36" t="s">
        <v>99</v>
      </c>
    </row>
    <row r="2116" spans="1:16" ht="36" x14ac:dyDescent="0.25">
      <c r="A2116" s="38">
        <v>39168</v>
      </c>
      <c r="B2116" s="38">
        <v>39168</v>
      </c>
      <c r="C2116" s="11">
        <v>2007</v>
      </c>
      <c r="D2116" s="11" t="s">
        <v>34</v>
      </c>
      <c r="E2116" s="11" t="s">
        <v>182</v>
      </c>
      <c r="F2116" s="36" t="s">
        <v>28</v>
      </c>
      <c r="G2116" s="36" t="s">
        <v>228</v>
      </c>
      <c r="H2116" s="9" t="s">
        <v>3065</v>
      </c>
      <c r="I2116" s="10">
        <v>0</v>
      </c>
      <c r="J2116" s="12">
        <v>10</v>
      </c>
      <c r="K2116" s="12">
        <v>2</v>
      </c>
      <c r="L2116" s="12">
        <v>0</v>
      </c>
      <c r="M2116" s="12">
        <v>0</v>
      </c>
      <c r="N2116" s="39">
        <v>0</v>
      </c>
      <c r="O2116" s="31">
        <v>0</v>
      </c>
      <c r="P2116" s="36" t="s">
        <v>99</v>
      </c>
    </row>
    <row r="2117" spans="1:16" ht="24" x14ac:dyDescent="0.25">
      <c r="A2117" s="38">
        <v>39169</v>
      </c>
      <c r="B2117" s="38">
        <v>39169</v>
      </c>
      <c r="C2117" s="11">
        <v>2007</v>
      </c>
      <c r="D2117" s="35" t="s">
        <v>115</v>
      </c>
      <c r="E2117" s="11" t="s">
        <v>116</v>
      </c>
      <c r="F2117" s="36" t="s">
        <v>47</v>
      </c>
      <c r="G2117" s="36" t="s">
        <v>2113</v>
      </c>
      <c r="H2117" s="9" t="s">
        <v>3066</v>
      </c>
      <c r="I2117" s="10">
        <v>1</v>
      </c>
      <c r="J2117" s="12">
        <v>1</v>
      </c>
      <c r="K2117" s="12">
        <v>0</v>
      </c>
      <c r="L2117" s="12">
        <v>0</v>
      </c>
      <c r="M2117" s="12">
        <v>0</v>
      </c>
      <c r="N2117" s="39">
        <v>0</v>
      </c>
      <c r="O2117" s="31">
        <v>1</v>
      </c>
      <c r="P2117" s="36" t="s">
        <v>99</v>
      </c>
    </row>
    <row r="2118" spans="1:16" ht="36" x14ac:dyDescent="0.25">
      <c r="A2118" s="38">
        <v>39169</v>
      </c>
      <c r="B2118" s="38">
        <v>39169</v>
      </c>
      <c r="C2118" s="11">
        <v>2007</v>
      </c>
      <c r="D2118" s="35" t="s">
        <v>104</v>
      </c>
      <c r="E2118" s="11" t="s">
        <v>276</v>
      </c>
      <c r="F2118" s="36" t="s">
        <v>65</v>
      </c>
      <c r="G2118" s="36" t="s">
        <v>65</v>
      </c>
      <c r="H2118" s="9" t="s">
        <v>3067</v>
      </c>
      <c r="I2118" s="10">
        <v>1</v>
      </c>
      <c r="J2118" s="12">
        <v>8</v>
      </c>
      <c r="K2118" s="12">
        <v>0</v>
      </c>
      <c r="L2118" s="12">
        <v>0</v>
      </c>
      <c r="M2118" s="12">
        <v>0</v>
      </c>
      <c r="N2118" s="39">
        <v>0</v>
      </c>
      <c r="O2118" s="31">
        <v>0</v>
      </c>
      <c r="P2118" s="36" t="s">
        <v>99</v>
      </c>
    </row>
    <row r="2119" spans="1:16" x14ac:dyDescent="0.25">
      <c r="A2119" s="38">
        <v>39169</v>
      </c>
      <c r="B2119" s="38">
        <v>39169</v>
      </c>
      <c r="C2119" s="11">
        <v>2007</v>
      </c>
      <c r="D2119" s="35" t="s">
        <v>13</v>
      </c>
      <c r="E2119" s="11" t="s">
        <v>149</v>
      </c>
      <c r="F2119" s="36" t="s">
        <v>162</v>
      </c>
      <c r="G2119" s="36" t="s">
        <v>3068</v>
      </c>
      <c r="H2119" s="9" t="s">
        <v>3069</v>
      </c>
      <c r="I2119" s="10">
        <v>0</v>
      </c>
      <c r="J2119" s="12">
        <v>0</v>
      </c>
      <c r="K2119" s="12">
        <v>0</v>
      </c>
      <c r="L2119" s="12">
        <v>0</v>
      </c>
      <c r="M2119" s="12">
        <v>0</v>
      </c>
      <c r="N2119" s="39">
        <v>0</v>
      </c>
      <c r="O2119" s="31">
        <v>0</v>
      </c>
      <c r="P2119" s="36" t="s">
        <v>99</v>
      </c>
    </row>
    <row r="2120" spans="1:16" ht="24" x14ac:dyDescent="0.25">
      <c r="A2120" s="38">
        <v>39170</v>
      </c>
      <c r="B2120" s="38">
        <v>39170</v>
      </c>
      <c r="C2120" s="11">
        <v>2007</v>
      </c>
      <c r="D2120" s="35" t="s">
        <v>13</v>
      </c>
      <c r="E2120" s="11" t="s">
        <v>125</v>
      </c>
      <c r="F2120" s="36" t="s">
        <v>42</v>
      </c>
      <c r="G2120" s="36" t="s">
        <v>2131</v>
      </c>
      <c r="H2120" s="9" t="s">
        <v>3070</v>
      </c>
      <c r="I2120" s="10">
        <v>0</v>
      </c>
      <c r="J2120" s="12">
        <v>5</v>
      </c>
      <c r="K2120" s="12">
        <v>0</v>
      </c>
      <c r="L2120" s="12">
        <v>0</v>
      </c>
      <c r="M2120" s="12">
        <v>0</v>
      </c>
      <c r="N2120" s="39">
        <v>0</v>
      </c>
      <c r="O2120" s="31">
        <v>0</v>
      </c>
      <c r="P2120" s="36" t="s">
        <v>99</v>
      </c>
    </row>
    <row r="2121" spans="1:16" ht="24" x14ac:dyDescent="0.25">
      <c r="A2121" s="38">
        <v>39171</v>
      </c>
      <c r="B2121" s="38">
        <v>39171</v>
      </c>
      <c r="C2121" s="11">
        <v>2007</v>
      </c>
      <c r="D2121" s="35" t="s">
        <v>115</v>
      </c>
      <c r="E2121" s="11" t="s">
        <v>116</v>
      </c>
      <c r="F2121" s="36" t="s">
        <v>21</v>
      </c>
      <c r="G2121" s="36" t="s">
        <v>16</v>
      </c>
      <c r="H2121" s="9" t="s">
        <v>3071</v>
      </c>
      <c r="I2121" s="10">
        <v>7</v>
      </c>
      <c r="J2121" s="12">
        <v>31</v>
      </c>
      <c r="K2121" s="12">
        <v>0</v>
      </c>
      <c r="L2121" s="12">
        <v>0</v>
      </c>
      <c r="M2121" s="12">
        <v>0</v>
      </c>
      <c r="N2121" s="39">
        <v>0</v>
      </c>
      <c r="O2121" s="31">
        <v>0</v>
      </c>
      <c r="P2121" s="36" t="s">
        <v>99</v>
      </c>
    </row>
    <row r="2122" spans="1:16" ht="24" x14ac:dyDescent="0.25">
      <c r="A2122" s="38">
        <v>39172</v>
      </c>
      <c r="B2122" s="38">
        <v>39172</v>
      </c>
      <c r="C2122" s="11">
        <v>2007</v>
      </c>
      <c r="D2122" s="11" t="s">
        <v>34</v>
      </c>
      <c r="E2122" s="11" t="s">
        <v>333</v>
      </c>
      <c r="F2122" s="36" t="s">
        <v>97</v>
      </c>
      <c r="G2122" s="36" t="s">
        <v>3072</v>
      </c>
      <c r="H2122" s="9" t="s">
        <v>3073</v>
      </c>
      <c r="I2122" s="10">
        <v>0</v>
      </c>
      <c r="J2122" s="12">
        <v>22</v>
      </c>
      <c r="K2122" s="12" t="s">
        <v>145</v>
      </c>
      <c r="L2122" s="12">
        <v>0</v>
      </c>
      <c r="M2122" s="12">
        <v>0</v>
      </c>
      <c r="N2122" s="39" t="s">
        <v>145</v>
      </c>
      <c r="O2122" s="31">
        <v>0</v>
      </c>
      <c r="P2122" s="36" t="s">
        <v>99</v>
      </c>
    </row>
    <row r="2123" spans="1:16" ht="24" x14ac:dyDescent="0.25">
      <c r="A2123" s="38">
        <v>39173</v>
      </c>
      <c r="B2123" s="38">
        <v>39173</v>
      </c>
      <c r="C2123" s="11">
        <v>2007</v>
      </c>
      <c r="D2123" s="11" t="s">
        <v>34</v>
      </c>
      <c r="E2123" s="11" t="s">
        <v>35</v>
      </c>
      <c r="F2123" s="36" t="s">
        <v>44</v>
      </c>
      <c r="G2123" s="36" t="s">
        <v>3074</v>
      </c>
      <c r="H2123" s="9" t="s">
        <v>3075</v>
      </c>
      <c r="I2123" s="10">
        <v>0</v>
      </c>
      <c r="J2123" s="12">
        <v>610</v>
      </c>
      <c r="K2123" s="12">
        <v>120</v>
      </c>
      <c r="L2123" s="12">
        <v>0</v>
      </c>
      <c r="M2123" s="12">
        <v>0</v>
      </c>
      <c r="N2123" s="39">
        <v>0</v>
      </c>
      <c r="O2123" s="31">
        <v>0.55900000000000005</v>
      </c>
      <c r="P2123" s="36" t="s">
        <v>99</v>
      </c>
    </row>
    <row r="2124" spans="1:16" ht="24" x14ac:dyDescent="0.25">
      <c r="A2124" s="38">
        <v>39174</v>
      </c>
      <c r="B2124" s="38">
        <v>39174</v>
      </c>
      <c r="C2124" s="11">
        <v>2007</v>
      </c>
      <c r="D2124" s="35" t="s">
        <v>13</v>
      </c>
      <c r="E2124" s="11" t="s">
        <v>125</v>
      </c>
      <c r="F2124" s="36" t="s">
        <v>51</v>
      </c>
      <c r="G2124" s="36" t="s">
        <v>826</v>
      </c>
      <c r="H2124" s="9" t="s">
        <v>3076</v>
      </c>
      <c r="I2124" s="10">
        <v>0</v>
      </c>
      <c r="J2124" s="12">
        <v>1</v>
      </c>
      <c r="K2124" s="12">
        <v>0</v>
      </c>
      <c r="L2124" s="12">
        <v>0</v>
      </c>
      <c r="M2124" s="12">
        <v>0</v>
      </c>
      <c r="N2124" s="39">
        <v>0</v>
      </c>
      <c r="O2124" s="31">
        <v>0</v>
      </c>
      <c r="P2124" s="36" t="s">
        <v>99</v>
      </c>
    </row>
    <row r="2125" spans="1:16" ht="36" x14ac:dyDescent="0.25">
      <c r="A2125" s="38">
        <v>39175</v>
      </c>
      <c r="B2125" s="38">
        <v>39175</v>
      </c>
      <c r="C2125" s="11">
        <v>2007</v>
      </c>
      <c r="D2125" s="35" t="s">
        <v>115</v>
      </c>
      <c r="E2125" s="11" t="s">
        <v>116</v>
      </c>
      <c r="F2125" s="36" t="s">
        <v>55</v>
      </c>
      <c r="G2125" s="36" t="s">
        <v>2060</v>
      </c>
      <c r="H2125" s="9" t="s">
        <v>3077</v>
      </c>
      <c r="I2125" s="10">
        <v>2</v>
      </c>
      <c r="J2125" s="12">
        <v>5</v>
      </c>
      <c r="K2125" s="12">
        <v>0</v>
      </c>
      <c r="L2125" s="12">
        <v>0</v>
      </c>
      <c r="M2125" s="12">
        <v>0</v>
      </c>
      <c r="N2125" s="39">
        <v>0</v>
      </c>
      <c r="O2125" s="31">
        <v>0</v>
      </c>
      <c r="P2125" s="36" t="s">
        <v>99</v>
      </c>
    </row>
    <row r="2126" spans="1:16" x14ac:dyDescent="0.25">
      <c r="A2126" s="38">
        <v>39182</v>
      </c>
      <c r="B2126" s="38">
        <v>39182</v>
      </c>
      <c r="C2126" s="11">
        <v>2007</v>
      </c>
      <c r="D2126" s="35" t="s">
        <v>115</v>
      </c>
      <c r="E2126" s="11" t="s">
        <v>116</v>
      </c>
      <c r="F2126" s="36" t="s">
        <v>100</v>
      </c>
      <c r="G2126" s="36" t="s">
        <v>3078</v>
      </c>
      <c r="H2126" s="9" t="s">
        <v>3079</v>
      </c>
      <c r="I2126" s="10">
        <v>1</v>
      </c>
      <c r="J2126" s="12">
        <v>1</v>
      </c>
      <c r="K2126" s="12">
        <v>0</v>
      </c>
      <c r="L2126" s="12">
        <v>0</v>
      </c>
      <c r="M2126" s="12">
        <v>0</v>
      </c>
      <c r="N2126" s="39">
        <v>0</v>
      </c>
      <c r="O2126" s="31">
        <v>0.27</v>
      </c>
      <c r="P2126" s="36" t="s">
        <v>99</v>
      </c>
    </row>
    <row r="2127" spans="1:16" ht="48" x14ac:dyDescent="0.25">
      <c r="A2127" s="38">
        <v>39182</v>
      </c>
      <c r="B2127" s="38">
        <v>39182</v>
      </c>
      <c r="C2127" s="11">
        <v>2007</v>
      </c>
      <c r="D2127" s="35" t="s">
        <v>115</v>
      </c>
      <c r="E2127" s="11" t="s">
        <v>116</v>
      </c>
      <c r="F2127" s="36" t="s">
        <v>162</v>
      </c>
      <c r="G2127" s="36" t="s">
        <v>2138</v>
      </c>
      <c r="H2127" s="9" t="s">
        <v>3080</v>
      </c>
      <c r="I2127" s="10">
        <v>0</v>
      </c>
      <c r="J2127" s="12">
        <v>0</v>
      </c>
      <c r="K2127" s="12">
        <v>0</v>
      </c>
      <c r="L2127" s="12">
        <v>0</v>
      </c>
      <c r="M2127" s="12">
        <v>0</v>
      </c>
      <c r="N2127" s="39">
        <v>0</v>
      </c>
      <c r="O2127" s="31">
        <v>0.27</v>
      </c>
      <c r="P2127" s="36" t="s">
        <v>99</v>
      </c>
    </row>
    <row r="2128" spans="1:16" ht="24" x14ac:dyDescent="0.25">
      <c r="A2128" s="38">
        <v>39182</v>
      </c>
      <c r="B2128" s="38">
        <v>39182</v>
      </c>
      <c r="C2128" s="11">
        <v>2007</v>
      </c>
      <c r="D2128" s="35" t="s">
        <v>13</v>
      </c>
      <c r="E2128" s="11" t="s">
        <v>149</v>
      </c>
      <c r="F2128" s="36" t="s">
        <v>55</v>
      </c>
      <c r="G2128" s="36" t="s">
        <v>2184</v>
      </c>
      <c r="H2128" s="9" t="s">
        <v>3081</v>
      </c>
      <c r="I2128" s="10">
        <v>0</v>
      </c>
      <c r="J2128" s="12">
        <v>2</v>
      </c>
      <c r="K2128" s="12">
        <v>0</v>
      </c>
      <c r="L2128" s="12">
        <v>0</v>
      </c>
      <c r="M2128" s="12">
        <v>0</v>
      </c>
      <c r="N2128" s="39">
        <v>0</v>
      </c>
      <c r="O2128" s="31">
        <v>0</v>
      </c>
      <c r="P2128" s="36" t="s">
        <v>99</v>
      </c>
    </row>
    <row r="2129" spans="1:16" ht="36" x14ac:dyDescent="0.25">
      <c r="A2129" s="38">
        <v>39183</v>
      </c>
      <c r="B2129" s="38">
        <v>39183</v>
      </c>
      <c r="C2129" s="11">
        <v>2007</v>
      </c>
      <c r="D2129" s="35" t="s">
        <v>115</v>
      </c>
      <c r="E2129" s="11" t="s">
        <v>116</v>
      </c>
      <c r="F2129" s="36" t="s">
        <v>162</v>
      </c>
      <c r="G2129" s="36" t="s">
        <v>3082</v>
      </c>
      <c r="H2129" s="9" t="s">
        <v>3083</v>
      </c>
      <c r="I2129" s="10">
        <v>8</v>
      </c>
      <c r="J2129" s="12">
        <v>18</v>
      </c>
      <c r="K2129" s="12">
        <v>0</v>
      </c>
      <c r="L2129" s="12">
        <v>0</v>
      </c>
      <c r="M2129" s="12">
        <v>0</v>
      </c>
      <c r="N2129" s="39">
        <v>0</v>
      </c>
      <c r="O2129" s="31">
        <v>0.87</v>
      </c>
      <c r="P2129" s="36" t="s">
        <v>99</v>
      </c>
    </row>
    <row r="2130" spans="1:16" x14ac:dyDescent="0.25">
      <c r="A2130" s="38">
        <v>39183</v>
      </c>
      <c r="B2130" s="38">
        <v>39183</v>
      </c>
      <c r="C2130" s="11">
        <v>2007</v>
      </c>
      <c r="D2130" s="35" t="s">
        <v>13</v>
      </c>
      <c r="E2130" s="11" t="s">
        <v>125</v>
      </c>
      <c r="F2130" s="36" t="s">
        <v>69</v>
      </c>
      <c r="G2130" s="36" t="s">
        <v>2839</v>
      </c>
      <c r="H2130" s="9" t="s">
        <v>3084</v>
      </c>
      <c r="I2130" s="10">
        <v>3</v>
      </c>
      <c r="J2130" s="12">
        <v>4</v>
      </c>
      <c r="K2130" s="12">
        <v>1</v>
      </c>
      <c r="L2130" s="12">
        <v>0</v>
      </c>
      <c r="M2130" s="12">
        <v>0</v>
      </c>
      <c r="N2130" s="39">
        <v>0</v>
      </c>
      <c r="O2130" s="31">
        <v>4.1000000000000002E-2</v>
      </c>
      <c r="P2130" s="36" t="s">
        <v>99</v>
      </c>
    </row>
    <row r="2131" spans="1:16" ht="24" x14ac:dyDescent="0.25">
      <c r="A2131" s="38">
        <v>39184</v>
      </c>
      <c r="B2131" s="38">
        <v>39184</v>
      </c>
      <c r="C2131" s="11">
        <v>2007</v>
      </c>
      <c r="D2131" s="35" t="s">
        <v>13</v>
      </c>
      <c r="E2131" s="11" t="s">
        <v>112</v>
      </c>
      <c r="F2131" s="36" t="s">
        <v>51</v>
      </c>
      <c r="G2131" s="36" t="s">
        <v>3085</v>
      </c>
      <c r="H2131" s="9" t="s">
        <v>3086</v>
      </c>
      <c r="I2131" s="10">
        <v>4</v>
      </c>
      <c r="J2131" s="12">
        <v>105</v>
      </c>
      <c r="K2131" s="12">
        <v>17</v>
      </c>
      <c r="L2131" s="12">
        <v>0</v>
      </c>
      <c r="M2131" s="12">
        <v>0</v>
      </c>
      <c r="N2131" s="39">
        <v>0</v>
      </c>
      <c r="O2131" s="31">
        <v>0.70799999999999996</v>
      </c>
      <c r="P2131" s="36" t="s">
        <v>99</v>
      </c>
    </row>
    <row r="2132" spans="1:16" ht="24" x14ac:dyDescent="0.25">
      <c r="A2132" s="38">
        <v>39184</v>
      </c>
      <c r="B2132" s="38">
        <v>39184</v>
      </c>
      <c r="C2132" s="11">
        <v>2007</v>
      </c>
      <c r="D2132" s="35" t="s">
        <v>115</v>
      </c>
      <c r="E2132" s="11" t="s">
        <v>116</v>
      </c>
      <c r="F2132" s="36" t="s">
        <v>75</v>
      </c>
      <c r="G2132" s="36" t="s">
        <v>574</v>
      </c>
      <c r="H2132" s="9" t="s">
        <v>3087</v>
      </c>
      <c r="I2132" s="10">
        <v>0</v>
      </c>
      <c r="J2132" s="12">
        <v>15</v>
      </c>
      <c r="K2132" s="12">
        <v>0</v>
      </c>
      <c r="L2132" s="12">
        <v>0</v>
      </c>
      <c r="M2132" s="12">
        <v>0</v>
      </c>
      <c r="N2132" s="39">
        <v>0</v>
      </c>
      <c r="O2132" s="31">
        <v>0.6</v>
      </c>
      <c r="P2132" s="36" t="s">
        <v>99</v>
      </c>
    </row>
    <row r="2133" spans="1:16" x14ac:dyDescent="0.25">
      <c r="A2133" s="38">
        <v>39191</v>
      </c>
      <c r="B2133" s="38">
        <v>39191</v>
      </c>
      <c r="C2133" s="11">
        <v>2007</v>
      </c>
      <c r="D2133" s="35" t="s">
        <v>13</v>
      </c>
      <c r="E2133" s="11" t="s">
        <v>125</v>
      </c>
      <c r="F2133" s="36" t="s">
        <v>162</v>
      </c>
      <c r="G2133" s="36" t="s">
        <v>162</v>
      </c>
      <c r="H2133" s="9" t="s">
        <v>3088</v>
      </c>
      <c r="I2133" s="10">
        <v>0</v>
      </c>
      <c r="J2133" s="12">
        <v>3</v>
      </c>
      <c r="K2133" s="12">
        <v>1</v>
      </c>
      <c r="L2133" s="12">
        <v>0</v>
      </c>
      <c r="M2133" s="12">
        <v>0</v>
      </c>
      <c r="N2133" s="39">
        <v>0</v>
      </c>
      <c r="O2133" s="31">
        <v>4.1000000000000002E-2</v>
      </c>
      <c r="P2133" s="36" t="s">
        <v>99</v>
      </c>
    </row>
    <row r="2134" spans="1:16" ht="36" x14ac:dyDescent="0.25">
      <c r="A2134" s="38">
        <v>39192</v>
      </c>
      <c r="B2134" s="38">
        <v>39192</v>
      </c>
      <c r="C2134" s="11">
        <v>2007</v>
      </c>
      <c r="D2134" s="35" t="s">
        <v>13</v>
      </c>
      <c r="E2134" s="11" t="s">
        <v>125</v>
      </c>
      <c r="F2134" s="36" t="s">
        <v>165</v>
      </c>
      <c r="G2134" s="36" t="s">
        <v>578</v>
      </c>
      <c r="H2134" s="9" t="s">
        <v>3089</v>
      </c>
      <c r="I2134" s="10">
        <v>2</v>
      </c>
      <c r="J2134" s="12">
        <v>10</v>
      </c>
      <c r="K2134" s="12">
        <v>0</v>
      </c>
      <c r="L2134" s="12">
        <v>0</v>
      </c>
      <c r="M2134" s="12">
        <v>0</v>
      </c>
      <c r="N2134" s="39">
        <v>0</v>
      </c>
      <c r="O2134" s="31">
        <v>0</v>
      </c>
      <c r="P2134" s="36" t="s">
        <v>99</v>
      </c>
    </row>
    <row r="2135" spans="1:16" ht="24" x14ac:dyDescent="0.25">
      <c r="A2135" s="38">
        <v>39195</v>
      </c>
      <c r="B2135" s="38">
        <v>39195</v>
      </c>
      <c r="C2135" s="11">
        <v>2007</v>
      </c>
      <c r="D2135" s="35" t="s">
        <v>13</v>
      </c>
      <c r="E2135" s="11" t="s">
        <v>125</v>
      </c>
      <c r="F2135" s="36" t="s">
        <v>51</v>
      </c>
      <c r="G2135" s="36" t="s">
        <v>536</v>
      </c>
      <c r="H2135" s="9" t="s">
        <v>3090</v>
      </c>
      <c r="I2135" s="10">
        <v>0</v>
      </c>
      <c r="J2135" s="12">
        <v>2</v>
      </c>
      <c r="K2135" s="12">
        <v>0</v>
      </c>
      <c r="L2135" s="12">
        <v>0</v>
      </c>
      <c r="M2135" s="12">
        <v>0</v>
      </c>
      <c r="N2135" s="39">
        <v>0</v>
      </c>
      <c r="O2135" s="31">
        <v>0</v>
      </c>
      <c r="P2135" s="36" t="s">
        <v>99</v>
      </c>
    </row>
    <row r="2136" spans="1:16" ht="36" x14ac:dyDescent="0.25">
      <c r="A2136" s="38">
        <v>39196</v>
      </c>
      <c r="B2136" s="38">
        <v>39196</v>
      </c>
      <c r="C2136" s="11">
        <v>2007</v>
      </c>
      <c r="D2136" s="11" t="s">
        <v>34</v>
      </c>
      <c r="E2136" s="11" t="s">
        <v>333</v>
      </c>
      <c r="F2136" s="36" t="s">
        <v>57</v>
      </c>
      <c r="G2136" s="36" t="s">
        <v>828</v>
      </c>
      <c r="H2136" s="9" t="s">
        <v>3091</v>
      </c>
      <c r="I2136" s="10">
        <v>3</v>
      </c>
      <c r="J2136" s="12">
        <v>7132</v>
      </c>
      <c r="K2136" s="12">
        <v>1380</v>
      </c>
      <c r="L2136" s="12">
        <v>24</v>
      </c>
      <c r="M2136" s="12" t="s">
        <v>145</v>
      </c>
      <c r="N2136" s="39">
        <v>0</v>
      </c>
      <c r="O2136" s="31">
        <v>125.17</v>
      </c>
      <c r="P2136" s="36" t="s">
        <v>38</v>
      </c>
    </row>
    <row r="2137" spans="1:16" ht="36" x14ac:dyDescent="0.25">
      <c r="A2137" s="38">
        <v>39197</v>
      </c>
      <c r="B2137" s="38">
        <v>39197</v>
      </c>
      <c r="C2137" s="11">
        <v>2007</v>
      </c>
      <c r="D2137" s="11" t="s">
        <v>34</v>
      </c>
      <c r="E2137" s="11" t="s">
        <v>35</v>
      </c>
      <c r="F2137" s="36" t="s">
        <v>162</v>
      </c>
      <c r="G2137" s="36" t="s">
        <v>3092</v>
      </c>
      <c r="H2137" s="9" t="s">
        <v>3093</v>
      </c>
      <c r="I2137" s="10">
        <v>0</v>
      </c>
      <c r="J2137" s="12">
        <v>8125</v>
      </c>
      <c r="K2137" s="12">
        <v>1725</v>
      </c>
      <c r="L2137" s="12">
        <v>0</v>
      </c>
      <c r="M2137" s="12">
        <v>0</v>
      </c>
      <c r="N2137" s="39">
        <v>0</v>
      </c>
      <c r="O2137" s="31">
        <v>3.45</v>
      </c>
      <c r="P2137" s="36" t="s">
        <v>99</v>
      </c>
    </row>
    <row r="2138" spans="1:16" ht="36" x14ac:dyDescent="0.25">
      <c r="A2138" s="38">
        <v>39203</v>
      </c>
      <c r="B2138" s="38">
        <v>39263</v>
      </c>
      <c r="C2138" s="11">
        <v>2007</v>
      </c>
      <c r="D2138" s="11" t="s">
        <v>34</v>
      </c>
      <c r="E2138" s="11" t="s">
        <v>39</v>
      </c>
      <c r="F2138" s="36" t="s">
        <v>36</v>
      </c>
      <c r="G2138" s="36" t="s">
        <v>3094</v>
      </c>
      <c r="H2138" s="9" t="s">
        <v>3095</v>
      </c>
      <c r="I2138" s="10">
        <v>0</v>
      </c>
      <c r="J2138" s="12">
        <v>2866</v>
      </c>
      <c r="K2138" s="12">
        <v>0</v>
      </c>
      <c r="L2138" s="12">
        <v>0</v>
      </c>
      <c r="M2138" s="12">
        <v>0</v>
      </c>
      <c r="N2138" s="39">
        <v>4839.3500000000004</v>
      </c>
      <c r="O2138" s="31">
        <v>4.2679999999999998</v>
      </c>
      <c r="P2138" s="36" t="s">
        <v>41</v>
      </c>
    </row>
    <row r="2139" spans="1:16" ht="24" x14ac:dyDescent="0.25">
      <c r="A2139" s="38">
        <v>39203</v>
      </c>
      <c r="B2139" s="38">
        <v>39203</v>
      </c>
      <c r="C2139" s="11">
        <v>2007</v>
      </c>
      <c r="D2139" s="35" t="s">
        <v>104</v>
      </c>
      <c r="E2139" s="11" t="s">
        <v>276</v>
      </c>
      <c r="F2139" s="36" t="s">
        <v>51</v>
      </c>
      <c r="G2139" s="36" t="s">
        <v>3096</v>
      </c>
      <c r="H2139" s="9" t="s">
        <v>3097</v>
      </c>
      <c r="I2139" s="10">
        <v>1</v>
      </c>
      <c r="J2139" s="12">
        <v>3</v>
      </c>
      <c r="K2139" s="12">
        <v>0</v>
      </c>
      <c r="L2139" s="12">
        <v>0</v>
      </c>
      <c r="M2139" s="12">
        <v>0</v>
      </c>
      <c r="N2139" s="39">
        <v>0</v>
      </c>
      <c r="O2139" s="31">
        <v>0</v>
      </c>
      <c r="P2139" s="36" t="s">
        <v>99</v>
      </c>
    </row>
    <row r="2140" spans="1:16" ht="36" x14ac:dyDescent="0.25">
      <c r="A2140" s="38">
        <v>39203</v>
      </c>
      <c r="B2140" s="38">
        <v>39355</v>
      </c>
      <c r="C2140" s="11">
        <v>2007</v>
      </c>
      <c r="D2140" s="11" t="s">
        <v>34</v>
      </c>
      <c r="E2140" s="11" t="s">
        <v>39</v>
      </c>
      <c r="F2140" s="36" t="s">
        <v>189</v>
      </c>
      <c r="G2140" s="36" t="s">
        <v>3098</v>
      </c>
      <c r="H2140" s="9" t="s">
        <v>3095</v>
      </c>
      <c r="I2140" s="10">
        <v>0</v>
      </c>
      <c r="J2140" s="12">
        <v>9169</v>
      </c>
      <c r="K2140" s="12">
        <v>0</v>
      </c>
      <c r="L2140" s="12">
        <v>0</v>
      </c>
      <c r="M2140" s="12">
        <v>0</v>
      </c>
      <c r="N2140" s="39">
        <v>23955.02</v>
      </c>
      <c r="O2140" s="31">
        <v>19.72</v>
      </c>
      <c r="P2140" s="36" t="s">
        <v>41</v>
      </c>
    </row>
    <row r="2141" spans="1:16" ht="36" x14ac:dyDescent="0.25">
      <c r="A2141" s="38">
        <v>39203</v>
      </c>
      <c r="B2141" s="38">
        <v>39294</v>
      </c>
      <c r="C2141" s="11">
        <v>2007</v>
      </c>
      <c r="D2141" s="11" t="s">
        <v>34</v>
      </c>
      <c r="E2141" s="11" t="s">
        <v>39</v>
      </c>
      <c r="F2141" s="36" t="s">
        <v>97</v>
      </c>
      <c r="G2141" s="36" t="s">
        <v>3099</v>
      </c>
      <c r="H2141" s="9" t="s">
        <v>3095</v>
      </c>
      <c r="I2141" s="10">
        <v>0</v>
      </c>
      <c r="J2141" s="12">
        <v>2675</v>
      </c>
      <c r="K2141" s="12">
        <v>0</v>
      </c>
      <c r="L2141" s="12">
        <v>0</v>
      </c>
      <c r="M2141" s="12">
        <v>0</v>
      </c>
      <c r="N2141" s="39">
        <v>4216.8900000000003</v>
      </c>
      <c r="O2141" s="31">
        <v>3.3730000000000002</v>
      </c>
      <c r="P2141" s="36" t="s">
        <v>41</v>
      </c>
    </row>
    <row r="2142" spans="1:16" ht="24" x14ac:dyDescent="0.25">
      <c r="A2142" s="38">
        <v>39204</v>
      </c>
      <c r="B2142" s="38">
        <v>39204</v>
      </c>
      <c r="C2142" s="11">
        <v>2007</v>
      </c>
      <c r="D2142" s="11" t="s">
        <v>34</v>
      </c>
      <c r="E2142" s="11" t="s">
        <v>35</v>
      </c>
      <c r="F2142" s="36" t="s">
        <v>36</v>
      </c>
      <c r="G2142" s="36" t="s">
        <v>414</v>
      </c>
      <c r="H2142" s="9" t="s">
        <v>3100</v>
      </c>
      <c r="I2142" s="10">
        <v>0</v>
      </c>
      <c r="J2142" s="12">
        <v>25</v>
      </c>
      <c r="K2142" s="12">
        <v>5</v>
      </c>
      <c r="L2142" s="12">
        <v>0</v>
      </c>
      <c r="M2142" s="12">
        <v>0</v>
      </c>
      <c r="N2142" s="39">
        <v>0</v>
      </c>
      <c r="O2142" s="31">
        <v>0.57999999999999996</v>
      </c>
      <c r="P2142" s="36" t="s">
        <v>99</v>
      </c>
    </row>
    <row r="2143" spans="1:16" ht="36" x14ac:dyDescent="0.25">
      <c r="A2143" s="38">
        <v>39204</v>
      </c>
      <c r="B2143" s="38">
        <v>39204</v>
      </c>
      <c r="C2143" s="11">
        <v>2007</v>
      </c>
      <c r="D2143" s="11" t="s">
        <v>34</v>
      </c>
      <c r="E2143" s="11" t="s">
        <v>35</v>
      </c>
      <c r="F2143" s="36" t="s">
        <v>100</v>
      </c>
      <c r="G2143" s="36" t="s">
        <v>3101</v>
      </c>
      <c r="H2143" s="9" t="s">
        <v>3102</v>
      </c>
      <c r="I2143" s="10">
        <v>0</v>
      </c>
      <c r="J2143" s="12">
        <v>110</v>
      </c>
      <c r="K2143" s="12">
        <v>22</v>
      </c>
      <c r="L2143" s="12">
        <v>0</v>
      </c>
      <c r="M2143" s="12">
        <v>0</v>
      </c>
      <c r="N2143" s="39">
        <v>0</v>
      </c>
      <c r="O2143" s="31">
        <v>0.10199999999999999</v>
      </c>
      <c r="P2143" s="36" t="s">
        <v>99</v>
      </c>
    </row>
    <row r="2144" spans="1:16" ht="24" x14ac:dyDescent="0.25">
      <c r="A2144" s="38">
        <v>39205</v>
      </c>
      <c r="B2144" s="38">
        <v>39205</v>
      </c>
      <c r="C2144" s="11">
        <v>2007</v>
      </c>
      <c r="D2144" s="35" t="s">
        <v>115</v>
      </c>
      <c r="E2144" s="11" t="s">
        <v>116</v>
      </c>
      <c r="F2144" s="36" t="s">
        <v>92</v>
      </c>
      <c r="G2144" s="36" t="s">
        <v>145</v>
      </c>
      <c r="H2144" s="9" t="s">
        <v>3103</v>
      </c>
      <c r="I2144" s="10">
        <v>0</v>
      </c>
      <c r="J2144" s="12">
        <v>750</v>
      </c>
      <c r="K2144" s="12">
        <v>0</v>
      </c>
      <c r="L2144" s="12">
        <v>0</v>
      </c>
      <c r="M2144" s="12">
        <v>0</v>
      </c>
      <c r="N2144" s="39">
        <v>0</v>
      </c>
      <c r="O2144" s="31">
        <v>0.27</v>
      </c>
      <c r="P2144" s="36" t="s">
        <v>99</v>
      </c>
    </row>
    <row r="2145" spans="1:16" ht="24" x14ac:dyDescent="0.25">
      <c r="A2145" s="38">
        <v>39207</v>
      </c>
      <c r="B2145" s="38">
        <v>39207</v>
      </c>
      <c r="C2145" s="11">
        <v>2007</v>
      </c>
      <c r="D2145" s="11" t="s">
        <v>34</v>
      </c>
      <c r="E2145" s="11" t="s">
        <v>35</v>
      </c>
      <c r="F2145" s="36" t="s">
        <v>162</v>
      </c>
      <c r="G2145" s="36" t="s">
        <v>3104</v>
      </c>
      <c r="H2145" s="9" t="s">
        <v>3105</v>
      </c>
      <c r="I2145" s="10">
        <v>0</v>
      </c>
      <c r="J2145" s="12">
        <v>3085</v>
      </c>
      <c r="K2145" s="12">
        <v>617</v>
      </c>
      <c r="L2145" s="12">
        <v>0</v>
      </c>
      <c r="M2145" s="12">
        <v>0</v>
      </c>
      <c r="N2145" s="39">
        <v>0</v>
      </c>
      <c r="O2145" s="31">
        <v>2.8769999999999998</v>
      </c>
      <c r="P2145" s="36" t="s">
        <v>99</v>
      </c>
    </row>
    <row r="2146" spans="1:16" ht="24" x14ac:dyDescent="0.25">
      <c r="A2146" s="38">
        <v>39207</v>
      </c>
      <c r="B2146" s="38">
        <v>39207</v>
      </c>
      <c r="C2146" s="11">
        <v>2007</v>
      </c>
      <c r="D2146" s="11" t="s">
        <v>34</v>
      </c>
      <c r="E2146" s="11" t="s">
        <v>35</v>
      </c>
      <c r="F2146" s="36" t="s">
        <v>92</v>
      </c>
      <c r="G2146" s="36" t="s">
        <v>3106</v>
      </c>
      <c r="H2146" s="9" t="s">
        <v>3107</v>
      </c>
      <c r="I2146" s="10">
        <v>0</v>
      </c>
      <c r="J2146" s="12">
        <v>355</v>
      </c>
      <c r="K2146" s="12">
        <v>71</v>
      </c>
      <c r="L2146" s="12">
        <v>1</v>
      </c>
      <c r="M2146" s="12">
        <v>0</v>
      </c>
      <c r="N2146" s="39">
        <v>0</v>
      </c>
      <c r="O2146" s="31">
        <v>0.33110000000000001</v>
      </c>
      <c r="P2146" s="36" t="s">
        <v>99</v>
      </c>
    </row>
    <row r="2147" spans="1:16" ht="24" x14ac:dyDescent="0.25">
      <c r="A2147" s="38">
        <v>39208</v>
      </c>
      <c r="B2147" s="38">
        <v>39208</v>
      </c>
      <c r="C2147" s="11">
        <v>2007</v>
      </c>
      <c r="D2147" s="11" t="s">
        <v>34</v>
      </c>
      <c r="E2147" s="11" t="s">
        <v>35</v>
      </c>
      <c r="F2147" s="36" t="s">
        <v>97</v>
      </c>
      <c r="G2147" s="36" t="s">
        <v>3108</v>
      </c>
      <c r="H2147" s="9" t="s">
        <v>3109</v>
      </c>
      <c r="I2147" s="10">
        <v>0</v>
      </c>
      <c r="J2147" s="12">
        <v>750</v>
      </c>
      <c r="K2147" s="12">
        <v>150</v>
      </c>
      <c r="L2147" s="12">
        <v>0</v>
      </c>
      <c r="M2147" s="12">
        <v>0</v>
      </c>
      <c r="N2147" s="39">
        <v>0</v>
      </c>
      <c r="O2147" s="31">
        <v>0.69899999999999995</v>
      </c>
      <c r="P2147" s="36" t="s">
        <v>99</v>
      </c>
    </row>
    <row r="2148" spans="1:16" ht="48" x14ac:dyDescent="0.25">
      <c r="A2148" s="38">
        <v>39209</v>
      </c>
      <c r="B2148" s="38">
        <v>39289</v>
      </c>
      <c r="C2148" s="11">
        <v>2007</v>
      </c>
      <c r="D2148" s="11" t="s">
        <v>34</v>
      </c>
      <c r="E2148" s="11" t="s">
        <v>35</v>
      </c>
      <c r="F2148" s="36" t="s">
        <v>62</v>
      </c>
      <c r="G2148" s="36" t="s">
        <v>3110</v>
      </c>
      <c r="H2148" s="9" t="s">
        <v>3111</v>
      </c>
      <c r="I2148" s="10">
        <v>0</v>
      </c>
      <c r="J2148" s="12">
        <v>0</v>
      </c>
      <c r="K2148" s="12">
        <v>64</v>
      </c>
      <c r="L2148" s="12">
        <v>0</v>
      </c>
      <c r="M2148" s="12">
        <v>9</v>
      </c>
      <c r="N2148" s="39">
        <v>0</v>
      </c>
      <c r="O2148" s="31">
        <v>150.54</v>
      </c>
      <c r="P2148" s="36" t="s">
        <v>38</v>
      </c>
    </row>
    <row r="2149" spans="1:16" ht="24" x14ac:dyDescent="0.25">
      <c r="A2149" s="38">
        <v>39209</v>
      </c>
      <c r="B2149" s="38">
        <v>39209</v>
      </c>
      <c r="C2149" s="11">
        <v>2007</v>
      </c>
      <c r="D2149" s="35" t="s">
        <v>115</v>
      </c>
      <c r="E2149" s="11" t="s">
        <v>116</v>
      </c>
      <c r="F2149" s="36" t="s">
        <v>75</v>
      </c>
      <c r="G2149" s="36" t="s">
        <v>272</v>
      </c>
      <c r="H2149" s="9" t="s">
        <v>3112</v>
      </c>
      <c r="I2149" s="10">
        <v>0</v>
      </c>
      <c r="J2149" s="12">
        <v>19</v>
      </c>
      <c r="K2149" s="12">
        <v>0</v>
      </c>
      <c r="L2149" s="12">
        <v>0</v>
      </c>
      <c r="M2149" s="12">
        <v>0</v>
      </c>
      <c r="N2149" s="39">
        <v>0</v>
      </c>
      <c r="O2149" s="31">
        <v>0.87</v>
      </c>
      <c r="P2149" s="36" t="s">
        <v>99</v>
      </c>
    </row>
    <row r="2150" spans="1:16" ht="36" x14ac:dyDescent="0.25">
      <c r="A2150" s="38">
        <v>39210</v>
      </c>
      <c r="B2150" s="38">
        <v>39210</v>
      </c>
      <c r="C2150" s="11">
        <v>2007</v>
      </c>
      <c r="D2150" s="11" t="s">
        <v>34</v>
      </c>
      <c r="E2150" s="11" t="s">
        <v>35</v>
      </c>
      <c r="F2150" s="36" t="s">
        <v>57</v>
      </c>
      <c r="G2150" s="36" t="s">
        <v>3113</v>
      </c>
      <c r="H2150" s="9" t="s">
        <v>3114</v>
      </c>
      <c r="I2150" s="10">
        <v>1</v>
      </c>
      <c r="J2150" s="12">
        <v>87</v>
      </c>
      <c r="K2150" s="12">
        <v>17</v>
      </c>
      <c r="L2150" s="12">
        <v>0</v>
      </c>
      <c r="M2150" s="12">
        <v>0</v>
      </c>
      <c r="N2150" s="39">
        <v>0</v>
      </c>
      <c r="O2150" s="31">
        <v>0.03</v>
      </c>
      <c r="P2150" s="36" t="s">
        <v>99</v>
      </c>
    </row>
    <row r="2151" spans="1:16" ht="24" x14ac:dyDescent="0.25">
      <c r="A2151" s="38">
        <v>39210</v>
      </c>
      <c r="B2151" s="38">
        <v>39210</v>
      </c>
      <c r="C2151" s="11">
        <v>2007</v>
      </c>
      <c r="D2151" s="11" t="s">
        <v>34</v>
      </c>
      <c r="E2151" s="11" t="s">
        <v>35</v>
      </c>
      <c r="F2151" s="36" t="s">
        <v>57</v>
      </c>
      <c r="G2151" s="36" t="s">
        <v>3115</v>
      </c>
      <c r="H2151" s="9" t="s">
        <v>3116</v>
      </c>
      <c r="I2151" s="10">
        <v>0</v>
      </c>
      <c r="J2151" s="12">
        <v>130</v>
      </c>
      <c r="K2151" s="12">
        <v>26</v>
      </c>
      <c r="L2151" s="12">
        <v>0</v>
      </c>
      <c r="M2151" s="12">
        <v>0</v>
      </c>
      <c r="N2151" s="39">
        <v>0</v>
      </c>
      <c r="O2151" s="31">
        <v>0.12</v>
      </c>
      <c r="P2151" s="36" t="s">
        <v>99</v>
      </c>
    </row>
    <row r="2152" spans="1:16" x14ac:dyDescent="0.25">
      <c r="A2152" s="38">
        <v>39210</v>
      </c>
      <c r="B2152" s="38">
        <v>39210</v>
      </c>
      <c r="C2152" s="11">
        <v>2007</v>
      </c>
      <c r="D2152" s="35" t="s">
        <v>13</v>
      </c>
      <c r="E2152" s="11" t="s">
        <v>149</v>
      </c>
      <c r="F2152" s="36" t="s">
        <v>44</v>
      </c>
      <c r="G2152" s="36" t="s">
        <v>889</v>
      </c>
      <c r="H2152" s="9" t="s">
        <v>3117</v>
      </c>
      <c r="I2152" s="10">
        <v>0</v>
      </c>
      <c r="J2152" s="12">
        <v>0</v>
      </c>
      <c r="K2152" s="12">
        <v>0</v>
      </c>
      <c r="L2152" s="12">
        <v>0</v>
      </c>
      <c r="M2152" s="12">
        <v>0</v>
      </c>
      <c r="N2152" s="39">
        <v>0</v>
      </c>
      <c r="O2152" s="31">
        <v>0</v>
      </c>
      <c r="P2152" s="36" t="s">
        <v>99</v>
      </c>
    </row>
    <row r="2153" spans="1:16" ht="24" x14ac:dyDescent="0.25">
      <c r="A2153" s="38">
        <v>39214</v>
      </c>
      <c r="B2153" s="38">
        <v>39214</v>
      </c>
      <c r="C2153" s="11">
        <v>2007</v>
      </c>
      <c r="D2153" s="11" t="s">
        <v>34</v>
      </c>
      <c r="E2153" s="11" t="s">
        <v>333</v>
      </c>
      <c r="F2153" s="36" t="s">
        <v>30</v>
      </c>
      <c r="G2153" s="36" t="s">
        <v>3118</v>
      </c>
      <c r="H2153" s="9" t="s">
        <v>3119</v>
      </c>
      <c r="I2153" s="10">
        <v>0</v>
      </c>
      <c r="J2153" s="12">
        <v>100</v>
      </c>
      <c r="K2153" s="12">
        <v>20</v>
      </c>
      <c r="L2153" s="12">
        <v>0</v>
      </c>
      <c r="M2153" s="12">
        <v>0</v>
      </c>
      <c r="N2153" s="39">
        <v>0</v>
      </c>
      <c r="O2153" s="31">
        <v>9.3200000000000005E-2</v>
      </c>
      <c r="P2153" s="36" t="s">
        <v>99</v>
      </c>
    </row>
    <row r="2154" spans="1:16" ht="24" x14ac:dyDescent="0.25">
      <c r="A2154" s="38">
        <v>39216</v>
      </c>
      <c r="B2154" s="38">
        <v>39216</v>
      </c>
      <c r="C2154" s="11">
        <v>2007</v>
      </c>
      <c r="D2154" s="35" t="s">
        <v>13</v>
      </c>
      <c r="E2154" s="11" t="s">
        <v>112</v>
      </c>
      <c r="F2154" s="36" t="s">
        <v>165</v>
      </c>
      <c r="G2154" s="36" t="s">
        <v>714</v>
      </c>
      <c r="H2154" s="9" t="s">
        <v>3120</v>
      </c>
      <c r="I2154" s="10">
        <v>0</v>
      </c>
      <c r="J2154" s="12">
        <v>8</v>
      </c>
      <c r="K2154" s="12">
        <v>0</v>
      </c>
      <c r="L2154" s="12">
        <v>0</v>
      </c>
      <c r="M2154" s="12">
        <v>0</v>
      </c>
      <c r="N2154" s="39">
        <v>0</v>
      </c>
      <c r="O2154" s="31">
        <v>0</v>
      </c>
      <c r="P2154" s="36" t="s">
        <v>99</v>
      </c>
    </row>
    <row r="2155" spans="1:16" ht="36" x14ac:dyDescent="0.25">
      <c r="A2155" s="38">
        <v>39219</v>
      </c>
      <c r="B2155" s="38">
        <v>39219</v>
      </c>
      <c r="C2155" s="11">
        <v>2007</v>
      </c>
      <c r="D2155" s="35" t="s">
        <v>115</v>
      </c>
      <c r="E2155" s="11" t="s">
        <v>116</v>
      </c>
      <c r="F2155" s="36" t="s">
        <v>55</v>
      </c>
      <c r="G2155" s="36" t="s">
        <v>242</v>
      </c>
      <c r="H2155" s="9" t="s">
        <v>3121</v>
      </c>
      <c r="I2155" s="10">
        <v>2</v>
      </c>
      <c r="J2155" s="12">
        <v>4</v>
      </c>
      <c r="K2155" s="12">
        <v>0</v>
      </c>
      <c r="L2155" s="12">
        <v>0</v>
      </c>
      <c r="M2155" s="12">
        <v>0</v>
      </c>
      <c r="N2155" s="39">
        <v>0</v>
      </c>
      <c r="O2155" s="31">
        <v>0</v>
      </c>
      <c r="P2155" s="36" t="s">
        <v>99</v>
      </c>
    </row>
    <row r="2156" spans="1:16" ht="36" x14ac:dyDescent="0.25">
      <c r="A2156" s="38">
        <v>39220</v>
      </c>
      <c r="B2156" s="38">
        <v>39220</v>
      </c>
      <c r="C2156" s="11">
        <v>2007</v>
      </c>
      <c r="D2156" s="35" t="s">
        <v>115</v>
      </c>
      <c r="E2156" s="11" t="s">
        <v>116</v>
      </c>
      <c r="F2156" s="36" t="s">
        <v>28</v>
      </c>
      <c r="G2156" s="36" t="s">
        <v>698</v>
      </c>
      <c r="H2156" s="9" t="s">
        <v>3122</v>
      </c>
      <c r="I2156" s="10">
        <v>0</v>
      </c>
      <c r="J2156" s="12">
        <v>0</v>
      </c>
      <c r="K2156" s="12">
        <v>0</v>
      </c>
      <c r="L2156" s="12">
        <v>0</v>
      </c>
      <c r="M2156" s="12">
        <v>0</v>
      </c>
      <c r="N2156" s="39">
        <v>0</v>
      </c>
      <c r="O2156" s="31">
        <v>0.41</v>
      </c>
      <c r="P2156" s="36" t="s">
        <v>99</v>
      </c>
    </row>
    <row r="2157" spans="1:16" ht="24" x14ac:dyDescent="0.25">
      <c r="A2157" s="38">
        <v>39221</v>
      </c>
      <c r="B2157" s="38">
        <v>39221</v>
      </c>
      <c r="C2157" s="11">
        <v>2007</v>
      </c>
      <c r="D2157" s="11" t="s">
        <v>34</v>
      </c>
      <c r="E2157" s="11" t="s">
        <v>35</v>
      </c>
      <c r="F2157" s="36" t="s">
        <v>51</v>
      </c>
      <c r="G2157" s="36" t="s">
        <v>357</v>
      </c>
      <c r="H2157" s="9" t="s">
        <v>3123</v>
      </c>
      <c r="I2157" s="10">
        <v>0</v>
      </c>
      <c r="J2157" s="12">
        <v>1000</v>
      </c>
      <c r="K2157" s="12">
        <v>200</v>
      </c>
      <c r="L2157" s="12">
        <v>0</v>
      </c>
      <c r="M2157" s="12">
        <v>0</v>
      </c>
      <c r="N2157" s="39">
        <v>0</v>
      </c>
      <c r="O2157" s="31">
        <v>0.4</v>
      </c>
      <c r="P2157" s="36" t="s">
        <v>99</v>
      </c>
    </row>
    <row r="2158" spans="1:16" ht="24" x14ac:dyDescent="0.25">
      <c r="A2158" s="38">
        <v>39224</v>
      </c>
      <c r="B2158" s="38">
        <v>39224</v>
      </c>
      <c r="C2158" s="11">
        <v>2007</v>
      </c>
      <c r="D2158" s="35" t="s">
        <v>115</v>
      </c>
      <c r="E2158" s="11" t="s">
        <v>116</v>
      </c>
      <c r="F2158" s="36" t="s">
        <v>77</v>
      </c>
      <c r="G2158" s="36" t="s">
        <v>2681</v>
      </c>
      <c r="H2158" s="9" t="s">
        <v>3124</v>
      </c>
      <c r="I2158" s="10">
        <v>10</v>
      </c>
      <c r="J2158" s="12">
        <v>10</v>
      </c>
      <c r="K2158" s="12">
        <v>0</v>
      </c>
      <c r="L2158" s="12">
        <v>0</v>
      </c>
      <c r="M2158" s="12">
        <v>0</v>
      </c>
      <c r="N2158" s="39">
        <v>0</v>
      </c>
      <c r="O2158" s="31">
        <v>0</v>
      </c>
      <c r="P2158" s="36" t="s">
        <v>99</v>
      </c>
    </row>
    <row r="2159" spans="1:16" ht="36" x14ac:dyDescent="0.25">
      <c r="A2159" s="38">
        <v>39224</v>
      </c>
      <c r="B2159" s="38">
        <v>39224</v>
      </c>
      <c r="C2159" s="11">
        <v>2007</v>
      </c>
      <c r="D2159" s="35" t="s">
        <v>104</v>
      </c>
      <c r="E2159" s="11" t="s">
        <v>276</v>
      </c>
      <c r="F2159" s="36" t="s">
        <v>57</v>
      </c>
      <c r="G2159" s="36" t="s">
        <v>1299</v>
      </c>
      <c r="H2159" s="9" t="s">
        <v>3125</v>
      </c>
      <c r="I2159" s="10">
        <v>1</v>
      </c>
      <c r="J2159" s="12">
        <v>5</v>
      </c>
      <c r="K2159" s="12">
        <v>0</v>
      </c>
      <c r="L2159" s="12">
        <v>0</v>
      </c>
      <c r="M2159" s="12">
        <v>0</v>
      </c>
      <c r="N2159" s="39">
        <v>0</v>
      </c>
      <c r="O2159" s="31">
        <v>0</v>
      </c>
      <c r="P2159" s="36" t="s">
        <v>99</v>
      </c>
    </row>
    <row r="2160" spans="1:16" ht="48" x14ac:dyDescent="0.25">
      <c r="A2160" s="38">
        <v>39225</v>
      </c>
      <c r="B2160" s="38">
        <v>39225</v>
      </c>
      <c r="C2160" s="11">
        <v>2007</v>
      </c>
      <c r="D2160" s="35" t="s">
        <v>115</v>
      </c>
      <c r="E2160" s="11" t="s">
        <v>116</v>
      </c>
      <c r="F2160" s="36" t="s">
        <v>28</v>
      </c>
      <c r="G2160" s="36" t="s">
        <v>977</v>
      </c>
      <c r="H2160" s="9" t="s">
        <v>3126</v>
      </c>
      <c r="I2160" s="10">
        <v>0</v>
      </c>
      <c r="J2160" s="12">
        <v>1</v>
      </c>
      <c r="K2160" s="12">
        <v>0</v>
      </c>
      <c r="L2160" s="12">
        <v>0</v>
      </c>
      <c r="M2160" s="12">
        <v>0</v>
      </c>
      <c r="N2160" s="39">
        <v>0</v>
      </c>
      <c r="O2160" s="31">
        <v>0.4</v>
      </c>
      <c r="P2160" s="36" t="s">
        <v>99</v>
      </c>
    </row>
    <row r="2161" spans="1:16" ht="36" x14ac:dyDescent="0.25">
      <c r="A2161" s="38">
        <v>39226</v>
      </c>
      <c r="B2161" s="38">
        <v>39226</v>
      </c>
      <c r="C2161" s="11">
        <v>2007</v>
      </c>
      <c r="D2161" s="11" t="s">
        <v>34</v>
      </c>
      <c r="E2161" s="11" t="s">
        <v>35</v>
      </c>
      <c r="F2161" s="36" t="s">
        <v>57</v>
      </c>
      <c r="G2161" s="36" t="s">
        <v>3127</v>
      </c>
      <c r="H2161" s="9" t="s">
        <v>3128</v>
      </c>
      <c r="I2161" s="10">
        <v>0</v>
      </c>
      <c r="J2161" s="12">
        <v>37</v>
      </c>
      <c r="K2161" s="12">
        <v>3</v>
      </c>
      <c r="L2161" s="12">
        <v>0</v>
      </c>
      <c r="M2161" s="12">
        <v>0</v>
      </c>
      <c r="N2161" s="39">
        <v>0</v>
      </c>
      <c r="O2161" s="31">
        <v>1.2999999999999999E-2</v>
      </c>
      <c r="P2161" s="36" t="s">
        <v>99</v>
      </c>
    </row>
    <row r="2162" spans="1:16" ht="36" x14ac:dyDescent="0.25">
      <c r="A2162" s="38">
        <v>39227</v>
      </c>
      <c r="B2162" s="38">
        <v>39227</v>
      </c>
      <c r="C2162" s="11">
        <v>2007</v>
      </c>
      <c r="D2162" s="35" t="s">
        <v>13</v>
      </c>
      <c r="E2162" s="11" t="s">
        <v>112</v>
      </c>
      <c r="F2162" s="36" t="s">
        <v>28</v>
      </c>
      <c r="G2162" s="36" t="s">
        <v>698</v>
      </c>
      <c r="H2162" s="9" t="s">
        <v>3129</v>
      </c>
      <c r="I2162" s="10">
        <v>0</v>
      </c>
      <c r="J2162" s="12">
        <v>30</v>
      </c>
      <c r="K2162" s="12">
        <v>7</v>
      </c>
      <c r="L2162" s="12">
        <v>0</v>
      </c>
      <c r="M2162" s="12">
        <v>0</v>
      </c>
      <c r="N2162" s="39">
        <v>0</v>
      </c>
      <c r="O2162" s="31">
        <v>0.29099999999999998</v>
      </c>
      <c r="P2162" s="36" t="s">
        <v>99</v>
      </c>
    </row>
    <row r="2163" spans="1:16" ht="24" x14ac:dyDescent="0.25">
      <c r="A2163" s="38">
        <v>39231</v>
      </c>
      <c r="B2163" s="38">
        <v>39231</v>
      </c>
      <c r="C2163" s="11">
        <v>2007</v>
      </c>
      <c r="D2163" s="11" t="s">
        <v>34</v>
      </c>
      <c r="E2163" s="11" t="s">
        <v>35</v>
      </c>
      <c r="F2163" s="36" t="s">
        <v>57</v>
      </c>
      <c r="G2163" s="36" t="s">
        <v>613</v>
      </c>
      <c r="H2163" s="9" t="s">
        <v>3130</v>
      </c>
      <c r="I2163" s="10">
        <v>0</v>
      </c>
      <c r="J2163" s="12">
        <v>225</v>
      </c>
      <c r="K2163" s="12">
        <v>45</v>
      </c>
      <c r="L2163" s="12">
        <v>0</v>
      </c>
      <c r="M2163" s="12">
        <v>0</v>
      </c>
      <c r="N2163" s="39">
        <v>0</v>
      </c>
      <c r="O2163" s="31">
        <v>0.20899999999999999</v>
      </c>
      <c r="P2163" s="36" t="s">
        <v>99</v>
      </c>
    </row>
    <row r="2164" spans="1:16" ht="48" x14ac:dyDescent="0.25">
      <c r="A2164" s="38">
        <v>39233</v>
      </c>
      <c r="B2164" s="38">
        <v>39233</v>
      </c>
      <c r="C2164" s="11">
        <v>2007</v>
      </c>
      <c r="D2164" s="35" t="s">
        <v>104</v>
      </c>
      <c r="E2164" s="11" t="s">
        <v>276</v>
      </c>
      <c r="F2164" s="36" t="s">
        <v>28</v>
      </c>
      <c r="G2164" s="36" t="s">
        <v>698</v>
      </c>
      <c r="H2164" s="9" t="s">
        <v>3131</v>
      </c>
      <c r="I2164" s="10">
        <v>2</v>
      </c>
      <c r="J2164" s="12">
        <v>7</v>
      </c>
      <c r="K2164" s="12">
        <v>1</v>
      </c>
      <c r="L2164" s="12">
        <v>0</v>
      </c>
      <c r="M2164" s="12">
        <v>0</v>
      </c>
      <c r="N2164" s="39">
        <v>0</v>
      </c>
      <c r="O2164" s="31">
        <v>4.1000000000000002E-2</v>
      </c>
      <c r="P2164" s="36" t="s">
        <v>99</v>
      </c>
    </row>
    <row r="2165" spans="1:16" ht="60" x14ac:dyDescent="0.25">
      <c r="A2165" s="38">
        <v>39234</v>
      </c>
      <c r="B2165" s="38">
        <v>39234</v>
      </c>
      <c r="C2165" s="11">
        <v>2007</v>
      </c>
      <c r="D2165" s="11" t="s">
        <v>34</v>
      </c>
      <c r="E2165" s="11" t="s">
        <v>39</v>
      </c>
      <c r="F2165" s="36" t="s">
        <v>36</v>
      </c>
      <c r="G2165" s="36" t="s">
        <v>3132</v>
      </c>
      <c r="H2165" s="9" t="s">
        <v>3133</v>
      </c>
      <c r="I2165" s="10">
        <v>0</v>
      </c>
      <c r="J2165" s="12">
        <v>6935</v>
      </c>
      <c r="K2165" s="12">
        <v>0</v>
      </c>
      <c r="L2165" s="12">
        <v>0</v>
      </c>
      <c r="M2165" s="12">
        <v>0</v>
      </c>
      <c r="N2165" s="39">
        <v>16249.5</v>
      </c>
      <c r="O2165" s="31">
        <v>12.696</v>
      </c>
      <c r="P2165" s="36" t="s">
        <v>41</v>
      </c>
    </row>
    <row r="2166" spans="1:16" ht="36" x14ac:dyDescent="0.25">
      <c r="A2166" s="38">
        <v>39234</v>
      </c>
      <c r="B2166" s="38">
        <v>39355</v>
      </c>
      <c r="C2166" s="11">
        <v>2007</v>
      </c>
      <c r="D2166" s="11" t="s">
        <v>34</v>
      </c>
      <c r="E2166" s="11" t="s">
        <v>39</v>
      </c>
      <c r="F2166" s="36" t="s">
        <v>92</v>
      </c>
      <c r="G2166" s="36" t="s">
        <v>1272</v>
      </c>
      <c r="H2166" s="9" t="s">
        <v>3095</v>
      </c>
      <c r="I2166" s="10">
        <v>0</v>
      </c>
      <c r="J2166" s="12">
        <v>42668</v>
      </c>
      <c r="K2166" s="12">
        <v>0</v>
      </c>
      <c r="L2166" s="12">
        <v>0</v>
      </c>
      <c r="M2166" s="12">
        <v>0</v>
      </c>
      <c r="N2166" s="39">
        <v>65370.52</v>
      </c>
      <c r="O2166" s="31">
        <v>52.295999999999999</v>
      </c>
      <c r="P2166" s="36" t="s">
        <v>41</v>
      </c>
    </row>
    <row r="2167" spans="1:16" ht="60" x14ac:dyDescent="0.25">
      <c r="A2167" s="38">
        <v>39234</v>
      </c>
      <c r="B2167" s="38">
        <v>39294</v>
      </c>
      <c r="C2167" s="11">
        <v>2007</v>
      </c>
      <c r="D2167" s="11" t="s">
        <v>34</v>
      </c>
      <c r="E2167" s="11" t="s">
        <v>39</v>
      </c>
      <c r="F2167" s="36" t="s">
        <v>598</v>
      </c>
      <c r="G2167" s="36" t="s">
        <v>3134</v>
      </c>
      <c r="H2167" s="9" t="s">
        <v>3095</v>
      </c>
      <c r="I2167" s="10">
        <v>0</v>
      </c>
      <c r="J2167" s="12">
        <v>11555</v>
      </c>
      <c r="K2167" s="12">
        <v>0</v>
      </c>
      <c r="L2167" s="12">
        <v>0</v>
      </c>
      <c r="M2167" s="12">
        <v>0</v>
      </c>
      <c r="N2167" s="39">
        <v>17423.09</v>
      </c>
      <c r="O2167" s="31">
        <v>13.938000000000001</v>
      </c>
      <c r="P2167" s="36" t="s">
        <v>41</v>
      </c>
    </row>
    <row r="2168" spans="1:16" ht="24" x14ac:dyDescent="0.25">
      <c r="A2168" s="38">
        <v>39234</v>
      </c>
      <c r="B2168" s="38">
        <v>39234</v>
      </c>
      <c r="C2168" s="11">
        <v>2007</v>
      </c>
      <c r="D2168" s="11" t="s">
        <v>34</v>
      </c>
      <c r="E2168" s="11" t="s">
        <v>333</v>
      </c>
      <c r="F2168" s="36" t="s">
        <v>100</v>
      </c>
      <c r="G2168" s="36" t="s">
        <v>3135</v>
      </c>
      <c r="H2168" s="9" t="s">
        <v>3136</v>
      </c>
      <c r="I2168" s="10">
        <v>0</v>
      </c>
      <c r="J2168" s="12">
        <v>748</v>
      </c>
      <c r="K2168" s="12">
        <v>0</v>
      </c>
      <c r="L2168" s="12">
        <v>0</v>
      </c>
      <c r="M2168" s="12">
        <v>0</v>
      </c>
      <c r="N2168" s="39">
        <v>2087.63</v>
      </c>
      <c r="O2168" s="31">
        <v>4.2549999999999999</v>
      </c>
      <c r="P2168" s="36" t="s">
        <v>41</v>
      </c>
    </row>
    <row r="2169" spans="1:16" ht="72" x14ac:dyDescent="0.25">
      <c r="A2169" s="38">
        <v>39235</v>
      </c>
      <c r="B2169" s="38">
        <v>39235</v>
      </c>
      <c r="C2169" s="11">
        <v>2007</v>
      </c>
      <c r="D2169" s="11" t="s">
        <v>34</v>
      </c>
      <c r="E2169" s="11" t="s">
        <v>67</v>
      </c>
      <c r="F2169" s="36" t="s">
        <v>36</v>
      </c>
      <c r="G2169" s="36" t="s">
        <v>3137</v>
      </c>
      <c r="H2169" s="9" t="s">
        <v>3138</v>
      </c>
      <c r="I2169" s="10">
        <v>0</v>
      </c>
      <c r="J2169" s="12">
        <v>3500</v>
      </c>
      <c r="K2169" s="12">
        <v>3655</v>
      </c>
      <c r="L2169" s="12">
        <v>51</v>
      </c>
      <c r="M2169" s="12">
        <v>0</v>
      </c>
      <c r="N2169" s="39">
        <v>12264</v>
      </c>
      <c r="O2169" s="31">
        <v>307.60000000000002</v>
      </c>
      <c r="P2169" s="36" t="s">
        <v>38</v>
      </c>
    </row>
    <row r="2170" spans="1:16" ht="24" x14ac:dyDescent="0.25">
      <c r="A2170" s="38">
        <v>39235</v>
      </c>
      <c r="B2170" s="38">
        <v>39235</v>
      </c>
      <c r="C2170" s="11">
        <v>2007</v>
      </c>
      <c r="D2170" s="11" t="s">
        <v>34</v>
      </c>
      <c r="E2170" s="11" t="s">
        <v>35</v>
      </c>
      <c r="F2170" s="36" t="s">
        <v>30</v>
      </c>
      <c r="G2170" s="36" t="s">
        <v>554</v>
      </c>
      <c r="H2170" s="9" t="s">
        <v>3139</v>
      </c>
      <c r="I2170" s="10">
        <v>0</v>
      </c>
      <c r="J2170" s="12">
        <v>300</v>
      </c>
      <c r="K2170" s="12">
        <v>60</v>
      </c>
      <c r="L2170" s="12">
        <v>0</v>
      </c>
      <c r="M2170" s="12">
        <v>0</v>
      </c>
      <c r="N2170" s="39">
        <v>0</v>
      </c>
      <c r="O2170" s="31">
        <v>0.27900000000000003</v>
      </c>
      <c r="P2170" s="36" t="s">
        <v>99</v>
      </c>
    </row>
    <row r="2171" spans="1:16" ht="36" x14ac:dyDescent="0.25">
      <c r="A2171" s="38">
        <v>39236</v>
      </c>
      <c r="B2171" s="38">
        <v>39236</v>
      </c>
      <c r="C2171" s="11">
        <v>2007</v>
      </c>
      <c r="D2171" s="35" t="s">
        <v>115</v>
      </c>
      <c r="E2171" s="11" t="s">
        <v>116</v>
      </c>
      <c r="F2171" s="36" t="s">
        <v>92</v>
      </c>
      <c r="G2171" s="36" t="s">
        <v>423</v>
      </c>
      <c r="H2171" s="9" t="s">
        <v>3140</v>
      </c>
      <c r="I2171" s="10">
        <v>6</v>
      </c>
      <c r="J2171" s="12">
        <v>17</v>
      </c>
      <c r="K2171" s="12">
        <v>0</v>
      </c>
      <c r="L2171" s="12">
        <v>0</v>
      </c>
      <c r="M2171" s="12">
        <v>0</v>
      </c>
      <c r="N2171" s="39">
        <v>0</v>
      </c>
      <c r="O2171" s="31">
        <v>0.6</v>
      </c>
      <c r="P2171" s="36" t="s">
        <v>99</v>
      </c>
    </row>
    <row r="2172" spans="1:16" ht="36" x14ac:dyDescent="0.25">
      <c r="A2172" s="38">
        <v>39236</v>
      </c>
      <c r="B2172" s="38">
        <v>39236</v>
      </c>
      <c r="C2172" s="11">
        <v>2007</v>
      </c>
      <c r="D2172" s="11" t="s">
        <v>34</v>
      </c>
      <c r="E2172" s="11" t="s">
        <v>35</v>
      </c>
      <c r="F2172" s="36" t="s">
        <v>42</v>
      </c>
      <c r="G2172" s="36" t="s">
        <v>3141</v>
      </c>
      <c r="H2172" s="9" t="s">
        <v>3142</v>
      </c>
      <c r="I2172" s="10">
        <v>0</v>
      </c>
      <c r="J2172" s="12">
        <v>0</v>
      </c>
      <c r="K2172" s="12">
        <v>0</v>
      </c>
      <c r="L2172" s="12">
        <v>0</v>
      </c>
      <c r="M2172" s="12">
        <v>0</v>
      </c>
      <c r="N2172" s="39">
        <v>0</v>
      </c>
      <c r="O2172" s="31">
        <v>0</v>
      </c>
      <c r="P2172" s="36" t="s">
        <v>99</v>
      </c>
    </row>
    <row r="2173" spans="1:16" ht="24" x14ac:dyDescent="0.25">
      <c r="A2173" s="38">
        <v>39236</v>
      </c>
      <c r="B2173" s="38">
        <v>39236</v>
      </c>
      <c r="C2173" s="11">
        <v>2007</v>
      </c>
      <c r="D2173" s="35" t="s">
        <v>115</v>
      </c>
      <c r="E2173" s="11" t="s">
        <v>116</v>
      </c>
      <c r="F2173" s="36" t="s">
        <v>55</v>
      </c>
      <c r="G2173" s="36" t="s">
        <v>1039</v>
      </c>
      <c r="H2173" s="9" t="s">
        <v>3143</v>
      </c>
      <c r="I2173" s="10">
        <v>0</v>
      </c>
      <c r="J2173" s="12">
        <v>4</v>
      </c>
      <c r="K2173" s="12">
        <v>0</v>
      </c>
      <c r="L2173" s="12">
        <v>0</v>
      </c>
      <c r="M2173" s="12">
        <v>0</v>
      </c>
      <c r="N2173" s="39">
        <v>0</v>
      </c>
      <c r="O2173" s="31">
        <v>0</v>
      </c>
      <c r="P2173" s="36" t="s">
        <v>99</v>
      </c>
    </row>
    <row r="2174" spans="1:16" ht="24" x14ac:dyDescent="0.25">
      <c r="A2174" s="38">
        <v>39237</v>
      </c>
      <c r="B2174" s="38">
        <v>39237</v>
      </c>
      <c r="C2174" s="11">
        <v>2007</v>
      </c>
      <c r="D2174" s="11" t="s">
        <v>34</v>
      </c>
      <c r="E2174" s="11" t="s">
        <v>35</v>
      </c>
      <c r="F2174" s="36" t="s">
        <v>42</v>
      </c>
      <c r="G2174" s="36" t="s">
        <v>3144</v>
      </c>
      <c r="H2174" s="9" t="s">
        <v>3145</v>
      </c>
      <c r="I2174" s="10">
        <v>3</v>
      </c>
      <c r="J2174" s="12">
        <v>4</v>
      </c>
      <c r="K2174" s="12">
        <v>0</v>
      </c>
      <c r="L2174" s="12">
        <v>0</v>
      </c>
      <c r="M2174" s="12">
        <v>0</v>
      </c>
      <c r="N2174" s="39">
        <v>0</v>
      </c>
      <c r="O2174" s="31">
        <v>0</v>
      </c>
      <c r="P2174" s="36" t="s">
        <v>99</v>
      </c>
    </row>
    <row r="2175" spans="1:16" ht="24" x14ac:dyDescent="0.25">
      <c r="A2175" s="38">
        <v>39240</v>
      </c>
      <c r="B2175" s="38">
        <v>39240</v>
      </c>
      <c r="C2175" s="11">
        <v>2007</v>
      </c>
      <c r="D2175" s="11" t="s">
        <v>34</v>
      </c>
      <c r="E2175" s="11" t="s">
        <v>35</v>
      </c>
      <c r="F2175" s="36" t="s">
        <v>100</v>
      </c>
      <c r="G2175" s="36" t="s">
        <v>3146</v>
      </c>
      <c r="H2175" s="9" t="s">
        <v>3147</v>
      </c>
      <c r="I2175" s="10">
        <v>0</v>
      </c>
      <c r="J2175" s="12">
        <v>85</v>
      </c>
      <c r="K2175" s="12">
        <v>17</v>
      </c>
      <c r="L2175" s="12">
        <v>0</v>
      </c>
      <c r="M2175" s="12">
        <v>0</v>
      </c>
      <c r="N2175" s="39">
        <v>0</v>
      </c>
      <c r="O2175" s="31">
        <v>3.4000000000000002E-2</v>
      </c>
      <c r="P2175" s="36" t="s">
        <v>99</v>
      </c>
    </row>
    <row r="2176" spans="1:16" ht="36" x14ac:dyDescent="0.25">
      <c r="A2176" s="38">
        <v>39240</v>
      </c>
      <c r="B2176" s="38">
        <v>39240</v>
      </c>
      <c r="C2176" s="11">
        <v>2007</v>
      </c>
      <c r="D2176" s="35" t="s">
        <v>115</v>
      </c>
      <c r="E2176" s="11" t="s">
        <v>116</v>
      </c>
      <c r="F2176" s="36" t="s">
        <v>69</v>
      </c>
      <c r="G2176" s="36" t="s">
        <v>155</v>
      </c>
      <c r="H2176" s="9" t="s">
        <v>3148</v>
      </c>
      <c r="I2176" s="10">
        <v>0</v>
      </c>
      <c r="J2176" s="12">
        <v>0</v>
      </c>
      <c r="K2176" s="12">
        <v>0</v>
      </c>
      <c r="L2176" s="12">
        <v>0</v>
      </c>
      <c r="M2176" s="12">
        <v>0</v>
      </c>
      <c r="N2176" s="39">
        <v>0</v>
      </c>
      <c r="O2176" s="31">
        <v>0.27</v>
      </c>
      <c r="P2176" s="36" t="s">
        <v>99</v>
      </c>
    </row>
    <row r="2177" spans="1:16" ht="36" x14ac:dyDescent="0.25">
      <c r="A2177" s="38">
        <v>39241</v>
      </c>
      <c r="B2177" s="38">
        <v>39211</v>
      </c>
      <c r="C2177" s="11">
        <v>2007</v>
      </c>
      <c r="D2177" s="11" t="s">
        <v>34</v>
      </c>
      <c r="E2177" s="11" t="s">
        <v>35</v>
      </c>
      <c r="F2177" s="36" t="s">
        <v>162</v>
      </c>
      <c r="G2177" s="36" t="s">
        <v>3149</v>
      </c>
      <c r="H2177" s="9" t="s">
        <v>3150</v>
      </c>
      <c r="I2177" s="10">
        <v>0</v>
      </c>
      <c r="J2177" s="12">
        <v>350</v>
      </c>
      <c r="K2177" s="12">
        <v>70</v>
      </c>
      <c r="L2177" s="12">
        <v>0</v>
      </c>
      <c r="M2177" s="12">
        <v>0</v>
      </c>
      <c r="N2177" s="39">
        <v>0</v>
      </c>
      <c r="O2177" s="31">
        <v>0.14000000000000001</v>
      </c>
      <c r="P2177" s="36" t="s">
        <v>99</v>
      </c>
    </row>
    <row r="2178" spans="1:16" ht="36" x14ac:dyDescent="0.25">
      <c r="A2178" s="38">
        <v>39246</v>
      </c>
      <c r="B2178" s="38">
        <v>39246</v>
      </c>
      <c r="C2178" s="11">
        <v>2007</v>
      </c>
      <c r="D2178" s="11" t="s">
        <v>34</v>
      </c>
      <c r="E2178" s="11" t="s">
        <v>35</v>
      </c>
      <c r="F2178" s="36" t="s">
        <v>32</v>
      </c>
      <c r="G2178" s="36" t="s">
        <v>564</v>
      </c>
      <c r="H2178" s="9" t="s">
        <v>3151</v>
      </c>
      <c r="I2178" s="10">
        <v>0</v>
      </c>
      <c r="J2178" s="12">
        <v>16</v>
      </c>
      <c r="K2178" s="12">
        <v>0</v>
      </c>
      <c r="L2178" s="12">
        <v>0</v>
      </c>
      <c r="M2178" s="12">
        <v>0</v>
      </c>
      <c r="N2178" s="39">
        <v>0</v>
      </c>
      <c r="O2178" s="31">
        <v>0</v>
      </c>
      <c r="P2178" s="36" t="s">
        <v>99</v>
      </c>
    </row>
    <row r="2179" spans="1:16" ht="36" x14ac:dyDescent="0.25">
      <c r="A2179" s="38">
        <v>39247</v>
      </c>
      <c r="B2179" s="38">
        <v>39247</v>
      </c>
      <c r="C2179" s="11">
        <v>2007</v>
      </c>
      <c r="D2179" s="35" t="s">
        <v>115</v>
      </c>
      <c r="E2179" s="11" t="s">
        <v>116</v>
      </c>
      <c r="F2179" s="36" t="s">
        <v>51</v>
      </c>
      <c r="G2179" s="36" t="s">
        <v>3152</v>
      </c>
      <c r="H2179" s="9" t="s">
        <v>3153</v>
      </c>
      <c r="I2179" s="10">
        <v>1</v>
      </c>
      <c r="J2179" s="12">
        <v>4</v>
      </c>
      <c r="K2179" s="12">
        <v>0</v>
      </c>
      <c r="L2179" s="12">
        <v>0</v>
      </c>
      <c r="M2179" s="12">
        <v>0</v>
      </c>
      <c r="N2179" s="39">
        <v>0</v>
      </c>
      <c r="O2179" s="31">
        <v>0.27</v>
      </c>
      <c r="P2179" s="36" t="s">
        <v>99</v>
      </c>
    </row>
    <row r="2180" spans="1:16" ht="48" x14ac:dyDescent="0.25">
      <c r="A2180" s="38">
        <v>39248</v>
      </c>
      <c r="B2180" s="38">
        <v>39248</v>
      </c>
      <c r="C2180" s="11">
        <v>2007</v>
      </c>
      <c r="D2180" s="35" t="s">
        <v>115</v>
      </c>
      <c r="E2180" s="11" t="s">
        <v>116</v>
      </c>
      <c r="F2180" s="36" t="s">
        <v>75</v>
      </c>
      <c r="G2180" s="36" t="s">
        <v>272</v>
      </c>
      <c r="H2180" s="9" t="s">
        <v>3154</v>
      </c>
      <c r="I2180" s="10">
        <v>0</v>
      </c>
      <c r="J2180" s="12">
        <v>0</v>
      </c>
      <c r="K2180" s="12">
        <v>0</v>
      </c>
      <c r="L2180" s="12">
        <v>0</v>
      </c>
      <c r="M2180" s="12">
        <v>0</v>
      </c>
      <c r="N2180" s="39">
        <v>0</v>
      </c>
      <c r="O2180" s="31">
        <v>0.39600000000000002</v>
      </c>
      <c r="P2180" s="36" t="s">
        <v>99</v>
      </c>
    </row>
    <row r="2181" spans="1:16" ht="24" x14ac:dyDescent="0.25">
      <c r="A2181" s="38">
        <v>39249</v>
      </c>
      <c r="B2181" s="38">
        <v>39249</v>
      </c>
      <c r="C2181" s="11">
        <v>2007</v>
      </c>
      <c r="D2181" s="11" t="s">
        <v>34</v>
      </c>
      <c r="E2181" s="11" t="s">
        <v>35</v>
      </c>
      <c r="F2181" s="36" t="s">
        <v>97</v>
      </c>
      <c r="G2181" s="36" t="s">
        <v>3155</v>
      </c>
      <c r="H2181" s="9" t="s">
        <v>3156</v>
      </c>
      <c r="I2181" s="10">
        <v>0</v>
      </c>
      <c r="J2181" s="12">
        <v>120</v>
      </c>
      <c r="K2181" s="12">
        <v>25</v>
      </c>
      <c r="L2181" s="12">
        <v>0</v>
      </c>
      <c r="M2181" s="12">
        <v>0</v>
      </c>
      <c r="N2181" s="39">
        <v>0</v>
      </c>
      <c r="O2181" s="31">
        <v>0.11600000000000001</v>
      </c>
      <c r="P2181" s="36" t="s">
        <v>99</v>
      </c>
    </row>
    <row r="2182" spans="1:16" ht="24" x14ac:dyDescent="0.25">
      <c r="A2182" s="38">
        <v>39251</v>
      </c>
      <c r="B2182" s="38">
        <v>39251</v>
      </c>
      <c r="C2182" s="11">
        <v>2007</v>
      </c>
      <c r="D2182" s="11" t="s">
        <v>34</v>
      </c>
      <c r="E2182" s="11" t="s">
        <v>35</v>
      </c>
      <c r="F2182" s="36" t="s">
        <v>15</v>
      </c>
      <c r="G2182" s="36" t="s">
        <v>3157</v>
      </c>
      <c r="H2182" s="9" t="s">
        <v>3158</v>
      </c>
      <c r="I2182" s="10">
        <v>0</v>
      </c>
      <c r="J2182" s="12">
        <v>75</v>
      </c>
      <c r="K2182" s="12">
        <v>15</v>
      </c>
      <c r="L2182" s="12">
        <v>0</v>
      </c>
      <c r="M2182" s="12">
        <v>0</v>
      </c>
      <c r="N2182" s="39">
        <v>0</v>
      </c>
      <c r="O2182" s="31">
        <v>6.9000000000000006E-2</v>
      </c>
      <c r="P2182" s="36" t="s">
        <v>99</v>
      </c>
    </row>
    <row r="2183" spans="1:16" ht="24" x14ac:dyDescent="0.25">
      <c r="A2183" s="38">
        <v>39252</v>
      </c>
      <c r="B2183" s="38">
        <v>39252</v>
      </c>
      <c r="C2183" s="11">
        <v>2007</v>
      </c>
      <c r="D2183" s="11" t="s">
        <v>34</v>
      </c>
      <c r="E2183" s="11" t="s">
        <v>35</v>
      </c>
      <c r="F2183" s="36" t="s">
        <v>19</v>
      </c>
      <c r="G2183" s="36" t="s">
        <v>3159</v>
      </c>
      <c r="H2183" s="9" t="s">
        <v>3160</v>
      </c>
      <c r="I2183" s="10">
        <v>0</v>
      </c>
      <c r="J2183" s="12">
        <v>190</v>
      </c>
      <c r="K2183" s="12">
        <v>38</v>
      </c>
      <c r="L2183" s="12">
        <v>0</v>
      </c>
      <c r="M2183" s="12">
        <v>0</v>
      </c>
      <c r="N2183" s="39">
        <v>0</v>
      </c>
      <c r="O2183" s="31">
        <v>0.17699999999999999</v>
      </c>
      <c r="P2183" s="36" t="s">
        <v>99</v>
      </c>
    </row>
    <row r="2184" spans="1:16" ht="24" x14ac:dyDescent="0.25">
      <c r="A2184" s="38">
        <v>39252</v>
      </c>
      <c r="B2184" s="38">
        <v>38495</v>
      </c>
      <c r="C2184" s="11">
        <v>2007</v>
      </c>
      <c r="D2184" s="11" t="s">
        <v>34</v>
      </c>
      <c r="E2184" s="11" t="s">
        <v>35</v>
      </c>
      <c r="F2184" s="36" t="s">
        <v>92</v>
      </c>
      <c r="G2184" s="36" t="s">
        <v>3161</v>
      </c>
      <c r="H2184" s="9" t="s">
        <v>3162</v>
      </c>
      <c r="I2184" s="10">
        <v>0</v>
      </c>
      <c r="J2184" s="12">
        <v>101</v>
      </c>
      <c r="K2184" s="12">
        <v>28</v>
      </c>
      <c r="L2184" s="12">
        <v>0</v>
      </c>
      <c r="M2184" s="12">
        <v>0</v>
      </c>
      <c r="N2184" s="39">
        <v>0</v>
      </c>
      <c r="O2184" s="31">
        <v>5.6000000000000001E-2</v>
      </c>
      <c r="P2184" s="36" t="s">
        <v>99</v>
      </c>
    </row>
    <row r="2185" spans="1:16" x14ac:dyDescent="0.25">
      <c r="A2185" s="38">
        <v>39252</v>
      </c>
      <c r="B2185" s="38">
        <v>39252</v>
      </c>
      <c r="C2185" s="11">
        <v>2007</v>
      </c>
      <c r="D2185" s="11" t="s">
        <v>34</v>
      </c>
      <c r="E2185" s="11" t="s">
        <v>35</v>
      </c>
      <c r="F2185" s="36" t="s">
        <v>55</v>
      </c>
      <c r="G2185" s="36" t="s">
        <v>3163</v>
      </c>
      <c r="H2185" s="9" t="s">
        <v>3164</v>
      </c>
      <c r="I2185" s="10">
        <v>0</v>
      </c>
      <c r="J2185" s="12">
        <v>55</v>
      </c>
      <c r="K2185" s="12">
        <v>11</v>
      </c>
      <c r="L2185" s="12">
        <v>0</v>
      </c>
      <c r="M2185" s="12">
        <v>0</v>
      </c>
      <c r="N2185" s="39">
        <v>0</v>
      </c>
      <c r="O2185" s="31">
        <v>2.1999999999999999E-2</v>
      </c>
      <c r="P2185" s="36" t="s">
        <v>99</v>
      </c>
    </row>
    <row r="2186" spans="1:16" ht="24" x14ac:dyDescent="0.25">
      <c r="A2186" s="38">
        <v>39253</v>
      </c>
      <c r="B2186" s="38">
        <v>39253</v>
      </c>
      <c r="C2186" s="11">
        <v>2007</v>
      </c>
      <c r="D2186" s="35" t="s">
        <v>115</v>
      </c>
      <c r="E2186" s="11" t="s">
        <v>116</v>
      </c>
      <c r="F2186" s="36" t="s">
        <v>47</v>
      </c>
      <c r="G2186" s="36" t="s">
        <v>3165</v>
      </c>
      <c r="H2186" s="9" t="s">
        <v>3166</v>
      </c>
      <c r="I2186" s="10">
        <v>7</v>
      </c>
      <c r="J2186" s="12">
        <v>27</v>
      </c>
      <c r="K2186" s="12">
        <v>0</v>
      </c>
      <c r="L2186" s="12">
        <v>0</v>
      </c>
      <c r="M2186" s="12">
        <v>0</v>
      </c>
      <c r="N2186" s="39">
        <v>0</v>
      </c>
      <c r="O2186" s="31">
        <v>0</v>
      </c>
      <c r="P2186" s="36" t="s">
        <v>99</v>
      </c>
    </row>
    <row r="2187" spans="1:16" ht="48" x14ac:dyDescent="0.25">
      <c r="A2187" s="38">
        <v>39254</v>
      </c>
      <c r="B2187" s="38">
        <v>39254</v>
      </c>
      <c r="C2187" s="11">
        <v>2007</v>
      </c>
      <c r="D2187" s="35" t="s">
        <v>115</v>
      </c>
      <c r="E2187" s="11" t="s">
        <v>116</v>
      </c>
      <c r="F2187" s="36" t="s">
        <v>47</v>
      </c>
      <c r="G2187" s="36" t="s">
        <v>3167</v>
      </c>
      <c r="H2187" s="9" t="s">
        <v>3168</v>
      </c>
      <c r="I2187" s="10">
        <v>0</v>
      </c>
      <c r="J2187" s="12">
        <v>1</v>
      </c>
      <c r="K2187" s="12">
        <v>0</v>
      </c>
      <c r="L2187" s="12">
        <v>0</v>
      </c>
      <c r="M2187" s="12">
        <v>0</v>
      </c>
      <c r="N2187" s="39">
        <v>0</v>
      </c>
      <c r="O2187" s="31">
        <v>0.27</v>
      </c>
      <c r="P2187" s="36" t="s">
        <v>99</v>
      </c>
    </row>
    <row r="2188" spans="1:16" x14ac:dyDescent="0.25">
      <c r="A2188" s="38">
        <v>39256</v>
      </c>
      <c r="B2188" s="38">
        <v>39256</v>
      </c>
      <c r="C2188" s="11">
        <v>2007</v>
      </c>
      <c r="D2188" s="35" t="s">
        <v>115</v>
      </c>
      <c r="E2188" s="11" t="s">
        <v>116</v>
      </c>
      <c r="F2188" s="36" t="s">
        <v>47</v>
      </c>
      <c r="G2188" s="36" t="s">
        <v>3169</v>
      </c>
      <c r="H2188" s="9" t="s">
        <v>3170</v>
      </c>
      <c r="I2188" s="10">
        <v>3</v>
      </c>
      <c r="J2188" s="12">
        <v>3</v>
      </c>
      <c r="K2188" s="12">
        <v>0</v>
      </c>
      <c r="L2188" s="12">
        <v>0</v>
      </c>
      <c r="M2188" s="12">
        <v>0</v>
      </c>
      <c r="N2188" s="39">
        <v>0</v>
      </c>
      <c r="O2188" s="31">
        <v>1</v>
      </c>
      <c r="P2188" s="36" t="s">
        <v>99</v>
      </c>
    </row>
    <row r="2189" spans="1:16" ht="24" x14ac:dyDescent="0.25">
      <c r="A2189" s="38">
        <v>39257</v>
      </c>
      <c r="B2189" s="38">
        <v>39257</v>
      </c>
      <c r="C2189" s="11">
        <v>2007</v>
      </c>
      <c r="D2189" s="11" t="s">
        <v>34</v>
      </c>
      <c r="E2189" s="11" t="s">
        <v>333</v>
      </c>
      <c r="F2189" s="36" t="s">
        <v>75</v>
      </c>
      <c r="G2189" s="36" t="s">
        <v>389</v>
      </c>
      <c r="H2189" s="9" t="s">
        <v>3171</v>
      </c>
      <c r="I2189" s="10">
        <v>0</v>
      </c>
      <c r="J2189" s="12">
        <v>359</v>
      </c>
      <c r="K2189" s="12">
        <v>0</v>
      </c>
      <c r="L2189" s="12">
        <v>0</v>
      </c>
      <c r="M2189" s="12">
        <v>0</v>
      </c>
      <c r="N2189" s="39">
        <v>902.25</v>
      </c>
      <c r="O2189" s="31">
        <v>2.5259999999999998</v>
      </c>
      <c r="P2189" s="36" t="s">
        <v>41</v>
      </c>
    </row>
    <row r="2190" spans="1:16" ht="24" x14ac:dyDescent="0.25">
      <c r="A2190" s="38">
        <v>39258</v>
      </c>
      <c r="B2190" s="38">
        <v>39258</v>
      </c>
      <c r="C2190" s="11">
        <v>2007</v>
      </c>
      <c r="D2190" s="11" t="s">
        <v>34</v>
      </c>
      <c r="E2190" s="11" t="s">
        <v>35</v>
      </c>
      <c r="F2190" s="36" t="s">
        <v>55</v>
      </c>
      <c r="G2190" s="36" t="s">
        <v>3172</v>
      </c>
      <c r="H2190" s="9" t="s">
        <v>3173</v>
      </c>
      <c r="I2190" s="10">
        <v>0</v>
      </c>
      <c r="J2190" s="12">
        <v>125</v>
      </c>
      <c r="K2190" s="12">
        <v>25</v>
      </c>
      <c r="L2190" s="12">
        <v>1</v>
      </c>
      <c r="M2190" s="12">
        <v>0</v>
      </c>
      <c r="N2190" s="39">
        <v>0</v>
      </c>
      <c r="O2190" s="31">
        <v>0.11600000000000001</v>
      </c>
      <c r="P2190" s="36" t="s">
        <v>99</v>
      </c>
    </row>
    <row r="2191" spans="1:16" x14ac:dyDescent="0.25">
      <c r="A2191" s="38">
        <v>39258</v>
      </c>
      <c r="B2191" s="38">
        <v>39258</v>
      </c>
      <c r="C2191" s="11">
        <v>2007</v>
      </c>
      <c r="D2191" s="11" t="s">
        <v>34</v>
      </c>
      <c r="E2191" s="11" t="s">
        <v>35</v>
      </c>
      <c r="F2191" s="36" t="s">
        <v>19</v>
      </c>
      <c r="G2191" s="36" t="s">
        <v>1282</v>
      </c>
      <c r="H2191" s="9" t="s">
        <v>3174</v>
      </c>
      <c r="I2191" s="10">
        <v>0</v>
      </c>
      <c r="J2191" s="12">
        <v>125</v>
      </c>
      <c r="K2191" s="12">
        <v>25</v>
      </c>
      <c r="L2191" s="12">
        <v>0</v>
      </c>
      <c r="M2191" s="12">
        <v>0</v>
      </c>
      <c r="N2191" s="39">
        <v>0</v>
      </c>
      <c r="O2191" s="31">
        <v>0.05</v>
      </c>
      <c r="P2191" s="36" t="s">
        <v>99</v>
      </c>
    </row>
    <row r="2192" spans="1:16" ht="24" x14ac:dyDescent="0.25">
      <c r="A2192" s="38">
        <v>39258</v>
      </c>
      <c r="B2192" s="38">
        <v>39258</v>
      </c>
      <c r="C2192" s="11">
        <v>2007</v>
      </c>
      <c r="D2192" s="11" t="s">
        <v>34</v>
      </c>
      <c r="E2192" s="11" t="s">
        <v>35</v>
      </c>
      <c r="F2192" s="36" t="s">
        <v>26</v>
      </c>
      <c r="G2192" s="36" t="s">
        <v>3175</v>
      </c>
      <c r="H2192" s="9" t="s">
        <v>3176</v>
      </c>
      <c r="I2192" s="10">
        <v>0</v>
      </c>
      <c r="J2192" s="12">
        <v>36</v>
      </c>
      <c r="K2192" s="12">
        <v>7</v>
      </c>
      <c r="L2192" s="12">
        <v>1</v>
      </c>
      <c r="M2192" s="12">
        <v>0</v>
      </c>
      <c r="N2192" s="39">
        <v>0</v>
      </c>
      <c r="O2192" s="31">
        <v>3.2000000000000001E-2</v>
      </c>
      <c r="P2192" s="36" t="s">
        <v>99</v>
      </c>
    </row>
    <row r="2193" spans="1:16" ht="24" x14ac:dyDescent="0.25">
      <c r="A2193" s="38">
        <v>39258</v>
      </c>
      <c r="B2193" s="38">
        <v>39258</v>
      </c>
      <c r="C2193" s="11">
        <v>2007</v>
      </c>
      <c r="D2193" s="35" t="s">
        <v>13</v>
      </c>
      <c r="E2193" s="11" t="s">
        <v>125</v>
      </c>
      <c r="F2193" s="36" t="s">
        <v>47</v>
      </c>
      <c r="G2193" s="36" t="s">
        <v>931</v>
      </c>
      <c r="H2193" s="9" t="s">
        <v>3177</v>
      </c>
      <c r="I2193" s="10">
        <v>0</v>
      </c>
      <c r="J2193" s="12">
        <v>8</v>
      </c>
      <c r="K2193" s="12">
        <v>0</v>
      </c>
      <c r="L2193" s="12">
        <v>0</v>
      </c>
      <c r="M2193" s="12">
        <v>0</v>
      </c>
      <c r="N2193" s="39">
        <v>0</v>
      </c>
      <c r="O2193" s="31">
        <v>0</v>
      </c>
      <c r="P2193" s="36" t="s">
        <v>99</v>
      </c>
    </row>
    <row r="2194" spans="1:16" ht="60" x14ac:dyDescent="0.25">
      <c r="A2194" s="38">
        <v>39263</v>
      </c>
      <c r="B2194" s="38">
        <v>39303</v>
      </c>
      <c r="C2194" s="11">
        <v>2007</v>
      </c>
      <c r="D2194" s="11" t="s">
        <v>34</v>
      </c>
      <c r="E2194" s="11" t="s">
        <v>35</v>
      </c>
      <c r="F2194" s="36" t="s">
        <v>55</v>
      </c>
      <c r="G2194" s="36" t="s">
        <v>3178</v>
      </c>
      <c r="H2194" s="9" t="s">
        <v>3179</v>
      </c>
      <c r="I2194" s="10">
        <v>2</v>
      </c>
      <c r="J2194" s="12">
        <v>902</v>
      </c>
      <c r="K2194" s="12">
        <v>410</v>
      </c>
      <c r="L2194" s="12">
        <v>0</v>
      </c>
      <c r="M2194" s="12">
        <v>0</v>
      </c>
      <c r="N2194" s="39">
        <v>26</v>
      </c>
      <c r="O2194" s="31">
        <v>19.911999999999999</v>
      </c>
      <c r="P2194" s="36" t="s">
        <v>99</v>
      </c>
    </row>
    <row r="2195" spans="1:16" ht="36" x14ac:dyDescent="0.25">
      <c r="A2195" s="38">
        <v>39264</v>
      </c>
      <c r="B2195" s="38">
        <v>39294</v>
      </c>
      <c r="C2195" s="11">
        <v>2007</v>
      </c>
      <c r="D2195" s="11" t="s">
        <v>34</v>
      </c>
      <c r="E2195" s="11" t="s">
        <v>39</v>
      </c>
      <c r="F2195" s="36" t="s">
        <v>15</v>
      </c>
      <c r="G2195" s="36" t="s">
        <v>3180</v>
      </c>
      <c r="H2195" s="9" t="s">
        <v>3095</v>
      </c>
      <c r="I2195" s="10">
        <v>0</v>
      </c>
      <c r="J2195" s="12">
        <v>1493</v>
      </c>
      <c r="K2195" s="12">
        <v>0</v>
      </c>
      <c r="L2195" s="12">
        <v>0</v>
      </c>
      <c r="M2195" s="12">
        <v>0</v>
      </c>
      <c r="N2195" s="39">
        <v>2876.75</v>
      </c>
      <c r="O2195" s="31">
        <v>2.3010000000000002</v>
      </c>
      <c r="P2195" s="36" t="s">
        <v>41</v>
      </c>
    </row>
    <row r="2196" spans="1:16" ht="24" x14ac:dyDescent="0.25">
      <c r="A2196" s="38">
        <v>39264</v>
      </c>
      <c r="B2196" s="38">
        <v>39264</v>
      </c>
      <c r="C2196" s="11">
        <v>2007</v>
      </c>
      <c r="D2196" s="11" t="s">
        <v>34</v>
      </c>
      <c r="E2196" s="11" t="s">
        <v>50</v>
      </c>
      <c r="F2196" s="36" t="s">
        <v>75</v>
      </c>
      <c r="G2196" s="36" t="s">
        <v>3181</v>
      </c>
      <c r="H2196" s="9" t="s">
        <v>3182</v>
      </c>
      <c r="I2196" s="10">
        <v>0</v>
      </c>
      <c r="J2196" s="12">
        <v>653</v>
      </c>
      <c r="K2196" s="12">
        <v>0</v>
      </c>
      <c r="L2196" s="12">
        <v>0</v>
      </c>
      <c r="M2196" s="12">
        <v>0</v>
      </c>
      <c r="N2196" s="39">
        <v>1397.59</v>
      </c>
      <c r="O2196" s="31">
        <v>1.1180000000000001</v>
      </c>
      <c r="P2196" s="36" t="s">
        <v>41</v>
      </c>
    </row>
    <row r="2197" spans="1:16" ht="36" x14ac:dyDescent="0.25">
      <c r="A2197" s="38">
        <v>39264</v>
      </c>
      <c r="B2197" s="38">
        <v>39264</v>
      </c>
      <c r="C2197" s="11">
        <v>2007</v>
      </c>
      <c r="D2197" s="11" t="s">
        <v>34</v>
      </c>
      <c r="E2197" s="11" t="s">
        <v>35</v>
      </c>
      <c r="F2197" s="36" t="s">
        <v>97</v>
      </c>
      <c r="G2197" s="36" t="s">
        <v>3183</v>
      </c>
      <c r="H2197" s="9" t="s">
        <v>3184</v>
      </c>
      <c r="I2197" s="10">
        <v>0</v>
      </c>
      <c r="J2197" s="12">
        <v>500</v>
      </c>
      <c r="K2197" s="12">
        <v>100</v>
      </c>
      <c r="L2197" s="12">
        <v>0</v>
      </c>
      <c r="M2197" s="12">
        <v>0</v>
      </c>
      <c r="N2197" s="39">
        <v>0</v>
      </c>
      <c r="O2197" s="31">
        <v>0.46600000000000003</v>
      </c>
      <c r="P2197" s="36" t="s">
        <v>99</v>
      </c>
    </row>
    <row r="2198" spans="1:16" x14ac:dyDescent="0.25">
      <c r="A2198" s="38">
        <v>39265</v>
      </c>
      <c r="B2198" s="38">
        <v>39265</v>
      </c>
      <c r="C2198" s="11">
        <v>2007</v>
      </c>
      <c r="D2198" s="11" t="s">
        <v>34</v>
      </c>
      <c r="E2198" s="11" t="s">
        <v>333</v>
      </c>
      <c r="F2198" s="36" t="s">
        <v>162</v>
      </c>
      <c r="G2198" s="36" t="s">
        <v>3185</v>
      </c>
      <c r="H2198" s="9" t="s">
        <v>3186</v>
      </c>
      <c r="I2198" s="10">
        <v>2</v>
      </c>
      <c r="J2198" s="12">
        <v>2</v>
      </c>
      <c r="K2198" s="12">
        <v>0</v>
      </c>
      <c r="L2198" s="12">
        <v>0</v>
      </c>
      <c r="M2198" s="12">
        <v>0</v>
      </c>
      <c r="N2198" s="39">
        <v>0</v>
      </c>
      <c r="O2198" s="31">
        <v>0</v>
      </c>
      <c r="P2198" s="36" t="s">
        <v>99</v>
      </c>
    </row>
    <row r="2199" spans="1:16" ht="48" x14ac:dyDescent="0.25">
      <c r="A2199" s="38">
        <v>39265</v>
      </c>
      <c r="B2199" s="38">
        <v>39265</v>
      </c>
      <c r="C2199" s="11">
        <v>2007</v>
      </c>
      <c r="D2199" s="11" t="s">
        <v>34</v>
      </c>
      <c r="E2199" s="11" t="s">
        <v>182</v>
      </c>
      <c r="F2199" s="36" t="s">
        <v>36</v>
      </c>
      <c r="G2199" s="36" t="s">
        <v>3187</v>
      </c>
      <c r="H2199" s="9" t="s">
        <v>3188</v>
      </c>
      <c r="I2199" s="10">
        <v>0</v>
      </c>
      <c r="J2199" s="12">
        <v>500</v>
      </c>
      <c r="K2199" s="12">
        <v>100</v>
      </c>
      <c r="L2199" s="12">
        <v>0</v>
      </c>
      <c r="M2199" s="12">
        <v>0</v>
      </c>
      <c r="N2199" s="39">
        <v>0</v>
      </c>
      <c r="O2199" s="31">
        <v>1.1619999999999999</v>
      </c>
      <c r="P2199" s="36" t="s">
        <v>99</v>
      </c>
    </row>
    <row r="2200" spans="1:16" ht="48" x14ac:dyDescent="0.25">
      <c r="A2200" s="38">
        <v>39265</v>
      </c>
      <c r="B2200" s="38">
        <v>39265</v>
      </c>
      <c r="C2200" s="11">
        <v>2007</v>
      </c>
      <c r="D2200" s="35" t="s">
        <v>13</v>
      </c>
      <c r="E2200" s="11" t="s">
        <v>125</v>
      </c>
      <c r="F2200" s="36" t="s">
        <v>57</v>
      </c>
      <c r="G2200" s="36" t="s">
        <v>3189</v>
      </c>
      <c r="H2200" s="9" t="s">
        <v>3190</v>
      </c>
      <c r="I2200" s="10">
        <v>0</v>
      </c>
      <c r="J2200" s="12">
        <v>72</v>
      </c>
      <c r="K2200" s="12">
        <v>0</v>
      </c>
      <c r="L2200" s="12">
        <v>0</v>
      </c>
      <c r="M2200" s="12">
        <v>0</v>
      </c>
      <c r="N2200" s="39">
        <v>0</v>
      </c>
      <c r="O2200" s="31">
        <v>0</v>
      </c>
      <c r="P2200" s="36" t="s">
        <v>99</v>
      </c>
    </row>
    <row r="2201" spans="1:16" ht="24" x14ac:dyDescent="0.25">
      <c r="A2201" s="38">
        <v>39266</v>
      </c>
      <c r="B2201" s="38">
        <v>39266</v>
      </c>
      <c r="C2201" s="11">
        <v>2007</v>
      </c>
      <c r="D2201" s="11" t="s">
        <v>34</v>
      </c>
      <c r="E2201" s="11" t="s">
        <v>35</v>
      </c>
      <c r="F2201" s="36" t="s">
        <v>69</v>
      </c>
      <c r="G2201" s="36" t="s">
        <v>3191</v>
      </c>
      <c r="H2201" s="9" t="s">
        <v>3192</v>
      </c>
      <c r="I2201" s="10">
        <v>0</v>
      </c>
      <c r="J2201" s="12">
        <v>35</v>
      </c>
      <c r="K2201" s="12">
        <v>7</v>
      </c>
      <c r="L2201" s="12">
        <v>0</v>
      </c>
      <c r="M2201" s="12">
        <v>0</v>
      </c>
      <c r="N2201" s="39">
        <v>0</v>
      </c>
      <c r="O2201" s="31">
        <v>3.2000000000000001E-2</v>
      </c>
      <c r="P2201" s="36" t="s">
        <v>99</v>
      </c>
    </row>
    <row r="2202" spans="1:16" ht="36" x14ac:dyDescent="0.25">
      <c r="A2202" s="38">
        <v>39267</v>
      </c>
      <c r="B2202" s="38">
        <v>39267</v>
      </c>
      <c r="C2202" s="11">
        <v>2007</v>
      </c>
      <c r="D2202" s="35" t="s">
        <v>104</v>
      </c>
      <c r="E2202" s="11" t="s">
        <v>276</v>
      </c>
      <c r="F2202" s="36" t="s">
        <v>97</v>
      </c>
      <c r="G2202" s="36" t="s">
        <v>3193</v>
      </c>
      <c r="H2202" s="9" t="s">
        <v>3194</v>
      </c>
      <c r="I2202" s="10">
        <v>32</v>
      </c>
      <c r="J2202" s="12">
        <v>45</v>
      </c>
      <c r="K2202" s="12">
        <v>0</v>
      </c>
      <c r="L2202" s="12">
        <v>0</v>
      </c>
      <c r="M2202" s="12">
        <v>0</v>
      </c>
      <c r="N2202" s="39">
        <v>0</v>
      </c>
      <c r="O2202" s="31">
        <v>0</v>
      </c>
      <c r="P2202" s="36" t="s">
        <v>99</v>
      </c>
    </row>
    <row r="2203" spans="1:16" ht="24" x14ac:dyDescent="0.25">
      <c r="A2203" s="38">
        <v>39268</v>
      </c>
      <c r="B2203" s="38">
        <v>39268</v>
      </c>
      <c r="C2203" s="11">
        <v>2007</v>
      </c>
      <c r="D2203" s="35" t="s">
        <v>115</v>
      </c>
      <c r="E2203" s="11" t="s">
        <v>116</v>
      </c>
      <c r="F2203" s="36" t="s">
        <v>59</v>
      </c>
      <c r="G2203" s="36" t="s">
        <v>484</v>
      </c>
      <c r="H2203" s="9" t="s">
        <v>3195</v>
      </c>
      <c r="I2203" s="10">
        <v>9</v>
      </c>
      <c r="J2203" s="12">
        <v>24</v>
      </c>
      <c r="K2203" s="12">
        <v>0</v>
      </c>
      <c r="L2203" s="12">
        <v>0</v>
      </c>
      <c r="M2203" s="12">
        <v>0</v>
      </c>
      <c r="N2203" s="39">
        <v>0</v>
      </c>
      <c r="O2203" s="31">
        <v>1</v>
      </c>
      <c r="P2203" s="36" t="s">
        <v>99</v>
      </c>
    </row>
    <row r="2204" spans="1:16" ht="48" x14ac:dyDescent="0.25">
      <c r="A2204" s="38">
        <v>39270</v>
      </c>
      <c r="B2204" s="38">
        <v>39270</v>
      </c>
      <c r="C2204" s="11">
        <v>2007</v>
      </c>
      <c r="D2204" s="35" t="s">
        <v>104</v>
      </c>
      <c r="E2204" s="11" t="s">
        <v>1676</v>
      </c>
      <c r="F2204" s="36" t="s">
        <v>165</v>
      </c>
      <c r="G2204" s="36" t="s">
        <v>603</v>
      </c>
      <c r="H2204" s="9" t="s">
        <v>3196</v>
      </c>
      <c r="I2204" s="10">
        <v>1</v>
      </c>
      <c r="J2204" s="12">
        <v>151</v>
      </c>
      <c r="K2204" s="12">
        <v>30</v>
      </c>
      <c r="L2204" s="12">
        <v>0</v>
      </c>
      <c r="M2204" s="12">
        <v>0</v>
      </c>
      <c r="N2204" s="39">
        <v>0</v>
      </c>
      <c r="O2204" s="31">
        <v>0.34799999999999998</v>
      </c>
      <c r="P2204" s="36" t="s">
        <v>99</v>
      </c>
    </row>
    <row r="2205" spans="1:16" ht="36" x14ac:dyDescent="0.25">
      <c r="A2205" s="38">
        <v>39270</v>
      </c>
      <c r="B2205" s="38">
        <v>39270</v>
      </c>
      <c r="C2205" s="11">
        <v>2007</v>
      </c>
      <c r="D2205" s="11" t="s">
        <v>34</v>
      </c>
      <c r="E2205" s="11" t="s">
        <v>35</v>
      </c>
      <c r="F2205" s="36" t="s">
        <v>15</v>
      </c>
      <c r="G2205" s="36" t="s">
        <v>3197</v>
      </c>
      <c r="H2205" s="9" t="s">
        <v>3198</v>
      </c>
      <c r="I2205" s="10">
        <v>0</v>
      </c>
      <c r="J2205" s="12">
        <v>430</v>
      </c>
      <c r="K2205" s="12">
        <v>86</v>
      </c>
      <c r="L2205" s="12">
        <v>0</v>
      </c>
      <c r="M2205" s="12">
        <v>0</v>
      </c>
      <c r="N2205" s="39">
        <v>0</v>
      </c>
      <c r="O2205" s="31">
        <v>0.40100000000000002</v>
      </c>
      <c r="P2205" s="36" t="s">
        <v>99</v>
      </c>
    </row>
    <row r="2206" spans="1:16" ht="24" x14ac:dyDescent="0.25">
      <c r="A2206" s="38">
        <v>39272</v>
      </c>
      <c r="B2206" s="38">
        <v>39272</v>
      </c>
      <c r="C2206" s="11">
        <v>2007</v>
      </c>
      <c r="D2206" s="11" t="s">
        <v>34</v>
      </c>
      <c r="E2206" s="11" t="s">
        <v>333</v>
      </c>
      <c r="F2206" s="36" t="s">
        <v>75</v>
      </c>
      <c r="G2206" s="36" t="s">
        <v>3199</v>
      </c>
      <c r="H2206" s="9" t="s">
        <v>3200</v>
      </c>
      <c r="I2206" s="10">
        <v>0</v>
      </c>
      <c r="J2206" s="12">
        <v>659</v>
      </c>
      <c r="K2206" s="12">
        <v>0</v>
      </c>
      <c r="L2206" s="12">
        <v>0</v>
      </c>
      <c r="M2206" s="12">
        <v>0</v>
      </c>
      <c r="N2206" s="39">
        <v>1930.33</v>
      </c>
      <c r="O2206" s="31">
        <v>1.544</v>
      </c>
      <c r="P2206" s="36" t="s">
        <v>41</v>
      </c>
    </row>
    <row r="2207" spans="1:16" ht="24" x14ac:dyDescent="0.25">
      <c r="A2207" s="38">
        <v>39272</v>
      </c>
      <c r="B2207" s="38">
        <v>39272</v>
      </c>
      <c r="C2207" s="11">
        <v>2007</v>
      </c>
      <c r="D2207" s="35" t="s">
        <v>13</v>
      </c>
      <c r="E2207" s="11" t="s">
        <v>125</v>
      </c>
      <c r="F2207" s="36" t="s">
        <v>165</v>
      </c>
      <c r="G2207" s="36" t="s">
        <v>603</v>
      </c>
      <c r="H2207" s="9" t="s">
        <v>3201</v>
      </c>
      <c r="I2207" s="10">
        <v>0</v>
      </c>
      <c r="J2207" s="12">
        <v>7</v>
      </c>
      <c r="K2207" s="12">
        <v>0</v>
      </c>
      <c r="L2207" s="12">
        <v>0</v>
      </c>
      <c r="M2207" s="12">
        <v>0</v>
      </c>
      <c r="N2207" s="39">
        <v>0</v>
      </c>
      <c r="O2207" s="31">
        <v>0</v>
      </c>
      <c r="P2207" s="36" t="s">
        <v>99</v>
      </c>
    </row>
    <row r="2208" spans="1:16" ht="36" x14ac:dyDescent="0.25">
      <c r="A2208" s="38">
        <v>39273</v>
      </c>
      <c r="B2208" s="38">
        <v>39273</v>
      </c>
      <c r="C2208" s="11">
        <v>2007</v>
      </c>
      <c r="D2208" s="11" t="s">
        <v>34</v>
      </c>
      <c r="E2208" s="11" t="s">
        <v>35</v>
      </c>
      <c r="F2208" s="36" t="s">
        <v>78</v>
      </c>
      <c r="G2208" s="36" t="s">
        <v>3202</v>
      </c>
      <c r="H2208" s="9" t="s">
        <v>3203</v>
      </c>
      <c r="I2208" s="10">
        <v>0</v>
      </c>
      <c r="J2208" s="12">
        <v>76</v>
      </c>
      <c r="K2208" s="12">
        <v>0</v>
      </c>
      <c r="L2208" s="12">
        <v>0</v>
      </c>
      <c r="M2208" s="12">
        <v>0</v>
      </c>
      <c r="N2208" s="39">
        <v>0</v>
      </c>
      <c r="O2208" s="31">
        <v>0</v>
      </c>
      <c r="P2208" s="36" t="s">
        <v>99</v>
      </c>
    </row>
    <row r="2209" spans="1:16" ht="36" x14ac:dyDescent="0.25">
      <c r="A2209" s="38">
        <v>39274</v>
      </c>
      <c r="B2209" s="38">
        <v>39274</v>
      </c>
      <c r="C2209" s="11">
        <v>2007</v>
      </c>
      <c r="D2209" s="11" t="s">
        <v>34</v>
      </c>
      <c r="E2209" s="11" t="s">
        <v>35</v>
      </c>
      <c r="F2209" s="36" t="s">
        <v>162</v>
      </c>
      <c r="G2209" s="36" t="s">
        <v>3204</v>
      </c>
      <c r="H2209" s="9" t="s">
        <v>3205</v>
      </c>
      <c r="I2209" s="10">
        <v>2</v>
      </c>
      <c r="J2209" s="12">
        <v>982</v>
      </c>
      <c r="K2209" s="12">
        <v>196</v>
      </c>
      <c r="L2209" s="12">
        <v>0</v>
      </c>
      <c r="M2209" s="12">
        <v>0</v>
      </c>
      <c r="N2209" s="39">
        <v>0</v>
      </c>
      <c r="O2209" s="31">
        <v>0.39200000000000002</v>
      </c>
      <c r="P2209" s="36" t="s">
        <v>99</v>
      </c>
    </row>
    <row r="2210" spans="1:16" x14ac:dyDescent="0.25">
      <c r="A2210" s="38">
        <v>39275</v>
      </c>
      <c r="B2210" s="38">
        <v>39275</v>
      </c>
      <c r="C2210" s="11">
        <v>2007</v>
      </c>
      <c r="D2210" s="35" t="s">
        <v>13</v>
      </c>
      <c r="E2210" s="11" t="s">
        <v>125</v>
      </c>
      <c r="F2210" s="36" t="s">
        <v>100</v>
      </c>
      <c r="G2210" s="36" t="s">
        <v>3206</v>
      </c>
      <c r="H2210" s="9" t="s">
        <v>3207</v>
      </c>
      <c r="I2210" s="10">
        <v>0</v>
      </c>
      <c r="J2210" s="12">
        <v>1</v>
      </c>
      <c r="K2210" s="12">
        <v>0</v>
      </c>
      <c r="L2210" s="12">
        <v>0</v>
      </c>
      <c r="M2210" s="12">
        <v>0</v>
      </c>
      <c r="N2210" s="39">
        <v>0</v>
      </c>
      <c r="O2210" s="31">
        <v>0</v>
      </c>
      <c r="P2210" s="36" t="s">
        <v>99</v>
      </c>
    </row>
    <row r="2211" spans="1:16" ht="96" x14ac:dyDescent="0.25">
      <c r="A2211" s="38">
        <v>39278</v>
      </c>
      <c r="B2211" s="38">
        <v>39279</v>
      </c>
      <c r="C2211" s="11">
        <v>2007</v>
      </c>
      <c r="D2211" s="11" t="s">
        <v>34</v>
      </c>
      <c r="E2211" s="11" t="s">
        <v>35</v>
      </c>
      <c r="F2211" s="36" t="s">
        <v>92</v>
      </c>
      <c r="G2211" s="36" t="s">
        <v>3208</v>
      </c>
      <c r="H2211" s="9" t="s">
        <v>3209</v>
      </c>
      <c r="I2211" s="10">
        <v>0</v>
      </c>
      <c r="J2211" s="12" t="s">
        <v>145</v>
      </c>
      <c r="K2211" s="12">
        <v>0</v>
      </c>
      <c r="L2211" s="12">
        <v>0</v>
      </c>
      <c r="M2211" s="12">
        <v>0</v>
      </c>
      <c r="N2211" s="39">
        <v>0</v>
      </c>
      <c r="O2211" s="31">
        <v>102.86499999999999</v>
      </c>
      <c r="P2211" s="36" t="s">
        <v>298</v>
      </c>
    </row>
    <row r="2212" spans="1:16" ht="36" x14ac:dyDescent="0.25">
      <c r="A2212" s="38">
        <v>39279</v>
      </c>
      <c r="B2212" s="38">
        <v>39279</v>
      </c>
      <c r="C2212" s="11">
        <v>2007</v>
      </c>
      <c r="D2212" s="11" t="s">
        <v>34</v>
      </c>
      <c r="E2212" s="11" t="s">
        <v>35</v>
      </c>
      <c r="F2212" s="36" t="s">
        <v>598</v>
      </c>
      <c r="G2212" s="36" t="s">
        <v>3210</v>
      </c>
      <c r="H2212" s="9" t="s">
        <v>3211</v>
      </c>
      <c r="I2212" s="10">
        <v>0</v>
      </c>
      <c r="J2212" s="12">
        <v>155</v>
      </c>
      <c r="K2212" s="12">
        <v>31</v>
      </c>
      <c r="L2212" s="12">
        <v>0</v>
      </c>
      <c r="M2212" s="12">
        <v>0</v>
      </c>
      <c r="N2212" s="39">
        <v>0</v>
      </c>
      <c r="O2212" s="31">
        <v>0.14399999999999999</v>
      </c>
      <c r="P2212" s="36" t="s">
        <v>99</v>
      </c>
    </row>
    <row r="2213" spans="1:16" ht="24" x14ac:dyDescent="0.25">
      <c r="A2213" s="38">
        <v>39279</v>
      </c>
      <c r="B2213" s="38">
        <v>39279</v>
      </c>
      <c r="C2213" s="11">
        <v>2007</v>
      </c>
      <c r="D2213" s="11" t="s">
        <v>34</v>
      </c>
      <c r="E2213" s="11" t="s">
        <v>35</v>
      </c>
      <c r="F2213" s="36" t="s">
        <v>165</v>
      </c>
      <c r="G2213" s="36" t="s">
        <v>952</v>
      </c>
      <c r="H2213" s="9" t="s">
        <v>3212</v>
      </c>
      <c r="I2213" s="10">
        <v>0</v>
      </c>
      <c r="J2213" s="12">
        <v>70</v>
      </c>
      <c r="K2213" s="12">
        <v>20</v>
      </c>
      <c r="L2213" s="12">
        <v>0</v>
      </c>
      <c r="M2213" s="12">
        <v>0</v>
      </c>
      <c r="N2213" s="39">
        <v>0</v>
      </c>
      <c r="O2213" s="31">
        <v>9.2999999999999999E-2</v>
      </c>
      <c r="P2213" s="36" t="s">
        <v>99</v>
      </c>
    </row>
    <row r="2214" spans="1:16" x14ac:dyDescent="0.25">
      <c r="A2214" s="38">
        <v>39280</v>
      </c>
      <c r="B2214" s="38">
        <v>39280</v>
      </c>
      <c r="C2214" s="11">
        <v>2007</v>
      </c>
      <c r="D2214" s="35" t="s">
        <v>115</v>
      </c>
      <c r="E2214" s="11" t="s">
        <v>116</v>
      </c>
      <c r="F2214" s="36" t="s">
        <v>100</v>
      </c>
      <c r="G2214" s="36" t="s">
        <v>3213</v>
      </c>
      <c r="H2214" s="9" t="s">
        <v>3214</v>
      </c>
      <c r="I2214" s="10">
        <v>2</v>
      </c>
      <c r="J2214" s="12">
        <v>17</v>
      </c>
      <c r="K2214" s="12">
        <v>0</v>
      </c>
      <c r="L2214" s="12">
        <v>0</v>
      </c>
      <c r="M2214" s="12">
        <v>0</v>
      </c>
      <c r="N2214" s="39">
        <v>0</v>
      </c>
      <c r="O2214" s="31">
        <v>0.87</v>
      </c>
      <c r="P2214" s="36" t="s">
        <v>99</v>
      </c>
    </row>
    <row r="2215" spans="1:16" ht="60" x14ac:dyDescent="0.25">
      <c r="A2215" s="38">
        <v>39281</v>
      </c>
      <c r="B2215" s="38">
        <v>39281</v>
      </c>
      <c r="C2215" s="11">
        <v>2007</v>
      </c>
      <c r="D2215" s="11" t="s">
        <v>34</v>
      </c>
      <c r="E2215" s="11" t="s">
        <v>35</v>
      </c>
      <c r="F2215" s="36" t="s">
        <v>69</v>
      </c>
      <c r="G2215" s="36" t="s">
        <v>3215</v>
      </c>
      <c r="H2215" s="9" t="s">
        <v>3216</v>
      </c>
      <c r="I2215" s="10">
        <v>0</v>
      </c>
      <c r="J2215" s="12">
        <v>9242</v>
      </c>
      <c r="K2215" s="12">
        <v>1844</v>
      </c>
      <c r="L2215" s="12">
        <v>0</v>
      </c>
      <c r="M2215" s="12">
        <v>0</v>
      </c>
      <c r="N2215" s="39">
        <v>0</v>
      </c>
      <c r="O2215" s="31">
        <v>3.6880000000000002</v>
      </c>
      <c r="P2215" s="36" t="s">
        <v>99</v>
      </c>
    </row>
    <row r="2216" spans="1:16" ht="24" x14ac:dyDescent="0.25">
      <c r="A2216" s="38">
        <v>39282</v>
      </c>
      <c r="B2216" s="38">
        <v>39282</v>
      </c>
      <c r="C2216" s="11">
        <v>2007</v>
      </c>
      <c r="D2216" s="35" t="s">
        <v>13</v>
      </c>
      <c r="E2216" s="11" t="s">
        <v>125</v>
      </c>
      <c r="F2216" s="36" t="s">
        <v>97</v>
      </c>
      <c r="G2216" s="36" t="s">
        <v>3026</v>
      </c>
      <c r="H2216" s="9" t="s">
        <v>3217</v>
      </c>
      <c r="I2216" s="10">
        <v>1</v>
      </c>
      <c r="J2216" s="12">
        <v>3</v>
      </c>
      <c r="K2216" s="12">
        <v>0</v>
      </c>
      <c r="L2216" s="12">
        <v>0</v>
      </c>
      <c r="M2216" s="12">
        <v>0</v>
      </c>
      <c r="N2216" s="39">
        <v>0</v>
      </c>
      <c r="O2216" s="31">
        <v>0</v>
      </c>
      <c r="P2216" s="36" t="s">
        <v>99</v>
      </c>
    </row>
    <row r="2217" spans="1:16" ht="24" x14ac:dyDescent="0.25">
      <c r="A2217" s="38">
        <v>39286</v>
      </c>
      <c r="B2217" s="38">
        <v>39286</v>
      </c>
      <c r="C2217" s="11">
        <v>2007</v>
      </c>
      <c r="D2217" s="11" t="s">
        <v>34</v>
      </c>
      <c r="E2217" s="11" t="s">
        <v>333</v>
      </c>
      <c r="F2217" s="36" t="s">
        <v>97</v>
      </c>
      <c r="G2217" s="36" t="s">
        <v>3218</v>
      </c>
      <c r="H2217" s="9" t="s">
        <v>3219</v>
      </c>
      <c r="I2217" s="10">
        <v>0</v>
      </c>
      <c r="J2217" s="12">
        <v>540</v>
      </c>
      <c r="K2217" s="12">
        <v>108</v>
      </c>
      <c r="L2217" s="12">
        <v>0</v>
      </c>
      <c r="M2217" s="12">
        <v>0</v>
      </c>
      <c r="N2217" s="39">
        <v>0</v>
      </c>
      <c r="O2217" s="31">
        <v>0.76800000000000002</v>
      </c>
      <c r="P2217" s="36" t="s">
        <v>99</v>
      </c>
    </row>
    <row r="2218" spans="1:16" ht="24" x14ac:dyDescent="0.25">
      <c r="A2218" s="38">
        <v>39287</v>
      </c>
      <c r="B2218" s="38">
        <v>39287</v>
      </c>
      <c r="C2218" s="11">
        <v>2007</v>
      </c>
      <c r="D2218" s="35" t="s">
        <v>115</v>
      </c>
      <c r="E2218" s="11" t="s">
        <v>116</v>
      </c>
      <c r="F2218" s="36" t="s">
        <v>47</v>
      </c>
      <c r="G2218" s="36" t="s">
        <v>2297</v>
      </c>
      <c r="H2218" s="9" t="s">
        <v>3220</v>
      </c>
      <c r="I2218" s="10">
        <v>3</v>
      </c>
      <c r="J2218" s="12">
        <v>3</v>
      </c>
      <c r="K2218" s="12">
        <v>0</v>
      </c>
      <c r="L2218" s="12">
        <v>0</v>
      </c>
      <c r="M2218" s="12">
        <v>0</v>
      </c>
      <c r="N2218" s="39">
        <v>0</v>
      </c>
      <c r="O2218" s="31">
        <v>0</v>
      </c>
      <c r="P2218" s="36" t="s">
        <v>99</v>
      </c>
    </row>
    <row r="2219" spans="1:16" ht="24" x14ac:dyDescent="0.25">
      <c r="A2219" s="38">
        <v>39287</v>
      </c>
      <c r="B2219" s="38">
        <v>39287</v>
      </c>
      <c r="C2219" s="11">
        <v>2007</v>
      </c>
      <c r="D2219" s="35" t="s">
        <v>115</v>
      </c>
      <c r="E2219" s="11" t="s">
        <v>116</v>
      </c>
      <c r="F2219" s="36" t="s">
        <v>165</v>
      </c>
      <c r="G2219" s="36" t="s">
        <v>603</v>
      </c>
      <c r="H2219" s="9" t="s">
        <v>3221</v>
      </c>
      <c r="I2219" s="10">
        <v>2</v>
      </c>
      <c r="J2219" s="12">
        <v>28</v>
      </c>
      <c r="K2219" s="12">
        <v>0</v>
      </c>
      <c r="L2219" s="12">
        <v>0</v>
      </c>
      <c r="M2219" s="12">
        <v>0</v>
      </c>
      <c r="N2219" s="39">
        <v>0</v>
      </c>
      <c r="O2219" s="31">
        <v>0.55800000000000005</v>
      </c>
      <c r="P2219" s="36" t="s">
        <v>99</v>
      </c>
    </row>
    <row r="2220" spans="1:16" ht="48" x14ac:dyDescent="0.25">
      <c r="A2220" s="38">
        <v>39287</v>
      </c>
      <c r="B2220" s="38">
        <v>39287</v>
      </c>
      <c r="C2220" s="11">
        <v>2007</v>
      </c>
      <c r="D2220" s="11" t="s">
        <v>34</v>
      </c>
      <c r="E2220" s="11" t="s">
        <v>35</v>
      </c>
      <c r="F2220" s="36" t="s">
        <v>65</v>
      </c>
      <c r="G2220" s="36" t="s">
        <v>583</v>
      </c>
      <c r="H2220" s="9" t="s">
        <v>3222</v>
      </c>
      <c r="I2220" s="10">
        <v>0</v>
      </c>
      <c r="J2220" s="12">
        <v>175</v>
      </c>
      <c r="K2220" s="12">
        <v>35</v>
      </c>
      <c r="L2220" s="12">
        <v>0</v>
      </c>
      <c r="M2220" s="12">
        <v>0</v>
      </c>
      <c r="N2220" s="39">
        <v>0</v>
      </c>
      <c r="O2220" s="31">
        <v>0.91</v>
      </c>
      <c r="P2220" s="36" t="s">
        <v>99</v>
      </c>
    </row>
    <row r="2221" spans="1:16" ht="36" x14ac:dyDescent="0.25">
      <c r="A2221" s="38">
        <v>39288</v>
      </c>
      <c r="B2221" s="38">
        <v>39288</v>
      </c>
      <c r="C2221" s="11">
        <v>2007</v>
      </c>
      <c r="D2221" s="35" t="s">
        <v>13</v>
      </c>
      <c r="E2221" s="11" t="s">
        <v>149</v>
      </c>
      <c r="F2221" s="36" t="s">
        <v>165</v>
      </c>
      <c r="G2221" s="36" t="s">
        <v>1189</v>
      </c>
      <c r="H2221" s="9" t="s">
        <v>3223</v>
      </c>
      <c r="I2221" s="10">
        <v>0</v>
      </c>
      <c r="J2221" s="12">
        <v>27</v>
      </c>
      <c r="K2221" s="12">
        <v>0</v>
      </c>
      <c r="L2221" s="12">
        <v>0</v>
      </c>
      <c r="M2221" s="12">
        <v>0</v>
      </c>
      <c r="N2221" s="39">
        <v>0</v>
      </c>
      <c r="O2221" s="31">
        <v>0</v>
      </c>
      <c r="P2221" s="36" t="s">
        <v>99</v>
      </c>
    </row>
    <row r="2222" spans="1:16" ht="24" x14ac:dyDescent="0.25">
      <c r="A2222" s="38">
        <v>39288</v>
      </c>
      <c r="B2222" s="38">
        <v>39288</v>
      </c>
      <c r="C2222" s="11">
        <v>2007</v>
      </c>
      <c r="D2222" s="35" t="s">
        <v>13</v>
      </c>
      <c r="E2222" s="11" t="s">
        <v>125</v>
      </c>
      <c r="F2222" s="36" t="s">
        <v>51</v>
      </c>
      <c r="G2222" s="36" t="s">
        <v>310</v>
      </c>
      <c r="H2222" s="9" t="s">
        <v>3224</v>
      </c>
      <c r="I2222" s="10">
        <v>0</v>
      </c>
      <c r="J2222" s="12">
        <v>11</v>
      </c>
      <c r="K2222" s="12">
        <v>0</v>
      </c>
      <c r="L2222" s="12">
        <v>0</v>
      </c>
      <c r="M2222" s="12">
        <v>0</v>
      </c>
      <c r="N2222" s="39">
        <v>0</v>
      </c>
      <c r="O2222" s="31">
        <v>0</v>
      </c>
      <c r="P2222" s="36" t="s">
        <v>99</v>
      </c>
    </row>
    <row r="2223" spans="1:16" ht="36" x14ac:dyDescent="0.25">
      <c r="A2223" s="38">
        <v>39290</v>
      </c>
      <c r="B2223" s="38">
        <v>39290</v>
      </c>
      <c r="C2223" s="11">
        <v>2007</v>
      </c>
      <c r="D2223" s="35" t="s">
        <v>13</v>
      </c>
      <c r="E2223" s="11" t="s">
        <v>125</v>
      </c>
      <c r="F2223" s="36" t="s">
        <v>15</v>
      </c>
      <c r="G2223" s="36" t="s">
        <v>3225</v>
      </c>
      <c r="H2223" s="9" t="s">
        <v>3226</v>
      </c>
      <c r="I2223" s="10">
        <v>1</v>
      </c>
      <c r="J2223" s="12">
        <v>4</v>
      </c>
      <c r="K2223" s="12">
        <v>0</v>
      </c>
      <c r="L2223" s="12">
        <v>0</v>
      </c>
      <c r="M2223" s="12">
        <v>0</v>
      </c>
      <c r="N2223" s="39">
        <v>0</v>
      </c>
      <c r="O2223" s="31">
        <v>0</v>
      </c>
      <c r="P2223" s="36" t="s">
        <v>99</v>
      </c>
    </row>
    <row r="2224" spans="1:16" ht="36" x14ac:dyDescent="0.25">
      <c r="A2224" s="38">
        <v>39291</v>
      </c>
      <c r="B2224" s="38">
        <v>39291</v>
      </c>
      <c r="C2224" s="11">
        <v>2007</v>
      </c>
      <c r="D2224" s="11" t="s">
        <v>34</v>
      </c>
      <c r="E2224" s="11" t="s">
        <v>35</v>
      </c>
      <c r="F2224" s="36" t="s">
        <v>55</v>
      </c>
      <c r="G2224" s="36" t="s">
        <v>1256</v>
      </c>
      <c r="H2224" s="9" t="s">
        <v>3227</v>
      </c>
      <c r="I2224" s="10">
        <v>0</v>
      </c>
      <c r="J2224" s="12">
        <v>54</v>
      </c>
      <c r="K2224" s="12">
        <v>600</v>
      </c>
      <c r="L2224" s="12">
        <v>0</v>
      </c>
      <c r="M2224" s="12">
        <v>0</v>
      </c>
      <c r="N2224" s="39">
        <v>0</v>
      </c>
      <c r="O2224" s="31">
        <v>2.798</v>
      </c>
      <c r="P2224" s="36" t="s">
        <v>99</v>
      </c>
    </row>
    <row r="2225" spans="1:16" ht="24" x14ac:dyDescent="0.25">
      <c r="A2225" s="38">
        <v>39291</v>
      </c>
      <c r="B2225" s="38">
        <v>39291</v>
      </c>
      <c r="C2225" s="11">
        <v>2007</v>
      </c>
      <c r="D2225" s="11" t="s">
        <v>34</v>
      </c>
      <c r="E2225" s="11" t="s">
        <v>35</v>
      </c>
      <c r="F2225" s="36" t="s">
        <v>75</v>
      </c>
      <c r="G2225" s="36" t="s">
        <v>3228</v>
      </c>
      <c r="H2225" s="9" t="s">
        <v>3229</v>
      </c>
      <c r="I2225" s="10">
        <v>0</v>
      </c>
      <c r="J2225" s="12">
        <v>383</v>
      </c>
      <c r="K2225" s="12">
        <v>0</v>
      </c>
      <c r="L2225" s="12">
        <v>0</v>
      </c>
      <c r="M2225" s="12">
        <v>0</v>
      </c>
      <c r="N2225" s="39">
        <v>1207.8399999999999</v>
      </c>
      <c r="O2225" s="31">
        <v>0.96599999999999997</v>
      </c>
      <c r="P2225" s="36" t="s">
        <v>41</v>
      </c>
    </row>
    <row r="2226" spans="1:16" ht="72" x14ac:dyDescent="0.25">
      <c r="A2226" s="38">
        <v>39291</v>
      </c>
      <c r="B2226" s="38">
        <v>39405</v>
      </c>
      <c r="C2226" s="11">
        <v>2007</v>
      </c>
      <c r="D2226" s="11" t="s">
        <v>34</v>
      </c>
      <c r="E2226" s="11" t="s">
        <v>333</v>
      </c>
      <c r="F2226" s="36" t="s">
        <v>24</v>
      </c>
      <c r="G2226" s="36" t="s">
        <v>3230</v>
      </c>
      <c r="H2226" s="9" t="s">
        <v>3231</v>
      </c>
      <c r="I2226" s="10">
        <v>0</v>
      </c>
      <c r="J2226" s="12">
        <v>100</v>
      </c>
      <c r="K2226" s="12">
        <v>0</v>
      </c>
      <c r="L2226" s="12">
        <v>0</v>
      </c>
      <c r="M2226" s="12">
        <v>0</v>
      </c>
      <c r="N2226" s="39">
        <v>739.5</v>
      </c>
      <c r="O2226" s="31">
        <v>0.36</v>
      </c>
      <c r="P2226" s="36" t="s">
        <v>41</v>
      </c>
    </row>
    <row r="2227" spans="1:16" ht="36" x14ac:dyDescent="0.25">
      <c r="A2227" s="38">
        <v>39295</v>
      </c>
      <c r="B2227" s="38">
        <v>39355</v>
      </c>
      <c r="C2227" s="11">
        <v>2007</v>
      </c>
      <c r="D2227" s="11" t="s">
        <v>34</v>
      </c>
      <c r="E2227" s="11" t="s">
        <v>39</v>
      </c>
      <c r="F2227" s="36" t="s">
        <v>36</v>
      </c>
      <c r="G2227" s="36" t="s">
        <v>3232</v>
      </c>
      <c r="H2227" s="9" t="s">
        <v>3095</v>
      </c>
      <c r="I2227" s="10">
        <v>0</v>
      </c>
      <c r="J2227" s="12">
        <v>3204</v>
      </c>
      <c r="K2227" s="12">
        <v>0</v>
      </c>
      <c r="L2227" s="12">
        <v>0</v>
      </c>
      <c r="M2227" s="12">
        <v>0</v>
      </c>
      <c r="N2227" s="39">
        <v>5927</v>
      </c>
      <c r="O2227" s="31">
        <v>4.7409999999999997</v>
      </c>
      <c r="P2227" s="36" t="s">
        <v>41</v>
      </c>
    </row>
    <row r="2228" spans="1:16" ht="36" x14ac:dyDescent="0.25">
      <c r="A2228" s="38">
        <v>39296</v>
      </c>
      <c r="B2228" s="38">
        <v>39296</v>
      </c>
      <c r="C2228" s="11">
        <v>2007</v>
      </c>
      <c r="D2228" s="35" t="s">
        <v>115</v>
      </c>
      <c r="E2228" s="11" t="s">
        <v>116</v>
      </c>
      <c r="F2228" s="36" t="s">
        <v>36</v>
      </c>
      <c r="G2228" s="36" t="s">
        <v>336</v>
      </c>
      <c r="H2228" s="9" t="s">
        <v>3233</v>
      </c>
      <c r="I2228" s="10">
        <v>1</v>
      </c>
      <c r="J2228" s="12">
        <v>11</v>
      </c>
      <c r="K2228" s="12">
        <v>0</v>
      </c>
      <c r="L2228" s="12">
        <v>0</v>
      </c>
      <c r="M2228" s="12">
        <v>0</v>
      </c>
      <c r="N2228" s="39">
        <v>0</v>
      </c>
      <c r="O2228" s="31">
        <v>0.27</v>
      </c>
      <c r="P2228" s="36" t="s">
        <v>99</v>
      </c>
    </row>
    <row r="2229" spans="1:16" ht="36" x14ac:dyDescent="0.25">
      <c r="A2229" s="38">
        <v>39296</v>
      </c>
      <c r="B2229" s="38">
        <v>39296</v>
      </c>
      <c r="C2229" s="11">
        <v>2007</v>
      </c>
      <c r="D2229" s="11" t="s">
        <v>34</v>
      </c>
      <c r="E2229" s="11" t="s">
        <v>35</v>
      </c>
      <c r="F2229" s="36" t="s">
        <v>21</v>
      </c>
      <c r="G2229" s="36" t="s">
        <v>2176</v>
      </c>
      <c r="H2229" s="9" t="s">
        <v>3234</v>
      </c>
      <c r="I2229" s="10">
        <v>4</v>
      </c>
      <c r="J2229" s="12">
        <v>240</v>
      </c>
      <c r="K2229" s="12">
        <v>0</v>
      </c>
      <c r="L2229" s="12">
        <v>0</v>
      </c>
      <c r="M2229" s="12">
        <v>0</v>
      </c>
      <c r="N2229" s="39">
        <v>0</v>
      </c>
      <c r="O2229" s="31">
        <v>0</v>
      </c>
      <c r="P2229" s="36" t="s">
        <v>99</v>
      </c>
    </row>
    <row r="2230" spans="1:16" ht="24" x14ac:dyDescent="0.25">
      <c r="A2230" s="38">
        <v>39296</v>
      </c>
      <c r="B2230" s="38">
        <v>39296</v>
      </c>
      <c r="C2230" s="11">
        <v>2007</v>
      </c>
      <c r="D2230" s="35" t="s">
        <v>115</v>
      </c>
      <c r="E2230" s="11" t="s">
        <v>116</v>
      </c>
      <c r="F2230" s="36" t="s">
        <v>59</v>
      </c>
      <c r="G2230" s="36" t="s">
        <v>2780</v>
      </c>
      <c r="H2230" s="9" t="s">
        <v>3235</v>
      </c>
      <c r="I2230" s="10">
        <v>0</v>
      </c>
      <c r="J2230" s="12">
        <v>3</v>
      </c>
      <c r="K2230" s="12">
        <v>0</v>
      </c>
      <c r="L2230" s="12">
        <v>0</v>
      </c>
      <c r="M2230" s="12">
        <v>0</v>
      </c>
      <c r="N2230" s="39">
        <v>0</v>
      </c>
      <c r="O2230" s="31">
        <v>1</v>
      </c>
      <c r="P2230" s="36" t="s">
        <v>99</v>
      </c>
    </row>
    <row r="2231" spans="1:16" x14ac:dyDescent="0.25">
      <c r="A2231" s="38">
        <v>39296</v>
      </c>
      <c r="B2231" s="38">
        <v>39296</v>
      </c>
      <c r="C2231" s="11">
        <v>2007</v>
      </c>
      <c r="D2231" s="35" t="s">
        <v>13</v>
      </c>
      <c r="E2231" s="11" t="s">
        <v>173</v>
      </c>
      <c r="F2231" s="36" t="s">
        <v>155</v>
      </c>
      <c r="G2231" s="36" t="s">
        <v>2552</v>
      </c>
      <c r="H2231" s="9" t="s">
        <v>3236</v>
      </c>
      <c r="I2231" s="10">
        <v>0</v>
      </c>
      <c r="J2231" s="12">
        <v>0</v>
      </c>
      <c r="K2231" s="12">
        <v>0</v>
      </c>
      <c r="L2231" s="12">
        <v>0</v>
      </c>
      <c r="M2231" s="12">
        <v>0</v>
      </c>
      <c r="N2231" s="39">
        <v>0</v>
      </c>
      <c r="O2231" s="31">
        <v>0</v>
      </c>
      <c r="P2231" s="36" t="s">
        <v>99</v>
      </c>
    </row>
    <row r="2232" spans="1:16" x14ac:dyDescent="0.25">
      <c r="A2232" s="38">
        <v>39297</v>
      </c>
      <c r="B2232" s="38">
        <v>39297</v>
      </c>
      <c r="C2232" s="11">
        <v>2007</v>
      </c>
      <c r="D2232" s="35" t="s">
        <v>13</v>
      </c>
      <c r="E2232" s="11" t="s">
        <v>112</v>
      </c>
      <c r="F2232" s="36" t="s">
        <v>59</v>
      </c>
      <c r="G2232" s="36" t="s">
        <v>1209</v>
      </c>
      <c r="H2232" s="9" t="s">
        <v>3237</v>
      </c>
      <c r="I2232" s="10">
        <v>0</v>
      </c>
      <c r="J2232" s="12">
        <v>0</v>
      </c>
      <c r="K2232" s="12">
        <v>0</v>
      </c>
      <c r="L2232" s="12">
        <v>0</v>
      </c>
      <c r="M2232" s="12">
        <v>0</v>
      </c>
      <c r="N2232" s="39">
        <v>0</v>
      </c>
      <c r="O2232" s="31">
        <v>0</v>
      </c>
      <c r="P2232" s="36" t="s">
        <v>99</v>
      </c>
    </row>
    <row r="2233" spans="1:16" x14ac:dyDescent="0.25">
      <c r="A2233" s="38">
        <v>39299</v>
      </c>
      <c r="B2233" s="38">
        <v>39299</v>
      </c>
      <c r="C2233" s="11">
        <v>2007</v>
      </c>
      <c r="D2233" s="35" t="s">
        <v>115</v>
      </c>
      <c r="E2233" s="11" t="s">
        <v>116</v>
      </c>
      <c r="F2233" s="36" t="s">
        <v>92</v>
      </c>
      <c r="G2233" s="36" t="s">
        <v>1495</v>
      </c>
      <c r="H2233" s="9" t="s">
        <v>3238</v>
      </c>
      <c r="I2233" s="10">
        <v>1</v>
      </c>
      <c r="J2233" s="12">
        <v>1</v>
      </c>
      <c r="K2233" s="12">
        <v>0</v>
      </c>
      <c r="L2233" s="12">
        <v>0</v>
      </c>
      <c r="M2233" s="12">
        <v>0</v>
      </c>
      <c r="N2233" s="39">
        <v>0</v>
      </c>
      <c r="O2233" s="31">
        <v>0.27</v>
      </c>
      <c r="P2233" s="36" t="s">
        <v>99</v>
      </c>
    </row>
    <row r="2234" spans="1:16" x14ac:dyDescent="0.25">
      <c r="A2234" s="38">
        <v>39300</v>
      </c>
      <c r="B2234" s="38">
        <v>39300</v>
      </c>
      <c r="C2234" s="11">
        <v>2007</v>
      </c>
      <c r="D2234" s="35" t="s">
        <v>13</v>
      </c>
      <c r="E2234" s="11" t="s">
        <v>125</v>
      </c>
      <c r="F2234" s="36" t="s">
        <v>75</v>
      </c>
      <c r="G2234" s="36" t="s">
        <v>1500</v>
      </c>
      <c r="H2234" s="9" t="s">
        <v>3239</v>
      </c>
      <c r="I2234" s="10">
        <v>2</v>
      </c>
      <c r="J2234" s="12">
        <v>6</v>
      </c>
      <c r="K2234" s="12">
        <v>0</v>
      </c>
      <c r="L2234" s="12">
        <v>0</v>
      </c>
      <c r="M2234" s="12">
        <v>0</v>
      </c>
      <c r="N2234" s="39">
        <v>0</v>
      </c>
      <c r="O2234" s="31">
        <v>0</v>
      </c>
      <c r="P2234" s="36" t="s">
        <v>99</v>
      </c>
    </row>
    <row r="2235" spans="1:16" ht="24" x14ac:dyDescent="0.25">
      <c r="A2235" s="38">
        <v>39301</v>
      </c>
      <c r="B2235" s="38">
        <v>39301</v>
      </c>
      <c r="C2235" s="11">
        <v>2007</v>
      </c>
      <c r="D2235" s="35" t="s">
        <v>104</v>
      </c>
      <c r="E2235" s="11" t="s">
        <v>276</v>
      </c>
      <c r="F2235" s="36" t="s">
        <v>26</v>
      </c>
      <c r="G2235" s="36" t="s">
        <v>865</v>
      </c>
      <c r="H2235" s="9" t="s">
        <v>3240</v>
      </c>
      <c r="I2235" s="10">
        <v>2</v>
      </c>
      <c r="J2235" s="12">
        <v>2</v>
      </c>
      <c r="K2235" s="12">
        <v>0</v>
      </c>
      <c r="L2235" s="12">
        <v>0</v>
      </c>
      <c r="M2235" s="12">
        <v>0</v>
      </c>
      <c r="N2235" s="39">
        <v>0</v>
      </c>
      <c r="O2235" s="31">
        <v>0</v>
      </c>
      <c r="P2235" s="36" t="s">
        <v>99</v>
      </c>
    </row>
    <row r="2236" spans="1:16" ht="24" x14ac:dyDescent="0.25">
      <c r="A2236" s="38">
        <v>39302</v>
      </c>
      <c r="B2236" s="38">
        <v>39302</v>
      </c>
      <c r="C2236" s="11">
        <v>2007</v>
      </c>
      <c r="D2236" s="35" t="s">
        <v>13</v>
      </c>
      <c r="E2236" s="11" t="s">
        <v>149</v>
      </c>
      <c r="F2236" s="36" t="s">
        <v>165</v>
      </c>
      <c r="G2236" s="36" t="s">
        <v>1293</v>
      </c>
      <c r="H2236" s="9" t="s">
        <v>3241</v>
      </c>
      <c r="I2236" s="10">
        <v>0</v>
      </c>
      <c r="J2236" s="12">
        <v>2</v>
      </c>
      <c r="K2236" s="12">
        <v>0</v>
      </c>
      <c r="L2236" s="12">
        <v>0</v>
      </c>
      <c r="M2236" s="12">
        <v>0</v>
      </c>
      <c r="N2236" s="39">
        <v>0</v>
      </c>
      <c r="O2236" s="31">
        <v>0</v>
      </c>
      <c r="P2236" s="36" t="s">
        <v>99</v>
      </c>
    </row>
    <row r="2237" spans="1:16" ht="24" x14ac:dyDescent="0.25">
      <c r="A2237" s="38">
        <v>39303</v>
      </c>
      <c r="B2237" s="38">
        <v>39303</v>
      </c>
      <c r="C2237" s="11">
        <v>2007</v>
      </c>
      <c r="D2237" s="11" t="s">
        <v>34</v>
      </c>
      <c r="E2237" s="11" t="s">
        <v>333</v>
      </c>
      <c r="F2237" s="36" t="s">
        <v>75</v>
      </c>
      <c r="G2237" s="36" t="s">
        <v>3242</v>
      </c>
      <c r="H2237" s="9" t="s">
        <v>3243</v>
      </c>
      <c r="I2237" s="10">
        <v>0</v>
      </c>
      <c r="J2237" s="12">
        <v>82</v>
      </c>
      <c r="K2237" s="12">
        <v>0</v>
      </c>
      <c r="L2237" s="12">
        <v>0</v>
      </c>
      <c r="M2237" s="12">
        <v>0</v>
      </c>
      <c r="N2237" s="39">
        <v>197.88</v>
      </c>
      <c r="O2237" s="31">
        <v>0.158</v>
      </c>
      <c r="P2237" s="36" t="s">
        <v>41</v>
      </c>
    </row>
    <row r="2238" spans="1:16" ht="36" x14ac:dyDescent="0.25">
      <c r="A2238" s="38">
        <v>39306</v>
      </c>
      <c r="B2238" s="38">
        <v>39306</v>
      </c>
      <c r="C2238" s="11">
        <v>2007</v>
      </c>
      <c r="D2238" s="11" t="s">
        <v>34</v>
      </c>
      <c r="E2238" s="11" t="s">
        <v>35</v>
      </c>
      <c r="F2238" s="36" t="s">
        <v>36</v>
      </c>
      <c r="G2238" s="36" t="s">
        <v>2090</v>
      </c>
      <c r="H2238" s="9" t="s">
        <v>3244</v>
      </c>
      <c r="I2238" s="10">
        <v>0</v>
      </c>
      <c r="J2238" s="12">
        <v>320</v>
      </c>
      <c r="K2238" s="12">
        <v>80</v>
      </c>
      <c r="L2238" s="12">
        <v>0</v>
      </c>
      <c r="M2238" s="12">
        <v>0</v>
      </c>
      <c r="N2238" s="39">
        <v>0</v>
      </c>
      <c r="O2238" s="31">
        <v>0.373</v>
      </c>
      <c r="P2238" s="36" t="s">
        <v>99</v>
      </c>
    </row>
    <row r="2239" spans="1:16" x14ac:dyDescent="0.25">
      <c r="A2239" s="38">
        <v>39306</v>
      </c>
      <c r="B2239" s="38">
        <v>39306</v>
      </c>
      <c r="C2239" s="11">
        <v>2007</v>
      </c>
      <c r="D2239" s="35" t="s">
        <v>13</v>
      </c>
      <c r="E2239" s="11" t="s">
        <v>125</v>
      </c>
      <c r="F2239" s="36" t="s">
        <v>32</v>
      </c>
      <c r="G2239" s="36" t="s">
        <v>598</v>
      </c>
      <c r="H2239" s="9" t="s">
        <v>3245</v>
      </c>
      <c r="I2239" s="10">
        <v>1</v>
      </c>
      <c r="J2239" s="12">
        <v>5</v>
      </c>
      <c r="K2239" s="12">
        <v>0</v>
      </c>
      <c r="L2239" s="12">
        <v>0</v>
      </c>
      <c r="M2239" s="12">
        <v>0</v>
      </c>
      <c r="N2239" s="39">
        <v>0</v>
      </c>
      <c r="O2239" s="31">
        <v>0</v>
      </c>
      <c r="P2239" s="36" t="s">
        <v>99</v>
      </c>
    </row>
    <row r="2240" spans="1:16" ht="36" x14ac:dyDescent="0.25">
      <c r="A2240" s="38">
        <v>39307</v>
      </c>
      <c r="B2240" s="38">
        <v>39307</v>
      </c>
      <c r="C2240" s="11">
        <v>2007</v>
      </c>
      <c r="D2240" s="11" t="s">
        <v>34</v>
      </c>
      <c r="E2240" s="11" t="s">
        <v>35</v>
      </c>
      <c r="F2240" s="36" t="s">
        <v>598</v>
      </c>
      <c r="G2240" s="36" t="s">
        <v>1590</v>
      </c>
      <c r="H2240" s="9" t="s">
        <v>3246</v>
      </c>
      <c r="I2240" s="10">
        <v>0</v>
      </c>
      <c r="J2240" s="12">
        <v>150</v>
      </c>
      <c r="K2240" s="12">
        <v>30</v>
      </c>
      <c r="L2240" s="12">
        <v>0</v>
      </c>
      <c r="M2240" s="12">
        <v>1</v>
      </c>
      <c r="N2240" s="39">
        <v>0</v>
      </c>
      <c r="O2240" s="31">
        <v>0.13900000000000001</v>
      </c>
      <c r="P2240" s="36" t="s">
        <v>99</v>
      </c>
    </row>
    <row r="2241" spans="1:16" ht="36" x14ac:dyDescent="0.25">
      <c r="A2241" s="38">
        <v>39308</v>
      </c>
      <c r="B2241" s="38">
        <v>39308</v>
      </c>
      <c r="C2241" s="11">
        <v>2007</v>
      </c>
      <c r="D2241" s="35" t="s">
        <v>115</v>
      </c>
      <c r="E2241" s="11" t="s">
        <v>116</v>
      </c>
      <c r="F2241" s="36" t="s">
        <v>162</v>
      </c>
      <c r="G2241" s="36" t="s">
        <v>931</v>
      </c>
      <c r="H2241" s="9" t="s">
        <v>3247</v>
      </c>
      <c r="I2241" s="10">
        <v>0</v>
      </c>
      <c r="J2241" s="12">
        <v>3</v>
      </c>
      <c r="K2241" s="12">
        <v>0</v>
      </c>
      <c r="L2241" s="12">
        <v>0</v>
      </c>
      <c r="M2241" s="12">
        <v>0</v>
      </c>
      <c r="N2241" s="39">
        <v>0</v>
      </c>
      <c r="O2241" s="31">
        <v>0.34200000000000003</v>
      </c>
      <c r="P2241" s="36" t="s">
        <v>99</v>
      </c>
    </row>
    <row r="2242" spans="1:16" ht="24" x14ac:dyDescent="0.25">
      <c r="A2242" s="38">
        <v>39309</v>
      </c>
      <c r="B2242" s="38">
        <v>39309</v>
      </c>
      <c r="C2242" s="11">
        <v>2007</v>
      </c>
      <c r="D2242" s="11" t="s">
        <v>34</v>
      </c>
      <c r="E2242" s="11" t="s">
        <v>35</v>
      </c>
      <c r="F2242" s="36" t="s">
        <v>36</v>
      </c>
      <c r="G2242" s="36" t="s">
        <v>933</v>
      </c>
      <c r="H2242" s="9" t="s">
        <v>3248</v>
      </c>
      <c r="I2242" s="10">
        <v>0</v>
      </c>
      <c r="J2242" s="12">
        <v>75</v>
      </c>
      <c r="K2242" s="12">
        <v>15</v>
      </c>
      <c r="L2242" s="12">
        <v>0</v>
      </c>
      <c r="M2242" s="12">
        <v>0</v>
      </c>
      <c r="N2242" s="39">
        <v>0</v>
      </c>
      <c r="O2242" s="31">
        <v>0.03</v>
      </c>
      <c r="P2242" s="36" t="s">
        <v>99</v>
      </c>
    </row>
    <row r="2243" spans="1:16" ht="24" x14ac:dyDescent="0.25">
      <c r="A2243" s="38">
        <v>39310</v>
      </c>
      <c r="B2243" s="38">
        <v>39310</v>
      </c>
      <c r="C2243" s="11">
        <v>2007</v>
      </c>
      <c r="D2243" s="35" t="s">
        <v>115</v>
      </c>
      <c r="E2243" s="11" t="s">
        <v>116</v>
      </c>
      <c r="F2243" s="36" t="s">
        <v>55</v>
      </c>
      <c r="G2243" s="36" t="s">
        <v>421</v>
      </c>
      <c r="H2243" s="9" t="s">
        <v>3249</v>
      </c>
      <c r="I2243" s="10">
        <v>2</v>
      </c>
      <c r="J2243" s="12">
        <v>2</v>
      </c>
      <c r="K2243" s="12">
        <v>0</v>
      </c>
      <c r="L2243" s="12">
        <v>0</v>
      </c>
      <c r="M2243" s="12">
        <v>0</v>
      </c>
      <c r="N2243" s="39">
        <v>0</v>
      </c>
      <c r="O2243" s="31">
        <v>0.54</v>
      </c>
      <c r="P2243" s="36" t="s">
        <v>99</v>
      </c>
    </row>
    <row r="2244" spans="1:16" ht="24" x14ac:dyDescent="0.25">
      <c r="A2244" s="38">
        <v>39312</v>
      </c>
      <c r="B2244" s="38">
        <v>39312</v>
      </c>
      <c r="C2244" s="11">
        <v>2007</v>
      </c>
      <c r="D2244" s="35" t="s">
        <v>104</v>
      </c>
      <c r="E2244" s="11" t="s">
        <v>276</v>
      </c>
      <c r="F2244" s="36" t="s">
        <v>51</v>
      </c>
      <c r="G2244" s="36" t="s">
        <v>3250</v>
      </c>
      <c r="H2244" s="9" t="s">
        <v>3251</v>
      </c>
      <c r="I2244" s="10">
        <v>2</v>
      </c>
      <c r="J2244" s="12">
        <v>3</v>
      </c>
      <c r="K2244" s="12">
        <v>0</v>
      </c>
      <c r="L2244" s="12">
        <v>0</v>
      </c>
      <c r="M2244" s="12">
        <v>0</v>
      </c>
      <c r="N2244" s="39">
        <v>0</v>
      </c>
      <c r="O2244" s="31">
        <v>0</v>
      </c>
      <c r="P2244" s="36" t="s">
        <v>99</v>
      </c>
    </row>
    <row r="2245" spans="1:16" ht="36" x14ac:dyDescent="0.25">
      <c r="A2245" s="38">
        <v>39314</v>
      </c>
      <c r="B2245" s="38">
        <v>39315</v>
      </c>
      <c r="C2245" s="11">
        <v>2007</v>
      </c>
      <c r="D2245" s="11" t="s">
        <v>34</v>
      </c>
      <c r="E2245" s="11" t="s">
        <v>67</v>
      </c>
      <c r="F2245" s="36" t="s">
        <v>30</v>
      </c>
      <c r="G2245" s="36" t="s">
        <v>3252</v>
      </c>
      <c r="H2245" s="9" t="s">
        <v>3253</v>
      </c>
      <c r="I2245" s="10">
        <v>0</v>
      </c>
      <c r="J2245" s="12">
        <v>97820</v>
      </c>
      <c r="K2245" s="12">
        <v>19564</v>
      </c>
      <c r="L2245" s="12">
        <v>292</v>
      </c>
      <c r="M2245" s="12">
        <v>58</v>
      </c>
      <c r="N2245" s="39">
        <v>55363</v>
      </c>
      <c r="O2245" s="31">
        <v>2337.5</v>
      </c>
      <c r="P2245" s="36" t="s">
        <v>38</v>
      </c>
    </row>
    <row r="2246" spans="1:16" ht="24" x14ac:dyDescent="0.25">
      <c r="A2246" s="38">
        <v>39315</v>
      </c>
      <c r="B2246" s="38">
        <v>39315</v>
      </c>
      <c r="C2246" s="11">
        <v>2007</v>
      </c>
      <c r="D2246" s="11" t="s">
        <v>34</v>
      </c>
      <c r="E2246" s="11" t="s">
        <v>67</v>
      </c>
      <c r="F2246" s="36" t="s">
        <v>253</v>
      </c>
      <c r="G2246" s="36" t="s">
        <v>1272</v>
      </c>
      <c r="H2246" s="9" t="s">
        <v>3254</v>
      </c>
      <c r="I2246" s="10">
        <v>0</v>
      </c>
      <c r="J2246" s="12">
        <v>0</v>
      </c>
      <c r="K2246" s="12">
        <v>0</v>
      </c>
      <c r="L2246" s="12">
        <v>0</v>
      </c>
      <c r="M2246" s="12">
        <v>0</v>
      </c>
      <c r="N2246" s="39">
        <v>5104.13</v>
      </c>
      <c r="O2246" s="31">
        <v>141.82900000000001</v>
      </c>
      <c r="P2246" s="36" t="s">
        <v>3255</v>
      </c>
    </row>
    <row r="2247" spans="1:16" ht="36" x14ac:dyDescent="0.25">
      <c r="A2247" s="38">
        <v>39315</v>
      </c>
      <c r="B2247" s="38">
        <v>39315</v>
      </c>
      <c r="C2247" s="11">
        <v>2007</v>
      </c>
      <c r="D2247" s="11" t="s">
        <v>34</v>
      </c>
      <c r="E2247" s="11" t="s">
        <v>67</v>
      </c>
      <c r="F2247" s="36" t="s">
        <v>189</v>
      </c>
      <c r="G2247" s="36" t="s">
        <v>3256</v>
      </c>
      <c r="H2247" s="9" t="s">
        <v>3257</v>
      </c>
      <c r="I2247" s="10">
        <v>0</v>
      </c>
      <c r="J2247" s="12">
        <v>25455</v>
      </c>
      <c r="K2247" s="12">
        <v>5091</v>
      </c>
      <c r="L2247" s="12">
        <v>241</v>
      </c>
      <c r="M2247" s="12">
        <v>26</v>
      </c>
      <c r="N2247" s="39">
        <v>23169</v>
      </c>
      <c r="O2247" s="31">
        <v>211.4</v>
      </c>
      <c r="P2247" s="36" t="s">
        <v>38</v>
      </c>
    </row>
    <row r="2248" spans="1:16" ht="36" x14ac:dyDescent="0.25">
      <c r="A2248" s="38">
        <v>39315</v>
      </c>
      <c r="B2248" s="38">
        <v>39315</v>
      </c>
      <c r="C2248" s="11">
        <v>2007</v>
      </c>
      <c r="D2248" s="11" t="s">
        <v>34</v>
      </c>
      <c r="E2248" s="11" t="s">
        <v>35</v>
      </c>
      <c r="F2248" s="36" t="s">
        <v>36</v>
      </c>
      <c r="G2248" s="36" t="s">
        <v>1272</v>
      </c>
      <c r="H2248" s="9" t="s">
        <v>3258</v>
      </c>
      <c r="I2248" s="10">
        <v>0</v>
      </c>
      <c r="J2248" s="12">
        <v>5901</v>
      </c>
      <c r="K2248" s="12">
        <v>0</v>
      </c>
      <c r="L2248" s="12">
        <v>0</v>
      </c>
      <c r="M2248" s="12">
        <v>0</v>
      </c>
      <c r="N2248" s="39">
        <v>7405.09</v>
      </c>
      <c r="O2248" s="31">
        <v>29.818999999999999</v>
      </c>
      <c r="P2248" s="36" t="s">
        <v>41</v>
      </c>
    </row>
    <row r="2249" spans="1:16" ht="60" x14ac:dyDescent="0.25">
      <c r="A2249" s="38">
        <v>39316</v>
      </c>
      <c r="B2249" s="38">
        <v>39316</v>
      </c>
      <c r="C2249" s="11">
        <v>2007</v>
      </c>
      <c r="D2249" s="11" t="s">
        <v>34</v>
      </c>
      <c r="E2249" s="11" t="s">
        <v>67</v>
      </c>
      <c r="F2249" s="36" t="s">
        <v>42</v>
      </c>
      <c r="G2249" s="36" t="s">
        <v>3259</v>
      </c>
      <c r="H2249" s="9" t="s">
        <v>3260</v>
      </c>
      <c r="I2249" s="10">
        <v>0</v>
      </c>
      <c r="J2249" s="12">
        <v>10022</v>
      </c>
      <c r="K2249" s="12" t="s">
        <v>145</v>
      </c>
      <c r="L2249" s="12" t="s">
        <v>145</v>
      </c>
      <c r="M2249" s="12" t="s">
        <v>145</v>
      </c>
      <c r="N2249" s="39" t="s">
        <v>145</v>
      </c>
      <c r="O2249" s="31">
        <v>193.851</v>
      </c>
      <c r="P2249" s="36" t="s">
        <v>298</v>
      </c>
    </row>
    <row r="2250" spans="1:16" ht="60" x14ac:dyDescent="0.25">
      <c r="A2250" s="38">
        <v>39316</v>
      </c>
      <c r="B2250" s="38">
        <v>39316</v>
      </c>
      <c r="C2250" s="11">
        <v>2007</v>
      </c>
      <c r="D2250" s="11" t="s">
        <v>34</v>
      </c>
      <c r="E2250" s="11" t="s">
        <v>67</v>
      </c>
      <c r="F2250" s="36" t="s">
        <v>100</v>
      </c>
      <c r="G2250" s="36" t="s">
        <v>3261</v>
      </c>
      <c r="H2250" s="9" t="s">
        <v>3262</v>
      </c>
      <c r="I2250" s="10">
        <v>0</v>
      </c>
      <c r="J2250" s="12">
        <v>25750</v>
      </c>
      <c r="K2250" s="12" t="s">
        <v>145</v>
      </c>
      <c r="L2250" s="12" t="s">
        <v>145</v>
      </c>
      <c r="M2250" s="12" t="s">
        <v>145</v>
      </c>
      <c r="N2250" s="39" t="s">
        <v>145</v>
      </c>
      <c r="O2250" s="31">
        <v>69.448999999999998</v>
      </c>
      <c r="P2250" s="36" t="s">
        <v>298</v>
      </c>
    </row>
    <row r="2251" spans="1:16" ht="36" x14ac:dyDescent="0.25">
      <c r="A2251" s="38">
        <v>39316</v>
      </c>
      <c r="B2251" s="38">
        <v>39316</v>
      </c>
      <c r="C2251" s="11">
        <v>2007</v>
      </c>
      <c r="D2251" s="11" t="s">
        <v>34</v>
      </c>
      <c r="E2251" s="11" t="s">
        <v>67</v>
      </c>
      <c r="F2251" s="36" t="s">
        <v>162</v>
      </c>
      <c r="G2251" s="36" t="s">
        <v>1272</v>
      </c>
      <c r="H2251" s="9" t="s">
        <v>3263</v>
      </c>
      <c r="I2251" s="10">
        <v>0</v>
      </c>
      <c r="J2251" s="12">
        <v>34730</v>
      </c>
      <c r="K2251" s="12">
        <v>6946</v>
      </c>
      <c r="L2251" s="12">
        <v>59</v>
      </c>
      <c r="M2251" s="12">
        <v>71</v>
      </c>
      <c r="N2251" s="39">
        <v>201686</v>
      </c>
      <c r="O2251" s="31">
        <v>3036.239</v>
      </c>
      <c r="P2251" s="36" t="s">
        <v>38</v>
      </c>
    </row>
    <row r="2252" spans="1:16" ht="36" x14ac:dyDescent="0.25">
      <c r="A2252" s="38">
        <v>39316</v>
      </c>
      <c r="B2252" s="38">
        <v>39316</v>
      </c>
      <c r="C2252" s="11">
        <v>2007</v>
      </c>
      <c r="D2252" s="11" t="s">
        <v>34</v>
      </c>
      <c r="E2252" s="11" t="s">
        <v>67</v>
      </c>
      <c r="F2252" s="36" t="s">
        <v>155</v>
      </c>
      <c r="G2252" s="36" t="s">
        <v>1272</v>
      </c>
      <c r="H2252" s="9" t="s">
        <v>3264</v>
      </c>
      <c r="I2252" s="10">
        <v>3</v>
      </c>
      <c r="J2252" s="12">
        <v>14509</v>
      </c>
      <c r="K2252" s="12">
        <v>762</v>
      </c>
      <c r="L2252" s="12">
        <v>218</v>
      </c>
      <c r="M2252" s="12">
        <v>52</v>
      </c>
      <c r="N2252" s="39">
        <v>37069.800000000003</v>
      </c>
      <c r="O2252" s="31">
        <v>2369.69</v>
      </c>
      <c r="P2252" s="36" t="s">
        <v>38</v>
      </c>
    </row>
    <row r="2253" spans="1:16" ht="36" x14ac:dyDescent="0.25">
      <c r="A2253" s="38">
        <v>39316</v>
      </c>
      <c r="B2253" s="38">
        <v>39316</v>
      </c>
      <c r="C2253" s="11">
        <v>2007</v>
      </c>
      <c r="D2253" s="11" t="s">
        <v>34</v>
      </c>
      <c r="E2253" s="11" t="s">
        <v>67</v>
      </c>
      <c r="F2253" s="36" t="s">
        <v>97</v>
      </c>
      <c r="G2253" s="36" t="s">
        <v>1272</v>
      </c>
      <c r="H2253" s="9" t="s">
        <v>3265</v>
      </c>
      <c r="I2253" s="10">
        <v>6</v>
      </c>
      <c r="J2253" s="12">
        <v>46190</v>
      </c>
      <c r="K2253" s="12">
        <v>9238</v>
      </c>
      <c r="L2253" s="12">
        <v>350</v>
      </c>
      <c r="M2253" s="12">
        <v>60</v>
      </c>
      <c r="N2253" s="39">
        <v>51153</v>
      </c>
      <c r="O2253" s="31">
        <v>1218.9000000000001</v>
      </c>
      <c r="P2253" s="36" t="s">
        <v>38</v>
      </c>
    </row>
    <row r="2254" spans="1:16" ht="24" x14ac:dyDescent="0.25">
      <c r="A2254" s="38">
        <v>39316</v>
      </c>
      <c r="B2254" s="38">
        <v>39316</v>
      </c>
      <c r="C2254" s="11">
        <v>2007</v>
      </c>
      <c r="D2254" s="35" t="s">
        <v>104</v>
      </c>
      <c r="E2254" s="11" t="s">
        <v>276</v>
      </c>
      <c r="F2254" s="36" t="s">
        <v>19</v>
      </c>
      <c r="G2254" s="36" t="s">
        <v>1841</v>
      </c>
      <c r="H2254" s="9" t="s">
        <v>3266</v>
      </c>
      <c r="I2254" s="10">
        <v>1</v>
      </c>
      <c r="J2254" s="12">
        <v>2</v>
      </c>
      <c r="K2254" s="12">
        <v>1</v>
      </c>
      <c r="L2254" s="12">
        <v>0</v>
      </c>
      <c r="M2254" s="12">
        <v>0</v>
      </c>
      <c r="N2254" s="39">
        <v>0</v>
      </c>
      <c r="O2254" s="31">
        <v>0.04</v>
      </c>
      <c r="P2254" s="36" t="s">
        <v>99</v>
      </c>
    </row>
    <row r="2255" spans="1:16" ht="24" x14ac:dyDescent="0.25">
      <c r="A2255" s="38">
        <v>39318</v>
      </c>
      <c r="B2255" s="38">
        <v>39328</v>
      </c>
      <c r="C2255" s="11">
        <v>2007</v>
      </c>
      <c r="D2255" s="11" t="s">
        <v>34</v>
      </c>
      <c r="E2255" s="11" t="s">
        <v>35</v>
      </c>
      <c r="F2255" s="36" t="s">
        <v>69</v>
      </c>
      <c r="G2255" s="36" t="s">
        <v>3267</v>
      </c>
      <c r="H2255" s="9" t="s">
        <v>3268</v>
      </c>
      <c r="I2255" s="10">
        <v>0</v>
      </c>
      <c r="J2255" s="12">
        <v>1254</v>
      </c>
      <c r="K2255" s="12">
        <v>0</v>
      </c>
      <c r="L2255" s="12">
        <v>0</v>
      </c>
      <c r="M2255" s="12">
        <v>0</v>
      </c>
      <c r="N2255" s="39">
        <v>4689.2700000000004</v>
      </c>
      <c r="O2255" s="31">
        <v>3.7509999999999999</v>
      </c>
      <c r="P2255" s="36" t="s">
        <v>41</v>
      </c>
    </row>
    <row r="2256" spans="1:16" ht="36" x14ac:dyDescent="0.25">
      <c r="A2256" s="38">
        <v>39319</v>
      </c>
      <c r="B2256" s="38">
        <v>39319</v>
      </c>
      <c r="C2256" s="11">
        <v>2007</v>
      </c>
      <c r="D2256" s="35" t="s">
        <v>13</v>
      </c>
      <c r="E2256" s="11" t="s">
        <v>149</v>
      </c>
      <c r="F2256" s="36" t="s">
        <v>28</v>
      </c>
      <c r="G2256" s="36" t="s">
        <v>411</v>
      </c>
      <c r="H2256" s="9" t="s">
        <v>3269</v>
      </c>
      <c r="I2256" s="10">
        <v>0</v>
      </c>
      <c r="J2256" s="12">
        <v>250</v>
      </c>
      <c r="K2256" s="12">
        <v>0</v>
      </c>
      <c r="L2256" s="12">
        <v>0</v>
      </c>
      <c r="M2256" s="12">
        <v>0</v>
      </c>
      <c r="N2256" s="39">
        <v>0</v>
      </c>
      <c r="O2256" s="31">
        <v>0</v>
      </c>
      <c r="P2256" s="36" t="s">
        <v>99</v>
      </c>
    </row>
    <row r="2257" spans="1:16" ht="24" x14ac:dyDescent="0.25">
      <c r="A2257" s="38">
        <v>39320</v>
      </c>
      <c r="B2257" s="38">
        <v>39328</v>
      </c>
      <c r="C2257" s="11">
        <v>2007</v>
      </c>
      <c r="D2257" s="11" t="s">
        <v>34</v>
      </c>
      <c r="E2257" s="11" t="s">
        <v>35</v>
      </c>
      <c r="F2257" s="36" t="s">
        <v>69</v>
      </c>
      <c r="G2257" s="36" t="s">
        <v>3270</v>
      </c>
      <c r="H2257" s="9" t="s">
        <v>3271</v>
      </c>
      <c r="I2257" s="10">
        <v>0</v>
      </c>
      <c r="J2257" s="12">
        <v>175</v>
      </c>
      <c r="K2257" s="12">
        <v>0</v>
      </c>
      <c r="L2257" s="12">
        <v>0</v>
      </c>
      <c r="M2257" s="12">
        <v>0</v>
      </c>
      <c r="N2257" s="39">
        <v>501.45</v>
      </c>
      <c r="O2257" s="31">
        <v>0.40600000000000003</v>
      </c>
      <c r="P2257" s="36" t="s">
        <v>41</v>
      </c>
    </row>
    <row r="2258" spans="1:16" ht="36" x14ac:dyDescent="0.25">
      <c r="A2258" s="38">
        <v>39320</v>
      </c>
      <c r="B2258" s="38">
        <v>39320</v>
      </c>
      <c r="C2258" s="11">
        <v>2007</v>
      </c>
      <c r="D2258" s="11" t="s">
        <v>34</v>
      </c>
      <c r="E2258" s="11" t="s">
        <v>35</v>
      </c>
      <c r="F2258" s="36" t="s">
        <v>36</v>
      </c>
      <c r="G2258" s="36" t="s">
        <v>3272</v>
      </c>
      <c r="H2258" s="9" t="s">
        <v>3273</v>
      </c>
      <c r="I2258" s="10">
        <v>0</v>
      </c>
      <c r="J2258" s="12">
        <v>536</v>
      </c>
      <c r="K2258" s="12">
        <v>0</v>
      </c>
      <c r="L2258" s="12">
        <v>0</v>
      </c>
      <c r="M2258" s="12">
        <v>0</v>
      </c>
      <c r="N2258" s="39">
        <v>0</v>
      </c>
      <c r="O2258" s="31">
        <v>0</v>
      </c>
      <c r="P2258" s="36" t="s">
        <v>99</v>
      </c>
    </row>
    <row r="2259" spans="1:16" ht="48" x14ac:dyDescent="0.25">
      <c r="A2259" s="38">
        <v>39321</v>
      </c>
      <c r="B2259" s="38">
        <v>39321</v>
      </c>
      <c r="C2259" s="11">
        <v>2007</v>
      </c>
      <c r="D2259" s="11" t="s">
        <v>34</v>
      </c>
      <c r="E2259" s="11" t="s">
        <v>35</v>
      </c>
      <c r="F2259" s="36" t="s">
        <v>15</v>
      </c>
      <c r="G2259" s="36" t="s">
        <v>3274</v>
      </c>
      <c r="H2259" s="9" t="s">
        <v>3275</v>
      </c>
      <c r="I2259" s="10">
        <v>0</v>
      </c>
      <c r="J2259" s="12">
        <v>199</v>
      </c>
      <c r="K2259" s="12">
        <v>35</v>
      </c>
      <c r="L2259" s="12">
        <v>0</v>
      </c>
      <c r="M2259" s="12">
        <v>0</v>
      </c>
      <c r="N2259" s="39">
        <v>0</v>
      </c>
      <c r="O2259" s="31">
        <v>0.16</v>
      </c>
      <c r="P2259" s="36" t="s">
        <v>99</v>
      </c>
    </row>
    <row r="2260" spans="1:16" ht="36" x14ac:dyDescent="0.25">
      <c r="A2260" s="38">
        <v>39321</v>
      </c>
      <c r="B2260" s="38">
        <v>39321</v>
      </c>
      <c r="C2260" s="11">
        <v>2007</v>
      </c>
      <c r="D2260" s="11" t="s">
        <v>34</v>
      </c>
      <c r="E2260" s="11" t="s">
        <v>35</v>
      </c>
      <c r="F2260" s="36" t="s">
        <v>42</v>
      </c>
      <c r="G2260" s="36" t="s">
        <v>3276</v>
      </c>
      <c r="H2260" s="9" t="s">
        <v>3277</v>
      </c>
      <c r="I2260" s="10">
        <v>0</v>
      </c>
      <c r="J2260" s="12">
        <v>27</v>
      </c>
      <c r="K2260" s="12">
        <v>5</v>
      </c>
      <c r="L2260" s="12">
        <v>0</v>
      </c>
      <c r="M2260" s="12">
        <v>0</v>
      </c>
      <c r="N2260" s="39">
        <v>0</v>
      </c>
      <c r="O2260" s="31">
        <v>2.3E-2</v>
      </c>
      <c r="P2260" s="36" t="s">
        <v>99</v>
      </c>
    </row>
    <row r="2261" spans="1:16" ht="48" x14ac:dyDescent="0.25">
      <c r="A2261" s="38">
        <v>39322</v>
      </c>
      <c r="B2261" s="38">
        <v>39330</v>
      </c>
      <c r="C2261" s="11">
        <v>2007</v>
      </c>
      <c r="D2261" s="11" t="s">
        <v>34</v>
      </c>
      <c r="E2261" s="11" t="s">
        <v>35</v>
      </c>
      <c r="F2261" s="36" t="s">
        <v>69</v>
      </c>
      <c r="G2261" s="36" t="s">
        <v>3278</v>
      </c>
      <c r="H2261" s="9" t="s">
        <v>3279</v>
      </c>
      <c r="I2261" s="10">
        <v>0</v>
      </c>
      <c r="J2261" s="12">
        <v>10035</v>
      </c>
      <c r="K2261" s="12">
        <v>2007</v>
      </c>
      <c r="L2261" s="12" t="s">
        <v>145</v>
      </c>
      <c r="M2261" s="12">
        <v>0</v>
      </c>
      <c r="N2261" s="39" t="s">
        <v>145</v>
      </c>
      <c r="O2261" s="31">
        <v>166.15100000000001</v>
      </c>
      <c r="P2261" s="36" t="s">
        <v>298</v>
      </c>
    </row>
    <row r="2262" spans="1:16" ht="36" x14ac:dyDescent="0.25">
      <c r="A2262" s="38">
        <v>39322</v>
      </c>
      <c r="B2262" s="38">
        <v>38166</v>
      </c>
      <c r="C2262" s="11">
        <v>2007</v>
      </c>
      <c r="D2262" s="11" t="s">
        <v>34</v>
      </c>
      <c r="E2262" s="11" t="s">
        <v>35</v>
      </c>
      <c r="F2262" s="36" t="s">
        <v>55</v>
      </c>
      <c r="G2262" s="36" t="s">
        <v>3280</v>
      </c>
      <c r="H2262" s="9" t="s">
        <v>3281</v>
      </c>
      <c r="I2262" s="10">
        <v>0</v>
      </c>
      <c r="J2262" s="12">
        <v>560</v>
      </c>
      <c r="K2262" s="12">
        <v>50</v>
      </c>
      <c r="L2262" s="12">
        <v>0</v>
      </c>
      <c r="M2262" s="12">
        <v>0</v>
      </c>
      <c r="N2262" s="39">
        <v>0</v>
      </c>
      <c r="O2262" s="31">
        <v>0.1</v>
      </c>
      <c r="P2262" s="36" t="s">
        <v>99</v>
      </c>
    </row>
    <row r="2263" spans="1:16" ht="36" x14ac:dyDescent="0.25">
      <c r="A2263" s="38">
        <v>39322</v>
      </c>
      <c r="B2263" s="38">
        <v>39322</v>
      </c>
      <c r="C2263" s="11">
        <v>2007</v>
      </c>
      <c r="D2263" s="11" t="s">
        <v>34</v>
      </c>
      <c r="E2263" s="11" t="s">
        <v>35</v>
      </c>
      <c r="F2263" s="36" t="s">
        <v>26</v>
      </c>
      <c r="G2263" s="36" t="s">
        <v>3282</v>
      </c>
      <c r="H2263" s="9" t="s">
        <v>3283</v>
      </c>
      <c r="I2263" s="10">
        <v>0</v>
      </c>
      <c r="J2263" s="12">
        <v>75</v>
      </c>
      <c r="K2263" s="12">
        <v>15</v>
      </c>
      <c r="L2263" s="12">
        <v>0</v>
      </c>
      <c r="M2263" s="12">
        <v>0</v>
      </c>
      <c r="N2263" s="39">
        <v>0</v>
      </c>
      <c r="O2263" s="31">
        <v>6.9000000000000006E-2</v>
      </c>
      <c r="P2263" s="36" t="s">
        <v>99</v>
      </c>
    </row>
    <row r="2264" spans="1:16" ht="48" x14ac:dyDescent="0.25">
      <c r="A2264" s="38">
        <v>39322</v>
      </c>
      <c r="B2264" s="38">
        <v>39326</v>
      </c>
      <c r="C2264" s="11">
        <v>2007</v>
      </c>
      <c r="D2264" s="11" t="s">
        <v>34</v>
      </c>
      <c r="E2264" s="11" t="s">
        <v>35</v>
      </c>
      <c r="F2264" s="36" t="s">
        <v>42</v>
      </c>
      <c r="G2264" s="36" t="s">
        <v>3284</v>
      </c>
      <c r="H2264" s="9" t="s">
        <v>3285</v>
      </c>
      <c r="I2264" s="10">
        <v>0</v>
      </c>
      <c r="J2264" s="12">
        <v>443</v>
      </c>
      <c r="K2264" s="12">
        <v>0</v>
      </c>
      <c r="L2264" s="12">
        <v>0</v>
      </c>
      <c r="M2264" s="12">
        <v>0</v>
      </c>
      <c r="N2264" s="39">
        <v>0</v>
      </c>
      <c r="O2264" s="31">
        <v>0</v>
      </c>
      <c r="P2264" s="36" t="s">
        <v>99</v>
      </c>
    </row>
    <row r="2265" spans="1:16" ht="60" x14ac:dyDescent="0.25">
      <c r="A2265" s="38">
        <v>39324</v>
      </c>
      <c r="B2265" s="38">
        <v>39329</v>
      </c>
      <c r="C2265" s="11">
        <v>2007</v>
      </c>
      <c r="D2265" s="11" t="s">
        <v>34</v>
      </c>
      <c r="E2265" s="11" t="s">
        <v>35</v>
      </c>
      <c r="F2265" s="36" t="s">
        <v>162</v>
      </c>
      <c r="G2265" s="36" t="s">
        <v>3286</v>
      </c>
      <c r="H2265" s="9" t="s">
        <v>3287</v>
      </c>
      <c r="I2265" s="10">
        <v>0</v>
      </c>
      <c r="J2265" s="12">
        <v>68370</v>
      </c>
      <c r="K2265" s="12">
        <v>13674</v>
      </c>
      <c r="L2265" s="12">
        <v>4</v>
      </c>
      <c r="M2265" s="12" t="s">
        <v>145</v>
      </c>
      <c r="N2265" s="39" t="s">
        <v>145</v>
      </c>
      <c r="O2265" s="31">
        <v>367.96499999999997</v>
      </c>
      <c r="P2265" s="36" t="s">
        <v>298</v>
      </c>
    </row>
    <row r="2266" spans="1:16" ht="36" x14ac:dyDescent="0.25">
      <c r="A2266" s="38">
        <v>39324</v>
      </c>
      <c r="B2266" s="38">
        <v>39324</v>
      </c>
      <c r="C2266" s="11">
        <v>2007</v>
      </c>
      <c r="D2266" s="11" t="s">
        <v>34</v>
      </c>
      <c r="E2266" s="11" t="s">
        <v>35</v>
      </c>
      <c r="F2266" s="36" t="s">
        <v>55</v>
      </c>
      <c r="G2266" s="36" t="s">
        <v>3288</v>
      </c>
      <c r="H2266" s="9" t="s">
        <v>3289</v>
      </c>
      <c r="I2266" s="10">
        <v>0</v>
      </c>
      <c r="J2266" s="12">
        <v>429</v>
      </c>
      <c r="K2266" s="12">
        <v>121</v>
      </c>
      <c r="L2266" s="12">
        <v>0</v>
      </c>
      <c r="M2266" s="12">
        <v>0</v>
      </c>
      <c r="N2266" s="39">
        <v>0</v>
      </c>
      <c r="O2266" s="31">
        <v>0.24199999999999999</v>
      </c>
      <c r="P2266" s="36" t="s">
        <v>99</v>
      </c>
    </row>
    <row r="2267" spans="1:16" ht="36" x14ac:dyDescent="0.25">
      <c r="A2267" s="38">
        <v>39324</v>
      </c>
      <c r="B2267" s="38">
        <v>39324</v>
      </c>
      <c r="C2267" s="11">
        <v>2007</v>
      </c>
      <c r="D2267" s="11" t="s">
        <v>34</v>
      </c>
      <c r="E2267" s="11" t="s">
        <v>35</v>
      </c>
      <c r="F2267" s="36" t="s">
        <v>42</v>
      </c>
      <c r="G2267" s="36" t="s">
        <v>1197</v>
      </c>
      <c r="H2267" s="9" t="s">
        <v>3290</v>
      </c>
      <c r="I2267" s="10">
        <v>0</v>
      </c>
      <c r="J2267" s="12">
        <v>2889</v>
      </c>
      <c r="K2267" s="12">
        <v>0</v>
      </c>
      <c r="L2267" s="12">
        <v>0</v>
      </c>
      <c r="M2267" s="12">
        <v>0</v>
      </c>
      <c r="N2267" s="39">
        <v>3438.88</v>
      </c>
      <c r="O2267" s="31">
        <v>3.339</v>
      </c>
      <c r="P2267" s="36" t="s">
        <v>41</v>
      </c>
    </row>
    <row r="2268" spans="1:16" x14ac:dyDescent="0.25">
      <c r="A2268" s="38">
        <v>39325</v>
      </c>
      <c r="B2268" s="38">
        <v>39325</v>
      </c>
      <c r="C2268" s="11">
        <v>2007</v>
      </c>
      <c r="D2268" s="35" t="s">
        <v>115</v>
      </c>
      <c r="E2268" s="11" t="s">
        <v>116</v>
      </c>
      <c r="F2268" s="36" t="s">
        <v>75</v>
      </c>
      <c r="G2268" s="36" t="s">
        <v>1566</v>
      </c>
      <c r="H2268" s="9" t="s">
        <v>3291</v>
      </c>
      <c r="I2268" s="10">
        <v>2</v>
      </c>
      <c r="J2268" s="12">
        <v>2</v>
      </c>
      <c r="K2268" s="12">
        <v>0</v>
      </c>
      <c r="L2268" s="12">
        <v>0</v>
      </c>
      <c r="M2268" s="12">
        <v>0</v>
      </c>
      <c r="N2268" s="39">
        <v>0</v>
      </c>
      <c r="O2268" s="31">
        <v>1</v>
      </c>
      <c r="P2268" s="36" t="s">
        <v>99</v>
      </c>
    </row>
    <row r="2269" spans="1:16" ht="48" x14ac:dyDescent="0.25">
      <c r="A2269" s="38">
        <v>39326</v>
      </c>
      <c r="B2269" s="38">
        <v>39330</v>
      </c>
      <c r="C2269" s="11">
        <v>2007</v>
      </c>
      <c r="D2269" s="11" t="s">
        <v>34</v>
      </c>
      <c r="E2269" s="11" t="s">
        <v>35</v>
      </c>
      <c r="F2269" s="36" t="s">
        <v>42</v>
      </c>
      <c r="G2269" s="36" t="s">
        <v>3292</v>
      </c>
      <c r="H2269" s="9" t="s">
        <v>3293</v>
      </c>
      <c r="I2269" s="10">
        <v>0</v>
      </c>
      <c r="J2269" s="12">
        <v>1384</v>
      </c>
      <c r="K2269" s="12" t="s">
        <v>145</v>
      </c>
      <c r="L2269" s="12" t="s">
        <v>145</v>
      </c>
      <c r="M2269" s="12" t="s">
        <v>145</v>
      </c>
      <c r="N2269" s="39" t="s">
        <v>145</v>
      </c>
      <c r="O2269" s="31">
        <v>194.52099999999999</v>
      </c>
      <c r="P2269" s="36" t="s">
        <v>298</v>
      </c>
    </row>
    <row r="2270" spans="1:16" ht="96" x14ac:dyDescent="0.25">
      <c r="A2270" s="38">
        <v>39326</v>
      </c>
      <c r="B2270" s="38">
        <v>39386</v>
      </c>
      <c r="C2270" s="11">
        <v>2007</v>
      </c>
      <c r="D2270" s="11" t="s">
        <v>34</v>
      </c>
      <c r="E2270" s="11" t="s">
        <v>39</v>
      </c>
      <c r="F2270" s="36" t="s">
        <v>32</v>
      </c>
      <c r="G2270" s="36" t="s">
        <v>3294</v>
      </c>
      <c r="H2270" s="9" t="s">
        <v>3295</v>
      </c>
      <c r="I2270" s="10">
        <v>0</v>
      </c>
      <c r="J2270" s="12">
        <v>15455</v>
      </c>
      <c r="K2270" s="12">
        <v>0</v>
      </c>
      <c r="L2270" s="12">
        <v>0</v>
      </c>
      <c r="M2270" s="12">
        <v>0</v>
      </c>
      <c r="N2270" s="39">
        <v>52838.8</v>
      </c>
      <c r="O2270" s="31">
        <v>42.271000000000001</v>
      </c>
      <c r="P2270" s="36" t="s">
        <v>41</v>
      </c>
    </row>
    <row r="2271" spans="1:16" ht="24" x14ac:dyDescent="0.25">
      <c r="A2271" s="38">
        <v>39327</v>
      </c>
      <c r="B2271" s="38">
        <v>39327</v>
      </c>
      <c r="C2271" s="11">
        <v>2007</v>
      </c>
      <c r="D2271" s="11" t="s">
        <v>34</v>
      </c>
      <c r="E2271" s="11" t="s">
        <v>35</v>
      </c>
      <c r="F2271" s="36" t="s">
        <v>69</v>
      </c>
      <c r="G2271" s="36" t="s">
        <v>1160</v>
      </c>
      <c r="H2271" s="9" t="s">
        <v>3296</v>
      </c>
      <c r="I2271" s="10">
        <v>3</v>
      </c>
      <c r="J2271" s="12">
        <v>3</v>
      </c>
      <c r="K2271" s="12">
        <v>0</v>
      </c>
      <c r="L2271" s="12">
        <v>0</v>
      </c>
      <c r="M2271" s="12">
        <v>0</v>
      </c>
      <c r="N2271" s="39">
        <v>0</v>
      </c>
      <c r="O2271" s="31">
        <v>0</v>
      </c>
      <c r="P2271" s="36" t="s">
        <v>99</v>
      </c>
    </row>
    <row r="2272" spans="1:16" x14ac:dyDescent="0.25">
      <c r="A2272" s="38">
        <v>39327</v>
      </c>
      <c r="B2272" s="38">
        <v>39327</v>
      </c>
      <c r="C2272" s="11">
        <v>2007</v>
      </c>
      <c r="D2272" s="11" t="s">
        <v>34</v>
      </c>
      <c r="E2272" s="11" t="s">
        <v>35</v>
      </c>
      <c r="F2272" s="36" t="s">
        <v>75</v>
      </c>
      <c r="G2272" s="36" t="s">
        <v>1500</v>
      </c>
      <c r="H2272" s="9" t="s">
        <v>3297</v>
      </c>
      <c r="I2272" s="10">
        <v>0</v>
      </c>
      <c r="J2272" s="12">
        <v>500</v>
      </c>
      <c r="K2272" s="12">
        <v>50</v>
      </c>
      <c r="L2272" s="12">
        <v>0</v>
      </c>
      <c r="M2272" s="12">
        <v>0</v>
      </c>
      <c r="N2272" s="39">
        <v>0</v>
      </c>
      <c r="O2272" s="31">
        <v>0.1</v>
      </c>
      <c r="P2272" s="36" t="s">
        <v>99</v>
      </c>
    </row>
    <row r="2273" spans="1:16" ht="36" x14ac:dyDescent="0.25">
      <c r="A2273" s="38">
        <v>39328</v>
      </c>
      <c r="B2273" s="38">
        <v>39329</v>
      </c>
      <c r="C2273" s="11">
        <v>2007</v>
      </c>
      <c r="D2273" s="11" t="s">
        <v>34</v>
      </c>
      <c r="E2273" s="11" t="s">
        <v>35</v>
      </c>
      <c r="F2273" s="36" t="s">
        <v>15</v>
      </c>
      <c r="G2273" s="36" t="s">
        <v>3298</v>
      </c>
      <c r="H2273" s="9" t="s">
        <v>3299</v>
      </c>
      <c r="I2273" s="10">
        <v>0</v>
      </c>
      <c r="J2273" s="12">
        <v>503</v>
      </c>
      <c r="K2273" s="12">
        <v>100</v>
      </c>
      <c r="L2273" s="12">
        <v>0</v>
      </c>
      <c r="M2273" s="12">
        <v>0</v>
      </c>
      <c r="N2273" s="39">
        <v>0</v>
      </c>
      <c r="O2273" s="31">
        <v>0.46600000000000003</v>
      </c>
      <c r="P2273" s="36" t="s">
        <v>99</v>
      </c>
    </row>
    <row r="2274" spans="1:16" ht="24" x14ac:dyDescent="0.25">
      <c r="A2274" s="38">
        <v>39328</v>
      </c>
      <c r="B2274" s="38">
        <v>39328</v>
      </c>
      <c r="C2274" s="11">
        <v>2007</v>
      </c>
      <c r="D2274" s="35" t="s">
        <v>13</v>
      </c>
      <c r="E2274" s="11" t="s">
        <v>125</v>
      </c>
      <c r="F2274" s="36" t="s">
        <v>47</v>
      </c>
      <c r="G2274" s="36" t="s">
        <v>3028</v>
      </c>
      <c r="H2274" s="9" t="s">
        <v>3300</v>
      </c>
      <c r="I2274" s="10">
        <v>0</v>
      </c>
      <c r="J2274" s="12">
        <v>4</v>
      </c>
      <c r="K2274" s="12">
        <v>0</v>
      </c>
      <c r="L2274" s="12">
        <v>0</v>
      </c>
      <c r="M2274" s="12">
        <v>0</v>
      </c>
      <c r="N2274" s="39">
        <v>0</v>
      </c>
      <c r="O2274" s="31">
        <v>0</v>
      </c>
      <c r="P2274" s="36" t="s">
        <v>99</v>
      </c>
    </row>
    <row r="2275" spans="1:16" ht="36" x14ac:dyDescent="0.25">
      <c r="A2275" s="38">
        <v>39328</v>
      </c>
      <c r="B2275" s="38">
        <v>39328</v>
      </c>
      <c r="C2275" s="11">
        <v>2007</v>
      </c>
      <c r="D2275" s="35" t="s">
        <v>13</v>
      </c>
      <c r="E2275" s="11" t="s">
        <v>112</v>
      </c>
      <c r="F2275" s="36" t="s">
        <v>75</v>
      </c>
      <c r="G2275" s="36" t="s">
        <v>272</v>
      </c>
      <c r="H2275" s="9" t="s">
        <v>3301</v>
      </c>
      <c r="I2275" s="10">
        <v>1</v>
      </c>
      <c r="J2275" s="12">
        <v>1</v>
      </c>
      <c r="K2275" s="12">
        <v>0</v>
      </c>
      <c r="L2275" s="12">
        <v>0</v>
      </c>
      <c r="M2275" s="12">
        <v>0</v>
      </c>
      <c r="N2275" s="39">
        <v>0</v>
      </c>
      <c r="O2275" s="31">
        <v>0</v>
      </c>
      <c r="P2275" s="36" t="s">
        <v>99</v>
      </c>
    </row>
    <row r="2276" spans="1:16" ht="36" x14ac:dyDescent="0.25">
      <c r="A2276" s="38">
        <v>39329</v>
      </c>
      <c r="B2276" s="38">
        <v>39329</v>
      </c>
      <c r="C2276" s="11">
        <v>2007</v>
      </c>
      <c r="D2276" s="11" t="s">
        <v>34</v>
      </c>
      <c r="E2276" s="11" t="s">
        <v>67</v>
      </c>
      <c r="F2276" s="36" t="s">
        <v>47</v>
      </c>
      <c r="G2276" s="36" t="s">
        <v>16</v>
      </c>
      <c r="H2276" s="9" t="s">
        <v>3302</v>
      </c>
      <c r="I2276" s="10">
        <v>2</v>
      </c>
      <c r="J2276" s="12">
        <v>85020</v>
      </c>
      <c r="K2276" s="12">
        <v>1750</v>
      </c>
      <c r="L2276" s="12">
        <v>109</v>
      </c>
      <c r="M2276" s="12" t="s">
        <v>145</v>
      </c>
      <c r="N2276" s="39">
        <v>0</v>
      </c>
      <c r="O2276" s="31">
        <v>362.4</v>
      </c>
      <c r="P2276" s="36" t="s">
        <v>298</v>
      </c>
    </row>
    <row r="2277" spans="1:16" ht="48" x14ac:dyDescent="0.25">
      <c r="A2277" s="38">
        <v>39329</v>
      </c>
      <c r="B2277" s="38">
        <v>39329</v>
      </c>
      <c r="C2277" s="11">
        <v>2007</v>
      </c>
      <c r="D2277" s="11" t="s">
        <v>34</v>
      </c>
      <c r="E2277" s="11" t="s">
        <v>67</v>
      </c>
      <c r="F2277" s="36" t="s">
        <v>19</v>
      </c>
      <c r="G2277" s="36" t="s">
        <v>3303</v>
      </c>
      <c r="H2277" s="9" t="s">
        <v>3304</v>
      </c>
      <c r="I2277" s="10">
        <v>0</v>
      </c>
      <c r="J2277" s="12">
        <v>5720</v>
      </c>
      <c r="K2277" s="12">
        <v>1144</v>
      </c>
      <c r="L2277" s="12">
        <v>3</v>
      </c>
      <c r="M2277" s="12">
        <v>0</v>
      </c>
      <c r="N2277" s="39">
        <v>0</v>
      </c>
      <c r="O2277" s="31">
        <v>91.7</v>
      </c>
      <c r="P2277" s="36" t="s">
        <v>298</v>
      </c>
    </row>
    <row r="2278" spans="1:16" ht="36" x14ac:dyDescent="0.25">
      <c r="A2278" s="38">
        <v>39329</v>
      </c>
      <c r="B2278" s="38">
        <v>39342</v>
      </c>
      <c r="C2278" s="11">
        <v>2007</v>
      </c>
      <c r="D2278" s="11" t="s">
        <v>34</v>
      </c>
      <c r="E2278" s="11" t="s">
        <v>67</v>
      </c>
      <c r="F2278" s="36" t="s">
        <v>72</v>
      </c>
      <c r="G2278" s="36" t="s">
        <v>3305</v>
      </c>
      <c r="H2278" s="9" t="s">
        <v>3306</v>
      </c>
      <c r="I2278" s="10">
        <v>1</v>
      </c>
      <c r="J2278" s="12">
        <v>57000</v>
      </c>
      <c r="K2278" s="12">
        <v>2200</v>
      </c>
      <c r="L2278" s="12">
        <v>0</v>
      </c>
      <c r="M2278" s="12">
        <v>0</v>
      </c>
      <c r="N2278" s="39">
        <v>0</v>
      </c>
      <c r="O2278" s="31">
        <v>442.5</v>
      </c>
      <c r="P2278" s="36" t="s">
        <v>298</v>
      </c>
    </row>
    <row r="2279" spans="1:16" ht="24" x14ac:dyDescent="0.25">
      <c r="A2279" s="38">
        <v>39329</v>
      </c>
      <c r="B2279" s="38">
        <v>39329</v>
      </c>
      <c r="C2279" s="11">
        <v>2007</v>
      </c>
      <c r="D2279" s="11" t="s">
        <v>34</v>
      </c>
      <c r="E2279" s="11" t="s">
        <v>35</v>
      </c>
      <c r="F2279" s="36" t="s">
        <v>55</v>
      </c>
      <c r="G2279" s="36" t="s">
        <v>2060</v>
      </c>
      <c r="H2279" s="9" t="s">
        <v>3307</v>
      </c>
      <c r="I2279" s="10">
        <v>0</v>
      </c>
      <c r="J2279" s="12">
        <v>300</v>
      </c>
      <c r="K2279" s="12">
        <v>60</v>
      </c>
      <c r="L2279" s="12">
        <v>0</v>
      </c>
      <c r="M2279" s="12">
        <v>0</v>
      </c>
      <c r="N2279" s="39">
        <v>0</v>
      </c>
      <c r="O2279" s="31">
        <v>0.12</v>
      </c>
      <c r="P2279" s="36" t="s">
        <v>99</v>
      </c>
    </row>
    <row r="2280" spans="1:16" ht="36" x14ac:dyDescent="0.25">
      <c r="A2280" s="38">
        <v>39330</v>
      </c>
      <c r="B2280" s="38">
        <v>39330</v>
      </c>
      <c r="C2280" s="11">
        <v>2007</v>
      </c>
      <c r="D2280" s="11" t="s">
        <v>34</v>
      </c>
      <c r="E2280" s="11" t="s">
        <v>35</v>
      </c>
      <c r="F2280" s="36" t="s">
        <v>59</v>
      </c>
      <c r="G2280" s="36" t="s">
        <v>3308</v>
      </c>
      <c r="H2280" s="9" t="s">
        <v>3309</v>
      </c>
      <c r="I2280" s="10">
        <v>0</v>
      </c>
      <c r="J2280" s="12">
        <v>60040</v>
      </c>
      <c r="K2280" s="12" t="s">
        <v>145</v>
      </c>
      <c r="L2280" s="12">
        <v>0</v>
      </c>
      <c r="M2280" s="12">
        <v>0</v>
      </c>
      <c r="N2280" s="39">
        <v>0</v>
      </c>
      <c r="O2280" s="31">
        <v>201.8</v>
      </c>
      <c r="P2280" s="36" t="s">
        <v>298</v>
      </c>
    </row>
    <row r="2281" spans="1:16" ht="24" x14ac:dyDescent="0.25">
      <c r="A2281" s="38">
        <v>39330</v>
      </c>
      <c r="B2281" s="38">
        <v>39330</v>
      </c>
      <c r="C2281" s="11">
        <v>2007</v>
      </c>
      <c r="D2281" s="11" t="s">
        <v>34</v>
      </c>
      <c r="E2281" s="11" t="s">
        <v>35</v>
      </c>
      <c r="F2281" s="36" t="s">
        <v>55</v>
      </c>
      <c r="G2281" s="36" t="s">
        <v>3310</v>
      </c>
      <c r="H2281" s="9" t="s">
        <v>3311</v>
      </c>
      <c r="I2281" s="10">
        <v>0</v>
      </c>
      <c r="J2281" s="12">
        <v>50</v>
      </c>
      <c r="K2281" s="12">
        <v>50</v>
      </c>
      <c r="L2281" s="12">
        <v>0</v>
      </c>
      <c r="M2281" s="12">
        <v>0</v>
      </c>
      <c r="N2281" s="39">
        <v>0</v>
      </c>
      <c r="O2281" s="31">
        <v>0.1</v>
      </c>
      <c r="P2281" s="36" t="s">
        <v>99</v>
      </c>
    </row>
    <row r="2282" spans="1:16" ht="36" x14ac:dyDescent="0.25">
      <c r="A2282" s="38">
        <v>39331</v>
      </c>
      <c r="B2282" s="38">
        <v>39331</v>
      </c>
      <c r="C2282" s="11">
        <v>2007</v>
      </c>
      <c r="D2282" s="11" t="s">
        <v>34</v>
      </c>
      <c r="E2282" s="11" t="s">
        <v>35</v>
      </c>
      <c r="F2282" s="36" t="s">
        <v>75</v>
      </c>
      <c r="G2282" s="36" t="s">
        <v>416</v>
      </c>
      <c r="H2282" s="9" t="s">
        <v>3312</v>
      </c>
      <c r="I2282" s="10">
        <v>2</v>
      </c>
      <c r="J2282" s="12">
        <v>2</v>
      </c>
      <c r="K2282" s="12">
        <v>0</v>
      </c>
      <c r="L2282" s="12">
        <v>0</v>
      </c>
      <c r="M2282" s="12">
        <v>0</v>
      </c>
      <c r="N2282" s="39">
        <v>0</v>
      </c>
      <c r="O2282" s="31">
        <v>0</v>
      </c>
      <c r="P2282" s="36" t="s">
        <v>99</v>
      </c>
    </row>
    <row r="2283" spans="1:16" ht="36" x14ac:dyDescent="0.25">
      <c r="A2283" s="38">
        <v>39331</v>
      </c>
      <c r="B2283" s="38">
        <v>39331</v>
      </c>
      <c r="C2283" s="11">
        <v>2007</v>
      </c>
      <c r="D2283" s="11" t="s">
        <v>34</v>
      </c>
      <c r="E2283" s="11" t="s">
        <v>35</v>
      </c>
      <c r="F2283" s="36" t="s">
        <v>55</v>
      </c>
      <c r="G2283" s="36" t="s">
        <v>3310</v>
      </c>
      <c r="H2283" s="9" t="s">
        <v>3313</v>
      </c>
      <c r="I2283" s="10">
        <v>0</v>
      </c>
      <c r="J2283" s="12">
        <v>50</v>
      </c>
      <c r="K2283" s="12">
        <v>65</v>
      </c>
      <c r="L2283" s="12">
        <v>0</v>
      </c>
      <c r="M2283" s="12">
        <v>0</v>
      </c>
      <c r="N2283" s="39">
        <v>0</v>
      </c>
      <c r="O2283" s="31">
        <v>0.30299999999999999</v>
      </c>
      <c r="P2283" s="36" t="s">
        <v>99</v>
      </c>
    </row>
    <row r="2284" spans="1:16" ht="60" x14ac:dyDescent="0.25">
      <c r="A2284" s="38">
        <v>39332</v>
      </c>
      <c r="B2284" s="38">
        <v>39332</v>
      </c>
      <c r="C2284" s="11">
        <v>2007</v>
      </c>
      <c r="D2284" s="11" t="s">
        <v>34</v>
      </c>
      <c r="E2284" s="11" t="s">
        <v>35</v>
      </c>
      <c r="F2284" s="36" t="s">
        <v>15</v>
      </c>
      <c r="G2284" s="36" t="s">
        <v>3314</v>
      </c>
      <c r="H2284" s="9" t="s">
        <v>3315</v>
      </c>
      <c r="I2284" s="10">
        <v>6</v>
      </c>
      <c r="J2284" s="12">
        <v>1066</v>
      </c>
      <c r="K2284" s="12">
        <v>2012</v>
      </c>
      <c r="L2284" s="12">
        <v>107</v>
      </c>
      <c r="M2284" s="12" t="s">
        <v>145</v>
      </c>
      <c r="N2284" s="39">
        <v>0</v>
      </c>
      <c r="O2284" s="31">
        <v>190.4</v>
      </c>
      <c r="P2284" s="36" t="s">
        <v>298</v>
      </c>
    </row>
    <row r="2285" spans="1:16" ht="48" x14ac:dyDescent="0.25">
      <c r="A2285" s="38">
        <v>39333</v>
      </c>
      <c r="B2285" s="38">
        <v>39333</v>
      </c>
      <c r="C2285" s="11">
        <v>2007</v>
      </c>
      <c r="D2285" s="11" t="s">
        <v>34</v>
      </c>
      <c r="E2285" s="11" t="s">
        <v>35</v>
      </c>
      <c r="F2285" s="36" t="s">
        <v>92</v>
      </c>
      <c r="G2285" s="36" t="s">
        <v>3316</v>
      </c>
      <c r="H2285" s="9" t="s">
        <v>3317</v>
      </c>
      <c r="I2285" s="10">
        <v>0</v>
      </c>
      <c r="J2285" s="12">
        <v>500</v>
      </c>
      <c r="K2285" s="12">
        <v>100</v>
      </c>
      <c r="L2285" s="12">
        <v>0</v>
      </c>
      <c r="M2285" s="12">
        <v>0</v>
      </c>
      <c r="N2285" s="39">
        <v>0</v>
      </c>
      <c r="O2285" s="31">
        <v>0.6</v>
      </c>
      <c r="P2285" s="36" t="s">
        <v>99</v>
      </c>
    </row>
    <row r="2286" spans="1:16" ht="24" x14ac:dyDescent="0.25">
      <c r="A2286" s="38">
        <v>39333</v>
      </c>
      <c r="B2286" s="38">
        <v>39333</v>
      </c>
      <c r="C2286" s="11">
        <v>2007</v>
      </c>
      <c r="D2286" s="11" t="s">
        <v>34</v>
      </c>
      <c r="E2286" s="11" t="s">
        <v>35</v>
      </c>
      <c r="F2286" s="36" t="s">
        <v>75</v>
      </c>
      <c r="G2286" s="36" t="s">
        <v>3318</v>
      </c>
      <c r="H2286" s="9" t="s">
        <v>3319</v>
      </c>
      <c r="I2286" s="10">
        <v>0</v>
      </c>
      <c r="J2286" s="12">
        <v>243</v>
      </c>
      <c r="K2286" s="12">
        <v>0</v>
      </c>
      <c r="L2286" s="12">
        <v>0</v>
      </c>
      <c r="M2286" s="12">
        <v>0</v>
      </c>
      <c r="N2286" s="39">
        <v>0</v>
      </c>
      <c r="O2286" s="31">
        <v>0</v>
      </c>
      <c r="P2286" s="36" t="s">
        <v>99</v>
      </c>
    </row>
    <row r="2287" spans="1:16" ht="60" x14ac:dyDescent="0.25">
      <c r="A2287" s="38">
        <v>39334</v>
      </c>
      <c r="B2287" s="38">
        <v>39334</v>
      </c>
      <c r="C2287" s="11">
        <v>2007</v>
      </c>
      <c r="D2287" s="35" t="s">
        <v>115</v>
      </c>
      <c r="E2287" s="11" t="s">
        <v>116</v>
      </c>
      <c r="F2287" s="36" t="s">
        <v>57</v>
      </c>
      <c r="G2287" s="36" t="s">
        <v>3320</v>
      </c>
      <c r="H2287" s="9" t="s">
        <v>3321</v>
      </c>
      <c r="I2287" s="10">
        <v>29</v>
      </c>
      <c r="J2287" s="12">
        <v>173</v>
      </c>
      <c r="K2287" s="12">
        <v>20</v>
      </c>
      <c r="L2287" s="12">
        <v>0</v>
      </c>
      <c r="M2287" s="12">
        <v>0</v>
      </c>
      <c r="N2287" s="39">
        <v>0</v>
      </c>
      <c r="O2287" s="31">
        <v>3.81</v>
      </c>
      <c r="P2287" s="36" t="s">
        <v>99</v>
      </c>
    </row>
    <row r="2288" spans="1:16" ht="24" x14ac:dyDescent="0.25">
      <c r="A2288" s="38">
        <v>39334</v>
      </c>
      <c r="B2288" s="38">
        <v>39334</v>
      </c>
      <c r="C2288" s="11">
        <v>2007</v>
      </c>
      <c r="D2288" s="35" t="s">
        <v>115</v>
      </c>
      <c r="E2288" s="11" t="s">
        <v>116</v>
      </c>
      <c r="F2288" s="36" t="s">
        <v>19</v>
      </c>
      <c r="G2288" s="36" t="s">
        <v>3322</v>
      </c>
      <c r="H2288" s="9" t="s">
        <v>3323</v>
      </c>
      <c r="I2288" s="10">
        <v>0</v>
      </c>
      <c r="J2288" s="12">
        <v>30</v>
      </c>
      <c r="K2288" s="12">
        <v>0</v>
      </c>
      <c r="L2288" s="12">
        <v>0</v>
      </c>
      <c r="M2288" s="12">
        <v>0</v>
      </c>
      <c r="N2288" s="39">
        <v>0</v>
      </c>
      <c r="O2288" s="31">
        <v>0.6</v>
      </c>
      <c r="P2288" s="36" t="s">
        <v>99</v>
      </c>
    </row>
    <row r="2289" spans="1:16" ht="24" x14ac:dyDescent="0.25">
      <c r="A2289" s="38">
        <v>39335</v>
      </c>
      <c r="B2289" s="38">
        <v>39335</v>
      </c>
      <c r="C2289" s="11">
        <v>2007</v>
      </c>
      <c r="D2289" s="11" t="s">
        <v>34</v>
      </c>
      <c r="E2289" s="11" t="s">
        <v>35</v>
      </c>
      <c r="F2289" s="36" t="s">
        <v>42</v>
      </c>
      <c r="G2289" s="9" t="s">
        <v>3324</v>
      </c>
      <c r="H2289" s="9" t="s">
        <v>3325</v>
      </c>
      <c r="I2289" s="10">
        <v>0</v>
      </c>
      <c r="J2289" s="12">
        <v>1090</v>
      </c>
      <c r="K2289" s="12">
        <v>0</v>
      </c>
      <c r="L2289" s="12">
        <v>0</v>
      </c>
      <c r="M2289" s="12">
        <v>0</v>
      </c>
      <c r="N2289" s="39">
        <v>0</v>
      </c>
      <c r="O2289" s="31">
        <v>0</v>
      </c>
      <c r="P2289" s="36" t="s">
        <v>99</v>
      </c>
    </row>
    <row r="2290" spans="1:16" ht="24" x14ac:dyDescent="0.25">
      <c r="A2290" s="38">
        <v>39335</v>
      </c>
      <c r="B2290" s="38">
        <v>39335</v>
      </c>
      <c r="C2290" s="11">
        <v>2007</v>
      </c>
      <c r="D2290" s="35" t="s">
        <v>13</v>
      </c>
      <c r="E2290" s="11" t="s">
        <v>125</v>
      </c>
      <c r="F2290" s="36" t="s">
        <v>100</v>
      </c>
      <c r="G2290" s="36" t="s">
        <v>3326</v>
      </c>
      <c r="H2290" s="9" t="s">
        <v>3327</v>
      </c>
      <c r="I2290" s="10">
        <v>0</v>
      </c>
      <c r="J2290" s="12">
        <v>1500</v>
      </c>
      <c r="K2290" s="12">
        <v>0</v>
      </c>
      <c r="L2290" s="12">
        <v>0</v>
      </c>
      <c r="M2290" s="12">
        <v>0</v>
      </c>
      <c r="N2290" s="39">
        <v>0</v>
      </c>
      <c r="O2290" s="31">
        <v>0</v>
      </c>
      <c r="P2290" s="36" t="s">
        <v>99</v>
      </c>
    </row>
    <row r="2291" spans="1:16" ht="36" x14ac:dyDescent="0.25">
      <c r="A2291" s="38">
        <v>39335</v>
      </c>
      <c r="B2291" s="38">
        <v>39335</v>
      </c>
      <c r="C2291" s="11">
        <v>2007</v>
      </c>
      <c r="D2291" s="35" t="s">
        <v>13</v>
      </c>
      <c r="E2291" s="11" t="s">
        <v>125</v>
      </c>
      <c r="F2291" s="36" t="s">
        <v>162</v>
      </c>
      <c r="G2291" s="9" t="s">
        <v>3328</v>
      </c>
      <c r="H2291" s="9" t="s">
        <v>3329</v>
      </c>
      <c r="I2291" s="10">
        <v>0</v>
      </c>
      <c r="J2291" s="12">
        <v>24181</v>
      </c>
      <c r="K2291" s="12">
        <v>0</v>
      </c>
      <c r="L2291" s="12">
        <v>0</v>
      </c>
      <c r="M2291" s="12">
        <v>0</v>
      </c>
      <c r="N2291" s="39">
        <v>0</v>
      </c>
      <c r="O2291" s="31">
        <v>0</v>
      </c>
      <c r="P2291" s="36" t="s">
        <v>99</v>
      </c>
    </row>
    <row r="2292" spans="1:16" ht="24" x14ac:dyDescent="0.25">
      <c r="A2292" s="38">
        <v>39337</v>
      </c>
      <c r="B2292" s="38">
        <v>39337</v>
      </c>
      <c r="C2292" s="11">
        <v>2007</v>
      </c>
      <c r="D2292" s="11" t="s">
        <v>104</v>
      </c>
      <c r="E2292" s="11" t="s">
        <v>276</v>
      </c>
      <c r="F2292" s="36" t="s">
        <v>19</v>
      </c>
      <c r="G2292" s="36" t="s">
        <v>3330</v>
      </c>
      <c r="H2292" s="9" t="s">
        <v>3331</v>
      </c>
      <c r="I2292" s="10">
        <v>0</v>
      </c>
      <c r="J2292" s="12" t="s">
        <v>145</v>
      </c>
      <c r="K2292" s="12" t="s">
        <v>145</v>
      </c>
      <c r="L2292" s="12" t="s">
        <v>145</v>
      </c>
      <c r="M2292" s="12" t="s">
        <v>145</v>
      </c>
      <c r="N2292" s="39" t="s">
        <v>145</v>
      </c>
      <c r="O2292" s="31">
        <v>8.1150000000000002</v>
      </c>
      <c r="P2292" s="36" t="s">
        <v>298</v>
      </c>
    </row>
    <row r="2293" spans="1:16" ht="24" x14ac:dyDescent="0.25">
      <c r="A2293" s="38">
        <v>39337</v>
      </c>
      <c r="B2293" s="38">
        <v>39338</v>
      </c>
      <c r="C2293" s="11">
        <v>2007</v>
      </c>
      <c r="D2293" s="11" t="s">
        <v>34</v>
      </c>
      <c r="E2293" s="11" t="s">
        <v>35</v>
      </c>
      <c r="F2293" s="36" t="s">
        <v>97</v>
      </c>
      <c r="G2293" s="9" t="s">
        <v>3332</v>
      </c>
      <c r="H2293" s="9" t="s">
        <v>3333</v>
      </c>
      <c r="I2293" s="10">
        <v>4</v>
      </c>
      <c r="J2293" s="12">
        <v>4</v>
      </c>
      <c r="K2293" s="12">
        <v>0</v>
      </c>
      <c r="L2293" s="12">
        <v>0</v>
      </c>
      <c r="M2293" s="12">
        <v>0</v>
      </c>
      <c r="N2293" s="39">
        <v>0</v>
      </c>
      <c r="O2293" s="31">
        <v>0</v>
      </c>
      <c r="P2293" s="36" t="s">
        <v>99</v>
      </c>
    </row>
    <row r="2294" spans="1:16" x14ac:dyDescent="0.25">
      <c r="A2294" s="38">
        <v>39337</v>
      </c>
      <c r="B2294" s="38">
        <v>39337</v>
      </c>
      <c r="C2294" s="11">
        <v>2007</v>
      </c>
      <c r="D2294" s="35" t="s">
        <v>115</v>
      </c>
      <c r="E2294" s="11" t="s">
        <v>116</v>
      </c>
      <c r="F2294" s="36" t="s">
        <v>59</v>
      </c>
      <c r="G2294" s="36" t="s">
        <v>1209</v>
      </c>
      <c r="H2294" s="9" t="s">
        <v>3334</v>
      </c>
      <c r="I2294" s="10">
        <v>1</v>
      </c>
      <c r="J2294" s="12">
        <v>1</v>
      </c>
      <c r="K2294" s="12">
        <v>0</v>
      </c>
      <c r="L2294" s="12">
        <v>0</v>
      </c>
      <c r="M2294" s="12">
        <v>0</v>
      </c>
      <c r="N2294" s="39">
        <v>0</v>
      </c>
      <c r="O2294" s="31">
        <v>1</v>
      </c>
      <c r="P2294" s="36" t="s">
        <v>99</v>
      </c>
    </row>
    <row r="2295" spans="1:16" ht="48" x14ac:dyDescent="0.25">
      <c r="A2295" s="38">
        <v>39337</v>
      </c>
      <c r="B2295" s="38">
        <v>39258</v>
      </c>
      <c r="C2295" s="11">
        <v>2007</v>
      </c>
      <c r="D2295" s="11" t="s">
        <v>34</v>
      </c>
      <c r="E2295" s="11" t="s">
        <v>35</v>
      </c>
      <c r="F2295" s="36" t="s">
        <v>165</v>
      </c>
      <c r="G2295" s="9" t="s">
        <v>3335</v>
      </c>
      <c r="H2295" s="9" t="s">
        <v>3336</v>
      </c>
      <c r="I2295" s="10">
        <v>2</v>
      </c>
      <c r="J2295" s="12">
        <v>2</v>
      </c>
      <c r="K2295" s="12">
        <v>1</v>
      </c>
      <c r="L2295" s="12">
        <v>0</v>
      </c>
      <c r="M2295" s="12">
        <v>0</v>
      </c>
      <c r="N2295" s="39">
        <v>0</v>
      </c>
      <c r="O2295" s="31">
        <v>4.1000000000000002E-2</v>
      </c>
      <c r="P2295" s="36" t="s">
        <v>99</v>
      </c>
    </row>
    <row r="2296" spans="1:16" ht="24" x14ac:dyDescent="0.25">
      <c r="A2296" s="38">
        <v>39337</v>
      </c>
      <c r="B2296" s="38">
        <v>39337</v>
      </c>
      <c r="C2296" s="11">
        <v>2007</v>
      </c>
      <c r="D2296" s="11" t="s">
        <v>34</v>
      </c>
      <c r="E2296" s="11" t="s">
        <v>35</v>
      </c>
      <c r="F2296" s="36" t="s">
        <v>47</v>
      </c>
      <c r="G2296" s="36" t="s">
        <v>3337</v>
      </c>
      <c r="H2296" s="9" t="s">
        <v>3338</v>
      </c>
      <c r="I2296" s="10">
        <v>0</v>
      </c>
      <c r="J2296" s="12">
        <v>65</v>
      </c>
      <c r="K2296" s="12">
        <v>13</v>
      </c>
      <c r="L2296" s="12">
        <v>0</v>
      </c>
      <c r="M2296" s="12">
        <v>0</v>
      </c>
      <c r="N2296" s="39">
        <v>0</v>
      </c>
      <c r="O2296" s="31">
        <v>2.5999999999999999E-2</v>
      </c>
      <c r="P2296" s="36" t="s">
        <v>99</v>
      </c>
    </row>
    <row r="2297" spans="1:16" x14ac:dyDescent="0.25">
      <c r="A2297" s="38">
        <v>39337</v>
      </c>
      <c r="B2297" s="38">
        <v>39337</v>
      </c>
      <c r="C2297" s="11">
        <v>2007</v>
      </c>
      <c r="D2297" s="11" t="s">
        <v>34</v>
      </c>
      <c r="E2297" s="11" t="s">
        <v>35</v>
      </c>
      <c r="F2297" s="36" t="s">
        <v>19</v>
      </c>
      <c r="G2297" s="36" t="s">
        <v>3339</v>
      </c>
      <c r="H2297" s="9" t="s">
        <v>3340</v>
      </c>
      <c r="I2297" s="10">
        <v>0</v>
      </c>
      <c r="J2297" s="12">
        <v>1490</v>
      </c>
      <c r="K2297" s="12">
        <v>0</v>
      </c>
      <c r="L2297" s="12">
        <v>0</v>
      </c>
      <c r="M2297" s="12">
        <v>0</v>
      </c>
      <c r="N2297" s="39">
        <v>0</v>
      </c>
      <c r="O2297" s="31">
        <v>0</v>
      </c>
      <c r="P2297" s="36" t="s">
        <v>99</v>
      </c>
    </row>
    <row r="2298" spans="1:16" ht="36" x14ac:dyDescent="0.25">
      <c r="A2298" s="38">
        <v>39338</v>
      </c>
      <c r="B2298" s="38">
        <v>39338</v>
      </c>
      <c r="C2298" s="11">
        <v>2007</v>
      </c>
      <c r="D2298" s="11" t="s">
        <v>34</v>
      </c>
      <c r="E2298" s="11" t="s">
        <v>35</v>
      </c>
      <c r="F2298" s="36" t="s">
        <v>69</v>
      </c>
      <c r="G2298" s="36" t="s">
        <v>3341</v>
      </c>
      <c r="H2298" s="9" t="s">
        <v>3342</v>
      </c>
      <c r="I2298" s="10">
        <v>2</v>
      </c>
      <c r="J2298" s="12">
        <v>2</v>
      </c>
      <c r="K2298" s="12">
        <v>0</v>
      </c>
      <c r="L2298" s="12">
        <v>0</v>
      </c>
      <c r="M2298" s="12">
        <v>0</v>
      </c>
      <c r="N2298" s="39">
        <v>0</v>
      </c>
      <c r="O2298" s="31">
        <v>0</v>
      </c>
      <c r="P2298" s="36" t="s">
        <v>99</v>
      </c>
    </row>
    <row r="2299" spans="1:16" x14ac:dyDescent="0.25">
      <c r="A2299" s="38">
        <v>39338</v>
      </c>
      <c r="B2299" s="38">
        <v>39338</v>
      </c>
      <c r="C2299" s="11">
        <v>2007</v>
      </c>
      <c r="D2299" s="35" t="s">
        <v>104</v>
      </c>
      <c r="E2299" s="11" t="s">
        <v>276</v>
      </c>
      <c r="F2299" s="36" t="s">
        <v>155</v>
      </c>
      <c r="G2299" s="36" t="s">
        <v>3343</v>
      </c>
      <c r="H2299" s="9" t="s">
        <v>3344</v>
      </c>
      <c r="I2299" s="10">
        <v>1</v>
      </c>
      <c r="J2299" s="12">
        <v>1</v>
      </c>
      <c r="K2299" s="12">
        <v>0</v>
      </c>
      <c r="L2299" s="12">
        <v>0</v>
      </c>
      <c r="M2299" s="12">
        <v>0</v>
      </c>
      <c r="N2299" s="39">
        <v>0</v>
      </c>
      <c r="O2299" s="31">
        <v>0</v>
      </c>
      <c r="P2299" s="36" t="s">
        <v>99</v>
      </c>
    </row>
    <row r="2300" spans="1:16" ht="24" x14ac:dyDescent="0.25">
      <c r="A2300" s="38">
        <v>39340</v>
      </c>
      <c r="B2300" s="38">
        <v>39340</v>
      </c>
      <c r="C2300" s="11">
        <v>2007</v>
      </c>
      <c r="D2300" s="35" t="s">
        <v>115</v>
      </c>
      <c r="E2300" s="11" t="s">
        <v>116</v>
      </c>
      <c r="F2300" s="36" t="s">
        <v>77</v>
      </c>
      <c r="G2300" s="36" t="s">
        <v>727</v>
      </c>
      <c r="H2300" s="9" t="s">
        <v>3345</v>
      </c>
      <c r="I2300" s="10">
        <v>17</v>
      </c>
      <c r="J2300" s="12">
        <v>36</v>
      </c>
      <c r="K2300" s="12">
        <v>0</v>
      </c>
      <c r="L2300" s="12">
        <v>0</v>
      </c>
      <c r="M2300" s="12">
        <v>0</v>
      </c>
      <c r="N2300" s="39">
        <v>0</v>
      </c>
      <c r="O2300" s="31">
        <v>0.6</v>
      </c>
      <c r="P2300" s="36" t="s">
        <v>99</v>
      </c>
    </row>
    <row r="2301" spans="1:16" ht="36" x14ac:dyDescent="0.25">
      <c r="A2301" s="38">
        <v>39342</v>
      </c>
      <c r="B2301" s="38">
        <v>38854</v>
      </c>
      <c r="C2301" s="11">
        <v>2007</v>
      </c>
      <c r="D2301" s="11" t="s">
        <v>34</v>
      </c>
      <c r="E2301" s="11" t="s">
        <v>35</v>
      </c>
      <c r="F2301" s="36" t="s">
        <v>57</v>
      </c>
      <c r="G2301" s="36" t="s">
        <v>235</v>
      </c>
      <c r="H2301" s="9" t="s">
        <v>3346</v>
      </c>
      <c r="I2301" s="10">
        <v>0</v>
      </c>
      <c r="J2301" s="12">
        <v>130</v>
      </c>
      <c r="K2301" s="12">
        <v>26</v>
      </c>
      <c r="L2301" s="12">
        <v>0</v>
      </c>
      <c r="M2301" s="12">
        <v>0</v>
      </c>
      <c r="N2301" s="39">
        <v>0</v>
      </c>
      <c r="O2301" s="31">
        <v>0.121</v>
      </c>
      <c r="P2301" s="36" t="s">
        <v>99</v>
      </c>
    </row>
    <row r="2302" spans="1:16" ht="72" x14ac:dyDescent="0.25">
      <c r="A2302" s="38">
        <v>39342</v>
      </c>
      <c r="B2302" s="38">
        <v>39345</v>
      </c>
      <c r="C2302" s="11">
        <v>2007</v>
      </c>
      <c r="D2302" s="11" t="s">
        <v>34</v>
      </c>
      <c r="E2302" s="11" t="s">
        <v>35</v>
      </c>
      <c r="F2302" s="36" t="s">
        <v>15</v>
      </c>
      <c r="G2302" s="9" t="s">
        <v>3347</v>
      </c>
      <c r="H2302" s="9" t="s">
        <v>3348</v>
      </c>
      <c r="I2302" s="10">
        <v>0</v>
      </c>
      <c r="J2302" s="12">
        <v>240</v>
      </c>
      <c r="K2302" s="12">
        <v>0</v>
      </c>
      <c r="L2302" s="12">
        <v>0</v>
      </c>
      <c r="M2302" s="12">
        <v>0</v>
      </c>
      <c r="N2302" s="39">
        <v>0</v>
      </c>
      <c r="O2302" s="31">
        <v>0</v>
      </c>
      <c r="P2302" s="36" t="s">
        <v>99</v>
      </c>
    </row>
    <row r="2303" spans="1:16" ht="24" x14ac:dyDescent="0.25">
      <c r="A2303" s="38">
        <v>39342</v>
      </c>
      <c r="B2303" s="38">
        <v>39342</v>
      </c>
      <c r="C2303" s="11">
        <v>2007</v>
      </c>
      <c r="D2303" s="35" t="s">
        <v>13</v>
      </c>
      <c r="E2303" s="11" t="s">
        <v>125</v>
      </c>
      <c r="F2303" s="36" t="s">
        <v>155</v>
      </c>
      <c r="G2303" s="36" t="s">
        <v>3349</v>
      </c>
      <c r="H2303" s="9" t="s">
        <v>3350</v>
      </c>
      <c r="I2303" s="10">
        <v>0</v>
      </c>
      <c r="J2303" s="12">
        <v>1</v>
      </c>
      <c r="K2303" s="12">
        <v>0</v>
      </c>
      <c r="L2303" s="12">
        <v>0</v>
      </c>
      <c r="M2303" s="12">
        <v>0</v>
      </c>
      <c r="N2303" s="39">
        <v>0</v>
      </c>
      <c r="O2303" s="31">
        <v>0</v>
      </c>
      <c r="P2303" s="36" t="s">
        <v>99</v>
      </c>
    </row>
    <row r="2304" spans="1:16" ht="36" x14ac:dyDescent="0.25">
      <c r="A2304" s="38">
        <v>39344</v>
      </c>
      <c r="B2304" s="38">
        <v>39344</v>
      </c>
      <c r="C2304" s="11">
        <v>2007</v>
      </c>
      <c r="D2304" s="11" t="s">
        <v>34</v>
      </c>
      <c r="E2304" s="11" t="s">
        <v>35</v>
      </c>
      <c r="F2304" s="36" t="s">
        <v>15</v>
      </c>
      <c r="G2304" s="36" t="s">
        <v>3351</v>
      </c>
      <c r="H2304" s="9" t="s">
        <v>3352</v>
      </c>
      <c r="I2304" s="10">
        <v>0</v>
      </c>
      <c r="J2304" s="12">
        <v>160</v>
      </c>
      <c r="K2304" s="12">
        <v>45</v>
      </c>
      <c r="L2304" s="12">
        <v>0</v>
      </c>
      <c r="M2304" s="12">
        <v>0</v>
      </c>
      <c r="N2304" s="39">
        <v>0</v>
      </c>
      <c r="O2304" s="31">
        <v>0.21</v>
      </c>
      <c r="P2304" s="36" t="s">
        <v>99</v>
      </c>
    </row>
    <row r="2305" spans="1:16" ht="24" x14ac:dyDescent="0.25">
      <c r="A2305" s="38">
        <v>39349</v>
      </c>
      <c r="B2305" s="38">
        <v>39350</v>
      </c>
      <c r="C2305" s="11">
        <v>2007</v>
      </c>
      <c r="D2305" s="11" t="s">
        <v>34</v>
      </c>
      <c r="E2305" s="11" t="s">
        <v>35</v>
      </c>
      <c r="F2305" s="36" t="s">
        <v>15</v>
      </c>
      <c r="G2305" s="36" t="s">
        <v>3353</v>
      </c>
      <c r="H2305" s="9" t="s">
        <v>3354</v>
      </c>
      <c r="I2305" s="10">
        <v>0</v>
      </c>
      <c r="J2305" s="12">
        <v>1930</v>
      </c>
      <c r="K2305" s="12">
        <v>386</v>
      </c>
      <c r="L2305" s="12">
        <v>0</v>
      </c>
      <c r="M2305" s="12">
        <v>0</v>
      </c>
      <c r="N2305" s="39">
        <v>0</v>
      </c>
      <c r="O2305" s="31">
        <v>0.77</v>
      </c>
      <c r="P2305" s="36" t="s">
        <v>99</v>
      </c>
    </row>
    <row r="2306" spans="1:16" ht="24" x14ac:dyDescent="0.25">
      <c r="A2306" s="38">
        <v>39352</v>
      </c>
      <c r="B2306" s="38">
        <v>39352</v>
      </c>
      <c r="C2306" s="11">
        <v>2007</v>
      </c>
      <c r="D2306" s="35" t="s">
        <v>13</v>
      </c>
      <c r="E2306" s="11" t="s">
        <v>112</v>
      </c>
      <c r="F2306" s="36" t="s">
        <v>165</v>
      </c>
      <c r="G2306" s="36" t="s">
        <v>197</v>
      </c>
      <c r="H2306" s="9" t="s">
        <v>3355</v>
      </c>
      <c r="I2306" s="10">
        <v>1</v>
      </c>
      <c r="J2306" s="12">
        <v>1</v>
      </c>
      <c r="K2306" s="12">
        <v>0</v>
      </c>
      <c r="L2306" s="12">
        <v>0</v>
      </c>
      <c r="M2306" s="12">
        <v>0</v>
      </c>
      <c r="N2306" s="39">
        <v>0</v>
      </c>
      <c r="O2306" s="31">
        <v>0</v>
      </c>
      <c r="P2306" s="36" t="s">
        <v>99</v>
      </c>
    </row>
    <row r="2307" spans="1:16" ht="60" x14ac:dyDescent="0.25">
      <c r="A2307" s="38">
        <v>39353</v>
      </c>
      <c r="B2307" s="38">
        <v>39353</v>
      </c>
      <c r="C2307" s="11">
        <v>2007</v>
      </c>
      <c r="D2307" s="11" t="s">
        <v>34</v>
      </c>
      <c r="E2307" s="11" t="s">
        <v>67</v>
      </c>
      <c r="F2307" s="36" t="s">
        <v>97</v>
      </c>
      <c r="G2307" s="9" t="s">
        <v>3356</v>
      </c>
      <c r="H2307" s="9" t="s">
        <v>3357</v>
      </c>
      <c r="I2307" s="10">
        <v>6</v>
      </c>
      <c r="J2307" s="12">
        <v>566</v>
      </c>
      <c r="K2307" s="12" t="s">
        <v>145</v>
      </c>
      <c r="L2307" s="12" t="s">
        <v>145</v>
      </c>
      <c r="M2307" s="12">
        <v>0</v>
      </c>
      <c r="N2307" s="39">
        <v>0</v>
      </c>
      <c r="O2307" s="31">
        <v>105.34099999999999</v>
      </c>
      <c r="P2307" s="36" t="s">
        <v>298</v>
      </c>
    </row>
    <row r="2308" spans="1:16" ht="48" x14ac:dyDescent="0.25">
      <c r="A2308" s="38">
        <v>39353</v>
      </c>
      <c r="B2308" s="38">
        <v>39353</v>
      </c>
      <c r="C2308" s="11">
        <v>2007</v>
      </c>
      <c r="D2308" s="11" t="s">
        <v>34</v>
      </c>
      <c r="E2308" s="11" t="s">
        <v>67</v>
      </c>
      <c r="F2308" s="36" t="s">
        <v>155</v>
      </c>
      <c r="G2308" s="9" t="s">
        <v>3358</v>
      </c>
      <c r="H2308" s="9" t="s">
        <v>3359</v>
      </c>
      <c r="I2308" s="10">
        <v>0</v>
      </c>
      <c r="J2308" s="12">
        <v>164</v>
      </c>
      <c r="K2308" s="12" t="s">
        <v>145</v>
      </c>
      <c r="L2308" s="12" t="s">
        <v>145</v>
      </c>
      <c r="M2308" s="12" t="s">
        <v>145</v>
      </c>
      <c r="N2308" s="39" t="s">
        <v>145</v>
      </c>
      <c r="O2308" s="31">
        <v>156.358</v>
      </c>
      <c r="P2308" s="36" t="s">
        <v>298</v>
      </c>
    </row>
    <row r="2309" spans="1:16" ht="96" x14ac:dyDescent="0.25">
      <c r="A2309" s="38">
        <v>39353</v>
      </c>
      <c r="B2309" s="38">
        <v>39353</v>
      </c>
      <c r="C2309" s="11">
        <v>2007</v>
      </c>
      <c r="D2309" s="11" t="s">
        <v>34</v>
      </c>
      <c r="E2309" s="11" t="s">
        <v>67</v>
      </c>
      <c r="F2309" s="36" t="s">
        <v>162</v>
      </c>
      <c r="G2309" s="9" t="s">
        <v>3360</v>
      </c>
      <c r="H2309" s="9" t="s">
        <v>3361</v>
      </c>
      <c r="I2309" s="10">
        <v>3</v>
      </c>
      <c r="J2309" s="12">
        <v>723</v>
      </c>
      <c r="K2309" s="12">
        <v>13674</v>
      </c>
      <c r="L2309" s="12">
        <v>4</v>
      </c>
      <c r="M2309" s="12">
        <v>0</v>
      </c>
      <c r="N2309" s="39">
        <v>0</v>
      </c>
      <c r="O2309" s="31">
        <v>172.19399999999999</v>
      </c>
      <c r="P2309" s="36" t="s">
        <v>298</v>
      </c>
    </row>
    <row r="2310" spans="1:16" ht="60" x14ac:dyDescent="0.25">
      <c r="A2310" s="38">
        <v>39356</v>
      </c>
      <c r="B2310" s="38">
        <v>39356</v>
      </c>
      <c r="C2310" s="11">
        <v>2007</v>
      </c>
      <c r="D2310" s="11" t="s">
        <v>34</v>
      </c>
      <c r="E2310" s="11" t="s">
        <v>39</v>
      </c>
      <c r="F2310" s="36" t="s">
        <v>77</v>
      </c>
      <c r="G2310" s="36" t="s">
        <v>3362</v>
      </c>
      <c r="H2310" s="9" t="s">
        <v>3363</v>
      </c>
      <c r="I2310" s="10">
        <v>0</v>
      </c>
      <c r="J2310" s="12">
        <v>241</v>
      </c>
      <c r="K2310" s="12">
        <v>0</v>
      </c>
      <c r="L2310" s="12">
        <v>0</v>
      </c>
      <c r="M2310" s="12">
        <v>0</v>
      </c>
      <c r="N2310" s="39">
        <v>900.5</v>
      </c>
      <c r="O2310" s="31">
        <v>0.64300000000000002</v>
      </c>
      <c r="P2310" s="36" t="s">
        <v>41</v>
      </c>
    </row>
    <row r="2311" spans="1:16" x14ac:dyDescent="0.25">
      <c r="A2311" s="38">
        <v>39357</v>
      </c>
      <c r="B2311" s="38">
        <v>39357</v>
      </c>
      <c r="C2311" s="11">
        <v>2007</v>
      </c>
      <c r="D2311" s="35" t="s">
        <v>115</v>
      </c>
      <c r="E2311" s="11" t="s">
        <v>116</v>
      </c>
      <c r="F2311" s="36" t="s">
        <v>51</v>
      </c>
      <c r="G2311" s="36" t="s">
        <v>2382</v>
      </c>
      <c r="H2311" s="9" t="s">
        <v>3364</v>
      </c>
      <c r="I2311" s="10">
        <v>1</v>
      </c>
      <c r="J2311" s="12">
        <v>6</v>
      </c>
      <c r="K2311" s="12">
        <v>1</v>
      </c>
      <c r="L2311" s="12">
        <v>0</v>
      </c>
      <c r="M2311" s="12">
        <v>0</v>
      </c>
      <c r="N2311" s="39">
        <v>0</v>
      </c>
      <c r="O2311" s="31">
        <v>1</v>
      </c>
      <c r="P2311" s="36" t="s">
        <v>99</v>
      </c>
    </row>
    <row r="2312" spans="1:16" ht="24" x14ac:dyDescent="0.25">
      <c r="A2312" s="38">
        <v>39359</v>
      </c>
      <c r="B2312" s="38">
        <v>39359</v>
      </c>
      <c r="C2312" s="11">
        <v>2007</v>
      </c>
      <c r="D2312" s="11" t="s">
        <v>34</v>
      </c>
      <c r="E2312" s="11" t="s">
        <v>35</v>
      </c>
      <c r="F2312" s="36" t="s">
        <v>19</v>
      </c>
      <c r="G2312" s="36" t="s">
        <v>1282</v>
      </c>
      <c r="H2312" s="9" t="s">
        <v>3365</v>
      </c>
      <c r="I2312" s="10">
        <v>1</v>
      </c>
      <c r="J2312" s="12">
        <v>1</v>
      </c>
      <c r="K2312" s="12">
        <v>0</v>
      </c>
      <c r="L2312" s="12">
        <v>0</v>
      </c>
      <c r="M2312" s="12">
        <v>0</v>
      </c>
      <c r="N2312" s="39">
        <v>0</v>
      </c>
      <c r="O2312" s="31">
        <v>0</v>
      </c>
      <c r="P2312" s="36" t="s">
        <v>99</v>
      </c>
    </row>
    <row r="2313" spans="1:16" ht="48" x14ac:dyDescent="0.25">
      <c r="A2313" s="38">
        <v>39360</v>
      </c>
      <c r="B2313" s="38">
        <v>39360</v>
      </c>
      <c r="C2313" s="11">
        <v>2007</v>
      </c>
      <c r="D2313" s="35" t="s">
        <v>104</v>
      </c>
      <c r="E2313" s="11" t="s">
        <v>276</v>
      </c>
      <c r="F2313" s="36" t="s">
        <v>15</v>
      </c>
      <c r="G2313" s="36" t="s">
        <v>3366</v>
      </c>
      <c r="H2313" s="9" t="s">
        <v>3367</v>
      </c>
      <c r="I2313" s="10">
        <v>1</v>
      </c>
      <c r="J2313" s="12">
        <v>8</v>
      </c>
      <c r="K2313" s="12">
        <v>0</v>
      </c>
      <c r="L2313" s="12">
        <v>0</v>
      </c>
      <c r="M2313" s="12">
        <v>0</v>
      </c>
      <c r="N2313" s="39">
        <v>0</v>
      </c>
      <c r="O2313" s="31">
        <v>0</v>
      </c>
      <c r="P2313" s="36" t="s">
        <v>99</v>
      </c>
    </row>
    <row r="2314" spans="1:16" ht="24" x14ac:dyDescent="0.25">
      <c r="A2314" s="38">
        <v>39363</v>
      </c>
      <c r="B2314" s="38">
        <v>39363</v>
      </c>
      <c r="C2314" s="11">
        <v>2007</v>
      </c>
      <c r="D2314" s="35" t="s">
        <v>13</v>
      </c>
      <c r="E2314" s="11" t="s">
        <v>125</v>
      </c>
      <c r="F2314" s="36" t="s">
        <v>598</v>
      </c>
      <c r="G2314" s="36" t="s">
        <v>621</v>
      </c>
      <c r="H2314" s="9" t="s">
        <v>3368</v>
      </c>
      <c r="I2314" s="10">
        <v>1</v>
      </c>
      <c r="J2314" s="12">
        <v>1</v>
      </c>
      <c r="K2314" s="12">
        <v>0</v>
      </c>
      <c r="L2314" s="12">
        <v>0</v>
      </c>
      <c r="M2314" s="12">
        <v>0</v>
      </c>
      <c r="N2314" s="39">
        <v>0</v>
      </c>
      <c r="O2314" s="31">
        <v>0</v>
      </c>
      <c r="P2314" s="36" t="s">
        <v>99</v>
      </c>
    </row>
    <row r="2315" spans="1:16" ht="108" x14ac:dyDescent="0.25">
      <c r="A2315" s="38">
        <v>39364</v>
      </c>
      <c r="B2315" s="38">
        <v>39364</v>
      </c>
      <c r="C2315" s="11">
        <v>2007</v>
      </c>
      <c r="D2315" s="11" t="s">
        <v>34</v>
      </c>
      <c r="E2315" s="11" t="s">
        <v>35</v>
      </c>
      <c r="F2315" s="36" t="s">
        <v>162</v>
      </c>
      <c r="G2315" s="9" t="s">
        <v>3369</v>
      </c>
      <c r="H2315" s="9" t="s">
        <v>3370</v>
      </c>
      <c r="I2315" s="10">
        <v>0</v>
      </c>
      <c r="J2315" s="12">
        <v>11600</v>
      </c>
      <c r="K2315" s="12">
        <v>6906</v>
      </c>
      <c r="L2315" s="12">
        <v>33</v>
      </c>
      <c r="M2315" s="12">
        <v>0</v>
      </c>
      <c r="N2315" s="39">
        <v>0</v>
      </c>
      <c r="O2315" s="31">
        <v>445.41199999999998</v>
      </c>
      <c r="P2315" s="36" t="s">
        <v>298</v>
      </c>
    </row>
    <row r="2316" spans="1:16" ht="24" x14ac:dyDescent="0.25">
      <c r="A2316" s="38">
        <v>39365</v>
      </c>
      <c r="B2316" s="38">
        <v>39365</v>
      </c>
      <c r="C2316" s="11">
        <v>2007</v>
      </c>
      <c r="D2316" s="11" t="s">
        <v>34</v>
      </c>
      <c r="E2316" s="11" t="s">
        <v>35</v>
      </c>
      <c r="F2316" s="36" t="s">
        <v>15</v>
      </c>
      <c r="G2316" s="36" t="s">
        <v>486</v>
      </c>
      <c r="H2316" s="9" t="s">
        <v>3371</v>
      </c>
      <c r="I2316" s="10">
        <v>0</v>
      </c>
      <c r="J2316" s="12">
        <v>35</v>
      </c>
      <c r="K2316" s="12">
        <v>7</v>
      </c>
      <c r="L2316" s="12">
        <v>0</v>
      </c>
      <c r="M2316" s="12">
        <v>0</v>
      </c>
      <c r="N2316" s="39">
        <v>0</v>
      </c>
      <c r="O2316" s="31">
        <v>0.03</v>
      </c>
      <c r="P2316" s="36" t="s">
        <v>99</v>
      </c>
    </row>
    <row r="2317" spans="1:16" ht="24" x14ac:dyDescent="0.25">
      <c r="A2317" s="38">
        <v>39365</v>
      </c>
      <c r="B2317" s="38">
        <v>39365</v>
      </c>
      <c r="C2317" s="11">
        <v>2007</v>
      </c>
      <c r="D2317" s="11" t="s">
        <v>34</v>
      </c>
      <c r="E2317" s="11" t="s">
        <v>35</v>
      </c>
      <c r="F2317" s="36" t="s">
        <v>44</v>
      </c>
      <c r="G2317" s="36" t="s">
        <v>3372</v>
      </c>
      <c r="H2317" s="9" t="s">
        <v>3373</v>
      </c>
      <c r="I2317" s="10">
        <v>0</v>
      </c>
      <c r="J2317" s="12">
        <v>19</v>
      </c>
      <c r="K2317" s="12">
        <v>0</v>
      </c>
      <c r="L2317" s="12">
        <v>0</v>
      </c>
      <c r="M2317" s="12">
        <v>0</v>
      </c>
      <c r="N2317" s="39">
        <v>0</v>
      </c>
      <c r="O2317" s="31">
        <v>0</v>
      </c>
      <c r="P2317" s="36" t="s">
        <v>99</v>
      </c>
    </row>
    <row r="2318" spans="1:16" ht="24" x14ac:dyDescent="0.25">
      <c r="A2318" s="38">
        <v>39366</v>
      </c>
      <c r="B2318" s="38">
        <v>39366</v>
      </c>
      <c r="C2318" s="11">
        <v>2007</v>
      </c>
      <c r="D2318" s="35" t="s">
        <v>115</v>
      </c>
      <c r="E2318" s="11" t="s">
        <v>116</v>
      </c>
      <c r="F2318" s="36" t="s">
        <v>19</v>
      </c>
      <c r="G2318" s="36" t="s">
        <v>3374</v>
      </c>
      <c r="H2318" s="9" t="s">
        <v>3375</v>
      </c>
      <c r="I2318" s="10">
        <v>16</v>
      </c>
      <c r="J2318" s="12">
        <v>50</v>
      </c>
      <c r="K2318" s="12">
        <v>0</v>
      </c>
      <c r="L2318" s="12">
        <v>0</v>
      </c>
      <c r="M2318" s="12">
        <v>0</v>
      </c>
      <c r="N2318" s="39">
        <v>0</v>
      </c>
      <c r="O2318" s="31">
        <v>0.87</v>
      </c>
      <c r="P2318" s="36" t="s">
        <v>99</v>
      </c>
    </row>
    <row r="2319" spans="1:16" ht="24" x14ac:dyDescent="0.25">
      <c r="A2319" s="38">
        <v>39366</v>
      </c>
      <c r="B2319" s="38">
        <v>39366</v>
      </c>
      <c r="C2319" s="11">
        <v>2007</v>
      </c>
      <c r="D2319" s="11" t="s">
        <v>34</v>
      </c>
      <c r="E2319" s="11" t="s">
        <v>35</v>
      </c>
      <c r="F2319" s="36" t="s">
        <v>598</v>
      </c>
      <c r="G2319" s="36" t="s">
        <v>3376</v>
      </c>
      <c r="H2319" s="9" t="s">
        <v>3377</v>
      </c>
      <c r="I2319" s="10">
        <v>0</v>
      </c>
      <c r="J2319" s="12">
        <v>3493</v>
      </c>
      <c r="K2319" s="12">
        <v>803</v>
      </c>
      <c r="L2319" s="12">
        <v>0</v>
      </c>
      <c r="M2319" s="12">
        <v>0</v>
      </c>
      <c r="N2319" s="39">
        <v>0</v>
      </c>
      <c r="O2319" s="31">
        <v>1.61</v>
      </c>
      <c r="P2319" s="36" t="s">
        <v>99</v>
      </c>
    </row>
    <row r="2320" spans="1:16" ht="36" x14ac:dyDescent="0.25">
      <c r="A2320" s="38">
        <v>39370</v>
      </c>
      <c r="B2320" s="38">
        <v>39370</v>
      </c>
      <c r="C2320" s="11">
        <v>2007</v>
      </c>
      <c r="D2320" s="35" t="s">
        <v>115</v>
      </c>
      <c r="E2320" s="11" t="s">
        <v>116</v>
      </c>
      <c r="F2320" s="36" t="s">
        <v>55</v>
      </c>
      <c r="G2320" s="36" t="s">
        <v>55</v>
      </c>
      <c r="H2320" s="9" t="s">
        <v>3378</v>
      </c>
      <c r="I2320" s="10">
        <v>0</v>
      </c>
      <c r="J2320" s="12">
        <v>17</v>
      </c>
      <c r="K2320" s="12">
        <v>0</v>
      </c>
      <c r="L2320" s="12">
        <v>0</v>
      </c>
      <c r="M2320" s="12">
        <v>0</v>
      </c>
      <c r="N2320" s="39">
        <v>0</v>
      </c>
      <c r="O2320" s="31">
        <v>0.6</v>
      </c>
      <c r="P2320" s="36" t="s">
        <v>99</v>
      </c>
    </row>
    <row r="2321" spans="1:16" ht="36" x14ac:dyDescent="0.25">
      <c r="A2321" s="38">
        <v>39372</v>
      </c>
      <c r="B2321" s="38">
        <v>39372</v>
      </c>
      <c r="C2321" s="11">
        <v>2007</v>
      </c>
      <c r="D2321" s="11" t="s">
        <v>34</v>
      </c>
      <c r="E2321" s="11" t="s">
        <v>35</v>
      </c>
      <c r="F2321" s="36" t="s">
        <v>36</v>
      </c>
      <c r="G2321" s="36" t="s">
        <v>3379</v>
      </c>
      <c r="H2321" s="9" t="s">
        <v>3380</v>
      </c>
      <c r="I2321" s="10">
        <v>0</v>
      </c>
      <c r="J2321" s="12">
        <v>211</v>
      </c>
      <c r="K2321" s="12">
        <v>0</v>
      </c>
      <c r="L2321" s="12">
        <v>0</v>
      </c>
      <c r="M2321" s="12">
        <v>0</v>
      </c>
      <c r="N2321" s="39">
        <v>0</v>
      </c>
      <c r="O2321" s="31">
        <v>0</v>
      </c>
      <c r="P2321" s="36" t="s">
        <v>99</v>
      </c>
    </row>
    <row r="2322" spans="1:16" ht="36" x14ac:dyDescent="0.25">
      <c r="A2322" s="38">
        <v>39373</v>
      </c>
      <c r="B2322" s="38">
        <v>39373</v>
      </c>
      <c r="C2322" s="11">
        <v>2007</v>
      </c>
      <c r="D2322" s="11" t="s">
        <v>34</v>
      </c>
      <c r="E2322" s="11" t="s">
        <v>35</v>
      </c>
      <c r="F2322" s="36" t="s">
        <v>92</v>
      </c>
      <c r="G2322" s="36" t="s">
        <v>3381</v>
      </c>
      <c r="H2322" s="9" t="s">
        <v>3382</v>
      </c>
      <c r="I2322" s="10">
        <v>0</v>
      </c>
      <c r="J2322" s="12" t="s">
        <v>145</v>
      </c>
      <c r="K2322" s="12">
        <v>1</v>
      </c>
      <c r="L2322" s="12">
        <v>1</v>
      </c>
      <c r="M2322" s="12">
        <v>0</v>
      </c>
      <c r="N2322" s="39">
        <v>0</v>
      </c>
      <c r="O2322" s="31">
        <v>0.01</v>
      </c>
      <c r="P2322" s="36" t="s">
        <v>99</v>
      </c>
    </row>
    <row r="2323" spans="1:16" ht="24" x14ac:dyDescent="0.25">
      <c r="A2323" s="38">
        <v>39373</v>
      </c>
      <c r="B2323" s="38">
        <v>39373</v>
      </c>
      <c r="C2323" s="11">
        <v>2007</v>
      </c>
      <c r="D2323" s="35" t="s">
        <v>104</v>
      </c>
      <c r="E2323" s="11" t="s">
        <v>1676</v>
      </c>
      <c r="F2323" s="36" t="s">
        <v>162</v>
      </c>
      <c r="G2323" s="36" t="s">
        <v>3383</v>
      </c>
      <c r="H2323" s="9" t="s">
        <v>3384</v>
      </c>
      <c r="I2323" s="10">
        <v>0</v>
      </c>
      <c r="J2323" s="12">
        <v>40</v>
      </c>
      <c r="K2323" s="12">
        <v>8</v>
      </c>
      <c r="L2323" s="12">
        <v>0</v>
      </c>
      <c r="M2323" s="12">
        <v>0</v>
      </c>
      <c r="N2323" s="39">
        <v>0</v>
      </c>
      <c r="O2323" s="31">
        <v>0.33300000000000002</v>
      </c>
      <c r="P2323" s="36" t="s">
        <v>99</v>
      </c>
    </row>
    <row r="2324" spans="1:16" ht="36" x14ac:dyDescent="0.25">
      <c r="A2324" s="38">
        <v>39375</v>
      </c>
      <c r="B2324" s="38">
        <v>39375</v>
      </c>
      <c r="C2324" s="11">
        <v>2007</v>
      </c>
      <c r="D2324" s="35" t="s">
        <v>115</v>
      </c>
      <c r="E2324" s="11" t="s">
        <v>116</v>
      </c>
      <c r="F2324" s="36" t="s">
        <v>36</v>
      </c>
      <c r="G2324" s="36" t="s">
        <v>308</v>
      </c>
      <c r="H2324" s="9" t="s">
        <v>3385</v>
      </c>
      <c r="I2324" s="10">
        <v>1</v>
      </c>
      <c r="J2324" s="12">
        <v>17</v>
      </c>
      <c r="K2324" s="12">
        <v>0</v>
      </c>
      <c r="L2324" s="12">
        <v>0</v>
      </c>
      <c r="M2324" s="12">
        <v>0</v>
      </c>
      <c r="N2324" s="39">
        <v>0</v>
      </c>
      <c r="O2324" s="31">
        <v>0.6</v>
      </c>
      <c r="P2324" s="36" t="s">
        <v>99</v>
      </c>
    </row>
    <row r="2325" spans="1:16" ht="60" x14ac:dyDescent="0.25">
      <c r="A2325" s="38">
        <v>39377</v>
      </c>
      <c r="B2325" s="38">
        <v>39377</v>
      </c>
      <c r="C2325" s="11">
        <v>2007</v>
      </c>
      <c r="D2325" s="11" t="s">
        <v>34</v>
      </c>
      <c r="E2325" s="11" t="s">
        <v>35</v>
      </c>
      <c r="F2325" s="36" t="s">
        <v>162</v>
      </c>
      <c r="G2325" s="9" t="s">
        <v>3386</v>
      </c>
      <c r="H2325" s="9" t="s">
        <v>3387</v>
      </c>
      <c r="I2325" s="10">
        <v>0</v>
      </c>
      <c r="J2325" s="12">
        <v>4388</v>
      </c>
      <c r="K2325" s="12">
        <v>877</v>
      </c>
      <c r="L2325" s="12">
        <v>7</v>
      </c>
      <c r="M2325" s="12">
        <v>0</v>
      </c>
      <c r="N2325" s="39">
        <v>0</v>
      </c>
      <c r="O2325" s="31">
        <v>4.09</v>
      </c>
      <c r="P2325" s="36" t="s">
        <v>99</v>
      </c>
    </row>
    <row r="2326" spans="1:16" ht="48" x14ac:dyDescent="0.25">
      <c r="A2326" s="38">
        <v>39377</v>
      </c>
      <c r="B2326" s="38">
        <v>39377</v>
      </c>
      <c r="C2326" s="11">
        <v>2007</v>
      </c>
      <c r="D2326" s="11" t="s">
        <v>34</v>
      </c>
      <c r="E2326" s="11" t="s">
        <v>35</v>
      </c>
      <c r="F2326" s="36" t="s">
        <v>97</v>
      </c>
      <c r="G2326" s="36" t="s">
        <v>3388</v>
      </c>
      <c r="H2326" s="9" t="s">
        <v>3389</v>
      </c>
      <c r="I2326" s="10">
        <v>0</v>
      </c>
      <c r="J2326" s="12">
        <v>130</v>
      </c>
      <c r="K2326" s="12">
        <v>26</v>
      </c>
      <c r="L2326" s="12">
        <v>0</v>
      </c>
      <c r="M2326" s="12">
        <v>0</v>
      </c>
      <c r="N2326" s="39">
        <v>0</v>
      </c>
      <c r="O2326" s="31">
        <v>1.08</v>
      </c>
      <c r="P2326" s="36" t="s">
        <v>99</v>
      </c>
    </row>
    <row r="2327" spans="1:16" ht="48" x14ac:dyDescent="0.25">
      <c r="A2327" s="38">
        <v>39378</v>
      </c>
      <c r="B2327" s="38">
        <v>39378</v>
      </c>
      <c r="C2327" s="11">
        <v>2007</v>
      </c>
      <c r="D2327" s="11" t="s">
        <v>34</v>
      </c>
      <c r="E2327" s="11" t="s">
        <v>182</v>
      </c>
      <c r="F2327" s="36" t="s">
        <v>598</v>
      </c>
      <c r="G2327" s="36" t="s">
        <v>3390</v>
      </c>
      <c r="H2327" s="9" t="s">
        <v>3391</v>
      </c>
      <c r="I2327" s="10">
        <v>21</v>
      </c>
      <c r="J2327" s="12">
        <v>21</v>
      </c>
      <c r="K2327" s="12">
        <v>0</v>
      </c>
      <c r="L2327" s="12">
        <v>0</v>
      </c>
      <c r="M2327" s="12">
        <v>0</v>
      </c>
      <c r="N2327" s="39">
        <v>0</v>
      </c>
      <c r="O2327" s="31">
        <v>0</v>
      </c>
      <c r="P2327" s="36" t="s">
        <v>99</v>
      </c>
    </row>
    <row r="2328" spans="1:16" ht="36" x14ac:dyDescent="0.25">
      <c r="A2328" s="38">
        <v>39378</v>
      </c>
      <c r="B2328" s="38">
        <v>39378</v>
      </c>
      <c r="C2328" s="11">
        <v>2007</v>
      </c>
      <c r="D2328" s="35" t="s">
        <v>13</v>
      </c>
      <c r="E2328" s="11" t="s">
        <v>173</v>
      </c>
      <c r="F2328" s="36" t="s">
        <v>30</v>
      </c>
      <c r="G2328" s="36" t="s">
        <v>1050</v>
      </c>
      <c r="H2328" s="9" t="s">
        <v>3392</v>
      </c>
      <c r="I2328" s="10">
        <v>0</v>
      </c>
      <c r="J2328" s="12">
        <v>302</v>
      </c>
      <c r="K2328" s="12">
        <v>0</v>
      </c>
      <c r="L2328" s="12">
        <v>0</v>
      </c>
      <c r="M2328" s="12">
        <v>0</v>
      </c>
      <c r="N2328" s="39">
        <v>0</v>
      </c>
      <c r="O2328" s="31">
        <v>0</v>
      </c>
      <c r="P2328" s="36" t="s">
        <v>99</v>
      </c>
    </row>
    <row r="2329" spans="1:16" ht="48" x14ac:dyDescent="0.25">
      <c r="A2329" s="38">
        <v>39379</v>
      </c>
      <c r="B2329" s="38">
        <v>39385</v>
      </c>
      <c r="C2329" s="11">
        <v>2007</v>
      </c>
      <c r="D2329" s="11" t="s">
        <v>34</v>
      </c>
      <c r="E2329" s="11" t="s">
        <v>35</v>
      </c>
      <c r="F2329" s="36" t="s">
        <v>598</v>
      </c>
      <c r="G2329" s="9" t="s">
        <v>3393</v>
      </c>
      <c r="H2329" s="9" t="s">
        <v>3394</v>
      </c>
      <c r="I2329" s="10">
        <v>0</v>
      </c>
      <c r="J2329" s="12">
        <v>1500000</v>
      </c>
      <c r="K2329" s="12">
        <v>123386</v>
      </c>
      <c r="L2329" s="12">
        <v>3876</v>
      </c>
      <c r="M2329" s="12">
        <v>252</v>
      </c>
      <c r="N2329" s="39">
        <v>93319</v>
      </c>
      <c r="O2329" s="31">
        <v>31871.26</v>
      </c>
      <c r="P2329" s="36" t="s">
        <v>3395</v>
      </c>
    </row>
    <row r="2330" spans="1:16" ht="24" x14ac:dyDescent="0.25">
      <c r="A2330" s="38">
        <v>39379</v>
      </c>
      <c r="B2330" s="38">
        <v>39379</v>
      </c>
      <c r="C2330" s="11">
        <v>2007</v>
      </c>
      <c r="D2330" s="35" t="s">
        <v>115</v>
      </c>
      <c r="E2330" s="11" t="s">
        <v>116</v>
      </c>
      <c r="F2330" s="36" t="s">
        <v>59</v>
      </c>
      <c r="G2330" s="36" t="s">
        <v>484</v>
      </c>
      <c r="H2330" s="9" t="s">
        <v>3396</v>
      </c>
      <c r="I2330" s="10">
        <v>1</v>
      </c>
      <c r="J2330" s="12">
        <v>14</v>
      </c>
      <c r="K2330" s="12">
        <v>0</v>
      </c>
      <c r="L2330" s="12">
        <v>0</v>
      </c>
      <c r="M2330" s="12">
        <v>0</v>
      </c>
      <c r="N2330" s="39">
        <v>0</v>
      </c>
      <c r="O2330" s="31">
        <v>0</v>
      </c>
      <c r="P2330" s="36" t="s">
        <v>99</v>
      </c>
    </row>
    <row r="2331" spans="1:16" ht="36" x14ac:dyDescent="0.25">
      <c r="A2331" s="38">
        <v>39379</v>
      </c>
      <c r="B2331" s="38">
        <v>39379</v>
      </c>
      <c r="C2331" s="11">
        <v>2007</v>
      </c>
      <c r="D2331" s="35" t="s">
        <v>13</v>
      </c>
      <c r="E2331" s="11" t="s">
        <v>173</v>
      </c>
      <c r="F2331" s="36" t="s">
        <v>162</v>
      </c>
      <c r="G2331" s="9" t="s">
        <v>3397</v>
      </c>
      <c r="H2331" s="9" t="s">
        <v>3398</v>
      </c>
      <c r="I2331" s="10">
        <v>0</v>
      </c>
      <c r="J2331" s="12">
        <v>3</v>
      </c>
      <c r="K2331" s="12">
        <v>0</v>
      </c>
      <c r="L2331" s="12">
        <v>0</v>
      </c>
      <c r="M2331" s="12">
        <v>0</v>
      </c>
      <c r="N2331" s="39">
        <v>0</v>
      </c>
      <c r="O2331" s="31">
        <v>0</v>
      </c>
      <c r="P2331" s="36" t="s">
        <v>99</v>
      </c>
    </row>
    <row r="2332" spans="1:16" x14ac:dyDescent="0.25">
      <c r="A2332" s="38">
        <v>39380</v>
      </c>
      <c r="B2332" s="38">
        <v>39380</v>
      </c>
      <c r="C2332" s="11">
        <v>2007</v>
      </c>
      <c r="D2332" s="35" t="s">
        <v>104</v>
      </c>
      <c r="E2332" s="11" t="s">
        <v>276</v>
      </c>
      <c r="F2332" s="36" t="s">
        <v>15</v>
      </c>
      <c r="G2332" s="36" t="s">
        <v>994</v>
      </c>
      <c r="H2332" s="9" t="s">
        <v>3399</v>
      </c>
      <c r="I2332" s="10">
        <v>0</v>
      </c>
      <c r="J2332" s="12">
        <v>5</v>
      </c>
      <c r="K2332" s="12">
        <v>1</v>
      </c>
      <c r="L2332" s="12">
        <v>0</v>
      </c>
      <c r="M2332" s="12">
        <v>0</v>
      </c>
      <c r="N2332" s="39">
        <v>0</v>
      </c>
      <c r="O2332" s="31">
        <v>0.04</v>
      </c>
      <c r="P2332" s="36" t="s">
        <v>99</v>
      </c>
    </row>
    <row r="2333" spans="1:16" ht="36" x14ac:dyDescent="0.25">
      <c r="A2333" s="38">
        <v>39380</v>
      </c>
      <c r="B2333" s="38">
        <v>39380</v>
      </c>
      <c r="C2333" s="11">
        <v>2007</v>
      </c>
      <c r="D2333" s="35" t="s">
        <v>13</v>
      </c>
      <c r="E2333" s="11" t="s">
        <v>125</v>
      </c>
      <c r="F2333" s="36" t="s">
        <v>92</v>
      </c>
      <c r="G2333" s="36" t="s">
        <v>1820</v>
      </c>
      <c r="H2333" s="9" t="s">
        <v>3400</v>
      </c>
      <c r="I2333" s="10">
        <v>1</v>
      </c>
      <c r="J2333" s="12">
        <v>3</v>
      </c>
      <c r="K2333" s="12">
        <v>0</v>
      </c>
      <c r="L2333" s="12">
        <v>0</v>
      </c>
      <c r="M2333" s="12">
        <v>0</v>
      </c>
      <c r="N2333" s="39">
        <v>0</v>
      </c>
      <c r="O2333" s="31">
        <v>0</v>
      </c>
      <c r="P2333" s="36" t="s">
        <v>99</v>
      </c>
    </row>
    <row r="2334" spans="1:16" ht="48" x14ac:dyDescent="0.25">
      <c r="A2334" s="38">
        <v>39381</v>
      </c>
      <c r="B2334" s="38">
        <v>39381</v>
      </c>
      <c r="C2334" s="11">
        <v>2007</v>
      </c>
      <c r="D2334" s="35" t="s">
        <v>13</v>
      </c>
      <c r="E2334" s="11" t="s">
        <v>751</v>
      </c>
      <c r="F2334" s="36" t="s">
        <v>21</v>
      </c>
      <c r="G2334" s="36" t="s">
        <v>3401</v>
      </c>
      <c r="H2334" s="9" t="s">
        <v>3402</v>
      </c>
      <c r="I2334" s="10">
        <v>3</v>
      </c>
      <c r="J2334" s="12">
        <v>3</v>
      </c>
      <c r="K2334" s="12">
        <v>0</v>
      </c>
      <c r="L2334" s="12">
        <v>0</v>
      </c>
      <c r="M2334" s="12">
        <v>0</v>
      </c>
      <c r="N2334" s="39">
        <v>0</v>
      </c>
      <c r="O2334" s="31">
        <v>0</v>
      </c>
      <c r="P2334" s="36" t="s">
        <v>99</v>
      </c>
    </row>
    <row r="2335" spans="1:16" ht="24" x14ac:dyDescent="0.25">
      <c r="A2335" s="38">
        <v>39385</v>
      </c>
      <c r="B2335" s="38">
        <v>39385</v>
      </c>
      <c r="C2335" s="11">
        <v>2007</v>
      </c>
      <c r="D2335" s="35" t="s">
        <v>13</v>
      </c>
      <c r="E2335" s="11" t="s">
        <v>149</v>
      </c>
      <c r="F2335" s="36" t="s">
        <v>162</v>
      </c>
      <c r="G2335" s="36" t="s">
        <v>3403</v>
      </c>
      <c r="H2335" s="9" t="s">
        <v>3404</v>
      </c>
      <c r="I2335" s="10">
        <v>0</v>
      </c>
      <c r="J2335" s="12">
        <v>448</v>
      </c>
      <c r="K2335" s="12">
        <v>0</v>
      </c>
      <c r="L2335" s="12">
        <v>0</v>
      </c>
      <c r="M2335" s="12">
        <v>0</v>
      </c>
      <c r="N2335" s="39">
        <v>0</v>
      </c>
      <c r="O2335" s="31">
        <v>0</v>
      </c>
      <c r="P2335" s="36" t="s">
        <v>99</v>
      </c>
    </row>
    <row r="2336" spans="1:16" ht="120" x14ac:dyDescent="0.25">
      <c r="A2336" s="38">
        <v>39386</v>
      </c>
      <c r="B2336" s="38">
        <v>39387</v>
      </c>
      <c r="C2336" s="11">
        <v>2007</v>
      </c>
      <c r="D2336" s="11" t="s">
        <v>34</v>
      </c>
      <c r="E2336" s="11" t="s">
        <v>35</v>
      </c>
      <c r="F2336" s="36" t="s">
        <v>36</v>
      </c>
      <c r="G2336" s="36" t="s">
        <v>2103</v>
      </c>
      <c r="H2336" s="9" t="s">
        <v>3405</v>
      </c>
      <c r="I2336" s="10">
        <v>0</v>
      </c>
      <c r="J2336" s="12">
        <v>745027</v>
      </c>
      <c r="K2336" s="12">
        <v>1822</v>
      </c>
      <c r="L2336" s="12">
        <v>79</v>
      </c>
      <c r="M2336" s="12">
        <v>0</v>
      </c>
      <c r="N2336" s="39">
        <v>93426.3</v>
      </c>
      <c r="O2336" s="31">
        <v>3396.78</v>
      </c>
      <c r="P2336" s="36" t="s">
        <v>99</v>
      </c>
    </row>
    <row r="2337" spans="1:16" ht="84" x14ac:dyDescent="0.25">
      <c r="A2337" s="38">
        <v>39390</v>
      </c>
      <c r="B2337" s="38">
        <v>39390</v>
      </c>
      <c r="C2337" s="11">
        <v>2007</v>
      </c>
      <c r="D2337" s="35" t="s">
        <v>104</v>
      </c>
      <c r="E2337" s="11" t="s">
        <v>276</v>
      </c>
      <c r="F2337" s="36" t="s">
        <v>36</v>
      </c>
      <c r="G2337" s="36" t="s">
        <v>3406</v>
      </c>
      <c r="H2337" s="9" t="s">
        <v>3407</v>
      </c>
      <c r="I2337" s="10">
        <v>25</v>
      </c>
      <c r="J2337" s="12">
        <v>906</v>
      </c>
      <c r="K2337" s="12">
        <v>100</v>
      </c>
      <c r="L2337" s="12">
        <v>0</v>
      </c>
      <c r="M2337" s="12">
        <v>0</v>
      </c>
      <c r="N2337" s="39">
        <v>0</v>
      </c>
      <c r="O2337" s="31">
        <v>1015.946</v>
      </c>
      <c r="P2337" s="36" t="s">
        <v>99</v>
      </c>
    </row>
    <row r="2338" spans="1:16" ht="24" x14ac:dyDescent="0.25">
      <c r="A2338" s="38">
        <v>39391</v>
      </c>
      <c r="B2338" s="38">
        <v>39391</v>
      </c>
      <c r="C2338" s="11">
        <v>2007</v>
      </c>
      <c r="D2338" s="35" t="s">
        <v>115</v>
      </c>
      <c r="E2338" s="11" t="s">
        <v>116</v>
      </c>
      <c r="F2338" s="36" t="s">
        <v>75</v>
      </c>
      <c r="G2338" s="36" t="s">
        <v>1500</v>
      </c>
      <c r="H2338" s="9" t="s">
        <v>3408</v>
      </c>
      <c r="I2338" s="10">
        <v>1</v>
      </c>
      <c r="J2338" s="12">
        <v>1</v>
      </c>
      <c r="K2338" s="12">
        <v>0</v>
      </c>
      <c r="L2338" s="12">
        <v>0</v>
      </c>
      <c r="M2338" s="12">
        <v>0</v>
      </c>
      <c r="N2338" s="39">
        <v>0</v>
      </c>
      <c r="O2338" s="31">
        <v>0.54</v>
      </c>
      <c r="P2338" s="36" t="s">
        <v>99</v>
      </c>
    </row>
    <row r="2339" spans="1:16" ht="24" x14ac:dyDescent="0.25">
      <c r="A2339" s="38">
        <v>39391</v>
      </c>
      <c r="B2339" s="38">
        <v>39391</v>
      </c>
      <c r="C2339" s="11">
        <v>2007</v>
      </c>
      <c r="D2339" s="35" t="s">
        <v>115</v>
      </c>
      <c r="E2339" s="11" t="s">
        <v>116</v>
      </c>
      <c r="F2339" s="36" t="s">
        <v>59</v>
      </c>
      <c r="G2339" s="36" t="s">
        <v>484</v>
      </c>
      <c r="H2339" s="9" t="s">
        <v>3409</v>
      </c>
      <c r="I2339" s="10">
        <v>0</v>
      </c>
      <c r="J2339" s="12">
        <v>14</v>
      </c>
      <c r="K2339" s="12">
        <v>0</v>
      </c>
      <c r="L2339" s="12">
        <v>0</v>
      </c>
      <c r="M2339" s="12">
        <v>0</v>
      </c>
      <c r="N2339" s="39">
        <v>0</v>
      </c>
      <c r="O2339" s="31">
        <v>1</v>
      </c>
      <c r="P2339" s="36" t="s">
        <v>99</v>
      </c>
    </row>
    <row r="2340" spans="1:16" x14ac:dyDescent="0.25">
      <c r="A2340" s="38">
        <v>39391</v>
      </c>
      <c r="B2340" s="38">
        <v>39391</v>
      </c>
      <c r="C2340" s="11">
        <v>2007</v>
      </c>
      <c r="D2340" s="35" t="s">
        <v>13</v>
      </c>
      <c r="E2340" s="11" t="s">
        <v>149</v>
      </c>
      <c r="F2340" s="36" t="s">
        <v>55</v>
      </c>
      <c r="G2340" s="36" t="s">
        <v>2060</v>
      </c>
      <c r="H2340" s="9" t="s">
        <v>3410</v>
      </c>
      <c r="I2340" s="10">
        <v>0</v>
      </c>
      <c r="J2340" s="12">
        <v>2</v>
      </c>
      <c r="K2340" s="12">
        <v>0</v>
      </c>
      <c r="L2340" s="12">
        <v>0</v>
      </c>
      <c r="M2340" s="12">
        <v>0</v>
      </c>
      <c r="N2340" s="39">
        <v>0</v>
      </c>
      <c r="O2340" s="31">
        <v>0</v>
      </c>
      <c r="P2340" s="36" t="s">
        <v>99</v>
      </c>
    </row>
    <row r="2341" spans="1:16" ht="48" x14ac:dyDescent="0.25">
      <c r="A2341" s="38">
        <v>39393</v>
      </c>
      <c r="B2341" s="38">
        <v>39393</v>
      </c>
      <c r="C2341" s="11">
        <v>2007</v>
      </c>
      <c r="D2341" s="35" t="s">
        <v>115</v>
      </c>
      <c r="E2341" s="11" t="s">
        <v>116</v>
      </c>
      <c r="F2341" s="36" t="s">
        <v>51</v>
      </c>
      <c r="G2341" s="36" t="s">
        <v>287</v>
      </c>
      <c r="H2341" s="9" t="s">
        <v>3411</v>
      </c>
      <c r="I2341" s="10">
        <v>6</v>
      </c>
      <c r="J2341" s="12">
        <v>8</v>
      </c>
      <c r="K2341" s="12">
        <v>0</v>
      </c>
      <c r="L2341" s="12">
        <v>0</v>
      </c>
      <c r="M2341" s="12">
        <v>0</v>
      </c>
      <c r="N2341" s="39">
        <v>0</v>
      </c>
      <c r="O2341" s="31">
        <v>1.8919999999999999</v>
      </c>
      <c r="P2341" s="36" t="s">
        <v>99</v>
      </c>
    </row>
    <row r="2342" spans="1:16" ht="36" x14ac:dyDescent="0.25">
      <c r="A2342" s="38">
        <v>39398</v>
      </c>
      <c r="B2342" s="38">
        <v>39398</v>
      </c>
      <c r="C2342" s="11">
        <v>2007</v>
      </c>
      <c r="D2342" s="35" t="s">
        <v>115</v>
      </c>
      <c r="E2342" s="11" t="s">
        <v>116</v>
      </c>
      <c r="F2342" s="36" t="s">
        <v>28</v>
      </c>
      <c r="G2342" s="36" t="s">
        <v>698</v>
      </c>
      <c r="H2342" s="9" t="s">
        <v>3412</v>
      </c>
      <c r="I2342" s="10">
        <v>0</v>
      </c>
      <c r="J2342" s="12">
        <v>100</v>
      </c>
      <c r="K2342" s="12">
        <v>0</v>
      </c>
      <c r="L2342" s="12">
        <v>0</v>
      </c>
      <c r="M2342" s="12">
        <v>0</v>
      </c>
      <c r="N2342" s="39">
        <v>0</v>
      </c>
      <c r="O2342" s="31">
        <v>0</v>
      </c>
      <c r="P2342" s="36" t="s">
        <v>99</v>
      </c>
    </row>
    <row r="2343" spans="1:16" ht="24" x14ac:dyDescent="0.25">
      <c r="A2343" s="38">
        <v>39400</v>
      </c>
      <c r="B2343" s="38">
        <v>39400</v>
      </c>
      <c r="C2343" s="11">
        <v>2007</v>
      </c>
      <c r="D2343" s="35" t="s">
        <v>13</v>
      </c>
      <c r="E2343" s="11" t="s">
        <v>149</v>
      </c>
      <c r="F2343" s="36" t="s">
        <v>55</v>
      </c>
      <c r="G2343" s="36" t="s">
        <v>2513</v>
      </c>
      <c r="H2343" s="9" t="s">
        <v>3413</v>
      </c>
      <c r="I2343" s="10">
        <v>0</v>
      </c>
      <c r="J2343" s="12">
        <v>2</v>
      </c>
      <c r="K2343" s="12">
        <v>0</v>
      </c>
      <c r="L2343" s="12">
        <v>0</v>
      </c>
      <c r="M2343" s="12">
        <v>0</v>
      </c>
      <c r="N2343" s="39">
        <v>0</v>
      </c>
      <c r="O2343" s="31">
        <v>0</v>
      </c>
      <c r="P2343" s="36" t="s">
        <v>99</v>
      </c>
    </row>
    <row r="2344" spans="1:16" ht="24" x14ac:dyDescent="0.25">
      <c r="A2344" s="38">
        <v>39401</v>
      </c>
      <c r="B2344" s="38">
        <v>39401</v>
      </c>
      <c r="C2344" s="11">
        <v>2007</v>
      </c>
      <c r="D2344" s="35" t="s">
        <v>13</v>
      </c>
      <c r="E2344" s="11" t="s">
        <v>125</v>
      </c>
      <c r="F2344" s="36" t="s">
        <v>19</v>
      </c>
      <c r="G2344" s="36" t="s">
        <v>3414</v>
      </c>
      <c r="H2344" s="9" t="s">
        <v>3415</v>
      </c>
      <c r="I2344" s="10">
        <v>2</v>
      </c>
      <c r="J2344" s="12">
        <v>7</v>
      </c>
      <c r="K2344" s="12">
        <v>1</v>
      </c>
      <c r="L2344" s="12">
        <v>0</v>
      </c>
      <c r="M2344" s="12">
        <v>0</v>
      </c>
      <c r="N2344" s="39">
        <v>0</v>
      </c>
      <c r="O2344" s="31">
        <v>0.04</v>
      </c>
      <c r="P2344" s="36" t="s">
        <v>99</v>
      </c>
    </row>
    <row r="2345" spans="1:16" ht="24" x14ac:dyDescent="0.25">
      <c r="A2345" s="38">
        <v>39401</v>
      </c>
      <c r="B2345" s="38">
        <v>39401</v>
      </c>
      <c r="C2345" s="11">
        <v>2007</v>
      </c>
      <c r="D2345" s="35" t="s">
        <v>115</v>
      </c>
      <c r="E2345" s="11" t="s">
        <v>116</v>
      </c>
      <c r="F2345" s="36" t="s">
        <v>26</v>
      </c>
      <c r="G2345" s="36" t="s">
        <v>2841</v>
      </c>
      <c r="H2345" s="9" t="s">
        <v>3416</v>
      </c>
      <c r="I2345" s="10">
        <v>0</v>
      </c>
      <c r="J2345" s="12">
        <v>2</v>
      </c>
      <c r="K2345" s="12">
        <v>0</v>
      </c>
      <c r="L2345" s="12">
        <v>0</v>
      </c>
      <c r="M2345" s="12">
        <v>0</v>
      </c>
      <c r="N2345" s="39">
        <v>0</v>
      </c>
      <c r="O2345" s="31">
        <v>0</v>
      </c>
      <c r="P2345" s="36" t="s">
        <v>99</v>
      </c>
    </row>
    <row r="2346" spans="1:16" x14ac:dyDescent="0.25">
      <c r="A2346" s="38">
        <v>39401</v>
      </c>
      <c r="B2346" s="38">
        <v>39401</v>
      </c>
      <c r="C2346" s="11">
        <v>2007</v>
      </c>
      <c r="D2346" s="35" t="s">
        <v>115</v>
      </c>
      <c r="E2346" s="11" t="s">
        <v>1450</v>
      </c>
      <c r="F2346" s="36" t="s">
        <v>55</v>
      </c>
      <c r="G2346" s="36" t="s">
        <v>2555</v>
      </c>
      <c r="H2346" s="9" t="s">
        <v>3417</v>
      </c>
      <c r="I2346" s="10">
        <v>0</v>
      </c>
      <c r="J2346" s="12">
        <v>995</v>
      </c>
      <c r="K2346" s="12">
        <v>0</v>
      </c>
      <c r="L2346" s="12">
        <v>0</v>
      </c>
      <c r="M2346" s="12">
        <v>0</v>
      </c>
      <c r="N2346" s="39">
        <v>0</v>
      </c>
      <c r="O2346" s="31">
        <v>0</v>
      </c>
      <c r="P2346" s="36" t="s">
        <v>99</v>
      </c>
    </row>
    <row r="2347" spans="1:16" ht="24" x14ac:dyDescent="0.25">
      <c r="A2347" s="38">
        <v>39404</v>
      </c>
      <c r="B2347" s="38">
        <v>39404</v>
      </c>
      <c r="C2347" s="11">
        <v>2007</v>
      </c>
      <c r="D2347" s="11" t="s">
        <v>34</v>
      </c>
      <c r="E2347" s="11" t="s">
        <v>35</v>
      </c>
      <c r="F2347" s="36" t="s">
        <v>75</v>
      </c>
      <c r="G2347" s="36" t="s">
        <v>3418</v>
      </c>
      <c r="H2347" s="9" t="s">
        <v>3419</v>
      </c>
      <c r="I2347" s="10">
        <v>0</v>
      </c>
      <c r="J2347" s="12">
        <v>280</v>
      </c>
      <c r="K2347" s="12">
        <v>56</v>
      </c>
      <c r="L2347" s="12">
        <v>0</v>
      </c>
      <c r="M2347" s="12">
        <v>0</v>
      </c>
      <c r="N2347" s="39">
        <v>0</v>
      </c>
      <c r="O2347" s="31">
        <v>0.26</v>
      </c>
      <c r="P2347" s="36" t="s">
        <v>99</v>
      </c>
    </row>
    <row r="2348" spans="1:16" ht="36" x14ac:dyDescent="0.25">
      <c r="A2348" s="38">
        <v>39407</v>
      </c>
      <c r="B2348" s="38">
        <v>39407</v>
      </c>
      <c r="C2348" s="11">
        <v>2007</v>
      </c>
      <c r="D2348" s="35" t="s">
        <v>13</v>
      </c>
      <c r="E2348" s="11" t="s">
        <v>149</v>
      </c>
      <c r="F2348" s="36" t="s">
        <v>55</v>
      </c>
      <c r="G2348" s="36" t="s">
        <v>2060</v>
      </c>
      <c r="H2348" s="9" t="s">
        <v>3420</v>
      </c>
      <c r="I2348" s="10">
        <v>0</v>
      </c>
      <c r="J2348" s="12">
        <v>205</v>
      </c>
      <c r="K2348" s="12">
        <v>0</v>
      </c>
      <c r="L2348" s="12">
        <v>0</v>
      </c>
      <c r="M2348" s="12">
        <v>0</v>
      </c>
      <c r="N2348" s="39">
        <v>0</v>
      </c>
      <c r="O2348" s="31">
        <v>0</v>
      </c>
      <c r="P2348" s="36" t="s">
        <v>99</v>
      </c>
    </row>
    <row r="2349" spans="1:16" ht="24" x14ac:dyDescent="0.25">
      <c r="A2349" s="38">
        <v>39408</v>
      </c>
      <c r="B2349" s="38">
        <v>39408</v>
      </c>
      <c r="C2349" s="11">
        <v>2007</v>
      </c>
      <c r="D2349" s="35" t="s">
        <v>13</v>
      </c>
      <c r="E2349" s="11" t="s">
        <v>112</v>
      </c>
      <c r="F2349" s="36" t="s">
        <v>165</v>
      </c>
      <c r="G2349" s="36" t="s">
        <v>3421</v>
      </c>
      <c r="H2349" s="9" t="s">
        <v>3422</v>
      </c>
      <c r="I2349" s="10">
        <v>0</v>
      </c>
      <c r="J2349" s="12">
        <v>175</v>
      </c>
      <c r="K2349" s="12">
        <v>11</v>
      </c>
      <c r="L2349" s="12">
        <v>0</v>
      </c>
      <c r="M2349" s="12">
        <v>0</v>
      </c>
      <c r="N2349" s="39">
        <v>0</v>
      </c>
      <c r="O2349" s="31">
        <v>0.127</v>
      </c>
      <c r="P2349" s="36" t="s">
        <v>99</v>
      </c>
    </row>
    <row r="2350" spans="1:16" ht="24" x14ac:dyDescent="0.25">
      <c r="A2350" s="38">
        <v>39408</v>
      </c>
      <c r="B2350" s="38">
        <v>39408</v>
      </c>
      <c r="C2350" s="11">
        <v>2007</v>
      </c>
      <c r="D2350" s="35" t="s">
        <v>115</v>
      </c>
      <c r="E2350" s="11" t="s">
        <v>116</v>
      </c>
      <c r="F2350" s="36" t="s">
        <v>19</v>
      </c>
      <c r="G2350" s="36" t="s">
        <v>681</v>
      </c>
      <c r="H2350" s="9" t="s">
        <v>3423</v>
      </c>
      <c r="I2350" s="10">
        <v>0</v>
      </c>
      <c r="J2350" s="12">
        <v>40</v>
      </c>
      <c r="K2350" s="12">
        <v>0</v>
      </c>
      <c r="L2350" s="12">
        <v>0</v>
      </c>
      <c r="M2350" s="12">
        <v>0</v>
      </c>
      <c r="N2350" s="39">
        <v>0</v>
      </c>
      <c r="O2350" s="31">
        <v>0.87</v>
      </c>
      <c r="P2350" s="36" t="s">
        <v>99</v>
      </c>
    </row>
    <row r="2351" spans="1:16" ht="132" x14ac:dyDescent="0.25">
      <c r="A2351" s="38">
        <v>39410</v>
      </c>
      <c r="B2351" s="38">
        <v>39410</v>
      </c>
      <c r="C2351" s="11">
        <v>2007</v>
      </c>
      <c r="D2351" s="11" t="s">
        <v>34</v>
      </c>
      <c r="E2351" s="11" t="s">
        <v>35</v>
      </c>
      <c r="F2351" s="36" t="s">
        <v>21</v>
      </c>
      <c r="G2351" s="9" t="s">
        <v>3424</v>
      </c>
      <c r="H2351" s="9" t="s">
        <v>3425</v>
      </c>
      <c r="I2351" s="10">
        <v>0</v>
      </c>
      <c r="J2351" s="12">
        <v>37908</v>
      </c>
      <c r="K2351" s="12">
        <v>0</v>
      </c>
      <c r="L2351" s="12">
        <v>0</v>
      </c>
      <c r="M2351" s="12">
        <v>0</v>
      </c>
      <c r="N2351" s="39">
        <v>0</v>
      </c>
      <c r="O2351" s="31">
        <v>0</v>
      </c>
      <c r="P2351" s="36" t="s">
        <v>99</v>
      </c>
    </row>
    <row r="2352" spans="1:16" ht="24" x14ac:dyDescent="0.25">
      <c r="A2352" s="38">
        <v>39412</v>
      </c>
      <c r="B2352" s="38">
        <v>39412</v>
      </c>
      <c r="C2352" s="11">
        <v>2007</v>
      </c>
      <c r="D2352" s="35" t="s">
        <v>115</v>
      </c>
      <c r="E2352" s="11" t="s">
        <v>116</v>
      </c>
      <c r="F2352" s="36" t="s">
        <v>77</v>
      </c>
      <c r="G2352" s="36" t="s">
        <v>727</v>
      </c>
      <c r="H2352" s="9" t="s">
        <v>3345</v>
      </c>
      <c r="I2352" s="10">
        <v>7</v>
      </c>
      <c r="J2352" s="12">
        <v>24</v>
      </c>
      <c r="K2352" s="12">
        <v>0</v>
      </c>
      <c r="L2352" s="12">
        <v>0</v>
      </c>
      <c r="M2352" s="12">
        <v>0</v>
      </c>
      <c r="N2352" s="39">
        <v>0</v>
      </c>
      <c r="O2352" s="31">
        <v>0.6</v>
      </c>
      <c r="P2352" s="36" t="s">
        <v>99</v>
      </c>
    </row>
    <row r="2353" spans="1:16" ht="24" x14ac:dyDescent="0.25">
      <c r="A2353" s="38">
        <v>39414</v>
      </c>
      <c r="B2353" s="38">
        <v>39414</v>
      </c>
      <c r="C2353" s="11">
        <v>2007</v>
      </c>
      <c r="D2353" s="35" t="s">
        <v>13</v>
      </c>
      <c r="E2353" s="11" t="s">
        <v>112</v>
      </c>
      <c r="F2353" s="36" t="s">
        <v>55</v>
      </c>
      <c r="G2353" s="36" t="s">
        <v>936</v>
      </c>
      <c r="H2353" s="9" t="s">
        <v>3426</v>
      </c>
      <c r="I2353" s="10">
        <v>0</v>
      </c>
      <c r="J2353" s="12">
        <v>27</v>
      </c>
      <c r="K2353" s="12">
        <v>0</v>
      </c>
      <c r="L2353" s="12">
        <v>0</v>
      </c>
      <c r="M2353" s="12">
        <v>0</v>
      </c>
      <c r="N2353" s="39">
        <v>0</v>
      </c>
      <c r="O2353" s="31">
        <v>0</v>
      </c>
      <c r="P2353" s="36" t="s">
        <v>99</v>
      </c>
    </row>
    <row r="2354" spans="1:16" x14ac:dyDescent="0.25">
      <c r="A2354" s="38">
        <v>39419</v>
      </c>
      <c r="B2354" s="38">
        <v>39419</v>
      </c>
      <c r="C2354" s="11">
        <v>2007</v>
      </c>
      <c r="D2354" s="35" t="s">
        <v>13</v>
      </c>
      <c r="E2354" s="11" t="s">
        <v>125</v>
      </c>
      <c r="F2354" s="36" t="s">
        <v>55</v>
      </c>
      <c r="G2354" s="36" t="s">
        <v>345</v>
      </c>
      <c r="H2354" s="9" t="s">
        <v>3427</v>
      </c>
      <c r="I2354" s="10">
        <v>0</v>
      </c>
      <c r="J2354" s="12">
        <v>10</v>
      </c>
      <c r="K2354" s="12">
        <v>0</v>
      </c>
      <c r="L2354" s="12">
        <v>0</v>
      </c>
      <c r="M2354" s="12">
        <v>0</v>
      </c>
      <c r="N2354" s="39">
        <v>0</v>
      </c>
      <c r="O2354" s="31">
        <v>0</v>
      </c>
      <c r="P2354" s="36" t="s">
        <v>99</v>
      </c>
    </row>
    <row r="2355" spans="1:16" x14ac:dyDescent="0.25">
      <c r="A2355" s="38">
        <v>39421</v>
      </c>
      <c r="B2355" s="38">
        <v>39421</v>
      </c>
      <c r="C2355" s="11">
        <v>2007</v>
      </c>
      <c r="D2355" s="35" t="s">
        <v>13</v>
      </c>
      <c r="E2355" s="11" t="s">
        <v>112</v>
      </c>
      <c r="F2355" s="36" t="s">
        <v>69</v>
      </c>
      <c r="G2355" s="36" t="s">
        <v>1335</v>
      </c>
      <c r="H2355" s="9" t="s">
        <v>3428</v>
      </c>
      <c r="I2355" s="10">
        <v>0</v>
      </c>
      <c r="J2355" s="12">
        <v>8</v>
      </c>
      <c r="K2355" s="12">
        <v>0</v>
      </c>
      <c r="L2355" s="12">
        <v>0</v>
      </c>
      <c r="M2355" s="12">
        <v>0</v>
      </c>
      <c r="N2355" s="39">
        <v>0</v>
      </c>
      <c r="O2355" s="31">
        <v>0</v>
      </c>
      <c r="P2355" s="36" t="s">
        <v>99</v>
      </c>
    </row>
    <row r="2356" spans="1:16" ht="36" x14ac:dyDescent="0.25">
      <c r="A2356" s="38">
        <v>39421</v>
      </c>
      <c r="B2356" s="38">
        <v>39421</v>
      </c>
      <c r="C2356" s="11">
        <v>2007</v>
      </c>
      <c r="D2356" s="35" t="s">
        <v>13</v>
      </c>
      <c r="E2356" s="11" t="s">
        <v>125</v>
      </c>
      <c r="F2356" s="36" t="s">
        <v>28</v>
      </c>
      <c r="G2356" s="36" t="s">
        <v>3429</v>
      </c>
      <c r="H2356" s="9" t="s">
        <v>3430</v>
      </c>
      <c r="I2356" s="10">
        <v>1</v>
      </c>
      <c r="J2356" s="12">
        <v>4</v>
      </c>
      <c r="K2356" s="12">
        <v>0</v>
      </c>
      <c r="L2356" s="12">
        <v>0</v>
      </c>
      <c r="M2356" s="12">
        <v>0</v>
      </c>
      <c r="N2356" s="39">
        <v>0</v>
      </c>
      <c r="O2356" s="31">
        <v>0</v>
      </c>
      <c r="P2356" s="36" t="s">
        <v>99</v>
      </c>
    </row>
    <row r="2357" spans="1:16" x14ac:dyDescent="0.25">
      <c r="A2357" s="38">
        <v>39422</v>
      </c>
      <c r="B2357" s="38">
        <v>39422</v>
      </c>
      <c r="C2357" s="11">
        <v>2007</v>
      </c>
      <c r="D2357" s="35" t="s">
        <v>115</v>
      </c>
      <c r="E2357" s="11" t="s">
        <v>116</v>
      </c>
      <c r="F2357" s="36" t="s">
        <v>57</v>
      </c>
      <c r="G2357" s="36" t="s">
        <v>1288</v>
      </c>
      <c r="H2357" s="9" t="s">
        <v>3431</v>
      </c>
      <c r="I2357" s="10">
        <v>3</v>
      </c>
      <c r="J2357" s="12">
        <v>3</v>
      </c>
      <c r="K2357" s="12">
        <v>0</v>
      </c>
      <c r="L2357" s="12">
        <v>0</v>
      </c>
      <c r="M2357" s="12">
        <v>0</v>
      </c>
      <c r="N2357" s="39">
        <v>0</v>
      </c>
      <c r="O2357" s="31">
        <v>1</v>
      </c>
      <c r="P2357" s="36" t="s">
        <v>99</v>
      </c>
    </row>
    <row r="2358" spans="1:16" ht="24" x14ac:dyDescent="0.25">
      <c r="A2358" s="38">
        <v>39422</v>
      </c>
      <c r="B2358" s="38">
        <v>39422</v>
      </c>
      <c r="C2358" s="11">
        <v>2007</v>
      </c>
      <c r="D2358" s="35" t="s">
        <v>13</v>
      </c>
      <c r="E2358" s="11" t="s">
        <v>125</v>
      </c>
      <c r="F2358" s="36" t="s">
        <v>165</v>
      </c>
      <c r="G2358" s="36" t="s">
        <v>231</v>
      </c>
      <c r="H2358" s="9" t="s">
        <v>3432</v>
      </c>
      <c r="I2358" s="10">
        <v>0</v>
      </c>
      <c r="J2358" s="12">
        <v>5</v>
      </c>
      <c r="K2358" s="12">
        <v>0</v>
      </c>
      <c r="L2358" s="12">
        <v>0</v>
      </c>
      <c r="M2358" s="12">
        <v>0</v>
      </c>
      <c r="N2358" s="39">
        <v>0</v>
      </c>
      <c r="O2358" s="31">
        <v>0</v>
      </c>
      <c r="P2358" s="36" t="s">
        <v>99</v>
      </c>
    </row>
    <row r="2359" spans="1:16" ht="24" x14ac:dyDescent="0.25">
      <c r="A2359" s="38">
        <v>39422</v>
      </c>
      <c r="B2359" s="38">
        <v>39422</v>
      </c>
      <c r="C2359" s="11">
        <v>2007</v>
      </c>
      <c r="D2359" s="35" t="s">
        <v>13</v>
      </c>
      <c r="E2359" s="11" t="s">
        <v>125</v>
      </c>
      <c r="F2359" s="36" t="s">
        <v>51</v>
      </c>
      <c r="G2359" s="36" t="s">
        <v>3433</v>
      </c>
      <c r="H2359" s="9" t="s">
        <v>3434</v>
      </c>
      <c r="I2359" s="10">
        <v>1</v>
      </c>
      <c r="J2359" s="12">
        <v>3</v>
      </c>
      <c r="K2359" s="12">
        <v>0</v>
      </c>
      <c r="L2359" s="12">
        <v>0</v>
      </c>
      <c r="M2359" s="12">
        <v>0</v>
      </c>
      <c r="N2359" s="39">
        <v>0</v>
      </c>
      <c r="O2359" s="31">
        <v>0</v>
      </c>
      <c r="P2359" s="36" t="s">
        <v>99</v>
      </c>
    </row>
    <row r="2360" spans="1:16" ht="24" x14ac:dyDescent="0.25">
      <c r="A2360" s="38">
        <v>39425</v>
      </c>
      <c r="B2360" s="38">
        <v>39425</v>
      </c>
      <c r="C2360" s="11">
        <v>2007</v>
      </c>
      <c r="D2360" s="35" t="s">
        <v>115</v>
      </c>
      <c r="E2360" s="11" t="s">
        <v>116</v>
      </c>
      <c r="F2360" s="36" t="s">
        <v>55</v>
      </c>
      <c r="G2360" s="36" t="s">
        <v>55</v>
      </c>
      <c r="H2360" s="9" t="s">
        <v>3435</v>
      </c>
      <c r="I2360" s="10">
        <v>8</v>
      </c>
      <c r="J2360" s="12">
        <v>40</v>
      </c>
      <c r="K2360" s="12">
        <v>0</v>
      </c>
      <c r="L2360" s="12">
        <v>0</v>
      </c>
      <c r="M2360" s="12">
        <v>0</v>
      </c>
      <c r="N2360" s="39">
        <v>0</v>
      </c>
      <c r="O2360" s="31">
        <v>0.6</v>
      </c>
      <c r="P2360" s="36" t="s">
        <v>99</v>
      </c>
    </row>
    <row r="2361" spans="1:16" ht="36" x14ac:dyDescent="0.25">
      <c r="A2361" s="38">
        <v>39427</v>
      </c>
      <c r="B2361" s="38">
        <v>39427</v>
      </c>
      <c r="C2361" s="11">
        <v>2007</v>
      </c>
      <c r="D2361" s="35" t="s">
        <v>115</v>
      </c>
      <c r="E2361" s="11" t="s">
        <v>116</v>
      </c>
      <c r="F2361" s="36" t="s">
        <v>15</v>
      </c>
      <c r="G2361" s="36" t="s">
        <v>486</v>
      </c>
      <c r="H2361" s="9" t="s">
        <v>3436</v>
      </c>
      <c r="I2361" s="10">
        <v>0</v>
      </c>
      <c r="J2361" s="12">
        <v>2</v>
      </c>
      <c r="K2361" s="12">
        <v>0</v>
      </c>
      <c r="L2361" s="12">
        <v>0</v>
      </c>
      <c r="M2361" s="12">
        <v>0</v>
      </c>
      <c r="N2361" s="39">
        <v>0</v>
      </c>
      <c r="O2361" s="31">
        <v>1</v>
      </c>
      <c r="P2361" s="36" t="s">
        <v>99</v>
      </c>
    </row>
    <row r="2362" spans="1:16" ht="24" x14ac:dyDescent="0.25">
      <c r="A2362" s="38">
        <v>39427</v>
      </c>
      <c r="B2362" s="38">
        <v>39427</v>
      </c>
      <c r="C2362" s="11">
        <v>2007</v>
      </c>
      <c r="D2362" s="35" t="s">
        <v>115</v>
      </c>
      <c r="E2362" s="11" t="s">
        <v>364</v>
      </c>
      <c r="F2362" s="36" t="s">
        <v>165</v>
      </c>
      <c r="G2362" s="36" t="s">
        <v>1030</v>
      </c>
      <c r="H2362" s="9" t="s">
        <v>3437</v>
      </c>
      <c r="I2362" s="10">
        <v>0</v>
      </c>
      <c r="J2362" s="12">
        <v>3274</v>
      </c>
      <c r="K2362" s="12">
        <v>0</v>
      </c>
      <c r="L2362" s="12">
        <v>0</v>
      </c>
      <c r="M2362" s="12">
        <v>0</v>
      </c>
      <c r="N2362" s="39">
        <v>0</v>
      </c>
      <c r="O2362" s="31">
        <v>0</v>
      </c>
      <c r="P2362" s="36" t="s">
        <v>99</v>
      </c>
    </row>
    <row r="2363" spans="1:16" ht="36" x14ac:dyDescent="0.25">
      <c r="A2363" s="38">
        <v>39432</v>
      </c>
      <c r="B2363" s="38">
        <v>39432</v>
      </c>
      <c r="C2363" s="11">
        <v>2007</v>
      </c>
      <c r="D2363" s="35" t="s">
        <v>115</v>
      </c>
      <c r="E2363" s="11" t="s">
        <v>116</v>
      </c>
      <c r="F2363" s="36" t="s">
        <v>97</v>
      </c>
      <c r="G2363" s="36" t="s">
        <v>3438</v>
      </c>
      <c r="H2363" s="9" t="s">
        <v>3439</v>
      </c>
      <c r="I2363" s="10">
        <v>20</v>
      </c>
      <c r="J2363" s="12">
        <v>62</v>
      </c>
      <c r="K2363" s="12">
        <v>0</v>
      </c>
      <c r="L2363" s="12">
        <v>0</v>
      </c>
      <c r="M2363" s="12">
        <v>0</v>
      </c>
      <c r="N2363" s="39">
        <v>0</v>
      </c>
      <c r="O2363" s="31">
        <v>0.27</v>
      </c>
      <c r="P2363" s="36" t="s">
        <v>99</v>
      </c>
    </row>
    <row r="2364" spans="1:16" ht="24" x14ac:dyDescent="0.25">
      <c r="A2364" s="38">
        <v>39433</v>
      </c>
      <c r="B2364" s="38">
        <v>39433</v>
      </c>
      <c r="C2364" s="11">
        <v>2007</v>
      </c>
      <c r="D2364" s="35" t="s">
        <v>13</v>
      </c>
      <c r="E2364" s="11" t="s">
        <v>125</v>
      </c>
      <c r="F2364" s="36" t="s">
        <v>155</v>
      </c>
      <c r="G2364" s="36" t="s">
        <v>3440</v>
      </c>
      <c r="H2364" s="9" t="s">
        <v>3441</v>
      </c>
      <c r="I2364" s="10">
        <v>0</v>
      </c>
      <c r="J2364" s="12">
        <v>2</v>
      </c>
      <c r="K2364" s="12">
        <v>0</v>
      </c>
      <c r="L2364" s="12">
        <v>0</v>
      </c>
      <c r="M2364" s="12">
        <v>0</v>
      </c>
      <c r="N2364" s="39">
        <v>0</v>
      </c>
      <c r="O2364" s="31">
        <v>0</v>
      </c>
      <c r="P2364" s="36" t="s">
        <v>99</v>
      </c>
    </row>
    <row r="2365" spans="1:16" ht="24" x14ac:dyDescent="0.25">
      <c r="A2365" s="38">
        <v>39434</v>
      </c>
      <c r="B2365" s="38">
        <v>39434</v>
      </c>
      <c r="C2365" s="11">
        <v>2007</v>
      </c>
      <c r="D2365" s="35" t="s">
        <v>13</v>
      </c>
      <c r="E2365" s="11" t="s">
        <v>125</v>
      </c>
      <c r="F2365" s="36" t="s">
        <v>165</v>
      </c>
      <c r="G2365" s="36" t="s">
        <v>3442</v>
      </c>
      <c r="H2365" s="9" t="s">
        <v>3443</v>
      </c>
      <c r="I2365" s="10">
        <v>0</v>
      </c>
      <c r="J2365" s="12">
        <v>5</v>
      </c>
      <c r="K2365" s="12">
        <v>0</v>
      </c>
      <c r="L2365" s="12">
        <v>0</v>
      </c>
      <c r="M2365" s="12">
        <v>0</v>
      </c>
      <c r="N2365" s="39">
        <v>0</v>
      </c>
      <c r="O2365" s="31">
        <v>0</v>
      </c>
      <c r="P2365" s="36" t="s">
        <v>99</v>
      </c>
    </row>
    <row r="2366" spans="1:16" x14ac:dyDescent="0.25">
      <c r="A2366" s="38">
        <v>39443</v>
      </c>
      <c r="B2366" s="38">
        <v>39443</v>
      </c>
      <c r="C2366" s="11">
        <v>2007</v>
      </c>
      <c r="D2366" s="35" t="s">
        <v>13</v>
      </c>
      <c r="E2366" s="11" t="s">
        <v>125</v>
      </c>
      <c r="F2366" s="36" t="s">
        <v>51</v>
      </c>
      <c r="G2366" s="36" t="s">
        <v>3444</v>
      </c>
      <c r="H2366" s="9" t="s">
        <v>3445</v>
      </c>
      <c r="I2366" s="10">
        <v>0</v>
      </c>
      <c r="J2366" s="12">
        <v>2</v>
      </c>
      <c r="K2366" s="12">
        <v>1</v>
      </c>
      <c r="L2366" s="12">
        <v>0</v>
      </c>
      <c r="M2366" s="12">
        <v>0</v>
      </c>
      <c r="N2366" s="39">
        <v>0</v>
      </c>
      <c r="O2366" s="31">
        <v>0.04</v>
      </c>
      <c r="P2366" s="36" t="s">
        <v>99</v>
      </c>
    </row>
    <row r="2367" spans="1:16" ht="36" x14ac:dyDescent="0.25">
      <c r="A2367" s="38">
        <v>39443</v>
      </c>
      <c r="B2367" s="38">
        <v>39443</v>
      </c>
      <c r="C2367" s="11">
        <v>2007</v>
      </c>
      <c r="D2367" s="35" t="s">
        <v>115</v>
      </c>
      <c r="E2367" s="11" t="s">
        <v>116</v>
      </c>
      <c r="F2367" s="36" t="s">
        <v>36</v>
      </c>
      <c r="G2367" s="36" t="s">
        <v>3446</v>
      </c>
      <c r="H2367" s="9" t="s">
        <v>3447</v>
      </c>
      <c r="I2367" s="10">
        <v>1</v>
      </c>
      <c r="J2367" s="12">
        <v>3</v>
      </c>
      <c r="K2367" s="12">
        <v>0</v>
      </c>
      <c r="L2367" s="12">
        <v>0</v>
      </c>
      <c r="M2367" s="12">
        <v>0</v>
      </c>
      <c r="N2367" s="39">
        <v>0</v>
      </c>
      <c r="O2367" s="31">
        <v>0</v>
      </c>
      <c r="P2367" s="36" t="s">
        <v>99</v>
      </c>
    </row>
    <row r="2368" spans="1:16" ht="48" x14ac:dyDescent="0.25">
      <c r="A2368" s="38">
        <v>39444</v>
      </c>
      <c r="B2368" s="38">
        <v>39444</v>
      </c>
      <c r="C2368" s="11">
        <v>2007</v>
      </c>
      <c r="D2368" s="35" t="s">
        <v>13</v>
      </c>
      <c r="E2368" s="11" t="s">
        <v>125</v>
      </c>
      <c r="F2368" s="36" t="s">
        <v>51</v>
      </c>
      <c r="G2368" s="36" t="s">
        <v>2382</v>
      </c>
      <c r="H2368" s="9" t="s">
        <v>3448</v>
      </c>
      <c r="I2368" s="10">
        <v>3</v>
      </c>
      <c r="J2368" s="12">
        <v>4</v>
      </c>
      <c r="K2368" s="12">
        <v>1</v>
      </c>
      <c r="L2368" s="12">
        <v>0</v>
      </c>
      <c r="M2368" s="12">
        <v>0</v>
      </c>
      <c r="N2368" s="39">
        <v>0</v>
      </c>
      <c r="O2368" s="31">
        <v>0.04</v>
      </c>
      <c r="P2368" s="36" t="s">
        <v>99</v>
      </c>
    </row>
    <row r="2369" spans="1:16" ht="24" x14ac:dyDescent="0.25">
      <c r="A2369" s="38">
        <v>39448</v>
      </c>
      <c r="B2369" s="38">
        <v>39448</v>
      </c>
      <c r="C2369" s="11">
        <v>2007</v>
      </c>
      <c r="D2369" s="11" t="s">
        <v>34</v>
      </c>
      <c r="E2369" s="11" t="s">
        <v>333</v>
      </c>
      <c r="F2369" s="36" t="s">
        <v>32</v>
      </c>
      <c r="G2369" s="36" t="s">
        <v>3449</v>
      </c>
      <c r="H2369" s="9" t="s">
        <v>3450</v>
      </c>
      <c r="I2369" s="10">
        <v>0</v>
      </c>
      <c r="J2369" s="12">
        <v>380</v>
      </c>
      <c r="K2369" s="12">
        <v>0</v>
      </c>
      <c r="L2369" s="12">
        <v>0</v>
      </c>
      <c r="M2369" s="12">
        <v>0</v>
      </c>
      <c r="N2369" s="39">
        <v>1152.3</v>
      </c>
      <c r="O2369" s="31">
        <v>3.6509999999999998</v>
      </c>
      <c r="P2369" s="36" t="s">
        <v>41</v>
      </c>
    </row>
    <row r="2370" spans="1:16" ht="24" x14ac:dyDescent="0.25">
      <c r="A2370" s="38">
        <v>39793</v>
      </c>
      <c r="B2370" s="38">
        <v>39793</v>
      </c>
      <c r="C2370" s="11">
        <v>2007</v>
      </c>
      <c r="D2370" s="35" t="s">
        <v>13</v>
      </c>
      <c r="E2370" s="11" t="s">
        <v>112</v>
      </c>
      <c r="F2370" s="36" t="s">
        <v>51</v>
      </c>
      <c r="G2370" s="36" t="s">
        <v>310</v>
      </c>
      <c r="H2370" s="9" t="s">
        <v>3451</v>
      </c>
      <c r="I2370" s="10">
        <v>5</v>
      </c>
      <c r="J2370" s="12">
        <v>6</v>
      </c>
      <c r="K2370" s="12">
        <v>1</v>
      </c>
      <c r="L2370" s="12">
        <v>0</v>
      </c>
      <c r="M2370" s="12">
        <v>0</v>
      </c>
      <c r="N2370" s="39">
        <v>0</v>
      </c>
      <c r="O2370" s="31">
        <v>0.04</v>
      </c>
      <c r="P2370" s="36" t="s">
        <v>99</v>
      </c>
    </row>
    <row r="2371" spans="1:16" ht="24" x14ac:dyDescent="0.25">
      <c r="A2371" s="38">
        <v>39185</v>
      </c>
      <c r="B2371" s="38">
        <v>39185</v>
      </c>
      <c r="C2371" s="11">
        <v>2007</v>
      </c>
      <c r="D2371" s="35" t="s">
        <v>104</v>
      </c>
      <c r="E2371" s="11" t="s">
        <v>142</v>
      </c>
      <c r="F2371" s="36" t="s">
        <v>15</v>
      </c>
      <c r="G2371" s="36" t="s">
        <v>3452</v>
      </c>
      <c r="H2371" s="9" t="s">
        <v>3453</v>
      </c>
      <c r="I2371" s="10">
        <v>0</v>
      </c>
      <c r="J2371" s="12">
        <v>3655</v>
      </c>
      <c r="K2371" s="12">
        <v>731</v>
      </c>
      <c r="L2371" s="12">
        <v>4</v>
      </c>
      <c r="M2371" s="12">
        <v>0</v>
      </c>
      <c r="N2371" s="39">
        <v>0</v>
      </c>
      <c r="O2371" s="31">
        <v>22.236799999999999</v>
      </c>
      <c r="P2371" s="36" t="s">
        <v>298</v>
      </c>
    </row>
    <row r="2372" spans="1:16" ht="24" x14ac:dyDescent="0.25">
      <c r="A2372" s="34">
        <v>39448</v>
      </c>
      <c r="B2372" s="34">
        <v>39813</v>
      </c>
      <c r="C2372" s="11">
        <v>2008</v>
      </c>
      <c r="D2372" s="35" t="s">
        <v>13</v>
      </c>
      <c r="E2372" s="11" t="s">
        <v>14</v>
      </c>
      <c r="F2372" s="36" t="s">
        <v>24</v>
      </c>
      <c r="G2372" s="36" t="s">
        <v>1272</v>
      </c>
      <c r="H2372" s="9" t="s">
        <v>3454</v>
      </c>
      <c r="I2372" s="10">
        <v>0</v>
      </c>
      <c r="J2372" s="12">
        <v>0</v>
      </c>
      <c r="K2372" s="12">
        <v>0</v>
      </c>
      <c r="L2372" s="12">
        <v>0</v>
      </c>
      <c r="M2372" s="12">
        <v>0</v>
      </c>
      <c r="N2372" s="39">
        <v>27691</v>
      </c>
      <c r="O2372" s="31">
        <v>27.690999999999999</v>
      </c>
      <c r="P2372" s="36" t="s">
        <v>18</v>
      </c>
    </row>
    <row r="2373" spans="1:16" ht="24" x14ac:dyDescent="0.25">
      <c r="A2373" s="34">
        <v>39448</v>
      </c>
      <c r="B2373" s="34">
        <v>39813</v>
      </c>
      <c r="C2373" s="11">
        <v>2008</v>
      </c>
      <c r="D2373" s="35" t="s">
        <v>13</v>
      </c>
      <c r="E2373" s="11" t="s">
        <v>14</v>
      </c>
      <c r="F2373" s="36" t="s">
        <v>57</v>
      </c>
      <c r="G2373" s="36" t="s">
        <v>1272</v>
      </c>
      <c r="H2373" s="9" t="s">
        <v>3455</v>
      </c>
      <c r="I2373" s="10">
        <v>0</v>
      </c>
      <c r="J2373" s="12">
        <v>0</v>
      </c>
      <c r="K2373" s="12">
        <v>0</v>
      </c>
      <c r="L2373" s="12">
        <v>0</v>
      </c>
      <c r="M2373" s="12">
        <v>0</v>
      </c>
      <c r="N2373" s="39">
        <v>24428.5</v>
      </c>
      <c r="O2373" s="31">
        <v>24.4285</v>
      </c>
      <c r="P2373" s="36" t="s">
        <v>18</v>
      </c>
    </row>
    <row r="2374" spans="1:16" ht="24" x14ac:dyDescent="0.25">
      <c r="A2374" s="34">
        <v>39448</v>
      </c>
      <c r="B2374" s="34">
        <v>39813</v>
      </c>
      <c r="C2374" s="11">
        <v>2008</v>
      </c>
      <c r="D2374" s="35" t="s">
        <v>13</v>
      </c>
      <c r="E2374" s="11" t="s">
        <v>14</v>
      </c>
      <c r="F2374" s="36" t="s">
        <v>19</v>
      </c>
      <c r="G2374" s="36" t="s">
        <v>1272</v>
      </c>
      <c r="H2374" s="9" t="s">
        <v>3456</v>
      </c>
      <c r="I2374" s="10">
        <v>0</v>
      </c>
      <c r="J2374" s="12">
        <v>0</v>
      </c>
      <c r="K2374" s="12">
        <v>0</v>
      </c>
      <c r="L2374" s="12">
        <v>0</v>
      </c>
      <c r="M2374" s="12">
        <v>0</v>
      </c>
      <c r="N2374" s="39">
        <v>23770</v>
      </c>
      <c r="O2374" s="31">
        <v>23.77</v>
      </c>
      <c r="P2374" s="36" t="s">
        <v>18</v>
      </c>
    </row>
    <row r="2375" spans="1:16" ht="24" x14ac:dyDescent="0.25">
      <c r="A2375" s="34">
        <v>39448</v>
      </c>
      <c r="B2375" s="34">
        <v>39813</v>
      </c>
      <c r="C2375" s="11">
        <v>2008</v>
      </c>
      <c r="D2375" s="35" t="s">
        <v>13</v>
      </c>
      <c r="E2375" s="11" t="s">
        <v>14</v>
      </c>
      <c r="F2375" s="36" t="s">
        <v>30</v>
      </c>
      <c r="G2375" s="36" t="s">
        <v>1272</v>
      </c>
      <c r="H2375" s="9" t="s">
        <v>3457</v>
      </c>
      <c r="I2375" s="10">
        <v>0</v>
      </c>
      <c r="J2375" s="12">
        <v>0</v>
      </c>
      <c r="K2375" s="12">
        <v>0</v>
      </c>
      <c r="L2375" s="12">
        <v>0</v>
      </c>
      <c r="M2375" s="12">
        <v>0</v>
      </c>
      <c r="N2375" s="39">
        <v>17830</v>
      </c>
      <c r="O2375" s="31">
        <v>17.829999999999998</v>
      </c>
      <c r="P2375" s="36" t="s">
        <v>18</v>
      </c>
    </row>
    <row r="2376" spans="1:16" ht="24" x14ac:dyDescent="0.25">
      <c r="A2376" s="34">
        <v>39448</v>
      </c>
      <c r="B2376" s="34">
        <v>39813</v>
      </c>
      <c r="C2376" s="11">
        <v>2008</v>
      </c>
      <c r="D2376" s="35" t="s">
        <v>13</v>
      </c>
      <c r="E2376" s="11" t="s">
        <v>14</v>
      </c>
      <c r="F2376" s="36" t="s">
        <v>21</v>
      </c>
      <c r="G2376" s="36" t="s">
        <v>1272</v>
      </c>
      <c r="H2376" s="9" t="s">
        <v>3458</v>
      </c>
      <c r="I2376" s="10">
        <v>0</v>
      </c>
      <c r="J2376" s="12">
        <v>0</v>
      </c>
      <c r="K2376" s="12">
        <v>0</v>
      </c>
      <c r="L2376" s="12">
        <v>0</v>
      </c>
      <c r="M2376" s="12">
        <v>0</v>
      </c>
      <c r="N2376" s="39">
        <v>17215.95</v>
      </c>
      <c r="O2376" s="31">
        <v>17.215949999999999</v>
      </c>
      <c r="P2376" s="36" t="s">
        <v>18</v>
      </c>
    </row>
    <row r="2377" spans="1:16" ht="24" x14ac:dyDescent="0.25">
      <c r="A2377" s="34">
        <v>39448</v>
      </c>
      <c r="B2377" s="34">
        <v>39813</v>
      </c>
      <c r="C2377" s="11">
        <v>2008</v>
      </c>
      <c r="D2377" s="35" t="s">
        <v>13</v>
      </c>
      <c r="E2377" s="11" t="s">
        <v>14</v>
      </c>
      <c r="F2377" s="36" t="s">
        <v>92</v>
      </c>
      <c r="G2377" s="36" t="s">
        <v>1272</v>
      </c>
      <c r="H2377" s="9" t="s">
        <v>3459</v>
      </c>
      <c r="I2377" s="10">
        <v>0</v>
      </c>
      <c r="J2377" s="12">
        <v>0</v>
      </c>
      <c r="K2377" s="12">
        <v>0</v>
      </c>
      <c r="L2377" s="12">
        <v>0</v>
      </c>
      <c r="M2377" s="12">
        <v>0</v>
      </c>
      <c r="N2377" s="39">
        <v>14677</v>
      </c>
      <c r="O2377" s="31">
        <v>14.677</v>
      </c>
      <c r="P2377" s="36" t="s">
        <v>18</v>
      </c>
    </row>
    <row r="2378" spans="1:16" ht="24" x14ac:dyDescent="0.25">
      <c r="A2378" s="34">
        <v>39448</v>
      </c>
      <c r="B2378" s="34">
        <v>39813</v>
      </c>
      <c r="C2378" s="11">
        <v>2008</v>
      </c>
      <c r="D2378" s="11" t="s">
        <v>34</v>
      </c>
      <c r="E2378" s="11" t="s">
        <v>95</v>
      </c>
      <c r="F2378" s="36" t="s">
        <v>21</v>
      </c>
      <c r="G2378" s="36" t="s">
        <v>1272</v>
      </c>
      <c r="H2378" s="9" t="s">
        <v>3460</v>
      </c>
      <c r="I2378" s="10">
        <v>32</v>
      </c>
      <c r="J2378" s="12">
        <v>11532</v>
      </c>
      <c r="K2378" s="12">
        <v>0</v>
      </c>
      <c r="L2378" s="12">
        <v>0</v>
      </c>
      <c r="M2378" s="12">
        <v>0</v>
      </c>
      <c r="N2378" s="39">
        <v>0</v>
      </c>
      <c r="O2378" s="31">
        <v>1.2829999999999999</v>
      </c>
      <c r="P2378" s="36" t="s">
        <v>3461</v>
      </c>
    </row>
    <row r="2379" spans="1:16" ht="24" x14ac:dyDescent="0.25">
      <c r="A2379" s="34">
        <v>39448</v>
      </c>
      <c r="B2379" s="34">
        <v>39813</v>
      </c>
      <c r="C2379" s="11">
        <v>2008</v>
      </c>
      <c r="D2379" s="35" t="s">
        <v>13</v>
      </c>
      <c r="E2379" s="11" t="s">
        <v>14</v>
      </c>
      <c r="F2379" s="36" t="s">
        <v>28</v>
      </c>
      <c r="G2379" s="36" t="s">
        <v>1272</v>
      </c>
      <c r="H2379" s="9" t="s">
        <v>3462</v>
      </c>
      <c r="I2379" s="10">
        <v>0</v>
      </c>
      <c r="J2379" s="12">
        <v>0</v>
      </c>
      <c r="K2379" s="12">
        <v>0</v>
      </c>
      <c r="L2379" s="12">
        <v>0</v>
      </c>
      <c r="M2379" s="12">
        <v>0</v>
      </c>
      <c r="N2379" s="39">
        <v>13215.04</v>
      </c>
      <c r="O2379" s="31">
        <v>13.21504</v>
      </c>
      <c r="P2379" s="36" t="s">
        <v>18</v>
      </c>
    </row>
    <row r="2380" spans="1:16" ht="24" x14ac:dyDescent="0.25">
      <c r="A2380" s="34">
        <v>39448</v>
      </c>
      <c r="B2380" s="34">
        <v>39813</v>
      </c>
      <c r="C2380" s="11">
        <v>2008</v>
      </c>
      <c r="D2380" s="35" t="s">
        <v>13</v>
      </c>
      <c r="E2380" s="11" t="s">
        <v>14</v>
      </c>
      <c r="F2380" s="36" t="s">
        <v>15</v>
      </c>
      <c r="G2380" s="36" t="s">
        <v>1272</v>
      </c>
      <c r="H2380" s="9" t="s">
        <v>3463</v>
      </c>
      <c r="I2380" s="10">
        <v>0</v>
      </c>
      <c r="J2380" s="12">
        <v>0</v>
      </c>
      <c r="K2380" s="12">
        <v>0</v>
      </c>
      <c r="L2380" s="12">
        <v>0</v>
      </c>
      <c r="M2380" s="12">
        <v>0</v>
      </c>
      <c r="N2380" s="39">
        <v>13121</v>
      </c>
      <c r="O2380" s="31">
        <v>13.121</v>
      </c>
      <c r="P2380" s="36" t="s">
        <v>18</v>
      </c>
    </row>
    <row r="2381" spans="1:16" ht="24" x14ac:dyDescent="0.25">
      <c r="A2381" s="34">
        <v>39448</v>
      </c>
      <c r="B2381" s="34">
        <v>39813</v>
      </c>
      <c r="C2381" s="11">
        <v>2008</v>
      </c>
      <c r="D2381" s="35" t="s">
        <v>13</v>
      </c>
      <c r="E2381" s="11" t="s">
        <v>14</v>
      </c>
      <c r="F2381" s="36" t="s">
        <v>75</v>
      </c>
      <c r="G2381" s="36" t="s">
        <v>1272</v>
      </c>
      <c r="H2381" s="9" t="s">
        <v>3464</v>
      </c>
      <c r="I2381" s="10">
        <v>0</v>
      </c>
      <c r="J2381" s="12">
        <v>0</v>
      </c>
      <c r="K2381" s="12">
        <v>0</v>
      </c>
      <c r="L2381" s="12">
        <v>0</v>
      </c>
      <c r="M2381" s="12">
        <v>0</v>
      </c>
      <c r="N2381" s="39">
        <v>12939.5</v>
      </c>
      <c r="O2381" s="31">
        <v>12.939500000000001</v>
      </c>
      <c r="P2381" s="36" t="s">
        <v>18</v>
      </c>
    </row>
    <row r="2382" spans="1:16" ht="24" x14ac:dyDescent="0.25">
      <c r="A2382" s="34">
        <v>39448</v>
      </c>
      <c r="B2382" s="34">
        <v>39813</v>
      </c>
      <c r="C2382" s="11">
        <v>2008</v>
      </c>
      <c r="D2382" s="35" t="s">
        <v>13</v>
      </c>
      <c r="E2382" s="11" t="s">
        <v>14</v>
      </c>
      <c r="F2382" s="36" t="s">
        <v>36</v>
      </c>
      <c r="G2382" s="36" t="s">
        <v>1272</v>
      </c>
      <c r="H2382" s="9" t="s">
        <v>3465</v>
      </c>
      <c r="I2382" s="10">
        <v>0</v>
      </c>
      <c r="J2382" s="12">
        <v>0</v>
      </c>
      <c r="K2382" s="12">
        <v>0</v>
      </c>
      <c r="L2382" s="12">
        <v>0</v>
      </c>
      <c r="M2382" s="12">
        <v>0</v>
      </c>
      <c r="N2382" s="39">
        <v>9711.25</v>
      </c>
      <c r="O2382" s="31">
        <v>9.7112499999999997</v>
      </c>
      <c r="P2382" s="36" t="s">
        <v>18</v>
      </c>
    </row>
    <row r="2383" spans="1:16" ht="24" x14ac:dyDescent="0.25">
      <c r="A2383" s="34">
        <v>39448</v>
      </c>
      <c r="B2383" s="34">
        <v>39813</v>
      </c>
      <c r="C2383" s="11">
        <v>2008</v>
      </c>
      <c r="D2383" s="35" t="s">
        <v>13</v>
      </c>
      <c r="E2383" s="11" t="s">
        <v>14</v>
      </c>
      <c r="F2383" s="36" t="s">
        <v>47</v>
      </c>
      <c r="G2383" s="36" t="s">
        <v>1272</v>
      </c>
      <c r="H2383" s="9" t="s">
        <v>3466</v>
      </c>
      <c r="I2383" s="10">
        <v>0</v>
      </c>
      <c r="J2383" s="12">
        <v>0</v>
      </c>
      <c r="K2383" s="12">
        <v>0</v>
      </c>
      <c r="L2383" s="12">
        <v>0</v>
      </c>
      <c r="M2383" s="12">
        <v>0</v>
      </c>
      <c r="N2383" s="39">
        <v>6616</v>
      </c>
      <c r="O2383" s="31">
        <v>6.6159999999999997</v>
      </c>
      <c r="P2383" s="36" t="s">
        <v>18</v>
      </c>
    </row>
    <row r="2384" spans="1:16" ht="24" x14ac:dyDescent="0.25">
      <c r="A2384" s="34">
        <v>39448</v>
      </c>
      <c r="B2384" s="34">
        <v>39813</v>
      </c>
      <c r="C2384" s="11">
        <v>2008</v>
      </c>
      <c r="D2384" s="35" t="s">
        <v>13</v>
      </c>
      <c r="E2384" s="11" t="s">
        <v>14</v>
      </c>
      <c r="F2384" s="36" t="s">
        <v>77</v>
      </c>
      <c r="G2384" s="36" t="s">
        <v>1272</v>
      </c>
      <c r="H2384" s="9" t="s">
        <v>3467</v>
      </c>
      <c r="I2384" s="10">
        <v>0</v>
      </c>
      <c r="J2384" s="12">
        <v>0</v>
      </c>
      <c r="K2384" s="12">
        <v>0</v>
      </c>
      <c r="L2384" s="12">
        <v>0</v>
      </c>
      <c r="M2384" s="12">
        <v>0</v>
      </c>
      <c r="N2384" s="39">
        <v>6324</v>
      </c>
      <c r="O2384" s="31">
        <v>6.3239999999999998</v>
      </c>
      <c r="P2384" s="36" t="s">
        <v>18</v>
      </c>
    </row>
    <row r="2385" spans="1:16" ht="24" x14ac:dyDescent="0.25">
      <c r="A2385" s="34">
        <v>39448</v>
      </c>
      <c r="B2385" s="34">
        <v>39813</v>
      </c>
      <c r="C2385" s="11">
        <v>2008</v>
      </c>
      <c r="D2385" s="35" t="s">
        <v>13</v>
      </c>
      <c r="E2385" s="11" t="s">
        <v>14</v>
      </c>
      <c r="F2385" s="36" t="s">
        <v>51</v>
      </c>
      <c r="G2385" s="36" t="s">
        <v>1272</v>
      </c>
      <c r="H2385" s="9" t="s">
        <v>3468</v>
      </c>
      <c r="I2385" s="10">
        <v>0</v>
      </c>
      <c r="J2385" s="12">
        <v>0</v>
      </c>
      <c r="K2385" s="12">
        <v>0</v>
      </c>
      <c r="L2385" s="12">
        <v>0</v>
      </c>
      <c r="M2385" s="12">
        <v>0</v>
      </c>
      <c r="N2385" s="39">
        <v>5749.7</v>
      </c>
      <c r="O2385" s="31">
        <v>5.7496999999999998</v>
      </c>
      <c r="P2385" s="36" t="s">
        <v>18</v>
      </c>
    </row>
    <row r="2386" spans="1:16" ht="24" x14ac:dyDescent="0.25">
      <c r="A2386" s="34">
        <v>39448</v>
      </c>
      <c r="B2386" s="34">
        <v>39813</v>
      </c>
      <c r="C2386" s="11">
        <v>2008</v>
      </c>
      <c r="D2386" s="35" t="s">
        <v>13</v>
      </c>
      <c r="E2386" s="11" t="s">
        <v>14</v>
      </c>
      <c r="F2386" s="36" t="s">
        <v>253</v>
      </c>
      <c r="G2386" s="36" t="s">
        <v>1272</v>
      </c>
      <c r="H2386" s="9" t="s">
        <v>3469</v>
      </c>
      <c r="I2386" s="10">
        <v>0</v>
      </c>
      <c r="J2386" s="12">
        <v>0</v>
      </c>
      <c r="K2386" s="12">
        <v>0</v>
      </c>
      <c r="L2386" s="12">
        <v>0</v>
      </c>
      <c r="M2386" s="12">
        <v>0</v>
      </c>
      <c r="N2386" s="39">
        <v>5592.4</v>
      </c>
      <c r="O2386" s="31">
        <v>5.5923999999999996</v>
      </c>
      <c r="P2386" s="36" t="s">
        <v>18</v>
      </c>
    </row>
    <row r="2387" spans="1:16" ht="24" x14ac:dyDescent="0.25">
      <c r="A2387" s="34">
        <v>39448</v>
      </c>
      <c r="B2387" s="34">
        <v>39813</v>
      </c>
      <c r="C2387" s="11">
        <v>2008</v>
      </c>
      <c r="D2387" s="35" t="s">
        <v>13</v>
      </c>
      <c r="E2387" s="11" t="s">
        <v>14</v>
      </c>
      <c r="F2387" s="36" t="s">
        <v>62</v>
      </c>
      <c r="G2387" s="36" t="s">
        <v>1272</v>
      </c>
      <c r="H2387" s="9" t="s">
        <v>3470</v>
      </c>
      <c r="I2387" s="10">
        <v>0</v>
      </c>
      <c r="J2387" s="12">
        <v>0</v>
      </c>
      <c r="K2387" s="12">
        <v>0</v>
      </c>
      <c r="L2387" s="12">
        <v>0</v>
      </c>
      <c r="M2387" s="12">
        <v>0</v>
      </c>
      <c r="N2387" s="39">
        <v>4904.6400000000003</v>
      </c>
      <c r="O2387" s="31">
        <v>4.9046399999999997</v>
      </c>
      <c r="P2387" s="36" t="s">
        <v>18</v>
      </c>
    </row>
    <row r="2388" spans="1:16" ht="24" x14ac:dyDescent="0.25">
      <c r="A2388" s="34">
        <v>39448</v>
      </c>
      <c r="B2388" s="34">
        <v>39813</v>
      </c>
      <c r="C2388" s="11">
        <v>2008</v>
      </c>
      <c r="D2388" s="35" t="s">
        <v>13</v>
      </c>
      <c r="E2388" s="11" t="s">
        <v>14</v>
      </c>
      <c r="F2388" s="36" t="s">
        <v>59</v>
      </c>
      <c r="G2388" s="36" t="s">
        <v>1272</v>
      </c>
      <c r="H2388" s="9" t="s">
        <v>3471</v>
      </c>
      <c r="I2388" s="10">
        <v>0</v>
      </c>
      <c r="J2388" s="12">
        <v>0</v>
      </c>
      <c r="K2388" s="12">
        <v>0</v>
      </c>
      <c r="L2388" s="12">
        <v>0</v>
      </c>
      <c r="M2388" s="12">
        <v>0</v>
      </c>
      <c r="N2388" s="39">
        <v>3749</v>
      </c>
      <c r="O2388" s="31">
        <v>3.7490000000000001</v>
      </c>
      <c r="P2388" s="36" t="s">
        <v>18</v>
      </c>
    </row>
    <row r="2389" spans="1:16" ht="24" x14ac:dyDescent="0.25">
      <c r="A2389" s="34">
        <v>39448</v>
      </c>
      <c r="B2389" s="34">
        <v>39813</v>
      </c>
      <c r="C2389" s="11">
        <v>2008</v>
      </c>
      <c r="D2389" s="35" t="s">
        <v>13</v>
      </c>
      <c r="E2389" s="11" t="s">
        <v>14</v>
      </c>
      <c r="F2389" s="36" t="s">
        <v>42</v>
      </c>
      <c r="G2389" s="36" t="s">
        <v>1272</v>
      </c>
      <c r="H2389" s="9" t="s">
        <v>3472</v>
      </c>
      <c r="I2389" s="10">
        <v>0</v>
      </c>
      <c r="J2389" s="12">
        <v>0</v>
      </c>
      <c r="K2389" s="12">
        <v>0</v>
      </c>
      <c r="L2389" s="12">
        <v>0</v>
      </c>
      <c r="M2389" s="12">
        <v>0</v>
      </c>
      <c r="N2389" s="39">
        <v>3547</v>
      </c>
      <c r="O2389" s="31">
        <v>3.5470000000000002</v>
      </c>
      <c r="P2389" s="36" t="s">
        <v>18</v>
      </c>
    </row>
    <row r="2390" spans="1:16" ht="24" x14ac:dyDescent="0.25">
      <c r="A2390" s="34">
        <v>39448</v>
      </c>
      <c r="B2390" s="34">
        <v>39813</v>
      </c>
      <c r="C2390" s="11">
        <v>2008</v>
      </c>
      <c r="D2390" s="35" t="s">
        <v>13</v>
      </c>
      <c r="E2390" s="11" t="s">
        <v>14</v>
      </c>
      <c r="F2390" s="36" t="s">
        <v>44</v>
      </c>
      <c r="G2390" s="36" t="s">
        <v>1272</v>
      </c>
      <c r="H2390" s="9" t="s">
        <v>3473</v>
      </c>
      <c r="I2390" s="10">
        <v>0</v>
      </c>
      <c r="J2390" s="12">
        <v>0</v>
      </c>
      <c r="K2390" s="12">
        <v>0</v>
      </c>
      <c r="L2390" s="12">
        <v>0</v>
      </c>
      <c r="M2390" s="12">
        <v>0</v>
      </c>
      <c r="N2390" s="39">
        <v>2786.25</v>
      </c>
      <c r="O2390" s="31">
        <v>2.7862499999999999</v>
      </c>
      <c r="P2390" s="36" t="s">
        <v>18</v>
      </c>
    </row>
    <row r="2391" spans="1:16" ht="24" x14ac:dyDescent="0.25">
      <c r="A2391" s="34">
        <v>39448</v>
      </c>
      <c r="B2391" s="34">
        <v>39813</v>
      </c>
      <c r="C2391" s="11">
        <v>2008</v>
      </c>
      <c r="D2391" s="35" t="s">
        <v>13</v>
      </c>
      <c r="E2391" s="11" t="s">
        <v>14</v>
      </c>
      <c r="F2391" s="36" t="s">
        <v>65</v>
      </c>
      <c r="G2391" s="36" t="s">
        <v>1272</v>
      </c>
      <c r="H2391" s="9" t="s">
        <v>3474</v>
      </c>
      <c r="I2391" s="10">
        <v>0</v>
      </c>
      <c r="J2391" s="12">
        <v>0</v>
      </c>
      <c r="K2391" s="12">
        <v>0</v>
      </c>
      <c r="L2391" s="12">
        <v>0</v>
      </c>
      <c r="M2391" s="12">
        <v>0</v>
      </c>
      <c r="N2391" s="39">
        <v>2627</v>
      </c>
      <c r="O2391" s="31">
        <v>2.6269999999999998</v>
      </c>
      <c r="P2391" s="36" t="s">
        <v>99</v>
      </c>
    </row>
    <row r="2392" spans="1:16" ht="24" x14ac:dyDescent="0.25">
      <c r="A2392" s="34">
        <v>39448</v>
      </c>
      <c r="B2392" s="34">
        <v>39813</v>
      </c>
      <c r="C2392" s="11">
        <v>2008</v>
      </c>
      <c r="D2392" s="35" t="s">
        <v>13</v>
      </c>
      <c r="E2392" s="11" t="s">
        <v>14</v>
      </c>
      <c r="F2392" s="36" t="s">
        <v>97</v>
      </c>
      <c r="G2392" s="36" t="s">
        <v>1272</v>
      </c>
      <c r="H2392" s="9" t="s">
        <v>3475</v>
      </c>
      <c r="I2392" s="10">
        <v>0</v>
      </c>
      <c r="J2392" s="12">
        <v>0</v>
      </c>
      <c r="K2392" s="12">
        <v>0</v>
      </c>
      <c r="L2392" s="12">
        <v>0</v>
      </c>
      <c r="M2392" s="12">
        <v>0</v>
      </c>
      <c r="N2392" s="39">
        <v>2079</v>
      </c>
      <c r="O2392" s="31">
        <v>2.0790000000000002</v>
      </c>
      <c r="P2392" s="36" t="s">
        <v>18</v>
      </c>
    </row>
    <row r="2393" spans="1:16" ht="24" x14ac:dyDescent="0.25">
      <c r="A2393" s="34">
        <v>39448</v>
      </c>
      <c r="B2393" s="34">
        <v>39813</v>
      </c>
      <c r="C2393" s="11">
        <v>2008</v>
      </c>
      <c r="D2393" s="11" t="s">
        <v>34</v>
      </c>
      <c r="E2393" s="11" t="s">
        <v>95</v>
      </c>
      <c r="F2393" s="36" t="s">
        <v>97</v>
      </c>
      <c r="G2393" s="36" t="s">
        <v>1272</v>
      </c>
      <c r="H2393" s="9" t="s">
        <v>3476</v>
      </c>
      <c r="I2393" s="10">
        <v>7</v>
      </c>
      <c r="J2393" s="12">
        <v>7</v>
      </c>
      <c r="K2393" s="12">
        <v>0</v>
      </c>
      <c r="L2393" s="12">
        <v>0</v>
      </c>
      <c r="M2393" s="12">
        <v>0</v>
      </c>
      <c r="N2393" s="39">
        <v>0</v>
      </c>
      <c r="O2393" s="31">
        <v>0</v>
      </c>
      <c r="P2393" s="36" t="s">
        <v>1960</v>
      </c>
    </row>
    <row r="2394" spans="1:16" ht="24" x14ac:dyDescent="0.25">
      <c r="A2394" s="34">
        <v>39448</v>
      </c>
      <c r="B2394" s="34">
        <v>39813</v>
      </c>
      <c r="C2394" s="11">
        <v>2008</v>
      </c>
      <c r="D2394" s="35" t="s">
        <v>13</v>
      </c>
      <c r="E2394" s="11" t="s">
        <v>14</v>
      </c>
      <c r="F2394" s="36" t="s">
        <v>55</v>
      </c>
      <c r="G2394" s="36" t="s">
        <v>1272</v>
      </c>
      <c r="H2394" s="9" t="s">
        <v>3466</v>
      </c>
      <c r="I2394" s="10">
        <v>0</v>
      </c>
      <c r="J2394" s="12">
        <v>0</v>
      </c>
      <c r="K2394" s="12">
        <v>0</v>
      </c>
      <c r="L2394" s="12">
        <v>0</v>
      </c>
      <c r="M2394" s="12">
        <v>0</v>
      </c>
      <c r="N2394" s="39">
        <v>1841</v>
      </c>
      <c r="O2394" s="31">
        <v>1.841</v>
      </c>
      <c r="P2394" s="36" t="s">
        <v>18</v>
      </c>
    </row>
    <row r="2395" spans="1:16" ht="24" x14ac:dyDescent="0.25">
      <c r="A2395" s="34">
        <v>39448</v>
      </c>
      <c r="B2395" s="34">
        <v>39813</v>
      </c>
      <c r="C2395" s="11">
        <v>2008</v>
      </c>
      <c r="D2395" s="35" t="s">
        <v>13</v>
      </c>
      <c r="E2395" s="11" t="s">
        <v>14</v>
      </c>
      <c r="F2395" s="36" t="s">
        <v>162</v>
      </c>
      <c r="G2395" s="36" t="s">
        <v>1272</v>
      </c>
      <c r="H2395" s="9" t="s">
        <v>3477</v>
      </c>
      <c r="I2395" s="10">
        <v>0</v>
      </c>
      <c r="J2395" s="12">
        <v>0</v>
      </c>
      <c r="K2395" s="12">
        <v>0</v>
      </c>
      <c r="L2395" s="12">
        <v>0</v>
      </c>
      <c r="M2395" s="12">
        <v>0</v>
      </c>
      <c r="N2395" s="39">
        <v>1734.42</v>
      </c>
      <c r="O2395" s="31">
        <v>1.7344200000000001</v>
      </c>
      <c r="P2395" s="36" t="s">
        <v>18</v>
      </c>
    </row>
    <row r="2396" spans="1:16" ht="24" x14ac:dyDescent="0.25">
      <c r="A2396" s="34">
        <v>39448</v>
      </c>
      <c r="B2396" s="34">
        <v>39813</v>
      </c>
      <c r="C2396" s="11">
        <v>2008</v>
      </c>
      <c r="D2396" s="35" t="s">
        <v>13</v>
      </c>
      <c r="E2396" s="11" t="s">
        <v>14</v>
      </c>
      <c r="F2396" s="36" t="s">
        <v>165</v>
      </c>
      <c r="G2396" s="36" t="s">
        <v>3478</v>
      </c>
      <c r="H2396" s="9" t="s">
        <v>3479</v>
      </c>
      <c r="I2396" s="10">
        <v>0</v>
      </c>
      <c r="J2396" s="12">
        <v>0</v>
      </c>
      <c r="K2396" s="12">
        <v>0</v>
      </c>
      <c r="L2396" s="12">
        <v>0</v>
      </c>
      <c r="M2396" s="12">
        <v>0</v>
      </c>
      <c r="N2396" s="39">
        <v>1722.14</v>
      </c>
      <c r="O2396" s="31">
        <v>1.72214</v>
      </c>
      <c r="P2396" s="36" t="s">
        <v>18</v>
      </c>
    </row>
    <row r="2397" spans="1:16" ht="24" x14ac:dyDescent="0.25">
      <c r="A2397" s="34">
        <v>39448</v>
      </c>
      <c r="B2397" s="34">
        <v>39813</v>
      </c>
      <c r="C2397" s="11">
        <v>2008</v>
      </c>
      <c r="D2397" s="35" t="s">
        <v>13</v>
      </c>
      <c r="E2397" s="11" t="s">
        <v>14</v>
      </c>
      <c r="F2397" s="36" t="s">
        <v>155</v>
      </c>
      <c r="G2397" s="36" t="s">
        <v>1272</v>
      </c>
      <c r="H2397" s="9" t="s">
        <v>3459</v>
      </c>
      <c r="I2397" s="10">
        <v>0</v>
      </c>
      <c r="J2397" s="12">
        <v>0</v>
      </c>
      <c r="K2397" s="12">
        <v>0</v>
      </c>
      <c r="L2397" s="12">
        <v>0</v>
      </c>
      <c r="M2397" s="12">
        <v>0</v>
      </c>
      <c r="N2397" s="39">
        <v>1228.25</v>
      </c>
      <c r="O2397" s="31">
        <v>1.2282500000000001</v>
      </c>
      <c r="P2397" s="36" t="s">
        <v>18</v>
      </c>
    </row>
    <row r="2398" spans="1:16" ht="24" x14ac:dyDescent="0.25">
      <c r="A2398" s="34">
        <v>39448</v>
      </c>
      <c r="B2398" s="34">
        <v>39813</v>
      </c>
      <c r="C2398" s="11">
        <v>2008</v>
      </c>
      <c r="D2398" s="35" t="s">
        <v>13</v>
      </c>
      <c r="E2398" s="11" t="s">
        <v>14</v>
      </c>
      <c r="F2398" s="36" t="s">
        <v>32</v>
      </c>
      <c r="G2398" s="36" t="s">
        <v>1272</v>
      </c>
      <c r="H2398" s="9" t="s">
        <v>3480</v>
      </c>
      <c r="I2398" s="10">
        <v>0</v>
      </c>
      <c r="J2398" s="12">
        <v>0</v>
      </c>
      <c r="K2398" s="12">
        <v>0</v>
      </c>
      <c r="L2398" s="12">
        <v>0</v>
      </c>
      <c r="M2398" s="12">
        <v>0</v>
      </c>
      <c r="N2398" s="39">
        <v>1191.5</v>
      </c>
      <c r="O2398" s="31">
        <v>1.1915</v>
      </c>
      <c r="P2398" s="36" t="s">
        <v>18</v>
      </c>
    </row>
    <row r="2399" spans="1:16" ht="24" x14ac:dyDescent="0.25">
      <c r="A2399" s="34">
        <v>39448</v>
      </c>
      <c r="B2399" s="34">
        <v>39813</v>
      </c>
      <c r="C2399" s="11">
        <v>2008</v>
      </c>
      <c r="D2399" s="35" t="s">
        <v>13</v>
      </c>
      <c r="E2399" s="11" t="s">
        <v>14</v>
      </c>
      <c r="F2399" s="36" t="s">
        <v>69</v>
      </c>
      <c r="G2399" s="36" t="s">
        <v>1272</v>
      </c>
      <c r="H2399" s="9" t="s">
        <v>3481</v>
      </c>
      <c r="I2399" s="10">
        <v>0</v>
      </c>
      <c r="J2399" s="12">
        <v>0</v>
      </c>
      <c r="K2399" s="12">
        <v>0</v>
      </c>
      <c r="L2399" s="12">
        <v>0</v>
      </c>
      <c r="M2399" s="12">
        <v>0</v>
      </c>
      <c r="N2399" s="39">
        <v>1181.5</v>
      </c>
      <c r="O2399" s="31">
        <v>1.1815</v>
      </c>
      <c r="P2399" s="36" t="s">
        <v>18</v>
      </c>
    </row>
    <row r="2400" spans="1:16" ht="24" x14ac:dyDescent="0.25">
      <c r="A2400" s="34">
        <v>39448</v>
      </c>
      <c r="B2400" s="34">
        <v>39813</v>
      </c>
      <c r="C2400" s="11">
        <v>2008</v>
      </c>
      <c r="D2400" s="35" t="s">
        <v>13</v>
      </c>
      <c r="E2400" s="11" t="s">
        <v>14</v>
      </c>
      <c r="F2400" s="36" t="s">
        <v>189</v>
      </c>
      <c r="G2400" s="36" t="s">
        <v>1272</v>
      </c>
      <c r="H2400" s="9" t="s">
        <v>3482</v>
      </c>
      <c r="I2400" s="10">
        <v>0</v>
      </c>
      <c r="J2400" s="12">
        <v>0</v>
      </c>
      <c r="K2400" s="12">
        <v>0</v>
      </c>
      <c r="L2400" s="12">
        <v>0</v>
      </c>
      <c r="M2400" s="12">
        <v>0</v>
      </c>
      <c r="N2400" s="39">
        <v>1087</v>
      </c>
      <c r="O2400" s="31">
        <v>1.087</v>
      </c>
      <c r="P2400" s="36" t="s">
        <v>18</v>
      </c>
    </row>
    <row r="2401" spans="1:16" ht="24" x14ac:dyDescent="0.25">
      <c r="A2401" s="34">
        <v>39448</v>
      </c>
      <c r="B2401" s="34">
        <v>39813</v>
      </c>
      <c r="C2401" s="11">
        <v>2008</v>
      </c>
      <c r="D2401" s="35" t="s">
        <v>13</v>
      </c>
      <c r="E2401" s="11" t="s">
        <v>14</v>
      </c>
      <c r="F2401" s="36" t="s">
        <v>598</v>
      </c>
      <c r="G2401" s="36" t="s">
        <v>1272</v>
      </c>
      <c r="H2401" s="9" t="s">
        <v>3483</v>
      </c>
      <c r="I2401" s="10">
        <v>0</v>
      </c>
      <c r="J2401" s="12">
        <v>0</v>
      </c>
      <c r="K2401" s="12">
        <v>0</v>
      </c>
      <c r="L2401" s="12">
        <v>0</v>
      </c>
      <c r="M2401" s="12">
        <v>0</v>
      </c>
      <c r="N2401" s="39">
        <v>1029.74</v>
      </c>
      <c r="O2401" s="31">
        <v>1.0297400000000001</v>
      </c>
      <c r="P2401" s="36" t="s">
        <v>18</v>
      </c>
    </row>
    <row r="2402" spans="1:16" ht="24" x14ac:dyDescent="0.25">
      <c r="A2402" s="34">
        <v>39448</v>
      </c>
      <c r="B2402" s="34">
        <v>39813</v>
      </c>
      <c r="C2402" s="11">
        <v>2008</v>
      </c>
      <c r="D2402" s="35" t="s">
        <v>13</v>
      </c>
      <c r="E2402" s="11" t="s">
        <v>14</v>
      </c>
      <c r="F2402" s="36" t="s">
        <v>26</v>
      </c>
      <c r="G2402" s="36" t="s">
        <v>1272</v>
      </c>
      <c r="H2402" s="9" t="s">
        <v>3484</v>
      </c>
      <c r="I2402" s="10">
        <v>0</v>
      </c>
      <c r="J2402" s="12">
        <v>0</v>
      </c>
      <c r="K2402" s="12">
        <v>0</v>
      </c>
      <c r="L2402" s="12">
        <v>0</v>
      </c>
      <c r="M2402" s="12">
        <v>0</v>
      </c>
      <c r="N2402" s="39">
        <v>847.45</v>
      </c>
      <c r="O2402" s="31">
        <v>0.84745000000000004</v>
      </c>
      <c r="P2402" s="36" t="s">
        <v>18</v>
      </c>
    </row>
    <row r="2403" spans="1:16" ht="24" x14ac:dyDescent="0.25">
      <c r="A2403" s="34">
        <v>39448</v>
      </c>
      <c r="B2403" s="34">
        <v>39813</v>
      </c>
      <c r="C2403" s="11">
        <v>2008</v>
      </c>
      <c r="D2403" s="35" t="s">
        <v>13</v>
      </c>
      <c r="E2403" s="11" t="s">
        <v>14</v>
      </c>
      <c r="F2403" s="36" t="s">
        <v>100</v>
      </c>
      <c r="G2403" s="36" t="s">
        <v>1272</v>
      </c>
      <c r="H2403" s="9" t="s">
        <v>3485</v>
      </c>
      <c r="I2403" s="10">
        <v>0</v>
      </c>
      <c r="J2403" s="12">
        <v>0</v>
      </c>
      <c r="K2403" s="12">
        <v>0</v>
      </c>
      <c r="L2403" s="12">
        <v>0</v>
      </c>
      <c r="M2403" s="12">
        <v>0</v>
      </c>
      <c r="N2403" s="39">
        <v>619.25</v>
      </c>
      <c r="O2403" s="31">
        <v>0.61924999999999997</v>
      </c>
      <c r="P2403" s="36" t="s">
        <v>18</v>
      </c>
    </row>
    <row r="2404" spans="1:16" ht="24" x14ac:dyDescent="0.25">
      <c r="A2404" s="34">
        <v>39448</v>
      </c>
      <c r="B2404" s="34">
        <v>39813</v>
      </c>
      <c r="C2404" s="11">
        <v>2008</v>
      </c>
      <c r="D2404" s="35" t="s">
        <v>13</v>
      </c>
      <c r="E2404" s="11" t="s">
        <v>14</v>
      </c>
      <c r="F2404" s="36" t="s">
        <v>78</v>
      </c>
      <c r="G2404" s="36" t="s">
        <v>1272</v>
      </c>
      <c r="H2404" s="9" t="s">
        <v>3486</v>
      </c>
      <c r="I2404" s="10">
        <v>0</v>
      </c>
      <c r="J2404" s="12">
        <v>0</v>
      </c>
      <c r="K2404" s="12">
        <v>0</v>
      </c>
      <c r="L2404" s="12">
        <v>0</v>
      </c>
      <c r="M2404" s="12">
        <v>0</v>
      </c>
      <c r="N2404" s="39">
        <v>540</v>
      </c>
      <c r="O2404" s="31">
        <v>0.54</v>
      </c>
      <c r="P2404" s="36" t="s">
        <v>18</v>
      </c>
    </row>
    <row r="2405" spans="1:16" ht="24" x14ac:dyDescent="0.25">
      <c r="A2405" s="34">
        <v>39448</v>
      </c>
      <c r="B2405" s="34">
        <v>39813</v>
      </c>
      <c r="C2405" s="11">
        <v>2008</v>
      </c>
      <c r="D2405" s="11" t="s">
        <v>34</v>
      </c>
      <c r="E2405" s="11" t="s">
        <v>95</v>
      </c>
      <c r="F2405" s="36" t="s">
        <v>36</v>
      </c>
      <c r="G2405" s="36" t="s">
        <v>1272</v>
      </c>
      <c r="H2405" s="9" t="s">
        <v>3487</v>
      </c>
      <c r="I2405" s="10">
        <v>0</v>
      </c>
      <c r="J2405" s="12">
        <v>24300</v>
      </c>
      <c r="K2405" s="12">
        <v>0</v>
      </c>
      <c r="L2405" s="12">
        <v>0</v>
      </c>
      <c r="M2405" s="12">
        <v>0</v>
      </c>
      <c r="N2405" s="39">
        <v>0</v>
      </c>
      <c r="O2405" s="31">
        <v>2.5089999999999999</v>
      </c>
      <c r="P2405" s="36" t="s">
        <v>298</v>
      </c>
    </row>
    <row r="2406" spans="1:16" ht="36" x14ac:dyDescent="0.25">
      <c r="A2406" s="34">
        <v>39448</v>
      </c>
      <c r="B2406" s="34">
        <v>39813</v>
      </c>
      <c r="C2406" s="11">
        <v>2008</v>
      </c>
      <c r="D2406" s="11" t="s">
        <v>34</v>
      </c>
      <c r="E2406" s="11" t="s">
        <v>95</v>
      </c>
      <c r="F2406" s="36" t="s">
        <v>28</v>
      </c>
      <c r="G2406" s="36" t="s">
        <v>1272</v>
      </c>
      <c r="H2406" s="9" t="s">
        <v>3488</v>
      </c>
      <c r="I2406" s="10">
        <v>5</v>
      </c>
      <c r="J2406" s="12">
        <v>5</v>
      </c>
      <c r="K2406" s="12">
        <v>0</v>
      </c>
      <c r="L2406" s="12">
        <v>0</v>
      </c>
      <c r="M2406" s="12">
        <v>0</v>
      </c>
      <c r="N2406" s="39">
        <v>0</v>
      </c>
      <c r="O2406" s="31">
        <v>0</v>
      </c>
      <c r="P2406" s="36" t="s">
        <v>1960</v>
      </c>
    </row>
    <row r="2407" spans="1:16" ht="36" x14ac:dyDescent="0.25">
      <c r="A2407" s="34">
        <v>39448</v>
      </c>
      <c r="B2407" s="34">
        <v>39813</v>
      </c>
      <c r="C2407" s="11">
        <v>2008</v>
      </c>
      <c r="D2407" s="35" t="s">
        <v>13</v>
      </c>
      <c r="E2407" s="11" t="s">
        <v>14</v>
      </c>
      <c r="F2407" s="36" t="s">
        <v>72</v>
      </c>
      <c r="G2407" s="36" t="s">
        <v>1272</v>
      </c>
      <c r="H2407" s="9" t="s">
        <v>3489</v>
      </c>
      <c r="I2407" s="10">
        <v>0</v>
      </c>
      <c r="J2407" s="12">
        <v>0</v>
      </c>
      <c r="K2407" s="12">
        <v>0</v>
      </c>
      <c r="L2407" s="12">
        <v>0</v>
      </c>
      <c r="M2407" s="12">
        <v>0</v>
      </c>
      <c r="N2407" s="39">
        <v>49</v>
      </c>
      <c r="O2407" s="31">
        <v>4.9000000000000002E-2</v>
      </c>
      <c r="P2407" s="36" t="s">
        <v>18</v>
      </c>
    </row>
    <row r="2408" spans="1:16" ht="24" x14ac:dyDescent="0.25">
      <c r="A2408" s="34">
        <v>39448</v>
      </c>
      <c r="B2408" s="34">
        <v>39813</v>
      </c>
      <c r="C2408" s="11">
        <v>2008</v>
      </c>
      <c r="D2408" s="11" t="s">
        <v>34</v>
      </c>
      <c r="E2408" s="11" t="s">
        <v>95</v>
      </c>
      <c r="F2408" s="36" t="s">
        <v>24</v>
      </c>
      <c r="G2408" s="36" t="s">
        <v>1272</v>
      </c>
      <c r="H2408" s="9" t="s">
        <v>3490</v>
      </c>
      <c r="I2408" s="10">
        <v>4</v>
      </c>
      <c r="J2408" s="12">
        <v>59504</v>
      </c>
      <c r="K2408" s="12">
        <v>0</v>
      </c>
      <c r="L2408" s="12">
        <v>0</v>
      </c>
      <c r="M2408" s="12">
        <v>0</v>
      </c>
      <c r="N2408" s="39">
        <v>0</v>
      </c>
      <c r="O2408" s="31">
        <v>8.0719999999999992</v>
      </c>
      <c r="P2408" s="36" t="s">
        <v>3461</v>
      </c>
    </row>
    <row r="2409" spans="1:16" ht="24" x14ac:dyDescent="0.25">
      <c r="A2409" s="34">
        <v>39448</v>
      </c>
      <c r="B2409" s="34">
        <v>39813</v>
      </c>
      <c r="C2409" s="11">
        <v>2008</v>
      </c>
      <c r="D2409" s="11" t="s">
        <v>34</v>
      </c>
      <c r="E2409" s="11" t="s">
        <v>95</v>
      </c>
      <c r="F2409" s="36" t="s">
        <v>155</v>
      </c>
      <c r="G2409" s="36" t="s">
        <v>1272</v>
      </c>
      <c r="H2409" s="9" t="s">
        <v>3491</v>
      </c>
      <c r="I2409" s="10">
        <v>4</v>
      </c>
      <c r="J2409" s="12">
        <v>34604</v>
      </c>
      <c r="K2409" s="12">
        <v>0</v>
      </c>
      <c r="L2409" s="12">
        <v>0</v>
      </c>
      <c r="M2409" s="12">
        <v>0</v>
      </c>
      <c r="N2409" s="39">
        <v>0</v>
      </c>
      <c r="O2409" s="31">
        <v>17.385000000000002</v>
      </c>
      <c r="P2409" s="36" t="s">
        <v>3461</v>
      </c>
    </row>
    <row r="2410" spans="1:16" ht="24" x14ac:dyDescent="0.25">
      <c r="A2410" s="34">
        <v>39448</v>
      </c>
      <c r="B2410" s="34">
        <v>39813</v>
      </c>
      <c r="C2410" s="11">
        <v>2008</v>
      </c>
      <c r="D2410" s="11" t="s">
        <v>34</v>
      </c>
      <c r="E2410" s="11" t="s">
        <v>95</v>
      </c>
      <c r="F2410" s="36" t="s">
        <v>57</v>
      </c>
      <c r="G2410" s="36" t="s">
        <v>1272</v>
      </c>
      <c r="H2410" s="9" t="s">
        <v>3491</v>
      </c>
      <c r="I2410" s="10">
        <v>4</v>
      </c>
      <c r="J2410" s="12">
        <v>57504</v>
      </c>
      <c r="K2410" s="12">
        <v>0</v>
      </c>
      <c r="L2410" s="12">
        <v>0</v>
      </c>
      <c r="M2410" s="12">
        <v>0</v>
      </c>
      <c r="N2410" s="39">
        <v>0</v>
      </c>
      <c r="O2410" s="31">
        <v>4.24</v>
      </c>
      <c r="P2410" s="36" t="s">
        <v>3461</v>
      </c>
    </row>
    <row r="2411" spans="1:16" ht="24" x14ac:dyDescent="0.25">
      <c r="A2411" s="34">
        <v>39448</v>
      </c>
      <c r="B2411" s="34">
        <v>39813</v>
      </c>
      <c r="C2411" s="11">
        <v>2008</v>
      </c>
      <c r="D2411" s="11" t="s">
        <v>34</v>
      </c>
      <c r="E2411" s="11" t="s">
        <v>95</v>
      </c>
      <c r="F2411" s="36" t="s">
        <v>92</v>
      </c>
      <c r="G2411" s="36" t="s">
        <v>1272</v>
      </c>
      <c r="H2411" s="9" t="s">
        <v>3492</v>
      </c>
      <c r="I2411" s="10">
        <v>2</v>
      </c>
      <c r="J2411" s="12">
        <v>2</v>
      </c>
      <c r="K2411" s="12">
        <v>0</v>
      </c>
      <c r="L2411" s="12">
        <v>0</v>
      </c>
      <c r="M2411" s="12">
        <v>0</v>
      </c>
      <c r="N2411" s="39">
        <v>0</v>
      </c>
      <c r="O2411" s="31">
        <v>0</v>
      </c>
      <c r="P2411" s="36" t="s">
        <v>1960</v>
      </c>
    </row>
    <row r="2412" spans="1:16" ht="24" x14ac:dyDescent="0.25">
      <c r="A2412" s="34">
        <v>39448</v>
      </c>
      <c r="B2412" s="34">
        <v>39813</v>
      </c>
      <c r="C2412" s="11">
        <v>2008</v>
      </c>
      <c r="D2412" s="11" t="s">
        <v>34</v>
      </c>
      <c r="E2412" s="11" t="s">
        <v>95</v>
      </c>
      <c r="F2412" s="36" t="s">
        <v>42</v>
      </c>
      <c r="G2412" s="36" t="s">
        <v>1272</v>
      </c>
      <c r="H2412" s="9" t="s">
        <v>3493</v>
      </c>
      <c r="I2412" s="10">
        <v>2</v>
      </c>
      <c r="J2412" s="12">
        <v>2</v>
      </c>
      <c r="K2412" s="12">
        <v>0</v>
      </c>
      <c r="L2412" s="12">
        <v>0</v>
      </c>
      <c r="M2412" s="12">
        <v>0</v>
      </c>
      <c r="N2412" s="39">
        <v>0</v>
      </c>
      <c r="O2412" s="31">
        <v>0</v>
      </c>
      <c r="P2412" s="36" t="s">
        <v>1960</v>
      </c>
    </row>
    <row r="2413" spans="1:16" ht="24" x14ac:dyDescent="0.25">
      <c r="A2413" s="34">
        <v>39448</v>
      </c>
      <c r="B2413" s="34">
        <v>39813</v>
      </c>
      <c r="C2413" s="11">
        <v>2008</v>
      </c>
      <c r="D2413" s="11" t="s">
        <v>34</v>
      </c>
      <c r="E2413" s="11" t="s">
        <v>95</v>
      </c>
      <c r="F2413" s="36" t="s">
        <v>69</v>
      </c>
      <c r="G2413" s="36" t="s">
        <v>1272</v>
      </c>
      <c r="H2413" s="9" t="s">
        <v>3494</v>
      </c>
      <c r="I2413" s="10">
        <v>1</v>
      </c>
      <c r="J2413" s="12">
        <v>26001</v>
      </c>
      <c r="K2413" s="12">
        <v>0</v>
      </c>
      <c r="L2413" s="12">
        <v>0</v>
      </c>
      <c r="M2413" s="12">
        <v>0</v>
      </c>
      <c r="N2413" s="39">
        <v>0</v>
      </c>
      <c r="O2413" s="31">
        <v>7.1</v>
      </c>
      <c r="P2413" s="36" t="s">
        <v>3461</v>
      </c>
    </row>
    <row r="2414" spans="1:16" ht="24" x14ac:dyDescent="0.25">
      <c r="A2414" s="34">
        <v>39448</v>
      </c>
      <c r="B2414" s="34">
        <v>39813</v>
      </c>
      <c r="C2414" s="11">
        <v>2008</v>
      </c>
      <c r="D2414" s="11" t="s">
        <v>34</v>
      </c>
      <c r="E2414" s="11" t="s">
        <v>95</v>
      </c>
      <c r="F2414" s="36" t="s">
        <v>75</v>
      </c>
      <c r="G2414" s="36" t="s">
        <v>1272</v>
      </c>
      <c r="H2414" s="9" t="s">
        <v>3495</v>
      </c>
      <c r="I2414" s="10">
        <v>1</v>
      </c>
      <c r="J2414" s="12">
        <v>1</v>
      </c>
      <c r="K2414" s="12">
        <v>0</v>
      </c>
      <c r="L2414" s="12">
        <v>0</v>
      </c>
      <c r="M2414" s="12">
        <v>0</v>
      </c>
      <c r="N2414" s="39">
        <v>0</v>
      </c>
      <c r="O2414" s="31">
        <v>0</v>
      </c>
      <c r="P2414" s="36" t="s">
        <v>1960</v>
      </c>
    </row>
    <row r="2415" spans="1:16" ht="24" x14ac:dyDescent="0.25">
      <c r="A2415" s="34">
        <v>39448</v>
      </c>
      <c r="B2415" s="34">
        <v>39813</v>
      </c>
      <c r="C2415" s="11">
        <v>2008</v>
      </c>
      <c r="D2415" s="11" t="s">
        <v>34</v>
      </c>
      <c r="E2415" s="11" t="s">
        <v>95</v>
      </c>
      <c r="F2415" s="36" t="s">
        <v>44</v>
      </c>
      <c r="G2415" s="36" t="s">
        <v>1272</v>
      </c>
      <c r="H2415" s="9" t="s">
        <v>3494</v>
      </c>
      <c r="I2415" s="10">
        <v>1</v>
      </c>
      <c r="J2415" s="12">
        <v>1</v>
      </c>
      <c r="K2415" s="12">
        <v>0</v>
      </c>
      <c r="L2415" s="12">
        <v>0</v>
      </c>
      <c r="M2415" s="12">
        <v>0</v>
      </c>
      <c r="N2415" s="39">
        <v>0</v>
      </c>
      <c r="O2415" s="31">
        <v>0</v>
      </c>
      <c r="P2415" s="36" t="s">
        <v>1960</v>
      </c>
    </row>
    <row r="2416" spans="1:16" ht="60" x14ac:dyDescent="0.25">
      <c r="A2416" s="38">
        <v>39448</v>
      </c>
      <c r="B2416" s="38">
        <v>39450</v>
      </c>
      <c r="C2416" s="11">
        <v>2008</v>
      </c>
      <c r="D2416" s="11" t="s">
        <v>34</v>
      </c>
      <c r="E2416" s="11" t="s">
        <v>50</v>
      </c>
      <c r="F2416" s="36" t="s">
        <v>162</v>
      </c>
      <c r="G2416" s="9" t="s">
        <v>3496</v>
      </c>
      <c r="H2416" s="9" t="s">
        <v>3497</v>
      </c>
      <c r="I2416" s="10">
        <v>0</v>
      </c>
      <c r="J2416" s="12">
        <v>2929</v>
      </c>
      <c r="K2416" s="12">
        <v>0</v>
      </c>
      <c r="L2416" s="12">
        <v>0</v>
      </c>
      <c r="M2416" s="12">
        <v>0</v>
      </c>
      <c r="N2416" s="39">
        <v>7390.5</v>
      </c>
      <c r="O2416" s="31">
        <v>42.677999999999997</v>
      </c>
      <c r="P2416" s="36" t="s">
        <v>41</v>
      </c>
    </row>
    <row r="2417" spans="1:16" ht="24" x14ac:dyDescent="0.25">
      <c r="A2417" s="34">
        <v>39448</v>
      </c>
      <c r="B2417" s="34">
        <v>39813</v>
      </c>
      <c r="C2417" s="11">
        <v>2008</v>
      </c>
      <c r="D2417" s="11" t="s">
        <v>34</v>
      </c>
      <c r="E2417" s="11" t="s">
        <v>95</v>
      </c>
      <c r="F2417" s="36" t="s">
        <v>162</v>
      </c>
      <c r="G2417" s="9" t="s">
        <v>1272</v>
      </c>
      <c r="H2417" s="9" t="s">
        <v>3487</v>
      </c>
      <c r="I2417" s="10">
        <v>0</v>
      </c>
      <c r="J2417" s="12">
        <v>60600</v>
      </c>
      <c r="K2417" s="12">
        <v>0</v>
      </c>
      <c r="L2417" s="12">
        <v>0</v>
      </c>
      <c r="M2417" s="12">
        <v>0</v>
      </c>
      <c r="N2417" s="39">
        <v>0</v>
      </c>
      <c r="O2417" s="31">
        <v>13.981</v>
      </c>
      <c r="P2417" s="36" t="s">
        <v>298</v>
      </c>
    </row>
    <row r="2418" spans="1:16" ht="24" x14ac:dyDescent="0.25">
      <c r="A2418" s="34">
        <v>39448</v>
      </c>
      <c r="B2418" s="34">
        <v>39813</v>
      </c>
      <c r="C2418" s="11">
        <v>2008</v>
      </c>
      <c r="D2418" s="11" t="s">
        <v>34</v>
      </c>
      <c r="E2418" s="11" t="s">
        <v>95</v>
      </c>
      <c r="F2418" s="36" t="s">
        <v>100</v>
      </c>
      <c r="G2418" s="9" t="s">
        <v>1272</v>
      </c>
      <c r="H2418" s="9" t="s">
        <v>3487</v>
      </c>
      <c r="I2418" s="10">
        <v>0</v>
      </c>
      <c r="J2418" s="12">
        <v>7420</v>
      </c>
      <c r="K2418" s="12">
        <v>0</v>
      </c>
      <c r="L2418" s="12">
        <v>0</v>
      </c>
      <c r="M2418" s="12">
        <v>0</v>
      </c>
      <c r="N2418" s="39">
        <v>0</v>
      </c>
      <c r="O2418" s="31">
        <v>5.2629999999999999</v>
      </c>
      <c r="P2418" s="36" t="s">
        <v>298</v>
      </c>
    </row>
    <row r="2419" spans="1:16" ht="24" x14ac:dyDescent="0.25">
      <c r="A2419" s="38">
        <v>39448</v>
      </c>
      <c r="B2419" s="38">
        <v>39448</v>
      </c>
      <c r="C2419" s="11">
        <v>2008</v>
      </c>
      <c r="D2419" s="11" t="s">
        <v>34</v>
      </c>
      <c r="E2419" s="11" t="s">
        <v>182</v>
      </c>
      <c r="F2419" s="36" t="s">
        <v>92</v>
      </c>
      <c r="G2419" s="9" t="s">
        <v>3498</v>
      </c>
      <c r="H2419" s="9" t="s">
        <v>3499</v>
      </c>
      <c r="I2419" s="10">
        <v>0</v>
      </c>
      <c r="J2419" s="12">
        <v>125</v>
      </c>
      <c r="K2419" s="12">
        <v>25</v>
      </c>
      <c r="L2419" s="12">
        <v>0</v>
      </c>
      <c r="M2419" s="12">
        <v>0</v>
      </c>
      <c r="N2419" s="39">
        <v>0</v>
      </c>
      <c r="O2419" s="31">
        <v>0.29071999999999998</v>
      </c>
      <c r="P2419" s="36" t="s">
        <v>99</v>
      </c>
    </row>
    <row r="2420" spans="1:16" ht="24" x14ac:dyDescent="0.25">
      <c r="A2420" s="34">
        <v>39448</v>
      </c>
      <c r="B2420" s="34">
        <v>39813</v>
      </c>
      <c r="C2420" s="11">
        <v>2008</v>
      </c>
      <c r="D2420" s="11" t="s">
        <v>34</v>
      </c>
      <c r="E2420" s="11" t="s">
        <v>95</v>
      </c>
      <c r="F2420" s="36" t="s">
        <v>32</v>
      </c>
      <c r="G2420" s="9" t="s">
        <v>1272</v>
      </c>
      <c r="H2420" s="9" t="s">
        <v>3487</v>
      </c>
      <c r="I2420" s="10">
        <v>0</v>
      </c>
      <c r="J2420" s="12">
        <v>68800</v>
      </c>
      <c r="K2420" s="12">
        <v>0</v>
      </c>
      <c r="L2420" s="12">
        <v>0</v>
      </c>
      <c r="M2420" s="12">
        <v>0</v>
      </c>
      <c r="N2420" s="39">
        <v>0</v>
      </c>
      <c r="O2420" s="31">
        <v>7.6360000000000001</v>
      </c>
      <c r="P2420" s="36" t="s">
        <v>298</v>
      </c>
    </row>
    <row r="2421" spans="1:16" ht="36" x14ac:dyDescent="0.25">
      <c r="A2421" s="34">
        <v>39448</v>
      </c>
      <c r="B2421" s="34">
        <v>39813</v>
      </c>
      <c r="C2421" s="11">
        <v>2008</v>
      </c>
      <c r="D2421" s="11" t="s">
        <v>34</v>
      </c>
      <c r="E2421" s="11" t="s">
        <v>95</v>
      </c>
      <c r="F2421" s="36" t="s">
        <v>47</v>
      </c>
      <c r="G2421" s="9" t="s">
        <v>1272</v>
      </c>
      <c r="H2421" s="9" t="s">
        <v>3500</v>
      </c>
      <c r="I2421" s="10">
        <v>12</v>
      </c>
      <c r="J2421" s="12">
        <v>12</v>
      </c>
      <c r="K2421" s="12">
        <v>0</v>
      </c>
      <c r="L2421" s="12">
        <v>0</v>
      </c>
      <c r="M2421" s="12">
        <v>0</v>
      </c>
      <c r="N2421" s="39">
        <v>0</v>
      </c>
      <c r="O2421" s="31">
        <v>0</v>
      </c>
      <c r="P2421" s="36" t="s">
        <v>1960</v>
      </c>
    </row>
    <row r="2422" spans="1:16" ht="36" x14ac:dyDescent="0.25">
      <c r="A2422" s="38">
        <v>39449</v>
      </c>
      <c r="B2422" s="38">
        <v>39449</v>
      </c>
      <c r="C2422" s="11">
        <v>2008</v>
      </c>
      <c r="D2422" s="11" t="s">
        <v>34</v>
      </c>
      <c r="E2422" s="11" t="s">
        <v>50</v>
      </c>
      <c r="F2422" s="36" t="s">
        <v>36</v>
      </c>
      <c r="G2422" s="9" t="s">
        <v>3501</v>
      </c>
      <c r="H2422" s="9" t="s">
        <v>3502</v>
      </c>
      <c r="I2422" s="10">
        <v>0</v>
      </c>
      <c r="J2422" s="12">
        <v>450</v>
      </c>
      <c r="K2422" s="12">
        <v>90</v>
      </c>
      <c r="L2422" s="12">
        <v>0</v>
      </c>
      <c r="M2422" s="12">
        <v>0</v>
      </c>
      <c r="N2422" s="39">
        <v>0</v>
      </c>
      <c r="O2422" s="31">
        <v>0.419796</v>
      </c>
      <c r="P2422" s="36" t="s">
        <v>99</v>
      </c>
    </row>
    <row r="2423" spans="1:16" ht="60" x14ac:dyDescent="0.25">
      <c r="A2423" s="38">
        <v>39449</v>
      </c>
      <c r="B2423" s="38">
        <v>39449</v>
      </c>
      <c r="C2423" s="11">
        <v>2008</v>
      </c>
      <c r="D2423" s="35" t="s">
        <v>13</v>
      </c>
      <c r="E2423" s="11" t="s">
        <v>112</v>
      </c>
      <c r="F2423" s="36" t="s">
        <v>253</v>
      </c>
      <c r="G2423" s="36" t="s">
        <v>3503</v>
      </c>
      <c r="H2423" s="9" t="s">
        <v>3504</v>
      </c>
      <c r="I2423" s="10">
        <v>0</v>
      </c>
      <c r="J2423" s="12">
        <v>6</v>
      </c>
      <c r="K2423" s="12">
        <v>0</v>
      </c>
      <c r="L2423" s="12">
        <v>0</v>
      </c>
      <c r="M2423" s="12">
        <v>0</v>
      </c>
      <c r="N2423" s="39">
        <v>0</v>
      </c>
      <c r="O2423" s="31">
        <v>0</v>
      </c>
      <c r="P2423" s="36" t="s">
        <v>99</v>
      </c>
    </row>
    <row r="2424" spans="1:16" ht="36" x14ac:dyDescent="0.25">
      <c r="A2424" s="38">
        <v>39451</v>
      </c>
      <c r="B2424" s="38">
        <v>39451</v>
      </c>
      <c r="C2424" s="11">
        <v>2008</v>
      </c>
      <c r="D2424" s="35" t="s">
        <v>115</v>
      </c>
      <c r="E2424" s="11" t="s">
        <v>116</v>
      </c>
      <c r="F2424" s="36" t="s">
        <v>69</v>
      </c>
      <c r="G2424" s="36" t="s">
        <v>3505</v>
      </c>
      <c r="H2424" s="9" t="s">
        <v>3506</v>
      </c>
      <c r="I2424" s="10">
        <v>3</v>
      </c>
      <c r="J2424" s="12">
        <v>3</v>
      </c>
      <c r="K2424" s="12">
        <v>0</v>
      </c>
      <c r="L2424" s="12">
        <v>0</v>
      </c>
      <c r="M2424" s="12">
        <v>0</v>
      </c>
      <c r="N2424" s="39">
        <v>0</v>
      </c>
      <c r="O2424" s="31">
        <v>0.45</v>
      </c>
      <c r="P2424" s="36" t="s">
        <v>99</v>
      </c>
    </row>
    <row r="2425" spans="1:16" ht="48" x14ac:dyDescent="0.25">
      <c r="A2425" s="38">
        <v>39453</v>
      </c>
      <c r="B2425" s="38">
        <v>39453</v>
      </c>
      <c r="C2425" s="11">
        <v>2008</v>
      </c>
      <c r="D2425" s="35" t="s">
        <v>13</v>
      </c>
      <c r="E2425" s="11" t="s">
        <v>125</v>
      </c>
      <c r="F2425" s="36" t="s">
        <v>97</v>
      </c>
      <c r="G2425" s="36" t="s">
        <v>1560</v>
      </c>
      <c r="H2425" s="9" t="s">
        <v>3507</v>
      </c>
      <c r="I2425" s="10">
        <v>1</v>
      </c>
      <c r="J2425" s="12">
        <v>6</v>
      </c>
      <c r="K2425" s="12">
        <v>0</v>
      </c>
      <c r="L2425" s="12">
        <v>1</v>
      </c>
      <c r="M2425" s="12">
        <v>0</v>
      </c>
      <c r="N2425" s="39">
        <v>0</v>
      </c>
      <c r="O2425" s="31">
        <v>0</v>
      </c>
      <c r="P2425" s="36" t="s">
        <v>99</v>
      </c>
    </row>
    <row r="2426" spans="1:16" ht="36" x14ac:dyDescent="0.25">
      <c r="A2426" s="38">
        <v>39454</v>
      </c>
      <c r="B2426" s="38">
        <v>39454</v>
      </c>
      <c r="C2426" s="11">
        <v>2008</v>
      </c>
      <c r="D2426" s="11" t="s">
        <v>34</v>
      </c>
      <c r="E2426" s="11" t="s">
        <v>35</v>
      </c>
      <c r="F2426" s="36" t="s">
        <v>28</v>
      </c>
      <c r="G2426" s="36" t="s">
        <v>698</v>
      </c>
      <c r="H2426" s="9" t="s">
        <v>3508</v>
      </c>
      <c r="I2426" s="10">
        <v>1</v>
      </c>
      <c r="J2426" s="12">
        <v>11</v>
      </c>
      <c r="K2426" s="12">
        <v>2</v>
      </c>
      <c r="L2426" s="12">
        <v>0</v>
      </c>
      <c r="M2426" s="12">
        <v>0</v>
      </c>
      <c r="N2426" s="39">
        <v>0</v>
      </c>
      <c r="O2426" s="31">
        <v>9.9000000000000005E-2</v>
      </c>
      <c r="P2426" s="36" t="s">
        <v>99</v>
      </c>
    </row>
    <row r="2427" spans="1:16" ht="24" x14ac:dyDescent="0.25">
      <c r="A2427" s="38">
        <v>39456</v>
      </c>
      <c r="B2427" s="38">
        <v>39456</v>
      </c>
      <c r="C2427" s="11">
        <v>2008</v>
      </c>
      <c r="D2427" s="35" t="s">
        <v>13</v>
      </c>
      <c r="E2427" s="11" t="s">
        <v>149</v>
      </c>
      <c r="F2427" s="36" t="s">
        <v>155</v>
      </c>
      <c r="G2427" s="36" t="s">
        <v>1618</v>
      </c>
      <c r="H2427" s="9" t="s">
        <v>3509</v>
      </c>
      <c r="I2427" s="10">
        <v>0</v>
      </c>
      <c r="J2427" s="12">
        <v>10</v>
      </c>
      <c r="K2427" s="12">
        <v>0</v>
      </c>
      <c r="L2427" s="12">
        <v>0</v>
      </c>
      <c r="M2427" s="12">
        <v>0</v>
      </c>
      <c r="N2427" s="39">
        <v>0</v>
      </c>
      <c r="O2427" s="31">
        <v>0</v>
      </c>
      <c r="P2427" s="36" t="s">
        <v>99</v>
      </c>
    </row>
    <row r="2428" spans="1:16" ht="48" x14ac:dyDescent="0.25">
      <c r="A2428" s="38">
        <v>39457</v>
      </c>
      <c r="B2428" s="38">
        <v>39457</v>
      </c>
      <c r="C2428" s="11">
        <v>2008</v>
      </c>
      <c r="D2428" s="35" t="s">
        <v>13</v>
      </c>
      <c r="E2428" s="11" t="s">
        <v>173</v>
      </c>
      <c r="F2428" s="36" t="s">
        <v>162</v>
      </c>
      <c r="G2428" s="36" t="s">
        <v>3510</v>
      </c>
      <c r="H2428" s="9" t="s">
        <v>3511</v>
      </c>
      <c r="I2428" s="10">
        <v>0</v>
      </c>
      <c r="J2428" s="12">
        <v>350</v>
      </c>
      <c r="K2428" s="12">
        <v>0</v>
      </c>
      <c r="L2428" s="12">
        <v>0</v>
      </c>
      <c r="M2428" s="12">
        <v>0</v>
      </c>
      <c r="N2428" s="39">
        <v>0</v>
      </c>
      <c r="O2428" s="31">
        <v>2.004</v>
      </c>
      <c r="P2428" s="36" t="s">
        <v>99</v>
      </c>
    </row>
    <row r="2429" spans="1:16" ht="24" x14ac:dyDescent="0.25">
      <c r="A2429" s="38">
        <v>39457</v>
      </c>
      <c r="B2429" s="38">
        <v>39457</v>
      </c>
      <c r="C2429" s="11">
        <v>2008</v>
      </c>
      <c r="D2429" s="35" t="s">
        <v>115</v>
      </c>
      <c r="E2429" s="11" t="s">
        <v>116</v>
      </c>
      <c r="F2429" s="36" t="s">
        <v>69</v>
      </c>
      <c r="G2429" s="36" t="s">
        <v>2839</v>
      </c>
      <c r="H2429" s="9" t="s">
        <v>3512</v>
      </c>
      <c r="I2429" s="10">
        <v>4</v>
      </c>
      <c r="J2429" s="12">
        <v>4</v>
      </c>
      <c r="K2429" s="12">
        <v>0</v>
      </c>
      <c r="L2429" s="12">
        <v>0</v>
      </c>
      <c r="M2429" s="12">
        <v>0</v>
      </c>
      <c r="N2429" s="39">
        <v>0</v>
      </c>
      <c r="O2429" s="31">
        <v>0.69</v>
      </c>
      <c r="P2429" s="36" t="s">
        <v>99</v>
      </c>
    </row>
    <row r="2430" spans="1:16" ht="36" x14ac:dyDescent="0.25">
      <c r="A2430" s="38">
        <v>39457</v>
      </c>
      <c r="B2430" s="38">
        <v>39457</v>
      </c>
      <c r="C2430" s="11">
        <v>2008</v>
      </c>
      <c r="D2430" s="35" t="s">
        <v>115</v>
      </c>
      <c r="E2430" s="11" t="s">
        <v>116</v>
      </c>
      <c r="F2430" s="36" t="s">
        <v>162</v>
      </c>
      <c r="G2430" s="36" t="s">
        <v>3513</v>
      </c>
      <c r="H2430" s="9" t="s">
        <v>3514</v>
      </c>
      <c r="I2430" s="10">
        <v>0</v>
      </c>
      <c r="J2430" s="12">
        <v>0</v>
      </c>
      <c r="K2430" s="12">
        <v>0</v>
      </c>
      <c r="L2430" s="12">
        <v>0</v>
      </c>
      <c r="M2430" s="12">
        <v>0</v>
      </c>
      <c r="N2430" s="39">
        <v>0</v>
      </c>
      <c r="O2430" s="31">
        <v>0.61319999999999997</v>
      </c>
      <c r="P2430" s="36" t="s">
        <v>99</v>
      </c>
    </row>
    <row r="2431" spans="1:16" ht="24" x14ac:dyDescent="0.25">
      <c r="A2431" s="38">
        <v>39458</v>
      </c>
      <c r="B2431" s="38">
        <v>39458</v>
      </c>
      <c r="C2431" s="11">
        <v>2008</v>
      </c>
      <c r="D2431" s="35" t="s">
        <v>115</v>
      </c>
      <c r="E2431" s="11" t="s">
        <v>116</v>
      </c>
      <c r="F2431" s="36" t="s">
        <v>97</v>
      </c>
      <c r="G2431" s="36" t="s">
        <v>3515</v>
      </c>
      <c r="H2431" s="9" t="s">
        <v>3516</v>
      </c>
      <c r="I2431" s="10">
        <v>6</v>
      </c>
      <c r="J2431" s="12">
        <v>6</v>
      </c>
      <c r="K2431" s="12">
        <v>0</v>
      </c>
      <c r="L2431" s="12">
        <v>0</v>
      </c>
      <c r="M2431" s="12">
        <v>0</v>
      </c>
      <c r="N2431" s="39">
        <v>0</v>
      </c>
      <c r="O2431" s="31">
        <v>1</v>
      </c>
      <c r="P2431" s="36" t="s">
        <v>99</v>
      </c>
    </row>
    <row r="2432" spans="1:16" ht="36" x14ac:dyDescent="0.25">
      <c r="A2432" s="38">
        <v>39458</v>
      </c>
      <c r="B2432" s="38">
        <v>39458</v>
      </c>
      <c r="C2432" s="11">
        <v>2008</v>
      </c>
      <c r="D2432" s="35" t="s">
        <v>13</v>
      </c>
      <c r="E2432" s="11" t="s">
        <v>173</v>
      </c>
      <c r="F2432" s="36" t="s">
        <v>165</v>
      </c>
      <c r="G2432" s="36" t="s">
        <v>361</v>
      </c>
      <c r="H2432" s="9" t="s">
        <v>3517</v>
      </c>
      <c r="I2432" s="10">
        <v>0</v>
      </c>
      <c r="J2432" s="12">
        <v>0</v>
      </c>
      <c r="K2432" s="12">
        <v>0</v>
      </c>
      <c r="L2432" s="12">
        <v>0</v>
      </c>
      <c r="M2432" s="12">
        <v>0</v>
      </c>
      <c r="N2432" s="39">
        <v>0</v>
      </c>
      <c r="O2432" s="31">
        <v>0</v>
      </c>
      <c r="P2432" s="36" t="s">
        <v>99</v>
      </c>
    </row>
    <row r="2433" spans="1:16" ht="36" x14ac:dyDescent="0.25">
      <c r="A2433" s="38">
        <v>39462</v>
      </c>
      <c r="B2433" s="38">
        <v>39462</v>
      </c>
      <c r="C2433" s="11">
        <v>2008</v>
      </c>
      <c r="D2433" s="35" t="s">
        <v>115</v>
      </c>
      <c r="E2433" s="11" t="s">
        <v>116</v>
      </c>
      <c r="F2433" s="36" t="s">
        <v>62</v>
      </c>
      <c r="G2433" s="36" t="s">
        <v>2054</v>
      </c>
      <c r="H2433" s="9" t="s">
        <v>3518</v>
      </c>
      <c r="I2433" s="10">
        <v>1</v>
      </c>
      <c r="J2433" s="12">
        <v>4</v>
      </c>
      <c r="K2433" s="12">
        <v>0</v>
      </c>
      <c r="L2433" s="12">
        <v>0</v>
      </c>
      <c r="M2433" s="12">
        <v>0</v>
      </c>
      <c r="N2433" s="39">
        <v>0</v>
      </c>
      <c r="O2433" s="31">
        <v>4.3499999999999996</v>
      </c>
      <c r="P2433" s="36" t="s">
        <v>99</v>
      </c>
    </row>
    <row r="2434" spans="1:16" ht="24" x14ac:dyDescent="0.25">
      <c r="A2434" s="38">
        <v>39466</v>
      </c>
      <c r="B2434" s="38">
        <v>39466</v>
      </c>
      <c r="C2434" s="11">
        <v>2008</v>
      </c>
      <c r="D2434" s="11" t="s">
        <v>34</v>
      </c>
      <c r="E2434" s="11" t="s">
        <v>35</v>
      </c>
      <c r="F2434" s="36" t="s">
        <v>253</v>
      </c>
      <c r="G2434" s="36" t="s">
        <v>3519</v>
      </c>
      <c r="H2434" s="9" t="s">
        <v>3520</v>
      </c>
      <c r="I2434" s="10">
        <v>0</v>
      </c>
      <c r="J2434" s="12">
        <v>100</v>
      </c>
      <c r="K2434" s="12">
        <v>20</v>
      </c>
      <c r="L2434" s="12">
        <v>0</v>
      </c>
      <c r="M2434" s="12">
        <v>0</v>
      </c>
      <c r="N2434" s="39">
        <v>0</v>
      </c>
      <c r="O2434" s="31">
        <v>9.3287999999999996E-2</v>
      </c>
      <c r="P2434" s="36" t="s">
        <v>99</v>
      </c>
    </row>
    <row r="2435" spans="1:16" ht="24" x14ac:dyDescent="0.25">
      <c r="A2435" s="38">
        <v>39469</v>
      </c>
      <c r="B2435" s="38">
        <v>39469</v>
      </c>
      <c r="C2435" s="11">
        <v>2008</v>
      </c>
      <c r="D2435" s="35" t="s">
        <v>13</v>
      </c>
      <c r="E2435" s="11" t="s">
        <v>125</v>
      </c>
      <c r="F2435" s="36" t="s">
        <v>44</v>
      </c>
      <c r="G2435" s="36" t="s">
        <v>3521</v>
      </c>
      <c r="H2435" s="9" t="s">
        <v>3522</v>
      </c>
      <c r="I2435" s="10">
        <v>0</v>
      </c>
      <c r="J2435" s="12">
        <v>31</v>
      </c>
      <c r="K2435" s="12">
        <v>0</v>
      </c>
      <c r="L2435" s="12">
        <v>0</v>
      </c>
      <c r="M2435" s="12">
        <v>0</v>
      </c>
      <c r="N2435" s="39">
        <v>0</v>
      </c>
      <c r="O2435" s="31">
        <v>0</v>
      </c>
      <c r="P2435" s="36" t="s">
        <v>99</v>
      </c>
    </row>
    <row r="2436" spans="1:16" ht="48" x14ac:dyDescent="0.25">
      <c r="A2436" s="38">
        <v>39470</v>
      </c>
      <c r="B2436" s="38">
        <v>39470</v>
      </c>
      <c r="C2436" s="11">
        <v>2008</v>
      </c>
      <c r="D2436" s="11" t="s">
        <v>34</v>
      </c>
      <c r="E2436" s="11" t="s">
        <v>182</v>
      </c>
      <c r="F2436" s="36" t="s">
        <v>165</v>
      </c>
      <c r="G2436" s="36" t="s">
        <v>3478</v>
      </c>
      <c r="H2436" s="9" t="s">
        <v>3523</v>
      </c>
      <c r="I2436" s="10">
        <v>2</v>
      </c>
      <c r="J2436" s="12">
        <v>2</v>
      </c>
      <c r="K2436" s="12">
        <v>5</v>
      </c>
      <c r="L2436" s="12">
        <v>0</v>
      </c>
      <c r="M2436" s="12">
        <v>0</v>
      </c>
      <c r="N2436" s="39">
        <v>0</v>
      </c>
      <c r="O2436" s="31">
        <v>21.434000000000001</v>
      </c>
      <c r="P2436" s="36" t="s">
        <v>99</v>
      </c>
    </row>
    <row r="2437" spans="1:16" ht="24" x14ac:dyDescent="0.25">
      <c r="A2437" s="38">
        <v>39470</v>
      </c>
      <c r="B2437" s="38">
        <v>39470</v>
      </c>
      <c r="C2437" s="11">
        <v>2008</v>
      </c>
      <c r="D2437" s="35" t="s">
        <v>115</v>
      </c>
      <c r="E2437" s="11" t="s">
        <v>116</v>
      </c>
      <c r="F2437" s="36" t="s">
        <v>598</v>
      </c>
      <c r="G2437" s="36" t="s">
        <v>3524</v>
      </c>
      <c r="H2437" s="9" t="s">
        <v>3525</v>
      </c>
      <c r="I2437" s="10">
        <v>0</v>
      </c>
      <c r="J2437" s="12">
        <v>10</v>
      </c>
      <c r="K2437" s="12">
        <v>0</v>
      </c>
      <c r="L2437" s="12">
        <v>0</v>
      </c>
      <c r="M2437" s="12">
        <v>0</v>
      </c>
      <c r="N2437" s="39">
        <v>0</v>
      </c>
      <c r="O2437" s="31">
        <v>0.34499999999999997</v>
      </c>
      <c r="P2437" s="36" t="s">
        <v>99</v>
      </c>
    </row>
    <row r="2438" spans="1:16" ht="24" x14ac:dyDescent="0.25">
      <c r="A2438" s="38">
        <v>39471</v>
      </c>
      <c r="B2438" s="38">
        <v>39471</v>
      </c>
      <c r="C2438" s="11">
        <v>2008</v>
      </c>
      <c r="D2438" s="35" t="s">
        <v>13</v>
      </c>
      <c r="E2438" s="11" t="s">
        <v>149</v>
      </c>
      <c r="F2438" s="36" t="s">
        <v>15</v>
      </c>
      <c r="G2438" s="36" t="s">
        <v>3526</v>
      </c>
      <c r="H2438" s="9" t="s">
        <v>3527</v>
      </c>
      <c r="I2438" s="10">
        <v>3</v>
      </c>
      <c r="J2438" s="12">
        <v>3</v>
      </c>
      <c r="K2438" s="12">
        <v>0</v>
      </c>
      <c r="L2438" s="12">
        <v>0</v>
      </c>
      <c r="M2438" s="12">
        <v>0</v>
      </c>
      <c r="N2438" s="39">
        <v>0</v>
      </c>
      <c r="O2438" s="31">
        <v>0</v>
      </c>
      <c r="P2438" s="36" t="s">
        <v>99</v>
      </c>
    </row>
    <row r="2439" spans="1:16" ht="36" x14ac:dyDescent="0.25">
      <c r="A2439" s="38">
        <v>39476</v>
      </c>
      <c r="B2439" s="38">
        <v>39476</v>
      </c>
      <c r="C2439" s="11">
        <v>2008</v>
      </c>
      <c r="D2439" s="35" t="s">
        <v>115</v>
      </c>
      <c r="E2439" s="11" t="s">
        <v>116</v>
      </c>
      <c r="F2439" s="36" t="s">
        <v>51</v>
      </c>
      <c r="G2439" s="36" t="s">
        <v>1101</v>
      </c>
      <c r="H2439" s="9" t="s">
        <v>3528</v>
      </c>
      <c r="I2439" s="10">
        <v>10</v>
      </c>
      <c r="J2439" s="12">
        <v>33</v>
      </c>
      <c r="K2439" s="12">
        <v>0</v>
      </c>
      <c r="L2439" s="12">
        <v>0</v>
      </c>
      <c r="M2439" s="12">
        <v>0</v>
      </c>
      <c r="N2439" s="39">
        <v>0</v>
      </c>
      <c r="O2439" s="31">
        <v>0.4</v>
      </c>
      <c r="P2439" s="36" t="s">
        <v>99</v>
      </c>
    </row>
    <row r="2440" spans="1:16" ht="24" x14ac:dyDescent="0.25">
      <c r="A2440" s="38">
        <v>39476</v>
      </c>
      <c r="B2440" s="38">
        <v>39476</v>
      </c>
      <c r="C2440" s="11">
        <v>2008</v>
      </c>
      <c r="D2440" s="35" t="s">
        <v>13</v>
      </c>
      <c r="E2440" s="11" t="s">
        <v>125</v>
      </c>
      <c r="F2440" s="36" t="s">
        <v>15</v>
      </c>
      <c r="G2440" s="36" t="s">
        <v>3529</v>
      </c>
      <c r="H2440" s="9" t="s">
        <v>3530</v>
      </c>
      <c r="I2440" s="10">
        <v>1</v>
      </c>
      <c r="J2440" s="12">
        <v>7</v>
      </c>
      <c r="K2440" s="12">
        <v>1</v>
      </c>
      <c r="L2440" s="12">
        <v>0</v>
      </c>
      <c r="M2440" s="12">
        <v>0</v>
      </c>
      <c r="N2440" s="39">
        <v>0</v>
      </c>
      <c r="O2440" s="31">
        <v>4.1699E-2</v>
      </c>
      <c r="P2440" s="36" t="s">
        <v>99</v>
      </c>
    </row>
    <row r="2441" spans="1:16" ht="24" x14ac:dyDescent="0.25">
      <c r="A2441" s="38">
        <v>39476</v>
      </c>
      <c r="B2441" s="38">
        <v>39476</v>
      </c>
      <c r="C2441" s="11">
        <v>2008</v>
      </c>
      <c r="D2441" s="35" t="s">
        <v>13</v>
      </c>
      <c r="E2441" s="11" t="s">
        <v>112</v>
      </c>
      <c r="F2441" s="36" t="s">
        <v>55</v>
      </c>
      <c r="G2441" s="36" t="s">
        <v>2060</v>
      </c>
      <c r="H2441" s="9" t="s">
        <v>3531</v>
      </c>
      <c r="I2441" s="10">
        <v>0</v>
      </c>
      <c r="J2441" s="12">
        <v>150</v>
      </c>
      <c r="K2441" s="12">
        <v>0</v>
      </c>
      <c r="L2441" s="12">
        <v>0</v>
      </c>
      <c r="M2441" s="12">
        <v>0</v>
      </c>
      <c r="N2441" s="39">
        <v>0</v>
      </c>
      <c r="O2441" s="31">
        <v>0</v>
      </c>
      <c r="P2441" s="36" t="s">
        <v>99</v>
      </c>
    </row>
    <row r="2442" spans="1:16" ht="24" x14ac:dyDescent="0.25">
      <c r="A2442" s="38">
        <v>39477</v>
      </c>
      <c r="B2442" s="38">
        <v>39477</v>
      </c>
      <c r="C2442" s="11">
        <v>2008</v>
      </c>
      <c r="D2442" s="35" t="s">
        <v>13</v>
      </c>
      <c r="E2442" s="11" t="s">
        <v>112</v>
      </c>
      <c r="F2442" s="36" t="s">
        <v>55</v>
      </c>
      <c r="G2442" s="36" t="s">
        <v>3532</v>
      </c>
      <c r="H2442" s="9" t="s">
        <v>3533</v>
      </c>
      <c r="I2442" s="10">
        <v>0</v>
      </c>
      <c r="J2442" s="12">
        <v>1</v>
      </c>
      <c r="K2442" s="12">
        <v>0</v>
      </c>
      <c r="L2442" s="12">
        <v>0</v>
      </c>
      <c r="M2442" s="12">
        <v>0</v>
      </c>
      <c r="N2442" s="39">
        <v>0</v>
      </c>
      <c r="O2442" s="31">
        <v>0.45</v>
      </c>
      <c r="P2442" s="36" t="s">
        <v>99</v>
      </c>
    </row>
    <row r="2443" spans="1:16" ht="36" x14ac:dyDescent="0.25">
      <c r="A2443" s="38">
        <v>39479</v>
      </c>
      <c r="B2443" s="38">
        <v>39479</v>
      </c>
      <c r="C2443" s="11">
        <v>2008</v>
      </c>
      <c r="D2443" s="35" t="s">
        <v>13</v>
      </c>
      <c r="E2443" s="11" t="s">
        <v>125</v>
      </c>
      <c r="F2443" s="36" t="s">
        <v>162</v>
      </c>
      <c r="G2443" s="36" t="s">
        <v>3534</v>
      </c>
      <c r="H2443" s="9" t="s">
        <v>3535</v>
      </c>
      <c r="I2443" s="10">
        <v>1</v>
      </c>
      <c r="J2443" s="12">
        <v>2</v>
      </c>
      <c r="K2443" s="12">
        <v>0</v>
      </c>
      <c r="L2443" s="12">
        <v>0</v>
      </c>
      <c r="M2443" s="12">
        <v>0</v>
      </c>
      <c r="N2443" s="39">
        <v>0</v>
      </c>
      <c r="O2443" s="31">
        <v>0</v>
      </c>
      <c r="P2443" s="36" t="s">
        <v>99</v>
      </c>
    </row>
    <row r="2444" spans="1:16" ht="36" x14ac:dyDescent="0.25">
      <c r="A2444" s="38">
        <v>39480</v>
      </c>
      <c r="B2444" s="38">
        <v>39480</v>
      </c>
      <c r="C2444" s="11">
        <v>2008</v>
      </c>
      <c r="D2444" s="35" t="s">
        <v>13</v>
      </c>
      <c r="E2444" s="11" t="s">
        <v>125</v>
      </c>
      <c r="F2444" s="36" t="s">
        <v>15</v>
      </c>
      <c r="G2444" s="36" t="s">
        <v>2360</v>
      </c>
      <c r="H2444" s="9" t="s">
        <v>3536</v>
      </c>
      <c r="I2444" s="10">
        <v>0</v>
      </c>
      <c r="J2444" s="12">
        <v>5</v>
      </c>
      <c r="K2444" s="12">
        <v>0</v>
      </c>
      <c r="L2444" s="12">
        <v>0</v>
      </c>
      <c r="M2444" s="12">
        <v>0</v>
      </c>
      <c r="N2444" s="39">
        <v>0</v>
      </c>
      <c r="O2444" s="31">
        <v>0</v>
      </c>
      <c r="P2444" s="36" t="s">
        <v>99</v>
      </c>
    </row>
    <row r="2445" spans="1:16" ht="24" x14ac:dyDescent="0.25">
      <c r="A2445" s="38">
        <v>39482</v>
      </c>
      <c r="B2445" s="38">
        <v>39482</v>
      </c>
      <c r="C2445" s="11">
        <v>2008</v>
      </c>
      <c r="D2445" s="35" t="s">
        <v>115</v>
      </c>
      <c r="E2445" s="11" t="s">
        <v>116</v>
      </c>
      <c r="F2445" s="36" t="s">
        <v>47</v>
      </c>
      <c r="G2445" s="36" t="s">
        <v>3537</v>
      </c>
      <c r="H2445" s="9" t="s">
        <v>3538</v>
      </c>
      <c r="I2445" s="10">
        <v>0</v>
      </c>
      <c r="J2445" s="12">
        <v>0</v>
      </c>
      <c r="K2445" s="12">
        <v>0</v>
      </c>
      <c r="L2445" s="12">
        <v>0</v>
      </c>
      <c r="M2445" s="12">
        <v>0</v>
      </c>
      <c r="N2445" s="39">
        <v>0</v>
      </c>
      <c r="O2445" s="31">
        <v>0.30487999999999998</v>
      </c>
      <c r="P2445" s="36" t="s">
        <v>99</v>
      </c>
    </row>
    <row r="2446" spans="1:16" ht="24" x14ac:dyDescent="0.25">
      <c r="A2446" s="38">
        <v>39483</v>
      </c>
      <c r="B2446" s="38">
        <v>39483</v>
      </c>
      <c r="C2446" s="11">
        <v>2008</v>
      </c>
      <c r="D2446" s="35" t="s">
        <v>13</v>
      </c>
      <c r="E2446" s="11" t="s">
        <v>112</v>
      </c>
      <c r="F2446" s="36" t="s">
        <v>165</v>
      </c>
      <c r="G2446" s="36" t="s">
        <v>1293</v>
      </c>
      <c r="H2446" s="9" t="s">
        <v>3539</v>
      </c>
      <c r="I2446" s="10">
        <v>0</v>
      </c>
      <c r="J2446" s="12">
        <v>1</v>
      </c>
      <c r="K2446" s="12">
        <v>0</v>
      </c>
      <c r="L2446" s="12">
        <v>0</v>
      </c>
      <c r="M2446" s="12">
        <v>0</v>
      </c>
      <c r="N2446" s="39">
        <v>0</v>
      </c>
      <c r="O2446" s="31">
        <v>4.4999999999999998E-2</v>
      </c>
      <c r="P2446" s="36" t="s">
        <v>99</v>
      </c>
    </row>
    <row r="2447" spans="1:16" ht="36" x14ac:dyDescent="0.25">
      <c r="A2447" s="38">
        <v>39485</v>
      </c>
      <c r="B2447" s="38">
        <v>39485</v>
      </c>
      <c r="C2447" s="11">
        <v>2008</v>
      </c>
      <c r="D2447" s="35" t="s">
        <v>115</v>
      </c>
      <c r="E2447" s="11" t="s">
        <v>116</v>
      </c>
      <c r="F2447" s="36" t="s">
        <v>165</v>
      </c>
      <c r="G2447" s="36" t="s">
        <v>205</v>
      </c>
      <c r="H2447" s="9" t="s">
        <v>3540</v>
      </c>
      <c r="I2447" s="10">
        <v>0</v>
      </c>
      <c r="J2447" s="12">
        <v>0</v>
      </c>
      <c r="K2447" s="12">
        <v>0</v>
      </c>
      <c r="L2447" s="12">
        <v>0</v>
      </c>
      <c r="M2447" s="12">
        <v>0</v>
      </c>
      <c r="N2447" s="39">
        <v>0</v>
      </c>
      <c r="O2447" s="31">
        <v>0.44696000000000002</v>
      </c>
      <c r="P2447" s="36" t="s">
        <v>99</v>
      </c>
    </row>
    <row r="2448" spans="1:16" ht="36" x14ac:dyDescent="0.25">
      <c r="A2448" s="38">
        <v>39486</v>
      </c>
      <c r="B2448" s="38">
        <v>39486</v>
      </c>
      <c r="C2448" s="11">
        <v>2008</v>
      </c>
      <c r="D2448" s="35" t="s">
        <v>115</v>
      </c>
      <c r="E2448" s="11" t="s">
        <v>116</v>
      </c>
      <c r="F2448" s="36" t="s">
        <v>47</v>
      </c>
      <c r="G2448" s="36" t="s">
        <v>941</v>
      </c>
      <c r="H2448" s="9" t="s">
        <v>3541</v>
      </c>
      <c r="I2448" s="10">
        <v>0</v>
      </c>
      <c r="J2448" s="12">
        <v>9</v>
      </c>
      <c r="K2448" s="12">
        <v>0</v>
      </c>
      <c r="L2448" s="12">
        <v>0</v>
      </c>
      <c r="M2448" s="12">
        <v>0</v>
      </c>
      <c r="N2448" s="39">
        <v>0</v>
      </c>
      <c r="O2448" s="31">
        <v>1</v>
      </c>
      <c r="P2448" s="36" t="s">
        <v>99</v>
      </c>
    </row>
    <row r="2449" spans="1:16" ht="48" x14ac:dyDescent="0.25">
      <c r="A2449" s="38">
        <v>39487</v>
      </c>
      <c r="B2449" s="38">
        <v>39487</v>
      </c>
      <c r="C2449" s="11">
        <v>2008</v>
      </c>
      <c r="D2449" s="35" t="s">
        <v>115</v>
      </c>
      <c r="E2449" s="11" t="s">
        <v>116</v>
      </c>
      <c r="F2449" s="36" t="s">
        <v>44</v>
      </c>
      <c r="G2449" s="36" t="s">
        <v>889</v>
      </c>
      <c r="H2449" s="9" t="s">
        <v>3542</v>
      </c>
      <c r="I2449" s="10">
        <v>0</v>
      </c>
      <c r="J2449" s="12">
        <v>0</v>
      </c>
      <c r="K2449" s="12">
        <v>0</v>
      </c>
      <c r="L2449" s="12">
        <v>0</v>
      </c>
      <c r="M2449" s="12">
        <v>0</v>
      </c>
      <c r="N2449" s="39">
        <v>0</v>
      </c>
      <c r="O2449" s="31">
        <v>5.8789999999999996</v>
      </c>
      <c r="P2449" s="36" t="s">
        <v>99</v>
      </c>
    </row>
    <row r="2450" spans="1:16" ht="36" x14ac:dyDescent="0.25">
      <c r="A2450" s="38">
        <v>39488</v>
      </c>
      <c r="B2450" s="38">
        <v>39488</v>
      </c>
      <c r="C2450" s="11">
        <v>2008</v>
      </c>
      <c r="D2450" s="35" t="s">
        <v>13</v>
      </c>
      <c r="E2450" s="11" t="s">
        <v>112</v>
      </c>
      <c r="F2450" s="36" t="s">
        <v>51</v>
      </c>
      <c r="G2450" s="36" t="s">
        <v>1839</v>
      </c>
      <c r="H2450" s="9" t="s">
        <v>3543</v>
      </c>
      <c r="I2450" s="10">
        <v>0</v>
      </c>
      <c r="J2450" s="12">
        <v>15</v>
      </c>
      <c r="K2450" s="12">
        <v>0</v>
      </c>
      <c r="L2450" s="12">
        <v>0</v>
      </c>
      <c r="M2450" s="12">
        <v>0</v>
      </c>
      <c r="N2450" s="39">
        <v>0</v>
      </c>
      <c r="O2450" s="31">
        <v>0</v>
      </c>
      <c r="P2450" s="36" t="s">
        <v>99</v>
      </c>
    </row>
    <row r="2451" spans="1:16" ht="24" x14ac:dyDescent="0.25">
      <c r="A2451" s="38">
        <v>39490</v>
      </c>
      <c r="B2451" s="38">
        <v>39490</v>
      </c>
      <c r="C2451" s="11">
        <v>2008</v>
      </c>
      <c r="D2451" s="35" t="s">
        <v>13</v>
      </c>
      <c r="E2451" s="11" t="s">
        <v>125</v>
      </c>
      <c r="F2451" s="36" t="s">
        <v>165</v>
      </c>
      <c r="G2451" s="36" t="s">
        <v>3544</v>
      </c>
      <c r="H2451" s="9" t="s">
        <v>3545</v>
      </c>
      <c r="I2451" s="10">
        <v>0</v>
      </c>
      <c r="J2451" s="12">
        <v>5</v>
      </c>
      <c r="K2451" s="12">
        <v>1</v>
      </c>
      <c r="L2451" s="12">
        <v>0</v>
      </c>
      <c r="M2451" s="12">
        <v>0</v>
      </c>
      <c r="N2451" s="39">
        <v>0</v>
      </c>
      <c r="O2451" s="31">
        <v>4.1699E-2</v>
      </c>
      <c r="P2451" s="36" t="s">
        <v>99</v>
      </c>
    </row>
    <row r="2452" spans="1:16" ht="24" x14ac:dyDescent="0.25">
      <c r="A2452" s="38">
        <v>39490</v>
      </c>
      <c r="B2452" s="38">
        <v>39490</v>
      </c>
      <c r="C2452" s="11">
        <v>2008</v>
      </c>
      <c r="D2452" s="35" t="s">
        <v>115</v>
      </c>
      <c r="E2452" s="11" t="s">
        <v>116</v>
      </c>
      <c r="F2452" s="36" t="s">
        <v>47</v>
      </c>
      <c r="G2452" s="36" t="s">
        <v>2113</v>
      </c>
      <c r="H2452" s="9" t="s">
        <v>3546</v>
      </c>
      <c r="I2452" s="10">
        <v>0</v>
      </c>
      <c r="J2452" s="12">
        <v>2</v>
      </c>
      <c r="K2452" s="12">
        <v>0</v>
      </c>
      <c r="L2452" s="12">
        <v>0</v>
      </c>
      <c r="M2452" s="12">
        <v>0</v>
      </c>
      <c r="N2452" s="39">
        <v>0</v>
      </c>
      <c r="O2452" s="31">
        <v>0</v>
      </c>
      <c r="P2452" s="36" t="s">
        <v>99</v>
      </c>
    </row>
    <row r="2453" spans="1:16" ht="36" x14ac:dyDescent="0.25">
      <c r="A2453" s="38">
        <v>39492</v>
      </c>
      <c r="B2453" s="38">
        <v>39492</v>
      </c>
      <c r="C2453" s="11">
        <v>2008</v>
      </c>
      <c r="D2453" s="11" t="s">
        <v>34</v>
      </c>
      <c r="E2453" s="11" t="s">
        <v>333</v>
      </c>
      <c r="F2453" s="36" t="s">
        <v>28</v>
      </c>
      <c r="G2453" s="36" t="s">
        <v>779</v>
      </c>
      <c r="H2453" s="9" t="s">
        <v>3547</v>
      </c>
      <c r="I2453" s="10">
        <v>0</v>
      </c>
      <c r="J2453" s="12">
        <v>0</v>
      </c>
      <c r="K2453" s="12">
        <v>0</v>
      </c>
      <c r="L2453" s="12">
        <v>0</v>
      </c>
      <c r="M2453" s="12">
        <v>0</v>
      </c>
      <c r="N2453" s="39">
        <v>0</v>
      </c>
      <c r="O2453" s="31">
        <v>0</v>
      </c>
      <c r="P2453" s="36" t="s">
        <v>99</v>
      </c>
    </row>
    <row r="2454" spans="1:16" ht="36" x14ac:dyDescent="0.25">
      <c r="A2454" s="38">
        <v>39492</v>
      </c>
      <c r="B2454" s="38">
        <v>39492</v>
      </c>
      <c r="C2454" s="11">
        <v>2008</v>
      </c>
      <c r="D2454" s="35" t="s">
        <v>13</v>
      </c>
      <c r="E2454" s="11" t="s">
        <v>112</v>
      </c>
      <c r="F2454" s="36" t="s">
        <v>19</v>
      </c>
      <c r="G2454" s="36" t="s">
        <v>2048</v>
      </c>
      <c r="H2454" s="9" t="s">
        <v>3548</v>
      </c>
      <c r="I2454" s="10">
        <v>0</v>
      </c>
      <c r="J2454" s="12">
        <v>0</v>
      </c>
      <c r="K2454" s="12">
        <v>0</v>
      </c>
      <c r="L2454" s="12">
        <v>0</v>
      </c>
      <c r="M2454" s="12">
        <v>0</v>
      </c>
      <c r="N2454" s="39">
        <v>0</v>
      </c>
      <c r="O2454" s="31">
        <v>0</v>
      </c>
      <c r="P2454" s="36" t="s">
        <v>99</v>
      </c>
    </row>
    <row r="2455" spans="1:16" ht="36" x14ac:dyDescent="0.25">
      <c r="A2455" s="38">
        <v>39493</v>
      </c>
      <c r="B2455" s="38">
        <v>39493</v>
      </c>
      <c r="C2455" s="11">
        <v>2008</v>
      </c>
      <c r="D2455" s="35" t="s">
        <v>115</v>
      </c>
      <c r="E2455" s="11" t="s">
        <v>116</v>
      </c>
      <c r="F2455" s="36" t="s">
        <v>162</v>
      </c>
      <c r="G2455" s="36" t="s">
        <v>3549</v>
      </c>
      <c r="H2455" s="9" t="s">
        <v>3550</v>
      </c>
      <c r="I2455" s="10">
        <v>1</v>
      </c>
      <c r="J2455" s="12">
        <v>8</v>
      </c>
      <c r="K2455" s="12">
        <v>0</v>
      </c>
      <c r="L2455" s="12">
        <v>0</v>
      </c>
      <c r="M2455" s="12">
        <v>0</v>
      </c>
      <c r="N2455" s="39">
        <v>0</v>
      </c>
      <c r="O2455" s="31">
        <v>0.4</v>
      </c>
      <c r="P2455" s="36" t="s">
        <v>99</v>
      </c>
    </row>
    <row r="2456" spans="1:16" ht="24" x14ac:dyDescent="0.25">
      <c r="A2456" s="38">
        <v>39493</v>
      </c>
      <c r="B2456" s="38">
        <v>39493</v>
      </c>
      <c r="C2456" s="11">
        <v>2008</v>
      </c>
      <c r="D2456" s="11" t="s">
        <v>34</v>
      </c>
      <c r="E2456" s="11" t="s">
        <v>333</v>
      </c>
      <c r="F2456" s="36" t="s">
        <v>21</v>
      </c>
      <c r="G2456" s="9" t="s">
        <v>3551</v>
      </c>
      <c r="H2456" s="9" t="s">
        <v>3552</v>
      </c>
      <c r="I2456" s="10">
        <v>0</v>
      </c>
      <c r="J2456" s="12">
        <v>0</v>
      </c>
      <c r="K2456" s="12">
        <v>0</v>
      </c>
      <c r="L2456" s="12">
        <v>0</v>
      </c>
      <c r="M2456" s="12">
        <v>0</v>
      </c>
      <c r="N2456" s="39">
        <v>0</v>
      </c>
      <c r="O2456" s="31">
        <v>0</v>
      </c>
      <c r="P2456" s="36" t="s">
        <v>99</v>
      </c>
    </row>
    <row r="2457" spans="1:16" ht="36" x14ac:dyDescent="0.25">
      <c r="A2457" s="38">
        <v>39495</v>
      </c>
      <c r="B2457" s="38">
        <v>39495</v>
      </c>
      <c r="C2457" s="11">
        <v>2008</v>
      </c>
      <c r="D2457" s="35" t="s">
        <v>13</v>
      </c>
      <c r="E2457" s="11" t="s">
        <v>125</v>
      </c>
      <c r="F2457" s="36" t="s">
        <v>55</v>
      </c>
      <c r="G2457" s="36" t="s">
        <v>3553</v>
      </c>
      <c r="H2457" s="9" t="s">
        <v>3554</v>
      </c>
      <c r="I2457" s="10">
        <v>4</v>
      </c>
      <c r="J2457" s="12">
        <v>4</v>
      </c>
      <c r="K2457" s="12">
        <v>0</v>
      </c>
      <c r="L2457" s="12">
        <v>0</v>
      </c>
      <c r="M2457" s="12">
        <v>0</v>
      </c>
      <c r="N2457" s="39">
        <v>0</v>
      </c>
      <c r="O2457" s="31">
        <v>4.1699E-2</v>
      </c>
      <c r="P2457" s="36" t="s">
        <v>99</v>
      </c>
    </row>
    <row r="2458" spans="1:16" ht="48" x14ac:dyDescent="0.25">
      <c r="A2458" s="38">
        <v>39496</v>
      </c>
      <c r="B2458" s="38">
        <v>39496</v>
      </c>
      <c r="C2458" s="11">
        <v>2008</v>
      </c>
      <c r="D2458" s="35" t="s">
        <v>115</v>
      </c>
      <c r="E2458" s="11" t="s">
        <v>116</v>
      </c>
      <c r="F2458" s="36" t="s">
        <v>65</v>
      </c>
      <c r="G2458" s="36" t="s">
        <v>65</v>
      </c>
      <c r="H2458" s="9" t="s">
        <v>3555</v>
      </c>
      <c r="I2458" s="10">
        <v>0</v>
      </c>
      <c r="J2458" s="12">
        <v>30</v>
      </c>
      <c r="K2458" s="12">
        <v>6</v>
      </c>
      <c r="L2458" s="12">
        <v>0</v>
      </c>
      <c r="M2458" s="12">
        <v>0</v>
      </c>
      <c r="N2458" s="39">
        <v>0</v>
      </c>
      <c r="O2458" s="31">
        <v>0.88500000000000001</v>
      </c>
      <c r="P2458" s="36" t="s">
        <v>99</v>
      </c>
    </row>
    <row r="2459" spans="1:16" ht="36" x14ac:dyDescent="0.25">
      <c r="A2459" s="38">
        <v>39497</v>
      </c>
      <c r="B2459" s="38">
        <v>39497</v>
      </c>
      <c r="C2459" s="11">
        <v>2008</v>
      </c>
      <c r="D2459" s="35" t="s">
        <v>13</v>
      </c>
      <c r="E2459" s="11" t="s">
        <v>125</v>
      </c>
      <c r="F2459" s="36" t="s">
        <v>15</v>
      </c>
      <c r="G2459" s="36" t="s">
        <v>994</v>
      </c>
      <c r="H2459" s="9" t="s">
        <v>3556</v>
      </c>
      <c r="I2459" s="10">
        <v>0</v>
      </c>
      <c r="J2459" s="12">
        <v>0</v>
      </c>
      <c r="K2459" s="12">
        <v>0</v>
      </c>
      <c r="L2459" s="12">
        <v>0</v>
      </c>
      <c r="M2459" s="12">
        <v>0</v>
      </c>
      <c r="N2459" s="39">
        <v>0</v>
      </c>
      <c r="O2459" s="31">
        <v>0</v>
      </c>
      <c r="P2459" s="36" t="s">
        <v>99</v>
      </c>
    </row>
    <row r="2460" spans="1:16" ht="36" x14ac:dyDescent="0.25">
      <c r="A2460" s="38">
        <v>39499</v>
      </c>
      <c r="B2460" s="38">
        <v>39499</v>
      </c>
      <c r="C2460" s="11">
        <v>2008</v>
      </c>
      <c r="D2460" s="35" t="s">
        <v>13</v>
      </c>
      <c r="E2460" s="11" t="s">
        <v>125</v>
      </c>
      <c r="F2460" s="36" t="s">
        <v>51</v>
      </c>
      <c r="G2460" s="36" t="s">
        <v>2083</v>
      </c>
      <c r="H2460" s="9" t="s">
        <v>3557</v>
      </c>
      <c r="I2460" s="10">
        <v>0</v>
      </c>
      <c r="J2460" s="12">
        <v>4</v>
      </c>
      <c r="K2460" s="12">
        <v>1</v>
      </c>
      <c r="L2460" s="12">
        <v>0</v>
      </c>
      <c r="M2460" s="12">
        <v>0</v>
      </c>
      <c r="N2460" s="39">
        <v>0</v>
      </c>
      <c r="O2460" s="31">
        <v>4.1699E-2</v>
      </c>
      <c r="P2460" s="36" t="s">
        <v>99</v>
      </c>
    </row>
    <row r="2461" spans="1:16" ht="48" x14ac:dyDescent="0.25">
      <c r="A2461" s="38">
        <v>39499</v>
      </c>
      <c r="B2461" s="38">
        <v>39499</v>
      </c>
      <c r="C2461" s="11">
        <v>2008</v>
      </c>
      <c r="D2461" s="35" t="s">
        <v>13</v>
      </c>
      <c r="E2461" s="11" t="s">
        <v>125</v>
      </c>
      <c r="F2461" s="36" t="s">
        <v>19</v>
      </c>
      <c r="G2461" s="36" t="s">
        <v>1282</v>
      </c>
      <c r="H2461" s="9" t="s">
        <v>3558</v>
      </c>
      <c r="I2461" s="10">
        <v>0</v>
      </c>
      <c r="J2461" s="12">
        <v>300</v>
      </c>
      <c r="K2461" s="12">
        <v>0</v>
      </c>
      <c r="L2461" s="12">
        <v>0</v>
      </c>
      <c r="M2461" s="12">
        <v>0</v>
      </c>
      <c r="N2461" s="39">
        <v>0</v>
      </c>
      <c r="O2461" s="31">
        <v>0</v>
      </c>
      <c r="P2461" s="36" t="s">
        <v>99</v>
      </c>
    </row>
    <row r="2462" spans="1:16" ht="24" x14ac:dyDescent="0.25">
      <c r="A2462" s="38">
        <v>39499</v>
      </c>
      <c r="B2462" s="38">
        <v>39499</v>
      </c>
      <c r="C2462" s="11">
        <v>2008</v>
      </c>
      <c r="D2462" s="35" t="s">
        <v>115</v>
      </c>
      <c r="E2462" s="11" t="s">
        <v>116</v>
      </c>
      <c r="F2462" s="36" t="s">
        <v>51</v>
      </c>
      <c r="G2462" s="36" t="s">
        <v>741</v>
      </c>
      <c r="H2462" s="9" t="s">
        <v>3559</v>
      </c>
      <c r="I2462" s="10">
        <v>0</v>
      </c>
      <c r="J2462" s="12">
        <v>3</v>
      </c>
      <c r="K2462" s="12">
        <v>0</v>
      </c>
      <c r="L2462" s="12">
        <v>0</v>
      </c>
      <c r="M2462" s="12">
        <v>0</v>
      </c>
      <c r="N2462" s="39">
        <v>0</v>
      </c>
      <c r="O2462" s="31">
        <v>0.48</v>
      </c>
      <c r="P2462" s="36" t="s">
        <v>99</v>
      </c>
    </row>
    <row r="2463" spans="1:16" ht="24" x14ac:dyDescent="0.25">
      <c r="A2463" s="38">
        <v>39502</v>
      </c>
      <c r="B2463" s="38">
        <v>39502</v>
      </c>
      <c r="C2463" s="11">
        <v>2008</v>
      </c>
      <c r="D2463" s="35" t="s">
        <v>115</v>
      </c>
      <c r="E2463" s="11" t="s">
        <v>116</v>
      </c>
      <c r="F2463" s="36" t="s">
        <v>92</v>
      </c>
      <c r="G2463" s="36" t="s">
        <v>423</v>
      </c>
      <c r="H2463" s="9" t="s">
        <v>3560</v>
      </c>
      <c r="I2463" s="10">
        <v>6</v>
      </c>
      <c r="J2463" s="12">
        <v>6</v>
      </c>
      <c r="K2463" s="12">
        <v>0</v>
      </c>
      <c r="L2463" s="12">
        <v>0</v>
      </c>
      <c r="M2463" s="12">
        <v>0</v>
      </c>
      <c r="N2463" s="39">
        <v>0</v>
      </c>
      <c r="O2463" s="31">
        <v>0.495</v>
      </c>
      <c r="P2463" s="36" t="s">
        <v>99</v>
      </c>
    </row>
    <row r="2464" spans="1:16" ht="24" x14ac:dyDescent="0.25">
      <c r="A2464" s="38">
        <v>39504</v>
      </c>
      <c r="B2464" s="38">
        <v>39504</v>
      </c>
      <c r="C2464" s="11">
        <v>2008</v>
      </c>
      <c r="D2464" s="35" t="s">
        <v>115</v>
      </c>
      <c r="E2464" s="11" t="s">
        <v>116</v>
      </c>
      <c r="F2464" s="36" t="s">
        <v>21</v>
      </c>
      <c r="G2464" s="36" t="s">
        <v>3561</v>
      </c>
      <c r="H2464" s="9" t="s">
        <v>3562</v>
      </c>
      <c r="I2464" s="10">
        <v>2</v>
      </c>
      <c r="J2464" s="12">
        <v>2</v>
      </c>
      <c r="K2464" s="12">
        <v>0</v>
      </c>
      <c r="L2464" s="12">
        <v>0</v>
      </c>
      <c r="M2464" s="12">
        <v>0</v>
      </c>
      <c r="N2464" s="39">
        <v>0</v>
      </c>
      <c r="O2464" s="31">
        <v>4.4999999999999998E-2</v>
      </c>
      <c r="P2464" s="36" t="s">
        <v>99</v>
      </c>
    </row>
    <row r="2465" spans="1:16" ht="36" x14ac:dyDescent="0.25">
      <c r="A2465" s="38">
        <v>39504</v>
      </c>
      <c r="B2465" s="38">
        <v>39504</v>
      </c>
      <c r="C2465" s="11">
        <v>2008</v>
      </c>
      <c r="D2465" s="11" t="s">
        <v>34</v>
      </c>
      <c r="E2465" s="11" t="s">
        <v>35</v>
      </c>
      <c r="F2465" s="36" t="s">
        <v>97</v>
      </c>
      <c r="G2465" s="36" t="s">
        <v>3563</v>
      </c>
      <c r="H2465" s="9" t="s">
        <v>3564</v>
      </c>
      <c r="I2465" s="10">
        <v>0</v>
      </c>
      <c r="J2465" s="12">
        <v>325</v>
      </c>
      <c r="K2465" s="12">
        <v>65</v>
      </c>
      <c r="L2465" s="12">
        <v>0</v>
      </c>
      <c r="M2465" s="12">
        <v>0</v>
      </c>
      <c r="N2465" s="39">
        <v>0</v>
      </c>
      <c r="O2465" s="31">
        <v>0.75587199999999999</v>
      </c>
      <c r="P2465" s="36" t="s">
        <v>99</v>
      </c>
    </row>
    <row r="2466" spans="1:16" ht="36" x14ac:dyDescent="0.25">
      <c r="A2466" s="38">
        <v>39504</v>
      </c>
      <c r="B2466" s="38">
        <v>39504</v>
      </c>
      <c r="C2466" s="11">
        <v>2008</v>
      </c>
      <c r="D2466" s="35" t="s">
        <v>13</v>
      </c>
      <c r="E2466" s="11" t="s">
        <v>125</v>
      </c>
      <c r="F2466" s="36" t="s">
        <v>51</v>
      </c>
      <c r="G2466" s="36" t="s">
        <v>287</v>
      </c>
      <c r="H2466" s="9" t="s">
        <v>3565</v>
      </c>
      <c r="I2466" s="10">
        <v>0</v>
      </c>
      <c r="J2466" s="12">
        <v>2</v>
      </c>
      <c r="K2466" s="12">
        <v>0</v>
      </c>
      <c r="L2466" s="12">
        <v>0</v>
      </c>
      <c r="M2466" s="12">
        <v>0</v>
      </c>
      <c r="N2466" s="39">
        <v>0</v>
      </c>
      <c r="O2466" s="31">
        <v>0</v>
      </c>
      <c r="P2466" s="36" t="s">
        <v>99</v>
      </c>
    </row>
    <row r="2467" spans="1:16" ht="24" x14ac:dyDescent="0.25">
      <c r="A2467" s="38">
        <v>39505</v>
      </c>
      <c r="B2467" s="38">
        <v>39505</v>
      </c>
      <c r="C2467" s="11">
        <v>2008</v>
      </c>
      <c r="D2467" s="35" t="s">
        <v>13</v>
      </c>
      <c r="E2467" s="11" t="s">
        <v>112</v>
      </c>
      <c r="F2467" s="36" t="s">
        <v>36</v>
      </c>
      <c r="G2467" s="36" t="s">
        <v>3566</v>
      </c>
      <c r="H2467" s="9" t="s">
        <v>3567</v>
      </c>
      <c r="I2467" s="10">
        <v>0</v>
      </c>
      <c r="J2467" s="12">
        <v>5</v>
      </c>
      <c r="K2467" s="12">
        <v>1</v>
      </c>
      <c r="L2467" s="12">
        <v>0</v>
      </c>
      <c r="M2467" s="12">
        <v>0</v>
      </c>
      <c r="N2467" s="39">
        <v>0</v>
      </c>
      <c r="O2467" s="31">
        <v>4.1699E-2</v>
      </c>
      <c r="P2467" s="36" t="s">
        <v>99</v>
      </c>
    </row>
    <row r="2468" spans="1:16" ht="24" x14ac:dyDescent="0.25">
      <c r="A2468" s="38">
        <v>39505</v>
      </c>
      <c r="B2468" s="38">
        <v>39505</v>
      </c>
      <c r="C2468" s="11">
        <v>2008</v>
      </c>
      <c r="D2468" s="35" t="s">
        <v>115</v>
      </c>
      <c r="E2468" s="11" t="s">
        <v>364</v>
      </c>
      <c r="F2468" s="36" t="s">
        <v>26</v>
      </c>
      <c r="G2468" s="36" t="s">
        <v>1316</v>
      </c>
      <c r="H2468" s="9" t="s">
        <v>3568</v>
      </c>
      <c r="I2468" s="10">
        <v>3</v>
      </c>
      <c r="J2468" s="12">
        <v>113</v>
      </c>
      <c r="K2468" s="12">
        <v>0</v>
      </c>
      <c r="L2468" s="12">
        <v>0</v>
      </c>
      <c r="M2468" s="12">
        <v>0</v>
      </c>
      <c r="N2468" s="39">
        <v>0</v>
      </c>
      <c r="O2468" s="31">
        <v>4.5064847999999997E-7</v>
      </c>
      <c r="P2468" s="36" t="s">
        <v>99</v>
      </c>
    </row>
    <row r="2469" spans="1:16" ht="36" x14ac:dyDescent="0.25">
      <c r="A2469" s="38">
        <v>39505</v>
      </c>
      <c r="B2469" s="38">
        <v>39505</v>
      </c>
      <c r="C2469" s="11">
        <v>2008</v>
      </c>
      <c r="D2469" s="11" t="s">
        <v>34</v>
      </c>
      <c r="E2469" s="11" t="s">
        <v>35</v>
      </c>
      <c r="F2469" s="36" t="s">
        <v>36</v>
      </c>
      <c r="G2469" s="36" t="s">
        <v>3569</v>
      </c>
      <c r="H2469" s="9" t="s">
        <v>3570</v>
      </c>
      <c r="I2469" s="10">
        <v>0</v>
      </c>
      <c r="J2469" s="12">
        <v>15</v>
      </c>
      <c r="K2469" s="12">
        <v>3</v>
      </c>
      <c r="L2469" s="12">
        <v>0</v>
      </c>
      <c r="M2469" s="12">
        <v>0</v>
      </c>
      <c r="N2469" s="39">
        <v>0</v>
      </c>
      <c r="O2469" s="31">
        <v>3.4886E-2</v>
      </c>
      <c r="P2469" s="36" t="s">
        <v>99</v>
      </c>
    </row>
    <row r="2470" spans="1:16" ht="84" x14ac:dyDescent="0.25">
      <c r="A2470" s="38">
        <v>39511</v>
      </c>
      <c r="B2470" s="38">
        <v>39511</v>
      </c>
      <c r="C2470" s="11">
        <v>2008</v>
      </c>
      <c r="D2470" s="11" t="s">
        <v>34</v>
      </c>
      <c r="E2470" s="11" t="s">
        <v>35</v>
      </c>
      <c r="F2470" s="36" t="s">
        <v>162</v>
      </c>
      <c r="G2470" s="9" t="s">
        <v>3571</v>
      </c>
      <c r="H2470" s="9" t="s">
        <v>3572</v>
      </c>
      <c r="I2470" s="10">
        <v>0</v>
      </c>
      <c r="J2470" s="12">
        <v>5</v>
      </c>
      <c r="K2470" s="12">
        <v>1</v>
      </c>
      <c r="L2470" s="12">
        <v>0</v>
      </c>
      <c r="M2470" s="12">
        <v>0</v>
      </c>
      <c r="N2470" s="39">
        <v>0</v>
      </c>
      <c r="O2470" s="31">
        <v>0.101628</v>
      </c>
      <c r="P2470" s="36" t="s">
        <v>99</v>
      </c>
    </row>
    <row r="2471" spans="1:16" ht="36" x14ac:dyDescent="0.25">
      <c r="A2471" s="38">
        <v>39514</v>
      </c>
      <c r="B2471" s="38">
        <v>39514</v>
      </c>
      <c r="C2471" s="11">
        <v>2008</v>
      </c>
      <c r="D2471" s="35" t="s">
        <v>13</v>
      </c>
      <c r="E2471" s="11" t="s">
        <v>125</v>
      </c>
      <c r="F2471" s="36" t="s">
        <v>26</v>
      </c>
      <c r="G2471" s="36" t="s">
        <v>1799</v>
      </c>
      <c r="H2471" s="9" t="s">
        <v>3573</v>
      </c>
      <c r="I2471" s="10">
        <v>1</v>
      </c>
      <c r="J2471" s="12">
        <v>5</v>
      </c>
      <c r="K2471" s="12">
        <v>1</v>
      </c>
      <c r="L2471" s="12">
        <v>0</v>
      </c>
      <c r="M2471" s="12">
        <v>0</v>
      </c>
      <c r="N2471" s="39">
        <v>0</v>
      </c>
      <c r="O2471" s="31">
        <v>4.1699E-2</v>
      </c>
      <c r="P2471" s="36" t="s">
        <v>99</v>
      </c>
    </row>
    <row r="2472" spans="1:16" ht="36" x14ac:dyDescent="0.25">
      <c r="A2472" s="38">
        <v>39514</v>
      </c>
      <c r="B2472" s="38">
        <v>39514</v>
      </c>
      <c r="C2472" s="11">
        <v>2008</v>
      </c>
      <c r="D2472" s="35" t="s">
        <v>13</v>
      </c>
      <c r="E2472" s="11" t="s">
        <v>149</v>
      </c>
      <c r="F2472" s="36" t="s">
        <v>57</v>
      </c>
      <c r="G2472" s="36" t="s">
        <v>3574</v>
      </c>
      <c r="H2472" s="9" t="s">
        <v>3575</v>
      </c>
      <c r="I2472" s="10">
        <v>0</v>
      </c>
      <c r="J2472" s="12">
        <v>325</v>
      </c>
      <c r="K2472" s="12">
        <v>0</v>
      </c>
      <c r="L2472" s="12">
        <v>0</v>
      </c>
      <c r="M2472" s="12">
        <v>0</v>
      </c>
      <c r="N2472" s="39">
        <v>0</v>
      </c>
      <c r="O2472" s="31">
        <v>0</v>
      </c>
      <c r="P2472" s="36" t="s">
        <v>99</v>
      </c>
    </row>
    <row r="2473" spans="1:16" ht="24" x14ac:dyDescent="0.25">
      <c r="A2473" s="38">
        <v>39517</v>
      </c>
      <c r="B2473" s="38">
        <v>39517</v>
      </c>
      <c r="C2473" s="11">
        <v>2008</v>
      </c>
      <c r="D2473" s="35" t="s">
        <v>115</v>
      </c>
      <c r="E2473" s="11" t="s">
        <v>116</v>
      </c>
      <c r="F2473" s="36" t="s">
        <v>55</v>
      </c>
      <c r="G2473" s="36" t="s">
        <v>369</v>
      </c>
      <c r="H2473" s="9" t="s">
        <v>3576</v>
      </c>
      <c r="I2473" s="10">
        <v>9</v>
      </c>
      <c r="J2473" s="12">
        <v>9</v>
      </c>
      <c r="K2473" s="12">
        <v>0</v>
      </c>
      <c r="L2473" s="12">
        <v>0</v>
      </c>
      <c r="M2473" s="12">
        <v>0</v>
      </c>
      <c r="N2473" s="39">
        <v>0</v>
      </c>
      <c r="O2473" s="31">
        <v>4.4999999999999998E-2</v>
      </c>
      <c r="P2473" s="36" t="s">
        <v>99</v>
      </c>
    </row>
    <row r="2474" spans="1:16" ht="24" x14ac:dyDescent="0.25">
      <c r="A2474" s="38">
        <v>39517</v>
      </c>
      <c r="B2474" s="38">
        <v>39517</v>
      </c>
      <c r="C2474" s="11">
        <v>2008</v>
      </c>
      <c r="D2474" s="35" t="s">
        <v>115</v>
      </c>
      <c r="E2474" s="11" t="s">
        <v>116</v>
      </c>
      <c r="F2474" s="36" t="s">
        <v>19</v>
      </c>
      <c r="G2474" s="36" t="s">
        <v>1282</v>
      </c>
      <c r="H2474" s="9" t="s">
        <v>3577</v>
      </c>
      <c r="I2474" s="10">
        <v>5</v>
      </c>
      <c r="J2474" s="12">
        <v>10</v>
      </c>
      <c r="K2474" s="12">
        <v>0</v>
      </c>
      <c r="L2474" s="12">
        <v>0</v>
      </c>
      <c r="M2474" s="12">
        <v>0</v>
      </c>
      <c r="N2474" s="39">
        <v>0</v>
      </c>
      <c r="O2474" s="31">
        <v>0.13500000000000001</v>
      </c>
      <c r="P2474" s="36" t="s">
        <v>99</v>
      </c>
    </row>
    <row r="2475" spans="1:16" ht="48" x14ac:dyDescent="0.25">
      <c r="A2475" s="38">
        <v>39517</v>
      </c>
      <c r="B2475" s="38">
        <v>39517</v>
      </c>
      <c r="C2475" s="11">
        <v>2008</v>
      </c>
      <c r="D2475" s="35" t="s">
        <v>115</v>
      </c>
      <c r="E2475" s="11" t="s">
        <v>116</v>
      </c>
      <c r="F2475" s="36" t="s">
        <v>19</v>
      </c>
      <c r="G2475" s="36" t="s">
        <v>1272</v>
      </c>
      <c r="H2475" s="9" t="s">
        <v>3578</v>
      </c>
      <c r="I2475" s="10">
        <v>4</v>
      </c>
      <c r="J2475" s="12">
        <v>7</v>
      </c>
      <c r="K2475" s="12">
        <v>0</v>
      </c>
      <c r="L2475" s="12">
        <v>0</v>
      </c>
      <c r="M2475" s="12">
        <v>0</v>
      </c>
      <c r="N2475" s="39">
        <v>0</v>
      </c>
      <c r="O2475" s="31">
        <v>0.09</v>
      </c>
      <c r="P2475" s="36" t="s">
        <v>99</v>
      </c>
    </row>
    <row r="2476" spans="1:16" ht="24" x14ac:dyDescent="0.25">
      <c r="A2476" s="38">
        <v>39517</v>
      </c>
      <c r="B2476" s="38">
        <v>39517</v>
      </c>
      <c r="C2476" s="11">
        <v>2008</v>
      </c>
      <c r="D2476" s="35" t="s">
        <v>115</v>
      </c>
      <c r="E2476" s="11" t="s">
        <v>116</v>
      </c>
      <c r="F2476" s="36" t="s">
        <v>19</v>
      </c>
      <c r="G2476" s="36" t="s">
        <v>641</v>
      </c>
      <c r="H2476" s="9" t="s">
        <v>3579</v>
      </c>
      <c r="I2476" s="10">
        <v>1</v>
      </c>
      <c r="J2476" s="12">
        <v>3</v>
      </c>
      <c r="K2476" s="12">
        <v>0</v>
      </c>
      <c r="L2476" s="12">
        <v>0</v>
      </c>
      <c r="M2476" s="12">
        <v>0</v>
      </c>
      <c r="N2476" s="39">
        <v>0</v>
      </c>
      <c r="O2476" s="31">
        <v>4.4999999999999998E-2</v>
      </c>
      <c r="P2476" s="36" t="s">
        <v>99</v>
      </c>
    </row>
    <row r="2477" spans="1:16" ht="36" x14ac:dyDescent="0.25">
      <c r="A2477" s="38">
        <v>39517</v>
      </c>
      <c r="B2477" s="38">
        <v>39517</v>
      </c>
      <c r="C2477" s="11">
        <v>2008</v>
      </c>
      <c r="D2477" s="35" t="s">
        <v>115</v>
      </c>
      <c r="E2477" s="11" t="s">
        <v>116</v>
      </c>
      <c r="F2477" s="36" t="s">
        <v>75</v>
      </c>
      <c r="G2477" s="36" t="s">
        <v>679</v>
      </c>
      <c r="H2477" s="9" t="s">
        <v>3580</v>
      </c>
      <c r="I2477" s="10">
        <v>0</v>
      </c>
      <c r="J2477" s="12">
        <v>0</v>
      </c>
      <c r="K2477" s="12">
        <v>0</v>
      </c>
      <c r="L2477" s="12">
        <v>0</v>
      </c>
      <c r="M2477" s="12">
        <v>0</v>
      </c>
      <c r="N2477" s="39">
        <v>0</v>
      </c>
      <c r="O2477" s="31">
        <v>0.45064847999999996</v>
      </c>
      <c r="P2477" s="36" t="s">
        <v>99</v>
      </c>
    </row>
    <row r="2478" spans="1:16" ht="36" x14ac:dyDescent="0.25">
      <c r="A2478" s="38">
        <v>39518</v>
      </c>
      <c r="B2478" s="38">
        <v>39518</v>
      </c>
      <c r="C2478" s="11">
        <v>2008</v>
      </c>
      <c r="D2478" s="35" t="s">
        <v>13</v>
      </c>
      <c r="E2478" s="11" t="s">
        <v>125</v>
      </c>
      <c r="F2478" s="36" t="s">
        <v>51</v>
      </c>
      <c r="G2478" s="36" t="s">
        <v>3581</v>
      </c>
      <c r="H2478" s="9" t="s">
        <v>3582</v>
      </c>
      <c r="I2478" s="10">
        <v>0</v>
      </c>
      <c r="J2478" s="12">
        <v>7</v>
      </c>
      <c r="K2478" s="12">
        <v>1</v>
      </c>
      <c r="L2478" s="12">
        <v>0</v>
      </c>
      <c r="M2478" s="12">
        <v>0</v>
      </c>
      <c r="N2478" s="39">
        <v>0</v>
      </c>
      <c r="O2478" s="31">
        <v>0</v>
      </c>
      <c r="P2478" s="36" t="s">
        <v>99</v>
      </c>
    </row>
    <row r="2479" spans="1:16" ht="48" x14ac:dyDescent="0.25">
      <c r="A2479" s="38">
        <v>39519</v>
      </c>
      <c r="B2479" s="38">
        <v>39519</v>
      </c>
      <c r="C2479" s="11">
        <v>2008</v>
      </c>
      <c r="D2479" s="35" t="s">
        <v>115</v>
      </c>
      <c r="E2479" s="11" t="s">
        <v>116</v>
      </c>
      <c r="F2479" s="36" t="s">
        <v>44</v>
      </c>
      <c r="G2479" s="36" t="s">
        <v>3583</v>
      </c>
      <c r="H2479" s="9" t="s">
        <v>3584</v>
      </c>
      <c r="I2479" s="10">
        <v>0</v>
      </c>
      <c r="J2479" s="12">
        <v>0</v>
      </c>
      <c r="K2479" s="12">
        <v>0</v>
      </c>
      <c r="L2479" s="12">
        <v>0</v>
      </c>
      <c r="M2479" s="12">
        <v>0</v>
      </c>
      <c r="N2479" s="39">
        <v>0</v>
      </c>
      <c r="O2479" s="31">
        <v>0.746</v>
      </c>
      <c r="P2479" s="36" t="s">
        <v>99</v>
      </c>
    </row>
    <row r="2480" spans="1:16" ht="24" x14ac:dyDescent="0.25">
      <c r="A2480" s="38">
        <v>39520</v>
      </c>
      <c r="B2480" s="38">
        <v>39520</v>
      </c>
      <c r="C2480" s="11">
        <v>2008</v>
      </c>
      <c r="D2480" s="35" t="s">
        <v>115</v>
      </c>
      <c r="E2480" s="11" t="s">
        <v>116</v>
      </c>
      <c r="F2480" s="36" t="s">
        <v>47</v>
      </c>
      <c r="G2480" s="36" t="s">
        <v>629</v>
      </c>
      <c r="H2480" s="9" t="s">
        <v>3585</v>
      </c>
      <c r="I2480" s="10">
        <v>0</v>
      </c>
      <c r="J2480" s="12">
        <v>2</v>
      </c>
      <c r="K2480" s="12">
        <v>0</v>
      </c>
      <c r="L2480" s="12">
        <v>0</v>
      </c>
      <c r="M2480" s="12">
        <v>0</v>
      </c>
      <c r="N2480" s="39">
        <v>0</v>
      </c>
      <c r="O2480" s="31">
        <v>0.44500000000000001</v>
      </c>
      <c r="P2480" s="36" t="s">
        <v>99</v>
      </c>
    </row>
    <row r="2481" spans="1:16" ht="36" x14ac:dyDescent="0.25">
      <c r="A2481" s="38">
        <v>39524</v>
      </c>
      <c r="B2481" s="38">
        <v>39524</v>
      </c>
      <c r="C2481" s="11">
        <v>2008</v>
      </c>
      <c r="D2481" s="35" t="s">
        <v>115</v>
      </c>
      <c r="E2481" s="11" t="s">
        <v>116</v>
      </c>
      <c r="F2481" s="36" t="s">
        <v>55</v>
      </c>
      <c r="G2481" s="36" t="s">
        <v>2060</v>
      </c>
      <c r="H2481" s="9" t="s">
        <v>3586</v>
      </c>
      <c r="I2481" s="10">
        <v>0</v>
      </c>
      <c r="J2481" s="12">
        <v>0</v>
      </c>
      <c r="K2481" s="12">
        <v>0</v>
      </c>
      <c r="L2481" s="12">
        <v>0</v>
      </c>
      <c r="M2481" s="12">
        <v>0</v>
      </c>
      <c r="N2481" s="39">
        <v>0</v>
      </c>
      <c r="O2481" s="31">
        <v>0.66759999999999997</v>
      </c>
      <c r="P2481" s="36" t="s">
        <v>99</v>
      </c>
    </row>
    <row r="2482" spans="1:16" ht="24" x14ac:dyDescent="0.25">
      <c r="A2482" s="38">
        <v>39524</v>
      </c>
      <c r="B2482" s="38">
        <v>39524</v>
      </c>
      <c r="C2482" s="11">
        <v>2008</v>
      </c>
      <c r="D2482" s="35" t="s">
        <v>13</v>
      </c>
      <c r="E2482" s="11" t="s">
        <v>125</v>
      </c>
      <c r="F2482" s="36" t="s">
        <v>51</v>
      </c>
      <c r="G2482" s="36" t="s">
        <v>357</v>
      </c>
      <c r="H2482" s="9" t="s">
        <v>3587</v>
      </c>
      <c r="I2482" s="10">
        <v>3</v>
      </c>
      <c r="J2482" s="12">
        <v>3</v>
      </c>
      <c r="K2482" s="12">
        <v>0</v>
      </c>
      <c r="L2482" s="12">
        <v>0</v>
      </c>
      <c r="M2482" s="12">
        <v>0</v>
      </c>
      <c r="N2482" s="39">
        <v>0</v>
      </c>
      <c r="O2482" s="31">
        <v>0</v>
      </c>
      <c r="P2482" s="36" t="s">
        <v>99</v>
      </c>
    </row>
    <row r="2483" spans="1:16" ht="84" x14ac:dyDescent="0.25">
      <c r="A2483" s="38">
        <v>39525</v>
      </c>
      <c r="B2483" s="38">
        <v>39525</v>
      </c>
      <c r="C2483" s="11">
        <v>2008</v>
      </c>
      <c r="D2483" s="11" t="s">
        <v>34</v>
      </c>
      <c r="E2483" s="11" t="s">
        <v>182</v>
      </c>
      <c r="F2483" s="36" t="s">
        <v>62</v>
      </c>
      <c r="G2483" s="9" t="s">
        <v>3588</v>
      </c>
      <c r="H2483" s="9" t="s">
        <v>3589</v>
      </c>
      <c r="I2483" s="10">
        <v>3</v>
      </c>
      <c r="J2483" s="12">
        <v>327000</v>
      </c>
      <c r="K2483" s="12">
        <v>177</v>
      </c>
      <c r="L2483" s="12" t="s">
        <v>145</v>
      </c>
      <c r="M2483" s="12">
        <v>0</v>
      </c>
      <c r="N2483" s="39">
        <v>0</v>
      </c>
      <c r="O2483" s="31">
        <v>54.985498</v>
      </c>
      <c r="P2483" s="36" t="s">
        <v>99</v>
      </c>
    </row>
    <row r="2484" spans="1:16" ht="72" x14ac:dyDescent="0.25">
      <c r="A2484" s="38">
        <v>39525</v>
      </c>
      <c r="B2484" s="38">
        <v>39525</v>
      </c>
      <c r="C2484" s="11">
        <v>2008</v>
      </c>
      <c r="D2484" s="11" t="s">
        <v>34</v>
      </c>
      <c r="E2484" s="11" t="s">
        <v>182</v>
      </c>
      <c r="F2484" s="36" t="s">
        <v>162</v>
      </c>
      <c r="G2484" s="9" t="s">
        <v>3590</v>
      </c>
      <c r="H2484" s="9" t="s">
        <v>3591</v>
      </c>
      <c r="I2484" s="10">
        <v>0</v>
      </c>
      <c r="J2484" s="12">
        <v>6745</v>
      </c>
      <c r="K2484" s="12">
        <v>1349</v>
      </c>
      <c r="L2484" s="12">
        <v>0</v>
      </c>
      <c r="M2484" s="12">
        <v>0</v>
      </c>
      <c r="N2484" s="39">
        <v>0</v>
      </c>
      <c r="O2484" s="31">
        <v>2.698</v>
      </c>
      <c r="P2484" s="36" t="s">
        <v>99</v>
      </c>
    </row>
    <row r="2485" spans="1:16" ht="24" x14ac:dyDescent="0.25">
      <c r="A2485" s="38">
        <v>39525</v>
      </c>
      <c r="B2485" s="38">
        <v>39525</v>
      </c>
      <c r="C2485" s="11">
        <v>2008</v>
      </c>
      <c r="D2485" s="11" t="s">
        <v>34</v>
      </c>
      <c r="E2485" s="11" t="s">
        <v>182</v>
      </c>
      <c r="F2485" s="36" t="s">
        <v>32</v>
      </c>
      <c r="G2485" s="36" t="s">
        <v>32</v>
      </c>
      <c r="H2485" s="9" t="s">
        <v>3592</v>
      </c>
      <c r="I2485" s="10">
        <v>0</v>
      </c>
      <c r="J2485" s="12">
        <v>152</v>
      </c>
      <c r="K2485" s="12">
        <v>30</v>
      </c>
      <c r="L2485" s="12">
        <v>0</v>
      </c>
      <c r="M2485" s="12">
        <v>0</v>
      </c>
      <c r="N2485" s="39">
        <v>0</v>
      </c>
      <c r="O2485" s="31">
        <v>0.34886400000000001</v>
      </c>
      <c r="P2485" s="36" t="s">
        <v>99</v>
      </c>
    </row>
    <row r="2486" spans="1:16" ht="36" x14ac:dyDescent="0.25">
      <c r="A2486" s="38">
        <v>39525</v>
      </c>
      <c r="B2486" s="38">
        <v>39525</v>
      </c>
      <c r="C2486" s="11">
        <v>2008</v>
      </c>
      <c r="D2486" s="11" t="s">
        <v>34</v>
      </c>
      <c r="E2486" s="11" t="s">
        <v>182</v>
      </c>
      <c r="F2486" s="36" t="s">
        <v>57</v>
      </c>
      <c r="G2486" s="36" t="s">
        <v>2549</v>
      </c>
      <c r="H2486" s="9" t="s">
        <v>3593</v>
      </c>
      <c r="I2486" s="10">
        <v>0</v>
      </c>
      <c r="J2486" s="12">
        <v>0</v>
      </c>
      <c r="K2486" s="12">
        <v>0</v>
      </c>
      <c r="L2486" s="12">
        <v>0</v>
      </c>
      <c r="M2486" s="12">
        <v>0</v>
      </c>
      <c r="N2486" s="39">
        <v>0</v>
      </c>
      <c r="O2486" s="31">
        <v>0</v>
      </c>
      <c r="P2486" s="36" t="s">
        <v>99</v>
      </c>
    </row>
    <row r="2487" spans="1:16" ht="48" x14ac:dyDescent="0.25">
      <c r="A2487" s="38">
        <v>39525</v>
      </c>
      <c r="B2487" s="38">
        <v>39525</v>
      </c>
      <c r="C2487" s="11">
        <v>2008</v>
      </c>
      <c r="D2487" s="11" t="s">
        <v>34</v>
      </c>
      <c r="E2487" s="11" t="s">
        <v>182</v>
      </c>
      <c r="F2487" s="36" t="s">
        <v>42</v>
      </c>
      <c r="G2487" s="36" t="s">
        <v>902</v>
      </c>
      <c r="H2487" s="9" t="s">
        <v>3594</v>
      </c>
      <c r="I2487" s="10">
        <v>0</v>
      </c>
      <c r="J2487" s="12">
        <v>11</v>
      </c>
      <c r="K2487" s="12">
        <v>0</v>
      </c>
      <c r="L2487" s="12">
        <v>0</v>
      </c>
      <c r="M2487" s="12">
        <v>0</v>
      </c>
      <c r="N2487" s="39">
        <v>0</v>
      </c>
      <c r="O2487" s="31">
        <v>0</v>
      </c>
      <c r="P2487" s="36" t="s">
        <v>99</v>
      </c>
    </row>
    <row r="2488" spans="1:16" ht="24" x14ac:dyDescent="0.25">
      <c r="A2488" s="38">
        <v>39526</v>
      </c>
      <c r="B2488" s="38">
        <v>39526</v>
      </c>
      <c r="C2488" s="11">
        <v>2008</v>
      </c>
      <c r="D2488" s="35" t="s">
        <v>115</v>
      </c>
      <c r="E2488" s="11" t="s">
        <v>116</v>
      </c>
      <c r="F2488" s="36" t="s">
        <v>19</v>
      </c>
      <c r="G2488" s="36" t="s">
        <v>1272</v>
      </c>
      <c r="H2488" s="9" t="s">
        <v>3595</v>
      </c>
      <c r="I2488" s="10">
        <v>6</v>
      </c>
      <c r="J2488" s="12">
        <v>8</v>
      </c>
      <c r="K2488" s="12">
        <v>0</v>
      </c>
      <c r="L2488" s="12">
        <v>0</v>
      </c>
      <c r="M2488" s="12">
        <v>0</v>
      </c>
      <c r="N2488" s="39">
        <v>0</v>
      </c>
      <c r="O2488" s="31">
        <v>0</v>
      </c>
      <c r="P2488" s="36" t="s">
        <v>99</v>
      </c>
    </row>
    <row r="2489" spans="1:16" ht="36" x14ac:dyDescent="0.25">
      <c r="A2489" s="38">
        <v>39526</v>
      </c>
      <c r="B2489" s="38">
        <v>39526</v>
      </c>
      <c r="C2489" s="11">
        <v>2008</v>
      </c>
      <c r="D2489" s="35" t="s">
        <v>115</v>
      </c>
      <c r="E2489" s="11" t="s">
        <v>116</v>
      </c>
      <c r="F2489" s="36" t="s">
        <v>15</v>
      </c>
      <c r="G2489" s="36" t="s">
        <v>994</v>
      </c>
      <c r="H2489" s="9" t="s">
        <v>3596</v>
      </c>
      <c r="I2489" s="10">
        <v>5</v>
      </c>
      <c r="J2489" s="12">
        <v>6</v>
      </c>
      <c r="K2489" s="12">
        <v>0</v>
      </c>
      <c r="L2489" s="12">
        <v>0</v>
      </c>
      <c r="M2489" s="12">
        <v>0</v>
      </c>
      <c r="N2489" s="39">
        <v>0</v>
      </c>
      <c r="O2489" s="31">
        <v>0.44500000000000001</v>
      </c>
      <c r="P2489" s="36" t="s">
        <v>99</v>
      </c>
    </row>
    <row r="2490" spans="1:16" ht="36" x14ac:dyDescent="0.25">
      <c r="A2490" s="38">
        <v>39526</v>
      </c>
      <c r="B2490" s="38">
        <v>39526</v>
      </c>
      <c r="C2490" s="11">
        <v>2008</v>
      </c>
      <c r="D2490" s="35" t="s">
        <v>13</v>
      </c>
      <c r="E2490" s="11" t="s">
        <v>112</v>
      </c>
      <c r="F2490" s="36" t="s">
        <v>62</v>
      </c>
      <c r="G2490" s="36" t="s">
        <v>611</v>
      </c>
      <c r="H2490" s="9" t="s">
        <v>3597</v>
      </c>
      <c r="I2490" s="10">
        <v>0</v>
      </c>
      <c r="J2490" s="12">
        <v>400</v>
      </c>
      <c r="K2490" s="12">
        <v>0</v>
      </c>
      <c r="L2490" s="12">
        <v>0</v>
      </c>
      <c r="M2490" s="12">
        <v>0</v>
      </c>
      <c r="N2490" s="39">
        <v>0</v>
      </c>
      <c r="O2490" s="31">
        <v>0</v>
      </c>
      <c r="P2490" s="36" t="s">
        <v>99</v>
      </c>
    </row>
    <row r="2491" spans="1:16" ht="48" x14ac:dyDescent="0.25">
      <c r="A2491" s="38">
        <v>39526</v>
      </c>
      <c r="B2491" s="38">
        <v>39526</v>
      </c>
      <c r="C2491" s="11">
        <v>2008</v>
      </c>
      <c r="D2491" s="35" t="s">
        <v>115</v>
      </c>
      <c r="E2491" s="11" t="s">
        <v>116</v>
      </c>
      <c r="F2491" s="36" t="s">
        <v>47</v>
      </c>
      <c r="G2491" s="36" t="s">
        <v>1346</v>
      </c>
      <c r="H2491" s="9" t="s">
        <v>3598</v>
      </c>
      <c r="I2491" s="10">
        <v>0</v>
      </c>
      <c r="J2491" s="12">
        <v>0</v>
      </c>
      <c r="K2491" s="12">
        <v>0</v>
      </c>
      <c r="L2491" s="12">
        <v>0</v>
      </c>
      <c r="M2491" s="12">
        <v>0</v>
      </c>
      <c r="N2491" s="39">
        <v>0</v>
      </c>
      <c r="O2491" s="31">
        <v>0.77424000000000004</v>
      </c>
      <c r="P2491" s="36" t="s">
        <v>99</v>
      </c>
    </row>
    <row r="2492" spans="1:16" ht="36" x14ac:dyDescent="0.25">
      <c r="A2492" s="38">
        <v>39529</v>
      </c>
      <c r="B2492" s="38">
        <v>39529</v>
      </c>
      <c r="C2492" s="11">
        <v>2008</v>
      </c>
      <c r="D2492" s="35" t="s">
        <v>115</v>
      </c>
      <c r="E2492" s="11" t="s">
        <v>116</v>
      </c>
      <c r="F2492" s="36" t="s">
        <v>72</v>
      </c>
      <c r="G2492" s="36" t="s">
        <v>2731</v>
      </c>
      <c r="H2492" s="9" t="s">
        <v>3599</v>
      </c>
      <c r="I2492" s="10">
        <v>2</v>
      </c>
      <c r="J2492" s="12">
        <v>22</v>
      </c>
      <c r="K2492" s="12">
        <v>0</v>
      </c>
      <c r="L2492" s="12">
        <v>0</v>
      </c>
      <c r="M2492" s="12">
        <v>0</v>
      </c>
      <c r="N2492" s="39">
        <v>0</v>
      </c>
      <c r="O2492" s="31">
        <v>0</v>
      </c>
      <c r="P2492" s="36" t="s">
        <v>99</v>
      </c>
    </row>
    <row r="2493" spans="1:16" ht="24" x14ac:dyDescent="0.25">
      <c r="A2493" s="38">
        <v>39531</v>
      </c>
      <c r="B2493" s="38">
        <v>39531</v>
      </c>
      <c r="C2493" s="11">
        <v>2008</v>
      </c>
      <c r="D2493" s="35" t="s">
        <v>115</v>
      </c>
      <c r="E2493" s="11" t="s">
        <v>116</v>
      </c>
      <c r="F2493" s="36" t="s">
        <v>55</v>
      </c>
      <c r="G2493" s="36" t="s">
        <v>1850</v>
      </c>
      <c r="H2493" s="9" t="s">
        <v>3600</v>
      </c>
      <c r="I2493" s="10">
        <v>7</v>
      </c>
      <c r="J2493" s="12">
        <v>8</v>
      </c>
      <c r="K2493" s="12">
        <v>0</v>
      </c>
      <c r="L2493" s="12">
        <v>0</v>
      </c>
      <c r="M2493" s="12">
        <v>0</v>
      </c>
      <c r="N2493" s="39">
        <v>0</v>
      </c>
      <c r="O2493" s="31">
        <v>0.09</v>
      </c>
      <c r="P2493" s="36" t="s">
        <v>99</v>
      </c>
    </row>
    <row r="2494" spans="1:16" ht="36" x14ac:dyDescent="0.25">
      <c r="A2494" s="38">
        <v>39532</v>
      </c>
      <c r="B2494" s="38">
        <v>39532</v>
      </c>
      <c r="C2494" s="11">
        <v>2008</v>
      </c>
      <c r="D2494" s="35" t="s">
        <v>115</v>
      </c>
      <c r="E2494" s="11" t="s">
        <v>116</v>
      </c>
      <c r="F2494" s="36" t="s">
        <v>75</v>
      </c>
      <c r="G2494" s="36" t="s">
        <v>904</v>
      </c>
      <c r="H2494" s="9" t="s">
        <v>3601</v>
      </c>
      <c r="I2494" s="10">
        <v>0</v>
      </c>
      <c r="J2494" s="12">
        <v>0</v>
      </c>
      <c r="K2494" s="12">
        <v>0</v>
      </c>
      <c r="L2494" s="12">
        <v>0</v>
      </c>
      <c r="M2494" s="12">
        <v>0</v>
      </c>
      <c r="N2494" s="39">
        <v>0</v>
      </c>
      <c r="O2494" s="31">
        <v>0.79815999999999998</v>
      </c>
      <c r="P2494" s="36" t="s">
        <v>99</v>
      </c>
    </row>
    <row r="2495" spans="1:16" ht="36" x14ac:dyDescent="0.25">
      <c r="A2495" s="38">
        <v>39532</v>
      </c>
      <c r="B2495" s="38">
        <v>39532</v>
      </c>
      <c r="C2495" s="11">
        <v>2008</v>
      </c>
      <c r="D2495" s="35" t="s">
        <v>115</v>
      </c>
      <c r="E2495" s="11" t="s">
        <v>116</v>
      </c>
      <c r="F2495" s="36" t="s">
        <v>55</v>
      </c>
      <c r="G2495" s="36" t="s">
        <v>1639</v>
      </c>
      <c r="H2495" s="9" t="s">
        <v>3602</v>
      </c>
      <c r="I2495" s="10">
        <v>0</v>
      </c>
      <c r="J2495" s="12">
        <v>0</v>
      </c>
      <c r="K2495" s="12">
        <v>0</v>
      </c>
      <c r="L2495" s="12">
        <v>0</v>
      </c>
      <c r="M2495" s="12">
        <v>0</v>
      </c>
      <c r="N2495" s="39">
        <v>0</v>
      </c>
      <c r="O2495" s="31">
        <v>0.55335999999999996</v>
      </c>
      <c r="P2495" s="36" t="s">
        <v>99</v>
      </c>
    </row>
    <row r="2496" spans="1:16" ht="24" x14ac:dyDescent="0.25">
      <c r="A2496" s="38">
        <v>39532</v>
      </c>
      <c r="B2496" s="38">
        <v>39532</v>
      </c>
      <c r="C2496" s="11">
        <v>2008</v>
      </c>
      <c r="D2496" s="35" t="s">
        <v>115</v>
      </c>
      <c r="E2496" s="11" t="s">
        <v>116</v>
      </c>
      <c r="F2496" s="36" t="s">
        <v>69</v>
      </c>
      <c r="G2496" s="36" t="s">
        <v>817</v>
      </c>
      <c r="H2496" s="9" t="s">
        <v>3603</v>
      </c>
      <c r="I2496" s="10">
        <v>0</v>
      </c>
      <c r="J2496" s="12">
        <v>0</v>
      </c>
      <c r="K2496" s="12">
        <v>0</v>
      </c>
      <c r="L2496" s="12">
        <v>0</v>
      </c>
      <c r="M2496" s="12">
        <v>0</v>
      </c>
      <c r="N2496" s="39">
        <v>0</v>
      </c>
      <c r="O2496" s="31">
        <v>5.33</v>
      </c>
      <c r="P2496" s="36" t="s">
        <v>99</v>
      </c>
    </row>
    <row r="2497" spans="1:16" ht="36" x14ac:dyDescent="0.25">
      <c r="A2497" s="38">
        <v>39532</v>
      </c>
      <c r="B2497" s="38">
        <v>39532</v>
      </c>
      <c r="C2497" s="11">
        <v>2008</v>
      </c>
      <c r="D2497" s="35" t="s">
        <v>115</v>
      </c>
      <c r="E2497" s="11" t="s">
        <v>364</v>
      </c>
      <c r="F2497" s="36" t="s">
        <v>55</v>
      </c>
      <c r="G2497" s="36" t="s">
        <v>1311</v>
      </c>
      <c r="H2497" s="9" t="s">
        <v>3604</v>
      </c>
      <c r="I2497" s="10">
        <v>0</v>
      </c>
      <c r="J2497" s="12">
        <v>0</v>
      </c>
      <c r="K2497" s="12">
        <v>0</v>
      </c>
      <c r="L2497" s="12">
        <v>0</v>
      </c>
      <c r="M2497" s="12">
        <v>0</v>
      </c>
      <c r="N2497" s="39">
        <v>0</v>
      </c>
      <c r="O2497" s="31">
        <v>0</v>
      </c>
      <c r="P2497" s="36" t="s">
        <v>99</v>
      </c>
    </row>
    <row r="2498" spans="1:16" ht="48" x14ac:dyDescent="0.25">
      <c r="A2498" s="38">
        <v>39533</v>
      </c>
      <c r="B2498" s="38">
        <v>39533</v>
      </c>
      <c r="C2498" s="11">
        <v>2008</v>
      </c>
      <c r="D2498" s="35" t="s">
        <v>13</v>
      </c>
      <c r="E2498" s="11" t="s">
        <v>125</v>
      </c>
      <c r="F2498" s="36" t="s">
        <v>62</v>
      </c>
      <c r="G2498" s="36" t="s">
        <v>3605</v>
      </c>
      <c r="H2498" s="9" t="s">
        <v>3606</v>
      </c>
      <c r="I2498" s="10">
        <v>0</v>
      </c>
      <c r="J2498" s="12">
        <v>20</v>
      </c>
      <c r="K2498" s="12">
        <v>0</v>
      </c>
      <c r="L2498" s="12">
        <v>0</v>
      </c>
      <c r="M2498" s="12">
        <v>0</v>
      </c>
      <c r="N2498" s="39">
        <v>0</v>
      </c>
      <c r="O2498" s="31">
        <v>0</v>
      </c>
      <c r="P2498" s="36" t="s">
        <v>99</v>
      </c>
    </row>
    <row r="2499" spans="1:16" ht="48" x14ac:dyDescent="0.25">
      <c r="A2499" s="38">
        <v>39533</v>
      </c>
      <c r="B2499" s="38">
        <v>39533</v>
      </c>
      <c r="C2499" s="11">
        <v>2008</v>
      </c>
      <c r="D2499" s="35" t="s">
        <v>13</v>
      </c>
      <c r="E2499" s="11" t="s">
        <v>125</v>
      </c>
      <c r="F2499" s="36" t="s">
        <v>162</v>
      </c>
      <c r="G2499" s="36" t="s">
        <v>1224</v>
      </c>
      <c r="H2499" s="9" t="s">
        <v>3607</v>
      </c>
      <c r="I2499" s="10">
        <v>1</v>
      </c>
      <c r="J2499" s="12">
        <v>1</v>
      </c>
      <c r="K2499" s="12">
        <v>0</v>
      </c>
      <c r="L2499" s="12">
        <v>0</v>
      </c>
      <c r="M2499" s="12">
        <v>0</v>
      </c>
      <c r="N2499" s="39">
        <v>0</v>
      </c>
      <c r="O2499" s="31">
        <v>0</v>
      </c>
      <c r="P2499" s="36" t="s">
        <v>99</v>
      </c>
    </row>
    <row r="2500" spans="1:16" ht="24" x14ac:dyDescent="0.25">
      <c r="A2500" s="38">
        <v>39533</v>
      </c>
      <c r="B2500" s="38">
        <v>39533</v>
      </c>
      <c r="C2500" s="11">
        <v>2008</v>
      </c>
      <c r="D2500" s="35" t="s">
        <v>13</v>
      </c>
      <c r="E2500" s="11" t="s">
        <v>125</v>
      </c>
      <c r="F2500" s="36" t="s">
        <v>51</v>
      </c>
      <c r="G2500" s="36" t="s">
        <v>287</v>
      </c>
      <c r="H2500" s="9" t="s">
        <v>3608</v>
      </c>
      <c r="I2500" s="10">
        <v>0</v>
      </c>
      <c r="J2500" s="12">
        <v>1</v>
      </c>
      <c r="K2500" s="12">
        <v>0</v>
      </c>
      <c r="L2500" s="12">
        <v>0</v>
      </c>
      <c r="M2500" s="12">
        <v>0</v>
      </c>
      <c r="N2500" s="39">
        <v>0</v>
      </c>
      <c r="O2500" s="31">
        <v>0</v>
      </c>
      <c r="P2500" s="36" t="s">
        <v>99</v>
      </c>
    </row>
    <row r="2501" spans="1:16" ht="24" x14ac:dyDescent="0.25">
      <c r="A2501" s="38">
        <v>39535</v>
      </c>
      <c r="B2501" s="38">
        <v>39535</v>
      </c>
      <c r="C2501" s="11">
        <v>2008</v>
      </c>
      <c r="D2501" s="35" t="s">
        <v>115</v>
      </c>
      <c r="E2501" s="11" t="s">
        <v>116</v>
      </c>
      <c r="F2501" s="36" t="s">
        <v>69</v>
      </c>
      <c r="G2501" s="36" t="s">
        <v>2839</v>
      </c>
      <c r="H2501" s="9" t="s">
        <v>3609</v>
      </c>
      <c r="I2501" s="10">
        <v>4</v>
      </c>
      <c r="J2501" s="12">
        <v>4</v>
      </c>
      <c r="K2501" s="12">
        <v>0</v>
      </c>
      <c r="L2501" s="12">
        <v>0</v>
      </c>
      <c r="M2501" s="12">
        <v>0</v>
      </c>
      <c r="N2501" s="39">
        <v>0</v>
      </c>
      <c r="O2501" s="31">
        <v>4.4999999999999998E-2</v>
      </c>
      <c r="P2501" s="36" t="s">
        <v>99</v>
      </c>
    </row>
    <row r="2502" spans="1:16" ht="36" x14ac:dyDescent="0.25">
      <c r="A2502" s="38">
        <v>39535</v>
      </c>
      <c r="B2502" s="38">
        <v>39535</v>
      </c>
      <c r="C2502" s="11">
        <v>2008</v>
      </c>
      <c r="D2502" s="35" t="s">
        <v>115</v>
      </c>
      <c r="E2502" s="11" t="s">
        <v>116</v>
      </c>
      <c r="F2502" s="36" t="s">
        <v>165</v>
      </c>
      <c r="G2502" s="36" t="s">
        <v>952</v>
      </c>
      <c r="H2502" s="9" t="s">
        <v>3610</v>
      </c>
      <c r="I2502" s="10">
        <v>0</v>
      </c>
      <c r="J2502" s="12">
        <v>4</v>
      </c>
      <c r="K2502" s="12">
        <v>0</v>
      </c>
      <c r="L2502" s="12">
        <v>0</v>
      </c>
      <c r="M2502" s="12">
        <v>0</v>
      </c>
      <c r="N2502" s="39">
        <v>0</v>
      </c>
      <c r="O2502" s="31">
        <v>0.4</v>
      </c>
      <c r="P2502" s="36" t="s">
        <v>99</v>
      </c>
    </row>
    <row r="2503" spans="1:16" ht="36" x14ac:dyDescent="0.25">
      <c r="A2503" s="38">
        <v>39537</v>
      </c>
      <c r="B2503" s="38">
        <v>39537</v>
      </c>
      <c r="C2503" s="11">
        <v>2008</v>
      </c>
      <c r="D2503" s="35" t="s">
        <v>13</v>
      </c>
      <c r="E2503" s="11" t="s">
        <v>112</v>
      </c>
      <c r="F2503" s="36" t="s">
        <v>55</v>
      </c>
      <c r="G2503" s="36" t="s">
        <v>3611</v>
      </c>
      <c r="H2503" s="9" t="s">
        <v>3612</v>
      </c>
      <c r="I2503" s="10">
        <v>0</v>
      </c>
      <c r="J2503" s="12">
        <v>7</v>
      </c>
      <c r="K2503" s="12">
        <v>0</v>
      </c>
      <c r="L2503" s="12">
        <v>0</v>
      </c>
      <c r="M2503" s="12">
        <v>0</v>
      </c>
      <c r="N2503" s="39">
        <v>0</v>
      </c>
      <c r="O2503" s="31">
        <v>0</v>
      </c>
      <c r="P2503" s="36" t="s">
        <v>99</v>
      </c>
    </row>
    <row r="2504" spans="1:16" ht="24" x14ac:dyDescent="0.25">
      <c r="A2504" s="38">
        <v>39539</v>
      </c>
      <c r="B2504" s="38">
        <v>39539</v>
      </c>
      <c r="C2504" s="11">
        <v>2008</v>
      </c>
      <c r="D2504" s="35" t="s">
        <v>13</v>
      </c>
      <c r="E2504" s="11" t="s">
        <v>112</v>
      </c>
      <c r="F2504" s="36" t="s">
        <v>55</v>
      </c>
      <c r="G2504" s="36" t="s">
        <v>2184</v>
      </c>
      <c r="H2504" s="9" t="s">
        <v>3613</v>
      </c>
      <c r="I2504" s="10">
        <v>3</v>
      </c>
      <c r="J2504" s="12">
        <v>3</v>
      </c>
      <c r="K2504" s="12">
        <v>0</v>
      </c>
      <c r="L2504" s="12">
        <v>0</v>
      </c>
      <c r="M2504" s="12">
        <v>0</v>
      </c>
      <c r="N2504" s="39">
        <v>0</v>
      </c>
      <c r="O2504" s="31">
        <v>0.34499999999999997</v>
      </c>
      <c r="P2504" s="36" t="s">
        <v>99</v>
      </c>
    </row>
    <row r="2505" spans="1:16" ht="24" x14ac:dyDescent="0.25">
      <c r="A2505" s="38">
        <v>39539</v>
      </c>
      <c r="B2505" s="38">
        <v>39539</v>
      </c>
      <c r="C2505" s="11">
        <v>2008</v>
      </c>
      <c r="D2505" s="35" t="s">
        <v>115</v>
      </c>
      <c r="E2505" s="11" t="s">
        <v>116</v>
      </c>
      <c r="F2505" s="36" t="s">
        <v>62</v>
      </c>
      <c r="G2505" s="36" t="s">
        <v>2445</v>
      </c>
      <c r="H2505" s="9" t="s">
        <v>3614</v>
      </c>
      <c r="I2505" s="10">
        <v>2</v>
      </c>
      <c r="J2505" s="12">
        <v>2</v>
      </c>
      <c r="K2505" s="12">
        <v>0</v>
      </c>
      <c r="L2505" s="12">
        <v>0</v>
      </c>
      <c r="M2505" s="12">
        <v>0</v>
      </c>
      <c r="N2505" s="39">
        <v>0</v>
      </c>
      <c r="O2505" s="31">
        <v>1.5</v>
      </c>
      <c r="P2505" s="36" t="s">
        <v>99</v>
      </c>
    </row>
    <row r="2506" spans="1:16" ht="36" x14ac:dyDescent="0.25">
      <c r="A2506" s="38">
        <v>39541</v>
      </c>
      <c r="B2506" s="38">
        <v>39541</v>
      </c>
      <c r="C2506" s="11">
        <v>2008</v>
      </c>
      <c r="D2506" s="35" t="s">
        <v>115</v>
      </c>
      <c r="E2506" s="11" t="s">
        <v>116</v>
      </c>
      <c r="F2506" s="36" t="s">
        <v>51</v>
      </c>
      <c r="G2506" s="36" t="s">
        <v>3615</v>
      </c>
      <c r="H2506" s="9" t="s">
        <v>3616</v>
      </c>
      <c r="I2506" s="10">
        <v>1</v>
      </c>
      <c r="J2506" s="12">
        <v>3</v>
      </c>
      <c r="K2506" s="12">
        <v>0</v>
      </c>
      <c r="L2506" s="12">
        <v>0</v>
      </c>
      <c r="M2506" s="12">
        <v>0</v>
      </c>
      <c r="N2506" s="39">
        <v>0</v>
      </c>
      <c r="O2506" s="31">
        <v>1.5</v>
      </c>
      <c r="P2506" s="36" t="s">
        <v>99</v>
      </c>
    </row>
    <row r="2507" spans="1:16" ht="36" x14ac:dyDescent="0.25">
      <c r="A2507" s="38">
        <v>39542</v>
      </c>
      <c r="B2507" s="38">
        <v>39542</v>
      </c>
      <c r="C2507" s="11">
        <v>2008</v>
      </c>
      <c r="D2507" s="35" t="s">
        <v>115</v>
      </c>
      <c r="E2507" s="11" t="s">
        <v>116</v>
      </c>
      <c r="F2507" s="36" t="s">
        <v>42</v>
      </c>
      <c r="G2507" s="36" t="s">
        <v>3617</v>
      </c>
      <c r="H2507" s="9" t="s">
        <v>3618</v>
      </c>
      <c r="I2507" s="10">
        <v>0</v>
      </c>
      <c r="J2507" s="12">
        <v>1</v>
      </c>
      <c r="K2507" s="12">
        <v>0</v>
      </c>
      <c r="L2507" s="12">
        <v>0</v>
      </c>
      <c r="M2507" s="12">
        <v>0</v>
      </c>
      <c r="N2507" s="39">
        <v>0</v>
      </c>
      <c r="O2507" s="31">
        <v>0.45</v>
      </c>
      <c r="P2507" s="36" t="s">
        <v>99</v>
      </c>
    </row>
    <row r="2508" spans="1:16" ht="24" x14ac:dyDescent="0.25">
      <c r="A2508" s="38">
        <v>39543</v>
      </c>
      <c r="B2508" s="38">
        <v>39543</v>
      </c>
      <c r="C2508" s="11">
        <v>2008</v>
      </c>
      <c r="D2508" s="35" t="s">
        <v>115</v>
      </c>
      <c r="E2508" s="11" t="s">
        <v>116</v>
      </c>
      <c r="F2508" s="36" t="s">
        <v>57</v>
      </c>
      <c r="G2508" s="36" t="s">
        <v>2461</v>
      </c>
      <c r="H2508" s="9" t="s">
        <v>3619</v>
      </c>
      <c r="I2508" s="10">
        <v>0</v>
      </c>
      <c r="J2508" s="12">
        <v>0</v>
      </c>
      <c r="K2508" s="12">
        <v>0</v>
      </c>
      <c r="L2508" s="12">
        <v>0</v>
      </c>
      <c r="M2508" s="12">
        <v>0</v>
      </c>
      <c r="N2508" s="39">
        <v>0</v>
      </c>
      <c r="O2508" s="31">
        <v>1.1104477970138866</v>
      </c>
      <c r="P2508" s="36" t="s">
        <v>99</v>
      </c>
    </row>
    <row r="2509" spans="1:16" ht="24" x14ac:dyDescent="0.25">
      <c r="A2509" s="38">
        <v>39544</v>
      </c>
      <c r="B2509" s="38">
        <v>39544</v>
      </c>
      <c r="C2509" s="11">
        <v>2008</v>
      </c>
      <c r="D2509" s="35" t="s">
        <v>115</v>
      </c>
      <c r="E2509" s="11" t="s">
        <v>116</v>
      </c>
      <c r="F2509" s="36" t="s">
        <v>36</v>
      </c>
      <c r="G2509" s="36" t="s">
        <v>3620</v>
      </c>
      <c r="H2509" s="9" t="s">
        <v>3621</v>
      </c>
      <c r="I2509" s="10">
        <v>7</v>
      </c>
      <c r="J2509" s="12">
        <v>7</v>
      </c>
      <c r="K2509" s="12">
        <v>0</v>
      </c>
      <c r="L2509" s="12">
        <v>0</v>
      </c>
      <c r="M2509" s="12">
        <v>0</v>
      </c>
      <c r="N2509" s="39">
        <v>0</v>
      </c>
      <c r="O2509" s="31">
        <v>0.3</v>
      </c>
      <c r="P2509" s="36" t="s">
        <v>99</v>
      </c>
    </row>
    <row r="2510" spans="1:16" ht="36" x14ac:dyDescent="0.25">
      <c r="A2510" s="38">
        <v>39544</v>
      </c>
      <c r="B2510" s="38">
        <v>39544</v>
      </c>
      <c r="C2510" s="11">
        <v>2008</v>
      </c>
      <c r="D2510" s="35" t="s">
        <v>13</v>
      </c>
      <c r="E2510" s="11" t="s">
        <v>112</v>
      </c>
      <c r="F2510" s="36" t="s">
        <v>51</v>
      </c>
      <c r="G2510" s="36" t="s">
        <v>310</v>
      </c>
      <c r="H2510" s="9" t="s">
        <v>3622</v>
      </c>
      <c r="I2510" s="10">
        <v>0</v>
      </c>
      <c r="J2510" s="12">
        <v>0</v>
      </c>
      <c r="K2510" s="12">
        <v>0</v>
      </c>
      <c r="L2510" s="12">
        <v>0</v>
      </c>
      <c r="M2510" s="12">
        <v>0</v>
      </c>
      <c r="N2510" s="39">
        <v>0</v>
      </c>
      <c r="O2510" s="31">
        <v>0</v>
      </c>
      <c r="P2510" s="36" t="s">
        <v>99</v>
      </c>
    </row>
    <row r="2511" spans="1:16" ht="48" x14ac:dyDescent="0.25">
      <c r="A2511" s="38">
        <v>39545</v>
      </c>
      <c r="B2511" s="38">
        <v>39545</v>
      </c>
      <c r="C2511" s="11">
        <v>2008</v>
      </c>
      <c r="D2511" s="35" t="s">
        <v>115</v>
      </c>
      <c r="E2511" s="11" t="s">
        <v>116</v>
      </c>
      <c r="F2511" s="36" t="s">
        <v>57</v>
      </c>
      <c r="G2511" s="36" t="s">
        <v>2461</v>
      </c>
      <c r="H2511" s="9" t="s">
        <v>3623</v>
      </c>
      <c r="I2511" s="10">
        <v>1</v>
      </c>
      <c r="J2511" s="12">
        <v>16</v>
      </c>
      <c r="K2511" s="12">
        <v>0</v>
      </c>
      <c r="L2511" s="12">
        <v>0</v>
      </c>
      <c r="M2511" s="12">
        <v>0</v>
      </c>
      <c r="N2511" s="39">
        <v>0</v>
      </c>
      <c r="O2511" s="31">
        <v>0</v>
      </c>
      <c r="P2511" s="36" t="s">
        <v>99</v>
      </c>
    </row>
    <row r="2512" spans="1:16" ht="36" x14ac:dyDescent="0.25">
      <c r="A2512" s="38">
        <v>39546</v>
      </c>
      <c r="B2512" s="38">
        <v>39546</v>
      </c>
      <c r="C2512" s="11">
        <v>2008</v>
      </c>
      <c r="D2512" s="11" t="s">
        <v>34</v>
      </c>
      <c r="E2512" s="11" t="s">
        <v>35</v>
      </c>
      <c r="F2512" s="36" t="s">
        <v>36</v>
      </c>
      <c r="G2512" s="36" t="s">
        <v>3624</v>
      </c>
      <c r="H2512" s="9" t="s">
        <v>3625</v>
      </c>
      <c r="I2512" s="10">
        <v>0</v>
      </c>
      <c r="J2512" s="12">
        <v>60</v>
      </c>
      <c r="K2512" s="12">
        <v>12</v>
      </c>
      <c r="L2512" s="12">
        <v>0</v>
      </c>
      <c r="M2512" s="12">
        <v>0</v>
      </c>
      <c r="N2512" s="39">
        <v>0</v>
      </c>
      <c r="O2512" s="31">
        <v>0.139545</v>
      </c>
      <c r="P2512" s="36" t="s">
        <v>99</v>
      </c>
    </row>
    <row r="2513" spans="1:16" ht="36" x14ac:dyDescent="0.25">
      <c r="A2513" s="38">
        <v>39546</v>
      </c>
      <c r="B2513" s="38">
        <v>39546</v>
      </c>
      <c r="C2513" s="11">
        <v>2008</v>
      </c>
      <c r="D2513" s="11" t="s">
        <v>34</v>
      </c>
      <c r="E2513" s="11" t="s">
        <v>35</v>
      </c>
      <c r="F2513" s="36" t="s">
        <v>189</v>
      </c>
      <c r="G2513" s="36" t="s">
        <v>3626</v>
      </c>
      <c r="H2513" s="9" t="s">
        <v>3627</v>
      </c>
      <c r="I2513" s="10">
        <v>0</v>
      </c>
      <c r="J2513" s="12">
        <v>50</v>
      </c>
      <c r="K2513" s="12">
        <v>10</v>
      </c>
      <c r="L2513" s="12">
        <v>0</v>
      </c>
      <c r="M2513" s="12">
        <v>0</v>
      </c>
      <c r="N2513" s="39">
        <v>0</v>
      </c>
      <c r="O2513" s="31">
        <v>0.116288</v>
      </c>
      <c r="P2513" s="36" t="s">
        <v>99</v>
      </c>
    </row>
    <row r="2514" spans="1:16" ht="24" x14ac:dyDescent="0.25">
      <c r="A2514" s="38">
        <v>39546</v>
      </c>
      <c r="B2514" s="38">
        <v>39546</v>
      </c>
      <c r="C2514" s="11">
        <v>2008</v>
      </c>
      <c r="D2514" s="35" t="s">
        <v>115</v>
      </c>
      <c r="E2514" s="11" t="s">
        <v>116</v>
      </c>
      <c r="F2514" s="36" t="s">
        <v>92</v>
      </c>
      <c r="G2514" s="36" t="s">
        <v>1495</v>
      </c>
      <c r="H2514" s="9" t="s">
        <v>3628</v>
      </c>
      <c r="I2514" s="10">
        <v>0</v>
      </c>
      <c r="J2514" s="12">
        <v>3</v>
      </c>
      <c r="K2514" s="12">
        <v>0</v>
      </c>
      <c r="L2514" s="12">
        <v>0</v>
      </c>
      <c r="M2514" s="12">
        <v>0</v>
      </c>
      <c r="N2514" s="39">
        <v>0</v>
      </c>
      <c r="O2514" s="31">
        <v>0.7</v>
      </c>
      <c r="P2514" s="36" t="s">
        <v>99</v>
      </c>
    </row>
    <row r="2515" spans="1:16" ht="36" x14ac:dyDescent="0.25">
      <c r="A2515" s="38">
        <v>39547</v>
      </c>
      <c r="B2515" s="38">
        <v>39547</v>
      </c>
      <c r="C2515" s="11">
        <v>2008</v>
      </c>
      <c r="D2515" s="35" t="s">
        <v>13</v>
      </c>
      <c r="E2515" s="11" t="s">
        <v>112</v>
      </c>
      <c r="F2515" s="36" t="s">
        <v>165</v>
      </c>
      <c r="G2515" s="36" t="s">
        <v>1293</v>
      </c>
      <c r="H2515" s="9" t="s">
        <v>3629</v>
      </c>
      <c r="I2515" s="10">
        <v>0</v>
      </c>
      <c r="J2515" s="12">
        <v>0</v>
      </c>
      <c r="K2515" s="12">
        <v>0</v>
      </c>
      <c r="L2515" s="12">
        <v>0</v>
      </c>
      <c r="M2515" s="12">
        <v>0</v>
      </c>
      <c r="N2515" s="39">
        <v>0</v>
      </c>
      <c r="O2515" s="31">
        <v>0</v>
      </c>
      <c r="P2515" s="36" t="s">
        <v>99</v>
      </c>
    </row>
    <row r="2516" spans="1:16" ht="36" x14ac:dyDescent="0.25">
      <c r="A2516" s="38">
        <v>39548</v>
      </c>
      <c r="B2516" s="38">
        <v>39548</v>
      </c>
      <c r="C2516" s="11">
        <v>2008</v>
      </c>
      <c r="D2516" s="35" t="s">
        <v>115</v>
      </c>
      <c r="E2516" s="11" t="s">
        <v>116</v>
      </c>
      <c r="F2516" s="36" t="s">
        <v>19</v>
      </c>
      <c r="G2516" s="36" t="s">
        <v>641</v>
      </c>
      <c r="H2516" s="9" t="s">
        <v>3630</v>
      </c>
      <c r="I2516" s="10">
        <v>1</v>
      </c>
      <c r="J2516" s="12">
        <v>37</v>
      </c>
      <c r="K2516" s="12">
        <v>0</v>
      </c>
      <c r="L2516" s="12">
        <v>0</v>
      </c>
      <c r="M2516" s="12">
        <v>0</v>
      </c>
      <c r="N2516" s="39">
        <v>0</v>
      </c>
      <c r="O2516" s="31">
        <v>0.1</v>
      </c>
      <c r="P2516" s="36" t="s">
        <v>99</v>
      </c>
    </row>
    <row r="2517" spans="1:16" ht="36" x14ac:dyDescent="0.25">
      <c r="A2517" s="38">
        <v>39548</v>
      </c>
      <c r="B2517" s="38">
        <v>39548</v>
      </c>
      <c r="C2517" s="11">
        <v>2008</v>
      </c>
      <c r="D2517" s="35" t="s">
        <v>13</v>
      </c>
      <c r="E2517" s="11" t="s">
        <v>125</v>
      </c>
      <c r="F2517" s="36" t="s">
        <v>24</v>
      </c>
      <c r="G2517" s="36" t="s">
        <v>624</v>
      </c>
      <c r="H2517" s="9" t="s">
        <v>3631</v>
      </c>
      <c r="I2517" s="10">
        <v>2</v>
      </c>
      <c r="J2517" s="12">
        <v>12</v>
      </c>
      <c r="K2517" s="12">
        <v>0</v>
      </c>
      <c r="L2517" s="12">
        <v>0</v>
      </c>
      <c r="M2517" s="12">
        <v>0</v>
      </c>
      <c r="N2517" s="39">
        <v>0</v>
      </c>
      <c r="O2517" s="31">
        <v>0</v>
      </c>
      <c r="P2517" s="36" t="s">
        <v>99</v>
      </c>
    </row>
    <row r="2518" spans="1:16" ht="24" x14ac:dyDescent="0.25">
      <c r="A2518" s="38">
        <v>39548</v>
      </c>
      <c r="B2518" s="38">
        <v>39548</v>
      </c>
      <c r="C2518" s="11">
        <v>2008</v>
      </c>
      <c r="D2518" s="35" t="s">
        <v>13</v>
      </c>
      <c r="E2518" s="11" t="s">
        <v>112</v>
      </c>
      <c r="F2518" s="36" t="s">
        <v>51</v>
      </c>
      <c r="G2518" s="36" t="s">
        <v>170</v>
      </c>
      <c r="H2518" s="9" t="s">
        <v>3632</v>
      </c>
      <c r="I2518" s="10">
        <v>0</v>
      </c>
      <c r="J2518" s="12">
        <v>5</v>
      </c>
      <c r="K2518" s="12">
        <v>0</v>
      </c>
      <c r="L2518" s="12">
        <v>0</v>
      </c>
      <c r="M2518" s="12">
        <v>0</v>
      </c>
      <c r="N2518" s="39">
        <v>0</v>
      </c>
      <c r="O2518" s="31">
        <v>0</v>
      </c>
      <c r="P2518" s="36" t="s">
        <v>99</v>
      </c>
    </row>
    <row r="2519" spans="1:16" ht="36" x14ac:dyDescent="0.25">
      <c r="A2519" s="38">
        <v>39549</v>
      </c>
      <c r="B2519" s="38">
        <v>39549</v>
      </c>
      <c r="C2519" s="11">
        <v>2008</v>
      </c>
      <c r="D2519" s="35" t="s">
        <v>13</v>
      </c>
      <c r="E2519" s="11" t="s">
        <v>149</v>
      </c>
      <c r="F2519" s="36" t="s">
        <v>165</v>
      </c>
      <c r="G2519" s="36" t="s">
        <v>603</v>
      </c>
      <c r="H2519" s="9" t="s">
        <v>3633</v>
      </c>
      <c r="I2519" s="10">
        <v>0</v>
      </c>
      <c r="J2519" s="12">
        <v>1</v>
      </c>
      <c r="K2519" s="12">
        <v>0</v>
      </c>
      <c r="L2519" s="12">
        <v>0</v>
      </c>
      <c r="M2519" s="12">
        <v>0</v>
      </c>
      <c r="N2519" s="39">
        <v>0</v>
      </c>
      <c r="O2519" s="31">
        <v>0</v>
      </c>
      <c r="P2519" s="36" t="s">
        <v>99</v>
      </c>
    </row>
    <row r="2520" spans="1:16" ht="36" x14ac:dyDescent="0.25">
      <c r="A2520" s="38">
        <v>39550</v>
      </c>
      <c r="B2520" s="38">
        <v>39550</v>
      </c>
      <c r="C2520" s="11">
        <v>2008</v>
      </c>
      <c r="D2520" s="11" t="s">
        <v>34</v>
      </c>
      <c r="E2520" s="11" t="s">
        <v>35</v>
      </c>
      <c r="F2520" s="36" t="s">
        <v>162</v>
      </c>
      <c r="G2520" s="9" t="s">
        <v>3634</v>
      </c>
      <c r="H2520" s="9" t="s">
        <v>3635</v>
      </c>
      <c r="I2520" s="10">
        <v>0</v>
      </c>
      <c r="J2520" s="12">
        <v>3640</v>
      </c>
      <c r="K2520" s="12">
        <v>728</v>
      </c>
      <c r="L2520" s="12">
        <v>0</v>
      </c>
      <c r="M2520" s="12">
        <v>0</v>
      </c>
      <c r="N2520" s="39">
        <v>0</v>
      </c>
      <c r="O2520" s="31">
        <v>3.395683</v>
      </c>
      <c r="P2520" s="36" t="s">
        <v>99</v>
      </c>
    </row>
    <row r="2521" spans="1:16" ht="24" x14ac:dyDescent="0.25">
      <c r="A2521" s="38">
        <v>39550</v>
      </c>
      <c r="B2521" s="38">
        <v>39550</v>
      </c>
      <c r="C2521" s="11">
        <v>2008</v>
      </c>
      <c r="D2521" s="11" t="s">
        <v>34</v>
      </c>
      <c r="E2521" s="11" t="s">
        <v>35</v>
      </c>
      <c r="F2521" s="36" t="s">
        <v>100</v>
      </c>
      <c r="G2521" s="36" t="s">
        <v>3636</v>
      </c>
      <c r="H2521" s="9" t="s">
        <v>3637</v>
      </c>
      <c r="I2521" s="10">
        <v>0</v>
      </c>
      <c r="J2521" s="12">
        <v>250</v>
      </c>
      <c r="K2521" s="12">
        <v>50</v>
      </c>
      <c r="L2521" s="12">
        <v>0</v>
      </c>
      <c r="M2521" s="12">
        <v>0</v>
      </c>
      <c r="N2521" s="39">
        <v>0</v>
      </c>
      <c r="O2521" s="31">
        <v>0.23322000000000001</v>
      </c>
      <c r="P2521" s="36" t="s">
        <v>99</v>
      </c>
    </row>
    <row r="2522" spans="1:16" ht="36" x14ac:dyDescent="0.25">
      <c r="A2522" s="38">
        <v>39550</v>
      </c>
      <c r="B2522" s="38">
        <v>39550</v>
      </c>
      <c r="C2522" s="11">
        <v>2008</v>
      </c>
      <c r="D2522" s="11" t="s">
        <v>34</v>
      </c>
      <c r="E2522" s="11" t="s">
        <v>35</v>
      </c>
      <c r="F2522" s="36" t="s">
        <v>42</v>
      </c>
      <c r="G2522" s="36" t="s">
        <v>3638</v>
      </c>
      <c r="H2522" s="9" t="s">
        <v>3639</v>
      </c>
      <c r="I2522" s="10">
        <v>0</v>
      </c>
      <c r="J2522" s="12">
        <v>50</v>
      </c>
      <c r="K2522" s="12">
        <v>10</v>
      </c>
      <c r="L2522" s="12">
        <v>0</v>
      </c>
      <c r="M2522" s="12">
        <v>0</v>
      </c>
      <c r="N2522" s="39">
        <v>0</v>
      </c>
      <c r="O2522" s="31">
        <v>0.12</v>
      </c>
      <c r="P2522" s="36" t="s">
        <v>99</v>
      </c>
    </row>
    <row r="2523" spans="1:16" ht="48" x14ac:dyDescent="0.25">
      <c r="A2523" s="38">
        <v>39551</v>
      </c>
      <c r="B2523" s="38">
        <v>39551</v>
      </c>
      <c r="C2523" s="11">
        <v>2008</v>
      </c>
      <c r="D2523" s="11" t="s">
        <v>34</v>
      </c>
      <c r="E2523" s="11" t="s">
        <v>35</v>
      </c>
      <c r="F2523" s="36" t="s">
        <v>75</v>
      </c>
      <c r="G2523" s="36" t="s">
        <v>904</v>
      </c>
      <c r="H2523" s="9" t="s">
        <v>3640</v>
      </c>
      <c r="I2523" s="10">
        <v>0</v>
      </c>
      <c r="J2523" s="12">
        <v>17</v>
      </c>
      <c r="K2523" s="12">
        <v>3</v>
      </c>
      <c r="L2523" s="12">
        <v>0</v>
      </c>
      <c r="M2523" s="12">
        <v>1</v>
      </c>
      <c r="N2523" s="39">
        <v>0</v>
      </c>
      <c r="O2523" s="31">
        <v>1.3990000000000001E-2</v>
      </c>
      <c r="P2523" s="36" t="s">
        <v>99</v>
      </c>
    </row>
    <row r="2524" spans="1:16" ht="48" x14ac:dyDescent="0.25">
      <c r="A2524" s="38">
        <v>39552</v>
      </c>
      <c r="B2524" s="38">
        <v>39552</v>
      </c>
      <c r="C2524" s="11">
        <v>2008</v>
      </c>
      <c r="D2524" s="35" t="s">
        <v>13</v>
      </c>
      <c r="E2524" s="11" t="s">
        <v>173</v>
      </c>
      <c r="F2524" s="36" t="s">
        <v>162</v>
      </c>
      <c r="G2524" s="36" t="s">
        <v>3641</v>
      </c>
      <c r="H2524" s="9" t="s">
        <v>3642</v>
      </c>
      <c r="I2524" s="10">
        <v>0</v>
      </c>
      <c r="J2524" s="12">
        <v>0</v>
      </c>
      <c r="K2524" s="12">
        <v>0</v>
      </c>
      <c r="L2524" s="12">
        <v>0</v>
      </c>
      <c r="M2524" s="12">
        <v>0</v>
      </c>
      <c r="N2524" s="39">
        <v>0</v>
      </c>
      <c r="O2524" s="31">
        <v>4.8</v>
      </c>
      <c r="P2524" s="36" t="s">
        <v>99</v>
      </c>
    </row>
    <row r="2525" spans="1:16" ht="36" x14ac:dyDescent="0.25">
      <c r="A2525" s="38">
        <v>39554</v>
      </c>
      <c r="B2525" s="38">
        <v>39554</v>
      </c>
      <c r="C2525" s="11">
        <v>2008</v>
      </c>
      <c r="D2525" s="35" t="s">
        <v>13</v>
      </c>
      <c r="E2525" s="11" t="s">
        <v>125</v>
      </c>
      <c r="F2525" s="36" t="s">
        <v>75</v>
      </c>
      <c r="G2525" s="36" t="s">
        <v>574</v>
      </c>
      <c r="H2525" s="9" t="s">
        <v>3643</v>
      </c>
      <c r="I2525" s="10">
        <v>0</v>
      </c>
      <c r="J2525" s="12">
        <v>30</v>
      </c>
      <c r="K2525" s="12">
        <v>6</v>
      </c>
      <c r="L2525" s="12">
        <v>0</v>
      </c>
      <c r="M2525" s="12">
        <v>0</v>
      </c>
      <c r="N2525" s="39">
        <v>0</v>
      </c>
      <c r="O2525" s="31">
        <v>6.9769999999999999E-2</v>
      </c>
      <c r="P2525" s="36" t="s">
        <v>99</v>
      </c>
    </row>
    <row r="2526" spans="1:16" ht="36" x14ac:dyDescent="0.25">
      <c r="A2526" s="38">
        <v>39554</v>
      </c>
      <c r="B2526" s="38">
        <v>39554</v>
      </c>
      <c r="C2526" s="11">
        <v>2008</v>
      </c>
      <c r="D2526" s="35" t="s">
        <v>115</v>
      </c>
      <c r="E2526" s="11" t="s">
        <v>116</v>
      </c>
      <c r="F2526" s="36" t="s">
        <v>51</v>
      </c>
      <c r="G2526" s="36" t="s">
        <v>1968</v>
      </c>
      <c r="H2526" s="9" t="s">
        <v>3644</v>
      </c>
      <c r="I2526" s="10">
        <v>0</v>
      </c>
      <c r="J2526" s="12">
        <v>25</v>
      </c>
      <c r="K2526" s="12">
        <v>0</v>
      </c>
      <c r="L2526" s="12">
        <v>0</v>
      </c>
      <c r="M2526" s="12">
        <v>0</v>
      </c>
      <c r="N2526" s="39">
        <v>0</v>
      </c>
      <c r="O2526" s="31">
        <v>0.4</v>
      </c>
      <c r="P2526" s="36" t="s">
        <v>99</v>
      </c>
    </row>
    <row r="2527" spans="1:16" ht="48" x14ac:dyDescent="0.25">
      <c r="A2527" s="38">
        <v>39555</v>
      </c>
      <c r="B2527" s="38">
        <v>39555</v>
      </c>
      <c r="C2527" s="11">
        <v>2008</v>
      </c>
      <c r="D2527" s="35" t="s">
        <v>115</v>
      </c>
      <c r="E2527" s="11" t="s">
        <v>116</v>
      </c>
      <c r="F2527" s="36" t="s">
        <v>69</v>
      </c>
      <c r="G2527" s="36" t="s">
        <v>2839</v>
      </c>
      <c r="H2527" s="9" t="s">
        <v>3645</v>
      </c>
      <c r="I2527" s="10">
        <v>0</v>
      </c>
      <c r="J2527" s="12">
        <v>0</v>
      </c>
      <c r="K2527" s="12">
        <v>0</v>
      </c>
      <c r="L2527" s="12">
        <v>0</v>
      </c>
      <c r="M2527" s="12">
        <v>0</v>
      </c>
      <c r="N2527" s="39">
        <v>0</v>
      </c>
      <c r="O2527" s="31">
        <v>0.46929999999999999</v>
      </c>
      <c r="P2527" s="36" t="s">
        <v>99</v>
      </c>
    </row>
    <row r="2528" spans="1:16" ht="36" x14ac:dyDescent="0.25">
      <c r="A2528" s="38">
        <v>39555</v>
      </c>
      <c r="B2528" s="38">
        <v>39555</v>
      </c>
      <c r="C2528" s="11">
        <v>2008</v>
      </c>
      <c r="D2528" s="35" t="s">
        <v>13</v>
      </c>
      <c r="E2528" s="11" t="s">
        <v>149</v>
      </c>
      <c r="F2528" s="36" t="s">
        <v>75</v>
      </c>
      <c r="G2528" s="36" t="s">
        <v>679</v>
      </c>
      <c r="H2528" s="9" t="s">
        <v>3646</v>
      </c>
      <c r="I2528" s="10">
        <v>0</v>
      </c>
      <c r="J2528" s="12">
        <v>4</v>
      </c>
      <c r="K2528" s="12">
        <v>0</v>
      </c>
      <c r="L2528" s="12">
        <v>0</v>
      </c>
      <c r="M2528" s="12">
        <v>0</v>
      </c>
      <c r="N2528" s="39">
        <v>0</v>
      </c>
      <c r="O2528" s="31">
        <v>0</v>
      </c>
      <c r="P2528" s="36" t="s">
        <v>99</v>
      </c>
    </row>
    <row r="2529" spans="1:16" ht="36" x14ac:dyDescent="0.25">
      <c r="A2529" s="38">
        <v>39556</v>
      </c>
      <c r="B2529" s="38">
        <v>39556</v>
      </c>
      <c r="C2529" s="11">
        <v>2008</v>
      </c>
      <c r="D2529" s="35" t="s">
        <v>115</v>
      </c>
      <c r="E2529" s="11" t="s">
        <v>116</v>
      </c>
      <c r="F2529" s="36" t="s">
        <v>75</v>
      </c>
      <c r="G2529" s="36" t="s">
        <v>679</v>
      </c>
      <c r="H2529" s="9" t="s">
        <v>3647</v>
      </c>
      <c r="I2529" s="10">
        <v>9</v>
      </c>
      <c r="J2529" s="12">
        <v>10</v>
      </c>
      <c r="K2529" s="12">
        <v>0</v>
      </c>
      <c r="L2529" s="12">
        <v>0</v>
      </c>
      <c r="M2529" s="12">
        <v>0</v>
      </c>
      <c r="N2529" s="39">
        <v>0</v>
      </c>
      <c r="O2529" s="31">
        <v>1.5</v>
      </c>
      <c r="P2529" s="36" t="s">
        <v>99</v>
      </c>
    </row>
    <row r="2530" spans="1:16" ht="24" x14ac:dyDescent="0.25">
      <c r="A2530" s="38">
        <v>39556</v>
      </c>
      <c r="B2530" s="38">
        <v>39556</v>
      </c>
      <c r="C2530" s="11">
        <v>2008</v>
      </c>
      <c r="D2530" s="35" t="s">
        <v>115</v>
      </c>
      <c r="E2530" s="11" t="s">
        <v>116</v>
      </c>
      <c r="F2530" s="36" t="s">
        <v>21</v>
      </c>
      <c r="G2530" s="36" t="s">
        <v>21</v>
      </c>
      <c r="H2530" s="9" t="s">
        <v>3648</v>
      </c>
      <c r="I2530" s="10">
        <v>2</v>
      </c>
      <c r="J2530" s="12">
        <v>2</v>
      </c>
      <c r="K2530" s="12">
        <v>0</v>
      </c>
      <c r="L2530" s="12">
        <v>0</v>
      </c>
      <c r="M2530" s="12">
        <v>0</v>
      </c>
      <c r="N2530" s="39">
        <v>0</v>
      </c>
      <c r="O2530" s="31">
        <v>0.3</v>
      </c>
      <c r="P2530" s="36" t="s">
        <v>99</v>
      </c>
    </row>
    <row r="2531" spans="1:16" ht="36" x14ac:dyDescent="0.25">
      <c r="A2531" s="38">
        <v>39559</v>
      </c>
      <c r="B2531" s="38">
        <v>39559</v>
      </c>
      <c r="C2531" s="11">
        <v>2008</v>
      </c>
      <c r="D2531" s="35" t="s">
        <v>115</v>
      </c>
      <c r="E2531" s="11" t="s">
        <v>116</v>
      </c>
      <c r="F2531" s="36" t="s">
        <v>36</v>
      </c>
      <c r="G2531" s="36" t="s">
        <v>336</v>
      </c>
      <c r="H2531" s="9" t="s">
        <v>3649</v>
      </c>
      <c r="I2531" s="10">
        <v>0</v>
      </c>
      <c r="J2531" s="12">
        <v>1</v>
      </c>
      <c r="K2531" s="12">
        <v>0</v>
      </c>
      <c r="L2531" s="12">
        <v>0</v>
      </c>
      <c r="M2531" s="12">
        <v>0</v>
      </c>
      <c r="N2531" s="39">
        <v>0</v>
      </c>
      <c r="O2531" s="31">
        <v>1.5</v>
      </c>
      <c r="P2531" s="36" t="s">
        <v>99</v>
      </c>
    </row>
    <row r="2532" spans="1:16" ht="36" x14ac:dyDescent="0.25">
      <c r="A2532" s="38">
        <v>39559</v>
      </c>
      <c r="B2532" s="38">
        <v>39559</v>
      </c>
      <c r="C2532" s="11">
        <v>2008</v>
      </c>
      <c r="D2532" s="35" t="s">
        <v>13</v>
      </c>
      <c r="E2532" s="11" t="s">
        <v>112</v>
      </c>
      <c r="F2532" s="36" t="s">
        <v>598</v>
      </c>
      <c r="G2532" s="36" t="s">
        <v>621</v>
      </c>
      <c r="H2532" s="9" t="s">
        <v>3650</v>
      </c>
      <c r="I2532" s="10">
        <v>0</v>
      </c>
      <c r="J2532" s="12">
        <v>0</v>
      </c>
      <c r="K2532" s="12">
        <v>0</v>
      </c>
      <c r="L2532" s="12">
        <v>0</v>
      </c>
      <c r="M2532" s="12">
        <v>0</v>
      </c>
      <c r="N2532" s="39">
        <v>0</v>
      </c>
      <c r="O2532" s="31">
        <v>0</v>
      </c>
      <c r="P2532" s="36" t="s">
        <v>99</v>
      </c>
    </row>
    <row r="2533" spans="1:16" ht="36" x14ac:dyDescent="0.25">
      <c r="A2533" s="38">
        <v>39560</v>
      </c>
      <c r="B2533" s="38">
        <v>39560</v>
      </c>
      <c r="C2533" s="11">
        <v>2008</v>
      </c>
      <c r="D2533" s="35" t="s">
        <v>115</v>
      </c>
      <c r="E2533" s="11" t="s">
        <v>116</v>
      </c>
      <c r="F2533" s="36" t="s">
        <v>51</v>
      </c>
      <c r="G2533" s="36" t="s">
        <v>373</v>
      </c>
      <c r="H2533" s="9" t="s">
        <v>3651</v>
      </c>
      <c r="I2533" s="10">
        <v>0</v>
      </c>
      <c r="J2533" s="12">
        <v>1</v>
      </c>
      <c r="K2533" s="12">
        <v>0</v>
      </c>
      <c r="L2533" s="12">
        <v>0</v>
      </c>
      <c r="M2533" s="12">
        <v>0</v>
      </c>
      <c r="N2533" s="39">
        <v>0</v>
      </c>
      <c r="O2533" s="31">
        <v>0.67500000000000004</v>
      </c>
      <c r="P2533" s="36" t="s">
        <v>99</v>
      </c>
    </row>
    <row r="2534" spans="1:16" ht="36" x14ac:dyDescent="0.25">
      <c r="A2534" s="38">
        <v>39560</v>
      </c>
      <c r="B2534" s="38">
        <v>39560</v>
      </c>
      <c r="C2534" s="11">
        <v>2008</v>
      </c>
      <c r="D2534" s="35" t="s">
        <v>13</v>
      </c>
      <c r="E2534" s="11" t="s">
        <v>112</v>
      </c>
      <c r="F2534" s="36" t="s">
        <v>165</v>
      </c>
      <c r="G2534" s="36" t="s">
        <v>603</v>
      </c>
      <c r="H2534" s="9" t="s">
        <v>3652</v>
      </c>
      <c r="I2534" s="10">
        <v>0</v>
      </c>
      <c r="J2534" s="12">
        <v>0</v>
      </c>
      <c r="K2534" s="12">
        <v>0</v>
      </c>
      <c r="L2534" s="12">
        <v>0</v>
      </c>
      <c r="M2534" s="12">
        <v>0</v>
      </c>
      <c r="N2534" s="39">
        <v>0</v>
      </c>
      <c r="O2534" s="31">
        <v>0</v>
      </c>
      <c r="P2534" s="36" t="s">
        <v>99</v>
      </c>
    </row>
    <row r="2535" spans="1:16" ht="36" x14ac:dyDescent="0.25">
      <c r="A2535" s="38">
        <v>39561</v>
      </c>
      <c r="B2535" s="38">
        <v>39561</v>
      </c>
      <c r="C2535" s="11">
        <v>2008</v>
      </c>
      <c r="D2535" s="35" t="s">
        <v>13</v>
      </c>
      <c r="E2535" s="11" t="s">
        <v>125</v>
      </c>
      <c r="F2535" s="36" t="s">
        <v>97</v>
      </c>
      <c r="G2535" s="36" t="s">
        <v>3653</v>
      </c>
      <c r="H2535" s="9" t="s">
        <v>3654</v>
      </c>
      <c r="I2535" s="10">
        <v>1</v>
      </c>
      <c r="J2535" s="12">
        <v>6</v>
      </c>
      <c r="K2535" s="12">
        <v>1</v>
      </c>
      <c r="L2535" s="12">
        <v>0</v>
      </c>
      <c r="M2535" s="12">
        <v>0</v>
      </c>
      <c r="N2535" s="39">
        <v>0</v>
      </c>
      <c r="O2535" s="31">
        <v>4.1699E-2</v>
      </c>
      <c r="P2535" s="36" t="s">
        <v>99</v>
      </c>
    </row>
    <row r="2536" spans="1:16" ht="36" x14ac:dyDescent="0.25">
      <c r="A2536" s="38">
        <v>39561</v>
      </c>
      <c r="B2536" s="38">
        <v>39561</v>
      </c>
      <c r="C2536" s="11">
        <v>2008</v>
      </c>
      <c r="D2536" s="35" t="s">
        <v>115</v>
      </c>
      <c r="E2536" s="11" t="s">
        <v>116</v>
      </c>
      <c r="F2536" s="36" t="s">
        <v>26</v>
      </c>
      <c r="G2536" s="36" t="s">
        <v>1889</v>
      </c>
      <c r="H2536" s="9" t="s">
        <v>3655</v>
      </c>
      <c r="I2536" s="10">
        <v>2</v>
      </c>
      <c r="J2536" s="12">
        <v>10</v>
      </c>
      <c r="K2536" s="12">
        <v>0</v>
      </c>
      <c r="L2536" s="12">
        <v>0</v>
      </c>
      <c r="M2536" s="12">
        <v>0</v>
      </c>
      <c r="N2536" s="39">
        <v>0</v>
      </c>
      <c r="O2536" s="31">
        <v>1.145</v>
      </c>
      <c r="P2536" s="36" t="s">
        <v>99</v>
      </c>
    </row>
    <row r="2537" spans="1:16" ht="36" x14ac:dyDescent="0.25">
      <c r="A2537" s="38">
        <v>39561</v>
      </c>
      <c r="B2537" s="38">
        <v>39561</v>
      </c>
      <c r="C2537" s="11">
        <v>2008</v>
      </c>
      <c r="D2537" s="11" t="s">
        <v>34</v>
      </c>
      <c r="E2537" s="11" t="s">
        <v>35</v>
      </c>
      <c r="F2537" s="36" t="s">
        <v>100</v>
      </c>
      <c r="G2537" s="36" t="s">
        <v>1084</v>
      </c>
      <c r="H2537" s="9" t="s">
        <v>3656</v>
      </c>
      <c r="I2537" s="10">
        <v>0</v>
      </c>
      <c r="J2537" s="12">
        <v>350</v>
      </c>
      <c r="K2537" s="12">
        <v>70</v>
      </c>
      <c r="L2537" s="12">
        <v>0</v>
      </c>
      <c r="M2537" s="12">
        <v>0</v>
      </c>
      <c r="N2537" s="39">
        <v>0</v>
      </c>
      <c r="O2537" s="31">
        <v>0.81401599999999996</v>
      </c>
      <c r="P2537" s="36" t="s">
        <v>99</v>
      </c>
    </row>
    <row r="2538" spans="1:16" ht="36" x14ac:dyDescent="0.25">
      <c r="A2538" s="38">
        <v>39561</v>
      </c>
      <c r="B2538" s="38">
        <v>39561</v>
      </c>
      <c r="C2538" s="11">
        <v>2008</v>
      </c>
      <c r="D2538" s="11" t="s">
        <v>34</v>
      </c>
      <c r="E2538" s="11" t="s">
        <v>35</v>
      </c>
      <c r="F2538" s="36" t="s">
        <v>57</v>
      </c>
      <c r="G2538" s="36" t="s">
        <v>3657</v>
      </c>
      <c r="H2538" s="9" t="s">
        <v>3658</v>
      </c>
      <c r="I2538" s="10">
        <v>0</v>
      </c>
      <c r="J2538" s="12">
        <v>100</v>
      </c>
      <c r="K2538" s="12">
        <v>20</v>
      </c>
      <c r="L2538" s="12">
        <v>0</v>
      </c>
      <c r="M2538" s="12">
        <v>0</v>
      </c>
      <c r="N2538" s="39">
        <v>0</v>
      </c>
      <c r="O2538" s="31">
        <v>0.232576</v>
      </c>
      <c r="P2538" s="36" t="s">
        <v>99</v>
      </c>
    </row>
    <row r="2539" spans="1:16" ht="36" x14ac:dyDescent="0.25">
      <c r="A2539" s="38">
        <v>39561</v>
      </c>
      <c r="B2539" s="38">
        <v>39561</v>
      </c>
      <c r="C2539" s="11">
        <v>2008</v>
      </c>
      <c r="D2539" s="11" t="s">
        <v>34</v>
      </c>
      <c r="E2539" s="11" t="s">
        <v>35</v>
      </c>
      <c r="F2539" s="36" t="s">
        <v>100</v>
      </c>
      <c r="G2539" s="36" t="s">
        <v>3659</v>
      </c>
      <c r="H2539" s="9" t="s">
        <v>3660</v>
      </c>
      <c r="I2539" s="10">
        <v>0</v>
      </c>
      <c r="J2539" s="12">
        <v>45</v>
      </c>
      <c r="K2539" s="12">
        <v>9</v>
      </c>
      <c r="L2539" s="12">
        <v>0</v>
      </c>
      <c r="M2539" s="12">
        <v>0</v>
      </c>
      <c r="N2539" s="39">
        <v>0</v>
      </c>
      <c r="O2539" s="31">
        <v>0.104659</v>
      </c>
      <c r="P2539" s="36" t="s">
        <v>99</v>
      </c>
    </row>
    <row r="2540" spans="1:16" ht="48" x14ac:dyDescent="0.25">
      <c r="A2540" s="38">
        <v>39561</v>
      </c>
      <c r="B2540" s="38">
        <v>39561</v>
      </c>
      <c r="C2540" s="11">
        <v>2008</v>
      </c>
      <c r="D2540" s="35" t="s">
        <v>115</v>
      </c>
      <c r="E2540" s="11" t="s">
        <v>352</v>
      </c>
      <c r="F2540" s="36" t="s">
        <v>62</v>
      </c>
      <c r="G2540" s="36" t="s">
        <v>585</v>
      </c>
      <c r="H2540" s="9" t="s">
        <v>3661</v>
      </c>
      <c r="I2540" s="10">
        <v>0</v>
      </c>
      <c r="J2540" s="12">
        <v>2</v>
      </c>
      <c r="K2540" s="12">
        <v>0</v>
      </c>
      <c r="L2540" s="12">
        <v>0</v>
      </c>
      <c r="M2540" s="12">
        <v>0</v>
      </c>
      <c r="N2540" s="39">
        <v>0</v>
      </c>
      <c r="O2540" s="31">
        <v>0</v>
      </c>
      <c r="P2540" s="36" t="s">
        <v>99</v>
      </c>
    </row>
    <row r="2541" spans="1:16" ht="36" x14ac:dyDescent="0.25">
      <c r="A2541" s="38">
        <v>39561</v>
      </c>
      <c r="B2541" s="38">
        <v>39561</v>
      </c>
      <c r="C2541" s="11">
        <v>2008</v>
      </c>
      <c r="D2541" s="35" t="s">
        <v>13</v>
      </c>
      <c r="E2541" s="11" t="s">
        <v>112</v>
      </c>
      <c r="F2541" s="36" t="s">
        <v>253</v>
      </c>
      <c r="G2541" s="36" t="s">
        <v>3503</v>
      </c>
      <c r="H2541" s="9" t="s">
        <v>3662</v>
      </c>
      <c r="I2541" s="10">
        <v>0</v>
      </c>
      <c r="J2541" s="12">
        <v>2</v>
      </c>
      <c r="K2541" s="12">
        <v>0</v>
      </c>
      <c r="L2541" s="12">
        <v>0</v>
      </c>
      <c r="M2541" s="12">
        <v>0</v>
      </c>
      <c r="N2541" s="39">
        <v>0</v>
      </c>
      <c r="O2541" s="31">
        <v>0</v>
      </c>
      <c r="P2541" s="36" t="s">
        <v>99</v>
      </c>
    </row>
    <row r="2542" spans="1:16" ht="36" x14ac:dyDescent="0.25">
      <c r="A2542" s="38">
        <v>39562</v>
      </c>
      <c r="B2542" s="38">
        <v>39562</v>
      </c>
      <c r="C2542" s="11">
        <v>2008</v>
      </c>
      <c r="D2542" s="11" t="s">
        <v>34</v>
      </c>
      <c r="E2542" s="11" t="s">
        <v>35</v>
      </c>
      <c r="F2542" s="36" t="s">
        <v>155</v>
      </c>
      <c r="G2542" s="36" t="s">
        <v>3663</v>
      </c>
      <c r="H2542" s="9" t="s">
        <v>3664</v>
      </c>
      <c r="I2542" s="10">
        <v>0</v>
      </c>
      <c r="J2542" s="12">
        <v>30</v>
      </c>
      <c r="K2542" s="12">
        <v>6</v>
      </c>
      <c r="L2542" s="12">
        <v>0</v>
      </c>
      <c r="M2542" s="12">
        <v>0</v>
      </c>
      <c r="N2542" s="39">
        <v>0</v>
      </c>
      <c r="O2542" s="31">
        <v>6.9772000000000001E-2</v>
      </c>
      <c r="P2542" s="36" t="s">
        <v>99</v>
      </c>
    </row>
    <row r="2543" spans="1:16" ht="24" x14ac:dyDescent="0.25">
      <c r="A2543" s="38">
        <v>39563</v>
      </c>
      <c r="B2543" s="38">
        <v>39563</v>
      </c>
      <c r="C2543" s="11">
        <v>2008</v>
      </c>
      <c r="D2543" s="35" t="s">
        <v>115</v>
      </c>
      <c r="E2543" s="11" t="s">
        <v>116</v>
      </c>
      <c r="F2543" s="36" t="s">
        <v>51</v>
      </c>
      <c r="G2543" s="36" t="s">
        <v>1968</v>
      </c>
      <c r="H2543" s="9" t="s">
        <v>3665</v>
      </c>
      <c r="I2543" s="10">
        <v>1</v>
      </c>
      <c r="J2543" s="12">
        <v>1</v>
      </c>
      <c r="K2543" s="12">
        <v>0</v>
      </c>
      <c r="L2543" s="12">
        <v>0</v>
      </c>
      <c r="M2543" s="12">
        <v>0</v>
      </c>
      <c r="N2543" s="39">
        <v>0</v>
      </c>
      <c r="O2543" s="31">
        <v>0.34498447569859358</v>
      </c>
      <c r="P2543" s="36" t="s">
        <v>99</v>
      </c>
    </row>
    <row r="2544" spans="1:16" ht="24" x14ac:dyDescent="0.25">
      <c r="A2544" s="38">
        <v>39563</v>
      </c>
      <c r="B2544" s="38">
        <v>39563</v>
      </c>
      <c r="C2544" s="11">
        <v>2008</v>
      </c>
      <c r="D2544" s="35" t="s">
        <v>115</v>
      </c>
      <c r="E2544" s="11" t="s">
        <v>116</v>
      </c>
      <c r="F2544" s="36" t="s">
        <v>57</v>
      </c>
      <c r="G2544" s="36" t="s">
        <v>235</v>
      </c>
      <c r="H2544" s="9" t="s">
        <v>3666</v>
      </c>
      <c r="I2544" s="10">
        <v>0</v>
      </c>
      <c r="J2544" s="12">
        <v>6</v>
      </c>
      <c r="K2544" s="12">
        <v>0</v>
      </c>
      <c r="L2544" s="12">
        <v>0</v>
      </c>
      <c r="M2544" s="12">
        <v>0</v>
      </c>
      <c r="N2544" s="39">
        <v>0</v>
      </c>
      <c r="O2544" s="31">
        <v>1.5</v>
      </c>
      <c r="P2544" s="36" t="s">
        <v>99</v>
      </c>
    </row>
    <row r="2545" spans="1:16" ht="24" x14ac:dyDescent="0.25">
      <c r="A2545" s="38">
        <v>39564</v>
      </c>
      <c r="B2545" s="38">
        <v>39564</v>
      </c>
      <c r="C2545" s="11">
        <v>2008</v>
      </c>
      <c r="D2545" s="11" t="s">
        <v>34</v>
      </c>
      <c r="E2545" s="11" t="s">
        <v>35</v>
      </c>
      <c r="F2545" s="36" t="s">
        <v>69</v>
      </c>
      <c r="G2545" s="36" t="s">
        <v>1160</v>
      </c>
      <c r="H2545" s="9" t="s">
        <v>3667</v>
      </c>
      <c r="I2545" s="10">
        <v>1</v>
      </c>
      <c r="J2545" s="12">
        <v>1</v>
      </c>
      <c r="K2545" s="12">
        <v>0</v>
      </c>
      <c r="L2545" s="12">
        <v>0</v>
      </c>
      <c r="M2545" s="12">
        <v>0</v>
      </c>
      <c r="N2545" s="39">
        <v>0</v>
      </c>
      <c r="O2545" s="31">
        <v>4.4999999999999998E-2</v>
      </c>
      <c r="P2545" s="36" t="s">
        <v>99</v>
      </c>
    </row>
    <row r="2546" spans="1:16" ht="48" x14ac:dyDescent="0.25">
      <c r="A2546" s="38">
        <v>39565</v>
      </c>
      <c r="B2546" s="38">
        <v>39565</v>
      </c>
      <c r="C2546" s="11">
        <v>2008</v>
      </c>
      <c r="D2546" s="35" t="s">
        <v>13</v>
      </c>
      <c r="E2546" s="11" t="s">
        <v>125</v>
      </c>
      <c r="F2546" s="36" t="s">
        <v>51</v>
      </c>
      <c r="G2546" s="36" t="s">
        <v>287</v>
      </c>
      <c r="H2546" s="9" t="s">
        <v>3668</v>
      </c>
      <c r="I2546" s="10">
        <v>2</v>
      </c>
      <c r="J2546" s="12">
        <v>7</v>
      </c>
      <c r="K2546" s="12">
        <v>1</v>
      </c>
      <c r="L2546" s="12">
        <v>0</v>
      </c>
      <c r="M2546" s="12">
        <v>0</v>
      </c>
      <c r="N2546" s="39">
        <v>0</v>
      </c>
      <c r="O2546" s="31">
        <v>4.1699E-2</v>
      </c>
      <c r="P2546" s="36" t="s">
        <v>99</v>
      </c>
    </row>
    <row r="2547" spans="1:16" ht="60" x14ac:dyDescent="0.25">
      <c r="A2547" s="38">
        <v>39565</v>
      </c>
      <c r="B2547" s="38">
        <v>39565</v>
      </c>
      <c r="C2547" s="11">
        <v>2008</v>
      </c>
      <c r="D2547" s="11" t="s">
        <v>34</v>
      </c>
      <c r="E2547" s="11" t="s">
        <v>35</v>
      </c>
      <c r="F2547" s="36" t="s">
        <v>92</v>
      </c>
      <c r="G2547" s="9" t="s">
        <v>3669</v>
      </c>
      <c r="H2547" s="9" t="s">
        <v>3670</v>
      </c>
      <c r="I2547" s="10">
        <v>2</v>
      </c>
      <c r="J2547" s="12">
        <v>2</v>
      </c>
      <c r="K2547" s="12">
        <v>0</v>
      </c>
      <c r="L2547" s="12">
        <v>0</v>
      </c>
      <c r="M2547" s="12">
        <v>0</v>
      </c>
      <c r="N2547" s="39">
        <v>0</v>
      </c>
      <c r="O2547" s="31">
        <v>0</v>
      </c>
      <c r="P2547" s="36" t="s">
        <v>99</v>
      </c>
    </row>
    <row r="2548" spans="1:16" ht="36" x14ac:dyDescent="0.25">
      <c r="A2548" s="38">
        <v>39567</v>
      </c>
      <c r="B2548" s="38">
        <v>39567</v>
      </c>
      <c r="C2548" s="11">
        <v>2008</v>
      </c>
      <c r="D2548" s="11" t="s">
        <v>34</v>
      </c>
      <c r="E2548" s="11" t="s">
        <v>35</v>
      </c>
      <c r="F2548" s="36" t="s">
        <v>598</v>
      </c>
      <c r="G2548" s="36" t="s">
        <v>3671</v>
      </c>
      <c r="H2548" s="9" t="s">
        <v>3672</v>
      </c>
      <c r="I2548" s="10">
        <v>1</v>
      </c>
      <c r="J2548" s="12">
        <v>1</v>
      </c>
      <c r="K2548" s="12">
        <v>0</v>
      </c>
      <c r="L2548" s="12">
        <v>0</v>
      </c>
      <c r="M2548" s="12">
        <v>0</v>
      </c>
      <c r="N2548" s="39">
        <v>0</v>
      </c>
      <c r="O2548" s="31">
        <v>0</v>
      </c>
      <c r="P2548" s="36" t="s">
        <v>99</v>
      </c>
    </row>
    <row r="2549" spans="1:16" ht="36" x14ac:dyDescent="0.25">
      <c r="A2549" s="38">
        <v>39570</v>
      </c>
      <c r="B2549" s="38">
        <v>39570</v>
      </c>
      <c r="C2549" s="11">
        <v>2008</v>
      </c>
      <c r="D2549" s="35" t="s">
        <v>13</v>
      </c>
      <c r="E2549" s="11" t="s">
        <v>125</v>
      </c>
      <c r="F2549" s="36" t="s">
        <v>155</v>
      </c>
      <c r="G2549" s="36" t="s">
        <v>2223</v>
      </c>
      <c r="H2549" s="9" t="s">
        <v>3673</v>
      </c>
      <c r="I2549" s="10">
        <v>0</v>
      </c>
      <c r="J2549" s="12">
        <v>10</v>
      </c>
      <c r="K2549" s="12">
        <v>0</v>
      </c>
      <c r="L2549" s="12">
        <v>0</v>
      </c>
      <c r="M2549" s="12">
        <v>0</v>
      </c>
      <c r="N2549" s="39">
        <v>0</v>
      </c>
      <c r="O2549" s="31">
        <v>0</v>
      </c>
      <c r="P2549" s="36" t="s">
        <v>99</v>
      </c>
    </row>
    <row r="2550" spans="1:16" ht="36" x14ac:dyDescent="0.25">
      <c r="A2550" s="38">
        <v>39570</v>
      </c>
      <c r="B2550" s="38">
        <v>39570</v>
      </c>
      <c r="C2550" s="11">
        <v>2008</v>
      </c>
      <c r="D2550" s="35" t="s">
        <v>13</v>
      </c>
      <c r="E2550" s="11" t="s">
        <v>125</v>
      </c>
      <c r="F2550" s="36" t="s">
        <v>97</v>
      </c>
      <c r="G2550" s="36" t="s">
        <v>3674</v>
      </c>
      <c r="H2550" s="9" t="s">
        <v>3675</v>
      </c>
      <c r="I2550" s="10">
        <v>1</v>
      </c>
      <c r="J2550" s="12">
        <v>2</v>
      </c>
      <c r="K2550" s="12">
        <v>0</v>
      </c>
      <c r="L2550" s="12">
        <v>0</v>
      </c>
      <c r="M2550" s="12">
        <v>0</v>
      </c>
      <c r="N2550" s="39">
        <v>0</v>
      </c>
      <c r="O2550" s="31">
        <v>0</v>
      </c>
      <c r="P2550" s="36" t="s">
        <v>99</v>
      </c>
    </row>
    <row r="2551" spans="1:16" ht="36" x14ac:dyDescent="0.25">
      <c r="A2551" s="38">
        <v>39574</v>
      </c>
      <c r="B2551" s="38">
        <v>39574</v>
      </c>
      <c r="C2551" s="11">
        <v>2008</v>
      </c>
      <c r="D2551" s="35" t="s">
        <v>115</v>
      </c>
      <c r="E2551" s="11" t="s">
        <v>116</v>
      </c>
      <c r="F2551" s="36" t="s">
        <v>15</v>
      </c>
      <c r="G2551" s="36" t="s">
        <v>994</v>
      </c>
      <c r="H2551" s="9" t="s">
        <v>3676</v>
      </c>
      <c r="I2551" s="10">
        <v>4</v>
      </c>
      <c r="J2551" s="12">
        <v>38</v>
      </c>
      <c r="K2551" s="12">
        <v>0</v>
      </c>
      <c r="L2551" s="12">
        <v>0</v>
      </c>
      <c r="M2551" s="12">
        <v>0</v>
      </c>
      <c r="N2551" s="39">
        <v>0</v>
      </c>
      <c r="O2551" s="31">
        <v>0.4</v>
      </c>
      <c r="P2551" s="36" t="s">
        <v>99</v>
      </c>
    </row>
    <row r="2552" spans="1:16" ht="48" x14ac:dyDescent="0.25">
      <c r="A2552" s="38">
        <v>39574</v>
      </c>
      <c r="B2552" s="38">
        <v>39574</v>
      </c>
      <c r="C2552" s="11">
        <v>2008</v>
      </c>
      <c r="D2552" s="11" t="s">
        <v>34</v>
      </c>
      <c r="E2552" s="11" t="s">
        <v>35</v>
      </c>
      <c r="F2552" s="36" t="s">
        <v>69</v>
      </c>
      <c r="G2552" s="36" t="s">
        <v>3677</v>
      </c>
      <c r="H2552" s="9" t="s">
        <v>3678</v>
      </c>
      <c r="I2552" s="10">
        <v>0</v>
      </c>
      <c r="J2552" s="12">
        <v>1000</v>
      </c>
      <c r="K2552" s="12">
        <v>200</v>
      </c>
      <c r="L2552" s="12">
        <v>0</v>
      </c>
      <c r="M2552" s="12">
        <v>0</v>
      </c>
      <c r="N2552" s="39">
        <v>0</v>
      </c>
      <c r="O2552" s="31">
        <v>0.4</v>
      </c>
      <c r="P2552" s="36" t="s">
        <v>99</v>
      </c>
    </row>
    <row r="2553" spans="1:16" ht="24" x14ac:dyDescent="0.25">
      <c r="A2553" s="38">
        <v>39574</v>
      </c>
      <c r="B2553" s="38">
        <v>39574</v>
      </c>
      <c r="C2553" s="11">
        <v>2008</v>
      </c>
      <c r="D2553" s="35" t="s">
        <v>13</v>
      </c>
      <c r="E2553" s="11" t="s">
        <v>125</v>
      </c>
      <c r="F2553" s="36" t="s">
        <v>55</v>
      </c>
      <c r="G2553" s="36" t="s">
        <v>369</v>
      </c>
      <c r="H2553" s="9" t="s">
        <v>3679</v>
      </c>
      <c r="I2553" s="10">
        <v>0</v>
      </c>
      <c r="J2553" s="12">
        <v>1</v>
      </c>
      <c r="K2553" s="12">
        <v>0</v>
      </c>
      <c r="L2553" s="12">
        <v>0</v>
      </c>
      <c r="M2553" s="12">
        <v>0</v>
      </c>
      <c r="N2553" s="39">
        <v>0</v>
      </c>
      <c r="O2553" s="31">
        <v>0</v>
      </c>
      <c r="P2553" s="36" t="s">
        <v>99</v>
      </c>
    </row>
    <row r="2554" spans="1:16" ht="36" x14ac:dyDescent="0.25">
      <c r="A2554" s="38">
        <v>39576</v>
      </c>
      <c r="B2554" s="38">
        <v>39576</v>
      </c>
      <c r="C2554" s="11">
        <v>2008</v>
      </c>
      <c r="D2554" s="11" t="s">
        <v>34</v>
      </c>
      <c r="E2554" s="11" t="s">
        <v>333</v>
      </c>
      <c r="F2554" s="36" t="s">
        <v>97</v>
      </c>
      <c r="G2554" s="36" t="s">
        <v>3680</v>
      </c>
      <c r="H2554" s="9" t="s">
        <v>3681</v>
      </c>
      <c r="I2554" s="10">
        <v>0</v>
      </c>
      <c r="J2554" s="12">
        <v>50</v>
      </c>
      <c r="K2554" s="12">
        <v>10</v>
      </c>
      <c r="L2554" s="12">
        <v>0</v>
      </c>
      <c r="M2554" s="12">
        <v>0</v>
      </c>
      <c r="N2554" s="39">
        <v>0</v>
      </c>
      <c r="O2554" s="31">
        <v>0.116288</v>
      </c>
      <c r="P2554" s="36" t="s">
        <v>99</v>
      </c>
    </row>
    <row r="2555" spans="1:16" ht="24" x14ac:dyDescent="0.25">
      <c r="A2555" s="38">
        <v>39576</v>
      </c>
      <c r="B2555" s="38">
        <v>39576</v>
      </c>
      <c r="C2555" s="11">
        <v>2008</v>
      </c>
      <c r="D2555" s="35" t="s">
        <v>115</v>
      </c>
      <c r="E2555" s="11" t="s">
        <v>116</v>
      </c>
      <c r="F2555" s="36" t="s">
        <v>162</v>
      </c>
      <c r="G2555" s="36" t="s">
        <v>971</v>
      </c>
      <c r="H2555" s="9" t="s">
        <v>3682</v>
      </c>
      <c r="I2555" s="10">
        <v>0</v>
      </c>
      <c r="J2555" s="12">
        <v>25</v>
      </c>
      <c r="K2555" s="12">
        <v>0</v>
      </c>
      <c r="L2555" s="12">
        <v>0</v>
      </c>
      <c r="M2555" s="12">
        <v>0</v>
      </c>
      <c r="N2555" s="39">
        <v>0</v>
      </c>
      <c r="O2555" s="31">
        <v>0.4</v>
      </c>
      <c r="P2555" s="36" t="s">
        <v>99</v>
      </c>
    </row>
    <row r="2556" spans="1:16" ht="36" x14ac:dyDescent="0.25">
      <c r="A2556" s="38">
        <v>39576</v>
      </c>
      <c r="B2556" s="38">
        <v>39576</v>
      </c>
      <c r="C2556" s="11">
        <v>2008</v>
      </c>
      <c r="D2556" s="35" t="s">
        <v>13</v>
      </c>
      <c r="E2556" s="11" t="s">
        <v>149</v>
      </c>
      <c r="F2556" s="36" t="s">
        <v>51</v>
      </c>
      <c r="G2556" s="36" t="s">
        <v>373</v>
      </c>
      <c r="H2556" s="9" t="s">
        <v>3683</v>
      </c>
      <c r="I2556" s="10">
        <v>0</v>
      </c>
      <c r="J2556" s="12">
        <v>2</v>
      </c>
      <c r="K2556" s="12">
        <v>0</v>
      </c>
      <c r="L2556" s="12">
        <v>0</v>
      </c>
      <c r="M2556" s="12">
        <v>0</v>
      </c>
      <c r="N2556" s="39">
        <v>0</v>
      </c>
      <c r="O2556" s="31">
        <v>0</v>
      </c>
      <c r="P2556" s="36" t="s">
        <v>99</v>
      </c>
    </row>
    <row r="2557" spans="1:16" ht="24" x14ac:dyDescent="0.25">
      <c r="A2557" s="38">
        <v>39577</v>
      </c>
      <c r="B2557" s="38">
        <v>39577</v>
      </c>
      <c r="C2557" s="11">
        <v>2008</v>
      </c>
      <c r="D2557" s="35" t="s">
        <v>115</v>
      </c>
      <c r="E2557" s="11" t="s">
        <v>116</v>
      </c>
      <c r="F2557" s="36" t="s">
        <v>15</v>
      </c>
      <c r="G2557" s="36" t="s">
        <v>3684</v>
      </c>
      <c r="H2557" s="9" t="s">
        <v>3685</v>
      </c>
      <c r="I2557" s="10">
        <v>0</v>
      </c>
      <c r="J2557" s="12">
        <v>24</v>
      </c>
      <c r="K2557" s="12">
        <v>0</v>
      </c>
      <c r="L2557" s="12">
        <v>0</v>
      </c>
      <c r="M2557" s="12">
        <v>0</v>
      </c>
      <c r="N2557" s="39">
        <v>0</v>
      </c>
      <c r="O2557" s="31">
        <v>0.4</v>
      </c>
      <c r="P2557" s="36" t="s">
        <v>99</v>
      </c>
    </row>
    <row r="2558" spans="1:16" ht="36" x14ac:dyDescent="0.25">
      <c r="A2558" s="38">
        <v>39578</v>
      </c>
      <c r="B2558" s="38">
        <v>39578</v>
      </c>
      <c r="C2558" s="11">
        <v>2008</v>
      </c>
      <c r="D2558" s="35" t="s">
        <v>13</v>
      </c>
      <c r="E2558" s="11" t="s">
        <v>125</v>
      </c>
      <c r="F2558" s="36" t="s">
        <v>19</v>
      </c>
      <c r="G2558" s="36" t="s">
        <v>1282</v>
      </c>
      <c r="H2558" s="9" t="s">
        <v>3686</v>
      </c>
      <c r="I2558" s="10">
        <v>2</v>
      </c>
      <c r="J2558" s="12">
        <v>3</v>
      </c>
      <c r="K2558" s="12">
        <v>0</v>
      </c>
      <c r="L2558" s="12">
        <v>0</v>
      </c>
      <c r="M2558" s="12">
        <v>0</v>
      </c>
      <c r="N2558" s="39">
        <v>0</v>
      </c>
      <c r="O2558" s="31">
        <v>0</v>
      </c>
      <c r="P2558" s="36" t="s">
        <v>99</v>
      </c>
    </row>
    <row r="2559" spans="1:16" ht="36" x14ac:dyDescent="0.25">
      <c r="A2559" s="38">
        <v>39579</v>
      </c>
      <c r="B2559" s="38">
        <v>39579</v>
      </c>
      <c r="C2559" s="11">
        <v>2008</v>
      </c>
      <c r="D2559" s="11" t="s">
        <v>34</v>
      </c>
      <c r="E2559" s="11" t="s">
        <v>182</v>
      </c>
      <c r="F2559" s="36" t="s">
        <v>69</v>
      </c>
      <c r="G2559" s="36" t="s">
        <v>3687</v>
      </c>
      <c r="H2559" s="9" t="s">
        <v>3688</v>
      </c>
      <c r="I2559" s="10">
        <v>0</v>
      </c>
      <c r="J2559" s="12">
        <v>170</v>
      </c>
      <c r="K2559" s="12">
        <v>31</v>
      </c>
      <c r="L2559" s="12">
        <v>0</v>
      </c>
      <c r="M2559" s="12">
        <v>0</v>
      </c>
      <c r="N2559" s="39">
        <v>0</v>
      </c>
      <c r="O2559" s="31">
        <v>0.78147500000000003</v>
      </c>
      <c r="P2559" s="36" t="s">
        <v>99</v>
      </c>
    </row>
    <row r="2560" spans="1:16" ht="36" x14ac:dyDescent="0.25">
      <c r="A2560" s="38">
        <v>39579</v>
      </c>
      <c r="B2560" s="38">
        <v>39579</v>
      </c>
      <c r="C2560" s="11">
        <v>2008</v>
      </c>
      <c r="D2560" s="11" t="s">
        <v>34</v>
      </c>
      <c r="E2560" s="11" t="s">
        <v>35</v>
      </c>
      <c r="F2560" s="36" t="s">
        <v>165</v>
      </c>
      <c r="G2560" s="36" t="s">
        <v>3478</v>
      </c>
      <c r="H2560" s="9" t="s">
        <v>3689</v>
      </c>
      <c r="I2560" s="10">
        <v>0</v>
      </c>
      <c r="J2560" s="12">
        <v>6</v>
      </c>
      <c r="K2560" s="12">
        <v>0</v>
      </c>
      <c r="L2560" s="12">
        <v>0</v>
      </c>
      <c r="M2560" s="12">
        <v>0</v>
      </c>
      <c r="N2560" s="39">
        <v>0</v>
      </c>
      <c r="O2560" s="31">
        <v>0</v>
      </c>
      <c r="P2560" s="36" t="s">
        <v>99</v>
      </c>
    </row>
    <row r="2561" spans="1:16" ht="36" x14ac:dyDescent="0.25">
      <c r="A2561" s="38">
        <v>39580</v>
      </c>
      <c r="B2561" s="38">
        <v>39580</v>
      </c>
      <c r="C2561" s="11">
        <v>2008</v>
      </c>
      <c r="D2561" s="35" t="s">
        <v>104</v>
      </c>
      <c r="E2561" s="11" t="s">
        <v>690</v>
      </c>
      <c r="F2561" s="36" t="s">
        <v>26</v>
      </c>
      <c r="G2561" s="36" t="s">
        <v>1316</v>
      </c>
      <c r="H2561" s="9" t="s">
        <v>3690</v>
      </c>
      <c r="I2561" s="10">
        <v>0</v>
      </c>
      <c r="J2561" s="12">
        <v>40</v>
      </c>
      <c r="K2561" s="12">
        <v>8</v>
      </c>
      <c r="L2561" s="12">
        <v>0</v>
      </c>
      <c r="M2561" s="12">
        <v>0</v>
      </c>
      <c r="N2561" s="39">
        <v>0</v>
      </c>
      <c r="O2561" s="31">
        <v>0.35567199999999999</v>
      </c>
      <c r="P2561" s="36" t="s">
        <v>99</v>
      </c>
    </row>
    <row r="2562" spans="1:16" ht="24" x14ac:dyDescent="0.25">
      <c r="A2562" s="38">
        <v>39580</v>
      </c>
      <c r="B2562" s="38">
        <v>39580</v>
      </c>
      <c r="C2562" s="11">
        <v>2008</v>
      </c>
      <c r="D2562" s="35" t="s">
        <v>115</v>
      </c>
      <c r="E2562" s="11" t="s">
        <v>116</v>
      </c>
      <c r="F2562" s="36" t="s">
        <v>26</v>
      </c>
      <c r="G2562" s="36" t="s">
        <v>385</v>
      </c>
      <c r="H2562" s="9" t="s">
        <v>3691</v>
      </c>
      <c r="I2562" s="10">
        <v>0</v>
      </c>
      <c r="J2562" s="12">
        <v>1</v>
      </c>
      <c r="K2562" s="12">
        <v>0</v>
      </c>
      <c r="L2562" s="12">
        <v>0</v>
      </c>
      <c r="M2562" s="12">
        <v>0</v>
      </c>
      <c r="N2562" s="39">
        <v>0</v>
      </c>
      <c r="O2562" s="31">
        <v>0.45</v>
      </c>
      <c r="P2562" s="36" t="s">
        <v>99</v>
      </c>
    </row>
    <row r="2563" spans="1:16" ht="24" x14ac:dyDescent="0.25">
      <c r="A2563" s="38">
        <v>39580</v>
      </c>
      <c r="B2563" s="38">
        <v>39580</v>
      </c>
      <c r="C2563" s="11">
        <v>2008</v>
      </c>
      <c r="D2563" s="35" t="s">
        <v>13</v>
      </c>
      <c r="E2563" s="11" t="s">
        <v>125</v>
      </c>
      <c r="F2563" s="36" t="s">
        <v>165</v>
      </c>
      <c r="G2563" s="36" t="s">
        <v>1293</v>
      </c>
      <c r="H2563" s="9" t="s">
        <v>3692</v>
      </c>
      <c r="I2563" s="10">
        <v>0</v>
      </c>
      <c r="J2563" s="12">
        <v>2</v>
      </c>
      <c r="K2563" s="12">
        <v>0</v>
      </c>
      <c r="L2563" s="12">
        <v>0</v>
      </c>
      <c r="M2563" s="12">
        <v>0</v>
      </c>
      <c r="N2563" s="39">
        <v>0</v>
      </c>
      <c r="O2563" s="31">
        <v>0</v>
      </c>
      <c r="P2563" s="36" t="s">
        <v>99</v>
      </c>
    </row>
    <row r="2564" spans="1:16" ht="24" x14ac:dyDescent="0.25">
      <c r="A2564" s="38">
        <v>39581</v>
      </c>
      <c r="B2564" s="38">
        <v>39581</v>
      </c>
      <c r="C2564" s="11">
        <v>2008</v>
      </c>
      <c r="D2564" s="11" t="s">
        <v>34</v>
      </c>
      <c r="E2564" s="11" t="s">
        <v>182</v>
      </c>
      <c r="F2564" s="36" t="s">
        <v>47</v>
      </c>
      <c r="G2564" s="36" t="s">
        <v>2541</v>
      </c>
      <c r="H2564" s="9" t="s">
        <v>3693</v>
      </c>
      <c r="I2564" s="10">
        <v>0</v>
      </c>
      <c r="J2564" s="12">
        <v>25</v>
      </c>
      <c r="K2564" s="12">
        <v>5</v>
      </c>
      <c r="L2564" s="12">
        <v>0</v>
      </c>
      <c r="M2564" s="12">
        <v>0</v>
      </c>
      <c r="N2564" s="39">
        <v>0</v>
      </c>
      <c r="O2564" s="31">
        <v>5.8144000000000001E-2</v>
      </c>
      <c r="P2564" s="36" t="s">
        <v>99</v>
      </c>
    </row>
    <row r="2565" spans="1:16" ht="24" x14ac:dyDescent="0.25">
      <c r="A2565" s="38">
        <v>39581</v>
      </c>
      <c r="B2565" s="38">
        <v>39581</v>
      </c>
      <c r="C2565" s="11">
        <v>2008</v>
      </c>
      <c r="D2565" s="11" t="s">
        <v>34</v>
      </c>
      <c r="E2565" s="11" t="s">
        <v>333</v>
      </c>
      <c r="F2565" s="36" t="s">
        <v>155</v>
      </c>
      <c r="G2565" s="36" t="s">
        <v>3694</v>
      </c>
      <c r="H2565" s="9" t="s">
        <v>3695</v>
      </c>
      <c r="I2565" s="10">
        <v>2</v>
      </c>
      <c r="J2565" s="12">
        <v>1317</v>
      </c>
      <c r="K2565" s="12">
        <v>263</v>
      </c>
      <c r="L2565" s="12">
        <v>0</v>
      </c>
      <c r="M2565" s="12">
        <v>0</v>
      </c>
      <c r="N2565" s="39">
        <v>0</v>
      </c>
      <c r="O2565" s="31">
        <v>3.0583740000000001</v>
      </c>
      <c r="P2565" s="36" t="s">
        <v>99</v>
      </c>
    </row>
    <row r="2566" spans="1:16" ht="36" x14ac:dyDescent="0.25">
      <c r="A2566" s="38">
        <v>39581</v>
      </c>
      <c r="B2566" s="38">
        <v>39581</v>
      </c>
      <c r="C2566" s="11">
        <v>2008</v>
      </c>
      <c r="D2566" s="11" t="s">
        <v>34</v>
      </c>
      <c r="E2566" s="11" t="s">
        <v>35</v>
      </c>
      <c r="F2566" s="36" t="s">
        <v>97</v>
      </c>
      <c r="G2566" s="36" t="s">
        <v>3696</v>
      </c>
      <c r="H2566" s="9" t="s">
        <v>3697</v>
      </c>
      <c r="I2566" s="10">
        <v>0</v>
      </c>
      <c r="J2566" s="12">
        <v>500</v>
      </c>
      <c r="K2566" s="12">
        <v>100</v>
      </c>
      <c r="L2566" s="12">
        <v>0</v>
      </c>
      <c r="M2566" s="12">
        <v>0</v>
      </c>
      <c r="N2566" s="39">
        <v>0</v>
      </c>
      <c r="O2566" s="31">
        <v>1.1628799999999999</v>
      </c>
      <c r="P2566" s="36" t="s">
        <v>99</v>
      </c>
    </row>
    <row r="2567" spans="1:16" ht="60" x14ac:dyDescent="0.25">
      <c r="A2567" s="38">
        <v>39581</v>
      </c>
      <c r="B2567" s="38">
        <v>39581</v>
      </c>
      <c r="C2567" s="11">
        <v>2008</v>
      </c>
      <c r="D2567" s="35" t="s">
        <v>104</v>
      </c>
      <c r="E2567" s="11" t="s">
        <v>1676</v>
      </c>
      <c r="F2567" s="36" t="s">
        <v>165</v>
      </c>
      <c r="G2567" s="36" t="s">
        <v>361</v>
      </c>
      <c r="H2567" s="9" t="s">
        <v>3698</v>
      </c>
      <c r="I2567" s="10">
        <v>0</v>
      </c>
      <c r="J2567" s="12">
        <v>0</v>
      </c>
      <c r="K2567" s="12">
        <v>0</v>
      </c>
      <c r="L2567" s="12">
        <v>0</v>
      </c>
      <c r="M2567" s="12">
        <v>0</v>
      </c>
      <c r="N2567" s="39">
        <v>0</v>
      </c>
      <c r="O2567" s="31">
        <v>0</v>
      </c>
      <c r="P2567" s="36" t="s">
        <v>99</v>
      </c>
    </row>
    <row r="2568" spans="1:16" ht="36" x14ac:dyDescent="0.25">
      <c r="A2568" s="38">
        <v>39582</v>
      </c>
      <c r="B2568" s="38">
        <v>39582</v>
      </c>
      <c r="C2568" s="11">
        <v>2008</v>
      </c>
      <c r="D2568" s="35" t="s">
        <v>115</v>
      </c>
      <c r="E2568" s="11" t="s">
        <v>116</v>
      </c>
      <c r="F2568" s="36" t="s">
        <v>162</v>
      </c>
      <c r="G2568" s="36" t="s">
        <v>3641</v>
      </c>
      <c r="H2568" s="9" t="s">
        <v>3699</v>
      </c>
      <c r="I2568" s="10">
        <v>5</v>
      </c>
      <c r="J2568" s="12">
        <v>13</v>
      </c>
      <c r="K2568" s="12">
        <v>0</v>
      </c>
      <c r="L2568" s="12">
        <v>0</v>
      </c>
      <c r="M2568" s="12">
        <v>0</v>
      </c>
      <c r="N2568" s="39">
        <v>0</v>
      </c>
      <c r="O2568" s="31">
        <v>0.3</v>
      </c>
      <c r="P2568" s="36" t="s">
        <v>99</v>
      </c>
    </row>
    <row r="2569" spans="1:16" ht="24" x14ac:dyDescent="0.25">
      <c r="A2569" s="38">
        <v>39582</v>
      </c>
      <c r="B2569" s="38">
        <v>39582</v>
      </c>
      <c r="C2569" s="11">
        <v>2008</v>
      </c>
      <c r="D2569" s="11" t="s">
        <v>34</v>
      </c>
      <c r="E2569" s="11" t="s">
        <v>35</v>
      </c>
      <c r="F2569" s="36" t="s">
        <v>36</v>
      </c>
      <c r="G2569" s="36" t="s">
        <v>3700</v>
      </c>
      <c r="H2569" s="9" t="s">
        <v>3701</v>
      </c>
      <c r="I2569" s="10">
        <v>0</v>
      </c>
      <c r="J2569" s="12">
        <v>450</v>
      </c>
      <c r="K2569" s="12">
        <v>90</v>
      </c>
      <c r="L2569" s="12">
        <v>0</v>
      </c>
      <c r="M2569" s="12">
        <v>0</v>
      </c>
      <c r="N2569" s="39">
        <v>0</v>
      </c>
      <c r="O2569" s="31">
        <v>1.257083</v>
      </c>
      <c r="P2569" s="36" t="s">
        <v>99</v>
      </c>
    </row>
    <row r="2570" spans="1:16" ht="36" x14ac:dyDescent="0.25">
      <c r="A2570" s="38">
        <v>39582</v>
      </c>
      <c r="B2570" s="38">
        <v>39582</v>
      </c>
      <c r="C2570" s="11">
        <v>2008</v>
      </c>
      <c r="D2570" s="35" t="s">
        <v>115</v>
      </c>
      <c r="E2570" s="11" t="s">
        <v>116</v>
      </c>
      <c r="F2570" s="36" t="s">
        <v>44</v>
      </c>
      <c r="G2570" s="36" t="s">
        <v>889</v>
      </c>
      <c r="H2570" s="9" t="s">
        <v>3702</v>
      </c>
      <c r="I2570" s="10">
        <v>0</v>
      </c>
      <c r="J2570" s="12">
        <v>0</v>
      </c>
      <c r="K2570" s="12">
        <v>0</v>
      </c>
      <c r="L2570" s="12">
        <v>0</v>
      </c>
      <c r="M2570" s="12">
        <v>0</v>
      </c>
      <c r="N2570" s="39">
        <v>0</v>
      </c>
      <c r="O2570" s="31">
        <v>2.8412000000000002</v>
      </c>
      <c r="P2570" s="36" t="s">
        <v>99</v>
      </c>
    </row>
    <row r="2571" spans="1:16" ht="24" x14ac:dyDescent="0.25">
      <c r="A2571" s="38">
        <v>39582</v>
      </c>
      <c r="B2571" s="38">
        <v>39582</v>
      </c>
      <c r="C2571" s="11">
        <v>2008</v>
      </c>
      <c r="D2571" s="35" t="s">
        <v>13</v>
      </c>
      <c r="E2571" s="11" t="s">
        <v>125</v>
      </c>
      <c r="F2571" s="36" t="s">
        <v>51</v>
      </c>
      <c r="G2571" s="36" t="s">
        <v>214</v>
      </c>
      <c r="H2571" s="9" t="s">
        <v>3703</v>
      </c>
      <c r="I2571" s="10">
        <v>1</v>
      </c>
      <c r="J2571" s="12">
        <v>2</v>
      </c>
      <c r="K2571" s="12">
        <v>0</v>
      </c>
      <c r="L2571" s="12">
        <v>0</v>
      </c>
      <c r="M2571" s="12">
        <v>0</v>
      </c>
      <c r="N2571" s="39">
        <v>0</v>
      </c>
      <c r="O2571" s="31">
        <v>0</v>
      </c>
      <c r="P2571" s="36" t="s">
        <v>99</v>
      </c>
    </row>
    <row r="2572" spans="1:16" ht="48" x14ac:dyDescent="0.25">
      <c r="A2572" s="38">
        <v>39583</v>
      </c>
      <c r="B2572" s="38">
        <v>39583</v>
      </c>
      <c r="C2572" s="11">
        <v>2008</v>
      </c>
      <c r="D2572" s="11" t="s">
        <v>34</v>
      </c>
      <c r="E2572" s="11" t="s">
        <v>35</v>
      </c>
      <c r="F2572" s="36" t="s">
        <v>162</v>
      </c>
      <c r="G2572" s="9" t="s">
        <v>3704</v>
      </c>
      <c r="H2572" s="9" t="s">
        <v>3705</v>
      </c>
      <c r="I2572" s="10">
        <v>0</v>
      </c>
      <c r="J2572" s="12">
        <v>12550</v>
      </c>
      <c r="K2572" s="12">
        <v>2510</v>
      </c>
      <c r="L2572" s="12">
        <v>0</v>
      </c>
      <c r="M2572" s="12">
        <v>0</v>
      </c>
      <c r="N2572" s="39">
        <v>0</v>
      </c>
      <c r="O2572" s="31">
        <v>5.0199999999999996</v>
      </c>
      <c r="P2572" s="36" t="s">
        <v>99</v>
      </c>
    </row>
    <row r="2573" spans="1:16" x14ac:dyDescent="0.25">
      <c r="A2573" s="38">
        <v>39583</v>
      </c>
      <c r="B2573" s="38">
        <v>39583</v>
      </c>
      <c r="C2573" s="11">
        <v>2008</v>
      </c>
      <c r="D2573" s="11" t="s">
        <v>34</v>
      </c>
      <c r="E2573" s="11" t="s">
        <v>333</v>
      </c>
      <c r="F2573" s="36" t="s">
        <v>97</v>
      </c>
      <c r="G2573" s="36" t="s">
        <v>3706</v>
      </c>
      <c r="H2573" s="9" t="s">
        <v>3707</v>
      </c>
      <c r="I2573" s="10">
        <v>0</v>
      </c>
      <c r="J2573" s="12">
        <v>1500</v>
      </c>
      <c r="K2573" s="12">
        <v>300</v>
      </c>
      <c r="L2573" s="12">
        <v>0</v>
      </c>
      <c r="M2573" s="12">
        <v>0</v>
      </c>
      <c r="N2573" s="39">
        <v>0</v>
      </c>
      <c r="O2573" s="31">
        <v>3.4886400000000002</v>
      </c>
      <c r="P2573" s="36" t="s">
        <v>99</v>
      </c>
    </row>
    <row r="2574" spans="1:16" ht="24" x14ac:dyDescent="0.25">
      <c r="A2574" s="38">
        <v>39583</v>
      </c>
      <c r="B2574" s="38">
        <v>39583</v>
      </c>
      <c r="C2574" s="11">
        <v>2008</v>
      </c>
      <c r="D2574" s="35" t="s">
        <v>115</v>
      </c>
      <c r="E2574" s="11" t="s">
        <v>116</v>
      </c>
      <c r="F2574" s="36" t="s">
        <v>55</v>
      </c>
      <c r="G2574" s="36" t="s">
        <v>936</v>
      </c>
      <c r="H2574" s="9" t="s">
        <v>3708</v>
      </c>
      <c r="I2574" s="10">
        <v>0</v>
      </c>
      <c r="J2574" s="12">
        <v>25</v>
      </c>
      <c r="K2574" s="12">
        <v>0</v>
      </c>
      <c r="L2574" s="12">
        <v>0</v>
      </c>
      <c r="M2574" s="12">
        <v>0</v>
      </c>
      <c r="N2574" s="39">
        <v>0</v>
      </c>
      <c r="O2574" s="31">
        <v>0.4</v>
      </c>
      <c r="P2574" s="36" t="s">
        <v>99</v>
      </c>
    </row>
    <row r="2575" spans="1:16" ht="24" x14ac:dyDescent="0.25">
      <c r="A2575" s="38">
        <v>39584</v>
      </c>
      <c r="B2575" s="38">
        <v>39584</v>
      </c>
      <c r="C2575" s="11">
        <v>2008</v>
      </c>
      <c r="D2575" s="35" t="s">
        <v>115</v>
      </c>
      <c r="E2575" s="11" t="s">
        <v>116</v>
      </c>
      <c r="F2575" s="36" t="s">
        <v>165</v>
      </c>
      <c r="G2575" s="36" t="s">
        <v>952</v>
      </c>
      <c r="H2575" s="9" t="s">
        <v>3709</v>
      </c>
      <c r="I2575" s="10">
        <v>0</v>
      </c>
      <c r="J2575" s="12">
        <v>19</v>
      </c>
      <c r="K2575" s="12">
        <v>0</v>
      </c>
      <c r="L2575" s="12">
        <v>0</v>
      </c>
      <c r="M2575" s="12">
        <v>0</v>
      </c>
      <c r="N2575" s="39">
        <v>0</v>
      </c>
      <c r="O2575" s="31">
        <v>0.09</v>
      </c>
      <c r="P2575" s="36" t="s">
        <v>99</v>
      </c>
    </row>
    <row r="2576" spans="1:16" ht="24" x14ac:dyDescent="0.25">
      <c r="A2576" s="38">
        <v>39586</v>
      </c>
      <c r="B2576" s="38">
        <v>39586</v>
      </c>
      <c r="C2576" s="11">
        <v>2008</v>
      </c>
      <c r="D2576" s="35" t="s">
        <v>115</v>
      </c>
      <c r="E2576" s="11" t="s">
        <v>116</v>
      </c>
      <c r="F2576" s="36" t="s">
        <v>92</v>
      </c>
      <c r="G2576" s="36" t="s">
        <v>3710</v>
      </c>
      <c r="H2576" s="9" t="s">
        <v>3711</v>
      </c>
      <c r="I2576" s="10">
        <v>1</v>
      </c>
      <c r="J2576" s="12">
        <v>1</v>
      </c>
      <c r="K2576" s="12">
        <v>0</v>
      </c>
      <c r="L2576" s="12">
        <v>0</v>
      </c>
      <c r="M2576" s="12">
        <v>0</v>
      </c>
      <c r="N2576" s="39">
        <v>0</v>
      </c>
      <c r="O2576" s="31">
        <v>0.45</v>
      </c>
      <c r="P2576" s="36" t="s">
        <v>99</v>
      </c>
    </row>
    <row r="2577" spans="1:16" ht="24" x14ac:dyDescent="0.25">
      <c r="A2577" s="38">
        <v>39586</v>
      </c>
      <c r="B2577" s="38">
        <v>39586</v>
      </c>
      <c r="C2577" s="11">
        <v>2008</v>
      </c>
      <c r="D2577" s="35" t="s">
        <v>104</v>
      </c>
      <c r="E2577" s="11" t="s">
        <v>276</v>
      </c>
      <c r="F2577" s="36" t="s">
        <v>97</v>
      </c>
      <c r="G2577" s="36" t="s">
        <v>3712</v>
      </c>
      <c r="H2577" s="9" t="s">
        <v>3713</v>
      </c>
      <c r="I2577" s="10">
        <v>1</v>
      </c>
      <c r="J2577" s="12">
        <v>2</v>
      </c>
      <c r="K2577" s="12">
        <v>1</v>
      </c>
      <c r="L2577" s="12">
        <v>0</v>
      </c>
      <c r="M2577" s="12">
        <v>0</v>
      </c>
      <c r="N2577" s="39">
        <v>0</v>
      </c>
      <c r="O2577" s="31">
        <v>4.4458999999999999E-2</v>
      </c>
      <c r="P2577" s="36" t="s">
        <v>99</v>
      </c>
    </row>
    <row r="2578" spans="1:16" ht="36" x14ac:dyDescent="0.25">
      <c r="A2578" s="38">
        <v>39586</v>
      </c>
      <c r="B2578" s="38">
        <v>39586</v>
      </c>
      <c r="C2578" s="11">
        <v>2008</v>
      </c>
      <c r="D2578" s="11" t="s">
        <v>34</v>
      </c>
      <c r="E2578" s="11" t="s">
        <v>333</v>
      </c>
      <c r="F2578" s="36" t="s">
        <v>162</v>
      </c>
      <c r="G2578" s="36" t="s">
        <v>2034</v>
      </c>
      <c r="H2578" s="9" t="s">
        <v>3714</v>
      </c>
      <c r="I2578" s="10">
        <v>1</v>
      </c>
      <c r="J2578" s="12">
        <v>3</v>
      </c>
      <c r="K2578" s="12">
        <v>0</v>
      </c>
      <c r="L2578" s="12">
        <v>0</v>
      </c>
      <c r="M2578" s="12">
        <v>0</v>
      </c>
      <c r="N2578" s="39">
        <v>0</v>
      </c>
      <c r="O2578" s="31">
        <v>0</v>
      </c>
      <c r="P2578" s="36" t="s">
        <v>99</v>
      </c>
    </row>
    <row r="2579" spans="1:16" ht="24" x14ac:dyDescent="0.25">
      <c r="A2579" s="38">
        <v>39586</v>
      </c>
      <c r="B2579" s="38">
        <v>39586</v>
      </c>
      <c r="C2579" s="11">
        <v>2008</v>
      </c>
      <c r="D2579" s="11" t="s">
        <v>34</v>
      </c>
      <c r="E2579" s="11" t="s">
        <v>35</v>
      </c>
      <c r="F2579" s="36" t="s">
        <v>97</v>
      </c>
      <c r="G2579" s="36" t="s">
        <v>2940</v>
      </c>
      <c r="H2579" s="9" t="s">
        <v>3715</v>
      </c>
      <c r="I2579" s="10">
        <v>0</v>
      </c>
      <c r="J2579" s="12">
        <v>600</v>
      </c>
      <c r="K2579" s="12">
        <v>120</v>
      </c>
      <c r="L2579" s="12">
        <v>0</v>
      </c>
      <c r="M2579" s="12">
        <v>0</v>
      </c>
      <c r="N2579" s="39">
        <v>0</v>
      </c>
      <c r="O2579" s="31">
        <v>0.24</v>
      </c>
      <c r="P2579" s="36" t="s">
        <v>99</v>
      </c>
    </row>
    <row r="2580" spans="1:16" ht="24" x14ac:dyDescent="0.25">
      <c r="A2580" s="38">
        <v>39586</v>
      </c>
      <c r="B2580" s="38">
        <v>39586</v>
      </c>
      <c r="C2580" s="11">
        <v>2008</v>
      </c>
      <c r="D2580" s="35" t="s">
        <v>104</v>
      </c>
      <c r="E2580" s="11" t="s">
        <v>276</v>
      </c>
      <c r="F2580" s="36" t="s">
        <v>36</v>
      </c>
      <c r="G2580" s="36" t="s">
        <v>3716</v>
      </c>
      <c r="H2580" s="9" t="s">
        <v>3717</v>
      </c>
      <c r="I2580" s="10">
        <v>2</v>
      </c>
      <c r="J2580" s="12">
        <v>2</v>
      </c>
      <c r="K2580" s="12">
        <v>1</v>
      </c>
      <c r="L2580" s="12">
        <v>0</v>
      </c>
      <c r="M2580" s="12">
        <v>0</v>
      </c>
      <c r="N2580" s="39">
        <v>0</v>
      </c>
      <c r="O2580" s="31">
        <v>4.4458999999999999E-2</v>
      </c>
      <c r="P2580" s="36" t="s">
        <v>99</v>
      </c>
    </row>
    <row r="2581" spans="1:16" ht="36" x14ac:dyDescent="0.25">
      <c r="A2581" s="38">
        <v>39587</v>
      </c>
      <c r="B2581" s="38">
        <v>39587</v>
      </c>
      <c r="C2581" s="11">
        <v>2008</v>
      </c>
      <c r="D2581" s="35" t="s">
        <v>115</v>
      </c>
      <c r="E2581" s="11" t="s">
        <v>116</v>
      </c>
      <c r="F2581" s="36" t="s">
        <v>155</v>
      </c>
      <c r="G2581" s="36" t="s">
        <v>3718</v>
      </c>
      <c r="H2581" s="9" t="s">
        <v>3719</v>
      </c>
      <c r="I2581" s="10">
        <v>21</v>
      </c>
      <c r="J2581" s="12">
        <v>33</v>
      </c>
      <c r="K2581" s="12">
        <v>0</v>
      </c>
      <c r="L2581" s="12">
        <v>0</v>
      </c>
      <c r="M2581" s="12">
        <v>0</v>
      </c>
      <c r="N2581" s="39">
        <v>0</v>
      </c>
      <c r="O2581" s="31">
        <v>0.4</v>
      </c>
      <c r="P2581" s="36" t="s">
        <v>99</v>
      </c>
    </row>
    <row r="2582" spans="1:16" ht="24" x14ac:dyDescent="0.25">
      <c r="A2582" s="38">
        <v>39587</v>
      </c>
      <c r="B2582" s="38">
        <v>39587</v>
      </c>
      <c r="C2582" s="11">
        <v>2008</v>
      </c>
      <c r="D2582" s="11" t="s">
        <v>34</v>
      </c>
      <c r="E2582" s="11" t="s">
        <v>35</v>
      </c>
      <c r="F2582" s="36" t="s">
        <v>55</v>
      </c>
      <c r="G2582" s="36" t="s">
        <v>1311</v>
      </c>
      <c r="H2582" s="9" t="s">
        <v>3720</v>
      </c>
      <c r="I2582" s="10">
        <v>1</v>
      </c>
      <c r="J2582" s="12">
        <v>1</v>
      </c>
      <c r="K2582" s="12">
        <v>0</v>
      </c>
      <c r="L2582" s="12">
        <v>0</v>
      </c>
      <c r="M2582" s="12">
        <v>0</v>
      </c>
      <c r="N2582" s="39">
        <v>0</v>
      </c>
      <c r="O2582" s="31">
        <v>0</v>
      </c>
      <c r="P2582" s="36" t="s">
        <v>99</v>
      </c>
    </row>
    <row r="2583" spans="1:16" ht="24" x14ac:dyDescent="0.25">
      <c r="A2583" s="38">
        <v>39587</v>
      </c>
      <c r="B2583" s="38">
        <v>39587</v>
      </c>
      <c r="C2583" s="11">
        <v>2008</v>
      </c>
      <c r="D2583" s="35" t="s">
        <v>115</v>
      </c>
      <c r="E2583" s="11" t="s">
        <v>116</v>
      </c>
      <c r="F2583" s="36" t="s">
        <v>78</v>
      </c>
      <c r="G2583" s="36" t="s">
        <v>3721</v>
      </c>
      <c r="H2583" s="9" t="s">
        <v>3722</v>
      </c>
      <c r="I2583" s="10">
        <v>0</v>
      </c>
      <c r="J2583" s="12">
        <v>0</v>
      </c>
      <c r="K2583" s="12">
        <v>0</v>
      </c>
      <c r="L2583" s="12">
        <v>0</v>
      </c>
      <c r="M2583" s="12">
        <v>0</v>
      </c>
      <c r="N2583" s="39">
        <v>0</v>
      </c>
      <c r="O2583" s="31">
        <v>1.9139999999999999</v>
      </c>
      <c r="P2583" s="36" t="s">
        <v>99</v>
      </c>
    </row>
    <row r="2584" spans="1:16" ht="24" x14ac:dyDescent="0.25">
      <c r="A2584" s="38">
        <v>39589</v>
      </c>
      <c r="B2584" s="38">
        <v>39589</v>
      </c>
      <c r="C2584" s="11">
        <v>2008</v>
      </c>
      <c r="D2584" s="35" t="s">
        <v>13</v>
      </c>
      <c r="E2584" s="11" t="s">
        <v>125</v>
      </c>
      <c r="F2584" s="36" t="s">
        <v>51</v>
      </c>
      <c r="G2584" s="36" t="s">
        <v>536</v>
      </c>
      <c r="H2584" s="9" t="s">
        <v>3723</v>
      </c>
      <c r="I2584" s="10">
        <v>0</v>
      </c>
      <c r="J2584" s="12">
        <v>1</v>
      </c>
      <c r="K2584" s="12">
        <v>0</v>
      </c>
      <c r="L2584" s="12">
        <v>0</v>
      </c>
      <c r="M2584" s="12">
        <v>0</v>
      </c>
      <c r="N2584" s="39">
        <v>0</v>
      </c>
      <c r="O2584" s="31">
        <v>0</v>
      </c>
      <c r="P2584" s="36" t="s">
        <v>99</v>
      </c>
    </row>
    <row r="2585" spans="1:16" ht="36" x14ac:dyDescent="0.25">
      <c r="A2585" s="38">
        <v>39590</v>
      </c>
      <c r="B2585" s="38">
        <v>39590</v>
      </c>
      <c r="C2585" s="11">
        <v>2008</v>
      </c>
      <c r="D2585" s="35" t="s">
        <v>115</v>
      </c>
      <c r="E2585" s="11" t="s">
        <v>116</v>
      </c>
      <c r="F2585" s="36" t="s">
        <v>155</v>
      </c>
      <c r="G2585" s="36" t="s">
        <v>3724</v>
      </c>
      <c r="H2585" s="9" t="s">
        <v>3725</v>
      </c>
      <c r="I2585" s="10">
        <v>2</v>
      </c>
      <c r="J2585" s="12">
        <v>8</v>
      </c>
      <c r="K2585" s="12">
        <v>0</v>
      </c>
      <c r="L2585" s="12">
        <v>0</v>
      </c>
      <c r="M2585" s="12">
        <v>0</v>
      </c>
      <c r="N2585" s="39">
        <v>0</v>
      </c>
      <c r="O2585" s="31">
        <v>4.4999999999999998E-2</v>
      </c>
      <c r="P2585" s="36" t="s">
        <v>99</v>
      </c>
    </row>
    <row r="2586" spans="1:16" ht="36" x14ac:dyDescent="0.25">
      <c r="A2586" s="38">
        <v>39594</v>
      </c>
      <c r="B2586" s="38">
        <v>39594</v>
      </c>
      <c r="C2586" s="11">
        <v>2008</v>
      </c>
      <c r="D2586" s="35" t="s">
        <v>13</v>
      </c>
      <c r="E2586" s="11" t="s">
        <v>125</v>
      </c>
      <c r="F2586" s="36" t="s">
        <v>19</v>
      </c>
      <c r="G2586" s="36" t="s">
        <v>1841</v>
      </c>
      <c r="H2586" s="9" t="s">
        <v>3726</v>
      </c>
      <c r="I2586" s="10">
        <v>0</v>
      </c>
      <c r="J2586" s="12">
        <v>60</v>
      </c>
      <c r="K2586" s="12">
        <v>12</v>
      </c>
      <c r="L2586" s="12">
        <v>0</v>
      </c>
      <c r="M2586" s="12">
        <v>0</v>
      </c>
      <c r="N2586" s="39">
        <v>0</v>
      </c>
      <c r="O2586" s="31">
        <v>0.50038800000000005</v>
      </c>
      <c r="P2586" s="36" t="s">
        <v>99</v>
      </c>
    </row>
    <row r="2587" spans="1:16" ht="24" x14ac:dyDescent="0.25">
      <c r="A2587" s="38">
        <v>39594</v>
      </c>
      <c r="B2587" s="38">
        <v>39594</v>
      </c>
      <c r="C2587" s="11">
        <v>2008</v>
      </c>
      <c r="D2587" s="11" t="s">
        <v>34</v>
      </c>
      <c r="E2587" s="11" t="s">
        <v>35</v>
      </c>
      <c r="F2587" s="36" t="s">
        <v>92</v>
      </c>
      <c r="G2587" s="36" t="s">
        <v>3727</v>
      </c>
      <c r="H2587" s="9" t="s">
        <v>3728</v>
      </c>
      <c r="I2587" s="10">
        <v>0</v>
      </c>
      <c r="J2587" s="12">
        <v>40</v>
      </c>
      <c r="K2587" s="12">
        <v>8</v>
      </c>
      <c r="L2587" s="12">
        <v>1</v>
      </c>
      <c r="M2587" s="12">
        <v>0</v>
      </c>
      <c r="N2587" s="39">
        <v>0</v>
      </c>
      <c r="O2587" s="31">
        <v>9.3030000000000002E-2</v>
      </c>
      <c r="P2587" s="36" t="s">
        <v>99</v>
      </c>
    </row>
    <row r="2588" spans="1:16" ht="36" x14ac:dyDescent="0.25">
      <c r="A2588" s="38">
        <v>39595</v>
      </c>
      <c r="B2588" s="38">
        <v>39595</v>
      </c>
      <c r="C2588" s="11">
        <v>2008</v>
      </c>
      <c r="D2588" s="11" t="s">
        <v>34</v>
      </c>
      <c r="E2588" s="11" t="s">
        <v>333</v>
      </c>
      <c r="F2588" s="36" t="s">
        <v>162</v>
      </c>
      <c r="G2588" s="36" t="s">
        <v>3729</v>
      </c>
      <c r="H2588" s="9" t="s">
        <v>3730</v>
      </c>
      <c r="I2588" s="10">
        <v>0</v>
      </c>
      <c r="J2588" s="12">
        <v>1100</v>
      </c>
      <c r="K2588" s="12">
        <v>220</v>
      </c>
      <c r="L2588" s="12">
        <v>0</v>
      </c>
      <c r="M2588" s="12">
        <v>0</v>
      </c>
      <c r="N2588" s="39">
        <v>0</v>
      </c>
      <c r="O2588" s="31">
        <v>2.5583360000000002</v>
      </c>
      <c r="P2588" s="36" t="s">
        <v>99</v>
      </c>
    </row>
    <row r="2589" spans="1:16" ht="24" x14ac:dyDescent="0.25">
      <c r="A2589" s="38">
        <v>39595</v>
      </c>
      <c r="B2589" s="38">
        <v>39595</v>
      </c>
      <c r="C2589" s="11">
        <v>2008</v>
      </c>
      <c r="D2589" s="11" t="s">
        <v>34</v>
      </c>
      <c r="E2589" s="11" t="s">
        <v>333</v>
      </c>
      <c r="F2589" s="36" t="s">
        <v>162</v>
      </c>
      <c r="G2589" s="36" t="s">
        <v>3731</v>
      </c>
      <c r="H2589" s="9" t="s">
        <v>3732</v>
      </c>
      <c r="I2589" s="10">
        <v>0</v>
      </c>
      <c r="J2589" s="12">
        <v>100</v>
      </c>
      <c r="K2589" s="12">
        <v>20</v>
      </c>
      <c r="L2589" s="12">
        <v>0</v>
      </c>
      <c r="M2589" s="12">
        <v>0</v>
      </c>
      <c r="N2589" s="39">
        <v>0</v>
      </c>
      <c r="O2589" s="31">
        <v>0.232576</v>
      </c>
      <c r="P2589" s="36" t="s">
        <v>99</v>
      </c>
    </row>
    <row r="2590" spans="1:16" ht="24" x14ac:dyDescent="0.25">
      <c r="A2590" s="38">
        <v>39595</v>
      </c>
      <c r="B2590" s="38">
        <v>39595</v>
      </c>
      <c r="C2590" s="11">
        <v>2008</v>
      </c>
      <c r="D2590" s="11" t="s">
        <v>34</v>
      </c>
      <c r="E2590" s="11" t="s">
        <v>35</v>
      </c>
      <c r="F2590" s="36" t="s">
        <v>162</v>
      </c>
      <c r="G2590" s="36" t="s">
        <v>2414</v>
      </c>
      <c r="H2590" s="9" t="s">
        <v>3733</v>
      </c>
      <c r="I2590" s="10">
        <v>0</v>
      </c>
      <c r="J2590" s="12">
        <v>100</v>
      </c>
      <c r="K2590" s="12">
        <v>20</v>
      </c>
      <c r="L2590" s="12">
        <v>0</v>
      </c>
      <c r="M2590" s="12">
        <v>0</v>
      </c>
      <c r="N2590" s="39">
        <v>0</v>
      </c>
      <c r="O2590" s="31">
        <v>0.04</v>
      </c>
      <c r="P2590" s="36" t="s">
        <v>99</v>
      </c>
    </row>
    <row r="2591" spans="1:16" ht="24" x14ac:dyDescent="0.25">
      <c r="A2591" s="38">
        <v>39596</v>
      </c>
      <c r="B2591" s="38">
        <v>39596</v>
      </c>
      <c r="C2591" s="11">
        <v>2008</v>
      </c>
      <c r="D2591" s="35" t="s">
        <v>115</v>
      </c>
      <c r="E2591" s="11" t="s">
        <v>116</v>
      </c>
      <c r="F2591" s="36" t="s">
        <v>162</v>
      </c>
      <c r="G2591" s="36" t="s">
        <v>3734</v>
      </c>
      <c r="H2591" s="9" t="s">
        <v>3735</v>
      </c>
      <c r="I2591" s="10">
        <v>1</v>
      </c>
      <c r="J2591" s="12">
        <v>1</v>
      </c>
      <c r="K2591" s="12">
        <v>0</v>
      </c>
      <c r="L2591" s="12">
        <v>0</v>
      </c>
      <c r="M2591" s="12">
        <v>0</v>
      </c>
      <c r="N2591" s="39">
        <v>0</v>
      </c>
      <c r="O2591" s="31">
        <v>0.45</v>
      </c>
      <c r="P2591" s="36" t="s">
        <v>99</v>
      </c>
    </row>
    <row r="2592" spans="1:16" ht="24" x14ac:dyDescent="0.25">
      <c r="A2592" s="38">
        <v>39596</v>
      </c>
      <c r="B2592" s="38">
        <v>39596</v>
      </c>
      <c r="C2592" s="11">
        <v>2008</v>
      </c>
      <c r="D2592" s="35" t="s">
        <v>115</v>
      </c>
      <c r="E2592" s="11" t="s">
        <v>116</v>
      </c>
      <c r="F2592" s="36" t="s">
        <v>162</v>
      </c>
      <c r="G2592" s="36" t="s">
        <v>3736</v>
      </c>
      <c r="H2592" s="9" t="s">
        <v>3737</v>
      </c>
      <c r="I2592" s="10">
        <v>1</v>
      </c>
      <c r="J2592" s="12">
        <v>18</v>
      </c>
      <c r="K2592" s="12">
        <v>0</v>
      </c>
      <c r="L2592" s="12">
        <v>0</v>
      </c>
      <c r="M2592" s="12">
        <v>0</v>
      </c>
      <c r="N2592" s="39">
        <v>0</v>
      </c>
      <c r="O2592" s="31">
        <v>0.85</v>
      </c>
      <c r="P2592" s="36" t="s">
        <v>99</v>
      </c>
    </row>
    <row r="2593" spans="1:16" ht="36" x14ac:dyDescent="0.25">
      <c r="A2593" s="38">
        <v>39596</v>
      </c>
      <c r="B2593" s="38">
        <v>39596</v>
      </c>
      <c r="C2593" s="11">
        <v>2008</v>
      </c>
      <c r="D2593" s="35" t="s">
        <v>115</v>
      </c>
      <c r="E2593" s="11" t="s">
        <v>364</v>
      </c>
      <c r="F2593" s="36" t="s">
        <v>165</v>
      </c>
      <c r="G2593" s="36" t="s">
        <v>1293</v>
      </c>
      <c r="H2593" s="9" t="s">
        <v>3738</v>
      </c>
      <c r="I2593" s="10">
        <v>0</v>
      </c>
      <c r="J2593" s="12">
        <v>20</v>
      </c>
      <c r="K2593" s="12">
        <v>0</v>
      </c>
      <c r="L2593" s="12">
        <v>0</v>
      </c>
      <c r="M2593" s="12">
        <v>0</v>
      </c>
      <c r="N2593" s="39">
        <v>0</v>
      </c>
      <c r="O2593" s="31">
        <v>0</v>
      </c>
      <c r="P2593" s="36" t="s">
        <v>99</v>
      </c>
    </row>
    <row r="2594" spans="1:16" ht="24" x14ac:dyDescent="0.25">
      <c r="A2594" s="38">
        <v>39600</v>
      </c>
      <c r="B2594" s="38">
        <v>39601</v>
      </c>
      <c r="C2594" s="11">
        <v>2008</v>
      </c>
      <c r="D2594" s="11" t="s">
        <v>34</v>
      </c>
      <c r="E2594" s="11" t="s">
        <v>35</v>
      </c>
      <c r="F2594" s="36" t="s">
        <v>36</v>
      </c>
      <c r="G2594" s="9" t="s">
        <v>3739</v>
      </c>
      <c r="H2594" s="9" t="s">
        <v>3740</v>
      </c>
      <c r="I2594" s="10">
        <v>0</v>
      </c>
      <c r="J2594" s="12">
        <v>0</v>
      </c>
      <c r="K2594" s="12">
        <v>0</v>
      </c>
      <c r="L2594" s="12">
        <v>0</v>
      </c>
      <c r="M2594" s="12">
        <v>0</v>
      </c>
      <c r="N2594" s="39">
        <v>0</v>
      </c>
      <c r="O2594" s="31">
        <v>58.539225999999999</v>
      </c>
      <c r="P2594" s="36" t="s">
        <v>99</v>
      </c>
    </row>
    <row r="2595" spans="1:16" ht="60" x14ac:dyDescent="0.25">
      <c r="A2595" s="38">
        <v>39600</v>
      </c>
      <c r="B2595" s="38">
        <v>39600</v>
      </c>
      <c r="C2595" s="11">
        <v>2008</v>
      </c>
      <c r="D2595" s="11" t="s">
        <v>34</v>
      </c>
      <c r="E2595" s="11" t="s">
        <v>67</v>
      </c>
      <c r="F2595" s="36" t="s">
        <v>36</v>
      </c>
      <c r="G2595" s="9" t="s">
        <v>3741</v>
      </c>
      <c r="H2595" s="9" t="s">
        <v>3742</v>
      </c>
      <c r="I2595" s="10">
        <v>0</v>
      </c>
      <c r="J2595" s="12">
        <v>561</v>
      </c>
      <c r="K2595" s="12">
        <v>49</v>
      </c>
      <c r="L2595" s="12">
        <v>0</v>
      </c>
      <c r="M2595" s="12">
        <v>0</v>
      </c>
      <c r="N2595" s="39">
        <v>0</v>
      </c>
      <c r="O2595" s="31">
        <v>0.22855500000000001</v>
      </c>
      <c r="P2595" s="36" t="s">
        <v>99</v>
      </c>
    </row>
    <row r="2596" spans="1:16" ht="60" x14ac:dyDescent="0.25">
      <c r="A2596" s="38">
        <v>39600</v>
      </c>
      <c r="B2596" s="38">
        <v>39600</v>
      </c>
      <c r="C2596" s="11">
        <v>2008</v>
      </c>
      <c r="D2596" s="11" t="s">
        <v>34</v>
      </c>
      <c r="E2596" s="11" t="s">
        <v>67</v>
      </c>
      <c r="F2596" s="36" t="s">
        <v>598</v>
      </c>
      <c r="G2596" s="9" t="s">
        <v>3743</v>
      </c>
      <c r="H2596" s="9" t="s">
        <v>3744</v>
      </c>
      <c r="I2596" s="10">
        <v>0</v>
      </c>
      <c r="J2596" s="12">
        <v>3517</v>
      </c>
      <c r="K2596" s="12">
        <v>881</v>
      </c>
      <c r="L2596" s="12">
        <v>0</v>
      </c>
      <c r="M2596" s="12">
        <v>0</v>
      </c>
      <c r="N2596" s="39">
        <v>0</v>
      </c>
      <c r="O2596" s="31">
        <v>1.762</v>
      </c>
      <c r="P2596" s="36" t="s">
        <v>99</v>
      </c>
    </row>
    <row r="2597" spans="1:16" ht="24" x14ac:dyDescent="0.25">
      <c r="A2597" s="38">
        <v>39601</v>
      </c>
      <c r="B2597" s="38">
        <v>39601</v>
      </c>
      <c r="C2597" s="11">
        <v>2008</v>
      </c>
      <c r="D2597" s="11" t="s">
        <v>34</v>
      </c>
      <c r="E2597" s="11" t="s">
        <v>35</v>
      </c>
      <c r="F2597" s="36" t="s">
        <v>30</v>
      </c>
      <c r="G2597" s="36" t="s">
        <v>554</v>
      </c>
      <c r="H2597" s="9" t="s">
        <v>3745</v>
      </c>
      <c r="I2597" s="10">
        <v>0</v>
      </c>
      <c r="J2597" s="12">
        <v>0</v>
      </c>
      <c r="K2597" s="12">
        <v>0</v>
      </c>
      <c r="L2597" s="12">
        <v>0</v>
      </c>
      <c r="M2597" s="12">
        <v>0</v>
      </c>
      <c r="N2597" s="39">
        <v>0</v>
      </c>
      <c r="O2597" s="31">
        <v>140.64006499999999</v>
      </c>
      <c r="P2597" s="36" t="s">
        <v>298</v>
      </c>
    </row>
    <row r="2598" spans="1:16" ht="48" x14ac:dyDescent="0.25">
      <c r="A2598" s="38">
        <v>39603</v>
      </c>
      <c r="B2598" s="38">
        <v>39603</v>
      </c>
      <c r="C2598" s="11">
        <v>2008</v>
      </c>
      <c r="D2598" s="35" t="s">
        <v>115</v>
      </c>
      <c r="E2598" s="11" t="s">
        <v>116</v>
      </c>
      <c r="F2598" s="36" t="s">
        <v>75</v>
      </c>
      <c r="G2598" s="36" t="s">
        <v>272</v>
      </c>
      <c r="H2598" s="9" t="s">
        <v>3746</v>
      </c>
      <c r="I2598" s="10">
        <v>1</v>
      </c>
      <c r="J2598" s="12">
        <v>2</v>
      </c>
      <c r="K2598" s="12">
        <v>0</v>
      </c>
      <c r="L2598" s="12">
        <v>0</v>
      </c>
      <c r="M2598" s="12">
        <v>0</v>
      </c>
      <c r="N2598" s="39">
        <v>0</v>
      </c>
      <c r="O2598" s="31">
        <v>0.75</v>
      </c>
      <c r="P2598" s="36" t="s">
        <v>99</v>
      </c>
    </row>
    <row r="2599" spans="1:16" ht="24" x14ac:dyDescent="0.25">
      <c r="A2599" s="38">
        <v>39603</v>
      </c>
      <c r="B2599" s="38">
        <v>39603</v>
      </c>
      <c r="C2599" s="11">
        <v>2008</v>
      </c>
      <c r="D2599" s="11" t="s">
        <v>34</v>
      </c>
      <c r="E2599" s="11" t="s">
        <v>323</v>
      </c>
      <c r="F2599" s="36" t="s">
        <v>42</v>
      </c>
      <c r="G2599" s="36" t="s">
        <v>3747</v>
      </c>
      <c r="H2599" s="9" t="s">
        <v>3748</v>
      </c>
      <c r="I2599" s="10">
        <v>1</v>
      </c>
      <c r="J2599" s="12">
        <v>1</v>
      </c>
      <c r="K2599" s="12">
        <v>0</v>
      </c>
      <c r="L2599" s="12">
        <v>0</v>
      </c>
      <c r="M2599" s="12">
        <v>0</v>
      </c>
      <c r="N2599" s="39">
        <v>0</v>
      </c>
      <c r="O2599" s="31">
        <v>0</v>
      </c>
      <c r="P2599" s="36" t="s">
        <v>99</v>
      </c>
    </row>
    <row r="2600" spans="1:16" ht="144" x14ac:dyDescent="0.25">
      <c r="A2600" s="38">
        <v>39603</v>
      </c>
      <c r="B2600" s="38">
        <v>39603</v>
      </c>
      <c r="C2600" s="11">
        <v>2008</v>
      </c>
      <c r="D2600" s="11" t="s">
        <v>34</v>
      </c>
      <c r="E2600" s="11" t="s">
        <v>35</v>
      </c>
      <c r="F2600" s="36" t="s">
        <v>92</v>
      </c>
      <c r="G2600" s="9" t="s">
        <v>3749</v>
      </c>
      <c r="H2600" s="9" t="s">
        <v>3750</v>
      </c>
      <c r="I2600" s="10">
        <v>0</v>
      </c>
      <c r="J2600" s="12">
        <v>2575</v>
      </c>
      <c r="K2600" s="12">
        <v>515</v>
      </c>
      <c r="L2600" s="12">
        <v>0</v>
      </c>
      <c r="M2600" s="12">
        <v>0</v>
      </c>
      <c r="N2600" s="39">
        <v>0</v>
      </c>
      <c r="O2600" s="31">
        <v>480.30592000000001</v>
      </c>
      <c r="P2600" s="36" t="s">
        <v>298</v>
      </c>
    </row>
    <row r="2601" spans="1:16" ht="48" x14ac:dyDescent="0.25">
      <c r="A2601" s="38">
        <v>39603</v>
      </c>
      <c r="B2601" s="38">
        <v>39609</v>
      </c>
      <c r="C2601" s="11">
        <v>2008</v>
      </c>
      <c r="D2601" s="11" t="s">
        <v>34</v>
      </c>
      <c r="E2601" s="11" t="s">
        <v>35</v>
      </c>
      <c r="F2601" s="36" t="s">
        <v>69</v>
      </c>
      <c r="G2601" s="36" t="s">
        <v>3751</v>
      </c>
      <c r="H2601" s="9" t="s">
        <v>3752</v>
      </c>
      <c r="I2601" s="10">
        <v>0</v>
      </c>
      <c r="J2601" s="12">
        <v>0</v>
      </c>
      <c r="K2601" s="12">
        <v>720</v>
      </c>
      <c r="L2601" s="12">
        <v>7</v>
      </c>
      <c r="M2601" s="12">
        <v>0</v>
      </c>
      <c r="N2601" s="39">
        <v>0</v>
      </c>
      <c r="O2601" s="31">
        <v>359.28402599999998</v>
      </c>
      <c r="P2601" s="36" t="s">
        <v>298</v>
      </c>
    </row>
    <row r="2602" spans="1:16" ht="36" x14ac:dyDescent="0.25">
      <c r="A2602" s="38">
        <v>39605</v>
      </c>
      <c r="B2602" s="38">
        <v>39605</v>
      </c>
      <c r="C2602" s="11">
        <v>2008</v>
      </c>
      <c r="D2602" s="35" t="s">
        <v>115</v>
      </c>
      <c r="E2602" s="11" t="s">
        <v>116</v>
      </c>
      <c r="F2602" s="36" t="s">
        <v>162</v>
      </c>
      <c r="G2602" s="36" t="s">
        <v>3753</v>
      </c>
      <c r="H2602" s="9" t="s">
        <v>3754</v>
      </c>
      <c r="I2602" s="10">
        <v>6</v>
      </c>
      <c r="J2602" s="12">
        <v>30</v>
      </c>
      <c r="K2602" s="12">
        <v>0</v>
      </c>
      <c r="L2602" s="12">
        <v>0</v>
      </c>
      <c r="M2602" s="12">
        <v>0</v>
      </c>
      <c r="N2602" s="39">
        <v>0</v>
      </c>
      <c r="O2602" s="31">
        <v>0.45</v>
      </c>
      <c r="P2602" s="36" t="s">
        <v>99</v>
      </c>
    </row>
    <row r="2603" spans="1:16" ht="24" x14ac:dyDescent="0.25">
      <c r="A2603" s="38">
        <v>39605</v>
      </c>
      <c r="B2603" s="38">
        <v>39605</v>
      </c>
      <c r="C2603" s="11">
        <v>2008</v>
      </c>
      <c r="D2603" s="11" t="s">
        <v>34</v>
      </c>
      <c r="E2603" s="11" t="s">
        <v>35</v>
      </c>
      <c r="F2603" s="36" t="s">
        <v>92</v>
      </c>
      <c r="G2603" s="9" t="s">
        <v>3755</v>
      </c>
      <c r="H2603" s="9" t="s">
        <v>3756</v>
      </c>
      <c r="I2603" s="10">
        <v>1</v>
      </c>
      <c r="J2603" s="12">
        <v>1</v>
      </c>
      <c r="K2603" s="12">
        <v>0</v>
      </c>
      <c r="L2603" s="12">
        <v>0</v>
      </c>
      <c r="M2603" s="12">
        <v>0</v>
      </c>
      <c r="N2603" s="39">
        <v>0</v>
      </c>
      <c r="O2603" s="31">
        <v>0</v>
      </c>
      <c r="P2603" s="36" t="s">
        <v>99</v>
      </c>
    </row>
    <row r="2604" spans="1:16" ht="60" x14ac:dyDescent="0.25">
      <c r="A2604" s="38">
        <v>39605</v>
      </c>
      <c r="B2604" s="38">
        <v>39607</v>
      </c>
      <c r="C2604" s="11">
        <v>2008</v>
      </c>
      <c r="D2604" s="11" t="s">
        <v>34</v>
      </c>
      <c r="E2604" s="11" t="s">
        <v>50</v>
      </c>
      <c r="F2604" s="36" t="s">
        <v>42</v>
      </c>
      <c r="G2604" s="9" t="s">
        <v>3757</v>
      </c>
      <c r="H2604" s="9" t="s">
        <v>3758</v>
      </c>
      <c r="I2604" s="10">
        <v>0</v>
      </c>
      <c r="J2604" s="12">
        <v>3185</v>
      </c>
      <c r="K2604" s="12">
        <v>0</v>
      </c>
      <c r="L2604" s="12">
        <v>0</v>
      </c>
      <c r="M2604" s="12">
        <v>0</v>
      </c>
      <c r="N2604" s="39">
        <v>4964.8999999999996</v>
      </c>
      <c r="O2604" s="31">
        <v>11.717000000000001</v>
      </c>
      <c r="P2604" s="36" t="s">
        <v>41</v>
      </c>
    </row>
    <row r="2605" spans="1:16" ht="48" x14ac:dyDescent="0.25">
      <c r="A2605" s="38">
        <v>39606</v>
      </c>
      <c r="B2605" s="38">
        <v>39606</v>
      </c>
      <c r="C2605" s="11">
        <v>2008</v>
      </c>
      <c r="D2605" s="11" t="s">
        <v>34</v>
      </c>
      <c r="E2605" s="11" t="s">
        <v>35</v>
      </c>
      <c r="F2605" s="36" t="s">
        <v>36</v>
      </c>
      <c r="G2605" s="36" t="s">
        <v>3759</v>
      </c>
      <c r="H2605" s="9" t="s">
        <v>3760</v>
      </c>
      <c r="I2605" s="10">
        <v>0</v>
      </c>
      <c r="J2605" s="12">
        <v>3320</v>
      </c>
      <c r="K2605" s="12">
        <v>664</v>
      </c>
      <c r="L2605" s="12">
        <v>0</v>
      </c>
      <c r="M2605" s="12">
        <v>0</v>
      </c>
      <c r="N2605" s="39">
        <v>0</v>
      </c>
      <c r="O2605" s="31">
        <v>1.5145</v>
      </c>
      <c r="P2605" s="36" t="s">
        <v>99</v>
      </c>
    </row>
    <row r="2606" spans="1:16" ht="84" x14ac:dyDescent="0.25">
      <c r="A2606" s="38">
        <v>39606</v>
      </c>
      <c r="B2606" s="38">
        <v>39606</v>
      </c>
      <c r="C2606" s="11">
        <v>2008</v>
      </c>
      <c r="D2606" s="11" t="s">
        <v>34</v>
      </c>
      <c r="E2606" s="11" t="s">
        <v>35</v>
      </c>
      <c r="F2606" s="36" t="s">
        <v>92</v>
      </c>
      <c r="G2606" s="9" t="s">
        <v>3761</v>
      </c>
      <c r="H2606" s="9" t="s">
        <v>3762</v>
      </c>
      <c r="I2606" s="10">
        <v>0</v>
      </c>
      <c r="J2606" s="12">
        <v>2750</v>
      </c>
      <c r="K2606" s="12">
        <v>550</v>
      </c>
      <c r="L2606" s="12">
        <v>0</v>
      </c>
      <c r="M2606" s="12">
        <v>0</v>
      </c>
      <c r="N2606" s="39">
        <v>0</v>
      </c>
      <c r="O2606" s="31">
        <v>2.56542</v>
      </c>
      <c r="P2606" s="36" t="s">
        <v>99</v>
      </c>
    </row>
    <row r="2607" spans="1:16" ht="24" x14ac:dyDescent="0.25">
      <c r="A2607" s="38">
        <v>39606</v>
      </c>
      <c r="B2607" s="38">
        <v>39606</v>
      </c>
      <c r="C2607" s="11">
        <v>2008</v>
      </c>
      <c r="D2607" s="11" t="s">
        <v>34</v>
      </c>
      <c r="E2607" s="11" t="s">
        <v>35</v>
      </c>
      <c r="F2607" s="36" t="s">
        <v>97</v>
      </c>
      <c r="G2607" s="9" t="s">
        <v>3763</v>
      </c>
      <c r="H2607" s="9" t="s">
        <v>3764</v>
      </c>
      <c r="I2607" s="10">
        <v>0</v>
      </c>
      <c r="J2607" s="12">
        <v>65</v>
      </c>
      <c r="K2607" s="12">
        <v>13</v>
      </c>
      <c r="L2607" s="12">
        <v>4</v>
      </c>
      <c r="M2607" s="12">
        <v>0</v>
      </c>
      <c r="N2607" s="39">
        <v>0</v>
      </c>
      <c r="O2607" s="31">
        <v>6.0630000000000003E-2</v>
      </c>
      <c r="P2607" s="36" t="s">
        <v>99</v>
      </c>
    </row>
    <row r="2608" spans="1:16" ht="24" x14ac:dyDescent="0.25">
      <c r="A2608" s="38">
        <v>39607</v>
      </c>
      <c r="B2608" s="38">
        <v>39607</v>
      </c>
      <c r="C2608" s="11">
        <v>2008</v>
      </c>
      <c r="D2608" s="11" t="s">
        <v>34</v>
      </c>
      <c r="E2608" s="11" t="s">
        <v>35</v>
      </c>
      <c r="F2608" s="36" t="s">
        <v>162</v>
      </c>
      <c r="G2608" s="9" t="s">
        <v>568</v>
      </c>
      <c r="H2608" s="9" t="s">
        <v>3765</v>
      </c>
      <c r="I2608" s="10">
        <v>1</v>
      </c>
      <c r="J2608" s="12">
        <v>1</v>
      </c>
      <c r="K2608" s="12">
        <v>0</v>
      </c>
      <c r="L2608" s="12">
        <v>0</v>
      </c>
      <c r="M2608" s="12">
        <v>0</v>
      </c>
      <c r="N2608" s="39">
        <v>0</v>
      </c>
      <c r="O2608" s="31">
        <v>0</v>
      </c>
      <c r="P2608" s="36" t="s">
        <v>99</v>
      </c>
    </row>
    <row r="2609" spans="1:16" ht="60" x14ac:dyDescent="0.25">
      <c r="A2609" s="38">
        <v>39607</v>
      </c>
      <c r="B2609" s="38">
        <v>39607</v>
      </c>
      <c r="C2609" s="11">
        <v>2008</v>
      </c>
      <c r="D2609" s="11" t="s">
        <v>34</v>
      </c>
      <c r="E2609" s="11" t="s">
        <v>35</v>
      </c>
      <c r="F2609" s="36" t="s">
        <v>19</v>
      </c>
      <c r="G2609" s="9" t="s">
        <v>3766</v>
      </c>
      <c r="H2609" s="9" t="s">
        <v>3767</v>
      </c>
      <c r="I2609" s="10">
        <v>0</v>
      </c>
      <c r="J2609" s="12">
        <v>955</v>
      </c>
      <c r="K2609" s="12">
        <v>191</v>
      </c>
      <c r="L2609" s="12">
        <v>0</v>
      </c>
      <c r="M2609" s="12">
        <v>0</v>
      </c>
      <c r="N2609" s="39">
        <v>0</v>
      </c>
      <c r="O2609" s="31">
        <v>0.38200000000000001</v>
      </c>
      <c r="P2609" s="36" t="s">
        <v>99</v>
      </c>
    </row>
    <row r="2610" spans="1:16" ht="24" x14ac:dyDescent="0.25">
      <c r="A2610" s="38">
        <v>39607</v>
      </c>
      <c r="B2610" s="38">
        <v>39607</v>
      </c>
      <c r="C2610" s="11">
        <v>2008</v>
      </c>
      <c r="D2610" s="11" t="s">
        <v>34</v>
      </c>
      <c r="E2610" s="11" t="s">
        <v>35</v>
      </c>
      <c r="F2610" s="36" t="s">
        <v>26</v>
      </c>
      <c r="G2610" s="36" t="s">
        <v>1316</v>
      </c>
      <c r="H2610" s="9" t="s">
        <v>3768</v>
      </c>
      <c r="I2610" s="10">
        <v>0</v>
      </c>
      <c r="J2610" s="12">
        <v>100</v>
      </c>
      <c r="K2610" s="12">
        <v>20</v>
      </c>
      <c r="L2610" s="12">
        <v>0</v>
      </c>
      <c r="M2610" s="12">
        <v>0</v>
      </c>
      <c r="N2610" s="39">
        <v>0</v>
      </c>
      <c r="O2610" s="31">
        <v>0.04</v>
      </c>
      <c r="P2610" s="36" t="s">
        <v>99</v>
      </c>
    </row>
    <row r="2611" spans="1:16" ht="24" x14ac:dyDescent="0.25">
      <c r="A2611" s="38">
        <v>39607</v>
      </c>
      <c r="B2611" s="38">
        <v>39607</v>
      </c>
      <c r="C2611" s="11">
        <v>2008</v>
      </c>
      <c r="D2611" s="11" t="s">
        <v>34</v>
      </c>
      <c r="E2611" s="11" t="s">
        <v>35</v>
      </c>
      <c r="F2611" s="36" t="s">
        <v>65</v>
      </c>
      <c r="G2611" s="36" t="s">
        <v>3769</v>
      </c>
      <c r="H2611" s="9" t="s">
        <v>3770</v>
      </c>
      <c r="I2611" s="10">
        <v>0</v>
      </c>
      <c r="J2611" s="12">
        <v>0</v>
      </c>
      <c r="K2611" s="12">
        <v>0</v>
      </c>
      <c r="L2611" s="12">
        <v>0</v>
      </c>
      <c r="M2611" s="12">
        <v>0</v>
      </c>
      <c r="N2611" s="39">
        <v>0</v>
      </c>
      <c r="O2611" s="31">
        <v>0</v>
      </c>
      <c r="P2611" s="36" t="s">
        <v>99</v>
      </c>
    </row>
    <row r="2612" spans="1:16" ht="36" x14ac:dyDescent="0.25">
      <c r="A2612" s="38">
        <v>39608</v>
      </c>
      <c r="B2612" s="38">
        <v>39608</v>
      </c>
      <c r="C2612" s="11">
        <v>2008</v>
      </c>
      <c r="D2612" s="11" t="s">
        <v>34</v>
      </c>
      <c r="E2612" s="11" t="s">
        <v>35</v>
      </c>
      <c r="F2612" s="36" t="s">
        <v>15</v>
      </c>
      <c r="G2612" s="36" t="s">
        <v>3771</v>
      </c>
      <c r="H2612" s="9" t="s">
        <v>3772</v>
      </c>
      <c r="I2612" s="10">
        <v>0</v>
      </c>
      <c r="J2612" s="12">
        <v>57</v>
      </c>
      <c r="K2612" s="12">
        <v>11</v>
      </c>
      <c r="L2612" s="12">
        <v>0</v>
      </c>
      <c r="M2612" s="12">
        <v>0</v>
      </c>
      <c r="N2612" s="39">
        <v>0</v>
      </c>
      <c r="O2612" s="31">
        <v>0.127916</v>
      </c>
      <c r="P2612" s="36" t="s">
        <v>99</v>
      </c>
    </row>
    <row r="2613" spans="1:16" ht="24" x14ac:dyDescent="0.25">
      <c r="A2613" s="38">
        <v>39608</v>
      </c>
      <c r="B2613" s="38">
        <v>39608</v>
      </c>
      <c r="C2613" s="11">
        <v>2008</v>
      </c>
      <c r="D2613" s="35" t="s">
        <v>13</v>
      </c>
      <c r="E2613" s="11" t="s">
        <v>125</v>
      </c>
      <c r="F2613" s="36" t="s">
        <v>51</v>
      </c>
      <c r="G2613" s="36" t="s">
        <v>357</v>
      </c>
      <c r="H2613" s="9" t="s">
        <v>3773</v>
      </c>
      <c r="I2613" s="10">
        <v>0</v>
      </c>
      <c r="J2613" s="12">
        <v>7</v>
      </c>
      <c r="K2613" s="12">
        <v>0</v>
      </c>
      <c r="L2613" s="12">
        <v>0</v>
      </c>
      <c r="M2613" s="12">
        <v>0</v>
      </c>
      <c r="N2613" s="39">
        <v>0</v>
      </c>
      <c r="O2613" s="31">
        <v>0</v>
      </c>
      <c r="P2613" s="36" t="s">
        <v>99</v>
      </c>
    </row>
    <row r="2614" spans="1:16" ht="24" x14ac:dyDescent="0.25">
      <c r="A2614" s="38">
        <v>39609</v>
      </c>
      <c r="B2614" s="38">
        <v>39609</v>
      </c>
      <c r="C2614" s="11">
        <v>2008</v>
      </c>
      <c r="D2614" s="35" t="s">
        <v>115</v>
      </c>
      <c r="E2614" s="11" t="s">
        <v>116</v>
      </c>
      <c r="F2614" s="36" t="s">
        <v>32</v>
      </c>
      <c r="G2614" s="36" t="s">
        <v>291</v>
      </c>
      <c r="H2614" s="9" t="s">
        <v>3774</v>
      </c>
      <c r="I2614" s="10">
        <v>5</v>
      </c>
      <c r="J2614" s="12">
        <v>11</v>
      </c>
      <c r="K2614" s="12">
        <v>0</v>
      </c>
      <c r="L2614" s="12">
        <v>0</v>
      </c>
      <c r="M2614" s="12">
        <v>0</v>
      </c>
      <c r="N2614" s="39">
        <v>0</v>
      </c>
      <c r="O2614" s="31">
        <v>0.4</v>
      </c>
      <c r="P2614" s="36" t="s">
        <v>99</v>
      </c>
    </row>
    <row r="2615" spans="1:16" ht="72" x14ac:dyDescent="0.25">
      <c r="A2615" s="38">
        <v>39609</v>
      </c>
      <c r="B2615" s="38">
        <v>39609</v>
      </c>
      <c r="C2615" s="11">
        <v>2008</v>
      </c>
      <c r="D2615" s="11" t="s">
        <v>34</v>
      </c>
      <c r="E2615" s="11" t="s">
        <v>35</v>
      </c>
      <c r="F2615" s="36" t="s">
        <v>162</v>
      </c>
      <c r="G2615" s="9" t="s">
        <v>3775</v>
      </c>
      <c r="H2615" s="9" t="s">
        <v>3776</v>
      </c>
      <c r="I2615" s="10">
        <v>0</v>
      </c>
      <c r="J2615" s="12">
        <v>4490</v>
      </c>
      <c r="K2615" s="12">
        <v>898</v>
      </c>
      <c r="L2615" s="12">
        <v>0</v>
      </c>
      <c r="M2615" s="12">
        <v>0</v>
      </c>
      <c r="N2615" s="39">
        <v>0</v>
      </c>
      <c r="O2615" s="31">
        <v>1.796</v>
      </c>
      <c r="P2615" s="36" t="s">
        <v>99</v>
      </c>
    </row>
    <row r="2616" spans="1:16" ht="36" x14ac:dyDescent="0.25">
      <c r="A2616" s="38">
        <v>39609</v>
      </c>
      <c r="B2616" s="38">
        <v>39609</v>
      </c>
      <c r="C2616" s="11">
        <v>2008</v>
      </c>
      <c r="D2616" s="11" t="s">
        <v>34</v>
      </c>
      <c r="E2616" s="11" t="s">
        <v>35</v>
      </c>
      <c r="F2616" s="36" t="s">
        <v>65</v>
      </c>
      <c r="G2616" s="36" t="s">
        <v>65</v>
      </c>
      <c r="H2616" s="9" t="s">
        <v>3777</v>
      </c>
      <c r="I2616" s="10">
        <v>0</v>
      </c>
      <c r="J2616" s="12">
        <v>40</v>
      </c>
      <c r="K2616" s="12">
        <v>8</v>
      </c>
      <c r="L2616" s="12">
        <v>0</v>
      </c>
      <c r="M2616" s="12">
        <v>0</v>
      </c>
      <c r="N2616" s="39">
        <v>0</v>
      </c>
      <c r="O2616" s="31">
        <v>0.35567199999999999</v>
      </c>
      <c r="P2616" s="36" t="s">
        <v>99</v>
      </c>
    </row>
    <row r="2617" spans="1:16" ht="24" x14ac:dyDescent="0.25">
      <c r="A2617" s="38">
        <v>39609</v>
      </c>
      <c r="B2617" s="38">
        <v>39609</v>
      </c>
      <c r="C2617" s="11">
        <v>2008</v>
      </c>
      <c r="D2617" s="11" t="s">
        <v>34</v>
      </c>
      <c r="E2617" s="11" t="s">
        <v>35</v>
      </c>
      <c r="F2617" s="36" t="s">
        <v>189</v>
      </c>
      <c r="G2617" s="36" t="s">
        <v>189</v>
      </c>
      <c r="H2617" s="9" t="s">
        <v>3778</v>
      </c>
      <c r="I2617" s="10">
        <v>0</v>
      </c>
      <c r="J2617" s="12">
        <v>35</v>
      </c>
      <c r="K2617" s="12">
        <v>7</v>
      </c>
      <c r="L2617" s="12">
        <v>0</v>
      </c>
      <c r="M2617" s="12">
        <v>0</v>
      </c>
      <c r="N2617" s="39">
        <v>0</v>
      </c>
      <c r="O2617" s="31">
        <v>8.1401000000000001E-2</v>
      </c>
      <c r="P2617" s="36" t="s">
        <v>99</v>
      </c>
    </row>
    <row r="2618" spans="1:16" ht="24" x14ac:dyDescent="0.25">
      <c r="A2618" s="38">
        <v>39609</v>
      </c>
      <c r="B2618" s="38">
        <v>39609</v>
      </c>
      <c r="C2618" s="11">
        <v>2008</v>
      </c>
      <c r="D2618" s="11" t="s">
        <v>34</v>
      </c>
      <c r="E2618" s="11" t="s">
        <v>182</v>
      </c>
      <c r="F2618" s="36" t="s">
        <v>21</v>
      </c>
      <c r="G2618" s="36" t="s">
        <v>3779</v>
      </c>
      <c r="H2618" s="9" t="s">
        <v>3780</v>
      </c>
      <c r="I2618" s="10">
        <v>0</v>
      </c>
      <c r="J2618" s="12">
        <v>10</v>
      </c>
      <c r="K2618" s="12">
        <v>2</v>
      </c>
      <c r="L2618" s="12">
        <v>0</v>
      </c>
      <c r="M2618" s="12">
        <v>0</v>
      </c>
      <c r="N2618" s="39">
        <v>0</v>
      </c>
      <c r="O2618" s="31">
        <v>2.325E-2</v>
      </c>
      <c r="P2618" s="36" t="s">
        <v>99</v>
      </c>
    </row>
    <row r="2619" spans="1:16" ht="24" x14ac:dyDescent="0.25">
      <c r="A2619" s="38">
        <v>39609</v>
      </c>
      <c r="B2619" s="38">
        <v>39609</v>
      </c>
      <c r="C2619" s="11">
        <v>2008</v>
      </c>
      <c r="D2619" s="35" t="s">
        <v>104</v>
      </c>
      <c r="E2619" s="11" t="s">
        <v>276</v>
      </c>
      <c r="F2619" s="36" t="s">
        <v>155</v>
      </c>
      <c r="G2619" s="36" t="s">
        <v>3781</v>
      </c>
      <c r="H2619" s="9" t="s">
        <v>3782</v>
      </c>
      <c r="I2619" s="10">
        <v>0</v>
      </c>
      <c r="J2619" s="12">
        <v>0</v>
      </c>
      <c r="K2619" s="12">
        <v>0</v>
      </c>
      <c r="L2619" s="12">
        <v>0</v>
      </c>
      <c r="M2619" s="12">
        <v>0</v>
      </c>
      <c r="N2619" s="39">
        <v>0</v>
      </c>
      <c r="O2619" s="31">
        <v>0</v>
      </c>
      <c r="P2619" s="36" t="s">
        <v>99</v>
      </c>
    </row>
    <row r="2620" spans="1:16" ht="36" x14ac:dyDescent="0.25">
      <c r="A2620" s="38">
        <v>39609</v>
      </c>
      <c r="B2620" s="38">
        <v>39609</v>
      </c>
      <c r="C2620" s="11">
        <v>2008</v>
      </c>
      <c r="D2620" s="35" t="s">
        <v>115</v>
      </c>
      <c r="E2620" s="11" t="s">
        <v>116</v>
      </c>
      <c r="F2620" s="36" t="s">
        <v>62</v>
      </c>
      <c r="G2620" s="36" t="s">
        <v>2054</v>
      </c>
      <c r="H2620" s="9" t="s">
        <v>3783</v>
      </c>
      <c r="I2620" s="10">
        <v>0</v>
      </c>
      <c r="J2620" s="12">
        <v>1</v>
      </c>
      <c r="K2620" s="12">
        <v>0</v>
      </c>
      <c r="L2620" s="12">
        <v>0</v>
      </c>
      <c r="M2620" s="12">
        <v>0</v>
      </c>
      <c r="N2620" s="39">
        <v>0</v>
      </c>
      <c r="O2620" s="31">
        <v>0.45015440000000001</v>
      </c>
      <c r="P2620" s="36" t="s">
        <v>99</v>
      </c>
    </row>
    <row r="2621" spans="1:16" ht="36" x14ac:dyDescent="0.25">
      <c r="A2621" s="38">
        <v>39610</v>
      </c>
      <c r="B2621" s="38">
        <v>39610</v>
      </c>
      <c r="C2621" s="11">
        <v>2008</v>
      </c>
      <c r="D2621" s="11" t="s">
        <v>34</v>
      </c>
      <c r="E2621" s="11" t="s">
        <v>35</v>
      </c>
      <c r="F2621" s="36" t="s">
        <v>55</v>
      </c>
      <c r="G2621" s="36" t="s">
        <v>3784</v>
      </c>
      <c r="H2621" s="9" t="s">
        <v>3785</v>
      </c>
      <c r="I2621" s="10">
        <v>1</v>
      </c>
      <c r="J2621" s="12">
        <v>2</v>
      </c>
      <c r="K2621" s="12">
        <v>0</v>
      </c>
      <c r="L2621" s="12">
        <v>0</v>
      </c>
      <c r="M2621" s="12">
        <v>0</v>
      </c>
      <c r="N2621" s="39">
        <v>0</v>
      </c>
      <c r="O2621" s="31">
        <v>0</v>
      </c>
      <c r="P2621" s="36" t="s">
        <v>99</v>
      </c>
    </row>
    <row r="2622" spans="1:16" ht="36" x14ac:dyDescent="0.25">
      <c r="A2622" s="38">
        <v>39610</v>
      </c>
      <c r="B2622" s="38">
        <v>39610</v>
      </c>
      <c r="C2622" s="11">
        <v>2008</v>
      </c>
      <c r="D2622" s="11" t="s">
        <v>34</v>
      </c>
      <c r="E2622" s="11" t="s">
        <v>35</v>
      </c>
      <c r="F2622" s="36" t="s">
        <v>97</v>
      </c>
      <c r="G2622" s="36" t="s">
        <v>3786</v>
      </c>
      <c r="H2622" s="9" t="s">
        <v>3787</v>
      </c>
      <c r="I2622" s="10">
        <v>0</v>
      </c>
      <c r="J2622" s="12">
        <v>200</v>
      </c>
      <c r="K2622" s="12">
        <v>40</v>
      </c>
      <c r="L2622" s="12">
        <v>0</v>
      </c>
      <c r="M2622" s="12">
        <v>0</v>
      </c>
      <c r="N2622" s="39">
        <v>0</v>
      </c>
      <c r="O2622" s="31">
        <v>0.08</v>
      </c>
      <c r="P2622" s="36" t="s">
        <v>99</v>
      </c>
    </row>
    <row r="2623" spans="1:16" ht="36" x14ac:dyDescent="0.25">
      <c r="A2623" s="38">
        <v>39615</v>
      </c>
      <c r="B2623" s="38">
        <v>39615</v>
      </c>
      <c r="C2623" s="11">
        <v>2008</v>
      </c>
      <c r="D2623" s="35" t="s">
        <v>115</v>
      </c>
      <c r="E2623" s="11" t="s">
        <v>116</v>
      </c>
      <c r="F2623" s="36" t="s">
        <v>72</v>
      </c>
      <c r="G2623" s="36" t="s">
        <v>430</v>
      </c>
      <c r="H2623" s="9" t="s">
        <v>3788</v>
      </c>
      <c r="I2623" s="10">
        <v>2</v>
      </c>
      <c r="J2623" s="12">
        <v>2</v>
      </c>
      <c r="K2623" s="12">
        <v>0</v>
      </c>
      <c r="L2623" s="12">
        <v>0</v>
      </c>
      <c r="M2623" s="12">
        <v>0</v>
      </c>
      <c r="N2623" s="39">
        <v>0</v>
      </c>
      <c r="O2623" s="31">
        <v>1.5</v>
      </c>
      <c r="P2623" s="36" t="s">
        <v>99</v>
      </c>
    </row>
    <row r="2624" spans="1:16" ht="36" x14ac:dyDescent="0.25">
      <c r="A2624" s="38">
        <v>39615</v>
      </c>
      <c r="B2624" s="38">
        <v>39615</v>
      </c>
      <c r="C2624" s="11">
        <v>2008</v>
      </c>
      <c r="D2624" s="11" t="s">
        <v>34</v>
      </c>
      <c r="E2624" s="11" t="s">
        <v>35</v>
      </c>
      <c r="F2624" s="36" t="s">
        <v>19</v>
      </c>
      <c r="G2624" s="36" t="s">
        <v>3789</v>
      </c>
      <c r="H2624" s="9" t="s">
        <v>3790</v>
      </c>
      <c r="I2624" s="10">
        <v>1</v>
      </c>
      <c r="J2624" s="12">
        <v>2</v>
      </c>
      <c r="K2624" s="12">
        <v>0</v>
      </c>
      <c r="L2624" s="12">
        <v>0</v>
      </c>
      <c r="M2624" s="12">
        <v>0</v>
      </c>
      <c r="N2624" s="39">
        <v>0</v>
      </c>
      <c r="O2624" s="31">
        <v>0</v>
      </c>
      <c r="P2624" s="36" t="s">
        <v>99</v>
      </c>
    </row>
    <row r="2625" spans="1:16" ht="24" x14ac:dyDescent="0.25">
      <c r="A2625" s="38">
        <v>39615</v>
      </c>
      <c r="B2625" s="38">
        <v>39615</v>
      </c>
      <c r="C2625" s="11">
        <v>2008</v>
      </c>
      <c r="D2625" s="11" t="s">
        <v>34</v>
      </c>
      <c r="E2625" s="11" t="s">
        <v>35</v>
      </c>
      <c r="F2625" s="36" t="s">
        <v>100</v>
      </c>
      <c r="G2625" s="36" t="s">
        <v>3791</v>
      </c>
      <c r="H2625" s="9" t="s">
        <v>3792</v>
      </c>
      <c r="I2625" s="10">
        <v>0</v>
      </c>
      <c r="J2625" s="12">
        <v>1000</v>
      </c>
      <c r="K2625" s="12">
        <v>200</v>
      </c>
      <c r="L2625" s="12">
        <v>0</v>
      </c>
      <c r="M2625" s="12">
        <v>0</v>
      </c>
      <c r="N2625" s="39">
        <v>0</v>
      </c>
      <c r="O2625" s="31">
        <v>2.3257599999999998</v>
      </c>
      <c r="P2625" s="36" t="s">
        <v>99</v>
      </c>
    </row>
    <row r="2626" spans="1:16" ht="24" x14ac:dyDescent="0.25">
      <c r="A2626" s="38">
        <v>39616</v>
      </c>
      <c r="B2626" s="38">
        <v>39616</v>
      </c>
      <c r="C2626" s="11">
        <v>2008</v>
      </c>
      <c r="D2626" s="11" t="s">
        <v>34</v>
      </c>
      <c r="E2626" s="11" t="s">
        <v>35</v>
      </c>
      <c r="F2626" s="36" t="s">
        <v>55</v>
      </c>
      <c r="G2626" s="36" t="s">
        <v>3793</v>
      </c>
      <c r="H2626" s="9" t="s">
        <v>3794</v>
      </c>
      <c r="I2626" s="10">
        <v>0</v>
      </c>
      <c r="J2626" s="12">
        <v>95</v>
      </c>
      <c r="K2626" s="12">
        <v>19</v>
      </c>
      <c r="L2626" s="12">
        <v>0</v>
      </c>
      <c r="M2626" s="12">
        <v>0</v>
      </c>
      <c r="N2626" s="39">
        <v>0</v>
      </c>
      <c r="O2626" s="31">
        <v>0.31362299999999999</v>
      </c>
      <c r="P2626" s="36" t="s">
        <v>99</v>
      </c>
    </row>
    <row r="2627" spans="1:16" ht="24" x14ac:dyDescent="0.25">
      <c r="A2627" s="38">
        <v>39617</v>
      </c>
      <c r="B2627" s="38">
        <v>39617</v>
      </c>
      <c r="C2627" s="11">
        <v>2008</v>
      </c>
      <c r="D2627" s="35" t="s">
        <v>115</v>
      </c>
      <c r="E2627" s="11" t="s">
        <v>116</v>
      </c>
      <c r="F2627" s="36" t="s">
        <v>155</v>
      </c>
      <c r="G2627" s="36" t="s">
        <v>3795</v>
      </c>
      <c r="H2627" s="9" t="s">
        <v>3796</v>
      </c>
      <c r="I2627" s="10">
        <v>6</v>
      </c>
      <c r="J2627" s="12">
        <v>8</v>
      </c>
      <c r="K2627" s="12">
        <v>0</v>
      </c>
      <c r="L2627" s="12">
        <v>0</v>
      </c>
      <c r="M2627" s="12">
        <v>0</v>
      </c>
      <c r="N2627" s="39">
        <v>0</v>
      </c>
      <c r="O2627" s="31">
        <v>0</v>
      </c>
      <c r="P2627" s="36" t="s">
        <v>99</v>
      </c>
    </row>
    <row r="2628" spans="1:16" ht="36" x14ac:dyDescent="0.25">
      <c r="A2628" s="38">
        <v>39617</v>
      </c>
      <c r="B2628" s="38">
        <v>39617</v>
      </c>
      <c r="C2628" s="11">
        <v>2008</v>
      </c>
      <c r="D2628" s="35" t="s">
        <v>115</v>
      </c>
      <c r="E2628" s="11" t="s">
        <v>116</v>
      </c>
      <c r="F2628" s="36" t="s">
        <v>162</v>
      </c>
      <c r="G2628" s="36" t="s">
        <v>3797</v>
      </c>
      <c r="H2628" s="9" t="s">
        <v>3798</v>
      </c>
      <c r="I2628" s="10">
        <v>0</v>
      </c>
      <c r="J2628" s="12">
        <v>1</v>
      </c>
      <c r="K2628" s="12">
        <v>0</v>
      </c>
      <c r="L2628" s="12">
        <v>0</v>
      </c>
      <c r="M2628" s="12">
        <v>0</v>
      </c>
      <c r="N2628" s="39">
        <v>0</v>
      </c>
      <c r="O2628" s="31">
        <v>0.45</v>
      </c>
      <c r="P2628" s="36" t="s">
        <v>99</v>
      </c>
    </row>
    <row r="2629" spans="1:16" ht="48" x14ac:dyDescent="0.25">
      <c r="A2629" s="38">
        <v>39619</v>
      </c>
      <c r="B2629" s="38">
        <v>39619</v>
      </c>
      <c r="C2629" s="11">
        <v>2008</v>
      </c>
      <c r="D2629" s="35" t="s">
        <v>115</v>
      </c>
      <c r="E2629" s="11" t="s">
        <v>364</v>
      </c>
      <c r="F2629" s="36" t="s">
        <v>165</v>
      </c>
      <c r="G2629" s="36" t="s">
        <v>533</v>
      </c>
      <c r="H2629" s="9" t="s">
        <v>3799</v>
      </c>
      <c r="I2629" s="10">
        <v>12</v>
      </c>
      <c r="J2629" s="12">
        <v>29</v>
      </c>
      <c r="K2629" s="12">
        <v>0</v>
      </c>
      <c r="L2629" s="12">
        <v>0</v>
      </c>
      <c r="M2629" s="12">
        <v>0</v>
      </c>
      <c r="N2629" s="39">
        <v>0</v>
      </c>
      <c r="O2629" s="31">
        <v>0</v>
      </c>
      <c r="P2629" s="36" t="s">
        <v>99</v>
      </c>
    </row>
    <row r="2630" spans="1:16" ht="24" x14ac:dyDescent="0.25">
      <c r="A2630" s="38">
        <v>39619</v>
      </c>
      <c r="B2630" s="38">
        <v>39619</v>
      </c>
      <c r="C2630" s="11">
        <v>2008</v>
      </c>
      <c r="D2630" s="35" t="s">
        <v>115</v>
      </c>
      <c r="E2630" s="11" t="s">
        <v>116</v>
      </c>
      <c r="F2630" s="36" t="s">
        <v>51</v>
      </c>
      <c r="G2630" s="36" t="s">
        <v>1968</v>
      </c>
      <c r="H2630" s="9" t="s">
        <v>3800</v>
      </c>
      <c r="I2630" s="10">
        <v>1</v>
      </c>
      <c r="J2630" s="12">
        <v>5</v>
      </c>
      <c r="K2630" s="12">
        <v>0</v>
      </c>
      <c r="L2630" s="12">
        <v>0</v>
      </c>
      <c r="M2630" s="12">
        <v>0</v>
      </c>
      <c r="N2630" s="39">
        <v>0</v>
      </c>
      <c r="O2630" s="31">
        <v>0.34499999999999997</v>
      </c>
      <c r="P2630" s="36" t="s">
        <v>99</v>
      </c>
    </row>
    <row r="2631" spans="1:16" ht="36" x14ac:dyDescent="0.25">
      <c r="A2631" s="38">
        <v>39620</v>
      </c>
      <c r="B2631" s="38">
        <v>39620</v>
      </c>
      <c r="C2631" s="11">
        <v>2008</v>
      </c>
      <c r="D2631" s="35" t="s">
        <v>115</v>
      </c>
      <c r="E2631" s="11" t="s">
        <v>116</v>
      </c>
      <c r="F2631" s="36" t="s">
        <v>598</v>
      </c>
      <c r="G2631" s="36" t="s">
        <v>1009</v>
      </c>
      <c r="H2631" s="9" t="s">
        <v>3801</v>
      </c>
      <c r="I2631" s="10">
        <v>3</v>
      </c>
      <c r="J2631" s="12">
        <v>3</v>
      </c>
      <c r="K2631" s="12">
        <v>0</v>
      </c>
      <c r="L2631" s="12">
        <v>0</v>
      </c>
      <c r="M2631" s="12">
        <v>0</v>
      </c>
      <c r="N2631" s="39">
        <v>0</v>
      </c>
      <c r="O2631" s="31">
        <v>0.45440000000000003</v>
      </c>
      <c r="P2631" s="36" t="s">
        <v>99</v>
      </c>
    </row>
    <row r="2632" spans="1:16" ht="24" x14ac:dyDescent="0.25">
      <c r="A2632" s="38">
        <v>39620</v>
      </c>
      <c r="B2632" s="38">
        <v>39620</v>
      </c>
      <c r="C2632" s="11">
        <v>2008</v>
      </c>
      <c r="D2632" s="11" t="s">
        <v>34</v>
      </c>
      <c r="E2632" s="11" t="s">
        <v>35</v>
      </c>
      <c r="F2632" s="36" t="s">
        <v>32</v>
      </c>
      <c r="G2632" s="36" t="s">
        <v>3802</v>
      </c>
      <c r="H2632" s="9" t="s">
        <v>3803</v>
      </c>
      <c r="I2632" s="10">
        <v>0</v>
      </c>
      <c r="J2632" s="12">
        <v>325</v>
      </c>
      <c r="K2632" s="12">
        <v>65</v>
      </c>
      <c r="L2632" s="12">
        <v>0</v>
      </c>
      <c r="M2632" s="12">
        <v>0</v>
      </c>
      <c r="N2632" s="39">
        <v>190</v>
      </c>
      <c r="O2632" s="31">
        <v>7.5865999999999998</v>
      </c>
      <c r="P2632" s="36" t="s">
        <v>99</v>
      </c>
    </row>
    <row r="2633" spans="1:16" ht="24" x14ac:dyDescent="0.25">
      <c r="A2633" s="38">
        <v>39621</v>
      </c>
      <c r="B2633" s="38">
        <v>39621</v>
      </c>
      <c r="C2633" s="11">
        <v>2008</v>
      </c>
      <c r="D2633" s="11" t="s">
        <v>34</v>
      </c>
      <c r="E2633" s="11" t="s">
        <v>35</v>
      </c>
      <c r="F2633" s="36" t="s">
        <v>51</v>
      </c>
      <c r="G2633" s="36" t="s">
        <v>357</v>
      </c>
      <c r="H2633" s="9" t="s">
        <v>3804</v>
      </c>
      <c r="I2633" s="10">
        <v>0</v>
      </c>
      <c r="J2633" s="12">
        <v>750</v>
      </c>
      <c r="K2633" s="12">
        <v>150</v>
      </c>
      <c r="L2633" s="12">
        <v>0</v>
      </c>
      <c r="M2633" s="12">
        <v>0</v>
      </c>
      <c r="N2633" s="39">
        <v>0</v>
      </c>
      <c r="O2633" s="31">
        <v>1.2</v>
      </c>
      <c r="P2633" s="36" t="s">
        <v>99</v>
      </c>
    </row>
    <row r="2634" spans="1:16" ht="24" x14ac:dyDescent="0.25">
      <c r="A2634" s="38">
        <v>39622</v>
      </c>
      <c r="B2634" s="38">
        <v>39622</v>
      </c>
      <c r="C2634" s="11">
        <v>2008</v>
      </c>
      <c r="D2634" s="11" t="s">
        <v>34</v>
      </c>
      <c r="E2634" s="11" t="s">
        <v>35</v>
      </c>
      <c r="F2634" s="36" t="s">
        <v>162</v>
      </c>
      <c r="G2634" s="36" t="s">
        <v>3805</v>
      </c>
      <c r="H2634" s="9" t="s">
        <v>3806</v>
      </c>
      <c r="I2634" s="10">
        <v>0</v>
      </c>
      <c r="J2634" s="12">
        <v>355</v>
      </c>
      <c r="K2634" s="12">
        <v>71</v>
      </c>
      <c r="L2634" s="12">
        <v>0</v>
      </c>
      <c r="M2634" s="12">
        <v>0</v>
      </c>
      <c r="N2634" s="39">
        <v>0</v>
      </c>
      <c r="O2634" s="31">
        <v>0.33117200000000002</v>
      </c>
      <c r="P2634" s="36" t="s">
        <v>99</v>
      </c>
    </row>
    <row r="2635" spans="1:16" ht="36" x14ac:dyDescent="0.25">
      <c r="A2635" s="38">
        <v>39622</v>
      </c>
      <c r="B2635" s="38">
        <v>39622</v>
      </c>
      <c r="C2635" s="11">
        <v>2008</v>
      </c>
      <c r="D2635" s="35" t="s">
        <v>13</v>
      </c>
      <c r="E2635" s="11" t="s">
        <v>125</v>
      </c>
      <c r="F2635" s="36" t="s">
        <v>42</v>
      </c>
      <c r="G2635" s="36" t="s">
        <v>902</v>
      </c>
      <c r="H2635" s="9" t="s">
        <v>3807</v>
      </c>
      <c r="I2635" s="10">
        <v>2</v>
      </c>
      <c r="J2635" s="12">
        <v>4</v>
      </c>
      <c r="K2635" s="12">
        <v>0</v>
      </c>
      <c r="L2635" s="12">
        <v>0</v>
      </c>
      <c r="M2635" s="12">
        <v>0</v>
      </c>
      <c r="N2635" s="39">
        <v>0</v>
      </c>
      <c r="O2635" s="31">
        <v>0</v>
      </c>
      <c r="P2635" s="36" t="s">
        <v>99</v>
      </c>
    </row>
    <row r="2636" spans="1:16" ht="24" x14ac:dyDescent="0.25">
      <c r="A2636" s="38">
        <v>39623</v>
      </c>
      <c r="B2636" s="38">
        <v>39623</v>
      </c>
      <c r="C2636" s="11">
        <v>2008</v>
      </c>
      <c r="D2636" s="11" t="s">
        <v>34</v>
      </c>
      <c r="E2636" s="11" t="s">
        <v>182</v>
      </c>
      <c r="F2636" s="36" t="s">
        <v>21</v>
      </c>
      <c r="G2636" s="36" t="s">
        <v>3808</v>
      </c>
      <c r="H2636" s="9" t="s">
        <v>3809</v>
      </c>
      <c r="I2636" s="10">
        <v>0</v>
      </c>
      <c r="J2636" s="12">
        <v>75</v>
      </c>
      <c r="K2636" s="12">
        <v>15</v>
      </c>
      <c r="L2636" s="12">
        <v>0</v>
      </c>
      <c r="M2636" s="12">
        <v>0</v>
      </c>
      <c r="N2636" s="39">
        <v>0</v>
      </c>
      <c r="O2636" s="31">
        <v>0.174432</v>
      </c>
      <c r="P2636" s="36" t="s">
        <v>99</v>
      </c>
    </row>
    <row r="2637" spans="1:16" ht="24" x14ac:dyDescent="0.25">
      <c r="A2637" s="38">
        <v>39623</v>
      </c>
      <c r="B2637" s="38">
        <v>39623</v>
      </c>
      <c r="C2637" s="11">
        <v>2008</v>
      </c>
      <c r="D2637" s="11" t="s">
        <v>34</v>
      </c>
      <c r="E2637" s="11" t="s">
        <v>35</v>
      </c>
      <c r="F2637" s="36" t="s">
        <v>162</v>
      </c>
      <c r="G2637" s="36" t="s">
        <v>3810</v>
      </c>
      <c r="H2637" s="9" t="s">
        <v>3811</v>
      </c>
      <c r="I2637" s="10">
        <v>0</v>
      </c>
      <c r="J2637" s="12">
        <v>350</v>
      </c>
      <c r="K2637" s="12">
        <v>70</v>
      </c>
      <c r="L2637" s="12">
        <v>0</v>
      </c>
      <c r="M2637" s="12">
        <v>0</v>
      </c>
      <c r="N2637" s="39">
        <v>0</v>
      </c>
      <c r="O2637" s="31">
        <v>0.14000000000000001</v>
      </c>
      <c r="P2637" s="36" t="s">
        <v>99</v>
      </c>
    </row>
    <row r="2638" spans="1:16" ht="24" x14ac:dyDescent="0.25">
      <c r="A2638" s="38">
        <v>39623</v>
      </c>
      <c r="B2638" s="38">
        <v>39623</v>
      </c>
      <c r="C2638" s="11">
        <v>2008</v>
      </c>
      <c r="D2638" s="11" t="s">
        <v>34</v>
      </c>
      <c r="E2638" s="11" t="s">
        <v>182</v>
      </c>
      <c r="F2638" s="36" t="s">
        <v>75</v>
      </c>
      <c r="G2638" s="36" t="s">
        <v>2284</v>
      </c>
      <c r="H2638" s="9" t="s">
        <v>3812</v>
      </c>
      <c r="I2638" s="10">
        <v>0</v>
      </c>
      <c r="J2638" s="12">
        <v>0</v>
      </c>
      <c r="K2638" s="12">
        <v>0</v>
      </c>
      <c r="L2638" s="12">
        <v>2</v>
      </c>
      <c r="M2638" s="12">
        <v>0</v>
      </c>
      <c r="N2638" s="39">
        <v>0</v>
      </c>
      <c r="O2638" s="31">
        <v>4.4400000000000002E-2</v>
      </c>
      <c r="P2638" s="36" t="s">
        <v>99</v>
      </c>
    </row>
    <row r="2639" spans="1:16" ht="36" x14ac:dyDescent="0.25">
      <c r="A2639" s="38">
        <v>39625</v>
      </c>
      <c r="B2639" s="38">
        <v>39625</v>
      </c>
      <c r="C2639" s="11">
        <v>2008</v>
      </c>
      <c r="D2639" s="35" t="s">
        <v>115</v>
      </c>
      <c r="E2639" s="11" t="s">
        <v>116</v>
      </c>
      <c r="F2639" s="36" t="s">
        <v>97</v>
      </c>
      <c r="G2639" s="36" t="s">
        <v>3813</v>
      </c>
      <c r="H2639" s="9" t="s">
        <v>3814</v>
      </c>
      <c r="I2639" s="10">
        <v>5</v>
      </c>
      <c r="J2639" s="12">
        <v>21</v>
      </c>
      <c r="K2639" s="12">
        <v>0</v>
      </c>
      <c r="L2639" s="12">
        <v>0</v>
      </c>
      <c r="M2639" s="12">
        <v>0</v>
      </c>
      <c r="N2639" s="39">
        <v>0</v>
      </c>
      <c r="O2639" s="31">
        <v>0.4</v>
      </c>
      <c r="P2639" s="36" t="s">
        <v>99</v>
      </c>
    </row>
    <row r="2640" spans="1:16" ht="24" x14ac:dyDescent="0.25">
      <c r="A2640" s="38">
        <v>39625</v>
      </c>
      <c r="B2640" s="38">
        <v>39625</v>
      </c>
      <c r="C2640" s="11">
        <v>2008</v>
      </c>
      <c r="D2640" s="35" t="s">
        <v>13</v>
      </c>
      <c r="E2640" s="11" t="s">
        <v>125</v>
      </c>
      <c r="F2640" s="36" t="s">
        <v>162</v>
      </c>
      <c r="G2640" s="36" t="s">
        <v>3815</v>
      </c>
      <c r="H2640" s="9" t="s">
        <v>3816</v>
      </c>
      <c r="I2640" s="10">
        <v>0</v>
      </c>
      <c r="J2640" s="12">
        <v>3</v>
      </c>
      <c r="K2640" s="12">
        <v>0</v>
      </c>
      <c r="L2640" s="12">
        <v>0</v>
      </c>
      <c r="M2640" s="12">
        <v>0</v>
      </c>
      <c r="N2640" s="39">
        <v>0</v>
      </c>
      <c r="O2640" s="31">
        <v>0</v>
      </c>
      <c r="P2640" s="36" t="s">
        <v>99</v>
      </c>
    </row>
    <row r="2641" spans="1:16" ht="24" x14ac:dyDescent="0.25">
      <c r="A2641" s="38">
        <v>39628</v>
      </c>
      <c r="B2641" s="38">
        <v>39628</v>
      </c>
      <c r="C2641" s="11">
        <v>2008</v>
      </c>
      <c r="D2641" s="11" t="s">
        <v>34</v>
      </c>
      <c r="E2641" s="11" t="s">
        <v>35</v>
      </c>
      <c r="F2641" s="36" t="s">
        <v>92</v>
      </c>
      <c r="G2641" s="36" t="s">
        <v>1200</v>
      </c>
      <c r="H2641" s="9" t="s">
        <v>3817</v>
      </c>
      <c r="I2641" s="10">
        <v>0</v>
      </c>
      <c r="J2641" s="12">
        <v>400</v>
      </c>
      <c r="K2641" s="12">
        <v>80</v>
      </c>
      <c r="L2641" s="12">
        <v>0</v>
      </c>
      <c r="M2641" s="12">
        <v>0</v>
      </c>
      <c r="N2641" s="39">
        <v>0</v>
      </c>
      <c r="O2641" s="31">
        <v>0.16</v>
      </c>
      <c r="P2641" s="36" t="s">
        <v>99</v>
      </c>
    </row>
    <row r="2642" spans="1:16" ht="36" x14ac:dyDescent="0.25">
      <c r="A2642" s="38">
        <v>39629</v>
      </c>
      <c r="B2642" s="38">
        <v>39635</v>
      </c>
      <c r="C2642" s="11">
        <v>2008</v>
      </c>
      <c r="D2642" s="11" t="s">
        <v>34</v>
      </c>
      <c r="E2642" s="11" t="s">
        <v>35</v>
      </c>
      <c r="F2642" s="36" t="s">
        <v>162</v>
      </c>
      <c r="G2642" s="36" t="s">
        <v>3818</v>
      </c>
      <c r="H2642" s="9" t="s">
        <v>3819</v>
      </c>
      <c r="I2642" s="10">
        <v>0</v>
      </c>
      <c r="J2642" s="12">
        <v>4470</v>
      </c>
      <c r="K2642" s="12">
        <v>894</v>
      </c>
      <c r="L2642" s="12">
        <v>0</v>
      </c>
      <c r="M2642" s="12">
        <v>0</v>
      </c>
      <c r="N2642" s="39">
        <v>0</v>
      </c>
      <c r="O2642" s="31">
        <v>508.567566</v>
      </c>
      <c r="P2642" s="36" t="s">
        <v>99</v>
      </c>
    </row>
    <row r="2643" spans="1:16" x14ac:dyDescent="0.25">
      <c r="A2643" s="38">
        <v>39630</v>
      </c>
      <c r="B2643" s="38">
        <v>39630</v>
      </c>
      <c r="C2643" s="11">
        <v>2008</v>
      </c>
      <c r="D2643" s="11" t="s">
        <v>34</v>
      </c>
      <c r="E2643" s="11" t="s">
        <v>333</v>
      </c>
      <c r="F2643" s="36" t="s">
        <v>55</v>
      </c>
      <c r="G2643" s="36" t="s">
        <v>55</v>
      </c>
      <c r="H2643" s="9" t="s">
        <v>3820</v>
      </c>
      <c r="I2643" s="10">
        <v>1</v>
      </c>
      <c r="J2643" s="12">
        <v>1</v>
      </c>
      <c r="K2643" s="12">
        <v>0</v>
      </c>
      <c r="L2643" s="12">
        <v>0</v>
      </c>
      <c r="M2643" s="12">
        <v>0</v>
      </c>
      <c r="N2643" s="39">
        <v>0</v>
      </c>
      <c r="O2643" s="31">
        <v>0</v>
      </c>
      <c r="P2643" s="36" t="s">
        <v>99</v>
      </c>
    </row>
    <row r="2644" spans="1:16" ht="132" x14ac:dyDescent="0.25">
      <c r="A2644" s="38">
        <v>39630</v>
      </c>
      <c r="B2644" s="38">
        <v>39661</v>
      </c>
      <c r="C2644" s="11">
        <v>2008</v>
      </c>
      <c r="D2644" s="11" t="s">
        <v>34</v>
      </c>
      <c r="E2644" s="11" t="s">
        <v>39</v>
      </c>
      <c r="F2644" s="36" t="s">
        <v>253</v>
      </c>
      <c r="G2644" s="9" t="s">
        <v>3821</v>
      </c>
      <c r="H2644" s="9" t="s">
        <v>3822</v>
      </c>
      <c r="I2644" s="10">
        <v>0</v>
      </c>
      <c r="J2644" s="12">
        <v>11238</v>
      </c>
      <c r="K2644" s="12">
        <v>0</v>
      </c>
      <c r="L2644" s="12">
        <v>0</v>
      </c>
      <c r="M2644" s="12">
        <v>0</v>
      </c>
      <c r="N2644" s="39">
        <v>11639.1</v>
      </c>
      <c r="O2644" s="31">
        <v>30.343</v>
      </c>
      <c r="P2644" s="36" t="s">
        <v>41</v>
      </c>
    </row>
    <row r="2645" spans="1:16" ht="84" x14ac:dyDescent="0.25">
      <c r="A2645" s="38">
        <v>39630</v>
      </c>
      <c r="B2645" s="38">
        <v>39630</v>
      </c>
      <c r="C2645" s="11">
        <v>2008</v>
      </c>
      <c r="D2645" s="11" t="s">
        <v>34</v>
      </c>
      <c r="E2645" s="11" t="s">
        <v>35</v>
      </c>
      <c r="F2645" s="36" t="s">
        <v>162</v>
      </c>
      <c r="G2645" s="9" t="s">
        <v>3823</v>
      </c>
      <c r="H2645" s="9" t="s">
        <v>3824</v>
      </c>
      <c r="I2645" s="10">
        <v>0</v>
      </c>
      <c r="J2645" s="12">
        <v>4210</v>
      </c>
      <c r="K2645" s="12">
        <v>842</v>
      </c>
      <c r="L2645" s="12">
        <v>0</v>
      </c>
      <c r="M2645" s="12">
        <v>0</v>
      </c>
      <c r="N2645" s="39">
        <v>0</v>
      </c>
      <c r="O2645" s="31">
        <v>3.144091</v>
      </c>
      <c r="P2645" s="36" t="s">
        <v>99</v>
      </c>
    </row>
    <row r="2646" spans="1:16" ht="24" x14ac:dyDescent="0.25">
      <c r="A2646" s="38">
        <v>39630</v>
      </c>
      <c r="B2646" s="38">
        <v>39630</v>
      </c>
      <c r="C2646" s="11">
        <v>2008</v>
      </c>
      <c r="D2646" s="35" t="s">
        <v>115</v>
      </c>
      <c r="E2646" s="11" t="s">
        <v>116</v>
      </c>
      <c r="F2646" s="36" t="s">
        <v>47</v>
      </c>
      <c r="G2646" s="36" t="s">
        <v>2606</v>
      </c>
      <c r="H2646" s="9" t="s">
        <v>3825</v>
      </c>
      <c r="I2646" s="10">
        <v>0</v>
      </c>
      <c r="J2646" s="12">
        <v>0</v>
      </c>
      <c r="K2646" s="12">
        <v>0</v>
      </c>
      <c r="L2646" s="12">
        <v>0</v>
      </c>
      <c r="M2646" s="12">
        <v>0</v>
      </c>
      <c r="N2646" s="39">
        <v>0</v>
      </c>
      <c r="O2646" s="31">
        <v>0.60440000000000005</v>
      </c>
      <c r="P2646" s="36" t="s">
        <v>99</v>
      </c>
    </row>
    <row r="2647" spans="1:16" ht="24" x14ac:dyDescent="0.25">
      <c r="A2647" s="38">
        <v>39630</v>
      </c>
      <c r="B2647" s="38">
        <v>39630</v>
      </c>
      <c r="C2647" s="11">
        <v>2008</v>
      </c>
      <c r="D2647" s="35" t="s">
        <v>115</v>
      </c>
      <c r="E2647" s="11" t="s">
        <v>116</v>
      </c>
      <c r="F2647" s="36" t="s">
        <v>69</v>
      </c>
      <c r="G2647" s="36" t="s">
        <v>2839</v>
      </c>
      <c r="H2647" s="9" t="s">
        <v>3826</v>
      </c>
      <c r="I2647" s="10">
        <v>0</v>
      </c>
      <c r="J2647" s="12">
        <v>0</v>
      </c>
      <c r="K2647" s="12">
        <v>0</v>
      </c>
      <c r="L2647" s="12">
        <v>0</v>
      </c>
      <c r="M2647" s="12">
        <v>0</v>
      </c>
      <c r="N2647" s="39">
        <v>0</v>
      </c>
      <c r="O2647" s="31">
        <v>0.55020000000000002</v>
      </c>
      <c r="P2647" s="36" t="s">
        <v>99</v>
      </c>
    </row>
    <row r="2648" spans="1:16" ht="36" x14ac:dyDescent="0.25">
      <c r="A2648" s="38">
        <v>39630</v>
      </c>
      <c r="B2648" s="38">
        <v>39630</v>
      </c>
      <c r="C2648" s="11">
        <v>2008</v>
      </c>
      <c r="D2648" s="35" t="s">
        <v>115</v>
      </c>
      <c r="E2648" s="11" t="s">
        <v>116</v>
      </c>
      <c r="F2648" s="36" t="s">
        <v>47</v>
      </c>
      <c r="G2648" s="36" t="s">
        <v>3827</v>
      </c>
      <c r="H2648" s="9" t="s">
        <v>3828</v>
      </c>
      <c r="I2648" s="10">
        <v>0</v>
      </c>
      <c r="J2648" s="12">
        <v>1</v>
      </c>
      <c r="K2648" s="12">
        <v>0</v>
      </c>
      <c r="L2648" s="12">
        <v>0</v>
      </c>
      <c r="M2648" s="12">
        <v>0</v>
      </c>
      <c r="N2648" s="39">
        <v>0</v>
      </c>
      <c r="O2648" s="31">
        <v>0.45</v>
      </c>
      <c r="P2648" s="36" t="s">
        <v>99</v>
      </c>
    </row>
    <row r="2649" spans="1:16" ht="48" x14ac:dyDescent="0.25">
      <c r="A2649" s="38">
        <v>39632</v>
      </c>
      <c r="B2649" s="38">
        <v>39632</v>
      </c>
      <c r="C2649" s="11">
        <v>2008</v>
      </c>
      <c r="D2649" s="11" t="s">
        <v>34</v>
      </c>
      <c r="E2649" s="11" t="s">
        <v>35</v>
      </c>
      <c r="F2649" s="36" t="s">
        <v>92</v>
      </c>
      <c r="G2649" s="9" t="s">
        <v>3829</v>
      </c>
      <c r="H2649" s="9" t="s">
        <v>3830</v>
      </c>
      <c r="I2649" s="10">
        <v>0</v>
      </c>
      <c r="J2649" s="12">
        <v>510</v>
      </c>
      <c r="K2649" s="12">
        <v>102</v>
      </c>
      <c r="L2649" s="12">
        <v>0</v>
      </c>
      <c r="M2649" s="12">
        <v>0</v>
      </c>
      <c r="N2649" s="39">
        <v>0</v>
      </c>
      <c r="O2649" s="31">
        <v>0.47576800000000002</v>
      </c>
      <c r="P2649" s="36" t="s">
        <v>99</v>
      </c>
    </row>
    <row r="2650" spans="1:16" ht="36" x14ac:dyDescent="0.25">
      <c r="A2650" s="38">
        <v>39633</v>
      </c>
      <c r="B2650" s="38">
        <v>39633</v>
      </c>
      <c r="C2650" s="11">
        <v>2008</v>
      </c>
      <c r="D2650" s="35" t="s">
        <v>115</v>
      </c>
      <c r="E2650" s="11" t="s">
        <v>116</v>
      </c>
      <c r="F2650" s="36" t="s">
        <v>57</v>
      </c>
      <c r="G2650" s="36" t="s">
        <v>784</v>
      </c>
      <c r="H2650" s="9" t="s">
        <v>3831</v>
      </c>
      <c r="I2650" s="10">
        <v>5</v>
      </c>
      <c r="J2650" s="12">
        <v>34</v>
      </c>
      <c r="K2650" s="12">
        <v>0</v>
      </c>
      <c r="L2650" s="12">
        <v>0</v>
      </c>
      <c r="M2650" s="12">
        <v>0</v>
      </c>
      <c r="N2650" s="39">
        <v>0</v>
      </c>
      <c r="O2650" s="31">
        <v>0.4</v>
      </c>
      <c r="P2650" s="36" t="s">
        <v>99</v>
      </c>
    </row>
    <row r="2651" spans="1:16" ht="36" x14ac:dyDescent="0.25">
      <c r="A2651" s="38">
        <v>39633</v>
      </c>
      <c r="B2651" s="38">
        <v>39633</v>
      </c>
      <c r="C2651" s="11">
        <v>2008</v>
      </c>
      <c r="D2651" s="35" t="s">
        <v>13</v>
      </c>
      <c r="E2651" s="11" t="s">
        <v>125</v>
      </c>
      <c r="F2651" s="36" t="s">
        <v>51</v>
      </c>
      <c r="G2651" s="36" t="s">
        <v>1839</v>
      </c>
      <c r="H2651" s="9" t="s">
        <v>3832</v>
      </c>
      <c r="I2651" s="10">
        <v>2</v>
      </c>
      <c r="J2651" s="12">
        <v>4</v>
      </c>
      <c r="K2651" s="12">
        <v>0</v>
      </c>
      <c r="L2651" s="12">
        <v>0</v>
      </c>
      <c r="M2651" s="12">
        <v>0</v>
      </c>
      <c r="N2651" s="39">
        <v>0</v>
      </c>
      <c r="O2651" s="31">
        <v>0</v>
      </c>
      <c r="P2651" s="36" t="s">
        <v>99</v>
      </c>
    </row>
    <row r="2652" spans="1:16" ht="72" x14ac:dyDescent="0.25">
      <c r="A2652" s="38">
        <v>39633</v>
      </c>
      <c r="B2652" s="38">
        <v>39634</v>
      </c>
      <c r="C2652" s="11">
        <v>2008</v>
      </c>
      <c r="D2652" s="11" t="s">
        <v>34</v>
      </c>
      <c r="E2652" s="11" t="s">
        <v>35</v>
      </c>
      <c r="F2652" s="36" t="s">
        <v>162</v>
      </c>
      <c r="G2652" s="9" t="s">
        <v>3833</v>
      </c>
      <c r="H2652" s="9" t="s">
        <v>3834</v>
      </c>
      <c r="I2652" s="10">
        <v>0</v>
      </c>
      <c r="J2652" s="12">
        <v>760</v>
      </c>
      <c r="K2652" s="12">
        <v>358</v>
      </c>
      <c r="L2652" s="12">
        <v>0</v>
      </c>
      <c r="M2652" s="12">
        <v>0</v>
      </c>
      <c r="N2652" s="39">
        <v>0</v>
      </c>
      <c r="O2652" s="31">
        <v>0.79539800000000005</v>
      </c>
      <c r="P2652" s="36" t="s">
        <v>99</v>
      </c>
    </row>
    <row r="2653" spans="1:16" ht="24" x14ac:dyDescent="0.25">
      <c r="A2653" s="38">
        <v>39633</v>
      </c>
      <c r="B2653" s="38">
        <v>39633</v>
      </c>
      <c r="C2653" s="11">
        <v>2008</v>
      </c>
      <c r="D2653" s="11" t="s">
        <v>34</v>
      </c>
      <c r="E2653" s="11" t="s">
        <v>35</v>
      </c>
      <c r="F2653" s="36" t="s">
        <v>47</v>
      </c>
      <c r="G2653" s="36" t="s">
        <v>47</v>
      </c>
      <c r="H2653" s="9" t="s">
        <v>3835</v>
      </c>
      <c r="I2653" s="10">
        <v>0</v>
      </c>
      <c r="J2653" s="12">
        <v>125</v>
      </c>
      <c r="K2653" s="12">
        <v>25</v>
      </c>
      <c r="L2653" s="12">
        <v>0</v>
      </c>
      <c r="M2653" s="12">
        <v>0</v>
      </c>
      <c r="N2653" s="39">
        <v>0</v>
      </c>
      <c r="O2653" s="31">
        <v>0.11661000000000001</v>
      </c>
      <c r="P2653" s="36" t="s">
        <v>99</v>
      </c>
    </row>
    <row r="2654" spans="1:16" ht="24" x14ac:dyDescent="0.25">
      <c r="A2654" s="38">
        <v>39634</v>
      </c>
      <c r="B2654" s="38">
        <v>39636</v>
      </c>
      <c r="C2654" s="11">
        <v>2008</v>
      </c>
      <c r="D2654" s="11" t="s">
        <v>34</v>
      </c>
      <c r="E2654" s="11" t="s">
        <v>35</v>
      </c>
      <c r="F2654" s="36" t="s">
        <v>19</v>
      </c>
      <c r="G2654" s="36" t="s">
        <v>3836</v>
      </c>
      <c r="H2654" s="9" t="s">
        <v>3837</v>
      </c>
      <c r="I2654" s="10">
        <v>1</v>
      </c>
      <c r="J2654" s="12">
        <v>1</v>
      </c>
      <c r="K2654" s="12">
        <v>0</v>
      </c>
      <c r="L2654" s="12">
        <v>0</v>
      </c>
      <c r="M2654" s="12">
        <v>0</v>
      </c>
      <c r="N2654" s="39">
        <v>0</v>
      </c>
      <c r="O2654" s="31">
        <v>0</v>
      </c>
      <c r="P2654" s="36" t="s">
        <v>99</v>
      </c>
    </row>
    <row r="2655" spans="1:16" ht="24" x14ac:dyDescent="0.25">
      <c r="A2655" s="38">
        <v>39634</v>
      </c>
      <c r="B2655" s="38">
        <v>39634</v>
      </c>
      <c r="C2655" s="11">
        <v>2008</v>
      </c>
      <c r="D2655" s="11" t="s">
        <v>34</v>
      </c>
      <c r="E2655" s="11" t="s">
        <v>35</v>
      </c>
      <c r="F2655" s="36" t="s">
        <v>32</v>
      </c>
      <c r="G2655" s="9" t="s">
        <v>3838</v>
      </c>
      <c r="H2655" s="9" t="s">
        <v>3839</v>
      </c>
      <c r="I2655" s="10">
        <v>0</v>
      </c>
      <c r="J2655" s="12">
        <v>1700</v>
      </c>
      <c r="K2655" s="12">
        <v>347</v>
      </c>
      <c r="L2655" s="12">
        <v>0</v>
      </c>
      <c r="M2655" s="12">
        <v>0</v>
      </c>
      <c r="N2655" s="39">
        <v>0</v>
      </c>
      <c r="O2655" s="31">
        <v>0.69399999999999995</v>
      </c>
      <c r="P2655" s="36" t="s">
        <v>99</v>
      </c>
    </row>
    <row r="2656" spans="1:16" ht="24" x14ac:dyDescent="0.25">
      <c r="A2656" s="38">
        <v>39634</v>
      </c>
      <c r="B2656" s="38">
        <v>39634</v>
      </c>
      <c r="C2656" s="11">
        <v>2008</v>
      </c>
      <c r="D2656" s="11" t="s">
        <v>34</v>
      </c>
      <c r="E2656" s="11" t="s">
        <v>35</v>
      </c>
      <c r="F2656" s="36" t="s">
        <v>36</v>
      </c>
      <c r="G2656" s="36" t="s">
        <v>933</v>
      </c>
      <c r="H2656" s="9" t="s">
        <v>3840</v>
      </c>
      <c r="I2656" s="10">
        <v>0</v>
      </c>
      <c r="J2656" s="12">
        <v>150</v>
      </c>
      <c r="K2656" s="12">
        <v>30</v>
      </c>
      <c r="L2656" s="12">
        <v>0</v>
      </c>
      <c r="M2656" s="12">
        <v>0</v>
      </c>
      <c r="N2656" s="39">
        <v>0</v>
      </c>
      <c r="O2656" s="31">
        <v>0.139932</v>
      </c>
      <c r="P2656" s="36" t="s">
        <v>99</v>
      </c>
    </row>
    <row r="2657" spans="1:16" ht="36" x14ac:dyDescent="0.25">
      <c r="A2657" s="38">
        <v>39634</v>
      </c>
      <c r="B2657" s="38">
        <v>39635</v>
      </c>
      <c r="C2657" s="11">
        <v>2008</v>
      </c>
      <c r="D2657" s="11" t="s">
        <v>34</v>
      </c>
      <c r="E2657" s="11" t="s">
        <v>35</v>
      </c>
      <c r="F2657" s="36" t="s">
        <v>69</v>
      </c>
      <c r="G2657" s="9" t="s">
        <v>3841</v>
      </c>
      <c r="H2657" s="9" t="s">
        <v>3842</v>
      </c>
      <c r="I2657" s="10">
        <v>0</v>
      </c>
      <c r="J2657" s="12">
        <v>2800</v>
      </c>
      <c r="K2657" s="12">
        <v>0</v>
      </c>
      <c r="L2657" s="12">
        <v>0</v>
      </c>
      <c r="M2657" s="12">
        <v>0</v>
      </c>
      <c r="N2657" s="39">
        <v>0</v>
      </c>
      <c r="O2657" s="31">
        <v>0</v>
      </c>
      <c r="P2657" s="36" t="s">
        <v>99</v>
      </c>
    </row>
    <row r="2658" spans="1:16" ht="36" x14ac:dyDescent="0.25">
      <c r="A2658" s="38">
        <v>39635</v>
      </c>
      <c r="B2658" s="38">
        <v>39635</v>
      </c>
      <c r="C2658" s="11">
        <v>2008</v>
      </c>
      <c r="D2658" s="11" t="s">
        <v>34</v>
      </c>
      <c r="E2658" s="11" t="s">
        <v>35</v>
      </c>
      <c r="F2658" s="36" t="s">
        <v>69</v>
      </c>
      <c r="G2658" s="9" t="s">
        <v>3843</v>
      </c>
      <c r="H2658" s="9" t="s">
        <v>3844</v>
      </c>
      <c r="I2658" s="10">
        <v>3</v>
      </c>
      <c r="J2658" s="12">
        <v>3</v>
      </c>
      <c r="K2658" s="12">
        <v>0</v>
      </c>
      <c r="L2658" s="12">
        <v>0</v>
      </c>
      <c r="M2658" s="12">
        <v>0</v>
      </c>
      <c r="N2658" s="39">
        <v>0</v>
      </c>
      <c r="O2658" s="31">
        <v>0</v>
      </c>
      <c r="P2658" s="36" t="s">
        <v>99</v>
      </c>
    </row>
    <row r="2659" spans="1:16" ht="36" x14ac:dyDescent="0.25">
      <c r="A2659" s="38">
        <v>39635</v>
      </c>
      <c r="B2659" s="38">
        <v>39635</v>
      </c>
      <c r="C2659" s="11">
        <v>2008</v>
      </c>
      <c r="D2659" s="11" t="s">
        <v>34</v>
      </c>
      <c r="E2659" s="11" t="s">
        <v>35</v>
      </c>
      <c r="F2659" s="36" t="s">
        <v>155</v>
      </c>
      <c r="G2659" s="9" t="s">
        <v>3845</v>
      </c>
      <c r="H2659" s="9" t="s">
        <v>3844</v>
      </c>
      <c r="I2659" s="10">
        <v>3</v>
      </c>
      <c r="J2659" s="12">
        <v>3</v>
      </c>
      <c r="K2659" s="12">
        <v>0</v>
      </c>
      <c r="L2659" s="12">
        <v>0</v>
      </c>
      <c r="M2659" s="12">
        <v>0</v>
      </c>
      <c r="N2659" s="39">
        <v>0</v>
      </c>
      <c r="O2659" s="31">
        <v>0</v>
      </c>
      <c r="P2659" s="36" t="s">
        <v>99</v>
      </c>
    </row>
    <row r="2660" spans="1:16" ht="36" x14ac:dyDescent="0.25">
      <c r="A2660" s="38">
        <v>39635</v>
      </c>
      <c r="B2660" s="38">
        <v>39635</v>
      </c>
      <c r="C2660" s="11">
        <v>2008</v>
      </c>
      <c r="D2660" s="35" t="s">
        <v>104</v>
      </c>
      <c r="E2660" s="11" t="s">
        <v>276</v>
      </c>
      <c r="F2660" s="36" t="s">
        <v>15</v>
      </c>
      <c r="G2660" s="36" t="s">
        <v>486</v>
      </c>
      <c r="H2660" s="9" t="s">
        <v>3846</v>
      </c>
      <c r="I2660" s="10">
        <v>1</v>
      </c>
      <c r="J2660" s="12">
        <v>4</v>
      </c>
      <c r="K2660" s="12">
        <v>0</v>
      </c>
      <c r="L2660" s="12">
        <v>0</v>
      </c>
      <c r="M2660" s="12">
        <v>0</v>
      </c>
      <c r="N2660" s="39">
        <v>0</v>
      </c>
      <c r="O2660" s="31">
        <v>0</v>
      </c>
      <c r="P2660" s="36" t="s">
        <v>99</v>
      </c>
    </row>
    <row r="2661" spans="1:16" ht="24" x14ac:dyDescent="0.25">
      <c r="A2661" s="38">
        <v>39635</v>
      </c>
      <c r="B2661" s="38">
        <v>39635</v>
      </c>
      <c r="C2661" s="11">
        <v>2008</v>
      </c>
      <c r="D2661" s="11" t="s">
        <v>34</v>
      </c>
      <c r="E2661" s="11" t="s">
        <v>35</v>
      </c>
      <c r="F2661" s="36" t="s">
        <v>62</v>
      </c>
      <c r="G2661" s="36" t="s">
        <v>611</v>
      </c>
      <c r="H2661" s="9" t="s">
        <v>3847</v>
      </c>
      <c r="I2661" s="10">
        <v>1</v>
      </c>
      <c r="J2661" s="12">
        <v>3</v>
      </c>
      <c r="K2661" s="12">
        <v>0</v>
      </c>
      <c r="L2661" s="12">
        <v>0</v>
      </c>
      <c r="M2661" s="12">
        <v>0</v>
      </c>
      <c r="N2661" s="39">
        <v>0</v>
      </c>
      <c r="O2661" s="31">
        <v>0</v>
      </c>
      <c r="P2661" s="36" t="s">
        <v>99</v>
      </c>
    </row>
    <row r="2662" spans="1:16" ht="60" x14ac:dyDescent="0.25">
      <c r="A2662" s="38">
        <v>39635</v>
      </c>
      <c r="B2662" s="38">
        <v>39636</v>
      </c>
      <c r="C2662" s="11">
        <v>2008</v>
      </c>
      <c r="D2662" s="11" t="s">
        <v>34</v>
      </c>
      <c r="E2662" s="11" t="s">
        <v>35</v>
      </c>
      <c r="F2662" s="36" t="s">
        <v>162</v>
      </c>
      <c r="G2662" s="9" t="s">
        <v>3848</v>
      </c>
      <c r="H2662" s="9" t="s">
        <v>3837</v>
      </c>
      <c r="I2662" s="10">
        <v>1</v>
      </c>
      <c r="J2662" s="12">
        <v>1</v>
      </c>
      <c r="K2662" s="12">
        <v>0</v>
      </c>
      <c r="L2662" s="12">
        <v>0</v>
      </c>
      <c r="M2662" s="12">
        <v>0</v>
      </c>
      <c r="N2662" s="39">
        <v>0</v>
      </c>
      <c r="O2662" s="31">
        <v>0</v>
      </c>
      <c r="P2662" s="36" t="s">
        <v>99</v>
      </c>
    </row>
    <row r="2663" spans="1:16" ht="24" x14ac:dyDescent="0.25">
      <c r="A2663" s="38">
        <v>39635</v>
      </c>
      <c r="B2663" s="38">
        <v>39636</v>
      </c>
      <c r="C2663" s="11">
        <v>2008</v>
      </c>
      <c r="D2663" s="11" t="s">
        <v>34</v>
      </c>
      <c r="E2663" s="11" t="s">
        <v>35</v>
      </c>
      <c r="F2663" s="36" t="s">
        <v>92</v>
      </c>
      <c r="G2663" s="36" t="s">
        <v>3849</v>
      </c>
      <c r="H2663" s="9" t="s">
        <v>3850</v>
      </c>
      <c r="I2663" s="10">
        <v>0</v>
      </c>
      <c r="J2663" s="12">
        <v>660</v>
      </c>
      <c r="K2663" s="12">
        <v>132</v>
      </c>
      <c r="L2663" s="12">
        <v>0</v>
      </c>
      <c r="M2663" s="12">
        <v>0</v>
      </c>
      <c r="N2663" s="39">
        <v>0</v>
      </c>
      <c r="O2663" s="31">
        <v>131.012451</v>
      </c>
      <c r="P2663" s="36" t="s">
        <v>99</v>
      </c>
    </row>
    <row r="2664" spans="1:16" ht="24" x14ac:dyDescent="0.25">
      <c r="A2664" s="38">
        <v>39636</v>
      </c>
      <c r="B2664" s="38">
        <v>39636</v>
      </c>
      <c r="C2664" s="11">
        <v>2008</v>
      </c>
      <c r="D2664" s="11" t="s">
        <v>34</v>
      </c>
      <c r="E2664" s="11" t="s">
        <v>35</v>
      </c>
      <c r="F2664" s="36" t="s">
        <v>598</v>
      </c>
      <c r="G2664" s="36" t="s">
        <v>3851</v>
      </c>
      <c r="H2664" s="9" t="s">
        <v>3852</v>
      </c>
      <c r="I2664" s="10">
        <v>0</v>
      </c>
      <c r="J2664" s="12">
        <v>0</v>
      </c>
      <c r="K2664" s="12">
        <v>0</v>
      </c>
      <c r="L2664" s="12">
        <v>0</v>
      </c>
      <c r="M2664" s="12">
        <v>0</v>
      </c>
      <c r="N2664" s="39">
        <v>0</v>
      </c>
      <c r="O2664" s="31">
        <v>0</v>
      </c>
      <c r="P2664" s="36" t="s">
        <v>99</v>
      </c>
    </row>
    <row r="2665" spans="1:16" ht="36" x14ac:dyDescent="0.25">
      <c r="A2665" s="38">
        <v>39637</v>
      </c>
      <c r="B2665" s="38">
        <v>39640</v>
      </c>
      <c r="C2665" s="11">
        <v>2008</v>
      </c>
      <c r="D2665" s="11" t="s">
        <v>34</v>
      </c>
      <c r="E2665" s="11" t="s">
        <v>50</v>
      </c>
      <c r="F2665" s="36" t="s">
        <v>42</v>
      </c>
      <c r="G2665" s="36" t="s">
        <v>3853</v>
      </c>
      <c r="H2665" s="9" t="s">
        <v>3854</v>
      </c>
      <c r="I2665" s="10">
        <v>0</v>
      </c>
      <c r="J2665" s="12">
        <v>0</v>
      </c>
      <c r="K2665" s="12">
        <v>0</v>
      </c>
      <c r="L2665" s="12">
        <v>0</v>
      </c>
      <c r="M2665" s="12">
        <v>0</v>
      </c>
      <c r="N2665" s="39">
        <v>0</v>
      </c>
      <c r="O2665" s="31">
        <v>122.861712</v>
      </c>
      <c r="P2665" s="36" t="s">
        <v>99</v>
      </c>
    </row>
    <row r="2666" spans="1:16" ht="96" x14ac:dyDescent="0.25">
      <c r="A2666" s="38">
        <v>39638</v>
      </c>
      <c r="B2666" s="38">
        <v>39638</v>
      </c>
      <c r="C2666" s="11">
        <v>2008</v>
      </c>
      <c r="D2666" s="11" t="s">
        <v>34</v>
      </c>
      <c r="E2666" s="11" t="s">
        <v>35</v>
      </c>
      <c r="F2666" s="36" t="s">
        <v>162</v>
      </c>
      <c r="G2666" s="9" t="s">
        <v>3855</v>
      </c>
      <c r="H2666" s="9" t="s">
        <v>3856</v>
      </c>
      <c r="I2666" s="10">
        <v>0</v>
      </c>
      <c r="J2666" s="12">
        <v>0</v>
      </c>
      <c r="K2666" s="12">
        <v>0</v>
      </c>
      <c r="L2666" s="12">
        <v>0</v>
      </c>
      <c r="M2666" s="12">
        <v>0</v>
      </c>
      <c r="N2666" s="39">
        <v>0</v>
      </c>
      <c r="O2666" s="31">
        <v>0</v>
      </c>
      <c r="P2666" s="36" t="s">
        <v>99</v>
      </c>
    </row>
    <row r="2667" spans="1:16" ht="36" x14ac:dyDescent="0.25">
      <c r="A2667" s="38">
        <v>39639</v>
      </c>
      <c r="B2667" s="38">
        <v>39643</v>
      </c>
      <c r="C2667" s="11">
        <v>2008</v>
      </c>
      <c r="D2667" s="11" t="s">
        <v>34</v>
      </c>
      <c r="E2667" s="11" t="s">
        <v>50</v>
      </c>
      <c r="F2667" s="36" t="s">
        <v>162</v>
      </c>
      <c r="G2667" s="36" t="s">
        <v>3857</v>
      </c>
      <c r="H2667" s="9" t="s">
        <v>3858</v>
      </c>
      <c r="I2667" s="10">
        <v>0</v>
      </c>
      <c r="J2667" s="12">
        <v>0</v>
      </c>
      <c r="K2667" s="12">
        <v>72</v>
      </c>
      <c r="L2667" s="12">
        <v>0</v>
      </c>
      <c r="M2667" s="12">
        <v>0</v>
      </c>
      <c r="N2667" s="39">
        <v>0</v>
      </c>
      <c r="O2667" s="31">
        <v>144.98971700000001</v>
      </c>
      <c r="P2667" s="36" t="s">
        <v>99</v>
      </c>
    </row>
    <row r="2668" spans="1:16" ht="36" x14ac:dyDescent="0.25">
      <c r="A2668" s="38">
        <v>39641</v>
      </c>
      <c r="B2668" s="38">
        <v>39641</v>
      </c>
      <c r="C2668" s="11">
        <v>2008</v>
      </c>
      <c r="D2668" s="11" t="s">
        <v>34</v>
      </c>
      <c r="E2668" s="11" t="s">
        <v>35</v>
      </c>
      <c r="F2668" s="36" t="s">
        <v>47</v>
      </c>
      <c r="G2668" s="36" t="s">
        <v>145</v>
      </c>
      <c r="H2668" s="9" t="s">
        <v>3859</v>
      </c>
      <c r="I2668" s="10">
        <v>0</v>
      </c>
      <c r="J2668" s="12">
        <v>445</v>
      </c>
      <c r="K2668" s="12">
        <v>89</v>
      </c>
      <c r="L2668" s="12">
        <v>0</v>
      </c>
      <c r="M2668" s="12">
        <v>0</v>
      </c>
      <c r="N2668" s="39">
        <v>0</v>
      </c>
      <c r="O2668" s="31">
        <v>53.473902000000002</v>
      </c>
      <c r="P2668" s="36" t="s">
        <v>99</v>
      </c>
    </row>
    <row r="2669" spans="1:16" ht="72" x14ac:dyDescent="0.25">
      <c r="A2669" s="38">
        <v>39642</v>
      </c>
      <c r="B2669" s="38">
        <v>39642</v>
      </c>
      <c r="C2669" s="11">
        <v>2008</v>
      </c>
      <c r="D2669" s="11" t="s">
        <v>34</v>
      </c>
      <c r="E2669" s="11" t="s">
        <v>35</v>
      </c>
      <c r="F2669" s="36" t="s">
        <v>162</v>
      </c>
      <c r="G2669" s="9" t="s">
        <v>3860</v>
      </c>
      <c r="H2669" s="9" t="s">
        <v>3861</v>
      </c>
      <c r="I2669" s="10">
        <v>0</v>
      </c>
      <c r="J2669" s="12">
        <v>0</v>
      </c>
      <c r="K2669" s="12">
        <v>0</v>
      </c>
      <c r="L2669" s="12">
        <v>0</v>
      </c>
      <c r="M2669" s="12">
        <v>0</v>
      </c>
      <c r="N2669" s="39">
        <v>0</v>
      </c>
      <c r="O2669" s="31">
        <v>0</v>
      </c>
      <c r="P2669" s="36" t="s">
        <v>99</v>
      </c>
    </row>
    <row r="2670" spans="1:16" ht="24" x14ac:dyDescent="0.25">
      <c r="A2670" s="38">
        <v>39647</v>
      </c>
      <c r="B2670" s="38">
        <v>39647</v>
      </c>
      <c r="C2670" s="11">
        <v>2008</v>
      </c>
      <c r="D2670" s="11" t="s">
        <v>34</v>
      </c>
      <c r="E2670" s="11" t="s">
        <v>50</v>
      </c>
      <c r="F2670" s="36" t="s">
        <v>32</v>
      </c>
      <c r="G2670" s="36" t="s">
        <v>564</v>
      </c>
      <c r="H2670" s="9" t="s">
        <v>3862</v>
      </c>
      <c r="I2670" s="10">
        <v>3</v>
      </c>
      <c r="J2670" s="12">
        <v>885</v>
      </c>
      <c r="K2670" s="12">
        <v>177</v>
      </c>
      <c r="L2670" s="12">
        <v>1</v>
      </c>
      <c r="M2670" s="12">
        <v>2</v>
      </c>
      <c r="N2670" s="39">
        <v>0</v>
      </c>
      <c r="O2670" s="31">
        <v>55.1</v>
      </c>
      <c r="P2670" s="36" t="s">
        <v>38</v>
      </c>
    </row>
    <row r="2671" spans="1:16" ht="48" x14ac:dyDescent="0.25">
      <c r="A2671" s="38">
        <v>39652</v>
      </c>
      <c r="B2671" s="38">
        <v>39652</v>
      </c>
      <c r="C2671" s="11">
        <v>2008</v>
      </c>
      <c r="D2671" s="11" t="s">
        <v>34</v>
      </c>
      <c r="E2671" s="11" t="s">
        <v>67</v>
      </c>
      <c r="F2671" s="36" t="s">
        <v>69</v>
      </c>
      <c r="G2671" s="36" t="s">
        <v>3751</v>
      </c>
      <c r="H2671" s="9" t="s">
        <v>3863</v>
      </c>
      <c r="I2671" s="10">
        <v>0</v>
      </c>
      <c r="J2671" s="12">
        <v>164904</v>
      </c>
      <c r="K2671" s="12">
        <v>742</v>
      </c>
      <c r="L2671" s="12">
        <v>3</v>
      </c>
      <c r="M2671" s="12">
        <v>0</v>
      </c>
      <c r="N2671" s="39">
        <v>0</v>
      </c>
      <c r="O2671" s="31">
        <v>287.55</v>
      </c>
      <c r="P2671" s="36" t="s">
        <v>3864</v>
      </c>
    </row>
    <row r="2672" spans="1:16" ht="48" x14ac:dyDescent="0.25">
      <c r="A2672" s="38">
        <v>39655</v>
      </c>
      <c r="B2672" s="38">
        <v>39655</v>
      </c>
      <c r="C2672" s="11">
        <v>2008</v>
      </c>
      <c r="D2672" s="11" t="s">
        <v>34</v>
      </c>
      <c r="E2672" s="11" t="s">
        <v>50</v>
      </c>
      <c r="F2672" s="36" t="s">
        <v>21</v>
      </c>
      <c r="G2672" s="36" t="s">
        <v>3865</v>
      </c>
      <c r="H2672" s="9" t="s">
        <v>3866</v>
      </c>
      <c r="I2672" s="10">
        <v>5</v>
      </c>
      <c r="J2672" s="12">
        <v>2825</v>
      </c>
      <c r="K2672" s="12">
        <v>565</v>
      </c>
      <c r="L2672" s="12">
        <v>6</v>
      </c>
      <c r="M2672" s="12">
        <v>0</v>
      </c>
      <c r="N2672" s="39">
        <v>0</v>
      </c>
      <c r="O2672" s="31">
        <v>161.9</v>
      </c>
      <c r="P2672" s="36" t="s">
        <v>3864</v>
      </c>
    </row>
    <row r="2673" spans="1:16" ht="36" x14ac:dyDescent="0.25">
      <c r="A2673" s="38">
        <v>39655</v>
      </c>
      <c r="B2673" s="38">
        <v>39655</v>
      </c>
      <c r="C2673" s="11">
        <v>2008</v>
      </c>
      <c r="D2673" s="11" t="s">
        <v>34</v>
      </c>
      <c r="E2673" s="11" t="s">
        <v>35</v>
      </c>
      <c r="F2673" s="36" t="s">
        <v>162</v>
      </c>
      <c r="G2673" s="36" t="s">
        <v>145</v>
      </c>
      <c r="H2673" s="9" t="s">
        <v>3867</v>
      </c>
      <c r="I2673" s="10">
        <v>0</v>
      </c>
      <c r="J2673" s="12">
        <v>205</v>
      </c>
      <c r="K2673" s="12">
        <v>41</v>
      </c>
      <c r="L2673" s="12">
        <v>0</v>
      </c>
      <c r="M2673" s="12">
        <v>0</v>
      </c>
      <c r="N2673" s="39">
        <v>0</v>
      </c>
      <c r="O2673" s="31">
        <v>130.03718000000001</v>
      </c>
      <c r="P2673" s="36" t="s">
        <v>99</v>
      </c>
    </row>
    <row r="2674" spans="1:16" ht="24" x14ac:dyDescent="0.25">
      <c r="A2674" s="38">
        <v>39661</v>
      </c>
      <c r="B2674" s="38">
        <v>39661</v>
      </c>
      <c r="C2674" s="11">
        <v>2008</v>
      </c>
      <c r="D2674" s="11" t="s">
        <v>34</v>
      </c>
      <c r="E2674" s="11" t="s">
        <v>333</v>
      </c>
      <c r="F2674" s="36" t="s">
        <v>15</v>
      </c>
      <c r="G2674" s="36" t="s">
        <v>994</v>
      </c>
      <c r="H2674" s="9" t="s">
        <v>3868</v>
      </c>
      <c r="I2674" s="10">
        <v>2</v>
      </c>
      <c r="J2674" s="12">
        <v>11</v>
      </c>
      <c r="K2674" s="12">
        <v>0</v>
      </c>
      <c r="L2674" s="12">
        <v>0</v>
      </c>
      <c r="M2674" s="12">
        <v>0</v>
      </c>
      <c r="N2674" s="39">
        <v>0</v>
      </c>
      <c r="O2674" s="31">
        <v>0</v>
      </c>
      <c r="P2674" s="36" t="s">
        <v>99</v>
      </c>
    </row>
    <row r="2675" spans="1:16" ht="48" x14ac:dyDescent="0.25">
      <c r="A2675" s="38">
        <v>39661</v>
      </c>
      <c r="B2675" s="38">
        <v>39661</v>
      </c>
      <c r="C2675" s="11">
        <v>2008</v>
      </c>
      <c r="D2675" s="11" t="s">
        <v>34</v>
      </c>
      <c r="E2675" s="11" t="s">
        <v>50</v>
      </c>
      <c r="F2675" s="36" t="s">
        <v>24</v>
      </c>
      <c r="G2675" s="36" t="s">
        <v>3869</v>
      </c>
      <c r="H2675" s="9" t="s">
        <v>3870</v>
      </c>
      <c r="I2675" s="10">
        <v>0</v>
      </c>
      <c r="J2675" s="12">
        <v>1085</v>
      </c>
      <c r="K2675" s="12">
        <v>0</v>
      </c>
      <c r="L2675" s="12">
        <v>0</v>
      </c>
      <c r="M2675" s="12">
        <v>0</v>
      </c>
      <c r="N2675" s="39">
        <v>3183.5</v>
      </c>
      <c r="O2675" s="31">
        <v>2.8359999999999999</v>
      </c>
      <c r="P2675" s="36" t="s">
        <v>41</v>
      </c>
    </row>
    <row r="2676" spans="1:16" ht="36" x14ac:dyDescent="0.25">
      <c r="A2676" s="38">
        <v>39661</v>
      </c>
      <c r="B2676" s="38">
        <v>39691</v>
      </c>
      <c r="C2676" s="11">
        <v>2008</v>
      </c>
      <c r="D2676" s="11" t="s">
        <v>34</v>
      </c>
      <c r="E2676" s="11" t="s">
        <v>39</v>
      </c>
      <c r="F2676" s="36" t="s">
        <v>75</v>
      </c>
      <c r="G2676" s="36" t="s">
        <v>3871</v>
      </c>
      <c r="H2676" s="9" t="s">
        <v>3872</v>
      </c>
      <c r="I2676" s="10">
        <v>0</v>
      </c>
      <c r="J2676" s="12">
        <v>548</v>
      </c>
      <c r="K2676" s="12">
        <v>0</v>
      </c>
      <c r="L2676" s="12">
        <v>0</v>
      </c>
      <c r="M2676" s="12">
        <v>0</v>
      </c>
      <c r="N2676" s="39">
        <v>2734.4</v>
      </c>
      <c r="O2676" s="31">
        <v>6.0289999999999999</v>
      </c>
      <c r="P2676" s="36" t="s">
        <v>41</v>
      </c>
    </row>
    <row r="2677" spans="1:16" ht="36" x14ac:dyDescent="0.25">
      <c r="A2677" s="38">
        <v>39661</v>
      </c>
      <c r="B2677" s="38">
        <v>39661</v>
      </c>
      <c r="C2677" s="11">
        <v>2008</v>
      </c>
      <c r="D2677" s="35" t="s">
        <v>104</v>
      </c>
      <c r="E2677" s="11" t="s">
        <v>276</v>
      </c>
      <c r="F2677" s="36" t="s">
        <v>162</v>
      </c>
      <c r="G2677" s="36" t="s">
        <v>1723</v>
      </c>
      <c r="H2677" s="9" t="s">
        <v>3873</v>
      </c>
      <c r="I2677" s="10">
        <v>0</v>
      </c>
      <c r="J2677" s="12">
        <v>10</v>
      </c>
      <c r="K2677" s="12">
        <v>2</v>
      </c>
      <c r="L2677" s="12">
        <v>0</v>
      </c>
      <c r="M2677" s="12">
        <v>0</v>
      </c>
      <c r="N2677" s="39">
        <v>0</v>
      </c>
      <c r="O2677" s="31">
        <v>8.8917999999999997E-2</v>
      </c>
      <c r="P2677" s="36" t="s">
        <v>99</v>
      </c>
    </row>
    <row r="2678" spans="1:16" x14ac:dyDescent="0.25">
      <c r="A2678" s="38">
        <v>39661</v>
      </c>
      <c r="B2678" s="38">
        <v>39661</v>
      </c>
      <c r="C2678" s="11">
        <v>2008</v>
      </c>
      <c r="D2678" s="35" t="s">
        <v>13</v>
      </c>
      <c r="E2678" s="11" t="s">
        <v>125</v>
      </c>
      <c r="F2678" s="36" t="s">
        <v>75</v>
      </c>
      <c r="G2678" s="36" t="s">
        <v>379</v>
      </c>
      <c r="H2678" s="9" t="s">
        <v>3874</v>
      </c>
      <c r="I2678" s="10">
        <v>2</v>
      </c>
      <c r="J2678" s="12">
        <v>5</v>
      </c>
      <c r="K2678" s="12">
        <v>0</v>
      </c>
      <c r="L2678" s="12">
        <v>0</v>
      </c>
      <c r="M2678" s="12">
        <v>0</v>
      </c>
      <c r="N2678" s="39">
        <v>0</v>
      </c>
      <c r="O2678" s="31">
        <v>0</v>
      </c>
      <c r="P2678" s="36" t="s">
        <v>99</v>
      </c>
    </row>
    <row r="2679" spans="1:16" ht="60" x14ac:dyDescent="0.25">
      <c r="A2679" s="38">
        <v>39663</v>
      </c>
      <c r="B2679" s="38">
        <v>39672</v>
      </c>
      <c r="C2679" s="11">
        <v>2008</v>
      </c>
      <c r="D2679" s="11" t="s">
        <v>34</v>
      </c>
      <c r="E2679" s="11" t="s">
        <v>50</v>
      </c>
      <c r="F2679" s="36" t="s">
        <v>21</v>
      </c>
      <c r="G2679" s="9" t="s">
        <v>3875</v>
      </c>
      <c r="H2679" s="9" t="s">
        <v>3876</v>
      </c>
      <c r="I2679" s="10">
        <v>0</v>
      </c>
      <c r="J2679" s="12">
        <v>2527</v>
      </c>
      <c r="K2679" s="12">
        <v>0</v>
      </c>
      <c r="L2679" s="12">
        <v>0</v>
      </c>
      <c r="M2679" s="12">
        <v>0</v>
      </c>
      <c r="N2679" s="39">
        <v>6168.8</v>
      </c>
      <c r="O2679" s="31">
        <v>119.233</v>
      </c>
      <c r="P2679" s="36" t="s">
        <v>41</v>
      </c>
    </row>
    <row r="2680" spans="1:16" ht="24" x14ac:dyDescent="0.25">
      <c r="A2680" s="38">
        <v>39664</v>
      </c>
      <c r="B2680" s="38">
        <v>39664</v>
      </c>
      <c r="C2680" s="11">
        <v>2008</v>
      </c>
      <c r="D2680" s="35" t="s">
        <v>115</v>
      </c>
      <c r="E2680" s="11" t="s">
        <v>116</v>
      </c>
      <c r="F2680" s="36" t="s">
        <v>51</v>
      </c>
      <c r="G2680" s="36" t="s">
        <v>2251</v>
      </c>
      <c r="H2680" s="9" t="s">
        <v>3877</v>
      </c>
      <c r="I2680" s="10">
        <v>4</v>
      </c>
      <c r="J2680" s="12">
        <v>7</v>
      </c>
      <c r="K2680" s="12">
        <v>0</v>
      </c>
      <c r="L2680" s="12">
        <v>0</v>
      </c>
      <c r="M2680" s="12">
        <v>0</v>
      </c>
      <c r="N2680" s="39">
        <v>0</v>
      </c>
      <c r="O2680" s="31">
        <v>0.34499999999999997</v>
      </c>
      <c r="P2680" s="36" t="s">
        <v>99</v>
      </c>
    </row>
    <row r="2681" spans="1:16" ht="24" x14ac:dyDescent="0.25">
      <c r="A2681" s="38">
        <v>39664</v>
      </c>
      <c r="B2681" s="38">
        <v>39664</v>
      </c>
      <c r="C2681" s="11">
        <v>2008</v>
      </c>
      <c r="D2681" s="35" t="s">
        <v>115</v>
      </c>
      <c r="E2681" s="11" t="s">
        <v>116</v>
      </c>
      <c r="F2681" s="36" t="s">
        <v>162</v>
      </c>
      <c r="G2681" s="36" t="s">
        <v>2138</v>
      </c>
      <c r="H2681" s="9" t="s">
        <v>3878</v>
      </c>
      <c r="I2681" s="10">
        <v>2</v>
      </c>
      <c r="J2681" s="12">
        <v>27</v>
      </c>
      <c r="K2681" s="12">
        <v>0</v>
      </c>
      <c r="L2681" s="12">
        <v>0</v>
      </c>
      <c r="M2681" s="12">
        <v>0</v>
      </c>
      <c r="N2681" s="39">
        <v>0</v>
      </c>
      <c r="O2681" s="31">
        <v>0.3</v>
      </c>
      <c r="P2681" s="36" t="s">
        <v>99</v>
      </c>
    </row>
    <row r="2682" spans="1:16" ht="24" x14ac:dyDescent="0.25">
      <c r="A2682" s="38">
        <v>39665</v>
      </c>
      <c r="B2682" s="38">
        <v>39665</v>
      </c>
      <c r="C2682" s="11">
        <v>2008</v>
      </c>
      <c r="D2682" s="35" t="s">
        <v>104</v>
      </c>
      <c r="E2682" s="11" t="s">
        <v>276</v>
      </c>
      <c r="F2682" s="36" t="s">
        <v>155</v>
      </c>
      <c r="G2682" s="36" t="s">
        <v>3879</v>
      </c>
      <c r="H2682" s="9" t="s">
        <v>3880</v>
      </c>
      <c r="I2682" s="10">
        <v>1</v>
      </c>
      <c r="J2682" s="12">
        <v>3</v>
      </c>
      <c r="K2682" s="12">
        <v>0</v>
      </c>
      <c r="L2682" s="12">
        <v>0</v>
      </c>
      <c r="M2682" s="12">
        <v>0</v>
      </c>
      <c r="N2682" s="39">
        <v>0</v>
      </c>
      <c r="O2682" s="31">
        <v>0</v>
      </c>
      <c r="P2682" s="36" t="s">
        <v>99</v>
      </c>
    </row>
    <row r="2683" spans="1:16" x14ac:dyDescent="0.25">
      <c r="A2683" s="38">
        <v>39665</v>
      </c>
      <c r="B2683" s="38">
        <v>39665</v>
      </c>
      <c r="C2683" s="11">
        <v>2008</v>
      </c>
      <c r="D2683" s="11" t="s">
        <v>34</v>
      </c>
      <c r="E2683" s="11" t="s">
        <v>35</v>
      </c>
      <c r="F2683" s="36" t="s">
        <v>51</v>
      </c>
      <c r="G2683" s="36" t="s">
        <v>357</v>
      </c>
      <c r="H2683" s="9" t="s">
        <v>3881</v>
      </c>
      <c r="I2683" s="10">
        <v>0</v>
      </c>
      <c r="J2683" s="12">
        <v>400</v>
      </c>
      <c r="K2683" s="12">
        <v>80</v>
      </c>
      <c r="L2683" s="12">
        <v>0</v>
      </c>
      <c r="M2683" s="12">
        <v>0</v>
      </c>
      <c r="N2683" s="39">
        <v>0</v>
      </c>
      <c r="O2683" s="31">
        <v>0.16</v>
      </c>
      <c r="P2683" s="36" t="s">
        <v>99</v>
      </c>
    </row>
    <row r="2684" spans="1:16" x14ac:dyDescent="0.25">
      <c r="A2684" s="38">
        <v>39666</v>
      </c>
      <c r="B2684" s="38">
        <v>39666</v>
      </c>
      <c r="C2684" s="11">
        <v>2008</v>
      </c>
      <c r="D2684" s="35" t="s">
        <v>115</v>
      </c>
      <c r="E2684" s="11" t="s">
        <v>116</v>
      </c>
      <c r="F2684" s="36" t="s">
        <v>19</v>
      </c>
      <c r="G2684" s="36" t="s">
        <v>3882</v>
      </c>
      <c r="H2684" s="9" t="s">
        <v>3883</v>
      </c>
      <c r="I2684" s="10">
        <v>5</v>
      </c>
      <c r="J2684" s="12">
        <v>19</v>
      </c>
      <c r="K2684" s="12">
        <v>0</v>
      </c>
      <c r="L2684" s="12">
        <v>0</v>
      </c>
      <c r="M2684" s="12">
        <v>0</v>
      </c>
      <c r="N2684" s="39">
        <v>0</v>
      </c>
      <c r="O2684" s="31">
        <v>0.18</v>
      </c>
      <c r="P2684" s="36" t="s">
        <v>99</v>
      </c>
    </row>
    <row r="2685" spans="1:16" ht="36" x14ac:dyDescent="0.25">
      <c r="A2685" s="38">
        <v>39667</v>
      </c>
      <c r="B2685" s="38">
        <v>39667</v>
      </c>
      <c r="C2685" s="11">
        <v>2008</v>
      </c>
      <c r="D2685" s="35" t="s">
        <v>13</v>
      </c>
      <c r="E2685" s="11" t="s">
        <v>125</v>
      </c>
      <c r="F2685" s="36" t="s">
        <v>55</v>
      </c>
      <c r="G2685" s="36" t="s">
        <v>936</v>
      </c>
      <c r="H2685" s="9" t="s">
        <v>3884</v>
      </c>
      <c r="I2685" s="10">
        <v>0</v>
      </c>
      <c r="J2685" s="12">
        <v>3</v>
      </c>
      <c r="K2685" s="12">
        <v>0</v>
      </c>
      <c r="L2685" s="12">
        <v>0</v>
      </c>
      <c r="M2685" s="12">
        <v>0</v>
      </c>
      <c r="N2685" s="39">
        <v>0</v>
      </c>
      <c r="O2685" s="31">
        <v>0</v>
      </c>
      <c r="P2685" s="36" t="s">
        <v>99</v>
      </c>
    </row>
    <row r="2686" spans="1:16" ht="72" x14ac:dyDescent="0.25">
      <c r="A2686" s="38">
        <v>39673</v>
      </c>
      <c r="B2686" s="38">
        <v>39689</v>
      </c>
      <c r="C2686" s="11">
        <v>2008</v>
      </c>
      <c r="D2686" s="11" t="s">
        <v>34</v>
      </c>
      <c r="E2686" s="11" t="s">
        <v>50</v>
      </c>
      <c r="F2686" s="36" t="s">
        <v>24</v>
      </c>
      <c r="G2686" s="9" t="s">
        <v>3885</v>
      </c>
      <c r="H2686" s="9" t="s">
        <v>3886</v>
      </c>
      <c r="I2686" s="10">
        <v>0</v>
      </c>
      <c r="J2686" s="12">
        <v>1242</v>
      </c>
      <c r="K2686" s="12">
        <v>0</v>
      </c>
      <c r="L2686" s="12">
        <v>0</v>
      </c>
      <c r="M2686" s="12">
        <v>0</v>
      </c>
      <c r="N2686" s="39">
        <v>3582.6</v>
      </c>
      <c r="O2686" s="31">
        <v>13.974</v>
      </c>
      <c r="P2686" s="36" t="s">
        <v>41</v>
      </c>
    </row>
    <row r="2687" spans="1:16" ht="24" x14ac:dyDescent="0.25">
      <c r="A2687" s="38">
        <v>39673</v>
      </c>
      <c r="B2687" s="38">
        <v>39673</v>
      </c>
      <c r="C2687" s="11">
        <v>2008</v>
      </c>
      <c r="D2687" s="11" t="s">
        <v>34</v>
      </c>
      <c r="E2687" s="11" t="s">
        <v>35</v>
      </c>
      <c r="F2687" s="36" t="s">
        <v>44</v>
      </c>
      <c r="G2687" s="36" t="s">
        <v>3887</v>
      </c>
      <c r="H2687" s="9" t="s">
        <v>3888</v>
      </c>
      <c r="I2687" s="10">
        <v>0</v>
      </c>
      <c r="J2687" s="12">
        <v>175</v>
      </c>
      <c r="K2687" s="12">
        <v>35</v>
      </c>
      <c r="L2687" s="12">
        <v>3</v>
      </c>
      <c r="M2687" s="12">
        <v>0</v>
      </c>
      <c r="N2687" s="39">
        <v>0</v>
      </c>
      <c r="O2687" s="31">
        <v>7.0000000000000007E-2</v>
      </c>
      <c r="P2687" s="36" t="s">
        <v>99</v>
      </c>
    </row>
    <row r="2688" spans="1:16" ht="24" x14ac:dyDescent="0.25">
      <c r="A2688" s="38">
        <v>39673</v>
      </c>
      <c r="B2688" s="38">
        <v>39673</v>
      </c>
      <c r="C2688" s="11">
        <v>2008</v>
      </c>
      <c r="D2688" s="11" t="s">
        <v>34</v>
      </c>
      <c r="E2688" s="11" t="s">
        <v>35</v>
      </c>
      <c r="F2688" s="36" t="s">
        <v>100</v>
      </c>
      <c r="G2688" s="9" t="s">
        <v>3889</v>
      </c>
      <c r="H2688" s="9" t="s">
        <v>3890</v>
      </c>
      <c r="I2688" s="10">
        <v>0</v>
      </c>
      <c r="J2688" s="12">
        <v>60</v>
      </c>
      <c r="K2688" s="12">
        <v>12</v>
      </c>
      <c r="L2688" s="12">
        <v>0</v>
      </c>
      <c r="M2688" s="12">
        <v>0</v>
      </c>
      <c r="N2688" s="39">
        <v>0</v>
      </c>
      <c r="O2688" s="31">
        <v>5.5972800000000003E-2</v>
      </c>
      <c r="P2688" s="36" t="s">
        <v>99</v>
      </c>
    </row>
    <row r="2689" spans="1:16" ht="24" x14ac:dyDescent="0.25">
      <c r="A2689" s="38">
        <v>39673</v>
      </c>
      <c r="B2689" s="38">
        <v>39673</v>
      </c>
      <c r="C2689" s="11">
        <v>2008</v>
      </c>
      <c r="D2689" s="11" t="s">
        <v>34</v>
      </c>
      <c r="E2689" s="11" t="s">
        <v>35</v>
      </c>
      <c r="F2689" s="36" t="s">
        <v>97</v>
      </c>
      <c r="G2689" s="36" t="s">
        <v>3891</v>
      </c>
      <c r="H2689" s="9" t="s">
        <v>3892</v>
      </c>
      <c r="I2689" s="10">
        <v>0</v>
      </c>
      <c r="J2689" s="12">
        <v>125</v>
      </c>
      <c r="K2689" s="12">
        <v>25</v>
      </c>
      <c r="L2689" s="12">
        <v>0</v>
      </c>
      <c r="M2689" s="12">
        <v>0</v>
      </c>
      <c r="N2689" s="39">
        <v>0</v>
      </c>
      <c r="O2689" s="31">
        <v>0.05</v>
      </c>
      <c r="P2689" s="36" t="s">
        <v>99</v>
      </c>
    </row>
    <row r="2690" spans="1:16" ht="84" x14ac:dyDescent="0.25">
      <c r="A2690" s="38">
        <v>39673</v>
      </c>
      <c r="B2690" s="38">
        <v>39673</v>
      </c>
      <c r="C2690" s="11">
        <v>2008</v>
      </c>
      <c r="D2690" s="35" t="s">
        <v>115</v>
      </c>
      <c r="E2690" s="11" t="s">
        <v>116</v>
      </c>
      <c r="F2690" s="36" t="s">
        <v>47</v>
      </c>
      <c r="G2690" s="36" t="s">
        <v>3893</v>
      </c>
      <c r="H2690" s="9" t="s">
        <v>3894</v>
      </c>
      <c r="I2690" s="10">
        <v>0</v>
      </c>
      <c r="J2690" s="12">
        <v>1</v>
      </c>
      <c r="K2690" s="12">
        <v>0</v>
      </c>
      <c r="L2690" s="12">
        <v>0</v>
      </c>
      <c r="M2690" s="12">
        <v>0</v>
      </c>
      <c r="N2690" s="39">
        <v>0</v>
      </c>
      <c r="O2690" s="31">
        <v>1.02545</v>
      </c>
      <c r="P2690" s="36" t="s">
        <v>99</v>
      </c>
    </row>
    <row r="2691" spans="1:16" ht="24" x14ac:dyDescent="0.25">
      <c r="A2691" s="38">
        <v>39674</v>
      </c>
      <c r="B2691" s="38">
        <v>39674</v>
      </c>
      <c r="C2691" s="11">
        <v>2008</v>
      </c>
      <c r="D2691" s="11" t="s">
        <v>34</v>
      </c>
      <c r="E2691" s="11" t="s">
        <v>35</v>
      </c>
      <c r="F2691" s="36" t="s">
        <v>36</v>
      </c>
      <c r="G2691" s="36" t="s">
        <v>3895</v>
      </c>
      <c r="H2691" s="9" t="s">
        <v>3896</v>
      </c>
      <c r="I2691" s="10">
        <v>0</v>
      </c>
      <c r="J2691" s="12">
        <v>0</v>
      </c>
      <c r="K2691" s="12">
        <v>0</v>
      </c>
      <c r="L2691" s="12">
        <v>0</v>
      </c>
      <c r="M2691" s="12">
        <v>0</v>
      </c>
      <c r="N2691" s="39">
        <v>0</v>
      </c>
      <c r="O2691" s="31">
        <v>0.23788400000000001</v>
      </c>
      <c r="P2691" s="36" t="s">
        <v>99</v>
      </c>
    </row>
    <row r="2692" spans="1:16" ht="24" x14ac:dyDescent="0.25">
      <c r="A2692" s="38">
        <v>39674</v>
      </c>
      <c r="B2692" s="38">
        <v>39674</v>
      </c>
      <c r="C2692" s="11">
        <v>2008</v>
      </c>
      <c r="D2692" s="11" t="s">
        <v>34</v>
      </c>
      <c r="E2692" s="11" t="s">
        <v>35</v>
      </c>
      <c r="F2692" s="36" t="s">
        <v>59</v>
      </c>
      <c r="G2692" s="36" t="s">
        <v>3897</v>
      </c>
      <c r="H2692" s="9" t="s">
        <v>3898</v>
      </c>
      <c r="I2692" s="10">
        <v>1</v>
      </c>
      <c r="J2692" s="12">
        <v>371</v>
      </c>
      <c r="K2692" s="12">
        <v>74</v>
      </c>
      <c r="L2692" s="12">
        <v>0</v>
      </c>
      <c r="M2692" s="12">
        <v>0</v>
      </c>
      <c r="N2692" s="39">
        <v>0</v>
      </c>
      <c r="O2692" s="31">
        <v>0.345165</v>
      </c>
      <c r="P2692" s="36" t="s">
        <v>99</v>
      </c>
    </row>
    <row r="2693" spans="1:16" ht="36" x14ac:dyDescent="0.25">
      <c r="A2693" s="38">
        <v>39674</v>
      </c>
      <c r="B2693" s="38">
        <v>39690</v>
      </c>
      <c r="C2693" s="11">
        <v>2008</v>
      </c>
      <c r="D2693" s="11" t="s">
        <v>34</v>
      </c>
      <c r="E2693" s="11" t="s">
        <v>35</v>
      </c>
      <c r="F2693" s="36" t="s">
        <v>24</v>
      </c>
      <c r="G2693" s="36" t="s">
        <v>3899</v>
      </c>
      <c r="H2693" s="9" t="s">
        <v>3900</v>
      </c>
      <c r="I2693" s="10">
        <v>0</v>
      </c>
      <c r="J2693" s="12">
        <v>12200</v>
      </c>
      <c r="K2693" s="12">
        <v>2440</v>
      </c>
      <c r="L2693" s="12">
        <v>0</v>
      </c>
      <c r="M2693" s="12">
        <v>0</v>
      </c>
      <c r="N2693" s="39">
        <v>0</v>
      </c>
      <c r="O2693" s="31">
        <v>401.42500000000001</v>
      </c>
      <c r="P2693" s="36" t="s">
        <v>99</v>
      </c>
    </row>
    <row r="2694" spans="1:16" x14ac:dyDescent="0.25">
      <c r="A2694" s="38">
        <v>39675</v>
      </c>
      <c r="B2694" s="38">
        <v>39675</v>
      </c>
      <c r="C2694" s="11">
        <v>2008</v>
      </c>
      <c r="D2694" s="35" t="s">
        <v>115</v>
      </c>
      <c r="E2694" s="11" t="s">
        <v>116</v>
      </c>
      <c r="F2694" s="36" t="s">
        <v>15</v>
      </c>
      <c r="G2694" s="36" t="s">
        <v>3901</v>
      </c>
      <c r="H2694" s="9" t="s">
        <v>3902</v>
      </c>
      <c r="I2694" s="10">
        <v>1</v>
      </c>
      <c r="J2694" s="12">
        <v>16</v>
      </c>
      <c r="K2694" s="12">
        <v>0</v>
      </c>
      <c r="L2694" s="12">
        <v>0</v>
      </c>
      <c r="M2694" s="12">
        <v>0</v>
      </c>
      <c r="N2694" s="39">
        <v>0</v>
      </c>
      <c r="O2694" s="31">
        <v>0.45</v>
      </c>
      <c r="P2694" s="36" t="s">
        <v>99</v>
      </c>
    </row>
    <row r="2695" spans="1:16" ht="24" x14ac:dyDescent="0.25">
      <c r="A2695" s="38">
        <v>39677</v>
      </c>
      <c r="B2695" s="38">
        <v>39677</v>
      </c>
      <c r="C2695" s="11">
        <v>2008</v>
      </c>
      <c r="D2695" s="35" t="s">
        <v>115</v>
      </c>
      <c r="E2695" s="11" t="s">
        <v>116</v>
      </c>
      <c r="F2695" s="36" t="s">
        <v>47</v>
      </c>
      <c r="G2695" s="36" t="s">
        <v>1248</v>
      </c>
      <c r="H2695" s="9" t="s">
        <v>3903</v>
      </c>
      <c r="I2695" s="10">
        <v>1</v>
      </c>
      <c r="J2695" s="12">
        <v>1</v>
      </c>
      <c r="K2695" s="12">
        <v>0</v>
      </c>
      <c r="L2695" s="12">
        <v>0</v>
      </c>
      <c r="M2695" s="12">
        <v>0</v>
      </c>
      <c r="N2695" s="39">
        <v>0</v>
      </c>
      <c r="O2695" s="31">
        <v>0.45</v>
      </c>
      <c r="P2695" s="36" t="s">
        <v>99</v>
      </c>
    </row>
    <row r="2696" spans="1:16" ht="60" x14ac:dyDescent="0.25">
      <c r="A2696" s="38">
        <v>39677</v>
      </c>
      <c r="B2696" s="38">
        <v>39677</v>
      </c>
      <c r="C2696" s="11">
        <v>2008</v>
      </c>
      <c r="D2696" s="11" t="s">
        <v>34</v>
      </c>
      <c r="E2696" s="11" t="s">
        <v>333</v>
      </c>
      <c r="F2696" s="36" t="s">
        <v>21</v>
      </c>
      <c r="G2696" s="36" t="s">
        <v>3904</v>
      </c>
      <c r="H2696" s="9" t="s">
        <v>3905</v>
      </c>
      <c r="I2696" s="10">
        <v>0</v>
      </c>
      <c r="J2696" s="12">
        <v>132</v>
      </c>
      <c r="K2696" s="12">
        <v>0</v>
      </c>
      <c r="L2696" s="12">
        <v>0</v>
      </c>
      <c r="M2696" s="12">
        <v>0</v>
      </c>
      <c r="N2696" s="39">
        <v>232.6</v>
      </c>
      <c r="O2696" s="31">
        <v>0.42330000000000001</v>
      </c>
      <c r="P2696" s="36" t="s">
        <v>41</v>
      </c>
    </row>
    <row r="2697" spans="1:16" x14ac:dyDescent="0.25">
      <c r="A2697" s="38">
        <v>39677</v>
      </c>
      <c r="B2697" s="38">
        <v>39677</v>
      </c>
      <c r="C2697" s="11">
        <v>2008</v>
      </c>
      <c r="D2697" s="11" t="s">
        <v>34</v>
      </c>
      <c r="E2697" s="11" t="s">
        <v>35</v>
      </c>
      <c r="F2697" s="36" t="s">
        <v>59</v>
      </c>
      <c r="G2697" s="36" t="s">
        <v>484</v>
      </c>
      <c r="H2697" s="9" t="s">
        <v>3906</v>
      </c>
      <c r="I2697" s="10">
        <v>0</v>
      </c>
      <c r="J2697" s="12">
        <v>0</v>
      </c>
      <c r="K2697" s="12">
        <v>0</v>
      </c>
      <c r="L2697" s="12">
        <v>0</v>
      </c>
      <c r="M2697" s="12">
        <v>0</v>
      </c>
      <c r="N2697" s="39">
        <v>0</v>
      </c>
      <c r="O2697" s="31">
        <v>0</v>
      </c>
      <c r="P2697" s="36" t="s">
        <v>99</v>
      </c>
    </row>
    <row r="2698" spans="1:16" ht="24" x14ac:dyDescent="0.25">
      <c r="A2698" s="38">
        <v>39677</v>
      </c>
      <c r="B2698" s="38">
        <v>39677</v>
      </c>
      <c r="C2698" s="11">
        <v>2008</v>
      </c>
      <c r="D2698" s="35" t="s">
        <v>13</v>
      </c>
      <c r="E2698" s="11" t="s">
        <v>112</v>
      </c>
      <c r="F2698" s="36" t="s">
        <v>30</v>
      </c>
      <c r="G2698" s="36" t="s">
        <v>3008</v>
      </c>
      <c r="H2698" s="9" t="s">
        <v>3907</v>
      </c>
      <c r="I2698" s="10">
        <v>0</v>
      </c>
      <c r="J2698" s="12">
        <v>3</v>
      </c>
      <c r="K2698" s="12">
        <v>0</v>
      </c>
      <c r="L2698" s="12">
        <v>0</v>
      </c>
      <c r="M2698" s="12">
        <v>0</v>
      </c>
      <c r="N2698" s="39">
        <v>0</v>
      </c>
      <c r="O2698" s="31">
        <v>0</v>
      </c>
      <c r="P2698" s="36" t="s">
        <v>99</v>
      </c>
    </row>
    <row r="2699" spans="1:16" ht="60" x14ac:dyDescent="0.25">
      <c r="A2699" s="38">
        <v>39678</v>
      </c>
      <c r="B2699" s="38">
        <v>39678</v>
      </c>
      <c r="C2699" s="11">
        <v>2008</v>
      </c>
      <c r="D2699" s="11" t="s">
        <v>34</v>
      </c>
      <c r="E2699" s="11" t="s">
        <v>333</v>
      </c>
      <c r="F2699" s="36" t="s">
        <v>75</v>
      </c>
      <c r="G2699" s="36" t="s">
        <v>1804</v>
      </c>
      <c r="H2699" s="9" t="s">
        <v>3908</v>
      </c>
      <c r="I2699" s="10">
        <v>0</v>
      </c>
      <c r="J2699" s="12">
        <v>231</v>
      </c>
      <c r="K2699" s="12">
        <v>0</v>
      </c>
      <c r="L2699" s="12">
        <v>0</v>
      </c>
      <c r="M2699" s="12">
        <v>0</v>
      </c>
      <c r="N2699" s="39">
        <v>916.8</v>
      </c>
      <c r="O2699" s="31">
        <v>6.6369999999999996</v>
      </c>
      <c r="P2699" s="36" t="s">
        <v>41</v>
      </c>
    </row>
    <row r="2700" spans="1:16" x14ac:dyDescent="0.25">
      <c r="A2700" s="38">
        <v>39678</v>
      </c>
      <c r="B2700" s="38">
        <v>39678</v>
      </c>
      <c r="C2700" s="11">
        <v>2008</v>
      </c>
      <c r="D2700" s="11" t="s">
        <v>34</v>
      </c>
      <c r="E2700" s="11" t="s">
        <v>35</v>
      </c>
      <c r="F2700" s="36" t="s">
        <v>97</v>
      </c>
      <c r="G2700" s="36" t="s">
        <v>3909</v>
      </c>
      <c r="H2700" s="9" t="s">
        <v>3910</v>
      </c>
      <c r="I2700" s="10">
        <v>0</v>
      </c>
      <c r="J2700" s="12">
        <v>255</v>
      </c>
      <c r="K2700" s="12">
        <v>51</v>
      </c>
      <c r="L2700" s="12">
        <v>0</v>
      </c>
      <c r="M2700" s="12">
        <v>0</v>
      </c>
      <c r="N2700" s="39">
        <v>0</v>
      </c>
      <c r="O2700" s="31">
        <v>0.10199999999999999</v>
      </c>
      <c r="P2700" s="36" t="s">
        <v>99</v>
      </c>
    </row>
    <row r="2701" spans="1:16" ht="24" x14ac:dyDescent="0.25">
      <c r="A2701" s="38">
        <v>39679</v>
      </c>
      <c r="B2701" s="38">
        <v>39679</v>
      </c>
      <c r="C2701" s="11">
        <v>2008</v>
      </c>
      <c r="D2701" s="11" t="s">
        <v>34</v>
      </c>
      <c r="E2701" s="11" t="s">
        <v>35</v>
      </c>
      <c r="F2701" s="36" t="s">
        <v>15</v>
      </c>
      <c r="G2701" s="36" t="s">
        <v>3911</v>
      </c>
      <c r="H2701" s="9" t="s">
        <v>3912</v>
      </c>
      <c r="I2701" s="10">
        <v>1</v>
      </c>
      <c r="J2701" s="12">
        <v>5</v>
      </c>
      <c r="K2701" s="12">
        <v>0</v>
      </c>
      <c r="L2701" s="12">
        <v>0</v>
      </c>
      <c r="M2701" s="12">
        <v>0</v>
      </c>
      <c r="N2701" s="39">
        <v>0</v>
      </c>
      <c r="O2701" s="31">
        <v>0</v>
      </c>
      <c r="P2701" s="36" t="s">
        <v>99</v>
      </c>
    </row>
    <row r="2702" spans="1:16" x14ac:dyDescent="0.25">
      <c r="A2702" s="38">
        <v>39679</v>
      </c>
      <c r="B2702" s="38">
        <v>39679</v>
      </c>
      <c r="C2702" s="11">
        <v>2008</v>
      </c>
      <c r="D2702" s="11" t="s">
        <v>34</v>
      </c>
      <c r="E2702" s="11" t="s">
        <v>35</v>
      </c>
      <c r="F2702" s="36" t="s">
        <v>55</v>
      </c>
      <c r="G2702" s="36" t="s">
        <v>2513</v>
      </c>
      <c r="H2702" s="9" t="s">
        <v>3913</v>
      </c>
      <c r="I2702" s="10">
        <v>0</v>
      </c>
      <c r="J2702" s="12">
        <v>105</v>
      </c>
      <c r="K2702" s="12">
        <v>21</v>
      </c>
      <c r="L2702" s="12">
        <v>0</v>
      </c>
      <c r="M2702" s="12">
        <v>0</v>
      </c>
      <c r="N2702" s="39">
        <v>0</v>
      </c>
      <c r="O2702" s="31">
        <v>4.2000000000000003E-2</v>
      </c>
      <c r="P2702" s="36" t="s">
        <v>99</v>
      </c>
    </row>
    <row r="2703" spans="1:16" x14ac:dyDescent="0.25">
      <c r="A2703" s="38">
        <v>39680</v>
      </c>
      <c r="B2703" s="38">
        <v>39680</v>
      </c>
      <c r="C2703" s="11">
        <v>2008</v>
      </c>
      <c r="D2703" s="35" t="s">
        <v>115</v>
      </c>
      <c r="E2703" s="11" t="s">
        <v>116</v>
      </c>
      <c r="F2703" s="36" t="s">
        <v>19</v>
      </c>
      <c r="G2703" s="36" t="s">
        <v>1282</v>
      </c>
      <c r="H2703" s="9" t="s">
        <v>3914</v>
      </c>
      <c r="I2703" s="10">
        <v>0</v>
      </c>
      <c r="J2703" s="12">
        <v>0</v>
      </c>
      <c r="K2703" s="12">
        <v>0</v>
      </c>
      <c r="L2703" s="12">
        <v>0</v>
      </c>
      <c r="M2703" s="12">
        <v>0</v>
      </c>
      <c r="N2703" s="39">
        <v>0</v>
      </c>
      <c r="O2703" s="31">
        <v>0.3</v>
      </c>
      <c r="P2703" s="36" t="s">
        <v>99</v>
      </c>
    </row>
    <row r="2704" spans="1:16" ht="48" x14ac:dyDescent="0.25">
      <c r="A2704" s="38">
        <v>39681</v>
      </c>
      <c r="B2704" s="38">
        <v>39687</v>
      </c>
      <c r="C2704" s="11">
        <v>2008</v>
      </c>
      <c r="D2704" s="11" t="s">
        <v>34</v>
      </c>
      <c r="E2704" s="11" t="s">
        <v>35</v>
      </c>
      <c r="F2704" s="36" t="s">
        <v>55</v>
      </c>
      <c r="G2704" s="9" t="s">
        <v>3915</v>
      </c>
      <c r="H2704" s="9" t="s">
        <v>3916</v>
      </c>
      <c r="I2704" s="10">
        <v>1</v>
      </c>
      <c r="J2704" s="12">
        <v>616</v>
      </c>
      <c r="K2704" s="12">
        <v>690</v>
      </c>
      <c r="L2704" s="12">
        <v>1</v>
      </c>
      <c r="M2704" s="12">
        <v>0</v>
      </c>
      <c r="N2704" s="39">
        <v>0</v>
      </c>
      <c r="O2704" s="31">
        <v>3.2184360000000001</v>
      </c>
      <c r="P2704" s="36" t="s">
        <v>99</v>
      </c>
    </row>
    <row r="2705" spans="1:16" ht="36" x14ac:dyDescent="0.25">
      <c r="A2705" s="38">
        <v>39681</v>
      </c>
      <c r="B2705" s="38">
        <v>39684</v>
      </c>
      <c r="C2705" s="11">
        <v>2008</v>
      </c>
      <c r="D2705" s="11" t="s">
        <v>34</v>
      </c>
      <c r="E2705" s="11" t="s">
        <v>35</v>
      </c>
      <c r="F2705" s="36" t="s">
        <v>62</v>
      </c>
      <c r="G2705" s="36" t="s">
        <v>3917</v>
      </c>
      <c r="H2705" s="9" t="s">
        <v>3918</v>
      </c>
      <c r="I2705" s="10">
        <v>0</v>
      </c>
      <c r="J2705" s="12">
        <v>175</v>
      </c>
      <c r="K2705" s="12">
        <v>35</v>
      </c>
      <c r="L2705" s="12">
        <v>0</v>
      </c>
      <c r="M2705" s="12">
        <v>0</v>
      </c>
      <c r="N2705" s="39">
        <v>0</v>
      </c>
      <c r="O2705" s="31">
        <v>26.924834000000001</v>
      </c>
      <c r="P2705" s="36" t="s">
        <v>99</v>
      </c>
    </row>
    <row r="2706" spans="1:16" ht="24" x14ac:dyDescent="0.25">
      <c r="A2706" s="38">
        <v>39681</v>
      </c>
      <c r="B2706" s="38">
        <v>39681</v>
      </c>
      <c r="C2706" s="11">
        <v>2008</v>
      </c>
      <c r="D2706" s="11" t="s">
        <v>34</v>
      </c>
      <c r="E2706" s="11" t="s">
        <v>35</v>
      </c>
      <c r="F2706" s="36" t="s">
        <v>26</v>
      </c>
      <c r="G2706" s="9" t="s">
        <v>3919</v>
      </c>
      <c r="H2706" s="9" t="s">
        <v>3920</v>
      </c>
      <c r="I2706" s="10">
        <v>0</v>
      </c>
      <c r="J2706" s="12">
        <v>205</v>
      </c>
      <c r="K2706" s="12">
        <v>41</v>
      </c>
      <c r="L2706" s="12">
        <v>0</v>
      </c>
      <c r="M2706" s="12">
        <v>0</v>
      </c>
      <c r="N2706" s="39">
        <v>0</v>
      </c>
      <c r="O2706" s="31">
        <v>0.47677999999999998</v>
      </c>
      <c r="P2706" s="36" t="s">
        <v>99</v>
      </c>
    </row>
    <row r="2707" spans="1:16" ht="60" x14ac:dyDescent="0.25">
      <c r="A2707" s="38">
        <v>39682</v>
      </c>
      <c r="B2707" s="38">
        <v>39682</v>
      </c>
      <c r="C2707" s="11">
        <v>2008</v>
      </c>
      <c r="D2707" s="11" t="s">
        <v>34</v>
      </c>
      <c r="E2707" s="11" t="s">
        <v>35</v>
      </c>
      <c r="F2707" s="36" t="s">
        <v>100</v>
      </c>
      <c r="G2707" s="36" t="s">
        <v>3921</v>
      </c>
      <c r="H2707" s="9" t="s">
        <v>3922</v>
      </c>
      <c r="I2707" s="10">
        <v>0</v>
      </c>
      <c r="J2707" s="12">
        <v>3024</v>
      </c>
      <c r="K2707" s="12">
        <v>0</v>
      </c>
      <c r="L2707" s="12">
        <v>0</v>
      </c>
      <c r="M2707" s="12">
        <v>0</v>
      </c>
      <c r="N2707" s="39">
        <v>8167.8</v>
      </c>
      <c r="O2707" s="31">
        <v>55.23</v>
      </c>
      <c r="P2707" s="36" t="s">
        <v>41</v>
      </c>
    </row>
    <row r="2708" spans="1:16" ht="48" x14ac:dyDescent="0.25">
      <c r="A2708" s="38">
        <v>39682</v>
      </c>
      <c r="B2708" s="38">
        <v>39683</v>
      </c>
      <c r="C2708" s="11">
        <v>2008</v>
      </c>
      <c r="D2708" s="11" t="s">
        <v>34</v>
      </c>
      <c r="E2708" s="11" t="s">
        <v>35</v>
      </c>
      <c r="F2708" s="36" t="s">
        <v>42</v>
      </c>
      <c r="G2708" s="36" t="s">
        <v>3923</v>
      </c>
      <c r="H2708" s="9" t="s">
        <v>3924</v>
      </c>
      <c r="I2708" s="10">
        <v>0</v>
      </c>
      <c r="J2708" s="12">
        <v>1484</v>
      </c>
      <c r="K2708" s="12">
        <v>0</v>
      </c>
      <c r="L2708" s="12">
        <v>0</v>
      </c>
      <c r="M2708" s="12">
        <v>0</v>
      </c>
      <c r="N2708" s="39">
        <v>3116.2</v>
      </c>
      <c r="O2708" s="31">
        <v>9.5090000000000003</v>
      </c>
      <c r="P2708" s="36" t="s">
        <v>41</v>
      </c>
    </row>
    <row r="2709" spans="1:16" ht="24" x14ac:dyDescent="0.25">
      <c r="A2709" s="38">
        <v>39682</v>
      </c>
      <c r="B2709" s="38">
        <v>39682</v>
      </c>
      <c r="C2709" s="11">
        <v>2008</v>
      </c>
      <c r="D2709" s="11" t="s">
        <v>34</v>
      </c>
      <c r="E2709" s="11" t="s">
        <v>35</v>
      </c>
      <c r="F2709" s="36" t="s">
        <v>19</v>
      </c>
      <c r="G2709" s="36" t="s">
        <v>3925</v>
      </c>
      <c r="H2709" s="9" t="s">
        <v>3926</v>
      </c>
      <c r="I2709" s="10">
        <v>0</v>
      </c>
      <c r="J2709" s="12">
        <v>150</v>
      </c>
      <c r="K2709" s="12">
        <v>30</v>
      </c>
      <c r="L2709" s="12">
        <v>0</v>
      </c>
      <c r="M2709" s="12">
        <v>0</v>
      </c>
      <c r="N2709" s="39">
        <v>0</v>
      </c>
      <c r="O2709" s="31">
        <v>0.34886400000000001</v>
      </c>
      <c r="P2709" s="36" t="s">
        <v>99</v>
      </c>
    </row>
    <row r="2710" spans="1:16" ht="24" x14ac:dyDescent="0.25">
      <c r="A2710" s="38">
        <v>39684</v>
      </c>
      <c r="B2710" s="38">
        <v>39684</v>
      </c>
      <c r="C2710" s="11">
        <v>2008</v>
      </c>
      <c r="D2710" s="11" t="s">
        <v>34</v>
      </c>
      <c r="E2710" s="11" t="s">
        <v>35</v>
      </c>
      <c r="F2710" s="36" t="s">
        <v>65</v>
      </c>
      <c r="G2710" s="36" t="s">
        <v>3927</v>
      </c>
      <c r="H2710" s="9" t="s">
        <v>3928</v>
      </c>
      <c r="I2710" s="10">
        <v>2</v>
      </c>
      <c r="J2710" s="12">
        <v>5294</v>
      </c>
      <c r="K2710" s="12">
        <v>0</v>
      </c>
      <c r="L2710" s="12">
        <v>0</v>
      </c>
      <c r="M2710" s="12">
        <v>0</v>
      </c>
      <c r="N2710" s="39">
        <v>0</v>
      </c>
      <c r="O2710" s="31">
        <v>0</v>
      </c>
      <c r="P2710" s="36" t="s">
        <v>99</v>
      </c>
    </row>
    <row r="2711" spans="1:16" ht="24" x14ac:dyDescent="0.25">
      <c r="A2711" s="38">
        <v>39684</v>
      </c>
      <c r="B2711" s="38">
        <v>39684</v>
      </c>
      <c r="C2711" s="11">
        <v>2008</v>
      </c>
      <c r="D2711" s="11" t="s">
        <v>34</v>
      </c>
      <c r="E2711" s="11" t="s">
        <v>35</v>
      </c>
      <c r="F2711" s="36" t="s">
        <v>42</v>
      </c>
      <c r="G2711" s="36" t="s">
        <v>902</v>
      </c>
      <c r="H2711" s="9" t="s">
        <v>3929</v>
      </c>
      <c r="I2711" s="10">
        <v>2</v>
      </c>
      <c r="J2711" s="12">
        <v>2</v>
      </c>
      <c r="K2711" s="12">
        <v>0</v>
      </c>
      <c r="L2711" s="12">
        <v>0</v>
      </c>
      <c r="M2711" s="12">
        <v>0</v>
      </c>
      <c r="N2711" s="39">
        <v>0</v>
      </c>
      <c r="O2711" s="31">
        <v>0</v>
      </c>
      <c r="P2711" s="36" t="s">
        <v>99</v>
      </c>
    </row>
    <row r="2712" spans="1:16" ht="36" x14ac:dyDescent="0.25">
      <c r="A2712" s="38">
        <v>39684</v>
      </c>
      <c r="B2712" s="38">
        <v>39684</v>
      </c>
      <c r="C2712" s="11">
        <v>2008</v>
      </c>
      <c r="D2712" s="11" t="s">
        <v>34</v>
      </c>
      <c r="E2712" s="11" t="s">
        <v>67</v>
      </c>
      <c r="F2712" s="36" t="s">
        <v>72</v>
      </c>
      <c r="G2712" s="36" t="s">
        <v>3930</v>
      </c>
      <c r="H2712" s="9" t="s">
        <v>3931</v>
      </c>
      <c r="I2712" s="10">
        <v>1</v>
      </c>
      <c r="J2712" s="12">
        <v>1</v>
      </c>
      <c r="K2712" s="12">
        <v>0</v>
      </c>
      <c r="L2712" s="12">
        <v>0</v>
      </c>
      <c r="M2712" s="12">
        <v>0</v>
      </c>
      <c r="N2712" s="39">
        <v>0</v>
      </c>
      <c r="O2712" s="31">
        <v>0</v>
      </c>
      <c r="P2712" s="36" t="s">
        <v>99</v>
      </c>
    </row>
    <row r="2713" spans="1:16" ht="24" x14ac:dyDescent="0.25">
      <c r="A2713" s="38">
        <v>39685</v>
      </c>
      <c r="B2713" s="38">
        <v>39685</v>
      </c>
      <c r="C2713" s="11">
        <v>2008</v>
      </c>
      <c r="D2713" s="11" t="s">
        <v>34</v>
      </c>
      <c r="E2713" s="11" t="s">
        <v>35</v>
      </c>
      <c r="F2713" s="36" t="s">
        <v>32</v>
      </c>
      <c r="G2713" s="9" t="s">
        <v>3932</v>
      </c>
      <c r="H2713" s="9" t="s">
        <v>3933</v>
      </c>
      <c r="I2713" s="10">
        <v>2</v>
      </c>
      <c r="J2713" s="12">
        <v>1122</v>
      </c>
      <c r="K2713" s="12">
        <v>2375</v>
      </c>
      <c r="L2713" s="12">
        <v>0</v>
      </c>
      <c r="M2713" s="12">
        <v>0</v>
      </c>
      <c r="N2713" s="39">
        <v>0</v>
      </c>
      <c r="O2713" s="31">
        <v>11.07795</v>
      </c>
      <c r="P2713" s="36" t="s">
        <v>99</v>
      </c>
    </row>
    <row r="2714" spans="1:16" ht="24" x14ac:dyDescent="0.25">
      <c r="A2714" s="38">
        <v>39685</v>
      </c>
      <c r="B2714" s="38">
        <v>39685</v>
      </c>
      <c r="C2714" s="11">
        <v>2008</v>
      </c>
      <c r="D2714" s="11" t="s">
        <v>34</v>
      </c>
      <c r="E2714" s="11" t="s">
        <v>35</v>
      </c>
      <c r="F2714" s="36" t="s">
        <v>51</v>
      </c>
      <c r="G2714" s="36" t="s">
        <v>3934</v>
      </c>
      <c r="H2714" s="9" t="s">
        <v>3935</v>
      </c>
      <c r="I2714" s="10">
        <v>2</v>
      </c>
      <c r="J2714" s="12">
        <v>2</v>
      </c>
      <c r="K2714" s="12">
        <v>0</v>
      </c>
      <c r="L2714" s="12">
        <v>0</v>
      </c>
      <c r="M2714" s="12">
        <v>0</v>
      </c>
      <c r="N2714" s="39">
        <v>0</v>
      </c>
      <c r="O2714" s="31">
        <v>0</v>
      </c>
      <c r="P2714" s="36" t="s">
        <v>99</v>
      </c>
    </row>
    <row r="2715" spans="1:16" ht="36" x14ac:dyDescent="0.25">
      <c r="A2715" s="38">
        <v>39685</v>
      </c>
      <c r="B2715" s="38">
        <v>39687</v>
      </c>
      <c r="C2715" s="11">
        <v>2008</v>
      </c>
      <c r="D2715" s="11" t="s">
        <v>34</v>
      </c>
      <c r="E2715" s="11" t="s">
        <v>35</v>
      </c>
      <c r="F2715" s="36" t="s">
        <v>65</v>
      </c>
      <c r="G2715" s="36" t="s">
        <v>1272</v>
      </c>
      <c r="H2715" s="9" t="s">
        <v>3936</v>
      </c>
      <c r="I2715" s="10">
        <v>0</v>
      </c>
      <c r="J2715" s="12">
        <v>860</v>
      </c>
      <c r="K2715" s="12">
        <v>172</v>
      </c>
      <c r="L2715" s="12">
        <v>9</v>
      </c>
      <c r="M2715" s="12">
        <v>0</v>
      </c>
      <c r="N2715" s="39">
        <v>0</v>
      </c>
      <c r="O2715" s="31">
        <v>150.76599999999999</v>
      </c>
      <c r="P2715" s="36" t="s">
        <v>99</v>
      </c>
    </row>
    <row r="2716" spans="1:16" ht="36" x14ac:dyDescent="0.25">
      <c r="A2716" s="38">
        <v>39685</v>
      </c>
      <c r="B2716" s="38">
        <v>39686</v>
      </c>
      <c r="C2716" s="11">
        <v>2008</v>
      </c>
      <c r="D2716" s="11" t="s">
        <v>34</v>
      </c>
      <c r="E2716" s="11" t="s">
        <v>35</v>
      </c>
      <c r="F2716" s="36" t="s">
        <v>72</v>
      </c>
      <c r="G2716" s="36" t="s">
        <v>1272</v>
      </c>
      <c r="H2716" s="9" t="s">
        <v>3937</v>
      </c>
      <c r="I2716" s="10">
        <v>0</v>
      </c>
      <c r="J2716" s="12">
        <v>455</v>
      </c>
      <c r="K2716" s="12">
        <v>91</v>
      </c>
      <c r="L2716" s="12">
        <v>0</v>
      </c>
      <c r="M2716" s="12">
        <v>0</v>
      </c>
      <c r="N2716" s="39">
        <v>0</v>
      </c>
      <c r="O2716" s="31">
        <v>146.548777</v>
      </c>
      <c r="P2716" s="36" t="s">
        <v>99</v>
      </c>
    </row>
    <row r="2717" spans="1:16" ht="24" x14ac:dyDescent="0.25">
      <c r="A2717" s="38">
        <v>39686</v>
      </c>
      <c r="B2717" s="38">
        <v>39686</v>
      </c>
      <c r="C2717" s="11">
        <v>2008</v>
      </c>
      <c r="D2717" s="11" t="s">
        <v>34</v>
      </c>
      <c r="E2717" s="11" t="s">
        <v>35</v>
      </c>
      <c r="F2717" s="36" t="s">
        <v>47</v>
      </c>
      <c r="G2717" s="36" t="s">
        <v>145</v>
      </c>
      <c r="H2717" s="9" t="s">
        <v>3938</v>
      </c>
      <c r="I2717" s="10">
        <v>0</v>
      </c>
      <c r="J2717" s="12">
        <v>2025</v>
      </c>
      <c r="K2717" s="12">
        <v>405</v>
      </c>
      <c r="L2717" s="12">
        <v>4</v>
      </c>
      <c r="M2717" s="12">
        <v>0</v>
      </c>
      <c r="N2717" s="39">
        <v>0</v>
      </c>
      <c r="O2717" s="31">
        <v>67.434287999999995</v>
      </c>
      <c r="P2717" s="36" t="s">
        <v>99</v>
      </c>
    </row>
    <row r="2718" spans="1:16" ht="24" x14ac:dyDescent="0.25">
      <c r="A2718" s="38">
        <v>39687</v>
      </c>
      <c r="B2718" s="38">
        <v>39688</v>
      </c>
      <c r="C2718" s="11">
        <v>2008</v>
      </c>
      <c r="D2718" s="11" t="s">
        <v>34</v>
      </c>
      <c r="E2718" s="11" t="s">
        <v>35</v>
      </c>
      <c r="F2718" s="36" t="s">
        <v>36</v>
      </c>
      <c r="G2718" s="9" t="s">
        <v>3939</v>
      </c>
      <c r="H2718" s="9" t="s">
        <v>3933</v>
      </c>
      <c r="I2718" s="10">
        <v>0</v>
      </c>
      <c r="J2718" s="12">
        <v>415</v>
      </c>
      <c r="K2718" s="12">
        <v>83</v>
      </c>
      <c r="L2718" s="12">
        <v>0</v>
      </c>
      <c r="M2718" s="12">
        <v>0</v>
      </c>
      <c r="N2718" s="39">
        <v>0</v>
      </c>
      <c r="O2718" s="31">
        <v>0.16600000000000001</v>
      </c>
      <c r="P2718" s="36" t="s">
        <v>99</v>
      </c>
    </row>
    <row r="2719" spans="1:16" ht="36" x14ac:dyDescent="0.25">
      <c r="A2719" s="38">
        <v>39687</v>
      </c>
      <c r="B2719" s="38">
        <v>39687</v>
      </c>
      <c r="C2719" s="11">
        <v>2008</v>
      </c>
      <c r="D2719" s="11" t="s">
        <v>34</v>
      </c>
      <c r="E2719" s="11" t="s">
        <v>35</v>
      </c>
      <c r="F2719" s="36" t="s">
        <v>19</v>
      </c>
      <c r="G2719" s="36" t="s">
        <v>681</v>
      </c>
      <c r="H2719" s="9" t="s">
        <v>3940</v>
      </c>
      <c r="I2719" s="10">
        <v>0</v>
      </c>
      <c r="J2719" s="12">
        <v>130</v>
      </c>
      <c r="K2719" s="12">
        <v>26</v>
      </c>
      <c r="L2719" s="12">
        <v>0</v>
      </c>
      <c r="M2719" s="12">
        <v>0</v>
      </c>
      <c r="N2719" s="39">
        <v>0</v>
      </c>
      <c r="O2719" s="31">
        <v>0</v>
      </c>
      <c r="P2719" s="36" t="s">
        <v>99</v>
      </c>
    </row>
    <row r="2720" spans="1:16" ht="132" x14ac:dyDescent="0.25">
      <c r="A2720" s="38">
        <v>39689</v>
      </c>
      <c r="B2720" s="38">
        <v>39689</v>
      </c>
      <c r="C2720" s="11">
        <v>2008</v>
      </c>
      <c r="D2720" s="11" t="s">
        <v>34</v>
      </c>
      <c r="E2720" s="11" t="s">
        <v>35</v>
      </c>
      <c r="F2720" s="36" t="s">
        <v>21</v>
      </c>
      <c r="G2720" s="9" t="s">
        <v>3941</v>
      </c>
      <c r="H2720" s="9" t="s">
        <v>3942</v>
      </c>
      <c r="I2720" s="10">
        <v>3</v>
      </c>
      <c r="J2720" s="12">
        <v>13232</v>
      </c>
      <c r="K2720" s="12">
        <v>2500</v>
      </c>
      <c r="L2720" s="12">
        <v>0</v>
      </c>
      <c r="M2720" s="12">
        <v>0</v>
      </c>
      <c r="N2720" s="39">
        <v>1500.8</v>
      </c>
      <c r="O2720" s="31">
        <v>24.896999999999998</v>
      </c>
      <c r="P2720" s="36" t="s">
        <v>41</v>
      </c>
    </row>
    <row r="2721" spans="1:16" ht="24" x14ac:dyDescent="0.25">
      <c r="A2721" s="38">
        <v>39689</v>
      </c>
      <c r="B2721" s="38">
        <v>39690</v>
      </c>
      <c r="C2721" s="11">
        <v>2008</v>
      </c>
      <c r="D2721" s="11" t="s">
        <v>34</v>
      </c>
      <c r="E2721" s="11" t="s">
        <v>35</v>
      </c>
      <c r="F2721" s="36" t="s">
        <v>57</v>
      </c>
      <c r="G2721" s="9" t="s">
        <v>3943</v>
      </c>
      <c r="H2721" s="9" t="s">
        <v>3944</v>
      </c>
      <c r="I2721" s="10">
        <v>0</v>
      </c>
      <c r="J2721" s="12">
        <v>220</v>
      </c>
      <c r="K2721" s="12">
        <v>0</v>
      </c>
      <c r="L2721" s="12">
        <v>0</v>
      </c>
      <c r="M2721" s="12">
        <v>0</v>
      </c>
      <c r="N2721" s="39">
        <v>0</v>
      </c>
      <c r="O2721" s="31">
        <v>0</v>
      </c>
      <c r="P2721" s="36" t="s">
        <v>99</v>
      </c>
    </row>
    <row r="2722" spans="1:16" ht="48" x14ac:dyDescent="0.25">
      <c r="A2722" s="38">
        <v>39690</v>
      </c>
      <c r="B2722" s="38">
        <v>39690</v>
      </c>
      <c r="C2722" s="11">
        <v>2008</v>
      </c>
      <c r="D2722" s="11" t="s">
        <v>34</v>
      </c>
      <c r="E2722" s="11" t="s">
        <v>35</v>
      </c>
      <c r="F2722" s="36" t="s">
        <v>21</v>
      </c>
      <c r="G2722" s="36" t="s">
        <v>3945</v>
      </c>
      <c r="H2722" s="9" t="s">
        <v>3946</v>
      </c>
      <c r="I2722" s="10">
        <v>0</v>
      </c>
      <c r="J2722" s="12">
        <v>2905</v>
      </c>
      <c r="K2722" s="12">
        <v>581</v>
      </c>
      <c r="L2722" s="12">
        <v>6</v>
      </c>
      <c r="M2722" s="12">
        <v>0</v>
      </c>
      <c r="N2722" s="39">
        <v>0</v>
      </c>
      <c r="O2722" s="31">
        <v>176.293036</v>
      </c>
      <c r="P2722" s="36" t="s">
        <v>99</v>
      </c>
    </row>
    <row r="2723" spans="1:16" ht="24" x14ac:dyDescent="0.25">
      <c r="A2723" s="38">
        <v>39690</v>
      </c>
      <c r="B2723" s="38">
        <v>39690</v>
      </c>
      <c r="C2723" s="11">
        <v>2008</v>
      </c>
      <c r="D2723" s="35" t="s">
        <v>104</v>
      </c>
      <c r="E2723" s="11" t="s">
        <v>1676</v>
      </c>
      <c r="F2723" s="36" t="s">
        <v>65</v>
      </c>
      <c r="G2723" s="36" t="s">
        <v>2990</v>
      </c>
      <c r="H2723" s="9" t="s">
        <v>3947</v>
      </c>
      <c r="I2723" s="10">
        <v>0</v>
      </c>
      <c r="J2723" s="12">
        <v>200</v>
      </c>
      <c r="K2723" s="12">
        <v>0</v>
      </c>
      <c r="L2723" s="12">
        <v>0</v>
      </c>
      <c r="M2723" s="12">
        <v>0</v>
      </c>
      <c r="N2723" s="39">
        <v>0</v>
      </c>
      <c r="O2723" s="31">
        <v>0</v>
      </c>
      <c r="P2723" s="36" t="s">
        <v>99</v>
      </c>
    </row>
    <row r="2724" spans="1:16" ht="24" x14ac:dyDescent="0.25">
      <c r="A2724" s="38">
        <v>39691</v>
      </c>
      <c r="B2724" s="38">
        <v>39691</v>
      </c>
      <c r="C2724" s="11">
        <v>2008</v>
      </c>
      <c r="D2724" s="35" t="s">
        <v>115</v>
      </c>
      <c r="E2724" s="11" t="s">
        <v>116</v>
      </c>
      <c r="F2724" s="36" t="s">
        <v>55</v>
      </c>
      <c r="G2724" s="36" t="s">
        <v>3948</v>
      </c>
      <c r="H2724" s="9" t="s">
        <v>3949</v>
      </c>
      <c r="I2724" s="10">
        <v>0</v>
      </c>
      <c r="J2724" s="12">
        <v>42</v>
      </c>
      <c r="K2724" s="12">
        <v>0</v>
      </c>
      <c r="L2724" s="12">
        <v>0</v>
      </c>
      <c r="M2724" s="12">
        <v>0</v>
      </c>
      <c r="N2724" s="39">
        <v>0</v>
      </c>
      <c r="O2724" s="31">
        <v>0.1</v>
      </c>
      <c r="P2724" s="36" t="s">
        <v>99</v>
      </c>
    </row>
    <row r="2725" spans="1:16" ht="48" x14ac:dyDescent="0.25">
      <c r="A2725" s="38">
        <v>39692</v>
      </c>
      <c r="B2725" s="38">
        <v>39721</v>
      </c>
      <c r="C2725" s="11">
        <v>2008</v>
      </c>
      <c r="D2725" s="11" t="s">
        <v>34</v>
      </c>
      <c r="E2725" s="11" t="s">
        <v>39</v>
      </c>
      <c r="F2725" s="36" t="s">
        <v>97</v>
      </c>
      <c r="G2725" s="9" t="s">
        <v>3950</v>
      </c>
      <c r="H2725" s="9" t="s">
        <v>3951</v>
      </c>
      <c r="I2725" s="10">
        <v>0</v>
      </c>
      <c r="J2725" s="12">
        <v>5604</v>
      </c>
      <c r="K2725" s="12">
        <v>0</v>
      </c>
      <c r="L2725" s="12">
        <v>0</v>
      </c>
      <c r="M2725" s="12">
        <v>0</v>
      </c>
      <c r="N2725" s="39">
        <v>17832.3</v>
      </c>
      <c r="O2725" s="31">
        <v>50.5488</v>
      </c>
      <c r="P2725" s="36" t="s">
        <v>41</v>
      </c>
    </row>
    <row r="2726" spans="1:16" x14ac:dyDescent="0.25">
      <c r="A2726" s="38">
        <v>39694</v>
      </c>
      <c r="B2726" s="38">
        <v>39694</v>
      </c>
      <c r="C2726" s="11">
        <v>2008</v>
      </c>
      <c r="D2726" s="11" t="s">
        <v>34</v>
      </c>
      <c r="E2726" s="11" t="s">
        <v>35</v>
      </c>
      <c r="F2726" s="36" t="s">
        <v>19</v>
      </c>
      <c r="G2726" s="36" t="s">
        <v>3952</v>
      </c>
      <c r="H2726" s="9" t="s">
        <v>3953</v>
      </c>
      <c r="I2726" s="10">
        <v>5</v>
      </c>
      <c r="J2726" s="12">
        <v>35</v>
      </c>
      <c r="K2726" s="12">
        <v>6</v>
      </c>
      <c r="L2726" s="12">
        <v>0</v>
      </c>
      <c r="M2726" s="12">
        <v>0</v>
      </c>
      <c r="N2726" s="39">
        <v>0</v>
      </c>
      <c r="O2726" s="31">
        <v>2.7980000000000001E-2</v>
      </c>
      <c r="P2726" s="36" t="s">
        <v>99</v>
      </c>
    </row>
    <row r="2727" spans="1:16" ht="24" x14ac:dyDescent="0.25">
      <c r="A2727" s="38">
        <v>39694</v>
      </c>
      <c r="B2727" s="38">
        <v>39694</v>
      </c>
      <c r="C2727" s="11">
        <v>2008</v>
      </c>
      <c r="D2727" s="35" t="s">
        <v>104</v>
      </c>
      <c r="E2727" s="11" t="s">
        <v>276</v>
      </c>
      <c r="F2727" s="36" t="s">
        <v>19</v>
      </c>
      <c r="G2727" s="36" t="s">
        <v>3952</v>
      </c>
      <c r="H2727" s="9" t="s">
        <v>3954</v>
      </c>
      <c r="I2727" s="10">
        <v>3</v>
      </c>
      <c r="J2727" s="12">
        <v>3</v>
      </c>
      <c r="K2727" s="12">
        <v>6</v>
      </c>
      <c r="L2727" s="12">
        <v>0</v>
      </c>
      <c r="M2727" s="12">
        <v>0</v>
      </c>
      <c r="N2727" s="39">
        <v>0</v>
      </c>
      <c r="O2727" s="31">
        <v>0.26675399999999999</v>
      </c>
      <c r="P2727" s="36" t="s">
        <v>99</v>
      </c>
    </row>
    <row r="2728" spans="1:16" ht="24" x14ac:dyDescent="0.25">
      <c r="A2728" s="38">
        <v>39694</v>
      </c>
      <c r="B2728" s="38">
        <v>39694</v>
      </c>
      <c r="C2728" s="11">
        <v>2008</v>
      </c>
      <c r="D2728" s="11" t="s">
        <v>34</v>
      </c>
      <c r="E2728" s="11" t="s">
        <v>333</v>
      </c>
      <c r="F2728" s="36" t="s">
        <v>51</v>
      </c>
      <c r="G2728" s="36" t="s">
        <v>3955</v>
      </c>
      <c r="H2728" s="9" t="s">
        <v>3956</v>
      </c>
      <c r="I2728" s="10">
        <v>2</v>
      </c>
      <c r="J2728" s="12">
        <v>2</v>
      </c>
      <c r="K2728" s="12">
        <v>0</v>
      </c>
      <c r="L2728" s="12">
        <v>0</v>
      </c>
      <c r="M2728" s="12">
        <v>0</v>
      </c>
      <c r="N2728" s="39">
        <v>0</v>
      </c>
      <c r="O2728" s="31">
        <v>0</v>
      </c>
      <c r="P2728" s="36" t="s">
        <v>99</v>
      </c>
    </row>
    <row r="2729" spans="1:16" ht="48" x14ac:dyDescent="0.25">
      <c r="A2729" s="38">
        <v>39694</v>
      </c>
      <c r="B2729" s="38">
        <v>39703</v>
      </c>
      <c r="C2729" s="11">
        <v>2008</v>
      </c>
      <c r="D2729" s="11" t="s">
        <v>34</v>
      </c>
      <c r="E2729" s="11" t="s">
        <v>50</v>
      </c>
      <c r="F2729" s="36" t="s">
        <v>21</v>
      </c>
      <c r="G2729" s="36" t="s">
        <v>3957</v>
      </c>
      <c r="H2729" s="9" t="s">
        <v>3958</v>
      </c>
      <c r="I2729" s="10">
        <v>0</v>
      </c>
      <c r="J2729" s="12">
        <v>1765</v>
      </c>
      <c r="K2729" s="12">
        <v>353</v>
      </c>
      <c r="L2729" s="12">
        <v>2</v>
      </c>
      <c r="M2729" s="12">
        <v>0</v>
      </c>
      <c r="N2729" s="39">
        <v>0</v>
      </c>
      <c r="O2729" s="31">
        <v>379.92099999999999</v>
      </c>
      <c r="P2729" s="36" t="s">
        <v>99</v>
      </c>
    </row>
    <row r="2730" spans="1:16" x14ac:dyDescent="0.25">
      <c r="A2730" s="38">
        <v>39694</v>
      </c>
      <c r="B2730" s="38">
        <v>39694</v>
      </c>
      <c r="C2730" s="11">
        <v>2008</v>
      </c>
      <c r="D2730" s="11" t="s">
        <v>34</v>
      </c>
      <c r="E2730" s="11" t="s">
        <v>35</v>
      </c>
      <c r="F2730" s="36" t="s">
        <v>75</v>
      </c>
      <c r="G2730" s="36" t="s">
        <v>3959</v>
      </c>
      <c r="H2730" s="9" t="s">
        <v>3960</v>
      </c>
      <c r="I2730" s="10">
        <v>0</v>
      </c>
      <c r="J2730" s="12">
        <v>200</v>
      </c>
      <c r="K2730" s="12">
        <v>40</v>
      </c>
      <c r="L2730" s="12">
        <v>0</v>
      </c>
      <c r="M2730" s="12">
        <v>0</v>
      </c>
      <c r="N2730" s="39">
        <v>0</v>
      </c>
      <c r="O2730" s="31">
        <v>1.6679600000000001</v>
      </c>
      <c r="P2730" s="36" t="s">
        <v>99</v>
      </c>
    </row>
    <row r="2731" spans="1:16" ht="36" x14ac:dyDescent="0.25">
      <c r="A2731" s="38">
        <v>39695</v>
      </c>
      <c r="B2731" s="38">
        <v>39696</v>
      </c>
      <c r="C2731" s="11">
        <v>2008</v>
      </c>
      <c r="D2731" s="11" t="s">
        <v>34</v>
      </c>
      <c r="E2731" s="11" t="s">
        <v>50</v>
      </c>
      <c r="F2731" s="36" t="s">
        <v>62</v>
      </c>
      <c r="G2731" s="36" t="s">
        <v>145</v>
      </c>
      <c r="H2731" s="9" t="s">
        <v>3961</v>
      </c>
      <c r="I2731" s="10">
        <v>0</v>
      </c>
      <c r="J2731" s="12">
        <v>465</v>
      </c>
      <c r="K2731" s="12">
        <v>93</v>
      </c>
      <c r="L2731" s="12">
        <v>0</v>
      </c>
      <c r="M2731" s="12">
        <v>0</v>
      </c>
      <c r="N2731" s="39">
        <v>0</v>
      </c>
      <c r="O2731" s="31">
        <v>129.512</v>
      </c>
      <c r="P2731" s="36" t="s">
        <v>99</v>
      </c>
    </row>
    <row r="2732" spans="1:16" ht="108" x14ac:dyDescent="0.25">
      <c r="A2732" s="38">
        <v>39696</v>
      </c>
      <c r="B2732" s="38">
        <v>39697</v>
      </c>
      <c r="C2732" s="11">
        <v>2008</v>
      </c>
      <c r="D2732" s="11" t="s">
        <v>34</v>
      </c>
      <c r="E2732" s="11" t="s">
        <v>35</v>
      </c>
      <c r="F2732" s="36" t="s">
        <v>162</v>
      </c>
      <c r="G2732" s="9" t="s">
        <v>3962</v>
      </c>
      <c r="H2732" s="9" t="s">
        <v>3963</v>
      </c>
      <c r="I2732" s="10">
        <v>2</v>
      </c>
      <c r="J2732" s="12">
        <v>15920</v>
      </c>
      <c r="K2732" s="12">
        <v>3184</v>
      </c>
      <c r="L2732" s="12">
        <v>0</v>
      </c>
      <c r="M2732" s="12">
        <v>0</v>
      </c>
      <c r="N2732" s="39">
        <v>0</v>
      </c>
      <c r="O2732" s="31">
        <v>6.3680000000000003</v>
      </c>
      <c r="P2732" s="36" t="s">
        <v>99</v>
      </c>
    </row>
    <row r="2733" spans="1:16" ht="36" x14ac:dyDescent="0.25">
      <c r="A2733" s="38">
        <v>39696</v>
      </c>
      <c r="B2733" s="38">
        <v>39699</v>
      </c>
      <c r="C2733" s="11">
        <v>2008</v>
      </c>
      <c r="D2733" s="11" t="s">
        <v>34</v>
      </c>
      <c r="E2733" s="11" t="s">
        <v>35</v>
      </c>
      <c r="F2733" s="36" t="s">
        <v>162</v>
      </c>
      <c r="G2733" s="36" t="s">
        <v>3964</v>
      </c>
      <c r="H2733" s="9" t="s">
        <v>3965</v>
      </c>
      <c r="I2733" s="10">
        <v>0</v>
      </c>
      <c r="J2733" s="12">
        <v>5565</v>
      </c>
      <c r="K2733" s="12">
        <v>1113</v>
      </c>
      <c r="L2733" s="12">
        <v>0</v>
      </c>
      <c r="M2733" s="12">
        <v>40</v>
      </c>
      <c r="N2733" s="39">
        <v>0</v>
      </c>
      <c r="O2733" s="31">
        <v>346.61700000000002</v>
      </c>
      <c r="P2733" s="36" t="s">
        <v>99</v>
      </c>
    </row>
    <row r="2734" spans="1:16" x14ac:dyDescent="0.25">
      <c r="A2734" s="38">
        <v>39697</v>
      </c>
      <c r="B2734" s="38">
        <v>39697</v>
      </c>
      <c r="C2734" s="11">
        <v>2008</v>
      </c>
      <c r="D2734" s="35" t="s">
        <v>115</v>
      </c>
      <c r="E2734" s="11" t="s">
        <v>116</v>
      </c>
      <c r="F2734" s="36" t="s">
        <v>55</v>
      </c>
      <c r="G2734" s="36" t="s">
        <v>936</v>
      </c>
      <c r="H2734" s="9" t="s">
        <v>3966</v>
      </c>
      <c r="I2734" s="10">
        <v>4</v>
      </c>
      <c r="J2734" s="12">
        <v>14</v>
      </c>
      <c r="K2734" s="12">
        <v>0</v>
      </c>
      <c r="L2734" s="12">
        <v>0</v>
      </c>
      <c r="M2734" s="12">
        <v>0</v>
      </c>
      <c r="N2734" s="39">
        <v>0</v>
      </c>
      <c r="O2734" s="31">
        <v>0.7</v>
      </c>
      <c r="P2734" s="36" t="s">
        <v>99</v>
      </c>
    </row>
    <row r="2735" spans="1:16" ht="24" x14ac:dyDescent="0.25">
      <c r="A2735" s="38">
        <v>39697</v>
      </c>
      <c r="B2735" s="38">
        <v>39698</v>
      </c>
      <c r="C2735" s="11">
        <v>2008</v>
      </c>
      <c r="D2735" s="11" t="s">
        <v>34</v>
      </c>
      <c r="E2735" s="11" t="s">
        <v>35</v>
      </c>
      <c r="F2735" s="36" t="s">
        <v>92</v>
      </c>
      <c r="G2735" s="36" t="s">
        <v>3967</v>
      </c>
      <c r="H2735" s="9" t="s">
        <v>3968</v>
      </c>
      <c r="I2735" s="10">
        <v>0</v>
      </c>
      <c r="J2735" s="12">
        <v>2125</v>
      </c>
      <c r="K2735" s="12">
        <v>425</v>
      </c>
      <c r="L2735" s="12">
        <v>0</v>
      </c>
      <c r="M2735" s="12">
        <v>0</v>
      </c>
      <c r="N2735" s="39">
        <v>0</v>
      </c>
      <c r="O2735" s="31">
        <v>1.98237</v>
      </c>
      <c r="P2735" s="36" t="s">
        <v>99</v>
      </c>
    </row>
    <row r="2736" spans="1:16" x14ac:dyDescent="0.25">
      <c r="A2736" s="38">
        <v>39697</v>
      </c>
      <c r="B2736" s="38">
        <v>39698</v>
      </c>
      <c r="C2736" s="11">
        <v>2008</v>
      </c>
      <c r="D2736" s="11" t="s">
        <v>34</v>
      </c>
      <c r="E2736" s="11" t="s">
        <v>35</v>
      </c>
      <c r="F2736" s="36" t="s">
        <v>77</v>
      </c>
      <c r="G2736" s="36" t="s">
        <v>3969</v>
      </c>
      <c r="H2736" s="9" t="s">
        <v>3970</v>
      </c>
      <c r="I2736" s="10">
        <v>0</v>
      </c>
      <c r="J2736" s="12">
        <v>1670</v>
      </c>
      <c r="K2736" s="12">
        <v>0</v>
      </c>
      <c r="L2736" s="12">
        <v>0</v>
      </c>
      <c r="M2736" s="12">
        <v>0</v>
      </c>
      <c r="N2736" s="39">
        <v>0</v>
      </c>
      <c r="O2736" s="31">
        <v>0</v>
      </c>
      <c r="P2736" s="36" t="s">
        <v>99</v>
      </c>
    </row>
    <row r="2737" spans="1:16" ht="24" x14ac:dyDescent="0.25">
      <c r="A2737" s="38">
        <v>39698</v>
      </c>
      <c r="B2737" s="38">
        <v>39699</v>
      </c>
      <c r="C2737" s="11">
        <v>2008</v>
      </c>
      <c r="D2737" s="11" t="s">
        <v>34</v>
      </c>
      <c r="E2737" s="11" t="s">
        <v>35</v>
      </c>
      <c r="F2737" s="36" t="s">
        <v>15</v>
      </c>
      <c r="G2737" s="36" t="s">
        <v>3971</v>
      </c>
      <c r="H2737" s="9" t="s">
        <v>3972</v>
      </c>
      <c r="I2737" s="10">
        <v>0</v>
      </c>
      <c r="J2737" s="12">
        <v>220</v>
      </c>
      <c r="K2737" s="12">
        <v>44</v>
      </c>
      <c r="L2737" s="12">
        <v>0</v>
      </c>
      <c r="M2737" s="12">
        <v>0</v>
      </c>
      <c r="N2737" s="39">
        <v>0</v>
      </c>
      <c r="O2737" s="31">
        <v>0.205233</v>
      </c>
      <c r="P2737" s="36" t="s">
        <v>99</v>
      </c>
    </row>
    <row r="2738" spans="1:16" ht="48" x14ac:dyDescent="0.25">
      <c r="A2738" s="38">
        <v>39699</v>
      </c>
      <c r="B2738" s="38">
        <v>39702</v>
      </c>
      <c r="C2738" s="11">
        <v>2008</v>
      </c>
      <c r="D2738" s="11" t="s">
        <v>34</v>
      </c>
      <c r="E2738" s="11" t="s">
        <v>67</v>
      </c>
      <c r="F2738" s="36" t="s">
        <v>47</v>
      </c>
      <c r="G2738" s="36" t="s">
        <v>3973</v>
      </c>
      <c r="H2738" s="9" t="s">
        <v>3974</v>
      </c>
      <c r="I2738" s="10">
        <v>0</v>
      </c>
      <c r="J2738" s="12">
        <v>8450</v>
      </c>
      <c r="K2738" s="12">
        <v>1690</v>
      </c>
      <c r="L2738" s="12">
        <v>13</v>
      </c>
      <c r="M2738" s="12">
        <v>20</v>
      </c>
      <c r="N2738" s="39">
        <v>0</v>
      </c>
      <c r="O2738" s="31">
        <v>378.6</v>
      </c>
      <c r="P2738" s="36" t="s">
        <v>3864</v>
      </c>
    </row>
    <row r="2739" spans="1:16" x14ac:dyDescent="0.25">
      <c r="A2739" s="38">
        <v>39699</v>
      </c>
      <c r="B2739" s="38">
        <v>39699</v>
      </c>
      <c r="C2739" s="11">
        <v>2008</v>
      </c>
      <c r="D2739" s="35" t="s">
        <v>104</v>
      </c>
      <c r="E2739" s="11" t="s">
        <v>276</v>
      </c>
      <c r="F2739" s="36" t="s">
        <v>162</v>
      </c>
      <c r="G2739" s="36" t="s">
        <v>145</v>
      </c>
      <c r="H2739" s="9" t="s">
        <v>3975</v>
      </c>
      <c r="I2739" s="10">
        <v>2</v>
      </c>
      <c r="J2739" s="12">
        <v>1775</v>
      </c>
      <c r="K2739" s="12">
        <v>355</v>
      </c>
      <c r="L2739" s="12">
        <v>0</v>
      </c>
      <c r="M2739" s="12">
        <v>0</v>
      </c>
      <c r="N2739" s="39">
        <v>0</v>
      </c>
      <c r="O2739" s="31">
        <v>66.700999999999993</v>
      </c>
      <c r="P2739" s="36" t="s">
        <v>298</v>
      </c>
    </row>
    <row r="2740" spans="1:16" x14ac:dyDescent="0.25">
      <c r="A2740" s="38">
        <v>39699</v>
      </c>
      <c r="B2740" s="38">
        <v>39702</v>
      </c>
      <c r="C2740" s="11">
        <v>2008</v>
      </c>
      <c r="D2740" s="11" t="s">
        <v>34</v>
      </c>
      <c r="E2740" s="11" t="s">
        <v>35</v>
      </c>
      <c r="F2740" s="36" t="s">
        <v>59</v>
      </c>
      <c r="G2740" s="36" t="s">
        <v>3976</v>
      </c>
      <c r="H2740" s="9" t="s">
        <v>3970</v>
      </c>
      <c r="I2740" s="10">
        <v>0</v>
      </c>
      <c r="J2740" s="12">
        <v>1314</v>
      </c>
      <c r="K2740" s="12">
        <v>150</v>
      </c>
      <c r="L2740" s="12">
        <v>0</v>
      </c>
      <c r="M2740" s="12">
        <v>0</v>
      </c>
      <c r="N2740" s="39">
        <v>0</v>
      </c>
      <c r="O2740" s="31">
        <v>0.3</v>
      </c>
      <c r="P2740" s="36" t="s">
        <v>99</v>
      </c>
    </row>
    <row r="2741" spans="1:16" ht="48" x14ac:dyDescent="0.25">
      <c r="A2741" s="38">
        <v>39700</v>
      </c>
      <c r="B2741" s="38">
        <v>39703</v>
      </c>
      <c r="C2741" s="11">
        <v>2008</v>
      </c>
      <c r="D2741" s="11" t="s">
        <v>34</v>
      </c>
      <c r="E2741" s="11" t="s">
        <v>35</v>
      </c>
      <c r="F2741" s="36" t="s">
        <v>59</v>
      </c>
      <c r="G2741" s="36" t="s">
        <v>145</v>
      </c>
      <c r="H2741" s="9" t="s">
        <v>3977</v>
      </c>
      <c r="I2741" s="10">
        <v>0</v>
      </c>
      <c r="J2741" s="12">
        <v>7770</v>
      </c>
      <c r="K2741" s="12">
        <v>1554</v>
      </c>
      <c r="L2741" s="12">
        <v>0</v>
      </c>
      <c r="M2741" s="12">
        <v>0</v>
      </c>
      <c r="N2741" s="39">
        <v>0</v>
      </c>
      <c r="O2741" s="31">
        <v>103.55800000000001</v>
      </c>
      <c r="P2741" s="36" t="s">
        <v>99</v>
      </c>
    </row>
    <row r="2742" spans="1:16" ht="60" x14ac:dyDescent="0.25">
      <c r="A2742" s="38">
        <v>39700</v>
      </c>
      <c r="B2742" s="38">
        <v>39703</v>
      </c>
      <c r="C2742" s="11">
        <v>2008</v>
      </c>
      <c r="D2742" s="11" t="s">
        <v>34</v>
      </c>
      <c r="E2742" s="11" t="s">
        <v>50</v>
      </c>
      <c r="F2742" s="36" t="s">
        <v>59</v>
      </c>
      <c r="G2742" s="36" t="s">
        <v>3978</v>
      </c>
      <c r="H2742" s="9" t="s">
        <v>3979</v>
      </c>
      <c r="I2742" s="10">
        <v>0</v>
      </c>
      <c r="J2742" s="12">
        <v>1438</v>
      </c>
      <c r="K2742" s="12">
        <v>0</v>
      </c>
      <c r="L2742" s="12">
        <v>0</v>
      </c>
      <c r="M2742" s="12">
        <v>0</v>
      </c>
      <c r="N2742" s="39">
        <v>7169.1</v>
      </c>
      <c r="O2742" s="31">
        <v>38.552</v>
      </c>
      <c r="P2742" s="36" t="s">
        <v>41</v>
      </c>
    </row>
    <row r="2743" spans="1:16" ht="24" x14ac:dyDescent="0.25">
      <c r="A2743" s="38">
        <v>39701</v>
      </c>
      <c r="B2743" s="38">
        <v>39701</v>
      </c>
      <c r="C2743" s="11">
        <v>2008</v>
      </c>
      <c r="D2743" s="11" t="s">
        <v>34</v>
      </c>
      <c r="E2743" s="11" t="s">
        <v>35</v>
      </c>
      <c r="F2743" s="36" t="s">
        <v>42</v>
      </c>
      <c r="G2743" s="36" t="s">
        <v>3980</v>
      </c>
      <c r="H2743" s="9" t="s">
        <v>3981</v>
      </c>
      <c r="I2743" s="10">
        <v>0</v>
      </c>
      <c r="J2743" s="12">
        <v>419</v>
      </c>
      <c r="K2743" s="12">
        <v>12</v>
      </c>
      <c r="L2743" s="12">
        <v>0</v>
      </c>
      <c r="M2743" s="12">
        <v>0</v>
      </c>
      <c r="N2743" s="39">
        <v>0</v>
      </c>
      <c r="O2743" s="31">
        <v>2.4E-2</v>
      </c>
      <c r="P2743" s="36" t="s">
        <v>99</v>
      </c>
    </row>
    <row r="2744" spans="1:16" x14ac:dyDescent="0.25">
      <c r="A2744" s="38">
        <v>39702</v>
      </c>
      <c r="B2744" s="38">
        <v>39702</v>
      </c>
      <c r="C2744" s="11">
        <v>2008</v>
      </c>
      <c r="D2744" s="11" t="s">
        <v>34</v>
      </c>
      <c r="E2744" s="11" t="s">
        <v>35</v>
      </c>
      <c r="F2744" s="36" t="s">
        <v>55</v>
      </c>
      <c r="G2744" s="36" t="s">
        <v>2618</v>
      </c>
      <c r="H2744" s="9" t="s">
        <v>3970</v>
      </c>
      <c r="I2744" s="10">
        <v>0</v>
      </c>
      <c r="J2744" s="12">
        <v>150</v>
      </c>
      <c r="K2744" s="12">
        <v>30</v>
      </c>
      <c r="L2744" s="12">
        <v>3</v>
      </c>
      <c r="M2744" s="12">
        <v>1</v>
      </c>
      <c r="N2744" s="39">
        <v>0</v>
      </c>
      <c r="O2744" s="31">
        <v>0.06</v>
      </c>
      <c r="P2744" s="36" t="s">
        <v>99</v>
      </c>
    </row>
    <row r="2745" spans="1:16" ht="24" x14ac:dyDescent="0.25">
      <c r="A2745" s="38">
        <v>39704</v>
      </c>
      <c r="B2745" s="38">
        <v>39705</v>
      </c>
      <c r="C2745" s="11">
        <v>2008</v>
      </c>
      <c r="D2745" s="11" t="s">
        <v>34</v>
      </c>
      <c r="E2745" s="11" t="s">
        <v>35</v>
      </c>
      <c r="F2745" s="36" t="s">
        <v>62</v>
      </c>
      <c r="G2745" s="36" t="s">
        <v>3982</v>
      </c>
      <c r="H2745" s="9" t="s">
        <v>3983</v>
      </c>
      <c r="I2745" s="10">
        <v>0</v>
      </c>
      <c r="J2745" s="12">
        <v>215</v>
      </c>
      <c r="K2745" s="12">
        <v>43</v>
      </c>
      <c r="L2745" s="12">
        <v>0</v>
      </c>
      <c r="M2745" s="12">
        <v>0</v>
      </c>
      <c r="N2745" s="39">
        <v>0</v>
      </c>
      <c r="O2745" s="31">
        <v>54.442</v>
      </c>
      <c r="P2745" s="36" t="s">
        <v>99</v>
      </c>
    </row>
    <row r="2746" spans="1:16" ht="24" x14ac:dyDescent="0.25">
      <c r="A2746" s="38">
        <v>39705</v>
      </c>
      <c r="B2746" s="38">
        <v>39705</v>
      </c>
      <c r="C2746" s="11">
        <v>2008</v>
      </c>
      <c r="D2746" s="11" t="s">
        <v>34</v>
      </c>
      <c r="E2746" s="11" t="s">
        <v>35</v>
      </c>
      <c r="F2746" s="36" t="s">
        <v>162</v>
      </c>
      <c r="G2746" s="9" t="s">
        <v>3984</v>
      </c>
      <c r="H2746" s="9" t="s">
        <v>3970</v>
      </c>
      <c r="I2746" s="10">
        <v>3</v>
      </c>
      <c r="J2746" s="12">
        <v>100</v>
      </c>
      <c r="K2746" s="12">
        <v>20</v>
      </c>
      <c r="L2746" s="12">
        <v>0</v>
      </c>
      <c r="M2746" s="12">
        <v>0</v>
      </c>
      <c r="N2746" s="39">
        <v>0</v>
      </c>
      <c r="O2746" s="31">
        <v>0.04</v>
      </c>
      <c r="P2746" s="36" t="s">
        <v>99</v>
      </c>
    </row>
    <row r="2747" spans="1:16" ht="48" x14ac:dyDescent="0.25">
      <c r="A2747" s="38">
        <v>39705</v>
      </c>
      <c r="B2747" s="38">
        <v>39705</v>
      </c>
      <c r="C2747" s="11">
        <v>2008</v>
      </c>
      <c r="D2747" s="11" t="s">
        <v>34</v>
      </c>
      <c r="E2747" s="11" t="s">
        <v>35</v>
      </c>
      <c r="F2747" s="36" t="s">
        <v>19</v>
      </c>
      <c r="G2747" s="36" t="s">
        <v>1970</v>
      </c>
      <c r="H2747" s="9" t="s">
        <v>3985</v>
      </c>
      <c r="I2747" s="10">
        <v>0</v>
      </c>
      <c r="J2747" s="12">
        <v>298</v>
      </c>
      <c r="K2747" s="12">
        <v>0</v>
      </c>
      <c r="L2747" s="12">
        <v>0</v>
      </c>
      <c r="M2747" s="12">
        <v>0</v>
      </c>
      <c r="N2747" s="39">
        <v>901.9</v>
      </c>
      <c r="O2747" s="31">
        <v>12.794</v>
      </c>
      <c r="P2747" s="36" t="s">
        <v>41</v>
      </c>
    </row>
    <row r="2748" spans="1:16" ht="48" x14ac:dyDescent="0.25">
      <c r="A2748" s="38">
        <v>39706</v>
      </c>
      <c r="B2748" s="38">
        <v>39706</v>
      </c>
      <c r="C2748" s="11">
        <v>2008</v>
      </c>
      <c r="D2748" s="35" t="s">
        <v>115</v>
      </c>
      <c r="E2748" s="11" t="s">
        <v>1450</v>
      </c>
      <c r="F2748" s="36" t="s">
        <v>75</v>
      </c>
      <c r="G2748" s="36" t="s">
        <v>272</v>
      </c>
      <c r="H2748" s="9" t="s">
        <v>3986</v>
      </c>
      <c r="I2748" s="10">
        <v>8</v>
      </c>
      <c r="J2748" s="12">
        <v>109</v>
      </c>
      <c r="K2748" s="12">
        <v>0</v>
      </c>
      <c r="L2748" s="12">
        <v>0</v>
      </c>
      <c r="M2748" s="12">
        <v>0</v>
      </c>
      <c r="N2748" s="39">
        <v>0</v>
      </c>
      <c r="O2748" s="31">
        <v>0</v>
      </c>
      <c r="P2748" s="36" t="s">
        <v>99</v>
      </c>
    </row>
    <row r="2749" spans="1:16" x14ac:dyDescent="0.25">
      <c r="A2749" s="38">
        <v>39706</v>
      </c>
      <c r="B2749" s="38">
        <v>39706</v>
      </c>
      <c r="C2749" s="11">
        <v>2008</v>
      </c>
      <c r="D2749" s="35" t="s">
        <v>115</v>
      </c>
      <c r="E2749" s="11" t="s">
        <v>116</v>
      </c>
      <c r="F2749" s="36" t="s">
        <v>21</v>
      </c>
      <c r="G2749" s="36" t="s">
        <v>3987</v>
      </c>
      <c r="H2749" s="9" t="s">
        <v>3988</v>
      </c>
      <c r="I2749" s="10">
        <v>4</v>
      </c>
      <c r="J2749" s="12">
        <v>4</v>
      </c>
      <c r="K2749" s="12">
        <v>0</v>
      </c>
      <c r="L2749" s="12">
        <v>0</v>
      </c>
      <c r="M2749" s="12">
        <v>0</v>
      </c>
      <c r="N2749" s="39">
        <v>0</v>
      </c>
      <c r="O2749" s="31">
        <v>1.5</v>
      </c>
      <c r="P2749" s="36" t="s">
        <v>99</v>
      </c>
    </row>
    <row r="2750" spans="1:16" ht="48" x14ac:dyDescent="0.25">
      <c r="A2750" s="38">
        <v>39706</v>
      </c>
      <c r="B2750" s="38">
        <v>39706</v>
      </c>
      <c r="C2750" s="11">
        <v>2008</v>
      </c>
      <c r="D2750" s="11" t="s">
        <v>34</v>
      </c>
      <c r="E2750" s="11" t="s">
        <v>35</v>
      </c>
      <c r="F2750" s="36" t="s">
        <v>19</v>
      </c>
      <c r="G2750" s="36" t="s">
        <v>3989</v>
      </c>
      <c r="H2750" s="9" t="s">
        <v>3990</v>
      </c>
      <c r="I2750" s="10">
        <v>0</v>
      </c>
      <c r="J2750" s="12">
        <v>31</v>
      </c>
      <c r="K2750" s="12">
        <v>0</v>
      </c>
      <c r="L2750" s="12">
        <v>0</v>
      </c>
      <c r="M2750" s="12">
        <v>0</v>
      </c>
      <c r="N2750" s="39">
        <v>110</v>
      </c>
      <c r="O2750" s="31">
        <v>1.4039999999999999</v>
      </c>
      <c r="P2750" s="36" t="s">
        <v>41</v>
      </c>
    </row>
    <row r="2751" spans="1:16" ht="60" x14ac:dyDescent="0.25">
      <c r="A2751" s="38">
        <v>39707</v>
      </c>
      <c r="B2751" s="38">
        <v>39707</v>
      </c>
      <c r="C2751" s="11">
        <v>2008</v>
      </c>
      <c r="D2751" s="11" t="s">
        <v>34</v>
      </c>
      <c r="E2751" s="11" t="s">
        <v>35</v>
      </c>
      <c r="F2751" s="36" t="s">
        <v>162</v>
      </c>
      <c r="G2751" s="9" t="s">
        <v>3991</v>
      </c>
      <c r="H2751" s="9" t="s">
        <v>3970</v>
      </c>
      <c r="I2751" s="10">
        <v>1</v>
      </c>
      <c r="J2751" s="12">
        <v>1</v>
      </c>
      <c r="K2751" s="12">
        <v>122</v>
      </c>
      <c r="L2751" s="12">
        <v>0</v>
      </c>
      <c r="M2751" s="12">
        <v>0</v>
      </c>
      <c r="N2751" s="39">
        <v>0</v>
      </c>
      <c r="O2751" s="31">
        <v>0.24399999999999999</v>
      </c>
      <c r="P2751" s="36" t="s">
        <v>99</v>
      </c>
    </row>
    <row r="2752" spans="1:16" ht="24" x14ac:dyDescent="0.25">
      <c r="A2752" s="38">
        <v>39708</v>
      </c>
      <c r="B2752" s="38">
        <v>39708</v>
      </c>
      <c r="C2752" s="11">
        <v>2008</v>
      </c>
      <c r="D2752" s="35" t="s">
        <v>104</v>
      </c>
      <c r="E2752" s="11" t="s">
        <v>276</v>
      </c>
      <c r="F2752" s="36" t="s">
        <v>92</v>
      </c>
      <c r="G2752" s="36" t="s">
        <v>3992</v>
      </c>
      <c r="H2752" s="9" t="s">
        <v>3993</v>
      </c>
      <c r="I2752" s="10">
        <v>4</v>
      </c>
      <c r="J2752" s="12">
        <v>9</v>
      </c>
      <c r="K2752" s="12">
        <v>0</v>
      </c>
      <c r="L2752" s="12">
        <v>0</v>
      </c>
      <c r="M2752" s="12">
        <v>0</v>
      </c>
      <c r="N2752" s="39">
        <v>0</v>
      </c>
      <c r="O2752" s="31">
        <v>0</v>
      </c>
      <c r="P2752" s="36" t="s">
        <v>99</v>
      </c>
    </row>
    <row r="2753" spans="1:16" ht="24" x14ac:dyDescent="0.25">
      <c r="A2753" s="38">
        <v>39708</v>
      </c>
      <c r="B2753" s="38">
        <v>39708</v>
      </c>
      <c r="C2753" s="11">
        <v>2008</v>
      </c>
      <c r="D2753" s="11" t="s">
        <v>34</v>
      </c>
      <c r="E2753" s="11" t="s">
        <v>35</v>
      </c>
      <c r="F2753" s="36" t="s">
        <v>36</v>
      </c>
      <c r="G2753" s="36" t="s">
        <v>3994</v>
      </c>
      <c r="H2753" s="9" t="s">
        <v>3995</v>
      </c>
      <c r="I2753" s="10">
        <v>0</v>
      </c>
      <c r="J2753" s="12">
        <v>160</v>
      </c>
      <c r="K2753" s="12">
        <v>32</v>
      </c>
      <c r="L2753" s="12">
        <v>0</v>
      </c>
      <c r="M2753" s="12">
        <v>0</v>
      </c>
      <c r="N2753" s="39">
        <v>0</v>
      </c>
      <c r="O2753" s="31">
        <v>6.4000000000000001E-2</v>
      </c>
      <c r="P2753" s="36" t="s">
        <v>99</v>
      </c>
    </row>
    <row r="2754" spans="1:16" ht="84" x14ac:dyDescent="0.25">
      <c r="A2754" s="38">
        <v>39709</v>
      </c>
      <c r="B2754" s="38">
        <v>39711</v>
      </c>
      <c r="C2754" s="11">
        <v>2008</v>
      </c>
      <c r="D2754" s="11" t="s">
        <v>34</v>
      </c>
      <c r="E2754" s="11" t="s">
        <v>35</v>
      </c>
      <c r="F2754" s="36" t="s">
        <v>162</v>
      </c>
      <c r="G2754" s="9" t="s">
        <v>3996</v>
      </c>
      <c r="H2754" s="9" t="s">
        <v>3997</v>
      </c>
      <c r="I2754" s="10">
        <v>0</v>
      </c>
      <c r="J2754" s="12">
        <v>112095</v>
      </c>
      <c r="K2754" s="12">
        <v>10074</v>
      </c>
      <c r="L2754" s="12">
        <v>0</v>
      </c>
      <c r="M2754" s="12">
        <v>0</v>
      </c>
      <c r="N2754" s="39">
        <v>0</v>
      </c>
      <c r="O2754" s="31">
        <v>20.148</v>
      </c>
      <c r="P2754" s="36" t="s">
        <v>99</v>
      </c>
    </row>
    <row r="2755" spans="1:16" ht="36" x14ac:dyDescent="0.25">
      <c r="A2755" s="38">
        <v>39709</v>
      </c>
      <c r="B2755" s="38">
        <v>39709</v>
      </c>
      <c r="C2755" s="11">
        <v>2008</v>
      </c>
      <c r="D2755" s="11" t="s">
        <v>34</v>
      </c>
      <c r="E2755" s="11" t="s">
        <v>50</v>
      </c>
      <c r="F2755" s="36" t="s">
        <v>75</v>
      </c>
      <c r="G2755" s="36" t="s">
        <v>3998</v>
      </c>
      <c r="H2755" s="9" t="s">
        <v>3999</v>
      </c>
      <c r="I2755" s="10">
        <v>0</v>
      </c>
      <c r="J2755" s="12">
        <v>513</v>
      </c>
      <c r="K2755" s="12">
        <v>0</v>
      </c>
      <c r="L2755" s="12">
        <v>0</v>
      </c>
      <c r="M2755" s="12">
        <v>0</v>
      </c>
      <c r="N2755" s="39">
        <v>1560.8</v>
      </c>
      <c r="O2755" s="31">
        <v>15.335000000000001</v>
      </c>
      <c r="P2755" s="36" t="s">
        <v>41</v>
      </c>
    </row>
    <row r="2756" spans="1:16" ht="48" x14ac:dyDescent="0.25">
      <c r="A2756" s="38">
        <v>39710</v>
      </c>
      <c r="B2756" s="38">
        <v>39713</v>
      </c>
      <c r="C2756" s="11">
        <v>2008</v>
      </c>
      <c r="D2756" s="11" t="s">
        <v>34</v>
      </c>
      <c r="E2756" s="11" t="s">
        <v>35</v>
      </c>
      <c r="F2756" s="36" t="s">
        <v>162</v>
      </c>
      <c r="G2756" s="9" t="s">
        <v>4000</v>
      </c>
      <c r="H2756" s="9" t="s">
        <v>4001</v>
      </c>
      <c r="I2756" s="10">
        <v>0</v>
      </c>
      <c r="J2756" s="12">
        <v>212471</v>
      </c>
      <c r="K2756" s="12">
        <v>1609</v>
      </c>
      <c r="L2756" s="12">
        <v>31</v>
      </c>
      <c r="M2756" s="12">
        <v>12</v>
      </c>
      <c r="N2756" s="39">
        <v>35820</v>
      </c>
      <c r="O2756" s="31">
        <v>1413.373</v>
      </c>
      <c r="P2756" s="36" t="s">
        <v>38</v>
      </c>
    </row>
    <row r="2757" spans="1:16" x14ac:dyDescent="0.25">
      <c r="A2757" s="38">
        <v>39710</v>
      </c>
      <c r="B2757" s="38">
        <v>39710</v>
      </c>
      <c r="C2757" s="11">
        <v>2008</v>
      </c>
      <c r="D2757" s="11" t="s">
        <v>34</v>
      </c>
      <c r="E2757" s="11" t="s">
        <v>35</v>
      </c>
      <c r="F2757" s="36" t="s">
        <v>36</v>
      </c>
      <c r="G2757" s="36" t="s">
        <v>2176</v>
      </c>
      <c r="H2757" s="9" t="s">
        <v>3970</v>
      </c>
      <c r="I2757" s="10">
        <v>0</v>
      </c>
      <c r="J2757" s="12">
        <v>30</v>
      </c>
      <c r="K2757" s="12">
        <v>14</v>
      </c>
      <c r="L2757" s="12">
        <v>0</v>
      </c>
      <c r="M2757" s="12">
        <v>0</v>
      </c>
      <c r="N2757" s="39">
        <v>0</v>
      </c>
      <c r="O2757" s="31">
        <v>2.8000000000000001E-2</v>
      </c>
      <c r="P2757" s="36" t="s">
        <v>99</v>
      </c>
    </row>
    <row r="2758" spans="1:16" x14ac:dyDescent="0.25">
      <c r="A2758" s="38">
        <v>39710</v>
      </c>
      <c r="B2758" s="38">
        <v>39710</v>
      </c>
      <c r="C2758" s="11">
        <v>2008</v>
      </c>
      <c r="D2758" s="11" t="s">
        <v>34</v>
      </c>
      <c r="E2758" s="11" t="s">
        <v>35</v>
      </c>
      <c r="F2758" s="36" t="s">
        <v>598</v>
      </c>
      <c r="G2758" s="36" t="s">
        <v>1729</v>
      </c>
      <c r="H2758" s="9" t="s">
        <v>3970</v>
      </c>
      <c r="I2758" s="10">
        <v>0</v>
      </c>
      <c r="J2758" s="12">
        <v>36</v>
      </c>
      <c r="K2758" s="12">
        <v>10</v>
      </c>
      <c r="L2758" s="12">
        <v>0</v>
      </c>
      <c r="M2758" s="12">
        <v>0</v>
      </c>
      <c r="N2758" s="39">
        <v>0</v>
      </c>
      <c r="O2758" s="31">
        <v>0.02</v>
      </c>
      <c r="P2758" s="36" t="s">
        <v>99</v>
      </c>
    </row>
    <row r="2759" spans="1:16" ht="48" x14ac:dyDescent="0.25">
      <c r="A2759" s="38">
        <v>39713</v>
      </c>
      <c r="B2759" s="38">
        <v>39717</v>
      </c>
      <c r="C2759" s="11">
        <v>2008</v>
      </c>
      <c r="D2759" s="11" t="s">
        <v>34</v>
      </c>
      <c r="E2759" s="11" t="s">
        <v>35</v>
      </c>
      <c r="F2759" s="36" t="s">
        <v>162</v>
      </c>
      <c r="G2759" s="36" t="s">
        <v>4002</v>
      </c>
      <c r="H2759" s="9" t="s">
        <v>4003</v>
      </c>
      <c r="I2759" s="10">
        <v>0</v>
      </c>
      <c r="J2759" s="12">
        <v>8115</v>
      </c>
      <c r="K2759" s="12">
        <v>1623</v>
      </c>
      <c r="L2759" s="12">
        <v>33</v>
      </c>
      <c r="M2759" s="12">
        <v>6</v>
      </c>
      <c r="N2759" s="39">
        <v>0</v>
      </c>
      <c r="O2759" s="31">
        <v>691.56600000000003</v>
      </c>
      <c r="P2759" s="36" t="s">
        <v>99</v>
      </c>
    </row>
    <row r="2760" spans="1:16" ht="24" x14ac:dyDescent="0.25">
      <c r="A2760" s="38">
        <v>39714</v>
      </c>
      <c r="B2760" s="38">
        <v>39714</v>
      </c>
      <c r="C2760" s="11">
        <v>2008</v>
      </c>
      <c r="D2760" s="11" t="s">
        <v>34</v>
      </c>
      <c r="E2760" s="11" t="s">
        <v>35</v>
      </c>
      <c r="F2760" s="36" t="s">
        <v>92</v>
      </c>
      <c r="G2760" s="36" t="s">
        <v>4004</v>
      </c>
      <c r="H2760" s="9" t="s">
        <v>4005</v>
      </c>
      <c r="I2760" s="10">
        <v>1</v>
      </c>
      <c r="J2760" s="12">
        <v>10885</v>
      </c>
      <c r="K2760" s="12">
        <v>2177</v>
      </c>
      <c r="L2760" s="12">
        <v>3</v>
      </c>
      <c r="M2760" s="12">
        <v>0</v>
      </c>
      <c r="N2760" s="39">
        <v>0</v>
      </c>
      <c r="O2760" s="31">
        <v>4.3540000000000001</v>
      </c>
      <c r="P2760" s="36" t="s">
        <v>99</v>
      </c>
    </row>
    <row r="2761" spans="1:16" ht="36" x14ac:dyDescent="0.25">
      <c r="A2761" s="38">
        <v>39714</v>
      </c>
      <c r="B2761" s="38">
        <v>39718</v>
      </c>
      <c r="C2761" s="11">
        <v>2008</v>
      </c>
      <c r="D2761" s="11" t="s">
        <v>34</v>
      </c>
      <c r="E2761" s="11" t="s">
        <v>35</v>
      </c>
      <c r="F2761" s="36" t="s">
        <v>92</v>
      </c>
      <c r="G2761" s="36" t="s">
        <v>4006</v>
      </c>
      <c r="H2761" s="9" t="s">
        <v>4007</v>
      </c>
      <c r="I2761" s="10">
        <v>0</v>
      </c>
      <c r="J2761" s="12">
        <v>0</v>
      </c>
      <c r="K2761" s="12">
        <v>0</v>
      </c>
      <c r="L2761" s="12">
        <v>0</v>
      </c>
      <c r="M2761" s="12">
        <v>0</v>
      </c>
      <c r="N2761" s="39">
        <v>0</v>
      </c>
      <c r="O2761" s="31">
        <v>424.94400000000002</v>
      </c>
      <c r="P2761" s="36" t="s">
        <v>99</v>
      </c>
    </row>
    <row r="2762" spans="1:16" ht="24" x14ac:dyDescent="0.25">
      <c r="A2762" s="38">
        <v>39714</v>
      </c>
      <c r="B2762" s="38">
        <v>39714</v>
      </c>
      <c r="C2762" s="11">
        <v>2008</v>
      </c>
      <c r="D2762" s="11" t="s">
        <v>34</v>
      </c>
      <c r="E2762" s="11" t="s">
        <v>35</v>
      </c>
      <c r="F2762" s="36" t="s">
        <v>162</v>
      </c>
      <c r="G2762" s="36" t="s">
        <v>4008</v>
      </c>
      <c r="H2762" s="9" t="s">
        <v>3981</v>
      </c>
      <c r="I2762" s="10">
        <v>0</v>
      </c>
      <c r="J2762" s="12">
        <v>60</v>
      </c>
      <c r="K2762" s="12">
        <v>12</v>
      </c>
      <c r="L2762" s="12">
        <v>0</v>
      </c>
      <c r="M2762" s="12">
        <v>0</v>
      </c>
      <c r="N2762" s="39">
        <v>0</v>
      </c>
      <c r="O2762" s="31">
        <v>2.4E-2</v>
      </c>
      <c r="P2762" s="36" t="s">
        <v>99</v>
      </c>
    </row>
    <row r="2763" spans="1:16" ht="60" x14ac:dyDescent="0.25">
      <c r="A2763" s="38">
        <v>39715</v>
      </c>
      <c r="B2763" s="38">
        <v>39715</v>
      </c>
      <c r="C2763" s="11">
        <v>2008</v>
      </c>
      <c r="D2763" s="11" t="s">
        <v>34</v>
      </c>
      <c r="E2763" s="11" t="s">
        <v>50</v>
      </c>
      <c r="F2763" s="36" t="s">
        <v>598</v>
      </c>
      <c r="G2763" s="36" t="s">
        <v>4009</v>
      </c>
      <c r="H2763" s="9" t="s">
        <v>4010</v>
      </c>
      <c r="I2763" s="10">
        <v>0</v>
      </c>
      <c r="J2763" s="12">
        <v>38246</v>
      </c>
      <c r="K2763" s="12">
        <v>1634</v>
      </c>
      <c r="L2763" s="12">
        <v>456</v>
      </c>
      <c r="M2763" s="12">
        <v>8</v>
      </c>
      <c r="N2763" s="39">
        <v>360022</v>
      </c>
      <c r="O2763" s="31">
        <v>4594.2</v>
      </c>
      <c r="P2763" s="36" t="s">
        <v>3395</v>
      </c>
    </row>
    <row r="2764" spans="1:16" ht="24" x14ac:dyDescent="0.25">
      <c r="A2764" s="38">
        <v>39716</v>
      </c>
      <c r="B2764" s="38">
        <v>39716</v>
      </c>
      <c r="C2764" s="11">
        <v>2008</v>
      </c>
      <c r="D2764" s="11" t="s">
        <v>34</v>
      </c>
      <c r="E2764" s="11" t="s">
        <v>35</v>
      </c>
      <c r="F2764" s="36" t="s">
        <v>36</v>
      </c>
      <c r="G2764" s="36" t="s">
        <v>4011</v>
      </c>
      <c r="H2764" s="9" t="s">
        <v>4012</v>
      </c>
      <c r="I2764" s="10">
        <v>0</v>
      </c>
      <c r="J2764" s="12">
        <v>24005</v>
      </c>
      <c r="K2764" s="12">
        <v>2986</v>
      </c>
      <c r="L2764" s="12">
        <v>29</v>
      </c>
      <c r="M2764" s="12">
        <v>0</v>
      </c>
      <c r="N2764" s="39">
        <v>0</v>
      </c>
      <c r="O2764" s="31">
        <v>5.9720000000000004</v>
      </c>
      <c r="P2764" s="36" t="s">
        <v>99</v>
      </c>
    </row>
    <row r="2765" spans="1:16" ht="24" x14ac:dyDescent="0.25">
      <c r="A2765" s="38">
        <v>39727</v>
      </c>
      <c r="B2765" s="38">
        <v>39727</v>
      </c>
      <c r="C2765" s="11">
        <v>2008</v>
      </c>
      <c r="D2765" s="35" t="s">
        <v>115</v>
      </c>
      <c r="E2765" s="11" t="s">
        <v>116</v>
      </c>
      <c r="F2765" s="36" t="s">
        <v>92</v>
      </c>
      <c r="G2765" s="36" t="s">
        <v>4013</v>
      </c>
      <c r="H2765" s="9" t="s">
        <v>4014</v>
      </c>
      <c r="I2765" s="10">
        <v>2</v>
      </c>
      <c r="J2765" s="12">
        <v>2</v>
      </c>
      <c r="K2765" s="12">
        <v>0</v>
      </c>
      <c r="L2765" s="12">
        <v>0</v>
      </c>
      <c r="M2765" s="12">
        <v>0</v>
      </c>
      <c r="N2765" s="39">
        <v>0</v>
      </c>
      <c r="O2765" s="31">
        <v>0</v>
      </c>
      <c r="P2765" s="36" t="s">
        <v>99</v>
      </c>
    </row>
    <row r="2766" spans="1:16" ht="48" x14ac:dyDescent="0.25">
      <c r="A2766" s="38">
        <v>39728</v>
      </c>
      <c r="B2766" s="38">
        <v>39728</v>
      </c>
      <c r="C2766" s="11">
        <v>2008</v>
      </c>
      <c r="D2766" s="11" t="s">
        <v>34</v>
      </c>
      <c r="E2766" s="11" t="s">
        <v>35</v>
      </c>
      <c r="F2766" s="36" t="s">
        <v>162</v>
      </c>
      <c r="G2766" s="9" t="s">
        <v>4015</v>
      </c>
      <c r="H2766" s="9" t="s">
        <v>3970</v>
      </c>
      <c r="I2766" s="10">
        <v>0</v>
      </c>
      <c r="J2766" s="12">
        <v>1140</v>
      </c>
      <c r="K2766" s="12">
        <v>228</v>
      </c>
      <c r="L2766" s="12">
        <v>0</v>
      </c>
      <c r="M2766" s="12">
        <v>0</v>
      </c>
      <c r="N2766" s="39">
        <v>0</v>
      </c>
      <c r="O2766" s="31">
        <v>0.45600000000000002</v>
      </c>
      <c r="P2766" s="36" t="s">
        <v>99</v>
      </c>
    </row>
    <row r="2767" spans="1:16" x14ac:dyDescent="0.25">
      <c r="A2767" s="38">
        <v>39728</v>
      </c>
      <c r="B2767" s="38">
        <v>39728</v>
      </c>
      <c r="C2767" s="11">
        <v>2008</v>
      </c>
      <c r="D2767" s="11" t="s">
        <v>34</v>
      </c>
      <c r="E2767" s="11" t="s">
        <v>35</v>
      </c>
      <c r="F2767" s="36" t="s">
        <v>15</v>
      </c>
      <c r="G2767" s="36" t="s">
        <v>4016</v>
      </c>
      <c r="H2767" s="9" t="s">
        <v>4017</v>
      </c>
      <c r="I2767" s="10">
        <v>0</v>
      </c>
      <c r="J2767" s="12">
        <v>750</v>
      </c>
      <c r="K2767" s="12">
        <v>150</v>
      </c>
      <c r="L2767" s="12">
        <v>0</v>
      </c>
      <c r="M2767" s="12">
        <v>0</v>
      </c>
      <c r="N2767" s="39">
        <v>0</v>
      </c>
      <c r="O2767" s="31">
        <v>0.3</v>
      </c>
      <c r="P2767" s="36" t="s">
        <v>99</v>
      </c>
    </row>
    <row r="2768" spans="1:16" ht="36" x14ac:dyDescent="0.25">
      <c r="A2768" s="38">
        <v>39732</v>
      </c>
      <c r="B2768" s="38">
        <v>39366</v>
      </c>
      <c r="C2768" s="11">
        <v>2008</v>
      </c>
      <c r="D2768" s="11" t="s">
        <v>34</v>
      </c>
      <c r="E2768" s="11" t="s">
        <v>67</v>
      </c>
      <c r="F2768" s="36" t="s">
        <v>47</v>
      </c>
      <c r="G2768" s="36" t="s">
        <v>4018</v>
      </c>
      <c r="H2768" s="9" t="s">
        <v>4019</v>
      </c>
      <c r="I2768" s="10">
        <v>4</v>
      </c>
      <c r="J2768" s="12">
        <v>15068</v>
      </c>
      <c r="K2768" s="12">
        <v>815</v>
      </c>
      <c r="L2768" s="12">
        <v>36</v>
      </c>
      <c r="M2768" s="12">
        <v>16</v>
      </c>
      <c r="N2768" s="39">
        <v>3370</v>
      </c>
      <c r="O2768" s="31">
        <v>402.9</v>
      </c>
      <c r="P2768" s="36" t="s">
        <v>38</v>
      </c>
    </row>
    <row r="2769" spans="1:16" ht="48" x14ac:dyDescent="0.25">
      <c r="A2769" s="38">
        <v>39732</v>
      </c>
      <c r="B2769" s="38">
        <v>39732</v>
      </c>
      <c r="C2769" s="11">
        <v>2008</v>
      </c>
      <c r="D2769" s="11" t="s">
        <v>34</v>
      </c>
      <c r="E2769" s="11" t="s">
        <v>35</v>
      </c>
      <c r="F2769" s="36" t="s">
        <v>36</v>
      </c>
      <c r="G2769" s="36" t="s">
        <v>4020</v>
      </c>
      <c r="H2769" s="9" t="s">
        <v>4021</v>
      </c>
      <c r="I2769" s="10">
        <v>0</v>
      </c>
      <c r="J2769" s="12">
        <v>421</v>
      </c>
      <c r="K2769" s="12">
        <v>0</v>
      </c>
      <c r="L2769" s="12">
        <v>0</v>
      </c>
      <c r="M2769" s="12">
        <v>0</v>
      </c>
      <c r="N2769" s="39">
        <v>1569</v>
      </c>
      <c r="O2769" s="31">
        <v>5.9379999999999997</v>
      </c>
      <c r="P2769" s="36" t="s">
        <v>41</v>
      </c>
    </row>
    <row r="2770" spans="1:16" ht="48" x14ac:dyDescent="0.25">
      <c r="A2770" s="38">
        <v>39732</v>
      </c>
      <c r="B2770" s="38">
        <v>39732</v>
      </c>
      <c r="C2770" s="11">
        <v>2008</v>
      </c>
      <c r="D2770" s="11" t="s">
        <v>34</v>
      </c>
      <c r="E2770" s="11" t="s">
        <v>67</v>
      </c>
      <c r="F2770" s="36" t="s">
        <v>72</v>
      </c>
      <c r="G2770" s="36" t="s">
        <v>4022</v>
      </c>
      <c r="H2770" s="9" t="s">
        <v>4023</v>
      </c>
      <c r="I2770" s="10">
        <v>0</v>
      </c>
      <c r="J2770" s="12">
        <v>3144</v>
      </c>
      <c r="K2770" s="12">
        <v>681</v>
      </c>
      <c r="L2770" s="12">
        <v>10</v>
      </c>
      <c r="M2770" s="12">
        <v>0</v>
      </c>
      <c r="N2770" s="39">
        <v>0</v>
      </c>
      <c r="O2770" s="31">
        <v>292.21100000000001</v>
      </c>
      <c r="P2770" s="36" t="s">
        <v>3864</v>
      </c>
    </row>
    <row r="2771" spans="1:16" ht="24" x14ac:dyDescent="0.25">
      <c r="A2771" s="38">
        <v>39732</v>
      </c>
      <c r="B2771" s="38">
        <v>39732</v>
      </c>
      <c r="C2771" s="11">
        <v>2008</v>
      </c>
      <c r="D2771" s="11" t="s">
        <v>34</v>
      </c>
      <c r="E2771" s="11" t="s">
        <v>35</v>
      </c>
      <c r="F2771" s="36" t="s">
        <v>15</v>
      </c>
      <c r="G2771" s="36" t="s">
        <v>4024</v>
      </c>
      <c r="H2771" s="9" t="s">
        <v>4005</v>
      </c>
      <c r="I2771" s="10">
        <v>0</v>
      </c>
      <c r="J2771" s="12">
        <v>1160</v>
      </c>
      <c r="K2771" s="12">
        <v>232</v>
      </c>
      <c r="L2771" s="12">
        <v>0</v>
      </c>
      <c r="M2771" s="12">
        <v>0</v>
      </c>
      <c r="N2771" s="39">
        <v>0</v>
      </c>
      <c r="O2771" s="31">
        <v>1.0821400000000001</v>
      </c>
      <c r="P2771" s="36" t="s">
        <v>99</v>
      </c>
    </row>
    <row r="2772" spans="1:16" ht="24" x14ac:dyDescent="0.25">
      <c r="A2772" s="38">
        <v>39732</v>
      </c>
      <c r="B2772" s="38">
        <v>39733</v>
      </c>
      <c r="C2772" s="11">
        <v>2008</v>
      </c>
      <c r="D2772" s="11" t="s">
        <v>34</v>
      </c>
      <c r="E2772" s="11" t="s">
        <v>35</v>
      </c>
      <c r="F2772" s="36" t="s">
        <v>59</v>
      </c>
      <c r="G2772" s="36" t="s">
        <v>4025</v>
      </c>
      <c r="H2772" s="9" t="s">
        <v>4026</v>
      </c>
      <c r="I2772" s="10">
        <v>0</v>
      </c>
      <c r="J2772" s="12">
        <v>728</v>
      </c>
      <c r="K2772" s="12">
        <v>0</v>
      </c>
      <c r="L2772" s="12">
        <v>0</v>
      </c>
      <c r="M2772" s="12">
        <v>0</v>
      </c>
      <c r="N2772" s="39">
        <v>0</v>
      </c>
      <c r="O2772" s="31">
        <v>0</v>
      </c>
      <c r="P2772" s="36" t="s">
        <v>99</v>
      </c>
    </row>
    <row r="2773" spans="1:16" ht="24" x14ac:dyDescent="0.25">
      <c r="A2773" s="38">
        <v>39734</v>
      </c>
      <c r="B2773" s="38">
        <v>39734</v>
      </c>
      <c r="C2773" s="11">
        <v>2008</v>
      </c>
      <c r="D2773" s="35" t="s">
        <v>13</v>
      </c>
      <c r="E2773" s="11" t="s">
        <v>112</v>
      </c>
      <c r="F2773" s="36" t="s">
        <v>155</v>
      </c>
      <c r="G2773" s="36" t="s">
        <v>521</v>
      </c>
      <c r="H2773" s="9" t="s">
        <v>4027</v>
      </c>
      <c r="I2773" s="10">
        <v>2</v>
      </c>
      <c r="J2773" s="12">
        <v>9</v>
      </c>
      <c r="K2773" s="12">
        <v>0</v>
      </c>
      <c r="L2773" s="12">
        <v>0</v>
      </c>
      <c r="M2773" s="12">
        <v>0</v>
      </c>
      <c r="N2773" s="39">
        <v>0</v>
      </c>
      <c r="O2773" s="31">
        <v>0</v>
      </c>
      <c r="P2773" s="36" t="s">
        <v>99</v>
      </c>
    </row>
    <row r="2774" spans="1:16" ht="84" x14ac:dyDescent="0.25">
      <c r="A2774" s="38">
        <v>39737</v>
      </c>
      <c r="B2774" s="38">
        <v>39737</v>
      </c>
      <c r="C2774" s="11">
        <v>2008</v>
      </c>
      <c r="D2774" s="11" t="s">
        <v>34</v>
      </c>
      <c r="E2774" s="11" t="s">
        <v>35</v>
      </c>
      <c r="F2774" s="36" t="s">
        <v>162</v>
      </c>
      <c r="G2774" s="9" t="s">
        <v>4028</v>
      </c>
      <c r="H2774" s="9" t="s">
        <v>4029</v>
      </c>
      <c r="I2774" s="10">
        <v>0</v>
      </c>
      <c r="J2774" s="12">
        <v>8210</v>
      </c>
      <c r="K2774" s="12">
        <v>1642</v>
      </c>
      <c r="L2774" s="12">
        <v>0</v>
      </c>
      <c r="M2774" s="12">
        <v>0</v>
      </c>
      <c r="N2774" s="39">
        <v>0</v>
      </c>
      <c r="O2774" s="31">
        <v>3.2839999999999998</v>
      </c>
      <c r="P2774" s="36" t="s">
        <v>99</v>
      </c>
    </row>
    <row r="2775" spans="1:16" ht="24" x14ac:dyDescent="0.25">
      <c r="A2775" s="38">
        <v>39737</v>
      </c>
      <c r="B2775" s="38">
        <v>39737</v>
      </c>
      <c r="C2775" s="11">
        <v>2008</v>
      </c>
      <c r="D2775" s="35" t="s">
        <v>115</v>
      </c>
      <c r="E2775" s="11" t="s">
        <v>364</v>
      </c>
      <c r="F2775" s="36" t="s">
        <v>165</v>
      </c>
      <c r="G2775" s="36" t="s">
        <v>4030</v>
      </c>
      <c r="H2775" s="9" t="s">
        <v>4031</v>
      </c>
      <c r="I2775" s="10">
        <v>0</v>
      </c>
      <c r="J2775" s="12">
        <v>169</v>
      </c>
      <c r="K2775" s="12">
        <v>0</v>
      </c>
      <c r="L2775" s="12">
        <v>0</v>
      </c>
      <c r="M2775" s="12">
        <v>0</v>
      </c>
      <c r="N2775" s="39">
        <v>0</v>
      </c>
      <c r="O2775" s="31">
        <v>0</v>
      </c>
      <c r="P2775" s="36" t="s">
        <v>99</v>
      </c>
    </row>
    <row r="2776" spans="1:16" ht="60" x14ac:dyDescent="0.25">
      <c r="A2776" s="38">
        <v>39738</v>
      </c>
      <c r="B2776" s="38">
        <v>39749</v>
      </c>
      <c r="C2776" s="11">
        <v>2008</v>
      </c>
      <c r="D2776" s="11" t="s">
        <v>34</v>
      </c>
      <c r="E2776" s="11" t="s">
        <v>35</v>
      </c>
      <c r="F2776" s="36" t="s">
        <v>36</v>
      </c>
      <c r="G2776" s="36" t="s">
        <v>4032</v>
      </c>
      <c r="H2776" s="9" t="s">
        <v>4033</v>
      </c>
      <c r="I2776" s="10">
        <v>0</v>
      </c>
      <c r="J2776" s="12">
        <v>324</v>
      </c>
      <c r="K2776" s="12">
        <v>0</v>
      </c>
      <c r="L2776" s="12">
        <v>0</v>
      </c>
      <c r="M2776" s="12">
        <v>0</v>
      </c>
      <c r="N2776" s="39">
        <v>584.6</v>
      </c>
      <c r="O2776" s="31">
        <v>2.4169999999999998</v>
      </c>
      <c r="P2776" s="36" t="s">
        <v>41</v>
      </c>
    </row>
    <row r="2777" spans="1:16" ht="24" x14ac:dyDescent="0.25">
      <c r="A2777" s="38">
        <v>39738</v>
      </c>
      <c r="B2777" s="38">
        <v>39738</v>
      </c>
      <c r="C2777" s="11">
        <v>2008</v>
      </c>
      <c r="D2777" s="11" t="s">
        <v>34</v>
      </c>
      <c r="E2777" s="11" t="s">
        <v>35</v>
      </c>
      <c r="F2777" s="36" t="s">
        <v>36</v>
      </c>
      <c r="G2777" s="9" t="s">
        <v>4034</v>
      </c>
      <c r="H2777" s="9" t="s">
        <v>4035</v>
      </c>
      <c r="I2777" s="10">
        <v>0</v>
      </c>
      <c r="J2777" s="12">
        <v>2385</v>
      </c>
      <c r="K2777" s="12">
        <v>185</v>
      </c>
      <c r="L2777" s="12">
        <v>0</v>
      </c>
      <c r="M2777" s="12">
        <v>0</v>
      </c>
      <c r="N2777" s="39">
        <v>0</v>
      </c>
      <c r="O2777" s="31">
        <v>0.37</v>
      </c>
      <c r="P2777" s="36" t="s">
        <v>99</v>
      </c>
    </row>
    <row r="2778" spans="1:16" ht="24" x14ac:dyDescent="0.25">
      <c r="A2778" s="38">
        <v>39738</v>
      </c>
      <c r="B2778" s="38">
        <v>39738</v>
      </c>
      <c r="C2778" s="11">
        <v>2008</v>
      </c>
      <c r="D2778" s="35" t="s">
        <v>115</v>
      </c>
      <c r="E2778" s="11" t="s">
        <v>116</v>
      </c>
      <c r="F2778" s="36" t="s">
        <v>62</v>
      </c>
      <c r="G2778" s="36" t="s">
        <v>4036</v>
      </c>
      <c r="H2778" s="9" t="s">
        <v>4037</v>
      </c>
      <c r="I2778" s="10">
        <v>3</v>
      </c>
      <c r="J2778" s="12">
        <v>0</v>
      </c>
      <c r="K2778" s="12">
        <v>0</v>
      </c>
      <c r="L2778" s="12">
        <v>0</v>
      </c>
      <c r="M2778" s="12">
        <v>0</v>
      </c>
      <c r="N2778" s="39">
        <v>0</v>
      </c>
      <c r="O2778" s="31">
        <v>1.5</v>
      </c>
      <c r="P2778" s="36" t="s">
        <v>99</v>
      </c>
    </row>
    <row r="2779" spans="1:16" ht="24" x14ac:dyDescent="0.25">
      <c r="A2779" s="38">
        <v>39738</v>
      </c>
      <c r="B2779" s="38">
        <v>39738</v>
      </c>
      <c r="C2779" s="11">
        <v>2008</v>
      </c>
      <c r="D2779" s="35" t="s">
        <v>115</v>
      </c>
      <c r="E2779" s="11" t="s">
        <v>116</v>
      </c>
      <c r="F2779" s="36" t="s">
        <v>51</v>
      </c>
      <c r="G2779" s="36" t="s">
        <v>4038</v>
      </c>
      <c r="H2779" s="9" t="s">
        <v>4039</v>
      </c>
      <c r="I2779" s="10">
        <v>0</v>
      </c>
      <c r="J2779" s="12">
        <v>1</v>
      </c>
      <c r="K2779" s="12">
        <v>0</v>
      </c>
      <c r="L2779" s="12">
        <v>0</v>
      </c>
      <c r="M2779" s="12">
        <v>0</v>
      </c>
      <c r="N2779" s="39">
        <v>0</v>
      </c>
      <c r="O2779" s="31">
        <v>0.3</v>
      </c>
      <c r="P2779" s="36" t="s">
        <v>99</v>
      </c>
    </row>
    <row r="2780" spans="1:16" ht="36" x14ac:dyDescent="0.25">
      <c r="A2780" s="38">
        <v>39739</v>
      </c>
      <c r="B2780" s="38">
        <v>39739</v>
      </c>
      <c r="C2780" s="11">
        <v>2008</v>
      </c>
      <c r="D2780" s="35" t="s">
        <v>115</v>
      </c>
      <c r="E2780" s="11" t="s">
        <v>116</v>
      </c>
      <c r="F2780" s="36" t="s">
        <v>51</v>
      </c>
      <c r="G2780" s="36" t="s">
        <v>4040</v>
      </c>
      <c r="H2780" s="9" t="s">
        <v>4041</v>
      </c>
      <c r="I2780" s="10">
        <v>11</v>
      </c>
      <c r="J2780" s="12">
        <v>29</v>
      </c>
      <c r="K2780" s="12">
        <v>0</v>
      </c>
      <c r="L2780" s="12">
        <v>0</v>
      </c>
      <c r="M2780" s="12">
        <v>0</v>
      </c>
      <c r="N2780" s="39">
        <v>0</v>
      </c>
      <c r="O2780" s="31">
        <v>0.7</v>
      </c>
      <c r="P2780" s="36" t="s">
        <v>99</v>
      </c>
    </row>
    <row r="2781" spans="1:16" ht="48" x14ac:dyDescent="0.25">
      <c r="A2781" s="38">
        <v>39739</v>
      </c>
      <c r="B2781" s="38">
        <v>39739</v>
      </c>
      <c r="C2781" s="11">
        <v>2008</v>
      </c>
      <c r="D2781" s="11" t="s">
        <v>34</v>
      </c>
      <c r="E2781" s="11" t="s">
        <v>35</v>
      </c>
      <c r="F2781" s="36" t="s">
        <v>36</v>
      </c>
      <c r="G2781" s="36" t="s">
        <v>4042</v>
      </c>
      <c r="H2781" s="9" t="s">
        <v>4043</v>
      </c>
      <c r="I2781" s="10">
        <v>0</v>
      </c>
      <c r="J2781" s="12">
        <v>1001</v>
      </c>
      <c r="K2781" s="12">
        <v>0</v>
      </c>
      <c r="L2781" s="12">
        <v>0</v>
      </c>
      <c r="M2781" s="12">
        <v>0</v>
      </c>
      <c r="N2781" s="39">
        <v>1691.5</v>
      </c>
      <c r="O2781" s="31">
        <v>12.375999999999999</v>
      </c>
      <c r="P2781" s="36" t="s">
        <v>41</v>
      </c>
    </row>
    <row r="2782" spans="1:16" ht="24" x14ac:dyDescent="0.25">
      <c r="A2782" s="38">
        <v>39743</v>
      </c>
      <c r="B2782" s="38">
        <v>39743</v>
      </c>
      <c r="C2782" s="11">
        <v>2008</v>
      </c>
      <c r="D2782" s="35" t="s">
        <v>13</v>
      </c>
      <c r="E2782" s="11" t="s">
        <v>173</v>
      </c>
      <c r="F2782" s="36" t="s">
        <v>69</v>
      </c>
      <c r="G2782" s="36" t="s">
        <v>2086</v>
      </c>
      <c r="H2782" s="9" t="s">
        <v>4044</v>
      </c>
      <c r="I2782" s="10">
        <v>0</v>
      </c>
      <c r="J2782" s="12">
        <v>100</v>
      </c>
      <c r="K2782" s="12">
        <v>0</v>
      </c>
      <c r="L2782" s="12">
        <v>0</v>
      </c>
      <c r="M2782" s="12">
        <v>0</v>
      </c>
      <c r="N2782" s="39">
        <v>0</v>
      </c>
      <c r="O2782" s="31">
        <v>0</v>
      </c>
      <c r="P2782" s="36" t="s">
        <v>99</v>
      </c>
    </row>
    <row r="2783" spans="1:16" ht="24" x14ac:dyDescent="0.25">
      <c r="A2783" s="38">
        <v>39744</v>
      </c>
      <c r="B2783" s="38">
        <v>39744</v>
      </c>
      <c r="C2783" s="11">
        <v>2008</v>
      </c>
      <c r="D2783" s="35" t="s">
        <v>13</v>
      </c>
      <c r="E2783" s="11" t="s">
        <v>112</v>
      </c>
      <c r="F2783" s="36" t="s">
        <v>28</v>
      </c>
      <c r="G2783" s="36" t="s">
        <v>698</v>
      </c>
      <c r="H2783" s="9" t="s">
        <v>4045</v>
      </c>
      <c r="I2783" s="10">
        <v>1</v>
      </c>
      <c r="J2783" s="12">
        <v>41</v>
      </c>
      <c r="K2783" s="12">
        <v>8</v>
      </c>
      <c r="L2783" s="12">
        <v>0</v>
      </c>
      <c r="M2783" s="12">
        <v>0</v>
      </c>
      <c r="N2783" s="39">
        <v>0</v>
      </c>
      <c r="O2783" s="31">
        <v>0.333592</v>
      </c>
      <c r="P2783" s="36" t="s">
        <v>99</v>
      </c>
    </row>
    <row r="2784" spans="1:16" ht="36" x14ac:dyDescent="0.25">
      <c r="A2784" s="38">
        <v>39744</v>
      </c>
      <c r="B2784" s="38">
        <v>39744</v>
      </c>
      <c r="C2784" s="11">
        <v>2008</v>
      </c>
      <c r="D2784" s="35" t="s">
        <v>13</v>
      </c>
      <c r="E2784" s="11" t="s">
        <v>149</v>
      </c>
      <c r="F2784" s="36" t="s">
        <v>69</v>
      </c>
      <c r="G2784" s="36" t="s">
        <v>2086</v>
      </c>
      <c r="H2784" s="9" t="s">
        <v>4046</v>
      </c>
      <c r="I2784" s="10">
        <v>0</v>
      </c>
      <c r="J2784" s="12">
        <v>1623</v>
      </c>
      <c r="K2784" s="12">
        <v>0</v>
      </c>
      <c r="L2784" s="12">
        <v>0</v>
      </c>
      <c r="M2784" s="12">
        <v>0</v>
      </c>
      <c r="N2784" s="39">
        <v>0</v>
      </c>
      <c r="O2784" s="31">
        <v>0</v>
      </c>
      <c r="P2784" s="36" t="s">
        <v>99</v>
      </c>
    </row>
    <row r="2785" spans="1:16" ht="24" x14ac:dyDescent="0.25">
      <c r="A2785" s="38">
        <v>39745</v>
      </c>
      <c r="B2785" s="38">
        <v>39745</v>
      </c>
      <c r="C2785" s="11">
        <v>2008</v>
      </c>
      <c r="D2785" s="11" t="s">
        <v>34</v>
      </c>
      <c r="E2785" s="11" t="s">
        <v>35</v>
      </c>
      <c r="F2785" s="36" t="s">
        <v>30</v>
      </c>
      <c r="G2785" s="36" t="s">
        <v>554</v>
      </c>
      <c r="H2785" s="9" t="s">
        <v>4047</v>
      </c>
      <c r="I2785" s="10">
        <v>0</v>
      </c>
      <c r="J2785" s="12">
        <v>975</v>
      </c>
      <c r="K2785" s="12">
        <v>195</v>
      </c>
      <c r="L2785" s="12">
        <v>0</v>
      </c>
      <c r="M2785" s="12">
        <v>0</v>
      </c>
      <c r="N2785" s="39">
        <v>0</v>
      </c>
      <c r="O2785" s="31">
        <v>0.90955799999999998</v>
      </c>
      <c r="P2785" s="36" t="s">
        <v>99</v>
      </c>
    </row>
    <row r="2786" spans="1:16" ht="24" x14ac:dyDescent="0.25">
      <c r="A2786" s="38">
        <v>39746</v>
      </c>
      <c r="B2786" s="38">
        <v>39746</v>
      </c>
      <c r="C2786" s="11">
        <v>2008</v>
      </c>
      <c r="D2786" s="35" t="s">
        <v>115</v>
      </c>
      <c r="E2786" s="11" t="s">
        <v>116</v>
      </c>
      <c r="F2786" s="36" t="s">
        <v>55</v>
      </c>
      <c r="G2786" s="36" t="s">
        <v>369</v>
      </c>
      <c r="H2786" s="9" t="s">
        <v>4048</v>
      </c>
      <c r="I2786" s="10">
        <v>5</v>
      </c>
      <c r="J2786" s="12">
        <v>44</v>
      </c>
      <c r="K2786" s="12">
        <v>0</v>
      </c>
      <c r="L2786" s="12">
        <v>0</v>
      </c>
      <c r="M2786" s="12">
        <v>0</v>
      </c>
      <c r="N2786" s="39">
        <v>0</v>
      </c>
      <c r="O2786" s="31">
        <v>0.44500000000000001</v>
      </c>
      <c r="P2786" s="36" t="s">
        <v>99</v>
      </c>
    </row>
    <row r="2787" spans="1:16" ht="24" x14ac:dyDescent="0.25">
      <c r="A2787" s="38">
        <v>39746</v>
      </c>
      <c r="B2787" s="38">
        <v>39746</v>
      </c>
      <c r="C2787" s="11">
        <v>2008</v>
      </c>
      <c r="D2787" s="35" t="s">
        <v>13</v>
      </c>
      <c r="E2787" s="11" t="s">
        <v>125</v>
      </c>
      <c r="F2787" s="36" t="s">
        <v>165</v>
      </c>
      <c r="G2787" s="36" t="s">
        <v>1745</v>
      </c>
      <c r="H2787" s="9" t="s">
        <v>4049</v>
      </c>
      <c r="I2787" s="10">
        <v>0</v>
      </c>
      <c r="J2787" s="12">
        <v>12</v>
      </c>
      <c r="K2787" s="12">
        <v>0</v>
      </c>
      <c r="L2787" s="12">
        <v>0</v>
      </c>
      <c r="M2787" s="12">
        <v>0</v>
      </c>
      <c r="N2787" s="39">
        <v>0</v>
      </c>
      <c r="O2787" s="31">
        <v>0</v>
      </c>
      <c r="P2787" s="36" t="s">
        <v>99</v>
      </c>
    </row>
    <row r="2788" spans="1:16" x14ac:dyDescent="0.25">
      <c r="A2788" s="38">
        <v>39749</v>
      </c>
      <c r="B2788" s="38">
        <v>39749</v>
      </c>
      <c r="C2788" s="11">
        <v>2008</v>
      </c>
      <c r="D2788" s="11" t="s">
        <v>34</v>
      </c>
      <c r="E2788" s="11" t="s">
        <v>182</v>
      </c>
      <c r="F2788" s="36" t="s">
        <v>55</v>
      </c>
      <c r="G2788" s="36" t="s">
        <v>55</v>
      </c>
      <c r="H2788" s="9" t="s">
        <v>4050</v>
      </c>
      <c r="I2788" s="10">
        <v>0</v>
      </c>
      <c r="J2788" s="12">
        <v>4</v>
      </c>
      <c r="K2788" s="12">
        <v>0</v>
      </c>
      <c r="L2788" s="12">
        <v>0</v>
      </c>
      <c r="M2788" s="12">
        <v>0</v>
      </c>
      <c r="N2788" s="39">
        <v>0</v>
      </c>
      <c r="O2788" s="31">
        <v>0</v>
      </c>
      <c r="P2788" s="36" t="s">
        <v>99</v>
      </c>
    </row>
    <row r="2789" spans="1:16" ht="24" x14ac:dyDescent="0.25">
      <c r="A2789" s="38">
        <v>39750</v>
      </c>
      <c r="B2789" s="38">
        <v>39750</v>
      </c>
      <c r="C2789" s="11">
        <v>2008</v>
      </c>
      <c r="D2789" s="11" t="s">
        <v>34</v>
      </c>
      <c r="E2789" s="11" t="s">
        <v>182</v>
      </c>
      <c r="F2789" s="36" t="s">
        <v>15</v>
      </c>
      <c r="G2789" s="9" t="s">
        <v>4051</v>
      </c>
      <c r="H2789" s="9" t="s">
        <v>4052</v>
      </c>
      <c r="I2789" s="10">
        <v>0</v>
      </c>
      <c r="J2789" s="12">
        <v>1590</v>
      </c>
      <c r="K2789" s="12">
        <v>318</v>
      </c>
      <c r="L2789" s="12">
        <v>0</v>
      </c>
      <c r="M2789" s="12">
        <v>0</v>
      </c>
      <c r="N2789" s="39">
        <v>0</v>
      </c>
      <c r="O2789" s="31">
        <v>1.4830000000000001</v>
      </c>
      <c r="P2789" s="36" t="s">
        <v>99</v>
      </c>
    </row>
    <row r="2790" spans="1:16" ht="36" x14ac:dyDescent="0.25">
      <c r="A2790" s="38">
        <v>39751</v>
      </c>
      <c r="B2790" s="38">
        <v>39751</v>
      </c>
      <c r="C2790" s="11">
        <v>2008</v>
      </c>
      <c r="D2790" s="35" t="s">
        <v>115</v>
      </c>
      <c r="E2790" s="11" t="s">
        <v>116</v>
      </c>
      <c r="F2790" s="36" t="s">
        <v>19</v>
      </c>
      <c r="G2790" s="36" t="s">
        <v>4053</v>
      </c>
      <c r="H2790" s="9" t="s">
        <v>4054</v>
      </c>
      <c r="I2790" s="10">
        <v>5</v>
      </c>
      <c r="J2790" s="12">
        <v>0</v>
      </c>
      <c r="K2790" s="12">
        <v>0</v>
      </c>
      <c r="L2790" s="12">
        <v>0</v>
      </c>
      <c r="M2790" s="12">
        <v>0</v>
      </c>
      <c r="N2790" s="39">
        <v>0</v>
      </c>
      <c r="O2790" s="31">
        <v>4.4999999999999998E-2</v>
      </c>
      <c r="P2790" s="36" t="s">
        <v>99</v>
      </c>
    </row>
    <row r="2791" spans="1:16" ht="36" x14ac:dyDescent="0.25">
      <c r="A2791" s="38">
        <v>39751</v>
      </c>
      <c r="B2791" s="38">
        <v>39751</v>
      </c>
      <c r="C2791" s="11">
        <v>2008</v>
      </c>
      <c r="D2791" s="35" t="s">
        <v>13</v>
      </c>
      <c r="E2791" s="11" t="s">
        <v>125</v>
      </c>
      <c r="F2791" s="36" t="s">
        <v>165</v>
      </c>
      <c r="G2791" s="36" t="s">
        <v>1293</v>
      </c>
      <c r="H2791" s="9" t="s">
        <v>4055</v>
      </c>
      <c r="I2791" s="10">
        <v>0</v>
      </c>
      <c r="J2791" s="12">
        <v>2</v>
      </c>
      <c r="K2791" s="12">
        <v>0</v>
      </c>
      <c r="L2791" s="12">
        <v>0</v>
      </c>
      <c r="M2791" s="12">
        <v>0</v>
      </c>
      <c r="N2791" s="39">
        <v>0</v>
      </c>
      <c r="O2791" s="31">
        <v>0</v>
      </c>
      <c r="P2791" s="36" t="s">
        <v>99</v>
      </c>
    </row>
    <row r="2792" spans="1:16" ht="24" x14ac:dyDescent="0.25">
      <c r="A2792" s="38">
        <v>39752</v>
      </c>
      <c r="B2792" s="38">
        <v>39752</v>
      </c>
      <c r="C2792" s="11">
        <v>2008</v>
      </c>
      <c r="D2792" s="35" t="s">
        <v>13</v>
      </c>
      <c r="E2792" s="11" t="s">
        <v>173</v>
      </c>
      <c r="F2792" s="36" t="s">
        <v>57</v>
      </c>
      <c r="G2792" s="36" t="s">
        <v>828</v>
      </c>
      <c r="H2792" s="9" t="s">
        <v>4056</v>
      </c>
      <c r="I2792" s="10">
        <v>0</v>
      </c>
      <c r="J2792" s="12">
        <v>2</v>
      </c>
      <c r="K2792" s="12">
        <v>0</v>
      </c>
      <c r="L2792" s="12">
        <v>0</v>
      </c>
      <c r="M2792" s="12">
        <v>0</v>
      </c>
      <c r="N2792" s="39">
        <v>0</v>
      </c>
      <c r="O2792" s="31">
        <v>1.008E-2</v>
      </c>
      <c r="P2792" s="36" t="s">
        <v>99</v>
      </c>
    </row>
    <row r="2793" spans="1:16" ht="48" x14ac:dyDescent="0.25">
      <c r="A2793" s="38">
        <v>39752</v>
      </c>
      <c r="B2793" s="38">
        <v>39752</v>
      </c>
      <c r="C2793" s="11">
        <v>2008</v>
      </c>
      <c r="D2793" s="35" t="s">
        <v>115</v>
      </c>
      <c r="E2793" s="11" t="s">
        <v>116</v>
      </c>
      <c r="F2793" s="36" t="s">
        <v>57</v>
      </c>
      <c r="G2793" s="36" t="s">
        <v>828</v>
      </c>
      <c r="H2793" s="9" t="s">
        <v>4057</v>
      </c>
      <c r="I2793" s="10">
        <v>0</v>
      </c>
      <c r="J2793" s="12">
        <v>2</v>
      </c>
      <c r="K2793" s="12">
        <v>0</v>
      </c>
      <c r="L2793" s="12">
        <v>0</v>
      </c>
      <c r="M2793" s="12">
        <v>0</v>
      </c>
      <c r="N2793" s="39">
        <v>0</v>
      </c>
      <c r="O2793" s="31">
        <v>0.46001999999999998</v>
      </c>
      <c r="P2793" s="36" t="s">
        <v>99</v>
      </c>
    </row>
    <row r="2794" spans="1:16" ht="48" x14ac:dyDescent="0.25">
      <c r="A2794" s="38">
        <v>39754</v>
      </c>
      <c r="B2794" s="38">
        <v>39754</v>
      </c>
      <c r="C2794" s="11">
        <v>2008</v>
      </c>
      <c r="D2794" s="35" t="s">
        <v>13</v>
      </c>
      <c r="E2794" s="11" t="s">
        <v>173</v>
      </c>
      <c r="F2794" s="36" t="s">
        <v>69</v>
      </c>
      <c r="G2794" s="36" t="s">
        <v>2086</v>
      </c>
      <c r="H2794" s="9" t="s">
        <v>4058</v>
      </c>
      <c r="I2794" s="10">
        <v>0</v>
      </c>
      <c r="J2794" s="12">
        <v>0</v>
      </c>
      <c r="K2794" s="12">
        <v>0</v>
      </c>
      <c r="L2794" s="12">
        <v>0</v>
      </c>
      <c r="M2794" s="12">
        <v>0</v>
      </c>
      <c r="N2794" s="39">
        <v>0</v>
      </c>
      <c r="O2794" s="31">
        <v>0.58640000000000003</v>
      </c>
      <c r="P2794" s="36" t="s">
        <v>99</v>
      </c>
    </row>
    <row r="2795" spans="1:16" ht="36" x14ac:dyDescent="0.25">
      <c r="A2795" s="38">
        <v>39754</v>
      </c>
      <c r="B2795" s="38">
        <v>39754</v>
      </c>
      <c r="C2795" s="11">
        <v>2008</v>
      </c>
      <c r="D2795" s="35" t="s">
        <v>13</v>
      </c>
      <c r="E2795" s="11" t="s">
        <v>125</v>
      </c>
      <c r="F2795" s="36" t="s">
        <v>155</v>
      </c>
      <c r="G2795" s="36" t="s">
        <v>4059</v>
      </c>
      <c r="H2795" s="9" t="s">
        <v>4060</v>
      </c>
      <c r="I2795" s="10">
        <v>0</v>
      </c>
      <c r="J2795" s="12">
        <v>6</v>
      </c>
      <c r="K2795" s="12">
        <v>1</v>
      </c>
      <c r="L2795" s="12">
        <v>0</v>
      </c>
      <c r="M2795" s="12">
        <v>0</v>
      </c>
      <c r="N2795" s="39">
        <v>0</v>
      </c>
      <c r="O2795" s="31">
        <v>4.1699E-2</v>
      </c>
      <c r="P2795" s="36" t="s">
        <v>99</v>
      </c>
    </row>
    <row r="2796" spans="1:16" ht="48" x14ac:dyDescent="0.25">
      <c r="A2796" s="38">
        <v>39756</v>
      </c>
      <c r="B2796" s="38">
        <v>39756</v>
      </c>
      <c r="C2796" s="11">
        <v>2008</v>
      </c>
      <c r="D2796" s="35" t="s">
        <v>115</v>
      </c>
      <c r="E2796" s="11" t="s">
        <v>116</v>
      </c>
      <c r="F2796" s="36" t="s">
        <v>165</v>
      </c>
      <c r="G2796" s="36" t="s">
        <v>1189</v>
      </c>
      <c r="H2796" s="9" t="s">
        <v>4061</v>
      </c>
      <c r="I2796" s="10">
        <v>14</v>
      </c>
      <c r="J2796" s="12">
        <v>54</v>
      </c>
      <c r="K2796" s="12">
        <v>0</v>
      </c>
      <c r="L2796" s="12">
        <v>0</v>
      </c>
      <c r="M2796" s="12">
        <v>0</v>
      </c>
      <c r="N2796" s="39">
        <v>0</v>
      </c>
      <c r="O2796" s="31">
        <v>0</v>
      </c>
      <c r="P2796" s="36" t="s">
        <v>99</v>
      </c>
    </row>
    <row r="2797" spans="1:16" ht="36" x14ac:dyDescent="0.25">
      <c r="A2797" s="38">
        <v>39757</v>
      </c>
      <c r="B2797" s="38">
        <v>39757</v>
      </c>
      <c r="C2797" s="11">
        <v>2008</v>
      </c>
      <c r="D2797" s="35" t="s">
        <v>115</v>
      </c>
      <c r="E2797" s="11" t="s">
        <v>116</v>
      </c>
      <c r="F2797" s="36" t="s">
        <v>77</v>
      </c>
      <c r="G2797" s="36" t="s">
        <v>4062</v>
      </c>
      <c r="H2797" s="9" t="s">
        <v>4063</v>
      </c>
      <c r="I2797" s="10">
        <v>0</v>
      </c>
      <c r="J2797" s="12">
        <v>1</v>
      </c>
      <c r="K2797" s="12">
        <v>0</v>
      </c>
      <c r="L2797" s="12">
        <v>0</v>
      </c>
      <c r="M2797" s="12">
        <v>0</v>
      </c>
      <c r="N2797" s="39">
        <v>0</v>
      </c>
      <c r="O2797" s="31">
        <v>1.5</v>
      </c>
      <c r="P2797" s="36" t="s">
        <v>99</v>
      </c>
    </row>
    <row r="2798" spans="1:16" ht="24" x14ac:dyDescent="0.25">
      <c r="A2798" s="38">
        <v>39758</v>
      </c>
      <c r="B2798" s="38">
        <v>39758</v>
      </c>
      <c r="C2798" s="11">
        <v>2008</v>
      </c>
      <c r="D2798" s="35" t="s">
        <v>115</v>
      </c>
      <c r="E2798" s="11" t="s">
        <v>116</v>
      </c>
      <c r="F2798" s="36" t="s">
        <v>51</v>
      </c>
      <c r="G2798" s="36" t="s">
        <v>2382</v>
      </c>
      <c r="H2798" s="9" t="s">
        <v>4064</v>
      </c>
      <c r="I2798" s="10">
        <v>0</v>
      </c>
      <c r="J2798" s="12">
        <v>2</v>
      </c>
      <c r="K2798" s="12">
        <v>0</v>
      </c>
      <c r="L2798" s="12">
        <v>0</v>
      </c>
      <c r="M2798" s="12">
        <v>0</v>
      </c>
      <c r="N2798" s="39">
        <v>0</v>
      </c>
      <c r="O2798" s="31">
        <v>1.5</v>
      </c>
      <c r="P2798" s="36" t="s">
        <v>99</v>
      </c>
    </row>
    <row r="2799" spans="1:16" ht="24" x14ac:dyDescent="0.25">
      <c r="A2799" s="38">
        <v>39759</v>
      </c>
      <c r="B2799" s="38">
        <v>39759</v>
      </c>
      <c r="C2799" s="11">
        <v>2008</v>
      </c>
      <c r="D2799" s="35" t="s">
        <v>115</v>
      </c>
      <c r="E2799" s="11" t="s">
        <v>116</v>
      </c>
      <c r="F2799" s="36" t="s">
        <v>92</v>
      </c>
      <c r="G2799" s="36" t="s">
        <v>4065</v>
      </c>
      <c r="H2799" s="9" t="s">
        <v>4066</v>
      </c>
      <c r="I2799" s="10">
        <v>18</v>
      </c>
      <c r="J2799" s="12">
        <v>23</v>
      </c>
      <c r="K2799" s="12">
        <v>0</v>
      </c>
      <c r="L2799" s="12">
        <v>0</v>
      </c>
      <c r="M2799" s="12">
        <v>0</v>
      </c>
      <c r="N2799" s="39">
        <v>0</v>
      </c>
      <c r="O2799" s="31">
        <v>0.3</v>
      </c>
      <c r="P2799" s="36" t="s">
        <v>99</v>
      </c>
    </row>
    <row r="2800" spans="1:16" x14ac:dyDescent="0.25">
      <c r="A2800" s="38">
        <v>39766</v>
      </c>
      <c r="B2800" s="38">
        <v>39766</v>
      </c>
      <c r="C2800" s="11">
        <v>2008</v>
      </c>
      <c r="D2800" s="35" t="s">
        <v>115</v>
      </c>
      <c r="E2800" s="11" t="s">
        <v>350</v>
      </c>
      <c r="F2800" s="36" t="s">
        <v>51</v>
      </c>
      <c r="G2800" s="36" t="s">
        <v>536</v>
      </c>
      <c r="H2800" s="9" t="s">
        <v>4067</v>
      </c>
      <c r="I2800" s="10">
        <v>4</v>
      </c>
      <c r="J2800" s="12">
        <v>4</v>
      </c>
      <c r="K2800" s="12">
        <v>0</v>
      </c>
      <c r="L2800" s="12">
        <v>0</v>
      </c>
      <c r="M2800" s="12">
        <v>0</v>
      </c>
      <c r="N2800" s="39">
        <v>0</v>
      </c>
      <c r="O2800" s="31">
        <v>0</v>
      </c>
      <c r="P2800" s="36" t="s">
        <v>99</v>
      </c>
    </row>
    <row r="2801" spans="1:16" ht="24" x14ac:dyDescent="0.25">
      <c r="A2801" s="38">
        <v>39766</v>
      </c>
      <c r="B2801" s="38">
        <v>39766</v>
      </c>
      <c r="C2801" s="11">
        <v>2008</v>
      </c>
      <c r="D2801" s="35" t="s">
        <v>13</v>
      </c>
      <c r="E2801" s="11" t="s">
        <v>125</v>
      </c>
      <c r="F2801" s="36" t="s">
        <v>162</v>
      </c>
      <c r="G2801" s="36" t="s">
        <v>1224</v>
      </c>
      <c r="H2801" s="9" t="s">
        <v>4068</v>
      </c>
      <c r="I2801" s="10">
        <v>0</v>
      </c>
      <c r="J2801" s="12">
        <v>8</v>
      </c>
      <c r="K2801" s="12">
        <v>0</v>
      </c>
      <c r="L2801" s="12">
        <v>0</v>
      </c>
      <c r="M2801" s="12">
        <v>0</v>
      </c>
      <c r="N2801" s="39">
        <v>0</v>
      </c>
      <c r="O2801" s="31">
        <v>0</v>
      </c>
      <c r="P2801" s="36" t="s">
        <v>99</v>
      </c>
    </row>
    <row r="2802" spans="1:16" ht="24" x14ac:dyDescent="0.25">
      <c r="A2802" s="38">
        <v>39766</v>
      </c>
      <c r="B2802" s="38">
        <v>39766</v>
      </c>
      <c r="C2802" s="11">
        <v>2008</v>
      </c>
      <c r="D2802" s="35" t="s">
        <v>13</v>
      </c>
      <c r="E2802" s="11" t="s">
        <v>125</v>
      </c>
      <c r="F2802" s="36" t="s">
        <v>51</v>
      </c>
      <c r="G2802" s="36" t="s">
        <v>287</v>
      </c>
      <c r="H2802" s="9" t="s">
        <v>4069</v>
      </c>
      <c r="I2802" s="10">
        <v>0</v>
      </c>
      <c r="J2802" s="12">
        <v>4</v>
      </c>
      <c r="K2802" s="12">
        <v>0</v>
      </c>
      <c r="L2802" s="12">
        <v>0</v>
      </c>
      <c r="M2802" s="12">
        <v>0</v>
      </c>
      <c r="N2802" s="39">
        <v>0</v>
      </c>
      <c r="O2802" s="31">
        <v>0</v>
      </c>
      <c r="P2802" s="36" t="s">
        <v>99</v>
      </c>
    </row>
    <row r="2803" spans="1:16" ht="36" x14ac:dyDescent="0.25">
      <c r="A2803" s="38">
        <v>39768</v>
      </c>
      <c r="B2803" s="38">
        <v>39768</v>
      </c>
      <c r="C2803" s="11">
        <v>2008</v>
      </c>
      <c r="D2803" s="35" t="s">
        <v>115</v>
      </c>
      <c r="E2803" s="11" t="s">
        <v>116</v>
      </c>
      <c r="F2803" s="36" t="s">
        <v>97</v>
      </c>
      <c r="G2803" s="36" t="s">
        <v>4070</v>
      </c>
      <c r="H2803" s="9" t="s">
        <v>4071</v>
      </c>
      <c r="I2803" s="10">
        <v>2</v>
      </c>
      <c r="J2803" s="12">
        <v>47</v>
      </c>
      <c r="K2803" s="12">
        <v>0</v>
      </c>
      <c r="L2803" s="12">
        <v>0</v>
      </c>
      <c r="M2803" s="12">
        <v>0</v>
      </c>
      <c r="N2803" s="39">
        <v>0</v>
      </c>
      <c r="O2803" s="31">
        <v>0.4</v>
      </c>
      <c r="P2803" s="36" t="s">
        <v>99</v>
      </c>
    </row>
    <row r="2804" spans="1:16" ht="36" x14ac:dyDescent="0.25">
      <c r="A2804" s="38">
        <v>39769</v>
      </c>
      <c r="B2804" s="38">
        <v>39769</v>
      </c>
      <c r="C2804" s="11">
        <v>2008</v>
      </c>
      <c r="D2804" s="35" t="s">
        <v>115</v>
      </c>
      <c r="E2804" s="11" t="s">
        <v>116</v>
      </c>
      <c r="F2804" s="36" t="s">
        <v>15</v>
      </c>
      <c r="G2804" s="36" t="s">
        <v>994</v>
      </c>
      <c r="H2804" s="9" t="s">
        <v>4072</v>
      </c>
      <c r="I2804" s="10">
        <v>4</v>
      </c>
      <c r="J2804" s="12">
        <v>38</v>
      </c>
      <c r="K2804" s="12">
        <v>0</v>
      </c>
      <c r="L2804" s="12">
        <v>0</v>
      </c>
      <c r="M2804" s="12">
        <v>0</v>
      </c>
      <c r="N2804" s="39">
        <v>0</v>
      </c>
      <c r="O2804" s="31">
        <v>0.4</v>
      </c>
      <c r="P2804" s="36" t="s">
        <v>99</v>
      </c>
    </row>
    <row r="2805" spans="1:16" ht="24" x14ac:dyDescent="0.25">
      <c r="A2805" s="38">
        <v>39769</v>
      </c>
      <c r="B2805" s="38">
        <v>39769</v>
      </c>
      <c r="C2805" s="11">
        <v>2008</v>
      </c>
      <c r="D2805" s="35" t="s">
        <v>13</v>
      </c>
      <c r="E2805" s="11" t="s">
        <v>125</v>
      </c>
      <c r="F2805" s="36" t="s">
        <v>36</v>
      </c>
      <c r="G2805" s="36" t="s">
        <v>4073</v>
      </c>
      <c r="H2805" s="9" t="s">
        <v>4074</v>
      </c>
      <c r="I2805" s="10">
        <v>2</v>
      </c>
      <c r="J2805" s="12">
        <v>5</v>
      </c>
      <c r="K2805" s="12">
        <v>0</v>
      </c>
      <c r="L2805" s="12">
        <v>0</v>
      </c>
      <c r="M2805" s="12">
        <v>0</v>
      </c>
      <c r="N2805" s="39">
        <v>0</v>
      </c>
      <c r="O2805" s="31">
        <v>0</v>
      </c>
      <c r="P2805" s="36" t="s">
        <v>99</v>
      </c>
    </row>
    <row r="2806" spans="1:16" x14ac:dyDescent="0.25">
      <c r="A2806" s="38">
        <v>39770</v>
      </c>
      <c r="B2806" s="38">
        <v>39770</v>
      </c>
      <c r="C2806" s="11">
        <v>2008</v>
      </c>
      <c r="D2806" s="35" t="s">
        <v>115</v>
      </c>
      <c r="E2806" s="11" t="s">
        <v>350</v>
      </c>
      <c r="F2806" s="36" t="s">
        <v>21</v>
      </c>
      <c r="G2806" s="36" t="s">
        <v>21</v>
      </c>
      <c r="H2806" s="9" t="s">
        <v>4075</v>
      </c>
      <c r="I2806" s="10">
        <v>2</v>
      </c>
      <c r="J2806" s="12">
        <v>2</v>
      </c>
      <c r="K2806" s="12">
        <v>0</v>
      </c>
      <c r="L2806" s="12">
        <v>0</v>
      </c>
      <c r="M2806" s="12">
        <v>0</v>
      </c>
      <c r="N2806" s="39">
        <v>0</v>
      </c>
      <c r="O2806" s="31">
        <v>1</v>
      </c>
      <c r="P2806" s="36" t="s">
        <v>99</v>
      </c>
    </row>
    <row r="2807" spans="1:16" ht="24" x14ac:dyDescent="0.25">
      <c r="A2807" s="38">
        <v>39771</v>
      </c>
      <c r="B2807" s="38">
        <v>39771</v>
      </c>
      <c r="C2807" s="11">
        <v>2008</v>
      </c>
      <c r="D2807" s="35" t="s">
        <v>115</v>
      </c>
      <c r="E2807" s="11" t="s">
        <v>116</v>
      </c>
      <c r="F2807" s="36" t="s">
        <v>55</v>
      </c>
      <c r="G2807" s="36" t="s">
        <v>1474</v>
      </c>
      <c r="H2807" s="9" t="s">
        <v>4076</v>
      </c>
      <c r="I2807" s="10">
        <v>2</v>
      </c>
      <c r="J2807" s="12">
        <v>14</v>
      </c>
      <c r="K2807" s="12">
        <v>0</v>
      </c>
      <c r="L2807" s="12">
        <v>0</v>
      </c>
      <c r="M2807" s="12">
        <v>0</v>
      </c>
      <c r="N2807" s="39">
        <v>0</v>
      </c>
      <c r="O2807" s="31">
        <v>0.4</v>
      </c>
      <c r="P2807" s="36" t="s">
        <v>99</v>
      </c>
    </row>
    <row r="2808" spans="1:16" x14ac:dyDescent="0.25">
      <c r="A2808" s="38">
        <v>39771</v>
      </c>
      <c r="B2808" s="38">
        <v>39771</v>
      </c>
      <c r="C2808" s="11">
        <v>2008</v>
      </c>
      <c r="D2808" s="35" t="s">
        <v>115</v>
      </c>
      <c r="E2808" s="11" t="s">
        <v>116</v>
      </c>
      <c r="F2808" s="36" t="s">
        <v>47</v>
      </c>
      <c r="G2808" s="36" t="s">
        <v>501</v>
      </c>
      <c r="H2808" s="9" t="s">
        <v>4077</v>
      </c>
      <c r="I2808" s="10">
        <v>1</v>
      </c>
      <c r="J2808" s="12">
        <v>1</v>
      </c>
      <c r="K2808" s="12">
        <v>0</v>
      </c>
      <c r="L2808" s="12">
        <v>0</v>
      </c>
      <c r="M2808" s="12">
        <v>0</v>
      </c>
      <c r="N2808" s="39">
        <v>0</v>
      </c>
      <c r="O2808" s="31">
        <v>0.45</v>
      </c>
      <c r="P2808" s="36" t="s">
        <v>99</v>
      </c>
    </row>
    <row r="2809" spans="1:16" x14ac:dyDescent="0.25">
      <c r="A2809" s="38">
        <v>39772</v>
      </c>
      <c r="B2809" s="38">
        <v>39772</v>
      </c>
      <c r="C2809" s="11">
        <v>2008</v>
      </c>
      <c r="D2809" s="35" t="s">
        <v>115</v>
      </c>
      <c r="E2809" s="11" t="s">
        <v>116</v>
      </c>
      <c r="F2809" s="36" t="s">
        <v>24</v>
      </c>
      <c r="G2809" s="36" t="s">
        <v>224</v>
      </c>
      <c r="H2809" s="9" t="s">
        <v>4078</v>
      </c>
      <c r="I2809" s="10">
        <v>1</v>
      </c>
      <c r="J2809" s="12">
        <v>2</v>
      </c>
      <c r="K2809" s="12">
        <v>0</v>
      </c>
      <c r="L2809" s="12">
        <v>0</v>
      </c>
      <c r="M2809" s="12">
        <v>0</v>
      </c>
      <c r="N2809" s="39">
        <v>0</v>
      </c>
      <c r="O2809" s="31">
        <v>1.5</v>
      </c>
      <c r="P2809" s="36" t="s">
        <v>99</v>
      </c>
    </row>
    <row r="2810" spans="1:16" ht="24" x14ac:dyDescent="0.25">
      <c r="A2810" s="38">
        <v>39774</v>
      </c>
      <c r="B2810" s="38">
        <v>39774</v>
      </c>
      <c r="C2810" s="11">
        <v>2008</v>
      </c>
      <c r="D2810" s="35" t="s">
        <v>115</v>
      </c>
      <c r="E2810" s="11" t="s">
        <v>350</v>
      </c>
      <c r="F2810" s="36" t="s">
        <v>162</v>
      </c>
      <c r="G2810" s="36" t="s">
        <v>4079</v>
      </c>
      <c r="H2810" s="9" t="s">
        <v>4080</v>
      </c>
      <c r="I2810" s="10">
        <v>0</v>
      </c>
      <c r="J2810" s="12">
        <v>20</v>
      </c>
      <c r="K2810" s="12">
        <v>0</v>
      </c>
      <c r="L2810" s="12">
        <v>0</v>
      </c>
      <c r="M2810" s="12">
        <v>0</v>
      </c>
      <c r="N2810" s="39">
        <v>0</v>
      </c>
      <c r="O2810" s="31">
        <v>0</v>
      </c>
      <c r="P2810" s="36" t="s">
        <v>99</v>
      </c>
    </row>
    <row r="2811" spans="1:16" ht="36" x14ac:dyDescent="0.25">
      <c r="A2811" s="38">
        <v>39774</v>
      </c>
      <c r="B2811" s="38">
        <v>39774</v>
      </c>
      <c r="C2811" s="11">
        <v>2008</v>
      </c>
      <c r="D2811" s="35" t="s">
        <v>115</v>
      </c>
      <c r="E2811" s="11" t="s">
        <v>116</v>
      </c>
      <c r="F2811" s="36" t="s">
        <v>253</v>
      </c>
      <c r="G2811" s="36" t="s">
        <v>3503</v>
      </c>
      <c r="H2811" s="9" t="s">
        <v>4081</v>
      </c>
      <c r="I2811" s="10">
        <v>0</v>
      </c>
      <c r="J2811" s="12">
        <v>20</v>
      </c>
      <c r="K2811" s="12">
        <v>0</v>
      </c>
      <c r="L2811" s="12">
        <v>0</v>
      </c>
      <c r="M2811" s="12">
        <v>0</v>
      </c>
      <c r="N2811" s="39">
        <v>0</v>
      </c>
      <c r="O2811" s="31">
        <v>0.44500000000000001</v>
      </c>
      <c r="P2811" s="36" t="s">
        <v>99</v>
      </c>
    </row>
    <row r="2812" spans="1:16" ht="24" x14ac:dyDescent="0.25">
      <c r="A2812" s="38">
        <v>39777</v>
      </c>
      <c r="B2812" s="38">
        <v>39777</v>
      </c>
      <c r="C2812" s="11">
        <v>2008</v>
      </c>
      <c r="D2812" s="35" t="s">
        <v>13</v>
      </c>
      <c r="E2812" s="11" t="s">
        <v>125</v>
      </c>
      <c r="F2812" s="36" t="s">
        <v>97</v>
      </c>
      <c r="G2812" s="36" t="s">
        <v>4082</v>
      </c>
      <c r="H2812" s="9" t="s">
        <v>4083</v>
      </c>
      <c r="I2812" s="10">
        <v>2</v>
      </c>
      <c r="J2812" s="12">
        <v>2</v>
      </c>
      <c r="K2812" s="12">
        <v>0</v>
      </c>
      <c r="L2812" s="12">
        <v>0</v>
      </c>
      <c r="M2812" s="12">
        <v>0</v>
      </c>
      <c r="N2812" s="39">
        <v>0</v>
      </c>
      <c r="O2812" s="31">
        <v>0</v>
      </c>
      <c r="P2812" s="36" t="s">
        <v>99</v>
      </c>
    </row>
    <row r="2813" spans="1:16" x14ac:dyDescent="0.25">
      <c r="A2813" s="38">
        <v>39779</v>
      </c>
      <c r="B2813" s="38">
        <v>39779</v>
      </c>
      <c r="C2813" s="11">
        <v>2008</v>
      </c>
      <c r="D2813" s="35" t="s">
        <v>13</v>
      </c>
      <c r="E2813" s="11" t="s">
        <v>112</v>
      </c>
      <c r="F2813" s="36" t="s">
        <v>75</v>
      </c>
      <c r="G2813" s="36" t="s">
        <v>1566</v>
      </c>
      <c r="H2813" s="9" t="s">
        <v>4084</v>
      </c>
      <c r="I2813" s="10">
        <v>0</v>
      </c>
      <c r="J2813" s="12">
        <v>45</v>
      </c>
      <c r="K2813" s="12">
        <v>9</v>
      </c>
      <c r="L2813" s="12">
        <v>0</v>
      </c>
      <c r="M2813" s="12">
        <v>0</v>
      </c>
      <c r="N2813" s="39">
        <v>0</v>
      </c>
      <c r="O2813" s="31">
        <v>0.37529099999999999</v>
      </c>
      <c r="P2813" s="36" t="s">
        <v>99</v>
      </c>
    </row>
    <row r="2814" spans="1:16" ht="24" x14ac:dyDescent="0.25">
      <c r="A2814" s="38">
        <v>39780</v>
      </c>
      <c r="B2814" s="38">
        <v>39780</v>
      </c>
      <c r="C2814" s="11">
        <v>2008</v>
      </c>
      <c r="D2814" s="35" t="s">
        <v>115</v>
      </c>
      <c r="E2814" s="11" t="s">
        <v>350</v>
      </c>
      <c r="F2814" s="36" t="s">
        <v>165</v>
      </c>
      <c r="G2814" s="36" t="s">
        <v>1293</v>
      </c>
      <c r="H2814" s="9" t="s">
        <v>4085</v>
      </c>
      <c r="I2814" s="10">
        <v>1</v>
      </c>
      <c r="J2814" s="12">
        <v>3</v>
      </c>
      <c r="K2814" s="12">
        <v>0</v>
      </c>
      <c r="L2814" s="12">
        <v>0</v>
      </c>
      <c r="M2814" s="12">
        <v>0</v>
      </c>
      <c r="N2814" s="39">
        <v>0</v>
      </c>
      <c r="O2814" s="31">
        <v>0</v>
      </c>
      <c r="P2814" s="36" t="s">
        <v>99</v>
      </c>
    </row>
    <row r="2815" spans="1:16" ht="36" x14ac:dyDescent="0.25">
      <c r="A2815" s="38">
        <v>39780</v>
      </c>
      <c r="B2815" s="38">
        <v>39780</v>
      </c>
      <c r="C2815" s="11">
        <v>2008</v>
      </c>
      <c r="D2815" s="35" t="s">
        <v>115</v>
      </c>
      <c r="E2815" s="11" t="s">
        <v>116</v>
      </c>
      <c r="F2815" s="36" t="s">
        <v>51</v>
      </c>
      <c r="G2815" s="36" t="s">
        <v>357</v>
      </c>
      <c r="H2815" s="9" t="s">
        <v>4086</v>
      </c>
      <c r="I2815" s="10">
        <v>1</v>
      </c>
      <c r="J2815" s="12">
        <v>1</v>
      </c>
      <c r="K2815" s="12">
        <v>0</v>
      </c>
      <c r="L2815" s="12">
        <v>0</v>
      </c>
      <c r="M2815" s="12">
        <v>0</v>
      </c>
      <c r="N2815" s="39">
        <v>0</v>
      </c>
      <c r="O2815" s="31">
        <v>0.6</v>
      </c>
      <c r="P2815" s="36" t="s">
        <v>99</v>
      </c>
    </row>
    <row r="2816" spans="1:16" ht="24" x14ac:dyDescent="0.25">
      <c r="A2816" s="38">
        <v>39782</v>
      </c>
      <c r="B2816" s="38">
        <v>39782</v>
      </c>
      <c r="C2816" s="11">
        <v>2008</v>
      </c>
      <c r="D2816" s="35" t="s">
        <v>115</v>
      </c>
      <c r="E2816" s="11" t="s">
        <v>116</v>
      </c>
      <c r="F2816" s="36" t="s">
        <v>55</v>
      </c>
      <c r="G2816" s="36" t="s">
        <v>2880</v>
      </c>
      <c r="H2816" s="9" t="s">
        <v>4087</v>
      </c>
      <c r="I2816" s="10">
        <v>5</v>
      </c>
      <c r="J2816" s="12">
        <v>10</v>
      </c>
      <c r="K2816" s="12">
        <v>0</v>
      </c>
      <c r="L2816" s="12">
        <v>0</v>
      </c>
      <c r="M2816" s="12">
        <v>0</v>
      </c>
      <c r="N2816" s="39">
        <v>0</v>
      </c>
      <c r="O2816" s="31">
        <v>0</v>
      </c>
      <c r="P2816" s="36" t="s">
        <v>99</v>
      </c>
    </row>
    <row r="2817" spans="1:16" ht="24" x14ac:dyDescent="0.25">
      <c r="A2817" s="38">
        <v>39785</v>
      </c>
      <c r="B2817" s="38">
        <v>39785</v>
      </c>
      <c r="C2817" s="11">
        <v>2008</v>
      </c>
      <c r="D2817" s="35" t="s">
        <v>13</v>
      </c>
      <c r="E2817" s="11" t="s">
        <v>173</v>
      </c>
      <c r="F2817" s="36" t="s">
        <v>47</v>
      </c>
      <c r="G2817" s="36" t="s">
        <v>931</v>
      </c>
      <c r="H2817" s="9" t="s">
        <v>4088</v>
      </c>
      <c r="I2817" s="10">
        <v>0</v>
      </c>
      <c r="J2817" s="12">
        <v>19</v>
      </c>
      <c r="K2817" s="12">
        <v>0</v>
      </c>
      <c r="L2817" s="12">
        <v>0</v>
      </c>
      <c r="M2817" s="12">
        <v>0</v>
      </c>
      <c r="N2817" s="39">
        <v>0</v>
      </c>
      <c r="O2817" s="31">
        <v>0</v>
      </c>
      <c r="P2817" s="36" t="s">
        <v>99</v>
      </c>
    </row>
    <row r="2818" spans="1:16" x14ac:dyDescent="0.25">
      <c r="A2818" s="38">
        <v>39786</v>
      </c>
      <c r="B2818" s="38">
        <v>39786</v>
      </c>
      <c r="C2818" s="11">
        <v>2008</v>
      </c>
      <c r="D2818" s="35" t="s">
        <v>115</v>
      </c>
      <c r="E2818" s="11" t="s">
        <v>116</v>
      </c>
      <c r="F2818" s="36" t="s">
        <v>19</v>
      </c>
      <c r="G2818" s="36" t="s">
        <v>4089</v>
      </c>
      <c r="H2818" s="9" t="s">
        <v>4090</v>
      </c>
      <c r="I2818" s="10">
        <v>1</v>
      </c>
      <c r="J2818" s="12">
        <v>1</v>
      </c>
      <c r="K2818" s="12">
        <v>0</v>
      </c>
      <c r="L2818" s="12">
        <v>0</v>
      </c>
      <c r="M2818" s="12">
        <v>0</v>
      </c>
      <c r="N2818" s="39">
        <v>0</v>
      </c>
      <c r="O2818" s="31">
        <v>1.5</v>
      </c>
      <c r="P2818" s="36" t="s">
        <v>99</v>
      </c>
    </row>
    <row r="2819" spans="1:16" x14ac:dyDescent="0.25">
      <c r="A2819" s="38">
        <v>39787</v>
      </c>
      <c r="B2819" s="38">
        <v>39787</v>
      </c>
      <c r="C2819" s="11">
        <v>2008</v>
      </c>
      <c r="D2819" s="35" t="s">
        <v>115</v>
      </c>
      <c r="E2819" s="11" t="s">
        <v>116</v>
      </c>
      <c r="F2819" s="36" t="s">
        <v>51</v>
      </c>
      <c r="G2819" s="36" t="s">
        <v>287</v>
      </c>
      <c r="H2819" s="9" t="s">
        <v>4091</v>
      </c>
      <c r="I2819" s="10">
        <v>1</v>
      </c>
      <c r="J2819" s="12">
        <v>8</v>
      </c>
      <c r="K2819" s="12">
        <v>0</v>
      </c>
      <c r="L2819" s="12">
        <v>0</v>
      </c>
      <c r="M2819" s="12">
        <v>0</v>
      </c>
      <c r="N2819" s="39">
        <v>0</v>
      </c>
      <c r="O2819" s="31">
        <v>0</v>
      </c>
      <c r="P2819" s="36" t="s">
        <v>99</v>
      </c>
    </row>
    <row r="2820" spans="1:16" ht="24" x14ac:dyDescent="0.25">
      <c r="A2820" s="38">
        <v>39787</v>
      </c>
      <c r="B2820" s="38">
        <v>39787</v>
      </c>
      <c r="C2820" s="11">
        <v>2008</v>
      </c>
      <c r="D2820" s="35" t="s">
        <v>115</v>
      </c>
      <c r="E2820" s="11" t="s">
        <v>116</v>
      </c>
      <c r="F2820" s="36" t="s">
        <v>155</v>
      </c>
      <c r="G2820" s="36" t="s">
        <v>3341</v>
      </c>
      <c r="H2820" s="9" t="s">
        <v>4092</v>
      </c>
      <c r="I2820" s="10">
        <v>0</v>
      </c>
      <c r="J2820" s="12">
        <v>2</v>
      </c>
      <c r="K2820" s="12">
        <v>0</v>
      </c>
      <c r="L2820" s="12">
        <v>0</v>
      </c>
      <c r="M2820" s="12">
        <v>0</v>
      </c>
      <c r="N2820" s="39">
        <v>0</v>
      </c>
      <c r="O2820" s="31">
        <v>0.6</v>
      </c>
      <c r="P2820" s="36" t="s">
        <v>99</v>
      </c>
    </row>
    <row r="2821" spans="1:16" ht="24" x14ac:dyDescent="0.25">
      <c r="A2821" s="38">
        <v>39788</v>
      </c>
      <c r="B2821" s="38">
        <v>39788</v>
      </c>
      <c r="C2821" s="11">
        <v>2008</v>
      </c>
      <c r="D2821" s="35" t="s">
        <v>13</v>
      </c>
      <c r="E2821" s="11" t="s">
        <v>125</v>
      </c>
      <c r="F2821" s="36" t="s">
        <v>92</v>
      </c>
      <c r="G2821" s="36" t="s">
        <v>366</v>
      </c>
      <c r="H2821" s="9" t="s">
        <v>4093</v>
      </c>
      <c r="I2821" s="10">
        <v>4</v>
      </c>
      <c r="J2821" s="12">
        <v>9</v>
      </c>
      <c r="K2821" s="12">
        <v>1</v>
      </c>
      <c r="L2821" s="12">
        <v>0</v>
      </c>
      <c r="M2821" s="12">
        <v>0</v>
      </c>
      <c r="N2821" s="39">
        <v>0</v>
      </c>
      <c r="O2821" s="31">
        <v>4.1699E-2</v>
      </c>
      <c r="P2821" s="36" t="s">
        <v>99</v>
      </c>
    </row>
    <row r="2822" spans="1:16" x14ac:dyDescent="0.25">
      <c r="A2822" s="38">
        <v>39790</v>
      </c>
      <c r="B2822" s="38">
        <v>39790</v>
      </c>
      <c r="C2822" s="11">
        <v>2008</v>
      </c>
      <c r="D2822" s="35" t="s">
        <v>115</v>
      </c>
      <c r="E2822" s="11" t="s">
        <v>116</v>
      </c>
      <c r="F2822" s="36" t="s">
        <v>155</v>
      </c>
      <c r="G2822" s="36" t="s">
        <v>4094</v>
      </c>
      <c r="H2822" s="9" t="s">
        <v>4095</v>
      </c>
      <c r="I2822" s="10">
        <v>1</v>
      </c>
      <c r="J2822" s="12">
        <v>1</v>
      </c>
      <c r="K2822" s="12">
        <v>0</v>
      </c>
      <c r="L2822" s="12">
        <v>0</v>
      </c>
      <c r="M2822" s="12">
        <v>0</v>
      </c>
      <c r="N2822" s="39">
        <v>0</v>
      </c>
      <c r="O2822" s="31">
        <v>0.34499999999999997</v>
      </c>
      <c r="P2822" s="36" t="s">
        <v>99</v>
      </c>
    </row>
    <row r="2823" spans="1:16" ht="24" x14ac:dyDescent="0.25">
      <c r="A2823" s="38">
        <v>39791</v>
      </c>
      <c r="B2823" s="38">
        <v>39791</v>
      </c>
      <c r="C2823" s="11">
        <v>2008</v>
      </c>
      <c r="D2823" s="35" t="s">
        <v>115</v>
      </c>
      <c r="E2823" s="11" t="s">
        <v>364</v>
      </c>
      <c r="F2823" s="36" t="s">
        <v>165</v>
      </c>
      <c r="G2823" s="36" t="s">
        <v>4096</v>
      </c>
      <c r="H2823" s="9" t="s">
        <v>4031</v>
      </c>
      <c r="I2823" s="10">
        <v>0</v>
      </c>
      <c r="J2823" s="12">
        <v>1721</v>
      </c>
      <c r="K2823" s="12">
        <v>0</v>
      </c>
      <c r="L2823" s="12">
        <v>0</v>
      </c>
      <c r="M2823" s="12">
        <v>0</v>
      </c>
      <c r="N2823" s="39">
        <v>0</v>
      </c>
      <c r="O2823" s="31">
        <v>0</v>
      </c>
      <c r="P2823" s="36" t="s">
        <v>99</v>
      </c>
    </row>
    <row r="2824" spans="1:16" ht="24" x14ac:dyDescent="0.25">
      <c r="A2824" s="38">
        <v>39791</v>
      </c>
      <c r="B2824" s="38">
        <v>39791</v>
      </c>
      <c r="C2824" s="11">
        <v>2008</v>
      </c>
      <c r="D2824" s="35" t="s">
        <v>13</v>
      </c>
      <c r="E2824" s="11" t="s">
        <v>125</v>
      </c>
      <c r="F2824" s="36" t="s">
        <v>55</v>
      </c>
      <c r="G2824" s="36" t="s">
        <v>4097</v>
      </c>
      <c r="H2824" s="9" t="s">
        <v>4098</v>
      </c>
      <c r="I2824" s="10">
        <v>1</v>
      </c>
      <c r="J2824" s="12">
        <v>1</v>
      </c>
      <c r="K2824" s="12">
        <v>0</v>
      </c>
      <c r="L2824" s="12">
        <v>0</v>
      </c>
      <c r="M2824" s="12">
        <v>0</v>
      </c>
      <c r="N2824" s="39">
        <v>0</v>
      </c>
      <c r="O2824" s="31">
        <v>0</v>
      </c>
      <c r="P2824" s="36" t="s">
        <v>99</v>
      </c>
    </row>
    <row r="2825" spans="1:16" ht="24" x14ac:dyDescent="0.25">
      <c r="A2825" s="38">
        <v>39792</v>
      </c>
      <c r="B2825" s="38">
        <v>39792</v>
      </c>
      <c r="C2825" s="11">
        <v>2008</v>
      </c>
      <c r="D2825" s="11" t="s">
        <v>34</v>
      </c>
      <c r="E2825" s="11" t="s">
        <v>182</v>
      </c>
      <c r="F2825" s="36" t="s">
        <v>162</v>
      </c>
      <c r="G2825" s="9" t="s">
        <v>4099</v>
      </c>
      <c r="H2825" s="9" t="s">
        <v>4100</v>
      </c>
      <c r="I2825" s="10">
        <v>0</v>
      </c>
      <c r="J2825" s="12">
        <v>27</v>
      </c>
      <c r="K2825" s="12">
        <v>5</v>
      </c>
      <c r="L2825" s="12">
        <v>0</v>
      </c>
      <c r="M2825" s="12">
        <v>0</v>
      </c>
      <c r="N2825" s="39">
        <v>0</v>
      </c>
      <c r="O2825" s="31">
        <v>2.3321999999999999E-2</v>
      </c>
      <c r="P2825" s="36" t="s">
        <v>99</v>
      </c>
    </row>
    <row r="2826" spans="1:16" ht="48" x14ac:dyDescent="0.25">
      <c r="A2826" s="38">
        <v>39795</v>
      </c>
      <c r="B2826" s="38">
        <v>39795</v>
      </c>
      <c r="C2826" s="11">
        <v>2008</v>
      </c>
      <c r="D2826" s="35" t="s">
        <v>115</v>
      </c>
      <c r="E2826" s="11" t="s">
        <v>116</v>
      </c>
      <c r="F2826" s="36" t="s">
        <v>19</v>
      </c>
      <c r="G2826" s="36" t="s">
        <v>4101</v>
      </c>
      <c r="H2826" s="9" t="s">
        <v>4102</v>
      </c>
      <c r="I2826" s="10">
        <v>0</v>
      </c>
      <c r="J2826" s="12">
        <v>1</v>
      </c>
      <c r="K2826" s="12">
        <v>0</v>
      </c>
      <c r="L2826" s="12">
        <v>0</v>
      </c>
      <c r="M2826" s="12">
        <v>0</v>
      </c>
      <c r="N2826" s="39">
        <v>0</v>
      </c>
      <c r="O2826" s="31">
        <v>0.45</v>
      </c>
      <c r="P2826" s="36" t="s">
        <v>99</v>
      </c>
    </row>
    <row r="2827" spans="1:16" x14ac:dyDescent="0.25">
      <c r="A2827" s="38">
        <v>39799</v>
      </c>
      <c r="B2827" s="38">
        <v>39799</v>
      </c>
      <c r="C2827" s="11">
        <v>2008</v>
      </c>
      <c r="D2827" s="35" t="s">
        <v>115</v>
      </c>
      <c r="E2827" s="11" t="s">
        <v>116</v>
      </c>
      <c r="F2827" s="36" t="s">
        <v>26</v>
      </c>
      <c r="G2827" s="36" t="s">
        <v>237</v>
      </c>
      <c r="H2827" s="9" t="s">
        <v>4103</v>
      </c>
      <c r="I2827" s="10">
        <v>11</v>
      </c>
      <c r="J2827" s="12">
        <v>11</v>
      </c>
      <c r="K2827" s="12">
        <v>0</v>
      </c>
      <c r="L2827" s="12">
        <v>0</v>
      </c>
      <c r="M2827" s="12">
        <v>0</v>
      </c>
      <c r="N2827" s="39">
        <v>0</v>
      </c>
      <c r="O2827" s="31">
        <v>4.4999999999999998E-2</v>
      </c>
      <c r="P2827" s="36" t="s">
        <v>99</v>
      </c>
    </row>
    <row r="2828" spans="1:16" ht="24" x14ac:dyDescent="0.25">
      <c r="A2828" s="38">
        <v>39805</v>
      </c>
      <c r="B2828" s="38">
        <v>39805</v>
      </c>
      <c r="C2828" s="11">
        <v>2008</v>
      </c>
      <c r="D2828" s="35" t="s">
        <v>115</v>
      </c>
      <c r="E2828" s="11" t="s">
        <v>116</v>
      </c>
      <c r="F2828" s="36" t="s">
        <v>100</v>
      </c>
      <c r="G2828" s="36" t="s">
        <v>4104</v>
      </c>
      <c r="H2828" s="9" t="s">
        <v>4105</v>
      </c>
      <c r="I2828" s="10">
        <v>0</v>
      </c>
      <c r="J2828" s="12">
        <v>1</v>
      </c>
      <c r="K2828" s="12">
        <v>0</v>
      </c>
      <c r="L2828" s="12">
        <v>0</v>
      </c>
      <c r="M2828" s="12">
        <v>0</v>
      </c>
      <c r="N2828" s="39">
        <v>0</v>
      </c>
      <c r="O2828" s="31">
        <v>0.45</v>
      </c>
      <c r="P2828" s="36" t="s">
        <v>99</v>
      </c>
    </row>
    <row r="2829" spans="1:16" ht="24" x14ac:dyDescent="0.25">
      <c r="A2829" s="38">
        <v>39806</v>
      </c>
      <c r="B2829" s="38">
        <v>39806</v>
      </c>
      <c r="C2829" s="11">
        <v>2008</v>
      </c>
      <c r="D2829" s="35" t="s">
        <v>13</v>
      </c>
      <c r="E2829" s="11" t="s">
        <v>125</v>
      </c>
      <c r="F2829" s="36" t="s">
        <v>162</v>
      </c>
      <c r="G2829" s="36" t="s">
        <v>4106</v>
      </c>
      <c r="H2829" s="9" t="s">
        <v>4107</v>
      </c>
      <c r="I2829" s="10">
        <v>0</v>
      </c>
      <c r="J2829" s="12">
        <v>15</v>
      </c>
      <c r="K2829" s="12">
        <v>3</v>
      </c>
      <c r="L2829" s="12">
        <v>0</v>
      </c>
      <c r="M2829" s="12">
        <v>0</v>
      </c>
      <c r="N2829" s="39">
        <v>0</v>
      </c>
      <c r="O2829" s="31">
        <v>0.125</v>
      </c>
      <c r="P2829" s="36" t="s">
        <v>99</v>
      </c>
    </row>
    <row r="2830" spans="1:16" x14ac:dyDescent="0.25">
      <c r="A2830" s="38">
        <v>39806</v>
      </c>
      <c r="B2830" s="38">
        <v>39806</v>
      </c>
      <c r="C2830" s="11">
        <v>2008</v>
      </c>
      <c r="D2830" s="35" t="s">
        <v>13</v>
      </c>
      <c r="E2830" s="11" t="s">
        <v>125</v>
      </c>
      <c r="F2830" s="36" t="s">
        <v>51</v>
      </c>
      <c r="G2830" s="36" t="s">
        <v>741</v>
      </c>
      <c r="H2830" s="9" t="s">
        <v>4108</v>
      </c>
      <c r="I2830" s="10">
        <v>0</v>
      </c>
      <c r="J2830" s="12">
        <v>5</v>
      </c>
      <c r="K2830" s="12">
        <v>1</v>
      </c>
      <c r="L2830" s="12">
        <v>0</v>
      </c>
      <c r="M2830" s="12">
        <v>0</v>
      </c>
      <c r="N2830" s="39">
        <v>0</v>
      </c>
      <c r="O2830" s="31">
        <v>4.1699E-2</v>
      </c>
      <c r="P2830" s="36" t="s">
        <v>99</v>
      </c>
    </row>
    <row r="2831" spans="1:16" ht="36" x14ac:dyDescent="0.25">
      <c r="A2831" s="38">
        <v>39810</v>
      </c>
      <c r="B2831" s="38">
        <v>39810</v>
      </c>
      <c r="C2831" s="11">
        <v>2008</v>
      </c>
      <c r="D2831" s="35" t="s">
        <v>115</v>
      </c>
      <c r="E2831" s="11" t="s">
        <v>116</v>
      </c>
      <c r="F2831" s="36" t="s">
        <v>162</v>
      </c>
      <c r="G2831" s="36" t="s">
        <v>4109</v>
      </c>
      <c r="H2831" s="9" t="s">
        <v>4110</v>
      </c>
      <c r="I2831" s="10">
        <v>12</v>
      </c>
      <c r="J2831" s="12">
        <v>12</v>
      </c>
      <c r="K2831" s="12">
        <v>0</v>
      </c>
      <c r="L2831" s="12">
        <v>0</v>
      </c>
      <c r="M2831" s="12">
        <v>0</v>
      </c>
      <c r="N2831" s="39">
        <v>0</v>
      </c>
      <c r="O2831" s="31">
        <v>4.4999999999999998E-2</v>
      </c>
      <c r="P2831" s="36" t="s">
        <v>99</v>
      </c>
    </row>
    <row r="2832" spans="1:16" x14ac:dyDescent="0.25">
      <c r="A2832" s="38">
        <v>39810</v>
      </c>
      <c r="B2832" s="38">
        <v>39810</v>
      </c>
      <c r="C2832" s="11">
        <v>2008</v>
      </c>
      <c r="D2832" s="35" t="s">
        <v>13</v>
      </c>
      <c r="E2832" s="11" t="s">
        <v>125</v>
      </c>
      <c r="F2832" s="36" t="s">
        <v>155</v>
      </c>
      <c r="G2832" s="36" t="s">
        <v>4111</v>
      </c>
      <c r="H2832" s="9" t="s">
        <v>4112</v>
      </c>
      <c r="I2832" s="10">
        <v>1</v>
      </c>
      <c r="J2832" s="12">
        <v>1</v>
      </c>
      <c r="K2832" s="12">
        <v>0</v>
      </c>
      <c r="L2832" s="12">
        <v>0</v>
      </c>
      <c r="M2832" s="12">
        <v>0</v>
      </c>
      <c r="N2832" s="39">
        <v>0</v>
      </c>
      <c r="O2832" s="31">
        <v>0</v>
      </c>
      <c r="P2832" s="36" t="s">
        <v>99</v>
      </c>
    </row>
    <row r="2833" spans="1:16" ht="36" x14ac:dyDescent="0.25">
      <c r="A2833" s="38">
        <v>39968</v>
      </c>
      <c r="B2833" s="38">
        <v>39608</v>
      </c>
      <c r="C2833" s="11">
        <v>2008</v>
      </c>
      <c r="D2833" s="11" t="s">
        <v>34</v>
      </c>
      <c r="E2833" s="11" t="s">
        <v>35</v>
      </c>
      <c r="F2833" s="36" t="s">
        <v>162</v>
      </c>
      <c r="G2833" s="36" t="s">
        <v>4113</v>
      </c>
      <c r="H2833" s="9" t="s">
        <v>4114</v>
      </c>
      <c r="I2833" s="10">
        <v>0</v>
      </c>
      <c r="J2833" s="12">
        <v>0</v>
      </c>
      <c r="K2833" s="12">
        <v>309</v>
      </c>
      <c r="L2833" s="12">
        <v>0</v>
      </c>
      <c r="M2833" s="12">
        <v>40</v>
      </c>
      <c r="N2833" s="39">
        <v>0</v>
      </c>
      <c r="O2833" s="31">
        <v>179.08199999999999</v>
      </c>
      <c r="P2833" s="36" t="s">
        <v>298</v>
      </c>
    </row>
    <row r="2834" spans="1:16" ht="36" x14ac:dyDescent="0.25">
      <c r="A2834" s="38">
        <v>39970</v>
      </c>
      <c r="B2834" s="38">
        <v>39608</v>
      </c>
      <c r="C2834" s="11">
        <v>2008</v>
      </c>
      <c r="D2834" s="11" t="s">
        <v>34</v>
      </c>
      <c r="E2834" s="11" t="s">
        <v>35</v>
      </c>
      <c r="F2834" s="36" t="s">
        <v>42</v>
      </c>
      <c r="G2834" s="9" t="s">
        <v>4115</v>
      </c>
      <c r="H2834" s="9" t="s">
        <v>4116</v>
      </c>
      <c r="I2834" s="10">
        <v>0</v>
      </c>
      <c r="J2834" s="12">
        <v>395</v>
      </c>
      <c r="K2834" s="12">
        <v>0</v>
      </c>
      <c r="L2834" s="12">
        <v>0</v>
      </c>
      <c r="M2834" s="12">
        <v>0</v>
      </c>
      <c r="N2834" s="39">
        <v>0</v>
      </c>
      <c r="O2834" s="31">
        <v>0</v>
      </c>
      <c r="P2834" s="36" t="s">
        <v>99</v>
      </c>
    </row>
    <row r="2835" spans="1:16" ht="24" x14ac:dyDescent="0.25">
      <c r="A2835" s="38">
        <v>39971</v>
      </c>
      <c r="B2835" s="38">
        <v>39971</v>
      </c>
      <c r="C2835" s="11">
        <v>2008</v>
      </c>
      <c r="D2835" s="11" t="s">
        <v>34</v>
      </c>
      <c r="E2835" s="11" t="s">
        <v>35</v>
      </c>
      <c r="F2835" s="36" t="s">
        <v>598</v>
      </c>
      <c r="G2835" s="36" t="s">
        <v>3851</v>
      </c>
      <c r="H2835" s="9" t="s">
        <v>4117</v>
      </c>
      <c r="I2835" s="10">
        <v>0</v>
      </c>
      <c r="J2835" s="12">
        <v>0</v>
      </c>
      <c r="K2835" s="12">
        <v>0</v>
      </c>
      <c r="L2835" s="12">
        <v>0</v>
      </c>
      <c r="M2835" s="12">
        <v>0</v>
      </c>
      <c r="N2835" s="39">
        <v>0</v>
      </c>
      <c r="O2835" s="31">
        <v>0</v>
      </c>
      <c r="P2835" s="36" t="s">
        <v>99</v>
      </c>
    </row>
    <row r="2836" spans="1:16" ht="36" x14ac:dyDescent="0.25">
      <c r="A2836" s="38">
        <v>40025</v>
      </c>
      <c r="B2836" s="38">
        <v>40025</v>
      </c>
      <c r="C2836" s="11">
        <v>2008</v>
      </c>
      <c r="D2836" s="11" t="s">
        <v>34</v>
      </c>
      <c r="E2836" s="11" t="s">
        <v>35</v>
      </c>
      <c r="F2836" s="36" t="s">
        <v>55</v>
      </c>
      <c r="G2836" s="36" t="s">
        <v>4118</v>
      </c>
      <c r="H2836" s="9" t="s">
        <v>4119</v>
      </c>
      <c r="I2836" s="10">
        <v>0</v>
      </c>
      <c r="J2836" s="12">
        <v>530</v>
      </c>
      <c r="K2836" s="12">
        <v>106</v>
      </c>
      <c r="L2836" s="12">
        <v>0</v>
      </c>
      <c r="M2836" s="12">
        <v>0</v>
      </c>
      <c r="N2836" s="39">
        <v>0</v>
      </c>
      <c r="O2836" s="31">
        <v>0.21199999999999999</v>
      </c>
      <c r="P2836" s="36" t="s">
        <v>99</v>
      </c>
    </row>
    <row r="2837" spans="1:16" ht="24" x14ac:dyDescent="0.25">
      <c r="A2837" s="38">
        <v>40048</v>
      </c>
      <c r="B2837" s="38">
        <v>40048</v>
      </c>
      <c r="C2837" s="11">
        <v>2008</v>
      </c>
      <c r="D2837" s="11" t="s">
        <v>34</v>
      </c>
      <c r="E2837" s="11" t="s">
        <v>35</v>
      </c>
      <c r="F2837" s="36" t="s">
        <v>44</v>
      </c>
      <c r="G2837" s="36" t="s">
        <v>606</v>
      </c>
      <c r="H2837" s="9" t="s">
        <v>4120</v>
      </c>
      <c r="I2837" s="10">
        <v>0</v>
      </c>
      <c r="J2837" s="12">
        <v>250</v>
      </c>
      <c r="K2837" s="12">
        <v>50</v>
      </c>
      <c r="L2837" s="12">
        <v>0</v>
      </c>
      <c r="M2837" s="12">
        <v>0</v>
      </c>
      <c r="N2837" s="39">
        <v>0</v>
      </c>
      <c r="O2837" s="31">
        <v>0.23322000000000001</v>
      </c>
      <c r="P2837" s="36" t="s">
        <v>99</v>
      </c>
    </row>
    <row r="2838" spans="1:16" ht="48" x14ac:dyDescent="0.25">
      <c r="A2838" s="38">
        <v>40050</v>
      </c>
      <c r="B2838" s="38">
        <v>39692</v>
      </c>
      <c r="C2838" s="11">
        <v>2008</v>
      </c>
      <c r="D2838" s="11" t="s">
        <v>34</v>
      </c>
      <c r="E2838" s="11" t="s">
        <v>50</v>
      </c>
      <c r="F2838" s="36" t="s">
        <v>77</v>
      </c>
      <c r="G2838" s="9" t="s">
        <v>4121</v>
      </c>
      <c r="H2838" s="9" t="s">
        <v>4122</v>
      </c>
      <c r="I2838" s="10">
        <v>0</v>
      </c>
      <c r="J2838" s="12">
        <v>1565</v>
      </c>
      <c r="K2838" s="12">
        <v>0</v>
      </c>
      <c r="L2838" s="12">
        <v>0</v>
      </c>
      <c r="M2838" s="12">
        <v>0</v>
      </c>
      <c r="N2838" s="39">
        <v>4071.4</v>
      </c>
      <c r="O2838" s="31">
        <v>108.651</v>
      </c>
      <c r="P2838" s="36" t="s">
        <v>41</v>
      </c>
    </row>
    <row r="2839" spans="1:16" ht="24" x14ac:dyDescent="0.25">
      <c r="A2839" s="38">
        <v>40066</v>
      </c>
      <c r="B2839" s="38">
        <v>40066</v>
      </c>
      <c r="C2839" s="11">
        <v>2008</v>
      </c>
      <c r="D2839" s="11" t="s">
        <v>34</v>
      </c>
      <c r="E2839" s="11" t="s">
        <v>35</v>
      </c>
      <c r="F2839" s="36" t="s">
        <v>44</v>
      </c>
      <c r="G2839" s="36" t="s">
        <v>889</v>
      </c>
      <c r="H2839" s="9" t="s">
        <v>4123</v>
      </c>
      <c r="I2839" s="10">
        <v>0</v>
      </c>
      <c r="J2839" s="12">
        <v>450</v>
      </c>
      <c r="K2839" s="12">
        <v>90</v>
      </c>
      <c r="L2839" s="12">
        <v>0</v>
      </c>
      <c r="M2839" s="12">
        <v>0</v>
      </c>
      <c r="N2839" s="39">
        <v>0</v>
      </c>
      <c r="O2839" s="31">
        <v>0.18</v>
      </c>
      <c r="P2839" s="36" t="s">
        <v>99</v>
      </c>
    </row>
    <row r="2840" spans="1:16" ht="24" x14ac:dyDescent="0.25">
      <c r="A2840" s="38">
        <v>40068</v>
      </c>
      <c r="B2840" s="38">
        <v>40068</v>
      </c>
      <c r="C2840" s="11">
        <v>2008</v>
      </c>
      <c r="D2840" s="11" t="s">
        <v>34</v>
      </c>
      <c r="E2840" s="11" t="s">
        <v>35</v>
      </c>
      <c r="F2840" s="36" t="s">
        <v>15</v>
      </c>
      <c r="G2840" s="36" t="s">
        <v>394</v>
      </c>
      <c r="H2840" s="9" t="s">
        <v>4124</v>
      </c>
      <c r="I2840" s="10">
        <v>0</v>
      </c>
      <c r="J2840" s="12">
        <v>80</v>
      </c>
      <c r="K2840" s="12">
        <v>0</v>
      </c>
      <c r="L2840" s="12">
        <v>0</v>
      </c>
      <c r="M2840" s="12">
        <v>0</v>
      </c>
      <c r="N2840" s="39">
        <v>0</v>
      </c>
      <c r="O2840" s="31">
        <v>0</v>
      </c>
      <c r="P2840" s="36" t="s">
        <v>99</v>
      </c>
    </row>
    <row r="2841" spans="1:16" x14ac:dyDescent="0.25">
      <c r="A2841" s="38">
        <v>40071</v>
      </c>
      <c r="B2841" s="38">
        <v>40071</v>
      </c>
      <c r="C2841" s="11">
        <v>2008</v>
      </c>
      <c r="D2841" s="11" t="s">
        <v>34</v>
      </c>
      <c r="E2841" s="11" t="s">
        <v>35</v>
      </c>
      <c r="F2841" s="36" t="s">
        <v>69</v>
      </c>
      <c r="G2841" s="36" t="s">
        <v>4125</v>
      </c>
      <c r="H2841" s="9" t="s">
        <v>3970</v>
      </c>
      <c r="I2841" s="10">
        <v>0</v>
      </c>
      <c r="J2841" s="12">
        <v>85</v>
      </c>
      <c r="K2841" s="12">
        <v>0</v>
      </c>
      <c r="L2841" s="12">
        <v>0</v>
      </c>
      <c r="M2841" s="12">
        <v>0</v>
      </c>
      <c r="N2841" s="39">
        <v>0</v>
      </c>
      <c r="O2841" s="31">
        <v>0</v>
      </c>
      <c r="P2841" s="36" t="s">
        <v>99</v>
      </c>
    </row>
    <row r="2842" spans="1:16" ht="24" x14ac:dyDescent="0.25">
      <c r="A2842" s="38">
        <v>40075</v>
      </c>
      <c r="B2842" s="38">
        <v>40075</v>
      </c>
      <c r="C2842" s="11">
        <v>2008</v>
      </c>
      <c r="D2842" s="11" t="s">
        <v>34</v>
      </c>
      <c r="E2842" s="11" t="s">
        <v>35</v>
      </c>
      <c r="F2842" s="36" t="s">
        <v>78</v>
      </c>
      <c r="G2842" s="36" t="s">
        <v>78</v>
      </c>
      <c r="H2842" s="9" t="s">
        <v>4126</v>
      </c>
      <c r="I2842" s="10">
        <v>1</v>
      </c>
      <c r="J2842" s="12">
        <v>1</v>
      </c>
      <c r="K2842" s="12">
        <v>0</v>
      </c>
      <c r="L2842" s="12">
        <v>0</v>
      </c>
      <c r="M2842" s="12">
        <v>0</v>
      </c>
      <c r="N2842" s="39">
        <v>0</v>
      </c>
      <c r="O2842" s="31">
        <v>0</v>
      </c>
      <c r="P2842" s="36" t="s">
        <v>99</v>
      </c>
    </row>
    <row r="2843" spans="1:16" ht="24" x14ac:dyDescent="0.25">
      <c r="A2843" s="38">
        <v>40107</v>
      </c>
      <c r="B2843" s="38">
        <v>40107</v>
      </c>
      <c r="C2843" s="11">
        <v>2008</v>
      </c>
      <c r="D2843" s="11" t="s">
        <v>34</v>
      </c>
      <c r="E2843" s="11" t="s">
        <v>35</v>
      </c>
      <c r="F2843" s="36" t="s">
        <v>189</v>
      </c>
      <c r="G2843" s="36" t="s">
        <v>4127</v>
      </c>
      <c r="H2843" s="9" t="s">
        <v>4128</v>
      </c>
      <c r="I2843" s="10">
        <v>0</v>
      </c>
      <c r="J2843" s="12">
        <v>59</v>
      </c>
      <c r="K2843" s="12">
        <v>0</v>
      </c>
      <c r="L2843" s="12">
        <v>0</v>
      </c>
      <c r="M2843" s="12">
        <v>0</v>
      </c>
      <c r="N2843" s="39">
        <v>0</v>
      </c>
      <c r="O2843" s="31">
        <v>0</v>
      </c>
      <c r="P2843" s="36" t="s">
        <v>99</v>
      </c>
    </row>
    <row r="2844" spans="1:16" ht="84" x14ac:dyDescent="0.25">
      <c r="A2844" s="38">
        <v>39490</v>
      </c>
      <c r="B2844" s="38">
        <v>39490</v>
      </c>
      <c r="C2844" s="11">
        <v>2008</v>
      </c>
      <c r="D2844" s="35" t="s">
        <v>104</v>
      </c>
      <c r="E2844" s="11" t="s">
        <v>142</v>
      </c>
      <c r="F2844" s="36" t="s">
        <v>92</v>
      </c>
      <c r="G2844" s="9" t="s">
        <v>4129</v>
      </c>
      <c r="H2844" s="9" t="s">
        <v>4130</v>
      </c>
      <c r="I2844" s="10">
        <v>0</v>
      </c>
      <c r="J2844" s="12">
        <v>6970</v>
      </c>
      <c r="K2844" s="12">
        <v>1394</v>
      </c>
      <c r="L2844" s="12">
        <v>49</v>
      </c>
      <c r="M2844" s="12">
        <v>0</v>
      </c>
      <c r="N2844" s="39">
        <v>0</v>
      </c>
      <c r="O2844" s="31">
        <v>10.65</v>
      </c>
      <c r="P2844" s="36" t="s">
        <v>3864</v>
      </c>
    </row>
    <row r="2845" spans="1:16" ht="48" x14ac:dyDescent="0.25">
      <c r="A2845" s="38">
        <v>39490</v>
      </c>
      <c r="B2845" s="38">
        <v>39490</v>
      </c>
      <c r="C2845" s="11">
        <v>2008</v>
      </c>
      <c r="D2845" s="35" t="s">
        <v>104</v>
      </c>
      <c r="E2845" s="11" t="s">
        <v>142</v>
      </c>
      <c r="F2845" s="36" t="s">
        <v>15</v>
      </c>
      <c r="G2845" s="36" t="s">
        <v>2206</v>
      </c>
      <c r="H2845" s="9" t="s">
        <v>4131</v>
      </c>
      <c r="I2845" s="10">
        <v>0</v>
      </c>
      <c r="J2845" s="12">
        <v>5</v>
      </c>
      <c r="K2845" s="12">
        <v>1</v>
      </c>
      <c r="L2845" s="12">
        <v>0</v>
      </c>
      <c r="M2845" s="12">
        <v>0</v>
      </c>
      <c r="N2845" s="39">
        <v>0</v>
      </c>
      <c r="O2845" s="31">
        <v>4.4458999999999999E-2</v>
      </c>
      <c r="P2845" s="36" t="s">
        <v>99</v>
      </c>
    </row>
    <row r="2846" spans="1:16" ht="24" x14ac:dyDescent="0.25">
      <c r="A2846" s="34">
        <v>39814</v>
      </c>
      <c r="B2846" s="34">
        <v>40178</v>
      </c>
      <c r="C2846" s="11">
        <v>2009</v>
      </c>
      <c r="D2846" s="35" t="s">
        <v>13</v>
      </c>
      <c r="E2846" s="11" t="s">
        <v>14</v>
      </c>
      <c r="F2846" s="36" t="s">
        <v>28</v>
      </c>
      <c r="G2846" s="36" t="s">
        <v>1272</v>
      </c>
      <c r="H2846" s="9" t="s">
        <v>4132</v>
      </c>
      <c r="I2846" s="10">
        <v>0</v>
      </c>
      <c r="J2846" s="12">
        <v>0</v>
      </c>
      <c r="K2846" s="12">
        <v>0</v>
      </c>
      <c r="L2846" s="12">
        <v>0</v>
      </c>
      <c r="M2846" s="12">
        <v>0</v>
      </c>
      <c r="N2846" s="39">
        <v>71854.66</v>
      </c>
      <c r="O2846" s="31">
        <v>71.854659999999996</v>
      </c>
      <c r="P2846" s="36" t="s">
        <v>18</v>
      </c>
    </row>
    <row r="2847" spans="1:16" ht="24" x14ac:dyDescent="0.25">
      <c r="A2847" s="34">
        <v>39814</v>
      </c>
      <c r="B2847" s="34">
        <v>40178</v>
      </c>
      <c r="C2847" s="11">
        <v>2009</v>
      </c>
      <c r="D2847" s="35" t="s">
        <v>13</v>
      </c>
      <c r="E2847" s="11" t="s">
        <v>14</v>
      </c>
      <c r="F2847" s="36" t="s">
        <v>30</v>
      </c>
      <c r="G2847" s="36" t="s">
        <v>1272</v>
      </c>
      <c r="H2847" s="9" t="s">
        <v>4133</v>
      </c>
      <c r="I2847" s="10">
        <v>0</v>
      </c>
      <c r="J2847" s="12">
        <v>0</v>
      </c>
      <c r="K2847" s="12">
        <v>0</v>
      </c>
      <c r="L2847" s="12">
        <v>0</v>
      </c>
      <c r="M2847" s="12">
        <v>0</v>
      </c>
      <c r="N2847" s="39">
        <v>42350</v>
      </c>
      <c r="O2847" s="31">
        <v>42.35</v>
      </c>
      <c r="P2847" s="36" t="s">
        <v>18</v>
      </c>
    </row>
    <row r="2848" spans="1:16" ht="24" x14ac:dyDescent="0.25">
      <c r="A2848" s="34">
        <v>39814</v>
      </c>
      <c r="B2848" s="34">
        <v>40178</v>
      </c>
      <c r="C2848" s="11">
        <v>2009</v>
      </c>
      <c r="D2848" s="35" t="s">
        <v>13</v>
      </c>
      <c r="E2848" s="11" t="s">
        <v>14</v>
      </c>
      <c r="F2848" s="36" t="s">
        <v>57</v>
      </c>
      <c r="G2848" s="36" t="s">
        <v>1272</v>
      </c>
      <c r="H2848" s="9" t="s">
        <v>4134</v>
      </c>
      <c r="I2848" s="10">
        <v>0</v>
      </c>
      <c r="J2848" s="12">
        <v>0</v>
      </c>
      <c r="K2848" s="12">
        <v>0</v>
      </c>
      <c r="L2848" s="12">
        <v>0</v>
      </c>
      <c r="M2848" s="12">
        <v>0</v>
      </c>
      <c r="N2848" s="39">
        <v>21475.5</v>
      </c>
      <c r="O2848" s="31">
        <v>21.4755</v>
      </c>
      <c r="P2848" s="36" t="s">
        <v>18</v>
      </c>
    </row>
    <row r="2849" spans="1:16" ht="24" x14ac:dyDescent="0.25">
      <c r="A2849" s="34">
        <v>39814</v>
      </c>
      <c r="B2849" s="34">
        <v>40178</v>
      </c>
      <c r="C2849" s="11">
        <v>2009</v>
      </c>
      <c r="D2849" s="35" t="s">
        <v>13</v>
      </c>
      <c r="E2849" s="11" t="s">
        <v>14</v>
      </c>
      <c r="F2849" s="36" t="s">
        <v>253</v>
      </c>
      <c r="G2849" s="36" t="s">
        <v>1272</v>
      </c>
      <c r="H2849" s="9" t="s">
        <v>4135</v>
      </c>
      <c r="I2849" s="10">
        <v>0</v>
      </c>
      <c r="J2849" s="12">
        <v>0</v>
      </c>
      <c r="K2849" s="12">
        <v>0</v>
      </c>
      <c r="L2849" s="12">
        <v>0</v>
      </c>
      <c r="M2849" s="12">
        <v>0</v>
      </c>
      <c r="N2849" s="39">
        <v>15463.23</v>
      </c>
      <c r="O2849" s="31">
        <v>15.463229999999999</v>
      </c>
      <c r="P2849" s="36" t="s">
        <v>18</v>
      </c>
    </row>
    <row r="2850" spans="1:16" ht="24" x14ac:dyDescent="0.25">
      <c r="A2850" s="34">
        <v>39814</v>
      </c>
      <c r="B2850" s="34">
        <v>40178</v>
      </c>
      <c r="C2850" s="11">
        <v>2009</v>
      </c>
      <c r="D2850" s="35" t="s">
        <v>13</v>
      </c>
      <c r="E2850" s="11" t="s">
        <v>14</v>
      </c>
      <c r="F2850" s="36" t="s">
        <v>92</v>
      </c>
      <c r="G2850" s="36" t="s">
        <v>1272</v>
      </c>
      <c r="H2850" s="9" t="s">
        <v>4136</v>
      </c>
      <c r="I2850" s="10">
        <v>5</v>
      </c>
      <c r="J2850" s="12">
        <v>5</v>
      </c>
      <c r="K2850" s="12">
        <v>0</v>
      </c>
      <c r="L2850" s="12">
        <v>0</v>
      </c>
      <c r="M2850" s="12">
        <v>0</v>
      </c>
      <c r="N2850" s="39">
        <v>14650</v>
      </c>
      <c r="O2850" s="31">
        <v>14.65</v>
      </c>
      <c r="P2850" s="36" t="s">
        <v>18</v>
      </c>
    </row>
    <row r="2851" spans="1:16" ht="24" x14ac:dyDescent="0.25">
      <c r="A2851" s="34">
        <v>39814</v>
      </c>
      <c r="B2851" s="34">
        <v>40178</v>
      </c>
      <c r="C2851" s="11">
        <v>2009</v>
      </c>
      <c r="D2851" s="11" t="s">
        <v>34</v>
      </c>
      <c r="E2851" s="11" t="s">
        <v>95</v>
      </c>
      <c r="F2851" s="36" t="s">
        <v>21</v>
      </c>
      <c r="G2851" s="36" t="s">
        <v>1272</v>
      </c>
      <c r="H2851" s="9" t="s">
        <v>4137</v>
      </c>
      <c r="I2851" s="10">
        <v>13</v>
      </c>
      <c r="J2851" s="12">
        <v>0</v>
      </c>
      <c r="K2851" s="12">
        <v>0</v>
      </c>
      <c r="L2851" s="12">
        <v>0</v>
      </c>
      <c r="M2851" s="12">
        <v>0</v>
      </c>
      <c r="N2851" s="39">
        <v>0</v>
      </c>
      <c r="O2851" s="31">
        <v>0</v>
      </c>
      <c r="P2851" s="36" t="s">
        <v>1960</v>
      </c>
    </row>
    <row r="2852" spans="1:16" ht="24" x14ac:dyDescent="0.25">
      <c r="A2852" s="34">
        <v>39814</v>
      </c>
      <c r="B2852" s="34">
        <v>40178</v>
      </c>
      <c r="C2852" s="11">
        <v>2009</v>
      </c>
      <c r="D2852" s="35" t="s">
        <v>13</v>
      </c>
      <c r="E2852" s="11" t="s">
        <v>14</v>
      </c>
      <c r="F2852" s="36" t="s">
        <v>32</v>
      </c>
      <c r="G2852" s="36" t="s">
        <v>1272</v>
      </c>
      <c r="H2852" s="9" t="s">
        <v>4138</v>
      </c>
      <c r="I2852" s="10">
        <v>0</v>
      </c>
      <c r="J2852" s="12">
        <v>0</v>
      </c>
      <c r="K2852" s="12">
        <v>0</v>
      </c>
      <c r="L2852" s="12">
        <v>0</v>
      </c>
      <c r="M2852" s="12">
        <v>0</v>
      </c>
      <c r="N2852" s="39">
        <v>13437.75</v>
      </c>
      <c r="O2852" s="31">
        <v>13.437749999999999</v>
      </c>
      <c r="P2852" s="36" t="s">
        <v>18</v>
      </c>
    </row>
    <row r="2853" spans="1:16" ht="24" x14ac:dyDescent="0.25">
      <c r="A2853" s="34">
        <v>39814</v>
      </c>
      <c r="B2853" s="34">
        <v>40178</v>
      </c>
      <c r="C2853" s="11">
        <v>2009</v>
      </c>
      <c r="D2853" s="35" t="s">
        <v>13</v>
      </c>
      <c r="E2853" s="11" t="s">
        <v>14</v>
      </c>
      <c r="F2853" s="36" t="s">
        <v>36</v>
      </c>
      <c r="G2853" s="36" t="s">
        <v>1272</v>
      </c>
      <c r="H2853" s="9" t="s">
        <v>4139</v>
      </c>
      <c r="I2853" s="10">
        <v>0</v>
      </c>
      <c r="J2853" s="12">
        <v>0</v>
      </c>
      <c r="K2853" s="12">
        <v>0</v>
      </c>
      <c r="L2853" s="12">
        <v>0</v>
      </c>
      <c r="M2853" s="12">
        <v>0</v>
      </c>
      <c r="N2853" s="39">
        <v>12514.32</v>
      </c>
      <c r="O2853" s="31">
        <v>12.51432</v>
      </c>
      <c r="P2853" s="36" t="s">
        <v>18</v>
      </c>
    </row>
    <row r="2854" spans="1:16" ht="24" x14ac:dyDescent="0.25">
      <c r="A2854" s="34">
        <v>39814</v>
      </c>
      <c r="B2854" s="34">
        <v>40178</v>
      </c>
      <c r="C2854" s="11">
        <v>2009</v>
      </c>
      <c r="D2854" s="35" t="s">
        <v>13</v>
      </c>
      <c r="E2854" s="11" t="s">
        <v>14</v>
      </c>
      <c r="F2854" s="36" t="s">
        <v>75</v>
      </c>
      <c r="G2854" s="36" t="s">
        <v>1272</v>
      </c>
      <c r="H2854" s="9" t="s">
        <v>4140</v>
      </c>
      <c r="I2854" s="10">
        <v>0</v>
      </c>
      <c r="J2854" s="12">
        <v>0</v>
      </c>
      <c r="K2854" s="12">
        <v>0</v>
      </c>
      <c r="L2854" s="12">
        <v>0</v>
      </c>
      <c r="M2854" s="12">
        <v>0</v>
      </c>
      <c r="N2854" s="39">
        <v>12468.75</v>
      </c>
      <c r="O2854" s="31">
        <v>12.46875</v>
      </c>
      <c r="P2854" s="36" t="s">
        <v>18</v>
      </c>
    </row>
    <row r="2855" spans="1:16" ht="24" x14ac:dyDescent="0.25">
      <c r="A2855" s="34">
        <v>39814</v>
      </c>
      <c r="B2855" s="34">
        <v>40178</v>
      </c>
      <c r="C2855" s="11">
        <v>2009</v>
      </c>
      <c r="D2855" s="35" t="s">
        <v>13</v>
      </c>
      <c r="E2855" s="11" t="s">
        <v>14</v>
      </c>
      <c r="F2855" s="36" t="s">
        <v>15</v>
      </c>
      <c r="G2855" s="36" t="s">
        <v>1272</v>
      </c>
      <c r="H2855" s="9" t="s">
        <v>4141</v>
      </c>
      <c r="I2855" s="10">
        <v>0</v>
      </c>
      <c r="J2855" s="12">
        <v>0</v>
      </c>
      <c r="K2855" s="12">
        <v>0</v>
      </c>
      <c r="L2855" s="12">
        <v>0</v>
      </c>
      <c r="M2855" s="12">
        <v>0</v>
      </c>
      <c r="N2855" s="39">
        <v>11496.75</v>
      </c>
      <c r="O2855" s="31">
        <v>11.49675</v>
      </c>
      <c r="P2855" s="36" t="s">
        <v>18</v>
      </c>
    </row>
    <row r="2856" spans="1:16" ht="24" x14ac:dyDescent="0.25">
      <c r="A2856" s="34">
        <v>39814</v>
      </c>
      <c r="B2856" s="34">
        <v>40178</v>
      </c>
      <c r="C2856" s="11">
        <v>2009</v>
      </c>
      <c r="D2856" s="35" t="s">
        <v>13</v>
      </c>
      <c r="E2856" s="11" t="s">
        <v>14</v>
      </c>
      <c r="F2856" s="36" t="s">
        <v>21</v>
      </c>
      <c r="G2856" s="36" t="s">
        <v>1272</v>
      </c>
      <c r="H2856" s="9" t="s">
        <v>4142</v>
      </c>
      <c r="I2856" s="10">
        <v>0</v>
      </c>
      <c r="J2856" s="12">
        <v>0</v>
      </c>
      <c r="K2856" s="12">
        <v>0</v>
      </c>
      <c r="L2856" s="12">
        <v>0</v>
      </c>
      <c r="M2856" s="12">
        <v>0</v>
      </c>
      <c r="N2856" s="39">
        <v>10703.87</v>
      </c>
      <c r="O2856" s="31">
        <v>10.70387</v>
      </c>
      <c r="P2856" s="36" t="s">
        <v>18</v>
      </c>
    </row>
    <row r="2857" spans="1:16" ht="24" x14ac:dyDescent="0.25">
      <c r="A2857" s="34">
        <v>39814</v>
      </c>
      <c r="B2857" s="34">
        <v>40178</v>
      </c>
      <c r="C2857" s="11">
        <v>2009</v>
      </c>
      <c r="D2857" s="35" t="s">
        <v>13</v>
      </c>
      <c r="E2857" s="11" t="s">
        <v>14</v>
      </c>
      <c r="F2857" s="36" t="s">
        <v>19</v>
      </c>
      <c r="G2857" s="36" t="s">
        <v>1272</v>
      </c>
      <c r="H2857" s="9" t="s">
        <v>4143</v>
      </c>
      <c r="I2857" s="10">
        <v>0</v>
      </c>
      <c r="J2857" s="12">
        <v>0</v>
      </c>
      <c r="K2857" s="12">
        <v>0</v>
      </c>
      <c r="L2857" s="12">
        <v>0</v>
      </c>
      <c r="M2857" s="12">
        <v>0</v>
      </c>
      <c r="N2857" s="39">
        <v>9458.5</v>
      </c>
      <c r="O2857" s="31">
        <v>9.4585000000000008</v>
      </c>
      <c r="P2857" s="36" t="s">
        <v>18</v>
      </c>
    </row>
    <row r="2858" spans="1:16" ht="24" x14ac:dyDescent="0.25">
      <c r="A2858" s="34">
        <v>39814</v>
      </c>
      <c r="B2858" s="34">
        <v>40178</v>
      </c>
      <c r="C2858" s="11">
        <v>2009</v>
      </c>
      <c r="D2858" s="35" t="s">
        <v>13</v>
      </c>
      <c r="E2858" s="11" t="s">
        <v>14</v>
      </c>
      <c r="F2858" s="36" t="s">
        <v>97</v>
      </c>
      <c r="G2858" s="36" t="s">
        <v>1272</v>
      </c>
      <c r="H2858" s="9" t="s">
        <v>4144</v>
      </c>
      <c r="I2858" s="10">
        <v>0</v>
      </c>
      <c r="J2858" s="12">
        <v>0</v>
      </c>
      <c r="K2858" s="12">
        <v>0</v>
      </c>
      <c r="L2858" s="12">
        <v>0</v>
      </c>
      <c r="M2858" s="12">
        <v>0</v>
      </c>
      <c r="N2858" s="39">
        <v>7402.81</v>
      </c>
      <c r="O2858" s="31">
        <v>7.4028099999999997</v>
      </c>
      <c r="P2858" s="36" t="s">
        <v>18</v>
      </c>
    </row>
    <row r="2859" spans="1:16" ht="24" x14ac:dyDescent="0.25">
      <c r="A2859" s="34">
        <v>39814</v>
      </c>
      <c r="B2859" s="34">
        <v>40178</v>
      </c>
      <c r="C2859" s="11">
        <v>2009</v>
      </c>
      <c r="D2859" s="35" t="s">
        <v>13</v>
      </c>
      <c r="E2859" s="11" t="s">
        <v>14</v>
      </c>
      <c r="F2859" s="36" t="s">
        <v>51</v>
      </c>
      <c r="G2859" s="36" t="s">
        <v>1272</v>
      </c>
      <c r="H2859" s="9" t="s">
        <v>4145</v>
      </c>
      <c r="I2859" s="10">
        <v>0</v>
      </c>
      <c r="J2859" s="12">
        <v>0</v>
      </c>
      <c r="K2859" s="12">
        <v>0</v>
      </c>
      <c r="L2859" s="12">
        <v>0</v>
      </c>
      <c r="M2859" s="12">
        <v>0</v>
      </c>
      <c r="N2859" s="39">
        <v>6030.5</v>
      </c>
      <c r="O2859" s="31">
        <v>6.0305</v>
      </c>
      <c r="P2859" s="36" t="s">
        <v>18</v>
      </c>
    </row>
    <row r="2860" spans="1:16" ht="24" x14ac:dyDescent="0.25">
      <c r="A2860" s="34">
        <v>39814</v>
      </c>
      <c r="B2860" s="34">
        <v>40178</v>
      </c>
      <c r="C2860" s="11">
        <v>2009</v>
      </c>
      <c r="D2860" s="35" t="s">
        <v>13</v>
      </c>
      <c r="E2860" s="11" t="s">
        <v>14</v>
      </c>
      <c r="F2860" s="36" t="s">
        <v>47</v>
      </c>
      <c r="G2860" s="36" t="s">
        <v>1272</v>
      </c>
      <c r="H2860" s="9" t="s">
        <v>4146</v>
      </c>
      <c r="I2860" s="10">
        <v>0</v>
      </c>
      <c r="J2860" s="12">
        <v>0</v>
      </c>
      <c r="K2860" s="12">
        <v>0</v>
      </c>
      <c r="L2860" s="12">
        <v>0</v>
      </c>
      <c r="M2860" s="12">
        <v>0</v>
      </c>
      <c r="N2860" s="39">
        <v>6009</v>
      </c>
      <c r="O2860" s="31">
        <v>6.0090000000000003</v>
      </c>
      <c r="P2860" s="36" t="s">
        <v>18</v>
      </c>
    </row>
    <row r="2861" spans="1:16" ht="24" x14ac:dyDescent="0.25">
      <c r="A2861" s="34">
        <v>39814</v>
      </c>
      <c r="B2861" s="34">
        <v>40178</v>
      </c>
      <c r="C2861" s="11">
        <v>2009</v>
      </c>
      <c r="D2861" s="35" t="s">
        <v>13</v>
      </c>
      <c r="E2861" s="11" t="s">
        <v>14</v>
      </c>
      <c r="F2861" s="36" t="s">
        <v>598</v>
      </c>
      <c r="G2861" s="36" t="s">
        <v>1272</v>
      </c>
      <c r="H2861" s="9" t="s">
        <v>4147</v>
      </c>
      <c r="I2861" s="10">
        <v>0</v>
      </c>
      <c r="J2861" s="12">
        <v>0</v>
      </c>
      <c r="K2861" s="12">
        <v>0</v>
      </c>
      <c r="L2861" s="12">
        <v>0</v>
      </c>
      <c r="M2861" s="12">
        <v>0</v>
      </c>
      <c r="N2861" s="39">
        <v>4863.5</v>
      </c>
      <c r="O2861" s="31">
        <v>4.8635000000000002</v>
      </c>
      <c r="P2861" s="36" t="s">
        <v>18</v>
      </c>
    </row>
    <row r="2862" spans="1:16" ht="24" x14ac:dyDescent="0.25">
      <c r="A2862" s="34">
        <v>39814</v>
      </c>
      <c r="B2862" s="34">
        <v>40178</v>
      </c>
      <c r="C2862" s="11">
        <v>2009</v>
      </c>
      <c r="D2862" s="35" t="s">
        <v>13</v>
      </c>
      <c r="E2862" s="11" t="s">
        <v>14</v>
      </c>
      <c r="F2862" s="36" t="s">
        <v>24</v>
      </c>
      <c r="G2862" s="36" t="s">
        <v>1272</v>
      </c>
      <c r="H2862" s="9" t="s">
        <v>4148</v>
      </c>
      <c r="I2862" s="10">
        <v>0</v>
      </c>
      <c r="J2862" s="12">
        <v>0</v>
      </c>
      <c r="K2862" s="12">
        <v>0</v>
      </c>
      <c r="L2862" s="12">
        <v>0</v>
      </c>
      <c r="M2862" s="12">
        <v>0</v>
      </c>
      <c r="N2862" s="39">
        <v>4580.78</v>
      </c>
      <c r="O2862" s="31">
        <v>4.5807799999999999</v>
      </c>
      <c r="P2862" s="36" t="s">
        <v>18</v>
      </c>
    </row>
    <row r="2863" spans="1:16" ht="24" x14ac:dyDescent="0.25">
      <c r="A2863" s="34">
        <v>39814</v>
      </c>
      <c r="B2863" s="34">
        <v>40178</v>
      </c>
      <c r="C2863" s="11">
        <v>2009</v>
      </c>
      <c r="D2863" s="35" t="s">
        <v>13</v>
      </c>
      <c r="E2863" s="11" t="s">
        <v>14</v>
      </c>
      <c r="F2863" s="36" t="s">
        <v>77</v>
      </c>
      <c r="G2863" s="36" t="s">
        <v>1272</v>
      </c>
      <c r="H2863" s="9" t="s">
        <v>4149</v>
      </c>
      <c r="I2863" s="10">
        <v>0</v>
      </c>
      <c r="J2863" s="12">
        <v>0</v>
      </c>
      <c r="K2863" s="12">
        <v>0</v>
      </c>
      <c r="L2863" s="12">
        <v>0</v>
      </c>
      <c r="M2863" s="12">
        <v>0</v>
      </c>
      <c r="N2863" s="39">
        <v>4525</v>
      </c>
      <c r="O2863" s="31">
        <v>4.5250000000000004</v>
      </c>
      <c r="P2863" s="36" t="s">
        <v>18</v>
      </c>
    </row>
    <row r="2864" spans="1:16" ht="24" x14ac:dyDescent="0.25">
      <c r="A2864" s="34">
        <v>39814</v>
      </c>
      <c r="B2864" s="34">
        <v>40178</v>
      </c>
      <c r="C2864" s="11">
        <v>2009</v>
      </c>
      <c r="D2864" s="35" t="s">
        <v>13</v>
      </c>
      <c r="E2864" s="11" t="s">
        <v>14</v>
      </c>
      <c r="F2864" s="36" t="s">
        <v>189</v>
      </c>
      <c r="G2864" s="36" t="s">
        <v>1272</v>
      </c>
      <c r="H2864" s="9" t="s">
        <v>4150</v>
      </c>
      <c r="I2864" s="10">
        <v>0</v>
      </c>
      <c r="J2864" s="12">
        <v>0</v>
      </c>
      <c r="K2864" s="12">
        <v>0</v>
      </c>
      <c r="L2864" s="12">
        <v>0</v>
      </c>
      <c r="M2864" s="12">
        <v>0</v>
      </c>
      <c r="N2864" s="39">
        <v>4335</v>
      </c>
      <c r="O2864" s="31">
        <v>4.335</v>
      </c>
      <c r="P2864" s="36" t="s">
        <v>18</v>
      </c>
    </row>
    <row r="2865" spans="1:16" ht="24" x14ac:dyDescent="0.25">
      <c r="A2865" s="34">
        <v>39814</v>
      </c>
      <c r="B2865" s="34">
        <v>40178</v>
      </c>
      <c r="C2865" s="11">
        <v>2009</v>
      </c>
      <c r="D2865" s="35" t="s">
        <v>13</v>
      </c>
      <c r="E2865" s="11" t="s">
        <v>14</v>
      </c>
      <c r="F2865" s="36" t="s">
        <v>155</v>
      </c>
      <c r="G2865" s="36" t="s">
        <v>1272</v>
      </c>
      <c r="H2865" s="9" t="s">
        <v>4151</v>
      </c>
      <c r="I2865" s="10">
        <v>0</v>
      </c>
      <c r="J2865" s="12">
        <v>0</v>
      </c>
      <c r="K2865" s="12">
        <v>0</v>
      </c>
      <c r="L2865" s="12">
        <v>0</v>
      </c>
      <c r="M2865" s="12">
        <v>0</v>
      </c>
      <c r="N2865" s="39">
        <v>3336.81</v>
      </c>
      <c r="O2865" s="31">
        <v>3.3368099999999998</v>
      </c>
      <c r="P2865" s="36" t="s">
        <v>18</v>
      </c>
    </row>
    <row r="2866" spans="1:16" ht="24" x14ac:dyDescent="0.25">
      <c r="A2866" s="34">
        <v>39814</v>
      </c>
      <c r="B2866" s="34">
        <v>40178</v>
      </c>
      <c r="C2866" s="11">
        <v>2009</v>
      </c>
      <c r="D2866" s="35" t="s">
        <v>13</v>
      </c>
      <c r="E2866" s="11" t="s">
        <v>14</v>
      </c>
      <c r="F2866" s="36" t="s">
        <v>62</v>
      </c>
      <c r="G2866" s="36" t="s">
        <v>1272</v>
      </c>
      <c r="H2866" s="9" t="s">
        <v>4152</v>
      </c>
      <c r="I2866" s="10">
        <v>0</v>
      </c>
      <c r="J2866" s="12">
        <v>0</v>
      </c>
      <c r="K2866" s="12">
        <v>0</v>
      </c>
      <c r="L2866" s="12">
        <v>0</v>
      </c>
      <c r="M2866" s="12">
        <v>0</v>
      </c>
      <c r="N2866" s="39">
        <v>3090.77</v>
      </c>
      <c r="O2866" s="31">
        <v>3.0907700000000005</v>
      </c>
      <c r="P2866" s="36" t="s">
        <v>18</v>
      </c>
    </row>
    <row r="2867" spans="1:16" ht="24" x14ac:dyDescent="0.25">
      <c r="A2867" s="34">
        <v>39814</v>
      </c>
      <c r="B2867" s="34">
        <v>40178</v>
      </c>
      <c r="C2867" s="11">
        <v>2009</v>
      </c>
      <c r="D2867" s="35" t="s">
        <v>13</v>
      </c>
      <c r="E2867" s="11" t="s">
        <v>14</v>
      </c>
      <c r="F2867" s="36" t="s">
        <v>162</v>
      </c>
      <c r="G2867" s="36" t="s">
        <v>1272</v>
      </c>
      <c r="H2867" s="9" t="s">
        <v>4153</v>
      </c>
      <c r="I2867" s="10">
        <v>0</v>
      </c>
      <c r="J2867" s="12">
        <v>0</v>
      </c>
      <c r="K2867" s="12">
        <v>0</v>
      </c>
      <c r="L2867" s="12">
        <v>0</v>
      </c>
      <c r="M2867" s="12">
        <v>0</v>
      </c>
      <c r="N2867" s="39">
        <v>2806.56</v>
      </c>
      <c r="O2867" s="31">
        <v>2.8065600000000002</v>
      </c>
      <c r="P2867" s="36" t="s">
        <v>18</v>
      </c>
    </row>
    <row r="2868" spans="1:16" ht="24" x14ac:dyDescent="0.25">
      <c r="A2868" s="34">
        <v>39814</v>
      </c>
      <c r="B2868" s="34">
        <v>40178</v>
      </c>
      <c r="C2868" s="11">
        <v>2009</v>
      </c>
      <c r="D2868" s="35" t="s">
        <v>13</v>
      </c>
      <c r="E2868" s="11" t="s">
        <v>14</v>
      </c>
      <c r="F2868" s="36" t="s">
        <v>69</v>
      </c>
      <c r="G2868" s="36" t="s">
        <v>1272</v>
      </c>
      <c r="H2868" s="9" t="s">
        <v>4154</v>
      </c>
      <c r="I2868" s="10">
        <v>0</v>
      </c>
      <c r="J2868" s="12">
        <v>0</v>
      </c>
      <c r="K2868" s="12">
        <v>0</v>
      </c>
      <c r="L2868" s="12">
        <v>0</v>
      </c>
      <c r="M2868" s="12">
        <v>0</v>
      </c>
      <c r="N2868" s="39">
        <v>2269</v>
      </c>
      <c r="O2868" s="31">
        <v>2.2690000000000001</v>
      </c>
      <c r="P2868" s="36" t="s">
        <v>18</v>
      </c>
    </row>
    <row r="2869" spans="1:16" ht="24" x14ac:dyDescent="0.25">
      <c r="A2869" s="34">
        <v>39814</v>
      </c>
      <c r="B2869" s="34">
        <v>40178</v>
      </c>
      <c r="C2869" s="11">
        <v>2009</v>
      </c>
      <c r="D2869" s="35" t="s">
        <v>13</v>
      </c>
      <c r="E2869" s="11" t="s">
        <v>14</v>
      </c>
      <c r="F2869" s="36" t="s">
        <v>100</v>
      </c>
      <c r="G2869" s="36" t="s">
        <v>1272</v>
      </c>
      <c r="H2869" s="9" t="s">
        <v>4155</v>
      </c>
      <c r="I2869" s="10">
        <v>1</v>
      </c>
      <c r="J2869" s="12">
        <v>1</v>
      </c>
      <c r="K2869" s="12">
        <v>0</v>
      </c>
      <c r="L2869" s="12">
        <v>0</v>
      </c>
      <c r="M2869" s="12">
        <v>0</v>
      </c>
      <c r="N2869" s="39">
        <v>2080</v>
      </c>
      <c r="O2869" s="31">
        <v>2.08</v>
      </c>
      <c r="P2869" s="36" t="s">
        <v>18</v>
      </c>
    </row>
    <row r="2870" spans="1:16" ht="24" x14ac:dyDescent="0.25">
      <c r="A2870" s="34">
        <v>39814</v>
      </c>
      <c r="B2870" s="34">
        <v>40178</v>
      </c>
      <c r="C2870" s="11">
        <v>2009</v>
      </c>
      <c r="D2870" s="35" t="s">
        <v>13</v>
      </c>
      <c r="E2870" s="11" t="s">
        <v>14</v>
      </c>
      <c r="F2870" s="36" t="s">
        <v>44</v>
      </c>
      <c r="G2870" s="36" t="s">
        <v>1272</v>
      </c>
      <c r="H2870" s="9" t="s">
        <v>4156</v>
      </c>
      <c r="I2870" s="10">
        <v>0</v>
      </c>
      <c r="J2870" s="12">
        <v>0</v>
      </c>
      <c r="K2870" s="12">
        <v>0</v>
      </c>
      <c r="L2870" s="12">
        <v>0</v>
      </c>
      <c r="M2870" s="12">
        <v>0</v>
      </c>
      <c r="N2870" s="39">
        <v>2059.5</v>
      </c>
      <c r="O2870" s="31">
        <v>2.0594999999999999</v>
      </c>
      <c r="P2870" s="36" t="s">
        <v>18</v>
      </c>
    </row>
    <row r="2871" spans="1:16" ht="24" x14ac:dyDescent="0.25">
      <c r="A2871" s="34">
        <v>39814</v>
      </c>
      <c r="B2871" s="34">
        <v>40178</v>
      </c>
      <c r="C2871" s="11">
        <v>2009</v>
      </c>
      <c r="D2871" s="35" t="s">
        <v>13</v>
      </c>
      <c r="E2871" s="11" t="s">
        <v>14</v>
      </c>
      <c r="F2871" s="36" t="s">
        <v>165</v>
      </c>
      <c r="G2871" s="36" t="s">
        <v>1272</v>
      </c>
      <c r="H2871" s="9" t="s">
        <v>4157</v>
      </c>
      <c r="I2871" s="10">
        <v>0</v>
      </c>
      <c r="J2871" s="12">
        <v>0</v>
      </c>
      <c r="K2871" s="12">
        <v>0</v>
      </c>
      <c r="L2871" s="12">
        <v>0</v>
      </c>
      <c r="M2871" s="12">
        <v>0</v>
      </c>
      <c r="N2871" s="39">
        <v>1868.85</v>
      </c>
      <c r="O2871" s="31">
        <v>1.8688500000000001</v>
      </c>
      <c r="P2871" s="36" t="s">
        <v>18</v>
      </c>
    </row>
    <row r="2872" spans="1:16" ht="24" x14ac:dyDescent="0.25">
      <c r="A2872" s="34">
        <v>39814</v>
      </c>
      <c r="B2872" s="34">
        <v>40178</v>
      </c>
      <c r="C2872" s="11">
        <v>2009</v>
      </c>
      <c r="D2872" s="35" t="s">
        <v>13</v>
      </c>
      <c r="E2872" s="11" t="s">
        <v>14</v>
      </c>
      <c r="F2872" s="36" t="s">
        <v>42</v>
      </c>
      <c r="G2872" s="36" t="s">
        <v>1272</v>
      </c>
      <c r="H2872" s="9" t="s">
        <v>4158</v>
      </c>
      <c r="I2872" s="10">
        <v>0</v>
      </c>
      <c r="J2872" s="12">
        <v>0</v>
      </c>
      <c r="K2872" s="12">
        <v>0</v>
      </c>
      <c r="L2872" s="12">
        <v>0</v>
      </c>
      <c r="M2872" s="12">
        <v>0</v>
      </c>
      <c r="N2872" s="39">
        <v>1507</v>
      </c>
      <c r="O2872" s="31">
        <v>1.5069999999999999</v>
      </c>
      <c r="P2872" s="36" t="s">
        <v>18</v>
      </c>
    </row>
    <row r="2873" spans="1:16" ht="24" x14ac:dyDescent="0.25">
      <c r="A2873" s="34">
        <v>39814</v>
      </c>
      <c r="B2873" s="34">
        <v>40178</v>
      </c>
      <c r="C2873" s="11">
        <v>2009</v>
      </c>
      <c r="D2873" s="35" t="s">
        <v>13</v>
      </c>
      <c r="E2873" s="11" t="s">
        <v>14</v>
      </c>
      <c r="F2873" s="36" t="s">
        <v>59</v>
      </c>
      <c r="G2873" s="36" t="s">
        <v>1272</v>
      </c>
      <c r="H2873" s="9" t="s">
        <v>4159</v>
      </c>
      <c r="I2873" s="10">
        <v>0</v>
      </c>
      <c r="J2873" s="12">
        <v>0</v>
      </c>
      <c r="K2873" s="12">
        <v>0</v>
      </c>
      <c r="L2873" s="12">
        <v>0</v>
      </c>
      <c r="M2873" s="12">
        <v>0</v>
      </c>
      <c r="N2873" s="39">
        <v>1488</v>
      </c>
      <c r="O2873" s="31">
        <v>1.488</v>
      </c>
      <c r="P2873" s="36" t="s">
        <v>18</v>
      </c>
    </row>
    <row r="2874" spans="1:16" ht="24" x14ac:dyDescent="0.25">
      <c r="A2874" s="34">
        <v>39814</v>
      </c>
      <c r="B2874" s="34">
        <v>40178</v>
      </c>
      <c r="C2874" s="11">
        <v>2009</v>
      </c>
      <c r="D2874" s="35" t="s">
        <v>13</v>
      </c>
      <c r="E2874" s="11" t="s">
        <v>14</v>
      </c>
      <c r="F2874" s="36" t="s">
        <v>26</v>
      </c>
      <c r="G2874" s="36" t="s">
        <v>1272</v>
      </c>
      <c r="H2874" s="9" t="s">
        <v>4160</v>
      </c>
      <c r="I2874" s="10">
        <v>0</v>
      </c>
      <c r="J2874" s="12">
        <v>0</v>
      </c>
      <c r="K2874" s="12">
        <v>0</v>
      </c>
      <c r="L2874" s="12">
        <v>0</v>
      </c>
      <c r="M2874" s="12">
        <v>0</v>
      </c>
      <c r="N2874" s="39">
        <v>677.81</v>
      </c>
      <c r="O2874" s="31">
        <v>0.67781000000000002</v>
      </c>
      <c r="P2874" s="36" t="s">
        <v>18</v>
      </c>
    </row>
    <row r="2875" spans="1:16" ht="36" x14ac:dyDescent="0.25">
      <c r="A2875" s="34">
        <v>39814</v>
      </c>
      <c r="B2875" s="34">
        <v>40178</v>
      </c>
      <c r="C2875" s="11">
        <v>2009</v>
      </c>
      <c r="D2875" s="35" t="s">
        <v>13</v>
      </c>
      <c r="E2875" s="11" t="s">
        <v>14</v>
      </c>
      <c r="F2875" s="36" t="s">
        <v>72</v>
      </c>
      <c r="G2875" s="36" t="s">
        <v>1272</v>
      </c>
      <c r="H2875" s="9" t="s">
        <v>4161</v>
      </c>
      <c r="I2875" s="10">
        <v>0</v>
      </c>
      <c r="J2875" s="12">
        <v>0</v>
      </c>
      <c r="K2875" s="12">
        <v>0</v>
      </c>
      <c r="L2875" s="12">
        <v>0</v>
      </c>
      <c r="M2875" s="12">
        <v>0</v>
      </c>
      <c r="N2875" s="39">
        <v>588</v>
      </c>
      <c r="O2875" s="31">
        <v>0.58799999999999997</v>
      </c>
      <c r="P2875" s="36" t="s">
        <v>18</v>
      </c>
    </row>
    <row r="2876" spans="1:16" ht="24" x14ac:dyDescent="0.25">
      <c r="A2876" s="34">
        <v>39814</v>
      </c>
      <c r="B2876" s="34">
        <v>40178</v>
      </c>
      <c r="C2876" s="11">
        <v>2009</v>
      </c>
      <c r="D2876" s="35" t="s">
        <v>13</v>
      </c>
      <c r="E2876" s="11" t="s">
        <v>14</v>
      </c>
      <c r="F2876" s="36" t="s">
        <v>55</v>
      </c>
      <c r="G2876" s="36" t="s">
        <v>1272</v>
      </c>
      <c r="H2876" s="9" t="s">
        <v>4162</v>
      </c>
      <c r="I2876" s="10">
        <v>1</v>
      </c>
      <c r="J2876" s="12">
        <v>1</v>
      </c>
      <c r="K2876" s="12">
        <v>0</v>
      </c>
      <c r="L2876" s="12">
        <v>0</v>
      </c>
      <c r="M2876" s="12">
        <v>0</v>
      </c>
      <c r="N2876" s="39">
        <v>435</v>
      </c>
      <c r="O2876" s="31">
        <v>0.435</v>
      </c>
      <c r="P2876" s="36" t="s">
        <v>18</v>
      </c>
    </row>
    <row r="2877" spans="1:16" ht="24" x14ac:dyDescent="0.25">
      <c r="A2877" s="34">
        <v>39814</v>
      </c>
      <c r="B2877" s="34">
        <v>40178</v>
      </c>
      <c r="C2877" s="11">
        <v>2009</v>
      </c>
      <c r="D2877" s="11" t="s">
        <v>34</v>
      </c>
      <c r="E2877" s="11" t="s">
        <v>95</v>
      </c>
      <c r="F2877" s="36" t="s">
        <v>75</v>
      </c>
      <c r="G2877" s="36" t="s">
        <v>1272</v>
      </c>
      <c r="H2877" s="9" t="s">
        <v>4163</v>
      </c>
      <c r="I2877" s="10">
        <v>6</v>
      </c>
      <c r="J2877" s="12">
        <v>0</v>
      </c>
      <c r="K2877" s="12">
        <v>0</v>
      </c>
      <c r="L2877" s="12">
        <v>0</v>
      </c>
      <c r="M2877" s="12">
        <v>0</v>
      </c>
      <c r="N2877" s="39">
        <v>0</v>
      </c>
      <c r="O2877" s="31">
        <v>0</v>
      </c>
      <c r="P2877" s="36" t="s">
        <v>1960</v>
      </c>
    </row>
    <row r="2878" spans="1:16" ht="24" x14ac:dyDescent="0.25">
      <c r="A2878" s="34">
        <v>39814</v>
      </c>
      <c r="B2878" s="34">
        <v>40178</v>
      </c>
      <c r="C2878" s="11">
        <v>2009</v>
      </c>
      <c r="D2878" s="35" t="s">
        <v>13</v>
      </c>
      <c r="E2878" s="11" t="s">
        <v>14</v>
      </c>
      <c r="F2878" s="36" t="s">
        <v>65</v>
      </c>
      <c r="G2878" s="36" t="s">
        <v>1272</v>
      </c>
      <c r="H2878" s="9" t="s">
        <v>4164</v>
      </c>
      <c r="I2878" s="10">
        <v>0</v>
      </c>
      <c r="J2878" s="12">
        <v>0</v>
      </c>
      <c r="K2878" s="12">
        <v>0</v>
      </c>
      <c r="L2878" s="12">
        <v>0</v>
      </c>
      <c r="M2878" s="12">
        <v>0</v>
      </c>
      <c r="N2878" s="39">
        <v>304</v>
      </c>
      <c r="O2878" s="31">
        <v>0.30399999999999999</v>
      </c>
      <c r="P2878" s="36" t="s">
        <v>18</v>
      </c>
    </row>
    <row r="2879" spans="1:16" ht="24" x14ac:dyDescent="0.25">
      <c r="A2879" s="34">
        <v>39814</v>
      </c>
      <c r="B2879" s="34">
        <v>40178</v>
      </c>
      <c r="C2879" s="11">
        <v>2009</v>
      </c>
      <c r="D2879" s="35" t="s">
        <v>13</v>
      </c>
      <c r="E2879" s="11" t="s">
        <v>14</v>
      </c>
      <c r="F2879" s="36" t="s">
        <v>78</v>
      </c>
      <c r="G2879" s="36" t="s">
        <v>1272</v>
      </c>
      <c r="H2879" s="9" t="s">
        <v>4165</v>
      </c>
      <c r="I2879" s="10">
        <v>0</v>
      </c>
      <c r="J2879" s="12">
        <v>0</v>
      </c>
      <c r="K2879" s="12">
        <v>0</v>
      </c>
      <c r="L2879" s="12">
        <v>0</v>
      </c>
      <c r="M2879" s="12">
        <v>0</v>
      </c>
      <c r="N2879" s="39">
        <v>213</v>
      </c>
      <c r="O2879" s="31">
        <v>0.21299999999999999</v>
      </c>
      <c r="P2879" s="36" t="s">
        <v>18</v>
      </c>
    </row>
    <row r="2880" spans="1:16" ht="24" x14ac:dyDescent="0.25">
      <c r="A2880" s="34">
        <v>39814</v>
      </c>
      <c r="B2880" s="34">
        <v>40178</v>
      </c>
      <c r="C2880" s="11">
        <v>2009</v>
      </c>
      <c r="D2880" s="11" t="s">
        <v>34</v>
      </c>
      <c r="E2880" s="11" t="s">
        <v>95</v>
      </c>
      <c r="F2880" s="36" t="s">
        <v>28</v>
      </c>
      <c r="G2880" s="36" t="s">
        <v>1272</v>
      </c>
      <c r="H2880" s="9" t="s">
        <v>4166</v>
      </c>
      <c r="I2880" s="10">
        <v>3</v>
      </c>
      <c r="J2880" s="12">
        <v>0</v>
      </c>
      <c r="K2880" s="12">
        <v>0</v>
      </c>
      <c r="L2880" s="12">
        <v>0</v>
      </c>
      <c r="M2880" s="12">
        <v>0</v>
      </c>
      <c r="N2880" s="39">
        <v>0</v>
      </c>
      <c r="O2880" s="31">
        <v>0</v>
      </c>
      <c r="P2880" s="36" t="s">
        <v>1960</v>
      </c>
    </row>
    <row r="2881" spans="1:16" ht="24" x14ac:dyDescent="0.25">
      <c r="A2881" s="34">
        <v>39814</v>
      </c>
      <c r="B2881" s="34">
        <v>40178</v>
      </c>
      <c r="C2881" s="11">
        <v>2009</v>
      </c>
      <c r="D2881" s="11" t="s">
        <v>34</v>
      </c>
      <c r="E2881" s="11" t="s">
        <v>95</v>
      </c>
      <c r="F2881" s="36" t="s">
        <v>97</v>
      </c>
      <c r="G2881" s="36" t="s">
        <v>1272</v>
      </c>
      <c r="H2881" s="9" t="s">
        <v>4167</v>
      </c>
      <c r="I2881" s="10">
        <v>2</v>
      </c>
      <c r="J2881" s="12">
        <v>0</v>
      </c>
      <c r="K2881" s="12">
        <v>0</v>
      </c>
      <c r="L2881" s="12">
        <v>0</v>
      </c>
      <c r="M2881" s="12">
        <v>0</v>
      </c>
      <c r="N2881" s="39">
        <v>0</v>
      </c>
      <c r="O2881" s="31">
        <v>0</v>
      </c>
      <c r="P2881" s="36" t="s">
        <v>1960</v>
      </c>
    </row>
    <row r="2882" spans="1:16" ht="24" x14ac:dyDescent="0.25">
      <c r="A2882" s="34">
        <v>39814</v>
      </c>
      <c r="B2882" s="34">
        <v>40178</v>
      </c>
      <c r="C2882" s="11">
        <v>2009</v>
      </c>
      <c r="D2882" s="11" t="s">
        <v>34</v>
      </c>
      <c r="E2882" s="11" t="s">
        <v>95</v>
      </c>
      <c r="F2882" s="36" t="s">
        <v>155</v>
      </c>
      <c r="G2882" s="36" t="s">
        <v>1272</v>
      </c>
      <c r="H2882" s="9" t="s">
        <v>4168</v>
      </c>
      <c r="I2882" s="10">
        <v>2</v>
      </c>
      <c r="J2882" s="12">
        <v>0</v>
      </c>
      <c r="K2882" s="12">
        <v>0</v>
      </c>
      <c r="L2882" s="12">
        <v>0</v>
      </c>
      <c r="M2882" s="12">
        <v>0</v>
      </c>
      <c r="N2882" s="39">
        <v>0</v>
      </c>
      <c r="O2882" s="31">
        <v>0</v>
      </c>
      <c r="P2882" s="36" t="s">
        <v>1960</v>
      </c>
    </row>
    <row r="2883" spans="1:16" ht="24" x14ac:dyDescent="0.25">
      <c r="A2883" s="34">
        <v>39814</v>
      </c>
      <c r="B2883" s="34">
        <v>40178</v>
      </c>
      <c r="C2883" s="11">
        <v>2009</v>
      </c>
      <c r="D2883" s="11" t="s">
        <v>34</v>
      </c>
      <c r="E2883" s="11" t="s">
        <v>95</v>
      </c>
      <c r="F2883" s="36" t="s">
        <v>62</v>
      </c>
      <c r="G2883" s="36" t="s">
        <v>1272</v>
      </c>
      <c r="H2883" s="9" t="s">
        <v>4169</v>
      </c>
      <c r="I2883" s="10">
        <v>2</v>
      </c>
      <c r="J2883" s="12">
        <v>0</v>
      </c>
      <c r="K2883" s="12">
        <v>0</v>
      </c>
      <c r="L2883" s="12">
        <v>0</v>
      </c>
      <c r="M2883" s="12">
        <v>0</v>
      </c>
      <c r="N2883" s="39">
        <v>0</v>
      </c>
      <c r="O2883" s="31">
        <v>0</v>
      </c>
      <c r="P2883" s="36" t="s">
        <v>1960</v>
      </c>
    </row>
    <row r="2884" spans="1:16" ht="24" x14ac:dyDescent="0.25">
      <c r="A2884" s="34">
        <v>39814</v>
      </c>
      <c r="B2884" s="34">
        <v>40178</v>
      </c>
      <c r="C2884" s="11">
        <v>2009</v>
      </c>
      <c r="D2884" s="11" t="s">
        <v>34</v>
      </c>
      <c r="E2884" s="11" t="s">
        <v>95</v>
      </c>
      <c r="F2884" s="36" t="s">
        <v>24</v>
      </c>
      <c r="G2884" s="36" t="s">
        <v>1272</v>
      </c>
      <c r="H2884" s="9" t="s">
        <v>4170</v>
      </c>
      <c r="I2884" s="10">
        <v>1</v>
      </c>
      <c r="J2884" s="12">
        <v>0</v>
      </c>
      <c r="K2884" s="12">
        <v>0</v>
      </c>
      <c r="L2884" s="12">
        <v>0</v>
      </c>
      <c r="M2884" s="12">
        <v>0</v>
      </c>
      <c r="N2884" s="39">
        <v>0</v>
      </c>
      <c r="O2884" s="31">
        <v>0</v>
      </c>
      <c r="P2884" s="36" t="s">
        <v>1960</v>
      </c>
    </row>
    <row r="2885" spans="1:16" ht="24" x14ac:dyDescent="0.25">
      <c r="A2885" s="34">
        <v>39814</v>
      </c>
      <c r="B2885" s="34">
        <v>40178</v>
      </c>
      <c r="C2885" s="11">
        <v>2009</v>
      </c>
      <c r="D2885" s="11" t="s">
        <v>34</v>
      </c>
      <c r="E2885" s="11" t="s">
        <v>95</v>
      </c>
      <c r="F2885" s="36" t="s">
        <v>47</v>
      </c>
      <c r="G2885" s="36" t="s">
        <v>1272</v>
      </c>
      <c r="H2885" s="9" t="s">
        <v>4171</v>
      </c>
      <c r="I2885" s="10">
        <v>9</v>
      </c>
      <c r="J2885" s="12">
        <v>0</v>
      </c>
      <c r="K2885" s="12">
        <v>0</v>
      </c>
      <c r="L2885" s="12">
        <v>0</v>
      </c>
      <c r="M2885" s="12">
        <v>0</v>
      </c>
      <c r="N2885" s="39">
        <v>0</v>
      </c>
      <c r="O2885" s="31">
        <v>0</v>
      </c>
      <c r="P2885" s="36" t="s">
        <v>1960</v>
      </c>
    </row>
    <row r="2886" spans="1:16" ht="84" x14ac:dyDescent="0.25">
      <c r="A2886" s="38">
        <v>39815</v>
      </c>
      <c r="B2886" s="38">
        <v>39815</v>
      </c>
      <c r="C2886" s="11">
        <v>2009</v>
      </c>
      <c r="D2886" s="35" t="s">
        <v>13</v>
      </c>
      <c r="E2886" s="11" t="s">
        <v>112</v>
      </c>
      <c r="F2886" s="36" t="s">
        <v>165</v>
      </c>
      <c r="G2886" s="36" t="s">
        <v>1189</v>
      </c>
      <c r="H2886" s="9" t="s">
        <v>4172</v>
      </c>
      <c r="I2886" s="10">
        <v>1</v>
      </c>
      <c r="J2886" s="12">
        <v>6</v>
      </c>
      <c r="K2886" s="12">
        <v>0</v>
      </c>
      <c r="L2886" s="12">
        <v>0</v>
      </c>
      <c r="M2886" s="12">
        <v>0</v>
      </c>
      <c r="N2886" s="39">
        <v>0</v>
      </c>
      <c r="O2886" s="31">
        <v>0</v>
      </c>
      <c r="P2886" s="36" t="s">
        <v>99</v>
      </c>
    </row>
    <row r="2887" spans="1:16" ht="96" x14ac:dyDescent="0.25">
      <c r="A2887" s="38">
        <v>39816</v>
      </c>
      <c r="B2887" s="38">
        <v>39816</v>
      </c>
      <c r="C2887" s="11">
        <v>2009</v>
      </c>
      <c r="D2887" s="35" t="s">
        <v>13</v>
      </c>
      <c r="E2887" s="11" t="s">
        <v>149</v>
      </c>
      <c r="F2887" s="36" t="s">
        <v>165</v>
      </c>
      <c r="G2887" s="36" t="s">
        <v>1293</v>
      </c>
      <c r="H2887" s="9" t="s">
        <v>4173</v>
      </c>
      <c r="I2887" s="10">
        <v>0</v>
      </c>
      <c r="J2887" s="12">
        <v>0</v>
      </c>
      <c r="K2887" s="12">
        <v>0</v>
      </c>
      <c r="L2887" s="12">
        <v>0</v>
      </c>
      <c r="M2887" s="12">
        <v>0</v>
      </c>
      <c r="N2887" s="39">
        <v>0</v>
      </c>
      <c r="O2887" s="31">
        <v>0</v>
      </c>
      <c r="P2887" s="36" t="s">
        <v>99</v>
      </c>
    </row>
    <row r="2888" spans="1:16" ht="48" x14ac:dyDescent="0.25">
      <c r="A2888" s="38">
        <v>39817</v>
      </c>
      <c r="B2888" s="38">
        <v>39817</v>
      </c>
      <c r="C2888" s="11">
        <v>2009</v>
      </c>
      <c r="D2888" s="35" t="s">
        <v>115</v>
      </c>
      <c r="E2888" s="11" t="s">
        <v>116</v>
      </c>
      <c r="F2888" s="36" t="s">
        <v>36</v>
      </c>
      <c r="G2888" s="36" t="s">
        <v>4174</v>
      </c>
      <c r="H2888" s="9" t="s">
        <v>4175</v>
      </c>
      <c r="I2888" s="10">
        <v>0</v>
      </c>
      <c r="J2888" s="12">
        <v>12</v>
      </c>
      <c r="K2888" s="12">
        <v>0</v>
      </c>
      <c r="L2888" s="12">
        <v>0</v>
      </c>
      <c r="M2888" s="12">
        <v>0</v>
      </c>
      <c r="N2888" s="39">
        <v>0</v>
      </c>
      <c r="O2888" s="31">
        <v>0.6</v>
      </c>
      <c r="P2888" s="36" t="s">
        <v>99</v>
      </c>
    </row>
    <row r="2889" spans="1:16" ht="24" x14ac:dyDescent="0.25">
      <c r="A2889" s="38">
        <v>39817</v>
      </c>
      <c r="B2889" s="38">
        <v>39817</v>
      </c>
      <c r="C2889" s="11">
        <v>2009</v>
      </c>
      <c r="D2889" s="35" t="s">
        <v>115</v>
      </c>
      <c r="E2889" s="11" t="s">
        <v>116</v>
      </c>
      <c r="F2889" s="36" t="s">
        <v>253</v>
      </c>
      <c r="G2889" s="36" t="s">
        <v>1299</v>
      </c>
      <c r="H2889" s="9" t="s">
        <v>4176</v>
      </c>
      <c r="I2889" s="10">
        <v>0</v>
      </c>
      <c r="J2889" s="12">
        <v>30</v>
      </c>
      <c r="K2889" s="12">
        <v>0</v>
      </c>
      <c r="L2889" s="12">
        <v>0</v>
      </c>
      <c r="M2889" s="12">
        <v>0</v>
      </c>
      <c r="N2889" s="39">
        <v>0</v>
      </c>
      <c r="O2889" s="31">
        <v>1.7</v>
      </c>
      <c r="P2889" s="36" t="s">
        <v>99</v>
      </c>
    </row>
    <row r="2890" spans="1:16" ht="96" x14ac:dyDescent="0.25">
      <c r="A2890" s="38">
        <v>39818</v>
      </c>
      <c r="B2890" s="38">
        <v>39818</v>
      </c>
      <c r="C2890" s="11">
        <v>2009</v>
      </c>
      <c r="D2890" s="35" t="s">
        <v>13</v>
      </c>
      <c r="E2890" s="11" t="s">
        <v>125</v>
      </c>
      <c r="F2890" s="36" t="s">
        <v>92</v>
      </c>
      <c r="G2890" s="36" t="s">
        <v>4177</v>
      </c>
      <c r="H2890" s="9" t="s">
        <v>4178</v>
      </c>
      <c r="I2890" s="10">
        <v>2</v>
      </c>
      <c r="J2890" s="12">
        <v>3</v>
      </c>
      <c r="K2890" s="12">
        <v>0</v>
      </c>
      <c r="L2890" s="12">
        <v>0</v>
      </c>
      <c r="M2890" s="12">
        <v>0</v>
      </c>
      <c r="N2890" s="39">
        <v>0</v>
      </c>
      <c r="O2890" s="31">
        <v>0</v>
      </c>
      <c r="P2890" s="36" t="s">
        <v>99</v>
      </c>
    </row>
    <row r="2891" spans="1:16" ht="48" x14ac:dyDescent="0.25">
      <c r="A2891" s="38">
        <v>39820</v>
      </c>
      <c r="B2891" s="38">
        <v>39820</v>
      </c>
      <c r="C2891" s="11">
        <v>2009</v>
      </c>
      <c r="D2891" s="35" t="s">
        <v>13</v>
      </c>
      <c r="E2891" s="11" t="s">
        <v>125</v>
      </c>
      <c r="F2891" s="36" t="s">
        <v>165</v>
      </c>
      <c r="G2891" s="36" t="s">
        <v>1293</v>
      </c>
      <c r="H2891" s="9" t="s">
        <v>4179</v>
      </c>
      <c r="I2891" s="10">
        <v>0</v>
      </c>
      <c r="J2891" s="12">
        <v>1</v>
      </c>
      <c r="K2891" s="12">
        <v>0</v>
      </c>
      <c r="L2891" s="12">
        <v>0</v>
      </c>
      <c r="M2891" s="12">
        <v>0</v>
      </c>
      <c r="N2891" s="39">
        <v>0</v>
      </c>
      <c r="O2891" s="31">
        <v>0</v>
      </c>
      <c r="P2891" s="36" t="s">
        <v>99</v>
      </c>
    </row>
    <row r="2892" spans="1:16" ht="60" x14ac:dyDescent="0.25">
      <c r="A2892" s="38">
        <v>39821</v>
      </c>
      <c r="B2892" s="38">
        <v>39821</v>
      </c>
      <c r="C2892" s="11">
        <v>2009</v>
      </c>
      <c r="D2892" s="35" t="s">
        <v>13</v>
      </c>
      <c r="E2892" s="11" t="s">
        <v>149</v>
      </c>
      <c r="F2892" s="36" t="s">
        <v>165</v>
      </c>
      <c r="G2892" s="36" t="s">
        <v>683</v>
      </c>
      <c r="H2892" s="9" t="s">
        <v>4180</v>
      </c>
      <c r="I2892" s="10">
        <v>1</v>
      </c>
      <c r="J2892" s="12">
        <v>6</v>
      </c>
      <c r="K2892" s="12">
        <v>0</v>
      </c>
      <c r="L2892" s="12">
        <v>0</v>
      </c>
      <c r="M2892" s="12">
        <v>0</v>
      </c>
      <c r="N2892" s="39">
        <v>0</v>
      </c>
      <c r="O2892" s="31">
        <v>0</v>
      </c>
      <c r="P2892" s="36" t="s">
        <v>99</v>
      </c>
    </row>
    <row r="2893" spans="1:16" ht="96" x14ac:dyDescent="0.25">
      <c r="A2893" s="38">
        <v>39821</v>
      </c>
      <c r="B2893" s="38">
        <v>39821</v>
      </c>
      <c r="C2893" s="11">
        <v>2009</v>
      </c>
      <c r="D2893" s="35" t="s">
        <v>13</v>
      </c>
      <c r="E2893" s="11" t="s">
        <v>149</v>
      </c>
      <c r="F2893" s="36" t="s">
        <v>57</v>
      </c>
      <c r="G2893" s="36" t="s">
        <v>1254</v>
      </c>
      <c r="H2893" s="9" t="s">
        <v>4181</v>
      </c>
      <c r="I2893" s="10">
        <v>1</v>
      </c>
      <c r="J2893" s="12">
        <v>0</v>
      </c>
      <c r="K2893" s="12">
        <v>0</v>
      </c>
      <c r="L2893" s="12">
        <v>0</v>
      </c>
      <c r="M2893" s="12">
        <v>0</v>
      </c>
      <c r="N2893" s="39">
        <v>0</v>
      </c>
      <c r="O2893" s="31">
        <v>0</v>
      </c>
      <c r="P2893" s="36" t="s">
        <v>99</v>
      </c>
    </row>
    <row r="2894" spans="1:16" ht="24" x14ac:dyDescent="0.25">
      <c r="A2894" s="38">
        <v>39822</v>
      </c>
      <c r="B2894" s="38">
        <v>39822</v>
      </c>
      <c r="C2894" s="11">
        <v>2009</v>
      </c>
      <c r="D2894" s="35" t="s">
        <v>115</v>
      </c>
      <c r="E2894" s="11" t="s">
        <v>116</v>
      </c>
      <c r="F2894" s="36" t="s">
        <v>69</v>
      </c>
      <c r="G2894" s="36" t="s">
        <v>2086</v>
      </c>
      <c r="H2894" s="9" t="s">
        <v>4182</v>
      </c>
      <c r="I2894" s="10">
        <v>0</v>
      </c>
      <c r="J2894" s="12">
        <v>1</v>
      </c>
      <c r="K2894" s="12">
        <v>0</v>
      </c>
      <c r="L2894" s="12">
        <v>0</v>
      </c>
      <c r="M2894" s="12">
        <v>0</v>
      </c>
      <c r="N2894" s="39">
        <v>0</v>
      </c>
      <c r="O2894" s="31">
        <v>6.0876000000000001</v>
      </c>
      <c r="P2894" s="36" t="s">
        <v>99</v>
      </c>
    </row>
    <row r="2895" spans="1:16" ht="84" x14ac:dyDescent="0.25">
      <c r="A2895" s="38">
        <v>39823</v>
      </c>
      <c r="B2895" s="38">
        <v>39823</v>
      </c>
      <c r="C2895" s="11">
        <v>2009</v>
      </c>
      <c r="D2895" s="35" t="s">
        <v>13</v>
      </c>
      <c r="E2895" s="11" t="s">
        <v>112</v>
      </c>
      <c r="F2895" s="36" t="s">
        <v>155</v>
      </c>
      <c r="G2895" s="36" t="s">
        <v>1252</v>
      </c>
      <c r="H2895" s="9" t="s">
        <v>4183</v>
      </c>
      <c r="I2895" s="10">
        <v>0</v>
      </c>
      <c r="J2895" s="12">
        <v>0</v>
      </c>
      <c r="K2895" s="12">
        <v>0</v>
      </c>
      <c r="L2895" s="12">
        <v>0</v>
      </c>
      <c r="M2895" s="12">
        <v>0</v>
      </c>
      <c r="N2895" s="39">
        <v>0</v>
      </c>
      <c r="O2895" s="31">
        <v>1.4889600000000001</v>
      </c>
      <c r="P2895" s="36" t="s">
        <v>99</v>
      </c>
    </row>
    <row r="2896" spans="1:16" ht="132" x14ac:dyDescent="0.25">
      <c r="A2896" s="38">
        <v>39824</v>
      </c>
      <c r="B2896" s="38">
        <v>39824</v>
      </c>
      <c r="C2896" s="11">
        <v>2009</v>
      </c>
      <c r="D2896" s="35" t="s">
        <v>115</v>
      </c>
      <c r="E2896" s="11" t="s">
        <v>116</v>
      </c>
      <c r="F2896" s="36" t="s">
        <v>97</v>
      </c>
      <c r="G2896" s="36" t="s">
        <v>1416</v>
      </c>
      <c r="H2896" s="9" t="s">
        <v>4184</v>
      </c>
      <c r="I2896" s="10">
        <v>7</v>
      </c>
      <c r="J2896" s="12">
        <v>7</v>
      </c>
      <c r="K2896" s="12">
        <v>0</v>
      </c>
      <c r="L2896" s="12">
        <v>0</v>
      </c>
      <c r="M2896" s="12">
        <v>0</v>
      </c>
      <c r="N2896" s="39">
        <v>0</v>
      </c>
      <c r="O2896" s="31">
        <v>0.81191999999999998</v>
      </c>
      <c r="P2896" s="36" t="s">
        <v>99</v>
      </c>
    </row>
    <row r="2897" spans="1:16" ht="36" x14ac:dyDescent="0.25">
      <c r="A2897" s="38">
        <v>39824</v>
      </c>
      <c r="B2897" s="38">
        <v>39824</v>
      </c>
      <c r="C2897" s="11">
        <v>2009</v>
      </c>
      <c r="D2897" s="35" t="s">
        <v>115</v>
      </c>
      <c r="E2897" s="11" t="s">
        <v>116</v>
      </c>
      <c r="F2897" s="36" t="s">
        <v>47</v>
      </c>
      <c r="G2897" s="36" t="s">
        <v>629</v>
      </c>
      <c r="H2897" s="9" t="s">
        <v>4185</v>
      </c>
      <c r="I2897" s="10">
        <v>5</v>
      </c>
      <c r="J2897" s="12">
        <v>23</v>
      </c>
      <c r="K2897" s="12">
        <v>0</v>
      </c>
      <c r="L2897" s="12">
        <v>0</v>
      </c>
      <c r="M2897" s="12">
        <v>0</v>
      </c>
      <c r="N2897" s="39">
        <v>0</v>
      </c>
      <c r="O2897" s="31">
        <v>0.6</v>
      </c>
      <c r="P2897" s="36" t="s">
        <v>99</v>
      </c>
    </row>
    <row r="2898" spans="1:16" ht="24" x14ac:dyDescent="0.25">
      <c r="A2898" s="38">
        <v>39824</v>
      </c>
      <c r="B2898" s="38">
        <v>39824</v>
      </c>
      <c r="C2898" s="11">
        <v>2009</v>
      </c>
      <c r="D2898" s="35" t="s">
        <v>13</v>
      </c>
      <c r="E2898" s="11" t="s">
        <v>112</v>
      </c>
      <c r="F2898" s="36" t="s">
        <v>253</v>
      </c>
      <c r="G2898" s="36" t="s">
        <v>3503</v>
      </c>
      <c r="H2898" s="9" t="s">
        <v>4186</v>
      </c>
      <c r="I2898" s="10">
        <v>0</v>
      </c>
      <c r="J2898" s="12">
        <v>16</v>
      </c>
      <c r="K2898" s="12">
        <v>0</v>
      </c>
      <c r="L2898" s="12">
        <v>0</v>
      </c>
      <c r="M2898" s="12">
        <v>0</v>
      </c>
      <c r="N2898" s="39">
        <v>0</v>
      </c>
      <c r="O2898" s="31">
        <v>0</v>
      </c>
      <c r="P2898" s="36" t="s">
        <v>99</v>
      </c>
    </row>
    <row r="2899" spans="1:16" ht="36" x14ac:dyDescent="0.25">
      <c r="A2899" s="38">
        <v>39825</v>
      </c>
      <c r="B2899" s="38">
        <v>39825</v>
      </c>
      <c r="C2899" s="11">
        <v>2009</v>
      </c>
      <c r="D2899" s="35" t="s">
        <v>115</v>
      </c>
      <c r="E2899" s="11" t="s">
        <v>116</v>
      </c>
      <c r="F2899" s="36" t="s">
        <v>253</v>
      </c>
      <c r="G2899" s="36" t="s">
        <v>3503</v>
      </c>
      <c r="H2899" s="9" t="s">
        <v>4187</v>
      </c>
      <c r="I2899" s="10">
        <v>0</v>
      </c>
      <c r="J2899" s="12">
        <v>0</v>
      </c>
      <c r="K2899" s="12">
        <v>0</v>
      </c>
      <c r="L2899" s="12">
        <v>0</v>
      </c>
      <c r="M2899" s="12">
        <v>0</v>
      </c>
      <c r="N2899" s="39">
        <v>0</v>
      </c>
      <c r="O2899" s="31">
        <v>0</v>
      </c>
      <c r="P2899" s="36" t="s">
        <v>99</v>
      </c>
    </row>
    <row r="2900" spans="1:16" ht="84" x14ac:dyDescent="0.25">
      <c r="A2900" s="38">
        <v>39828</v>
      </c>
      <c r="B2900" s="38">
        <v>39828</v>
      </c>
      <c r="C2900" s="11">
        <v>2009</v>
      </c>
      <c r="D2900" s="35" t="s">
        <v>115</v>
      </c>
      <c r="E2900" s="11" t="s">
        <v>364</v>
      </c>
      <c r="F2900" s="36" t="s">
        <v>165</v>
      </c>
      <c r="G2900" s="36" t="s">
        <v>1293</v>
      </c>
      <c r="H2900" s="9" t="s">
        <v>4188</v>
      </c>
      <c r="I2900" s="10">
        <v>0</v>
      </c>
      <c r="J2900" s="12">
        <v>0</v>
      </c>
      <c r="K2900" s="12">
        <v>0</v>
      </c>
      <c r="L2900" s="12">
        <v>0</v>
      </c>
      <c r="M2900" s="12">
        <v>0</v>
      </c>
      <c r="N2900" s="39">
        <v>0</v>
      </c>
      <c r="O2900" s="31">
        <v>0</v>
      </c>
      <c r="P2900" s="36" t="s">
        <v>99</v>
      </c>
    </row>
    <row r="2901" spans="1:16" ht="36" x14ac:dyDescent="0.25">
      <c r="A2901" s="38">
        <v>39829</v>
      </c>
      <c r="B2901" s="38">
        <v>39829</v>
      </c>
      <c r="C2901" s="11">
        <v>2009</v>
      </c>
      <c r="D2901" s="35" t="s">
        <v>115</v>
      </c>
      <c r="E2901" s="11" t="s">
        <v>116</v>
      </c>
      <c r="F2901" s="36" t="s">
        <v>42</v>
      </c>
      <c r="G2901" s="36" t="s">
        <v>4189</v>
      </c>
      <c r="H2901" s="9" t="s">
        <v>4190</v>
      </c>
      <c r="I2901" s="10">
        <v>0</v>
      </c>
      <c r="J2901" s="12">
        <v>1</v>
      </c>
      <c r="K2901" s="12">
        <v>0</v>
      </c>
      <c r="L2901" s="12">
        <v>0</v>
      </c>
      <c r="M2901" s="12">
        <v>0</v>
      </c>
      <c r="N2901" s="39">
        <v>0</v>
      </c>
      <c r="O2901" s="31">
        <v>0.45</v>
      </c>
      <c r="P2901" s="36" t="s">
        <v>99</v>
      </c>
    </row>
    <row r="2902" spans="1:16" ht="24" x14ac:dyDescent="0.25">
      <c r="A2902" s="38">
        <v>39830</v>
      </c>
      <c r="B2902" s="38">
        <v>39830</v>
      </c>
      <c r="C2902" s="11">
        <v>2009</v>
      </c>
      <c r="D2902" s="35" t="s">
        <v>115</v>
      </c>
      <c r="E2902" s="11" t="s">
        <v>116</v>
      </c>
      <c r="F2902" s="36" t="s">
        <v>42</v>
      </c>
      <c r="G2902" s="36" t="s">
        <v>3566</v>
      </c>
      <c r="H2902" s="9" t="s">
        <v>4191</v>
      </c>
      <c r="I2902" s="10">
        <v>0</v>
      </c>
      <c r="J2902" s="12">
        <v>0</v>
      </c>
      <c r="K2902" s="12">
        <v>0</v>
      </c>
      <c r="L2902" s="12">
        <v>0</v>
      </c>
      <c r="M2902" s="12">
        <v>0</v>
      </c>
      <c r="N2902" s="39">
        <v>0</v>
      </c>
      <c r="O2902" s="31">
        <v>0.66774999999999995</v>
      </c>
      <c r="P2902" s="36" t="s">
        <v>99</v>
      </c>
    </row>
    <row r="2903" spans="1:16" ht="48" x14ac:dyDescent="0.25">
      <c r="A2903" s="38">
        <v>39832</v>
      </c>
      <c r="B2903" s="38">
        <v>39832</v>
      </c>
      <c r="C2903" s="11">
        <v>2009</v>
      </c>
      <c r="D2903" s="35" t="s">
        <v>13</v>
      </c>
      <c r="E2903" s="11" t="s">
        <v>112</v>
      </c>
      <c r="F2903" s="36" t="s">
        <v>165</v>
      </c>
      <c r="G2903" s="36" t="s">
        <v>683</v>
      </c>
      <c r="H2903" s="9" t="s">
        <v>4192</v>
      </c>
      <c r="I2903" s="10">
        <v>0</v>
      </c>
      <c r="J2903" s="12">
        <v>0</v>
      </c>
      <c r="K2903" s="12">
        <v>0</v>
      </c>
      <c r="L2903" s="12">
        <v>0</v>
      </c>
      <c r="M2903" s="12">
        <v>0</v>
      </c>
      <c r="N2903" s="39">
        <v>0</v>
      </c>
      <c r="O2903" s="31">
        <v>0</v>
      </c>
      <c r="P2903" s="36" t="s">
        <v>99</v>
      </c>
    </row>
    <row r="2904" spans="1:16" ht="108" x14ac:dyDescent="0.25">
      <c r="A2904" s="38">
        <v>39832</v>
      </c>
      <c r="B2904" s="38">
        <v>39832</v>
      </c>
      <c r="C2904" s="11">
        <v>2009</v>
      </c>
      <c r="D2904" s="35" t="s">
        <v>13</v>
      </c>
      <c r="E2904" s="11" t="s">
        <v>125</v>
      </c>
      <c r="F2904" s="36" t="s">
        <v>57</v>
      </c>
      <c r="G2904" s="36" t="s">
        <v>1288</v>
      </c>
      <c r="H2904" s="9" t="s">
        <v>4193</v>
      </c>
      <c r="I2904" s="10">
        <v>0</v>
      </c>
      <c r="J2904" s="12">
        <v>0</v>
      </c>
      <c r="K2904" s="12">
        <v>0</v>
      </c>
      <c r="L2904" s="12">
        <v>0</v>
      </c>
      <c r="M2904" s="12">
        <v>0</v>
      </c>
      <c r="N2904" s="39">
        <v>0</v>
      </c>
      <c r="O2904" s="31">
        <v>0</v>
      </c>
      <c r="P2904" s="36" t="s">
        <v>99</v>
      </c>
    </row>
    <row r="2905" spans="1:16" ht="96" x14ac:dyDescent="0.25">
      <c r="A2905" s="38">
        <v>39833</v>
      </c>
      <c r="B2905" s="38">
        <v>39833</v>
      </c>
      <c r="C2905" s="11">
        <v>2009</v>
      </c>
      <c r="D2905" s="35" t="s">
        <v>104</v>
      </c>
      <c r="E2905" s="11" t="s">
        <v>1676</v>
      </c>
      <c r="F2905" s="36" t="s">
        <v>165</v>
      </c>
      <c r="G2905" s="36" t="s">
        <v>3544</v>
      </c>
      <c r="H2905" s="9" t="s">
        <v>4194</v>
      </c>
      <c r="I2905" s="10">
        <v>2</v>
      </c>
      <c r="J2905" s="12" t="s">
        <v>145</v>
      </c>
      <c r="K2905" s="12" t="s">
        <v>145</v>
      </c>
      <c r="L2905" s="12">
        <v>0</v>
      </c>
      <c r="M2905" s="12">
        <v>0</v>
      </c>
      <c r="N2905" s="39">
        <v>0</v>
      </c>
      <c r="O2905" s="31">
        <v>0</v>
      </c>
      <c r="P2905" s="36" t="s">
        <v>99</v>
      </c>
    </row>
    <row r="2906" spans="1:16" ht="36" x14ac:dyDescent="0.25">
      <c r="A2906" s="38">
        <v>39833</v>
      </c>
      <c r="B2906" s="38">
        <v>39833</v>
      </c>
      <c r="C2906" s="11">
        <v>2009</v>
      </c>
      <c r="D2906" s="35" t="s">
        <v>13</v>
      </c>
      <c r="E2906" s="11" t="s">
        <v>125</v>
      </c>
      <c r="F2906" s="36" t="s">
        <v>598</v>
      </c>
      <c r="G2906" s="36" t="s">
        <v>4195</v>
      </c>
      <c r="H2906" s="9" t="s">
        <v>4196</v>
      </c>
      <c r="I2906" s="10">
        <v>0</v>
      </c>
      <c r="J2906" s="12">
        <v>2</v>
      </c>
      <c r="K2906" s="12">
        <v>0</v>
      </c>
      <c r="L2906" s="12">
        <v>0</v>
      </c>
      <c r="M2906" s="12">
        <v>0</v>
      </c>
      <c r="N2906" s="39">
        <v>0</v>
      </c>
      <c r="O2906" s="31">
        <v>0</v>
      </c>
      <c r="P2906" s="36" t="s">
        <v>99</v>
      </c>
    </row>
    <row r="2907" spans="1:16" ht="84" x14ac:dyDescent="0.25">
      <c r="A2907" s="38">
        <v>39834</v>
      </c>
      <c r="B2907" s="38">
        <v>39834</v>
      </c>
      <c r="C2907" s="11">
        <v>2009</v>
      </c>
      <c r="D2907" s="35" t="s">
        <v>13</v>
      </c>
      <c r="E2907" s="11" t="s">
        <v>173</v>
      </c>
      <c r="F2907" s="36" t="s">
        <v>165</v>
      </c>
      <c r="G2907" s="36" t="s">
        <v>3544</v>
      </c>
      <c r="H2907" s="9" t="s">
        <v>4197</v>
      </c>
      <c r="I2907" s="10">
        <v>0</v>
      </c>
      <c r="J2907" s="12">
        <v>0</v>
      </c>
      <c r="K2907" s="12">
        <v>0</v>
      </c>
      <c r="L2907" s="12">
        <v>0</v>
      </c>
      <c r="M2907" s="12">
        <v>0</v>
      </c>
      <c r="N2907" s="39">
        <v>0</v>
      </c>
      <c r="O2907" s="31">
        <v>7.4999999999999997E-3</v>
      </c>
      <c r="P2907" s="36" t="s">
        <v>99</v>
      </c>
    </row>
    <row r="2908" spans="1:16" ht="60" x14ac:dyDescent="0.25">
      <c r="A2908" s="38">
        <v>39834</v>
      </c>
      <c r="B2908" s="38">
        <v>39834</v>
      </c>
      <c r="C2908" s="11">
        <v>2009</v>
      </c>
      <c r="D2908" s="35" t="s">
        <v>13</v>
      </c>
      <c r="E2908" s="11" t="s">
        <v>112</v>
      </c>
      <c r="F2908" s="36" t="s">
        <v>62</v>
      </c>
      <c r="G2908" s="36" t="s">
        <v>585</v>
      </c>
      <c r="H2908" s="9" t="s">
        <v>4198</v>
      </c>
      <c r="I2908" s="10">
        <v>0</v>
      </c>
      <c r="J2908" s="12">
        <v>75</v>
      </c>
      <c r="K2908" s="12">
        <v>0</v>
      </c>
      <c r="L2908" s="12">
        <v>0</v>
      </c>
      <c r="M2908" s="12">
        <v>0</v>
      </c>
      <c r="N2908" s="39">
        <v>0</v>
      </c>
      <c r="O2908" s="31">
        <v>0</v>
      </c>
      <c r="P2908" s="36" t="s">
        <v>99</v>
      </c>
    </row>
    <row r="2909" spans="1:16" ht="36" x14ac:dyDescent="0.25">
      <c r="A2909" s="38">
        <v>39834</v>
      </c>
      <c r="B2909" s="38">
        <v>39834</v>
      </c>
      <c r="C2909" s="11">
        <v>2009</v>
      </c>
      <c r="D2909" s="11" t="s">
        <v>34</v>
      </c>
      <c r="E2909" s="11" t="s">
        <v>35</v>
      </c>
      <c r="F2909" s="36" t="s">
        <v>51</v>
      </c>
      <c r="G2909" s="36" t="s">
        <v>170</v>
      </c>
      <c r="H2909" s="9" t="s">
        <v>4199</v>
      </c>
      <c r="I2909" s="10">
        <v>0</v>
      </c>
      <c r="J2909" s="12">
        <v>250</v>
      </c>
      <c r="K2909" s="12">
        <v>50</v>
      </c>
      <c r="L2909" s="12">
        <v>0</v>
      </c>
      <c r="M2909" s="12">
        <v>0</v>
      </c>
      <c r="N2909" s="39">
        <v>0</v>
      </c>
      <c r="O2909" s="31">
        <v>0.56000000000000005</v>
      </c>
      <c r="P2909" s="36" t="s">
        <v>99</v>
      </c>
    </row>
    <row r="2910" spans="1:16" ht="84" x14ac:dyDescent="0.25">
      <c r="A2910" s="38">
        <v>39834</v>
      </c>
      <c r="B2910" s="38">
        <v>39834</v>
      </c>
      <c r="C2910" s="11">
        <v>2009</v>
      </c>
      <c r="D2910" s="35" t="s">
        <v>13</v>
      </c>
      <c r="E2910" s="11" t="s">
        <v>112</v>
      </c>
      <c r="F2910" s="36" t="s">
        <v>51</v>
      </c>
      <c r="G2910" s="36" t="s">
        <v>2083</v>
      </c>
      <c r="H2910" s="9" t="s">
        <v>4200</v>
      </c>
      <c r="I2910" s="10">
        <v>0</v>
      </c>
      <c r="J2910" s="12">
        <v>0</v>
      </c>
      <c r="K2910" s="12">
        <v>0</v>
      </c>
      <c r="L2910" s="12">
        <v>0</v>
      </c>
      <c r="M2910" s="12">
        <v>0</v>
      </c>
      <c r="N2910" s="39">
        <v>0</v>
      </c>
      <c r="O2910" s="31">
        <v>0</v>
      </c>
      <c r="P2910" s="36" t="s">
        <v>99</v>
      </c>
    </row>
    <row r="2911" spans="1:16" ht="96" x14ac:dyDescent="0.25">
      <c r="A2911" s="38">
        <v>39835</v>
      </c>
      <c r="B2911" s="38">
        <v>39835</v>
      </c>
      <c r="C2911" s="11">
        <v>2009</v>
      </c>
      <c r="D2911" s="35" t="s">
        <v>104</v>
      </c>
      <c r="E2911" s="11" t="s">
        <v>276</v>
      </c>
      <c r="F2911" s="36" t="s">
        <v>165</v>
      </c>
      <c r="G2911" s="36" t="s">
        <v>603</v>
      </c>
      <c r="H2911" s="9" t="s">
        <v>4201</v>
      </c>
      <c r="I2911" s="10">
        <v>2</v>
      </c>
      <c r="J2911" s="12">
        <v>302</v>
      </c>
      <c r="K2911" s="12">
        <v>60</v>
      </c>
      <c r="L2911" s="12">
        <v>0</v>
      </c>
      <c r="M2911" s="12">
        <v>0</v>
      </c>
      <c r="N2911" s="39">
        <v>0</v>
      </c>
      <c r="O2911" s="31">
        <v>2.070522</v>
      </c>
      <c r="P2911" s="36" t="s">
        <v>99</v>
      </c>
    </row>
    <row r="2912" spans="1:16" ht="24" x14ac:dyDescent="0.25">
      <c r="A2912" s="38">
        <v>39835</v>
      </c>
      <c r="B2912" s="38">
        <v>39835</v>
      </c>
      <c r="C2912" s="11">
        <v>2009</v>
      </c>
      <c r="D2912" s="35" t="s">
        <v>13</v>
      </c>
      <c r="E2912" s="11" t="s">
        <v>112</v>
      </c>
      <c r="F2912" s="36" t="s">
        <v>253</v>
      </c>
      <c r="G2912" s="36" t="s">
        <v>1299</v>
      </c>
      <c r="H2912" s="9" t="s">
        <v>4202</v>
      </c>
      <c r="I2912" s="10">
        <v>0</v>
      </c>
      <c r="J2912" s="12">
        <v>0</v>
      </c>
      <c r="K2912" s="12">
        <v>0</v>
      </c>
      <c r="L2912" s="12">
        <v>0</v>
      </c>
      <c r="M2912" s="12">
        <v>0</v>
      </c>
      <c r="N2912" s="39">
        <v>0</v>
      </c>
      <c r="O2912" s="31">
        <v>0</v>
      </c>
      <c r="P2912" s="36" t="s">
        <v>99</v>
      </c>
    </row>
    <row r="2913" spans="1:16" ht="24" x14ac:dyDescent="0.25">
      <c r="A2913" s="38">
        <v>39837</v>
      </c>
      <c r="B2913" s="38">
        <v>39837</v>
      </c>
      <c r="C2913" s="11">
        <v>2009</v>
      </c>
      <c r="D2913" s="35" t="s">
        <v>115</v>
      </c>
      <c r="E2913" s="11" t="s">
        <v>352</v>
      </c>
      <c r="F2913" s="36" t="s">
        <v>47</v>
      </c>
      <c r="G2913" s="36" t="s">
        <v>4203</v>
      </c>
      <c r="H2913" s="9" t="s">
        <v>4204</v>
      </c>
      <c r="I2913" s="10">
        <v>1</v>
      </c>
      <c r="J2913" s="12">
        <v>2</v>
      </c>
      <c r="K2913" s="12">
        <v>0</v>
      </c>
      <c r="L2913" s="12">
        <v>0</v>
      </c>
      <c r="M2913" s="12">
        <v>0</v>
      </c>
      <c r="N2913" s="39">
        <v>0</v>
      </c>
      <c r="O2913" s="31">
        <v>0</v>
      </c>
      <c r="P2913" s="36" t="s">
        <v>99</v>
      </c>
    </row>
    <row r="2914" spans="1:16" ht="24" x14ac:dyDescent="0.25">
      <c r="A2914" s="38">
        <v>39837</v>
      </c>
      <c r="B2914" s="38">
        <v>39837</v>
      </c>
      <c r="C2914" s="11">
        <v>2009</v>
      </c>
      <c r="D2914" s="35" t="s">
        <v>104</v>
      </c>
      <c r="E2914" s="11" t="s">
        <v>276</v>
      </c>
      <c r="F2914" s="36" t="s">
        <v>162</v>
      </c>
      <c r="G2914" s="36" t="s">
        <v>175</v>
      </c>
      <c r="H2914" s="9" t="s">
        <v>4205</v>
      </c>
      <c r="I2914" s="10">
        <v>0</v>
      </c>
      <c r="J2914" s="12">
        <v>1</v>
      </c>
      <c r="K2914" s="12">
        <v>0</v>
      </c>
      <c r="L2914" s="12">
        <v>0</v>
      </c>
      <c r="M2914" s="12">
        <v>0</v>
      </c>
      <c r="N2914" s="39">
        <v>0</v>
      </c>
      <c r="O2914" s="31">
        <v>0</v>
      </c>
      <c r="P2914" s="36" t="s">
        <v>99</v>
      </c>
    </row>
    <row r="2915" spans="1:16" ht="48" x14ac:dyDescent="0.25">
      <c r="A2915" s="38">
        <v>39837</v>
      </c>
      <c r="B2915" s="38">
        <v>39837</v>
      </c>
      <c r="C2915" s="11">
        <v>2009</v>
      </c>
      <c r="D2915" s="35" t="s">
        <v>115</v>
      </c>
      <c r="E2915" s="11" t="s">
        <v>1450</v>
      </c>
      <c r="F2915" s="36" t="s">
        <v>69</v>
      </c>
      <c r="G2915" s="36" t="s">
        <v>355</v>
      </c>
      <c r="H2915" s="9" t="s">
        <v>4206</v>
      </c>
      <c r="I2915" s="10">
        <v>0</v>
      </c>
      <c r="J2915" s="12">
        <v>0</v>
      </c>
      <c r="K2915" s="12">
        <v>0</v>
      </c>
      <c r="L2915" s="12">
        <v>0</v>
      </c>
      <c r="M2915" s="12">
        <v>0</v>
      </c>
      <c r="N2915" s="39">
        <v>0</v>
      </c>
      <c r="O2915" s="31">
        <v>0</v>
      </c>
      <c r="P2915" s="36" t="s">
        <v>99</v>
      </c>
    </row>
    <row r="2916" spans="1:16" ht="24" x14ac:dyDescent="0.25">
      <c r="A2916" s="38">
        <v>39837</v>
      </c>
      <c r="B2916" s="38">
        <v>39837</v>
      </c>
      <c r="C2916" s="11">
        <v>2009</v>
      </c>
      <c r="D2916" s="35" t="s">
        <v>13</v>
      </c>
      <c r="E2916" s="11" t="s">
        <v>125</v>
      </c>
      <c r="F2916" s="36" t="s">
        <v>42</v>
      </c>
      <c r="G2916" s="36" t="s">
        <v>4189</v>
      </c>
      <c r="H2916" s="9" t="s">
        <v>4207</v>
      </c>
      <c r="I2916" s="10">
        <v>0</v>
      </c>
      <c r="J2916" s="12">
        <v>1</v>
      </c>
      <c r="K2916" s="12">
        <v>0</v>
      </c>
      <c r="L2916" s="12">
        <v>0</v>
      </c>
      <c r="M2916" s="12">
        <v>0</v>
      </c>
      <c r="N2916" s="39">
        <v>0</v>
      </c>
      <c r="O2916" s="31">
        <v>0</v>
      </c>
      <c r="P2916" s="36" t="s">
        <v>99</v>
      </c>
    </row>
    <row r="2917" spans="1:16" ht="120" x14ac:dyDescent="0.25">
      <c r="A2917" s="38">
        <v>39838</v>
      </c>
      <c r="B2917" s="38">
        <v>39838</v>
      </c>
      <c r="C2917" s="11">
        <v>2009</v>
      </c>
      <c r="D2917" s="35" t="s">
        <v>13</v>
      </c>
      <c r="E2917" s="11" t="s">
        <v>125</v>
      </c>
      <c r="F2917" s="36" t="s">
        <v>15</v>
      </c>
      <c r="G2917" s="36" t="s">
        <v>4208</v>
      </c>
      <c r="H2917" s="9" t="s">
        <v>4209</v>
      </c>
      <c r="I2917" s="10">
        <v>1</v>
      </c>
      <c r="J2917" s="12">
        <v>21</v>
      </c>
      <c r="K2917" s="12">
        <v>4</v>
      </c>
      <c r="L2917" s="12">
        <v>0</v>
      </c>
      <c r="M2917" s="12">
        <v>0</v>
      </c>
      <c r="N2917" s="39">
        <v>0</v>
      </c>
      <c r="O2917" s="31">
        <v>0.110748</v>
      </c>
      <c r="P2917" s="36" t="s">
        <v>99</v>
      </c>
    </row>
    <row r="2918" spans="1:16" ht="60" x14ac:dyDescent="0.25">
      <c r="A2918" s="38">
        <v>39838</v>
      </c>
      <c r="B2918" s="38">
        <v>39838</v>
      </c>
      <c r="C2918" s="11">
        <v>2009</v>
      </c>
      <c r="D2918" s="35" t="s">
        <v>115</v>
      </c>
      <c r="E2918" s="11" t="s">
        <v>116</v>
      </c>
      <c r="F2918" s="36" t="s">
        <v>26</v>
      </c>
      <c r="G2918" s="36" t="s">
        <v>237</v>
      </c>
      <c r="H2918" s="9" t="s">
        <v>4210</v>
      </c>
      <c r="I2918" s="10">
        <v>0</v>
      </c>
      <c r="J2918" s="12">
        <v>10</v>
      </c>
      <c r="K2918" s="12">
        <v>0</v>
      </c>
      <c r="L2918" s="12">
        <v>0</v>
      </c>
      <c r="M2918" s="12">
        <v>0</v>
      </c>
      <c r="N2918" s="39">
        <v>0</v>
      </c>
      <c r="O2918" s="31">
        <v>0.7</v>
      </c>
      <c r="P2918" s="36" t="s">
        <v>99</v>
      </c>
    </row>
    <row r="2919" spans="1:16" ht="72" x14ac:dyDescent="0.25">
      <c r="A2919" s="38">
        <v>39838</v>
      </c>
      <c r="B2919" s="38">
        <v>39838</v>
      </c>
      <c r="C2919" s="11">
        <v>2009</v>
      </c>
      <c r="D2919" s="35" t="s">
        <v>13</v>
      </c>
      <c r="E2919" s="11" t="s">
        <v>112</v>
      </c>
      <c r="F2919" s="36" t="s">
        <v>75</v>
      </c>
      <c r="G2919" s="36" t="s">
        <v>4211</v>
      </c>
      <c r="H2919" s="9" t="s">
        <v>4212</v>
      </c>
      <c r="I2919" s="10">
        <v>0</v>
      </c>
      <c r="J2919" s="12">
        <v>0</v>
      </c>
      <c r="K2919" s="12">
        <v>0</v>
      </c>
      <c r="L2919" s="12">
        <v>0</v>
      </c>
      <c r="M2919" s="12">
        <v>0</v>
      </c>
      <c r="N2919" s="39">
        <v>0</v>
      </c>
      <c r="O2919" s="31">
        <v>0</v>
      </c>
      <c r="P2919" s="36" t="s">
        <v>99</v>
      </c>
    </row>
    <row r="2920" spans="1:16" ht="84" x14ac:dyDescent="0.25">
      <c r="A2920" s="38">
        <v>39839</v>
      </c>
      <c r="B2920" s="38">
        <v>39839</v>
      </c>
      <c r="C2920" s="11">
        <v>2009</v>
      </c>
      <c r="D2920" s="35" t="s">
        <v>13</v>
      </c>
      <c r="E2920" s="11" t="s">
        <v>149</v>
      </c>
      <c r="F2920" s="36" t="s">
        <v>62</v>
      </c>
      <c r="G2920" s="36" t="s">
        <v>585</v>
      </c>
      <c r="H2920" s="9" t="s">
        <v>4213</v>
      </c>
      <c r="I2920" s="10">
        <v>0</v>
      </c>
      <c r="J2920" s="12">
        <v>33</v>
      </c>
      <c r="K2920" s="12">
        <v>0</v>
      </c>
      <c r="L2920" s="12">
        <v>0</v>
      </c>
      <c r="M2920" s="12">
        <v>0</v>
      </c>
      <c r="N2920" s="39">
        <v>0</v>
      </c>
      <c r="O2920" s="31">
        <v>0</v>
      </c>
      <c r="P2920" s="36" t="s">
        <v>99</v>
      </c>
    </row>
    <row r="2921" spans="1:16" ht="120" x14ac:dyDescent="0.25">
      <c r="A2921" s="38">
        <v>39839</v>
      </c>
      <c r="B2921" s="38">
        <v>39839</v>
      </c>
      <c r="C2921" s="11">
        <v>2009</v>
      </c>
      <c r="D2921" s="35" t="s">
        <v>115</v>
      </c>
      <c r="E2921" s="11" t="s">
        <v>116</v>
      </c>
      <c r="F2921" s="36" t="s">
        <v>75</v>
      </c>
      <c r="G2921" s="36" t="s">
        <v>4214</v>
      </c>
      <c r="H2921" s="9" t="s">
        <v>4215</v>
      </c>
      <c r="I2921" s="10">
        <v>0</v>
      </c>
      <c r="J2921" s="12">
        <v>125</v>
      </c>
      <c r="K2921" s="12">
        <v>0</v>
      </c>
      <c r="L2921" s="12">
        <v>0</v>
      </c>
      <c r="M2921" s="12">
        <v>0</v>
      </c>
      <c r="N2921" s="39">
        <v>0</v>
      </c>
      <c r="O2921" s="31">
        <v>0.45879599999999998</v>
      </c>
      <c r="P2921" s="36" t="s">
        <v>99</v>
      </c>
    </row>
    <row r="2922" spans="1:16" ht="36" x14ac:dyDescent="0.25">
      <c r="A2922" s="38">
        <v>39840</v>
      </c>
      <c r="B2922" s="38">
        <v>39840</v>
      </c>
      <c r="C2922" s="11">
        <v>2009</v>
      </c>
      <c r="D2922" s="35" t="s">
        <v>115</v>
      </c>
      <c r="E2922" s="11" t="s">
        <v>116</v>
      </c>
      <c r="F2922" s="36" t="s">
        <v>162</v>
      </c>
      <c r="G2922" s="36" t="s">
        <v>4216</v>
      </c>
      <c r="H2922" s="9" t="s">
        <v>4217</v>
      </c>
      <c r="I2922" s="10">
        <v>0</v>
      </c>
      <c r="J2922" s="12">
        <v>0</v>
      </c>
      <c r="K2922" s="12">
        <v>0</v>
      </c>
      <c r="L2922" s="12">
        <v>0</v>
      </c>
      <c r="M2922" s="12">
        <v>0</v>
      </c>
      <c r="N2922" s="39">
        <v>0</v>
      </c>
      <c r="O2922" s="31">
        <v>0.63304000000000005</v>
      </c>
      <c r="P2922" s="36" t="s">
        <v>99</v>
      </c>
    </row>
    <row r="2923" spans="1:16" ht="24" x14ac:dyDescent="0.25">
      <c r="A2923" s="38">
        <v>39841</v>
      </c>
      <c r="B2923" s="38">
        <v>39841</v>
      </c>
      <c r="C2923" s="11">
        <v>2009</v>
      </c>
      <c r="D2923" s="35" t="s">
        <v>115</v>
      </c>
      <c r="E2923" s="11" t="s">
        <v>116</v>
      </c>
      <c r="F2923" s="36" t="s">
        <v>59</v>
      </c>
      <c r="G2923" s="36" t="s">
        <v>523</v>
      </c>
      <c r="H2923" s="9" t="s">
        <v>4218</v>
      </c>
      <c r="I2923" s="10">
        <v>1</v>
      </c>
      <c r="J2923" s="12">
        <v>2</v>
      </c>
      <c r="K2923" s="12">
        <v>0</v>
      </c>
      <c r="L2923" s="12">
        <v>0</v>
      </c>
      <c r="M2923" s="12">
        <v>0</v>
      </c>
      <c r="N2923" s="39">
        <v>0</v>
      </c>
      <c r="O2923" s="31">
        <v>0.65</v>
      </c>
      <c r="P2923" s="36" t="s">
        <v>99</v>
      </c>
    </row>
    <row r="2924" spans="1:16" ht="72" x14ac:dyDescent="0.25">
      <c r="A2924" s="38">
        <v>39841</v>
      </c>
      <c r="B2924" s="38">
        <v>39841</v>
      </c>
      <c r="C2924" s="11">
        <v>2009</v>
      </c>
      <c r="D2924" s="35" t="s">
        <v>115</v>
      </c>
      <c r="E2924" s="11" t="s">
        <v>116</v>
      </c>
      <c r="F2924" s="36" t="s">
        <v>51</v>
      </c>
      <c r="G2924" s="36" t="s">
        <v>2709</v>
      </c>
      <c r="H2924" s="9" t="s">
        <v>4219</v>
      </c>
      <c r="I2924" s="10">
        <v>0</v>
      </c>
      <c r="J2924" s="12">
        <v>22</v>
      </c>
      <c r="K2924" s="12">
        <v>0</v>
      </c>
      <c r="L2924" s="12">
        <v>0</v>
      </c>
      <c r="M2924" s="12">
        <v>0</v>
      </c>
      <c r="N2924" s="39">
        <v>0</v>
      </c>
      <c r="O2924" s="31">
        <v>0.3</v>
      </c>
      <c r="P2924" s="36" t="s">
        <v>99</v>
      </c>
    </row>
    <row r="2925" spans="1:16" ht="108" x14ac:dyDescent="0.25">
      <c r="A2925" s="38">
        <v>39841</v>
      </c>
      <c r="B2925" s="38">
        <v>39841</v>
      </c>
      <c r="C2925" s="11">
        <v>2009</v>
      </c>
      <c r="D2925" s="35" t="s">
        <v>13</v>
      </c>
      <c r="E2925" s="11" t="s">
        <v>112</v>
      </c>
      <c r="F2925" s="36" t="s">
        <v>55</v>
      </c>
      <c r="G2925" s="36" t="s">
        <v>369</v>
      </c>
      <c r="H2925" s="9" t="s">
        <v>4220</v>
      </c>
      <c r="I2925" s="10">
        <v>0</v>
      </c>
      <c r="J2925" s="12">
        <v>1</v>
      </c>
      <c r="K2925" s="12">
        <v>0</v>
      </c>
      <c r="L2925" s="12">
        <v>0</v>
      </c>
      <c r="M2925" s="12">
        <v>0</v>
      </c>
      <c r="N2925" s="39">
        <v>0</v>
      </c>
      <c r="O2925" s="31">
        <v>0</v>
      </c>
      <c r="P2925" s="36" t="s">
        <v>99</v>
      </c>
    </row>
    <row r="2926" spans="1:16" ht="48" x14ac:dyDescent="0.25">
      <c r="A2926" s="38">
        <v>39842</v>
      </c>
      <c r="B2926" s="38">
        <v>39842</v>
      </c>
      <c r="C2926" s="11">
        <v>2009</v>
      </c>
      <c r="D2926" s="35" t="s">
        <v>115</v>
      </c>
      <c r="E2926" s="11" t="s">
        <v>116</v>
      </c>
      <c r="F2926" s="36" t="s">
        <v>47</v>
      </c>
      <c r="G2926" s="36" t="s">
        <v>2606</v>
      </c>
      <c r="H2926" s="9" t="s">
        <v>4221</v>
      </c>
      <c r="I2926" s="10">
        <v>0</v>
      </c>
      <c r="J2926" s="12">
        <v>1</v>
      </c>
      <c r="K2926" s="12">
        <v>0</v>
      </c>
      <c r="L2926" s="12">
        <v>0</v>
      </c>
      <c r="M2926" s="12">
        <v>0</v>
      </c>
      <c r="N2926" s="39">
        <v>0</v>
      </c>
      <c r="O2926" s="31">
        <v>0.45</v>
      </c>
      <c r="P2926" s="36" t="s">
        <v>99</v>
      </c>
    </row>
    <row r="2927" spans="1:16" ht="72" x14ac:dyDescent="0.25">
      <c r="A2927" s="38">
        <v>39843</v>
      </c>
      <c r="B2927" s="38">
        <v>39843</v>
      </c>
      <c r="C2927" s="11">
        <v>2009</v>
      </c>
      <c r="D2927" s="35" t="s">
        <v>104</v>
      </c>
      <c r="E2927" s="11" t="s">
        <v>276</v>
      </c>
      <c r="F2927" s="36" t="s">
        <v>26</v>
      </c>
      <c r="G2927" s="36" t="s">
        <v>2525</v>
      </c>
      <c r="H2927" s="9" t="s">
        <v>4222</v>
      </c>
      <c r="I2927" s="10">
        <v>0</v>
      </c>
      <c r="J2927" s="12">
        <v>0</v>
      </c>
      <c r="K2927" s="12">
        <v>0</v>
      </c>
      <c r="L2927" s="12">
        <v>0</v>
      </c>
      <c r="M2927" s="12">
        <v>0</v>
      </c>
      <c r="N2927" s="39">
        <v>0</v>
      </c>
      <c r="O2927" s="31">
        <v>0</v>
      </c>
      <c r="P2927" s="36" t="s">
        <v>99</v>
      </c>
    </row>
    <row r="2928" spans="1:16" ht="60" x14ac:dyDescent="0.25">
      <c r="A2928" s="38">
        <v>39844</v>
      </c>
      <c r="B2928" s="38">
        <v>39844</v>
      </c>
      <c r="C2928" s="11">
        <v>2009</v>
      </c>
      <c r="D2928" s="35" t="s">
        <v>115</v>
      </c>
      <c r="E2928" s="11" t="s">
        <v>116</v>
      </c>
      <c r="F2928" s="36" t="s">
        <v>189</v>
      </c>
      <c r="G2928" s="36" t="s">
        <v>1402</v>
      </c>
      <c r="H2928" s="9" t="s">
        <v>4223</v>
      </c>
      <c r="I2928" s="10">
        <v>6</v>
      </c>
      <c r="J2928" s="12">
        <v>9</v>
      </c>
      <c r="K2928" s="12">
        <v>0</v>
      </c>
      <c r="L2928" s="12">
        <v>0</v>
      </c>
      <c r="M2928" s="12">
        <v>0</v>
      </c>
      <c r="N2928" s="39">
        <v>0</v>
      </c>
      <c r="O2928" s="31">
        <v>0.65</v>
      </c>
      <c r="P2928" s="36" t="s">
        <v>99</v>
      </c>
    </row>
    <row r="2929" spans="1:16" ht="48" x14ac:dyDescent="0.25">
      <c r="A2929" s="38">
        <v>39844</v>
      </c>
      <c r="B2929" s="38">
        <v>39844</v>
      </c>
      <c r="C2929" s="11">
        <v>2009</v>
      </c>
      <c r="D2929" s="35" t="s">
        <v>104</v>
      </c>
      <c r="E2929" s="11" t="s">
        <v>276</v>
      </c>
      <c r="F2929" s="36" t="s">
        <v>62</v>
      </c>
      <c r="G2929" s="36" t="s">
        <v>2513</v>
      </c>
      <c r="H2929" s="9" t="s">
        <v>4224</v>
      </c>
      <c r="I2929" s="10">
        <v>2</v>
      </c>
      <c r="J2929" s="12">
        <v>4</v>
      </c>
      <c r="K2929" s="12">
        <v>0</v>
      </c>
      <c r="L2929" s="12">
        <v>0</v>
      </c>
      <c r="M2929" s="12">
        <v>0</v>
      </c>
      <c r="N2929" s="39">
        <v>0</v>
      </c>
      <c r="O2929" s="31">
        <v>0</v>
      </c>
      <c r="P2929" s="36" t="s">
        <v>99</v>
      </c>
    </row>
    <row r="2930" spans="1:16" ht="60" x14ac:dyDescent="0.25">
      <c r="A2930" s="38">
        <v>39844</v>
      </c>
      <c r="B2930" s="38">
        <v>39844</v>
      </c>
      <c r="C2930" s="11">
        <v>2009</v>
      </c>
      <c r="D2930" s="11" t="s">
        <v>34</v>
      </c>
      <c r="E2930" s="11" t="s">
        <v>182</v>
      </c>
      <c r="F2930" s="36" t="s">
        <v>92</v>
      </c>
      <c r="G2930" s="36" t="s">
        <v>394</v>
      </c>
      <c r="H2930" s="9" t="s">
        <v>4225</v>
      </c>
      <c r="I2930" s="10">
        <v>0</v>
      </c>
      <c r="J2930" s="12">
        <v>0</v>
      </c>
      <c r="K2930" s="12">
        <v>0</v>
      </c>
      <c r="L2930" s="12">
        <v>0</v>
      </c>
      <c r="M2930" s="12">
        <v>0</v>
      </c>
      <c r="N2930" s="39">
        <v>0</v>
      </c>
      <c r="O2930" s="31">
        <v>1.35</v>
      </c>
      <c r="P2930" s="36" t="s">
        <v>99</v>
      </c>
    </row>
    <row r="2931" spans="1:16" ht="84" x14ac:dyDescent="0.25">
      <c r="A2931" s="38">
        <v>39844</v>
      </c>
      <c r="B2931" s="38">
        <v>39844</v>
      </c>
      <c r="C2931" s="11">
        <v>2009</v>
      </c>
      <c r="D2931" s="35" t="s">
        <v>115</v>
      </c>
      <c r="E2931" s="11" t="s">
        <v>116</v>
      </c>
      <c r="F2931" s="36" t="s">
        <v>57</v>
      </c>
      <c r="G2931" s="36" t="s">
        <v>1335</v>
      </c>
      <c r="H2931" s="9" t="s">
        <v>4226</v>
      </c>
      <c r="I2931" s="10">
        <v>0</v>
      </c>
      <c r="J2931" s="12">
        <v>33</v>
      </c>
      <c r="K2931" s="12">
        <v>0</v>
      </c>
      <c r="L2931" s="12">
        <v>0</v>
      </c>
      <c r="M2931" s="12">
        <v>0</v>
      </c>
      <c r="N2931" s="39">
        <v>0</v>
      </c>
      <c r="O2931" s="31">
        <v>0.85</v>
      </c>
      <c r="P2931" s="36" t="s">
        <v>99</v>
      </c>
    </row>
    <row r="2932" spans="1:16" ht="72" x14ac:dyDescent="0.25">
      <c r="A2932" s="38">
        <v>39845</v>
      </c>
      <c r="B2932" s="38">
        <v>39845</v>
      </c>
      <c r="C2932" s="11">
        <v>2009</v>
      </c>
      <c r="D2932" s="35" t="s">
        <v>13</v>
      </c>
      <c r="E2932" s="11" t="s">
        <v>112</v>
      </c>
      <c r="F2932" s="36" t="s">
        <v>165</v>
      </c>
      <c r="G2932" s="36" t="s">
        <v>3544</v>
      </c>
      <c r="H2932" s="9" t="s">
        <v>4227</v>
      </c>
      <c r="I2932" s="10">
        <v>0</v>
      </c>
      <c r="J2932" s="12">
        <v>500</v>
      </c>
      <c r="K2932" s="12">
        <v>0</v>
      </c>
      <c r="L2932" s="12">
        <v>0</v>
      </c>
      <c r="M2932" s="12">
        <v>0</v>
      </c>
      <c r="N2932" s="39">
        <v>0</v>
      </c>
      <c r="O2932" s="31">
        <v>0</v>
      </c>
      <c r="P2932" s="36" t="s">
        <v>99</v>
      </c>
    </row>
    <row r="2933" spans="1:16" ht="108" x14ac:dyDescent="0.25">
      <c r="A2933" s="38">
        <v>39845</v>
      </c>
      <c r="B2933" s="38">
        <v>39845</v>
      </c>
      <c r="C2933" s="11">
        <v>2009</v>
      </c>
      <c r="D2933" s="35" t="s">
        <v>115</v>
      </c>
      <c r="E2933" s="11" t="s">
        <v>116</v>
      </c>
      <c r="F2933" s="36" t="s">
        <v>78</v>
      </c>
      <c r="G2933" s="36" t="s">
        <v>2538</v>
      </c>
      <c r="H2933" s="9" t="s">
        <v>4228</v>
      </c>
      <c r="I2933" s="10">
        <v>0</v>
      </c>
      <c r="J2933" s="12">
        <v>1</v>
      </c>
      <c r="K2933" s="12">
        <v>0</v>
      </c>
      <c r="L2933" s="12">
        <v>0</v>
      </c>
      <c r="M2933" s="12">
        <v>0</v>
      </c>
      <c r="N2933" s="39">
        <v>0</v>
      </c>
      <c r="O2933" s="31">
        <v>1</v>
      </c>
      <c r="P2933" s="36" t="s">
        <v>99</v>
      </c>
    </row>
    <row r="2934" spans="1:16" ht="84" x14ac:dyDescent="0.25">
      <c r="A2934" s="38">
        <v>39845</v>
      </c>
      <c r="B2934" s="38">
        <v>39845</v>
      </c>
      <c r="C2934" s="11">
        <v>2009</v>
      </c>
      <c r="D2934" s="35" t="s">
        <v>13</v>
      </c>
      <c r="E2934" s="11" t="s">
        <v>112</v>
      </c>
      <c r="F2934" s="36" t="s">
        <v>36</v>
      </c>
      <c r="G2934" s="36" t="s">
        <v>1409</v>
      </c>
      <c r="H2934" s="9" t="s">
        <v>4229</v>
      </c>
      <c r="I2934" s="10">
        <v>0</v>
      </c>
      <c r="J2934" s="12">
        <v>0</v>
      </c>
      <c r="K2934" s="12">
        <v>0</v>
      </c>
      <c r="L2934" s="12">
        <v>0</v>
      </c>
      <c r="M2934" s="12">
        <v>0</v>
      </c>
      <c r="N2934" s="39">
        <v>0</v>
      </c>
      <c r="O2934" s="31">
        <v>0</v>
      </c>
      <c r="P2934" s="36" t="s">
        <v>99</v>
      </c>
    </row>
    <row r="2935" spans="1:16" ht="24" x14ac:dyDescent="0.25">
      <c r="A2935" s="38">
        <v>39846</v>
      </c>
      <c r="B2935" s="38">
        <v>39846</v>
      </c>
      <c r="C2935" s="11">
        <v>2009</v>
      </c>
      <c r="D2935" s="35" t="s">
        <v>13</v>
      </c>
      <c r="E2935" s="11" t="s">
        <v>112</v>
      </c>
      <c r="F2935" s="36" t="s">
        <v>19</v>
      </c>
      <c r="G2935" s="36" t="s">
        <v>1282</v>
      </c>
      <c r="H2935" s="9" t="s">
        <v>4230</v>
      </c>
      <c r="I2935" s="10">
        <v>0</v>
      </c>
      <c r="J2935" s="12">
        <v>6</v>
      </c>
      <c r="K2935" s="12">
        <v>1</v>
      </c>
      <c r="L2935" s="12">
        <v>0</v>
      </c>
      <c r="M2935" s="12">
        <v>0</v>
      </c>
      <c r="N2935" s="39">
        <v>0</v>
      </c>
      <c r="O2935" s="31">
        <v>0.95904</v>
      </c>
      <c r="P2935" s="36" t="s">
        <v>99</v>
      </c>
    </row>
    <row r="2936" spans="1:16" ht="36" x14ac:dyDescent="0.25">
      <c r="A2936" s="38">
        <v>39846</v>
      </c>
      <c r="B2936" s="38">
        <v>39846</v>
      </c>
      <c r="C2936" s="11">
        <v>2009</v>
      </c>
      <c r="D2936" s="11" t="s">
        <v>34</v>
      </c>
      <c r="E2936" s="11" t="s">
        <v>333</v>
      </c>
      <c r="F2936" s="36" t="s">
        <v>100</v>
      </c>
      <c r="G2936" s="36" t="s">
        <v>2689</v>
      </c>
      <c r="H2936" s="9" t="s">
        <v>4231</v>
      </c>
      <c r="I2936" s="10">
        <v>0</v>
      </c>
      <c r="J2936" s="12">
        <v>2000</v>
      </c>
      <c r="K2936" s="12">
        <v>0</v>
      </c>
      <c r="L2936" s="12">
        <v>0</v>
      </c>
      <c r="M2936" s="12">
        <v>0</v>
      </c>
      <c r="N2936" s="39">
        <v>0</v>
      </c>
      <c r="O2936" s="31">
        <v>1.8280000000000001</v>
      </c>
      <c r="P2936" s="36" t="s">
        <v>298</v>
      </c>
    </row>
    <row r="2937" spans="1:16" ht="72" x14ac:dyDescent="0.25">
      <c r="A2937" s="38">
        <v>39846</v>
      </c>
      <c r="B2937" s="38">
        <v>39846</v>
      </c>
      <c r="C2937" s="11">
        <v>2009</v>
      </c>
      <c r="D2937" s="35" t="s">
        <v>13</v>
      </c>
      <c r="E2937" s="11" t="s">
        <v>125</v>
      </c>
      <c r="F2937" s="36" t="s">
        <v>165</v>
      </c>
      <c r="G2937" s="36" t="s">
        <v>4232</v>
      </c>
      <c r="H2937" s="9" t="s">
        <v>4233</v>
      </c>
      <c r="I2937" s="10">
        <v>0</v>
      </c>
      <c r="J2937" s="12">
        <v>17</v>
      </c>
      <c r="K2937" s="12">
        <v>0</v>
      </c>
      <c r="L2937" s="12">
        <v>0</v>
      </c>
      <c r="M2937" s="12">
        <v>0</v>
      </c>
      <c r="N2937" s="39">
        <v>0</v>
      </c>
      <c r="O2937" s="31">
        <v>0</v>
      </c>
      <c r="P2937" s="36" t="s">
        <v>99</v>
      </c>
    </row>
    <row r="2938" spans="1:16" ht="48" x14ac:dyDescent="0.25">
      <c r="A2938" s="38">
        <v>39846</v>
      </c>
      <c r="B2938" s="38">
        <v>39846</v>
      </c>
      <c r="C2938" s="11">
        <v>2009</v>
      </c>
      <c r="D2938" s="35" t="s">
        <v>115</v>
      </c>
      <c r="E2938" s="11" t="s">
        <v>116</v>
      </c>
      <c r="F2938" s="36" t="s">
        <v>42</v>
      </c>
      <c r="G2938" s="36" t="s">
        <v>4189</v>
      </c>
      <c r="H2938" s="9" t="s">
        <v>4234</v>
      </c>
      <c r="I2938" s="10">
        <v>0</v>
      </c>
      <c r="J2938" s="12">
        <v>0</v>
      </c>
      <c r="K2938" s="12">
        <v>0</v>
      </c>
      <c r="L2938" s="12">
        <v>0</v>
      </c>
      <c r="M2938" s="12">
        <v>0</v>
      </c>
      <c r="N2938" s="39">
        <v>0</v>
      </c>
      <c r="O2938" s="31">
        <v>12.5</v>
      </c>
      <c r="P2938" s="36" t="s">
        <v>99</v>
      </c>
    </row>
    <row r="2939" spans="1:16" ht="108" x14ac:dyDescent="0.25">
      <c r="A2939" s="38">
        <v>39846</v>
      </c>
      <c r="B2939" s="38">
        <v>39846</v>
      </c>
      <c r="C2939" s="11">
        <v>2009</v>
      </c>
      <c r="D2939" s="35" t="s">
        <v>13</v>
      </c>
      <c r="E2939" s="11" t="s">
        <v>112</v>
      </c>
      <c r="F2939" s="36" t="s">
        <v>62</v>
      </c>
      <c r="G2939" s="36" t="s">
        <v>2679</v>
      </c>
      <c r="H2939" s="9" t="s">
        <v>4235</v>
      </c>
      <c r="I2939" s="10">
        <v>0</v>
      </c>
      <c r="J2939" s="12">
        <v>0</v>
      </c>
      <c r="K2939" s="12">
        <v>0</v>
      </c>
      <c r="L2939" s="12">
        <v>0</v>
      </c>
      <c r="M2939" s="12">
        <v>0</v>
      </c>
      <c r="N2939" s="39">
        <v>0</v>
      </c>
      <c r="O2939" s="31">
        <v>0</v>
      </c>
      <c r="P2939" s="36" t="s">
        <v>99</v>
      </c>
    </row>
    <row r="2940" spans="1:16" ht="60" x14ac:dyDescent="0.25">
      <c r="A2940" s="38">
        <v>39847</v>
      </c>
      <c r="B2940" s="38">
        <v>39847</v>
      </c>
      <c r="C2940" s="11">
        <v>2009</v>
      </c>
      <c r="D2940" s="35" t="s">
        <v>115</v>
      </c>
      <c r="E2940" s="11" t="s">
        <v>116</v>
      </c>
      <c r="F2940" s="36" t="s">
        <v>19</v>
      </c>
      <c r="G2940" s="36" t="s">
        <v>1700</v>
      </c>
      <c r="H2940" s="9" t="s">
        <v>4236</v>
      </c>
      <c r="I2940" s="10">
        <v>0</v>
      </c>
      <c r="J2940" s="12">
        <v>5</v>
      </c>
      <c r="K2940" s="12">
        <v>0</v>
      </c>
      <c r="L2940" s="12">
        <v>0</v>
      </c>
      <c r="M2940" s="12">
        <v>0</v>
      </c>
      <c r="N2940" s="39">
        <v>0</v>
      </c>
      <c r="O2940" s="31">
        <v>0.6</v>
      </c>
      <c r="P2940" s="36" t="s">
        <v>99</v>
      </c>
    </row>
    <row r="2941" spans="1:16" ht="72" x14ac:dyDescent="0.25">
      <c r="A2941" s="38">
        <v>39848</v>
      </c>
      <c r="B2941" s="38">
        <v>39848</v>
      </c>
      <c r="C2941" s="11">
        <v>2009</v>
      </c>
      <c r="D2941" s="35" t="s">
        <v>13</v>
      </c>
      <c r="E2941" s="11" t="s">
        <v>112</v>
      </c>
      <c r="F2941" s="36" t="s">
        <v>165</v>
      </c>
      <c r="G2941" s="36" t="s">
        <v>1189</v>
      </c>
      <c r="H2941" s="9" t="s">
        <v>4237</v>
      </c>
      <c r="I2941" s="10">
        <v>0</v>
      </c>
      <c r="J2941" s="12">
        <v>4</v>
      </c>
      <c r="K2941" s="12">
        <v>2</v>
      </c>
      <c r="L2941" s="12">
        <v>0</v>
      </c>
      <c r="M2941" s="12">
        <v>0</v>
      </c>
      <c r="N2941" s="39">
        <v>0</v>
      </c>
      <c r="O2941" s="31">
        <v>0.95904</v>
      </c>
      <c r="P2941" s="36" t="s">
        <v>99</v>
      </c>
    </row>
    <row r="2942" spans="1:16" ht="72" x14ac:dyDescent="0.25">
      <c r="A2942" s="38">
        <v>39848</v>
      </c>
      <c r="B2942" s="38">
        <v>39848</v>
      </c>
      <c r="C2942" s="11">
        <v>2009</v>
      </c>
      <c r="D2942" s="35" t="s">
        <v>115</v>
      </c>
      <c r="E2942" s="11" t="s">
        <v>350</v>
      </c>
      <c r="F2942" s="36" t="s">
        <v>62</v>
      </c>
      <c r="G2942" s="36" t="s">
        <v>2122</v>
      </c>
      <c r="H2942" s="9" t="s">
        <v>4238</v>
      </c>
      <c r="I2942" s="10">
        <v>2</v>
      </c>
      <c r="J2942" s="12">
        <v>3</v>
      </c>
      <c r="K2942" s="12">
        <v>0</v>
      </c>
      <c r="L2942" s="12">
        <v>0</v>
      </c>
      <c r="M2942" s="12">
        <v>0</v>
      </c>
      <c r="N2942" s="39">
        <v>0</v>
      </c>
      <c r="O2942" s="31">
        <v>0</v>
      </c>
      <c r="P2942" s="36" t="s">
        <v>99</v>
      </c>
    </row>
    <row r="2943" spans="1:16" ht="36" x14ac:dyDescent="0.25">
      <c r="A2943" s="38">
        <v>39848</v>
      </c>
      <c r="B2943" s="38">
        <v>39848</v>
      </c>
      <c r="C2943" s="11">
        <v>2009</v>
      </c>
      <c r="D2943" s="35" t="s">
        <v>13</v>
      </c>
      <c r="E2943" s="11" t="s">
        <v>112</v>
      </c>
      <c r="F2943" s="36" t="s">
        <v>69</v>
      </c>
      <c r="G2943" s="36" t="s">
        <v>2839</v>
      </c>
      <c r="H2943" s="9" t="s">
        <v>4239</v>
      </c>
      <c r="I2943" s="10">
        <v>0</v>
      </c>
      <c r="J2943" s="12">
        <v>1000</v>
      </c>
      <c r="K2943" s="12">
        <v>0</v>
      </c>
      <c r="L2943" s="12">
        <v>0</v>
      </c>
      <c r="M2943" s="12">
        <v>0</v>
      </c>
      <c r="N2943" s="39">
        <v>0</v>
      </c>
      <c r="O2943" s="31">
        <v>0</v>
      </c>
      <c r="P2943" s="36" t="s">
        <v>99</v>
      </c>
    </row>
    <row r="2944" spans="1:16" ht="36" x14ac:dyDescent="0.25">
      <c r="A2944" s="38">
        <v>39848</v>
      </c>
      <c r="B2944" s="38">
        <v>39848</v>
      </c>
      <c r="C2944" s="11">
        <v>2009</v>
      </c>
      <c r="D2944" s="35" t="s">
        <v>115</v>
      </c>
      <c r="E2944" s="11" t="s">
        <v>116</v>
      </c>
      <c r="F2944" s="36" t="s">
        <v>28</v>
      </c>
      <c r="G2944" s="36" t="s">
        <v>228</v>
      </c>
      <c r="H2944" s="9" t="s">
        <v>4240</v>
      </c>
      <c r="I2944" s="10">
        <v>0</v>
      </c>
      <c r="J2944" s="12">
        <v>1</v>
      </c>
      <c r="K2944" s="12">
        <v>0</v>
      </c>
      <c r="L2944" s="12">
        <v>0</v>
      </c>
      <c r="M2944" s="12">
        <v>0</v>
      </c>
      <c r="N2944" s="39">
        <v>0</v>
      </c>
      <c r="O2944" s="31">
        <v>1.0389999999999999</v>
      </c>
      <c r="P2944" s="36" t="s">
        <v>99</v>
      </c>
    </row>
    <row r="2945" spans="1:16" ht="36" x14ac:dyDescent="0.25">
      <c r="A2945" s="38">
        <v>39848</v>
      </c>
      <c r="B2945" s="38">
        <v>39848</v>
      </c>
      <c r="C2945" s="11">
        <v>2009</v>
      </c>
      <c r="D2945" s="35" t="s">
        <v>115</v>
      </c>
      <c r="E2945" s="11" t="s">
        <v>116</v>
      </c>
      <c r="F2945" s="36" t="s">
        <v>42</v>
      </c>
      <c r="G2945" s="36" t="s">
        <v>4241</v>
      </c>
      <c r="H2945" s="9" t="s">
        <v>4242</v>
      </c>
      <c r="I2945" s="10">
        <v>0</v>
      </c>
      <c r="J2945" s="12">
        <v>0</v>
      </c>
      <c r="K2945" s="12">
        <v>0</v>
      </c>
      <c r="L2945" s="12">
        <v>0</v>
      </c>
      <c r="M2945" s="12">
        <v>0</v>
      </c>
      <c r="N2945" s="39">
        <v>0</v>
      </c>
      <c r="O2945" s="31">
        <v>2.25</v>
      </c>
      <c r="P2945" s="36" t="s">
        <v>99</v>
      </c>
    </row>
    <row r="2946" spans="1:16" ht="60" x14ac:dyDescent="0.25">
      <c r="A2946" s="38">
        <v>39848</v>
      </c>
      <c r="B2946" s="38">
        <v>39848</v>
      </c>
      <c r="C2946" s="11">
        <v>2009</v>
      </c>
      <c r="D2946" s="35" t="s">
        <v>115</v>
      </c>
      <c r="E2946" s="11" t="s">
        <v>116</v>
      </c>
      <c r="F2946" s="36" t="s">
        <v>62</v>
      </c>
      <c r="G2946" s="36" t="s">
        <v>611</v>
      </c>
      <c r="H2946" s="9" t="s">
        <v>4243</v>
      </c>
      <c r="I2946" s="10">
        <v>0</v>
      </c>
      <c r="J2946" s="12">
        <v>20</v>
      </c>
      <c r="K2946" s="12">
        <v>0</v>
      </c>
      <c r="L2946" s="12">
        <v>0</v>
      </c>
      <c r="M2946" s="12">
        <v>0</v>
      </c>
      <c r="N2946" s="39">
        <v>0</v>
      </c>
      <c r="O2946" s="31">
        <v>0.9</v>
      </c>
      <c r="P2946" s="36" t="s">
        <v>99</v>
      </c>
    </row>
    <row r="2947" spans="1:16" ht="24" x14ac:dyDescent="0.25">
      <c r="A2947" s="38">
        <v>39850</v>
      </c>
      <c r="B2947" s="38">
        <v>39850</v>
      </c>
      <c r="C2947" s="11">
        <v>2009</v>
      </c>
      <c r="D2947" s="35" t="s">
        <v>115</v>
      </c>
      <c r="E2947" s="11" t="s">
        <v>350</v>
      </c>
      <c r="F2947" s="36" t="s">
        <v>32</v>
      </c>
      <c r="G2947" s="36" t="s">
        <v>611</v>
      </c>
      <c r="H2947" s="9" t="s">
        <v>4244</v>
      </c>
      <c r="I2947" s="10">
        <v>5</v>
      </c>
      <c r="J2947" s="12">
        <v>16</v>
      </c>
      <c r="K2947" s="12">
        <v>0</v>
      </c>
      <c r="L2947" s="12">
        <v>0</v>
      </c>
      <c r="M2947" s="12">
        <v>0</v>
      </c>
      <c r="N2947" s="39">
        <v>0</v>
      </c>
      <c r="O2947" s="31">
        <v>0</v>
      </c>
      <c r="P2947" s="36" t="s">
        <v>99</v>
      </c>
    </row>
    <row r="2948" spans="1:16" ht="48" x14ac:dyDescent="0.25">
      <c r="A2948" s="38">
        <v>39850</v>
      </c>
      <c r="B2948" s="38">
        <v>39850</v>
      </c>
      <c r="C2948" s="11">
        <v>2009</v>
      </c>
      <c r="D2948" s="35" t="s">
        <v>115</v>
      </c>
      <c r="E2948" s="11" t="s">
        <v>116</v>
      </c>
      <c r="F2948" s="36" t="s">
        <v>51</v>
      </c>
      <c r="G2948" s="36" t="s">
        <v>1427</v>
      </c>
      <c r="H2948" s="9" t="s">
        <v>4245</v>
      </c>
      <c r="I2948" s="10">
        <v>0</v>
      </c>
      <c r="J2948" s="12">
        <v>12</v>
      </c>
      <c r="K2948" s="12">
        <v>0</v>
      </c>
      <c r="L2948" s="12">
        <v>0</v>
      </c>
      <c r="M2948" s="12">
        <v>0</v>
      </c>
      <c r="N2948" s="39">
        <v>0</v>
      </c>
      <c r="O2948" s="31">
        <v>0</v>
      </c>
      <c r="P2948" s="36" t="s">
        <v>99</v>
      </c>
    </row>
    <row r="2949" spans="1:16" ht="48" x14ac:dyDescent="0.25">
      <c r="A2949" s="38">
        <v>39850</v>
      </c>
      <c r="B2949" s="38">
        <v>39850</v>
      </c>
      <c r="C2949" s="11">
        <v>2009</v>
      </c>
      <c r="D2949" s="35" t="s">
        <v>13</v>
      </c>
      <c r="E2949" s="11" t="s">
        <v>125</v>
      </c>
      <c r="F2949" s="36" t="s">
        <v>162</v>
      </c>
      <c r="G2949" s="36" t="s">
        <v>4246</v>
      </c>
      <c r="H2949" s="9" t="s">
        <v>4247</v>
      </c>
      <c r="I2949" s="10">
        <v>0</v>
      </c>
      <c r="J2949" s="12">
        <v>3</v>
      </c>
      <c r="K2949" s="12">
        <v>0</v>
      </c>
      <c r="L2949" s="12">
        <v>1</v>
      </c>
      <c r="M2949" s="12">
        <v>0</v>
      </c>
      <c r="N2949" s="39">
        <v>0</v>
      </c>
      <c r="O2949" s="31">
        <v>0</v>
      </c>
      <c r="P2949" s="36" t="s">
        <v>99</v>
      </c>
    </row>
    <row r="2950" spans="1:16" ht="24" x14ac:dyDescent="0.25">
      <c r="A2950" s="38">
        <v>39851</v>
      </c>
      <c r="B2950" s="38">
        <v>39851</v>
      </c>
      <c r="C2950" s="11">
        <v>2009</v>
      </c>
      <c r="D2950" s="35" t="s">
        <v>115</v>
      </c>
      <c r="E2950" s="11" t="s">
        <v>116</v>
      </c>
      <c r="F2950" s="36" t="s">
        <v>598</v>
      </c>
      <c r="G2950" s="36" t="s">
        <v>4248</v>
      </c>
      <c r="H2950" s="9" t="s">
        <v>4249</v>
      </c>
      <c r="I2950" s="10">
        <v>0</v>
      </c>
      <c r="J2950" s="12">
        <v>3</v>
      </c>
      <c r="K2950" s="12">
        <v>0</v>
      </c>
      <c r="L2950" s="12">
        <v>0</v>
      </c>
      <c r="M2950" s="12">
        <v>0</v>
      </c>
      <c r="N2950" s="39">
        <v>0</v>
      </c>
      <c r="O2950" s="31">
        <v>1</v>
      </c>
      <c r="P2950" s="36" t="s">
        <v>99</v>
      </c>
    </row>
    <row r="2951" spans="1:16" ht="108" x14ac:dyDescent="0.25">
      <c r="A2951" s="38">
        <v>39853</v>
      </c>
      <c r="B2951" s="38">
        <v>39853</v>
      </c>
      <c r="C2951" s="11">
        <v>2009</v>
      </c>
      <c r="D2951" s="11" t="s">
        <v>34</v>
      </c>
      <c r="E2951" s="11" t="s">
        <v>35</v>
      </c>
      <c r="F2951" s="36" t="s">
        <v>28</v>
      </c>
      <c r="G2951" s="36" t="s">
        <v>872</v>
      </c>
      <c r="H2951" s="9" t="s">
        <v>4250</v>
      </c>
      <c r="I2951" s="10">
        <v>0</v>
      </c>
      <c r="J2951" s="12">
        <v>0</v>
      </c>
      <c r="K2951" s="12">
        <v>0</v>
      </c>
      <c r="L2951" s="12">
        <v>0</v>
      </c>
      <c r="M2951" s="12">
        <v>0</v>
      </c>
      <c r="N2951" s="39">
        <v>0</v>
      </c>
      <c r="O2951" s="31">
        <v>0</v>
      </c>
      <c r="P2951" s="36" t="s">
        <v>99</v>
      </c>
    </row>
    <row r="2952" spans="1:16" ht="36" x14ac:dyDescent="0.25">
      <c r="A2952" s="38">
        <v>39855</v>
      </c>
      <c r="B2952" s="38">
        <v>39855</v>
      </c>
      <c r="C2952" s="11">
        <v>2009</v>
      </c>
      <c r="D2952" s="35" t="s">
        <v>115</v>
      </c>
      <c r="E2952" s="11" t="s">
        <v>116</v>
      </c>
      <c r="F2952" s="36" t="s">
        <v>55</v>
      </c>
      <c r="G2952" s="36" t="s">
        <v>2060</v>
      </c>
      <c r="H2952" s="9" t="s">
        <v>4251</v>
      </c>
      <c r="I2952" s="10">
        <v>0</v>
      </c>
      <c r="J2952" s="12">
        <v>1</v>
      </c>
      <c r="K2952" s="12">
        <v>0</v>
      </c>
      <c r="L2952" s="12">
        <v>0</v>
      </c>
      <c r="M2952" s="12">
        <v>0</v>
      </c>
      <c r="N2952" s="39">
        <v>0</v>
      </c>
      <c r="O2952" s="31">
        <v>0.47925000000000001</v>
      </c>
      <c r="P2952" s="36" t="s">
        <v>99</v>
      </c>
    </row>
    <row r="2953" spans="1:16" ht="108" x14ac:dyDescent="0.25">
      <c r="A2953" s="38">
        <v>39856</v>
      </c>
      <c r="B2953" s="38">
        <v>39856</v>
      </c>
      <c r="C2953" s="11">
        <v>2009</v>
      </c>
      <c r="D2953" s="35" t="s">
        <v>115</v>
      </c>
      <c r="E2953" s="11" t="s">
        <v>116</v>
      </c>
      <c r="F2953" s="36" t="s">
        <v>55</v>
      </c>
      <c r="G2953" s="36" t="s">
        <v>2060</v>
      </c>
      <c r="H2953" s="9" t="s">
        <v>4252</v>
      </c>
      <c r="I2953" s="10">
        <v>0</v>
      </c>
      <c r="J2953" s="12">
        <v>1</v>
      </c>
      <c r="K2953" s="12">
        <v>0</v>
      </c>
      <c r="L2953" s="12">
        <v>0</v>
      </c>
      <c r="M2953" s="12">
        <v>0</v>
      </c>
      <c r="N2953" s="39">
        <v>0</v>
      </c>
      <c r="O2953" s="31">
        <v>0.47925000000000001</v>
      </c>
      <c r="P2953" s="36" t="s">
        <v>99</v>
      </c>
    </row>
    <row r="2954" spans="1:16" ht="24" x14ac:dyDescent="0.25">
      <c r="A2954" s="38">
        <v>39858</v>
      </c>
      <c r="B2954" s="38">
        <v>39858</v>
      </c>
      <c r="C2954" s="11">
        <v>2009</v>
      </c>
      <c r="D2954" s="35" t="s">
        <v>13</v>
      </c>
      <c r="E2954" s="11" t="s">
        <v>125</v>
      </c>
      <c r="F2954" s="36" t="s">
        <v>165</v>
      </c>
      <c r="G2954" s="36" t="s">
        <v>2152</v>
      </c>
      <c r="H2954" s="9" t="s">
        <v>4253</v>
      </c>
      <c r="I2954" s="10">
        <v>0</v>
      </c>
      <c r="J2954" s="12">
        <v>13</v>
      </c>
      <c r="K2954" s="12">
        <v>0</v>
      </c>
      <c r="L2954" s="12">
        <v>0</v>
      </c>
      <c r="M2954" s="12">
        <v>0</v>
      </c>
      <c r="N2954" s="39">
        <v>0</v>
      </c>
      <c r="O2954" s="31">
        <v>0</v>
      </c>
      <c r="P2954" s="36" t="s">
        <v>99</v>
      </c>
    </row>
    <row r="2955" spans="1:16" ht="108" x14ac:dyDescent="0.25">
      <c r="A2955" s="38">
        <v>39859</v>
      </c>
      <c r="B2955" s="38">
        <v>39859</v>
      </c>
      <c r="C2955" s="11">
        <v>2009</v>
      </c>
      <c r="D2955" s="35" t="s">
        <v>115</v>
      </c>
      <c r="E2955" s="11" t="s">
        <v>116</v>
      </c>
      <c r="F2955" s="36" t="s">
        <v>28</v>
      </c>
      <c r="G2955" s="36" t="s">
        <v>228</v>
      </c>
      <c r="H2955" s="9" t="s">
        <v>4254</v>
      </c>
      <c r="I2955" s="10">
        <v>10</v>
      </c>
      <c r="J2955" s="12">
        <v>28</v>
      </c>
      <c r="K2955" s="12">
        <v>0</v>
      </c>
      <c r="L2955" s="12">
        <v>0</v>
      </c>
      <c r="M2955" s="12">
        <v>0</v>
      </c>
      <c r="N2955" s="39">
        <v>0</v>
      </c>
      <c r="O2955" s="31">
        <v>1.35</v>
      </c>
      <c r="P2955" s="36" t="s">
        <v>99</v>
      </c>
    </row>
    <row r="2956" spans="1:16" ht="84" x14ac:dyDescent="0.25">
      <c r="A2956" s="38">
        <v>39859</v>
      </c>
      <c r="B2956" s="38">
        <v>39859</v>
      </c>
      <c r="C2956" s="11">
        <v>2009</v>
      </c>
      <c r="D2956" s="35" t="s">
        <v>13</v>
      </c>
      <c r="E2956" s="11" t="s">
        <v>112</v>
      </c>
      <c r="F2956" s="36" t="s">
        <v>165</v>
      </c>
      <c r="G2956" s="36" t="s">
        <v>2152</v>
      </c>
      <c r="H2956" s="9" t="s">
        <v>4255</v>
      </c>
      <c r="I2956" s="10">
        <v>0</v>
      </c>
      <c r="J2956" s="12">
        <v>13</v>
      </c>
      <c r="K2956" s="12">
        <v>0</v>
      </c>
      <c r="L2956" s="12">
        <v>0</v>
      </c>
      <c r="M2956" s="12">
        <v>0</v>
      </c>
      <c r="N2956" s="39">
        <v>0</v>
      </c>
      <c r="O2956" s="31">
        <v>0</v>
      </c>
      <c r="P2956" s="36" t="s">
        <v>99</v>
      </c>
    </row>
    <row r="2957" spans="1:16" ht="72" x14ac:dyDescent="0.25">
      <c r="A2957" s="38">
        <v>39859</v>
      </c>
      <c r="B2957" s="38">
        <v>39859</v>
      </c>
      <c r="C2957" s="11">
        <v>2009</v>
      </c>
      <c r="D2957" s="35" t="s">
        <v>13</v>
      </c>
      <c r="E2957" s="11" t="s">
        <v>112</v>
      </c>
      <c r="F2957" s="36" t="s">
        <v>51</v>
      </c>
      <c r="G2957" s="36" t="s">
        <v>4256</v>
      </c>
      <c r="H2957" s="9" t="s">
        <v>4257</v>
      </c>
      <c r="I2957" s="10">
        <v>1</v>
      </c>
      <c r="J2957" s="12">
        <v>1</v>
      </c>
      <c r="K2957" s="12">
        <v>0</v>
      </c>
      <c r="L2957" s="12">
        <v>0</v>
      </c>
      <c r="M2957" s="12">
        <v>0</v>
      </c>
      <c r="N2957" s="39">
        <v>0</v>
      </c>
      <c r="O2957" s="31">
        <v>0</v>
      </c>
      <c r="P2957" s="36" t="s">
        <v>99</v>
      </c>
    </row>
    <row r="2958" spans="1:16" ht="60" x14ac:dyDescent="0.25">
      <c r="A2958" s="38">
        <v>39860</v>
      </c>
      <c r="B2958" s="38">
        <v>39860</v>
      </c>
      <c r="C2958" s="11">
        <v>2009</v>
      </c>
      <c r="D2958" s="35" t="s">
        <v>13</v>
      </c>
      <c r="E2958" s="11" t="s">
        <v>112</v>
      </c>
      <c r="F2958" s="36" t="s">
        <v>165</v>
      </c>
      <c r="G2958" s="36" t="s">
        <v>683</v>
      </c>
      <c r="H2958" s="9" t="s">
        <v>4258</v>
      </c>
      <c r="I2958" s="10">
        <v>0</v>
      </c>
      <c r="J2958" s="12">
        <v>2</v>
      </c>
      <c r="K2958" s="12">
        <v>0</v>
      </c>
      <c r="L2958" s="12">
        <v>0</v>
      </c>
      <c r="M2958" s="12">
        <v>0</v>
      </c>
      <c r="N2958" s="39">
        <v>0</v>
      </c>
      <c r="O2958" s="31">
        <v>0</v>
      </c>
      <c r="P2958" s="36" t="s">
        <v>99</v>
      </c>
    </row>
    <row r="2959" spans="1:16" ht="60" x14ac:dyDescent="0.25">
      <c r="A2959" s="38">
        <v>39862</v>
      </c>
      <c r="B2959" s="38">
        <v>39862</v>
      </c>
      <c r="C2959" s="11">
        <v>2009</v>
      </c>
      <c r="D2959" s="35" t="s">
        <v>13</v>
      </c>
      <c r="E2959" s="11" t="s">
        <v>149</v>
      </c>
      <c r="F2959" s="36" t="s">
        <v>15</v>
      </c>
      <c r="G2959" s="36" t="s">
        <v>4259</v>
      </c>
      <c r="H2959" s="9" t="s">
        <v>4260</v>
      </c>
      <c r="I2959" s="10">
        <v>0</v>
      </c>
      <c r="J2959" s="12">
        <v>7</v>
      </c>
      <c r="K2959" s="12">
        <v>0</v>
      </c>
      <c r="L2959" s="12">
        <v>0</v>
      </c>
      <c r="M2959" s="12">
        <v>0</v>
      </c>
      <c r="N2959" s="39">
        <v>0</v>
      </c>
      <c r="O2959" s="31">
        <v>0</v>
      </c>
      <c r="P2959" s="36" t="s">
        <v>99</v>
      </c>
    </row>
    <row r="2960" spans="1:16" ht="108" x14ac:dyDescent="0.25">
      <c r="A2960" s="38">
        <v>39862</v>
      </c>
      <c r="B2960" s="38">
        <v>39862</v>
      </c>
      <c r="C2960" s="11">
        <v>2009</v>
      </c>
      <c r="D2960" s="35" t="s">
        <v>115</v>
      </c>
      <c r="E2960" s="11" t="s">
        <v>364</v>
      </c>
      <c r="F2960" s="36" t="s">
        <v>165</v>
      </c>
      <c r="G2960" s="36" t="s">
        <v>1030</v>
      </c>
      <c r="H2960" s="9" t="s">
        <v>4261</v>
      </c>
      <c r="I2960" s="10">
        <v>0</v>
      </c>
      <c r="J2960" s="12">
        <v>2578</v>
      </c>
      <c r="K2960" s="12">
        <v>0</v>
      </c>
      <c r="L2960" s="12">
        <v>0</v>
      </c>
      <c r="M2960" s="12">
        <v>0</v>
      </c>
      <c r="N2960" s="39">
        <v>0</v>
      </c>
      <c r="O2960" s="31">
        <v>0</v>
      </c>
      <c r="P2960" s="36" t="s">
        <v>99</v>
      </c>
    </row>
    <row r="2961" spans="1:16" ht="60" x14ac:dyDescent="0.25">
      <c r="A2961" s="38">
        <v>39863</v>
      </c>
      <c r="B2961" s="38">
        <v>39863</v>
      </c>
      <c r="C2961" s="11">
        <v>2009</v>
      </c>
      <c r="D2961" s="35" t="s">
        <v>115</v>
      </c>
      <c r="E2961" s="11" t="s">
        <v>116</v>
      </c>
      <c r="F2961" s="36" t="s">
        <v>24</v>
      </c>
      <c r="G2961" s="36" t="s">
        <v>4262</v>
      </c>
      <c r="H2961" s="9" t="s">
        <v>4263</v>
      </c>
      <c r="I2961" s="10">
        <v>4</v>
      </c>
      <c r="J2961" s="12">
        <v>4</v>
      </c>
      <c r="K2961" s="12">
        <v>0</v>
      </c>
      <c r="L2961" s="12">
        <v>0</v>
      </c>
      <c r="M2961" s="12">
        <v>0</v>
      </c>
      <c r="N2961" s="39">
        <v>0</v>
      </c>
      <c r="O2961" s="31">
        <v>1</v>
      </c>
      <c r="P2961" s="36" t="s">
        <v>99</v>
      </c>
    </row>
    <row r="2962" spans="1:16" ht="96" x14ac:dyDescent="0.25">
      <c r="A2962" s="38">
        <v>39863</v>
      </c>
      <c r="B2962" s="38">
        <v>39863</v>
      </c>
      <c r="C2962" s="11">
        <v>2009</v>
      </c>
      <c r="D2962" s="35" t="s">
        <v>115</v>
      </c>
      <c r="E2962" s="11" t="s">
        <v>116</v>
      </c>
      <c r="F2962" s="36" t="s">
        <v>75</v>
      </c>
      <c r="G2962" s="36" t="s">
        <v>416</v>
      </c>
      <c r="H2962" s="9" t="s">
        <v>4264</v>
      </c>
      <c r="I2962" s="10">
        <v>0</v>
      </c>
      <c r="J2962" s="12">
        <v>0</v>
      </c>
      <c r="K2962" s="12">
        <v>0</v>
      </c>
      <c r="L2962" s="12">
        <v>0</v>
      </c>
      <c r="M2962" s="12">
        <v>0</v>
      </c>
      <c r="N2962" s="39">
        <v>0</v>
      </c>
      <c r="O2962" s="31">
        <v>0.66215999999999997</v>
      </c>
      <c r="P2962" s="36" t="s">
        <v>99</v>
      </c>
    </row>
    <row r="2963" spans="1:16" ht="72" x14ac:dyDescent="0.25">
      <c r="A2963" s="38">
        <v>39863</v>
      </c>
      <c r="B2963" s="38">
        <v>39863</v>
      </c>
      <c r="C2963" s="11">
        <v>2009</v>
      </c>
      <c r="D2963" s="35" t="s">
        <v>13</v>
      </c>
      <c r="E2963" s="11" t="s">
        <v>112</v>
      </c>
      <c r="F2963" s="36" t="s">
        <v>165</v>
      </c>
      <c r="G2963" s="36" t="s">
        <v>603</v>
      </c>
      <c r="H2963" s="9" t="s">
        <v>4265</v>
      </c>
      <c r="I2963" s="10">
        <v>0</v>
      </c>
      <c r="J2963" s="12">
        <v>0</v>
      </c>
      <c r="K2963" s="12">
        <v>0</v>
      </c>
      <c r="L2963" s="12">
        <v>0</v>
      </c>
      <c r="M2963" s="12">
        <v>0</v>
      </c>
      <c r="N2963" s="39">
        <v>0</v>
      </c>
      <c r="O2963" s="31">
        <v>0</v>
      </c>
      <c r="P2963" s="36" t="s">
        <v>99</v>
      </c>
    </row>
    <row r="2964" spans="1:16" ht="24" x14ac:dyDescent="0.25">
      <c r="A2964" s="38">
        <v>39864</v>
      </c>
      <c r="B2964" s="38">
        <v>39864</v>
      </c>
      <c r="C2964" s="11">
        <v>2009</v>
      </c>
      <c r="D2964" s="35" t="s">
        <v>13</v>
      </c>
      <c r="E2964" s="11" t="s">
        <v>125</v>
      </c>
      <c r="F2964" s="36" t="s">
        <v>162</v>
      </c>
      <c r="G2964" s="36" t="s">
        <v>4266</v>
      </c>
      <c r="H2964" s="9" t="s">
        <v>4267</v>
      </c>
      <c r="I2964" s="10">
        <v>1</v>
      </c>
      <c r="J2964" s="12">
        <v>5</v>
      </c>
      <c r="K2964" s="12">
        <v>1</v>
      </c>
      <c r="L2964" s="12">
        <v>0</v>
      </c>
      <c r="M2964" s="12">
        <v>0</v>
      </c>
      <c r="N2964" s="39">
        <v>0</v>
      </c>
      <c r="O2964" s="31">
        <v>2.7687E-2</v>
      </c>
      <c r="P2964" s="36" t="s">
        <v>99</v>
      </c>
    </row>
    <row r="2965" spans="1:16" ht="120" x14ac:dyDescent="0.25">
      <c r="A2965" s="38">
        <v>39864</v>
      </c>
      <c r="B2965" s="38">
        <v>39864</v>
      </c>
      <c r="C2965" s="11">
        <v>2009</v>
      </c>
      <c r="D2965" s="11" t="s">
        <v>34</v>
      </c>
      <c r="E2965" s="11" t="s">
        <v>182</v>
      </c>
      <c r="F2965" s="36" t="s">
        <v>189</v>
      </c>
      <c r="G2965" s="36" t="s">
        <v>189</v>
      </c>
      <c r="H2965" s="9" t="s">
        <v>4268</v>
      </c>
      <c r="I2965" s="10">
        <v>1</v>
      </c>
      <c r="J2965" s="12">
        <v>4</v>
      </c>
      <c r="K2965" s="12">
        <v>0</v>
      </c>
      <c r="L2965" s="12">
        <v>0</v>
      </c>
      <c r="M2965" s="12">
        <v>0</v>
      </c>
      <c r="N2965" s="39">
        <v>0</v>
      </c>
      <c r="O2965" s="31">
        <v>0</v>
      </c>
      <c r="P2965" s="36" t="s">
        <v>99</v>
      </c>
    </row>
    <row r="2966" spans="1:16" ht="60" x14ac:dyDescent="0.25">
      <c r="A2966" s="38">
        <v>39864</v>
      </c>
      <c r="B2966" s="38">
        <v>39864</v>
      </c>
      <c r="C2966" s="11">
        <v>2009</v>
      </c>
      <c r="D2966" s="35" t="s">
        <v>13</v>
      </c>
      <c r="E2966" s="11" t="s">
        <v>125</v>
      </c>
      <c r="F2966" s="36" t="s">
        <v>75</v>
      </c>
      <c r="G2966" s="36" t="s">
        <v>272</v>
      </c>
      <c r="H2966" s="9" t="s">
        <v>4269</v>
      </c>
      <c r="I2966" s="10">
        <v>0</v>
      </c>
      <c r="J2966" s="12">
        <v>6</v>
      </c>
      <c r="K2966" s="12">
        <v>0</v>
      </c>
      <c r="L2966" s="12">
        <v>0</v>
      </c>
      <c r="M2966" s="12">
        <v>0</v>
      </c>
      <c r="N2966" s="39">
        <v>0</v>
      </c>
      <c r="O2966" s="31">
        <v>0</v>
      </c>
      <c r="P2966" s="36" t="s">
        <v>99</v>
      </c>
    </row>
    <row r="2967" spans="1:16" ht="24" x14ac:dyDescent="0.25">
      <c r="A2967" s="38">
        <v>39864</v>
      </c>
      <c r="B2967" s="38">
        <v>40229</v>
      </c>
      <c r="C2967" s="11">
        <v>2009</v>
      </c>
      <c r="D2967" s="35" t="s">
        <v>115</v>
      </c>
      <c r="E2967" s="11" t="s">
        <v>116</v>
      </c>
      <c r="F2967" s="36" t="s">
        <v>47</v>
      </c>
      <c r="G2967" s="36" t="s">
        <v>3337</v>
      </c>
      <c r="H2967" s="9" t="s">
        <v>4270</v>
      </c>
      <c r="I2967" s="10">
        <v>0</v>
      </c>
      <c r="J2967" s="12">
        <v>21</v>
      </c>
      <c r="K2967" s="12">
        <v>0</v>
      </c>
      <c r="L2967" s="12">
        <v>0</v>
      </c>
      <c r="M2967" s="12">
        <v>0</v>
      </c>
      <c r="N2967" s="39">
        <v>0</v>
      </c>
      <c r="O2967" s="31">
        <v>0.85</v>
      </c>
      <c r="P2967" s="36" t="s">
        <v>99</v>
      </c>
    </row>
    <row r="2968" spans="1:16" ht="60" x14ac:dyDescent="0.25">
      <c r="A2968" s="38">
        <v>39865</v>
      </c>
      <c r="B2968" s="38">
        <v>39865</v>
      </c>
      <c r="C2968" s="11">
        <v>2009</v>
      </c>
      <c r="D2968" s="11" t="s">
        <v>34</v>
      </c>
      <c r="E2968" s="11" t="s">
        <v>333</v>
      </c>
      <c r="F2968" s="36" t="s">
        <v>75</v>
      </c>
      <c r="G2968" s="36" t="s">
        <v>272</v>
      </c>
      <c r="H2968" s="9" t="s">
        <v>4271</v>
      </c>
      <c r="I2968" s="10">
        <v>0</v>
      </c>
      <c r="J2968" s="12">
        <v>30</v>
      </c>
      <c r="K2968" s="12">
        <v>6</v>
      </c>
      <c r="L2968" s="12">
        <v>0</v>
      </c>
      <c r="M2968" s="12">
        <v>0</v>
      </c>
      <c r="N2968" s="39">
        <v>0</v>
      </c>
      <c r="O2968" s="31">
        <v>5.2428000000000002E-2</v>
      </c>
      <c r="P2968" s="36" t="s">
        <v>99</v>
      </c>
    </row>
    <row r="2969" spans="1:16" ht="84" x14ac:dyDescent="0.25">
      <c r="A2969" s="38">
        <v>39865</v>
      </c>
      <c r="B2969" s="38">
        <v>39865</v>
      </c>
      <c r="C2969" s="11">
        <v>2009</v>
      </c>
      <c r="D2969" s="35" t="s">
        <v>13</v>
      </c>
      <c r="E2969" s="11" t="s">
        <v>112</v>
      </c>
      <c r="F2969" s="36" t="s">
        <v>165</v>
      </c>
      <c r="G2969" s="36" t="s">
        <v>4272</v>
      </c>
      <c r="H2969" s="9" t="s">
        <v>4273</v>
      </c>
      <c r="I2969" s="10">
        <v>0</v>
      </c>
      <c r="J2969" s="12">
        <v>0</v>
      </c>
      <c r="K2969" s="12">
        <v>0</v>
      </c>
      <c r="L2969" s="12">
        <v>0</v>
      </c>
      <c r="M2969" s="12">
        <v>0</v>
      </c>
      <c r="N2969" s="39">
        <v>0</v>
      </c>
      <c r="O2969" s="31">
        <v>0</v>
      </c>
      <c r="P2969" s="36" t="s">
        <v>99</v>
      </c>
    </row>
    <row r="2970" spans="1:16" ht="72" x14ac:dyDescent="0.25">
      <c r="A2970" s="38">
        <v>39868</v>
      </c>
      <c r="B2970" s="38">
        <v>39868</v>
      </c>
      <c r="C2970" s="11">
        <v>2009</v>
      </c>
      <c r="D2970" s="35" t="s">
        <v>115</v>
      </c>
      <c r="E2970" s="11" t="s">
        <v>116</v>
      </c>
      <c r="F2970" s="36" t="s">
        <v>165</v>
      </c>
      <c r="G2970" s="36" t="s">
        <v>205</v>
      </c>
      <c r="H2970" s="9" t="s">
        <v>4274</v>
      </c>
      <c r="I2970" s="10">
        <v>0</v>
      </c>
      <c r="J2970" s="12">
        <v>0</v>
      </c>
      <c r="K2970" s="12">
        <v>0</v>
      </c>
      <c r="L2970" s="12">
        <v>0</v>
      </c>
      <c r="M2970" s="12">
        <v>0</v>
      </c>
      <c r="N2970" s="39">
        <v>0</v>
      </c>
      <c r="O2970" s="31">
        <v>0.60599999999999998</v>
      </c>
      <c r="P2970" s="36" t="s">
        <v>99</v>
      </c>
    </row>
    <row r="2971" spans="1:16" ht="72" x14ac:dyDescent="0.25">
      <c r="A2971" s="38">
        <v>39869</v>
      </c>
      <c r="B2971" s="38">
        <v>39869</v>
      </c>
      <c r="C2971" s="11">
        <v>2009</v>
      </c>
      <c r="D2971" s="35" t="s">
        <v>13</v>
      </c>
      <c r="E2971" s="11" t="s">
        <v>112</v>
      </c>
      <c r="F2971" s="36" t="s">
        <v>28</v>
      </c>
      <c r="G2971" s="36" t="s">
        <v>698</v>
      </c>
      <c r="H2971" s="9" t="s">
        <v>4275</v>
      </c>
      <c r="I2971" s="10">
        <v>6</v>
      </c>
      <c r="J2971" s="12">
        <v>10</v>
      </c>
      <c r="K2971" s="12">
        <v>0</v>
      </c>
      <c r="L2971" s="12">
        <v>0</v>
      </c>
      <c r="M2971" s="12">
        <v>0</v>
      </c>
      <c r="N2971" s="39">
        <v>0</v>
      </c>
      <c r="O2971" s="31">
        <v>0</v>
      </c>
      <c r="P2971" s="36" t="s">
        <v>99</v>
      </c>
    </row>
    <row r="2972" spans="1:16" ht="60" x14ac:dyDescent="0.25">
      <c r="A2972" s="38">
        <v>39871</v>
      </c>
      <c r="B2972" s="38">
        <v>39871</v>
      </c>
      <c r="C2972" s="11">
        <v>2009</v>
      </c>
      <c r="D2972" s="35" t="s">
        <v>13</v>
      </c>
      <c r="E2972" s="11" t="s">
        <v>112</v>
      </c>
      <c r="F2972" s="36" t="s">
        <v>51</v>
      </c>
      <c r="G2972" s="36" t="s">
        <v>2083</v>
      </c>
      <c r="H2972" s="9" t="s">
        <v>4276</v>
      </c>
      <c r="I2972" s="10">
        <v>0</v>
      </c>
      <c r="J2972" s="12">
        <v>0</v>
      </c>
      <c r="K2972" s="12">
        <v>0</v>
      </c>
      <c r="L2972" s="12">
        <v>0</v>
      </c>
      <c r="M2972" s="12">
        <v>0</v>
      </c>
      <c r="N2972" s="39">
        <v>0</v>
      </c>
      <c r="O2972" s="31">
        <v>0</v>
      </c>
      <c r="P2972" s="36" t="s">
        <v>99</v>
      </c>
    </row>
    <row r="2973" spans="1:16" ht="60" x14ac:dyDescent="0.25">
      <c r="A2973" s="38">
        <v>39872</v>
      </c>
      <c r="B2973" s="38">
        <v>39872</v>
      </c>
      <c r="C2973" s="11">
        <v>2009</v>
      </c>
      <c r="D2973" s="11" t="s">
        <v>34</v>
      </c>
      <c r="E2973" s="11" t="s">
        <v>182</v>
      </c>
      <c r="F2973" s="36" t="s">
        <v>162</v>
      </c>
      <c r="G2973" s="36" t="s">
        <v>4277</v>
      </c>
      <c r="H2973" s="9" t="s">
        <v>4278</v>
      </c>
      <c r="I2973" s="10">
        <v>0</v>
      </c>
      <c r="J2973" s="12">
        <v>250</v>
      </c>
      <c r="K2973" s="12">
        <v>50</v>
      </c>
      <c r="L2973" s="12">
        <v>0</v>
      </c>
      <c r="M2973" s="12">
        <v>0</v>
      </c>
      <c r="N2973" s="39">
        <v>0</v>
      </c>
      <c r="O2973" s="31">
        <v>0.25600000000000001</v>
      </c>
      <c r="P2973" s="36" t="s">
        <v>99</v>
      </c>
    </row>
    <row r="2974" spans="1:16" ht="48" x14ac:dyDescent="0.25">
      <c r="A2974" s="38">
        <v>39872</v>
      </c>
      <c r="B2974" s="38">
        <v>39872</v>
      </c>
      <c r="C2974" s="11">
        <v>2009</v>
      </c>
      <c r="D2974" s="35" t="s">
        <v>115</v>
      </c>
      <c r="E2974" s="11" t="s">
        <v>116</v>
      </c>
      <c r="F2974" s="36" t="s">
        <v>65</v>
      </c>
      <c r="G2974" s="36" t="s">
        <v>2095</v>
      </c>
      <c r="H2974" s="9" t="s">
        <v>4279</v>
      </c>
      <c r="I2974" s="10">
        <v>0</v>
      </c>
      <c r="J2974" s="12">
        <v>10</v>
      </c>
      <c r="K2974" s="12">
        <v>0</v>
      </c>
      <c r="L2974" s="12">
        <v>0</v>
      </c>
      <c r="M2974" s="12">
        <v>0</v>
      </c>
      <c r="N2974" s="39">
        <v>0</v>
      </c>
      <c r="O2974" s="31">
        <v>1</v>
      </c>
      <c r="P2974" s="36" t="s">
        <v>99</v>
      </c>
    </row>
    <row r="2975" spans="1:16" ht="132" x14ac:dyDescent="0.25">
      <c r="A2975" s="38">
        <v>39872</v>
      </c>
      <c r="B2975" s="38">
        <v>39872</v>
      </c>
      <c r="C2975" s="11">
        <v>2009</v>
      </c>
      <c r="D2975" s="35" t="s">
        <v>115</v>
      </c>
      <c r="E2975" s="11" t="s">
        <v>116</v>
      </c>
      <c r="F2975" s="36" t="s">
        <v>28</v>
      </c>
      <c r="G2975" s="36" t="s">
        <v>228</v>
      </c>
      <c r="H2975" s="9" t="s">
        <v>4280</v>
      </c>
      <c r="I2975" s="10">
        <v>0</v>
      </c>
      <c r="J2975" s="12">
        <v>1</v>
      </c>
      <c r="K2975" s="12">
        <v>0</v>
      </c>
      <c r="L2975" s="12">
        <v>0</v>
      </c>
      <c r="M2975" s="12">
        <v>0</v>
      </c>
      <c r="N2975" s="39">
        <v>0</v>
      </c>
      <c r="O2975" s="31">
        <v>1.0607</v>
      </c>
      <c r="P2975" s="36" t="s">
        <v>99</v>
      </c>
    </row>
    <row r="2976" spans="1:16" ht="96" x14ac:dyDescent="0.25">
      <c r="A2976" s="38">
        <v>39872</v>
      </c>
      <c r="B2976" s="38">
        <v>39872</v>
      </c>
      <c r="C2976" s="11">
        <v>2009</v>
      </c>
      <c r="D2976" s="35" t="s">
        <v>115</v>
      </c>
      <c r="E2976" s="11" t="s">
        <v>116</v>
      </c>
      <c r="F2976" s="36" t="s">
        <v>19</v>
      </c>
      <c r="G2976" s="36" t="s">
        <v>1034</v>
      </c>
      <c r="H2976" s="9" t="s">
        <v>4281</v>
      </c>
      <c r="I2976" s="10">
        <v>0</v>
      </c>
      <c r="J2976" s="12">
        <v>1</v>
      </c>
      <c r="K2976" s="12">
        <v>0</v>
      </c>
      <c r="L2976" s="12">
        <v>0</v>
      </c>
      <c r="M2976" s="12">
        <v>0</v>
      </c>
      <c r="N2976" s="39">
        <v>0</v>
      </c>
      <c r="O2976" s="31">
        <v>0.45</v>
      </c>
      <c r="P2976" s="36" t="s">
        <v>99</v>
      </c>
    </row>
    <row r="2977" spans="1:16" ht="72" x14ac:dyDescent="0.25">
      <c r="A2977" s="38">
        <v>39874</v>
      </c>
      <c r="B2977" s="38">
        <v>39874</v>
      </c>
      <c r="C2977" s="11">
        <v>2009</v>
      </c>
      <c r="D2977" s="35" t="s">
        <v>13</v>
      </c>
      <c r="E2977" s="11" t="s">
        <v>112</v>
      </c>
      <c r="F2977" s="36" t="s">
        <v>165</v>
      </c>
      <c r="G2977" s="36" t="s">
        <v>603</v>
      </c>
      <c r="H2977" s="9" t="s">
        <v>4282</v>
      </c>
      <c r="I2977" s="10">
        <v>0</v>
      </c>
      <c r="J2977" s="12">
        <v>170</v>
      </c>
      <c r="K2977" s="12">
        <v>50</v>
      </c>
      <c r="L2977" s="12">
        <v>0</v>
      </c>
      <c r="M2977" s="12">
        <v>0</v>
      </c>
      <c r="N2977" s="39">
        <v>0</v>
      </c>
      <c r="O2977" s="31">
        <v>4.7952000000000004</v>
      </c>
      <c r="P2977" s="36" t="s">
        <v>99</v>
      </c>
    </row>
    <row r="2978" spans="1:16" ht="108" x14ac:dyDescent="0.25">
      <c r="A2978" s="38">
        <v>39874</v>
      </c>
      <c r="B2978" s="38">
        <v>39874</v>
      </c>
      <c r="C2978" s="11">
        <v>2009</v>
      </c>
      <c r="D2978" s="35" t="s">
        <v>115</v>
      </c>
      <c r="E2978" s="11" t="s">
        <v>350</v>
      </c>
      <c r="F2978" s="36" t="s">
        <v>51</v>
      </c>
      <c r="G2978" s="36" t="s">
        <v>4283</v>
      </c>
      <c r="H2978" s="9" t="s">
        <v>4284</v>
      </c>
      <c r="I2978" s="10">
        <v>6</v>
      </c>
      <c r="J2978" s="12">
        <v>6</v>
      </c>
      <c r="K2978" s="12">
        <v>0</v>
      </c>
      <c r="L2978" s="12">
        <v>0</v>
      </c>
      <c r="M2978" s="12">
        <v>0</v>
      </c>
      <c r="N2978" s="39">
        <v>0</v>
      </c>
      <c r="O2978" s="31">
        <v>0</v>
      </c>
      <c r="P2978" s="36" t="s">
        <v>99</v>
      </c>
    </row>
    <row r="2979" spans="1:16" ht="36" x14ac:dyDescent="0.25">
      <c r="A2979" s="38">
        <v>39874</v>
      </c>
      <c r="B2979" s="38">
        <v>39874</v>
      </c>
      <c r="C2979" s="11">
        <v>2009</v>
      </c>
      <c r="D2979" s="11" t="s">
        <v>34</v>
      </c>
      <c r="E2979" s="11" t="s">
        <v>333</v>
      </c>
      <c r="F2979" s="36" t="s">
        <v>162</v>
      </c>
      <c r="G2979" s="36" t="s">
        <v>4285</v>
      </c>
      <c r="H2979" s="9" t="s">
        <v>4286</v>
      </c>
      <c r="I2979" s="10">
        <v>0</v>
      </c>
      <c r="J2979" s="12">
        <v>6400</v>
      </c>
      <c r="K2979" s="12">
        <v>0</v>
      </c>
      <c r="L2979" s="12">
        <v>0</v>
      </c>
      <c r="M2979" s="12">
        <v>0</v>
      </c>
      <c r="N2979" s="39">
        <v>0</v>
      </c>
      <c r="O2979" s="31">
        <v>2.1240000000000001</v>
      </c>
      <c r="P2979" s="36" t="s">
        <v>298</v>
      </c>
    </row>
    <row r="2980" spans="1:16" ht="24" x14ac:dyDescent="0.25">
      <c r="A2980" s="38">
        <v>39876</v>
      </c>
      <c r="B2980" s="38">
        <v>39876</v>
      </c>
      <c r="C2980" s="11">
        <v>2009</v>
      </c>
      <c r="D2980" s="35" t="s">
        <v>115</v>
      </c>
      <c r="E2980" s="11" t="s">
        <v>116</v>
      </c>
      <c r="F2980" s="36" t="s">
        <v>162</v>
      </c>
      <c r="G2980" s="36" t="s">
        <v>4287</v>
      </c>
      <c r="H2980" s="9" t="s">
        <v>4288</v>
      </c>
      <c r="I2980" s="10">
        <v>0</v>
      </c>
      <c r="J2980" s="12">
        <v>0</v>
      </c>
      <c r="K2980" s="12">
        <v>0</v>
      </c>
      <c r="L2980" s="12">
        <v>0</v>
      </c>
      <c r="M2980" s="12">
        <v>0</v>
      </c>
      <c r="N2980" s="39">
        <v>0</v>
      </c>
      <c r="O2980" s="31">
        <v>0.47549999999999998</v>
      </c>
      <c r="P2980" s="36" t="s">
        <v>99</v>
      </c>
    </row>
    <row r="2981" spans="1:16" ht="24" x14ac:dyDescent="0.25">
      <c r="A2981" s="38">
        <v>39876</v>
      </c>
      <c r="B2981" s="38">
        <v>39876</v>
      </c>
      <c r="C2981" s="11">
        <v>2009</v>
      </c>
      <c r="D2981" s="35" t="s">
        <v>13</v>
      </c>
      <c r="E2981" s="11" t="s">
        <v>125</v>
      </c>
      <c r="F2981" s="36" t="s">
        <v>51</v>
      </c>
      <c r="G2981" s="36" t="s">
        <v>214</v>
      </c>
      <c r="H2981" s="9" t="s">
        <v>4289</v>
      </c>
      <c r="I2981" s="10">
        <v>0</v>
      </c>
      <c r="J2981" s="12">
        <v>2</v>
      </c>
      <c r="K2981" s="12">
        <v>0</v>
      </c>
      <c r="L2981" s="12">
        <v>0</v>
      </c>
      <c r="M2981" s="12">
        <v>0</v>
      </c>
      <c r="N2981" s="39">
        <v>0</v>
      </c>
      <c r="O2981" s="31">
        <v>0</v>
      </c>
      <c r="P2981" s="36" t="s">
        <v>99</v>
      </c>
    </row>
    <row r="2982" spans="1:16" ht="84" x14ac:dyDescent="0.25">
      <c r="A2982" s="38">
        <v>39876</v>
      </c>
      <c r="B2982" s="38">
        <v>39876</v>
      </c>
      <c r="C2982" s="11">
        <v>2009</v>
      </c>
      <c r="D2982" s="35" t="s">
        <v>13</v>
      </c>
      <c r="E2982" s="11" t="s">
        <v>112</v>
      </c>
      <c r="F2982" s="36" t="s">
        <v>51</v>
      </c>
      <c r="G2982" s="36" t="s">
        <v>373</v>
      </c>
      <c r="H2982" s="9" t="s">
        <v>4290</v>
      </c>
      <c r="I2982" s="10">
        <v>0</v>
      </c>
      <c r="J2982" s="12">
        <v>0</v>
      </c>
      <c r="K2982" s="12">
        <v>0</v>
      </c>
      <c r="L2982" s="12">
        <v>0</v>
      </c>
      <c r="M2982" s="12">
        <v>0</v>
      </c>
      <c r="N2982" s="39">
        <v>0</v>
      </c>
      <c r="O2982" s="31">
        <v>0</v>
      </c>
      <c r="P2982" s="36" t="s">
        <v>99</v>
      </c>
    </row>
    <row r="2983" spans="1:16" ht="36" x14ac:dyDescent="0.25">
      <c r="A2983" s="38">
        <v>39877</v>
      </c>
      <c r="B2983" s="38">
        <v>39877</v>
      </c>
      <c r="C2983" s="11">
        <v>2009</v>
      </c>
      <c r="D2983" s="35" t="s">
        <v>115</v>
      </c>
      <c r="E2983" s="11" t="s">
        <v>350</v>
      </c>
      <c r="F2983" s="36" t="s">
        <v>42</v>
      </c>
      <c r="G2983" s="36" t="s">
        <v>4241</v>
      </c>
      <c r="H2983" s="9" t="s">
        <v>4291</v>
      </c>
      <c r="I2983" s="10">
        <v>5</v>
      </c>
      <c r="J2983" s="12">
        <v>5</v>
      </c>
      <c r="K2983" s="12">
        <v>0</v>
      </c>
      <c r="L2983" s="12">
        <v>0</v>
      </c>
      <c r="M2983" s="12">
        <v>0</v>
      </c>
      <c r="N2983" s="39">
        <v>0</v>
      </c>
      <c r="O2983" s="31">
        <v>0</v>
      </c>
      <c r="P2983" s="36" t="s">
        <v>99</v>
      </c>
    </row>
    <row r="2984" spans="1:16" ht="48" x14ac:dyDescent="0.25">
      <c r="A2984" s="38">
        <v>39877</v>
      </c>
      <c r="B2984" s="38">
        <v>39877</v>
      </c>
      <c r="C2984" s="11">
        <v>2009</v>
      </c>
      <c r="D2984" s="35" t="s">
        <v>115</v>
      </c>
      <c r="E2984" s="11" t="s">
        <v>116</v>
      </c>
      <c r="F2984" s="36" t="s">
        <v>36</v>
      </c>
      <c r="G2984" s="36" t="s">
        <v>2534</v>
      </c>
      <c r="H2984" s="9" t="s">
        <v>4292</v>
      </c>
      <c r="I2984" s="10">
        <v>5</v>
      </c>
      <c r="J2984" s="12">
        <v>30</v>
      </c>
      <c r="K2984" s="12">
        <v>0</v>
      </c>
      <c r="L2984" s="12">
        <v>0</v>
      </c>
      <c r="M2984" s="12">
        <v>0</v>
      </c>
      <c r="N2984" s="39">
        <v>0</v>
      </c>
      <c r="O2984" s="31">
        <v>0.6</v>
      </c>
      <c r="P2984" s="36" t="s">
        <v>99</v>
      </c>
    </row>
    <row r="2985" spans="1:16" ht="36" x14ac:dyDescent="0.25">
      <c r="A2985" s="38">
        <v>39877</v>
      </c>
      <c r="B2985" s="38">
        <v>39877</v>
      </c>
      <c r="C2985" s="11">
        <v>2009</v>
      </c>
      <c r="D2985" s="35" t="s">
        <v>13</v>
      </c>
      <c r="E2985" s="11" t="s">
        <v>173</v>
      </c>
      <c r="F2985" s="36" t="s">
        <v>47</v>
      </c>
      <c r="G2985" s="36" t="s">
        <v>2254</v>
      </c>
      <c r="H2985" s="9" t="s">
        <v>4293</v>
      </c>
      <c r="I2985" s="10">
        <v>0</v>
      </c>
      <c r="J2985" s="12">
        <v>0</v>
      </c>
      <c r="K2985" s="12">
        <v>0</v>
      </c>
      <c r="L2985" s="12">
        <v>0</v>
      </c>
      <c r="M2985" s="12">
        <v>0</v>
      </c>
      <c r="N2985" s="39">
        <v>0</v>
      </c>
      <c r="O2985" s="31">
        <v>4.8799999999999998E-3</v>
      </c>
      <c r="P2985" s="36" t="s">
        <v>99</v>
      </c>
    </row>
    <row r="2986" spans="1:16" ht="48" x14ac:dyDescent="0.25">
      <c r="A2986" s="38">
        <v>39878</v>
      </c>
      <c r="B2986" s="38">
        <v>39878</v>
      </c>
      <c r="C2986" s="11">
        <v>2009</v>
      </c>
      <c r="D2986" s="35" t="s">
        <v>13</v>
      </c>
      <c r="E2986" s="11" t="s">
        <v>112</v>
      </c>
      <c r="F2986" s="36" t="s">
        <v>155</v>
      </c>
      <c r="G2986" s="36" t="s">
        <v>521</v>
      </c>
      <c r="H2986" s="9" t="s">
        <v>4294</v>
      </c>
      <c r="I2986" s="10">
        <v>0</v>
      </c>
      <c r="J2986" s="12">
        <v>0</v>
      </c>
      <c r="K2986" s="12">
        <v>0</v>
      </c>
      <c r="L2986" s="12">
        <v>0</v>
      </c>
      <c r="M2986" s="12">
        <v>0</v>
      </c>
      <c r="N2986" s="39">
        <v>0</v>
      </c>
      <c r="O2986" s="31">
        <v>0</v>
      </c>
      <c r="P2986" s="36" t="s">
        <v>99</v>
      </c>
    </row>
    <row r="2987" spans="1:16" ht="60" x14ac:dyDescent="0.25">
      <c r="A2987" s="38">
        <v>39879</v>
      </c>
      <c r="B2987" s="38">
        <v>39879</v>
      </c>
      <c r="C2987" s="11">
        <v>2009</v>
      </c>
      <c r="D2987" s="35" t="s">
        <v>115</v>
      </c>
      <c r="E2987" s="11" t="s">
        <v>116</v>
      </c>
      <c r="F2987" s="36" t="s">
        <v>57</v>
      </c>
      <c r="G2987" s="36" t="s">
        <v>613</v>
      </c>
      <c r="H2987" s="9" t="s">
        <v>4295</v>
      </c>
      <c r="I2987" s="10">
        <v>0</v>
      </c>
      <c r="J2987" s="12">
        <v>0</v>
      </c>
      <c r="K2987" s="12">
        <v>0</v>
      </c>
      <c r="L2987" s="12">
        <v>0</v>
      </c>
      <c r="M2987" s="12">
        <v>0</v>
      </c>
      <c r="N2987" s="39">
        <v>0</v>
      </c>
      <c r="O2987" s="31">
        <v>0.46657500000000002</v>
      </c>
      <c r="P2987" s="36" t="s">
        <v>99</v>
      </c>
    </row>
    <row r="2988" spans="1:16" ht="72" x14ac:dyDescent="0.25">
      <c r="A2988" s="38">
        <v>39883</v>
      </c>
      <c r="B2988" s="38">
        <v>39883</v>
      </c>
      <c r="C2988" s="11">
        <v>2009</v>
      </c>
      <c r="D2988" s="35" t="s">
        <v>115</v>
      </c>
      <c r="E2988" s="11" t="s">
        <v>116</v>
      </c>
      <c r="F2988" s="36" t="s">
        <v>19</v>
      </c>
      <c r="G2988" s="36" t="s">
        <v>4296</v>
      </c>
      <c r="H2988" s="9" t="s">
        <v>4297</v>
      </c>
      <c r="I2988" s="10">
        <v>0</v>
      </c>
      <c r="J2988" s="12">
        <v>11</v>
      </c>
      <c r="K2988" s="12">
        <v>0</v>
      </c>
      <c r="L2988" s="12">
        <v>0</v>
      </c>
      <c r="M2988" s="12">
        <v>0</v>
      </c>
      <c r="N2988" s="39">
        <v>0</v>
      </c>
      <c r="O2988" s="31">
        <v>0.6</v>
      </c>
      <c r="P2988" s="36" t="s">
        <v>99</v>
      </c>
    </row>
    <row r="2989" spans="1:16" ht="24" x14ac:dyDescent="0.25">
      <c r="A2989" s="38">
        <v>39884</v>
      </c>
      <c r="B2989" s="38">
        <v>39884</v>
      </c>
      <c r="C2989" s="11">
        <v>2009</v>
      </c>
      <c r="D2989" s="35" t="s">
        <v>104</v>
      </c>
      <c r="E2989" s="11" t="s">
        <v>276</v>
      </c>
      <c r="F2989" s="36" t="s">
        <v>162</v>
      </c>
      <c r="G2989" s="36" t="s">
        <v>4298</v>
      </c>
      <c r="H2989" s="9" t="s">
        <v>4299</v>
      </c>
      <c r="I2989" s="10">
        <v>1</v>
      </c>
      <c r="J2989" s="12">
        <v>4</v>
      </c>
      <c r="K2989" s="12">
        <v>0</v>
      </c>
      <c r="L2989" s="12">
        <v>0</v>
      </c>
      <c r="M2989" s="12">
        <v>0</v>
      </c>
      <c r="N2989" s="39">
        <v>0</v>
      </c>
      <c r="O2989" s="31">
        <v>0</v>
      </c>
      <c r="P2989" s="36" t="s">
        <v>99</v>
      </c>
    </row>
    <row r="2990" spans="1:16" ht="24" x14ac:dyDescent="0.25">
      <c r="A2990" s="38">
        <v>39884</v>
      </c>
      <c r="B2990" s="38">
        <v>39884</v>
      </c>
      <c r="C2990" s="11">
        <v>2009</v>
      </c>
      <c r="D2990" s="11" t="s">
        <v>34</v>
      </c>
      <c r="E2990" s="11" t="s">
        <v>333</v>
      </c>
      <c r="F2990" s="36" t="s">
        <v>100</v>
      </c>
      <c r="G2990" s="36" t="s">
        <v>4300</v>
      </c>
      <c r="H2990" s="9" t="s">
        <v>4301</v>
      </c>
      <c r="I2990" s="10">
        <v>0</v>
      </c>
      <c r="J2990" s="12">
        <v>20</v>
      </c>
      <c r="K2990" s="12">
        <v>4</v>
      </c>
      <c r="L2990" s="12">
        <v>0</v>
      </c>
      <c r="M2990" s="12">
        <v>0</v>
      </c>
      <c r="N2990" s="39">
        <v>0</v>
      </c>
      <c r="O2990" s="31">
        <v>3.4951999999999997E-2</v>
      </c>
      <c r="P2990" s="36" t="s">
        <v>99</v>
      </c>
    </row>
    <row r="2991" spans="1:16" ht="24" x14ac:dyDescent="0.25">
      <c r="A2991" s="38">
        <v>39885</v>
      </c>
      <c r="B2991" s="38">
        <v>39885</v>
      </c>
      <c r="C2991" s="11">
        <v>2009</v>
      </c>
      <c r="D2991" s="35" t="s">
        <v>13</v>
      </c>
      <c r="E2991" s="11" t="s">
        <v>112</v>
      </c>
      <c r="F2991" s="36" t="s">
        <v>47</v>
      </c>
      <c r="G2991" s="36" t="s">
        <v>2113</v>
      </c>
      <c r="H2991" s="9" t="s">
        <v>4302</v>
      </c>
      <c r="I2991" s="10">
        <v>0</v>
      </c>
      <c r="J2991" s="12">
        <v>15</v>
      </c>
      <c r="K2991" s="12">
        <v>3</v>
      </c>
      <c r="L2991" s="12">
        <v>0</v>
      </c>
      <c r="M2991" s="12">
        <v>0</v>
      </c>
      <c r="N2991" s="39">
        <v>0</v>
      </c>
      <c r="O2991" s="31">
        <v>0.28771200000000002</v>
      </c>
      <c r="P2991" s="36" t="s">
        <v>99</v>
      </c>
    </row>
    <row r="2992" spans="1:16" ht="24" x14ac:dyDescent="0.25">
      <c r="A2992" s="38">
        <v>39885</v>
      </c>
      <c r="B2992" s="38">
        <v>39885</v>
      </c>
      <c r="C2992" s="11">
        <v>2009</v>
      </c>
      <c r="D2992" s="35" t="s">
        <v>13</v>
      </c>
      <c r="E2992" s="11" t="s">
        <v>149</v>
      </c>
      <c r="F2992" s="36" t="s">
        <v>28</v>
      </c>
      <c r="G2992" s="36" t="s">
        <v>698</v>
      </c>
      <c r="H2992" s="9" t="s">
        <v>4303</v>
      </c>
      <c r="I2992" s="10">
        <v>0</v>
      </c>
      <c r="J2992" s="12">
        <v>6</v>
      </c>
      <c r="K2992" s="12">
        <v>0</v>
      </c>
      <c r="L2992" s="12">
        <v>0</v>
      </c>
      <c r="M2992" s="12">
        <v>0</v>
      </c>
      <c r="N2992" s="39">
        <v>0</v>
      </c>
      <c r="O2992" s="31">
        <v>0</v>
      </c>
      <c r="P2992" s="36" t="s">
        <v>99</v>
      </c>
    </row>
    <row r="2993" spans="1:16" ht="84" x14ac:dyDescent="0.25">
      <c r="A2993" s="38">
        <v>39885</v>
      </c>
      <c r="B2993" s="38">
        <v>39885</v>
      </c>
      <c r="C2993" s="11">
        <v>2009</v>
      </c>
      <c r="D2993" s="35" t="s">
        <v>115</v>
      </c>
      <c r="E2993" s="11" t="s">
        <v>116</v>
      </c>
      <c r="F2993" s="36" t="s">
        <v>21</v>
      </c>
      <c r="G2993" s="36" t="s">
        <v>3779</v>
      </c>
      <c r="H2993" s="9" t="s">
        <v>4304</v>
      </c>
      <c r="I2993" s="10">
        <v>0</v>
      </c>
      <c r="J2993" s="12">
        <v>5</v>
      </c>
      <c r="K2993" s="12">
        <v>0</v>
      </c>
      <c r="L2993" s="12">
        <v>0</v>
      </c>
      <c r="M2993" s="12">
        <v>0</v>
      </c>
      <c r="N2993" s="39">
        <v>0</v>
      </c>
      <c r="O2993" s="31">
        <v>1</v>
      </c>
      <c r="P2993" s="36" t="s">
        <v>99</v>
      </c>
    </row>
    <row r="2994" spans="1:16" ht="24" x14ac:dyDescent="0.25">
      <c r="A2994" s="38">
        <v>39886</v>
      </c>
      <c r="B2994" s="38">
        <v>39886</v>
      </c>
      <c r="C2994" s="11">
        <v>2009</v>
      </c>
      <c r="D2994" s="35" t="s">
        <v>13</v>
      </c>
      <c r="E2994" s="11" t="s">
        <v>112</v>
      </c>
      <c r="F2994" s="36" t="s">
        <v>47</v>
      </c>
      <c r="G2994" s="36" t="s">
        <v>2113</v>
      </c>
      <c r="H2994" s="9" t="s">
        <v>4305</v>
      </c>
      <c r="I2994" s="10">
        <v>0</v>
      </c>
      <c r="J2994" s="12">
        <v>25</v>
      </c>
      <c r="K2994" s="12">
        <v>5</v>
      </c>
      <c r="L2994" s="12">
        <v>0</v>
      </c>
      <c r="M2994" s="12">
        <v>0</v>
      </c>
      <c r="N2994" s="39">
        <v>0</v>
      </c>
      <c r="O2994" s="31">
        <v>0.47802</v>
      </c>
      <c r="P2994" s="36" t="s">
        <v>99</v>
      </c>
    </row>
    <row r="2995" spans="1:16" ht="144" x14ac:dyDescent="0.25">
      <c r="A2995" s="38">
        <v>39888</v>
      </c>
      <c r="B2995" s="38">
        <v>39888</v>
      </c>
      <c r="C2995" s="11">
        <v>2009</v>
      </c>
      <c r="D2995" s="35" t="s">
        <v>115</v>
      </c>
      <c r="E2995" s="11" t="s">
        <v>116</v>
      </c>
      <c r="F2995" s="36" t="s">
        <v>57</v>
      </c>
      <c r="G2995" s="36" t="s">
        <v>235</v>
      </c>
      <c r="H2995" s="9" t="s">
        <v>4306</v>
      </c>
      <c r="I2995" s="10">
        <v>11</v>
      </c>
      <c r="J2995" s="12">
        <v>26</v>
      </c>
      <c r="K2995" s="12">
        <v>0</v>
      </c>
      <c r="L2995" s="12">
        <v>0</v>
      </c>
      <c r="M2995" s="12">
        <v>0</v>
      </c>
      <c r="N2995" s="39">
        <v>0</v>
      </c>
      <c r="O2995" s="31">
        <v>1.2</v>
      </c>
      <c r="P2995" s="36" t="s">
        <v>99</v>
      </c>
    </row>
    <row r="2996" spans="1:16" ht="120" x14ac:dyDescent="0.25">
      <c r="A2996" s="38">
        <v>39889</v>
      </c>
      <c r="B2996" s="38">
        <v>39889</v>
      </c>
      <c r="C2996" s="11">
        <v>2009</v>
      </c>
      <c r="D2996" s="35" t="s">
        <v>115</v>
      </c>
      <c r="E2996" s="11" t="s">
        <v>116</v>
      </c>
      <c r="F2996" s="36" t="s">
        <v>155</v>
      </c>
      <c r="G2996" s="36" t="s">
        <v>4307</v>
      </c>
      <c r="H2996" s="9" t="s">
        <v>4308</v>
      </c>
      <c r="I2996" s="10">
        <v>7</v>
      </c>
      <c r="J2996" s="12">
        <v>7</v>
      </c>
      <c r="K2996" s="12">
        <v>1</v>
      </c>
      <c r="L2996" s="12">
        <v>0</v>
      </c>
      <c r="M2996" s="12">
        <v>0</v>
      </c>
      <c r="N2996" s="39">
        <v>0</v>
      </c>
      <c r="O2996" s="31">
        <v>0.5</v>
      </c>
      <c r="P2996" s="36" t="s">
        <v>99</v>
      </c>
    </row>
    <row r="2997" spans="1:16" ht="96" x14ac:dyDescent="0.25">
      <c r="A2997" s="38">
        <v>39889</v>
      </c>
      <c r="B2997" s="38">
        <v>39889</v>
      </c>
      <c r="C2997" s="11">
        <v>2009</v>
      </c>
      <c r="D2997" s="35" t="s">
        <v>13</v>
      </c>
      <c r="E2997" s="11" t="s">
        <v>173</v>
      </c>
      <c r="F2997" s="36" t="s">
        <v>57</v>
      </c>
      <c r="G2997" s="36" t="s">
        <v>426</v>
      </c>
      <c r="H2997" s="9" t="s">
        <v>4309</v>
      </c>
      <c r="I2997" s="10">
        <v>0</v>
      </c>
      <c r="J2997" s="12">
        <v>0</v>
      </c>
      <c r="K2997" s="12">
        <v>0</v>
      </c>
      <c r="L2997" s="12">
        <v>0</v>
      </c>
      <c r="M2997" s="12">
        <v>0</v>
      </c>
      <c r="N2997" s="39">
        <v>0</v>
      </c>
      <c r="O2997" s="31">
        <v>0</v>
      </c>
      <c r="P2997" s="36" t="s">
        <v>99</v>
      </c>
    </row>
    <row r="2998" spans="1:16" ht="60" x14ac:dyDescent="0.25">
      <c r="A2998" s="38">
        <v>39890</v>
      </c>
      <c r="B2998" s="38">
        <v>39890</v>
      </c>
      <c r="C2998" s="11">
        <v>2009</v>
      </c>
      <c r="D2998" s="35" t="s">
        <v>115</v>
      </c>
      <c r="E2998" s="11" t="s">
        <v>116</v>
      </c>
      <c r="F2998" s="36" t="s">
        <v>19</v>
      </c>
      <c r="G2998" s="36" t="s">
        <v>4310</v>
      </c>
      <c r="H2998" s="9" t="s">
        <v>4311</v>
      </c>
      <c r="I2998" s="10">
        <v>1</v>
      </c>
      <c r="J2998" s="12">
        <v>2</v>
      </c>
      <c r="K2998" s="12">
        <v>0</v>
      </c>
      <c r="L2998" s="12">
        <v>0</v>
      </c>
      <c r="M2998" s="12">
        <v>0</v>
      </c>
      <c r="N2998" s="39">
        <v>0</v>
      </c>
      <c r="O2998" s="31">
        <v>0.63495999999999997</v>
      </c>
      <c r="P2998" s="36" t="s">
        <v>99</v>
      </c>
    </row>
    <row r="2999" spans="1:16" ht="24" x14ac:dyDescent="0.25">
      <c r="A2999" s="38">
        <v>39891</v>
      </c>
      <c r="B2999" s="38">
        <v>39891</v>
      </c>
      <c r="C2999" s="11">
        <v>2009</v>
      </c>
      <c r="D2999" s="35" t="s">
        <v>13</v>
      </c>
      <c r="E2999" s="11" t="s">
        <v>112</v>
      </c>
      <c r="F2999" s="36" t="s">
        <v>165</v>
      </c>
      <c r="G2999" s="36" t="s">
        <v>603</v>
      </c>
      <c r="H2999" s="9" t="s">
        <v>4312</v>
      </c>
      <c r="I2999" s="10">
        <v>0</v>
      </c>
      <c r="J2999" s="12">
        <v>2500</v>
      </c>
      <c r="K2999" s="12">
        <v>60</v>
      </c>
      <c r="L2999" s="12">
        <v>0</v>
      </c>
      <c r="M2999" s="12">
        <v>0</v>
      </c>
      <c r="N2999" s="39">
        <v>0</v>
      </c>
      <c r="O2999" s="31">
        <v>5.7542400000000002</v>
      </c>
      <c r="P2999" s="36" t="s">
        <v>99</v>
      </c>
    </row>
    <row r="3000" spans="1:16" ht="72" x14ac:dyDescent="0.25">
      <c r="A3000" s="38">
        <v>39891</v>
      </c>
      <c r="B3000" s="38">
        <v>39891</v>
      </c>
      <c r="C3000" s="11">
        <v>2009</v>
      </c>
      <c r="D3000" s="35" t="s">
        <v>115</v>
      </c>
      <c r="E3000" s="11" t="s">
        <v>116</v>
      </c>
      <c r="F3000" s="36" t="s">
        <v>36</v>
      </c>
      <c r="G3000" s="36" t="s">
        <v>4313</v>
      </c>
      <c r="H3000" s="9" t="s">
        <v>4314</v>
      </c>
      <c r="I3000" s="10">
        <v>0</v>
      </c>
      <c r="J3000" s="12">
        <v>0</v>
      </c>
      <c r="K3000" s="12">
        <v>0</v>
      </c>
      <c r="L3000" s="12">
        <v>0</v>
      </c>
      <c r="M3000" s="12">
        <v>0</v>
      </c>
      <c r="N3000" s="39">
        <v>0</v>
      </c>
      <c r="O3000" s="31">
        <v>0.45461000000000001</v>
      </c>
      <c r="P3000" s="36" t="s">
        <v>99</v>
      </c>
    </row>
    <row r="3001" spans="1:16" ht="84" x14ac:dyDescent="0.25">
      <c r="A3001" s="38">
        <v>39892</v>
      </c>
      <c r="B3001" s="38">
        <v>39892</v>
      </c>
      <c r="C3001" s="11">
        <v>2009</v>
      </c>
      <c r="D3001" s="35" t="s">
        <v>115</v>
      </c>
      <c r="E3001" s="11" t="s">
        <v>116</v>
      </c>
      <c r="F3001" s="36" t="s">
        <v>55</v>
      </c>
      <c r="G3001" s="36" t="s">
        <v>369</v>
      </c>
      <c r="H3001" s="9" t="s">
        <v>4315</v>
      </c>
      <c r="I3001" s="10">
        <v>1</v>
      </c>
      <c r="J3001" s="12">
        <v>4</v>
      </c>
      <c r="K3001" s="12">
        <v>0</v>
      </c>
      <c r="L3001" s="12">
        <v>0</v>
      </c>
      <c r="M3001" s="12">
        <v>0</v>
      </c>
      <c r="N3001" s="39">
        <v>0</v>
      </c>
      <c r="O3001" s="31">
        <v>0.99</v>
      </c>
      <c r="P3001" s="36" t="s">
        <v>99</v>
      </c>
    </row>
    <row r="3002" spans="1:16" ht="36" x14ac:dyDescent="0.25">
      <c r="A3002" s="38">
        <v>39893</v>
      </c>
      <c r="B3002" s="38">
        <v>39893</v>
      </c>
      <c r="C3002" s="11">
        <v>2009</v>
      </c>
      <c r="D3002" s="35" t="s">
        <v>115</v>
      </c>
      <c r="E3002" s="11" t="s">
        <v>350</v>
      </c>
      <c r="F3002" s="36" t="s">
        <v>155</v>
      </c>
      <c r="G3002" s="36" t="s">
        <v>4316</v>
      </c>
      <c r="H3002" s="9" t="s">
        <v>4317</v>
      </c>
      <c r="I3002" s="10">
        <v>10</v>
      </c>
      <c r="J3002" s="12">
        <v>11</v>
      </c>
      <c r="K3002" s="12">
        <v>0</v>
      </c>
      <c r="L3002" s="12">
        <v>0</v>
      </c>
      <c r="M3002" s="12">
        <v>0</v>
      </c>
      <c r="N3002" s="39">
        <v>0</v>
      </c>
      <c r="O3002" s="31">
        <v>0</v>
      </c>
      <c r="P3002" s="36" t="s">
        <v>99</v>
      </c>
    </row>
    <row r="3003" spans="1:16" ht="24" x14ac:dyDescent="0.25">
      <c r="A3003" s="38">
        <v>39893</v>
      </c>
      <c r="B3003" s="38">
        <v>39893</v>
      </c>
      <c r="C3003" s="11">
        <v>2009</v>
      </c>
      <c r="D3003" s="35" t="s">
        <v>115</v>
      </c>
      <c r="E3003" s="11" t="s">
        <v>116</v>
      </c>
      <c r="F3003" s="36" t="s">
        <v>162</v>
      </c>
      <c r="G3003" s="36" t="s">
        <v>4318</v>
      </c>
      <c r="H3003" s="9" t="s">
        <v>4319</v>
      </c>
      <c r="I3003" s="10">
        <v>5</v>
      </c>
      <c r="J3003" s="12">
        <v>6</v>
      </c>
      <c r="K3003" s="12">
        <v>0</v>
      </c>
      <c r="L3003" s="12">
        <v>0</v>
      </c>
      <c r="M3003" s="12">
        <v>0</v>
      </c>
      <c r="N3003" s="39">
        <v>0</v>
      </c>
      <c r="O3003" s="31">
        <v>0</v>
      </c>
      <c r="P3003" s="36" t="s">
        <v>99</v>
      </c>
    </row>
    <row r="3004" spans="1:16" ht="72" x14ac:dyDescent="0.25">
      <c r="A3004" s="38">
        <v>39893</v>
      </c>
      <c r="B3004" s="38">
        <v>39893</v>
      </c>
      <c r="C3004" s="11">
        <v>2009</v>
      </c>
      <c r="D3004" s="35" t="s">
        <v>115</v>
      </c>
      <c r="E3004" s="11" t="s">
        <v>116</v>
      </c>
      <c r="F3004" s="36" t="s">
        <v>19</v>
      </c>
      <c r="G3004" s="36" t="s">
        <v>3322</v>
      </c>
      <c r="H3004" s="9" t="s">
        <v>4320</v>
      </c>
      <c r="I3004" s="10">
        <v>1</v>
      </c>
      <c r="J3004" s="12">
        <v>2</v>
      </c>
      <c r="K3004" s="12">
        <v>0</v>
      </c>
      <c r="L3004" s="12">
        <v>0</v>
      </c>
      <c r="M3004" s="12">
        <v>0</v>
      </c>
      <c r="N3004" s="39">
        <v>0</v>
      </c>
      <c r="O3004" s="31">
        <v>1</v>
      </c>
      <c r="P3004" s="36" t="s">
        <v>99</v>
      </c>
    </row>
    <row r="3005" spans="1:16" ht="84" x14ac:dyDescent="0.25">
      <c r="A3005" s="38">
        <v>39893</v>
      </c>
      <c r="B3005" s="38">
        <v>39893</v>
      </c>
      <c r="C3005" s="11">
        <v>2009</v>
      </c>
      <c r="D3005" s="35" t="s">
        <v>115</v>
      </c>
      <c r="E3005" s="11" t="s">
        <v>116</v>
      </c>
      <c r="F3005" s="36" t="s">
        <v>55</v>
      </c>
      <c r="G3005" s="36" t="s">
        <v>1039</v>
      </c>
      <c r="H3005" s="9" t="s">
        <v>4321</v>
      </c>
      <c r="I3005" s="10">
        <v>0</v>
      </c>
      <c r="J3005" s="12">
        <v>18</v>
      </c>
      <c r="K3005" s="12">
        <v>0</v>
      </c>
      <c r="L3005" s="12">
        <v>0</v>
      </c>
      <c r="M3005" s="12">
        <v>0</v>
      </c>
      <c r="N3005" s="39">
        <v>0</v>
      </c>
      <c r="O3005" s="31">
        <v>1.4</v>
      </c>
      <c r="P3005" s="36" t="s">
        <v>99</v>
      </c>
    </row>
    <row r="3006" spans="1:16" ht="96" x14ac:dyDescent="0.25">
      <c r="A3006" s="38">
        <v>39893</v>
      </c>
      <c r="B3006" s="38">
        <v>39893</v>
      </c>
      <c r="C3006" s="11">
        <v>2009</v>
      </c>
      <c r="D3006" s="35" t="s">
        <v>13</v>
      </c>
      <c r="E3006" s="11" t="s">
        <v>149</v>
      </c>
      <c r="F3006" s="36" t="s">
        <v>55</v>
      </c>
      <c r="G3006" s="36" t="s">
        <v>369</v>
      </c>
      <c r="H3006" s="9" t="s">
        <v>4322</v>
      </c>
      <c r="I3006" s="10">
        <v>0</v>
      </c>
      <c r="J3006" s="12">
        <v>0</v>
      </c>
      <c r="K3006" s="12">
        <v>0</v>
      </c>
      <c r="L3006" s="12">
        <v>0</v>
      </c>
      <c r="M3006" s="12">
        <v>0</v>
      </c>
      <c r="N3006" s="39">
        <v>0</v>
      </c>
      <c r="O3006" s="31">
        <v>0</v>
      </c>
      <c r="P3006" s="36" t="s">
        <v>99</v>
      </c>
    </row>
    <row r="3007" spans="1:16" ht="60" x14ac:dyDescent="0.25">
      <c r="A3007" s="38">
        <v>39894</v>
      </c>
      <c r="B3007" s="38">
        <v>39894</v>
      </c>
      <c r="C3007" s="11">
        <v>2009</v>
      </c>
      <c r="D3007" s="35" t="s">
        <v>115</v>
      </c>
      <c r="E3007" s="11" t="s">
        <v>116</v>
      </c>
      <c r="F3007" s="36" t="s">
        <v>97</v>
      </c>
      <c r="G3007" s="36" t="s">
        <v>4323</v>
      </c>
      <c r="H3007" s="9" t="s">
        <v>4324</v>
      </c>
      <c r="I3007" s="10">
        <v>0</v>
      </c>
      <c r="J3007" s="12">
        <v>36</v>
      </c>
      <c r="K3007" s="12">
        <v>0</v>
      </c>
      <c r="L3007" s="12">
        <v>0</v>
      </c>
      <c r="M3007" s="12">
        <v>0</v>
      </c>
      <c r="N3007" s="39">
        <v>0</v>
      </c>
      <c r="O3007" s="31">
        <v>0.85</v>
      </c>
      <c r="P3007" s="36" t="s">
        <v>99</v>
      </c>
    </row>
    <row r="3008" spans="1:16" ht="24" x14ac:dyDescent="0.25">
      <c r="A3008" s="38">
        <v>39894</v>
      </c>
      <c r="B3008" s="38">
        <v>39894</v>
      </c>
      <c r="C3008" s="11">
        <v>2009</v>
      </c>
      <c r="D3008" s="35" t="s">
        <v>13</v>
      </c>
      <c r="E3008" s="11" t="s">
        <v>125</v>
      </c>
      <c r="F3008" s="36" t="s">
        <v>100</v>
      </c>
      <c r="G3008" s="36" t="s">
        <v>3206</v>
      </c>
      <c r="H3008" s="9" t="s">
        <v>4325</v>
      </c>
      <c r="I3008" s="10">
        <v>0</v>
      </c>
      <c r="J3008" s="12">
        <v>3</v>
      </c>
      <c r="K3008" s="12">
        <v>0</v>
      </c>
      <c r="L3008" s="12">
        <v>0</v>
      </c>
      <c r="M3008" s="12">
        <v>0</v>
      </c>
      <c r="N3008" s="39">
        <v>0</v>
      </c>
      <c r="O3008" s="31">
        <v>0</v>
      </c>
      <c r="P3008" s="36" t="s">
        <v>99</v>
      </c>
    </row>
    <row r="3009" spans="1:16" ht="96" x14ac:dyDescent="0.25">
      <c r="A3009" s="38">
        <v>39895</v>
      </c>
      <c r="B3009" s="38">
        <v>39895</v>
      </c>
      <c r="C3009" s="11">
        <v>2009</v>
      </c>
      <c r="D3009" s="35" t="s">
        <v>115</v>
      </c>
      <c r="E3009" s="11" t="s">
        <v>116</v>
      </c>
      <c r="F3009" s="36" t="s">
        <v>55</v>
      </c>
      <c r="G3009" s="36" t="s">
        <v>55</v>
      </c>
      <c r="H3009" s="9" t="s">
        <v>4326</v>
      </c>
      <c r="I3009" s="10">
        <v>0</v>
      </c>
      <c r="J3009" s="12">
        <v>17</v>
      </c>
      <c r="K3009" s="12">
        <v>0</v>
      </c>
      <c r="L3009" s="12">
        <v>0</v>
      </c>
      <c r="M3009" s="12">
        <v>0</v>
      </c>
      <c r="N3009" s="39">
        <v>0</v>
      </c>
      <c r="O3009" s="31">
        <v>1.45</v>
      </c>
      <c r="P3009" s="36" t="s">
        <v>99</v>
      </c>
    </row>
    <row r="3010" spans="1:16" ht="36" x14ac:dyDescent="0.25">
      <c r="A3010" s="38">
        <v>39896</v>
      </c>
      <c r="B3010" s="38">
        <v>39896</v>
      </c>
      <c r="C3010" s="11">
        <v>2009</v>
      </c>
      <c r="D3010" s="35" t="s">
        <v>13</v>
      </c>
      <c r="E3010" s="11" t="s">
        <v>112</v>
      </c>
      <c r="F3010" s="36" t="s">
        <v>51</v>
      </c>
      <c r="G3010" s="36" t="s">
        <v>826</v>
      </c>
      <c r="H3010" s="9" t="s">
        <v>4327</v>
      </c>
      <c r="I3010" s="10">
        <v>1</v>
      </c>
      <c r="J3010" s="12">
        <v>5</v>
      </c>
      <c r="K3010" s="12">
        <v>1</v>
      </c>
      <c r="L3010" s="12">
        <v>0</v>
      </c>
      <c r="M3010" s="12">
        <v>0</v>
      </c>
      <c r="N3010" s="39">
        <v>0</v>
      </c>
      <c r="O3010" s="31">
        <v>0.95904</v>
      </c>
      <c r="P3010" s="36" t="s">
        <v>99</v>
      </c>
    </row>
    <row r="3011" spans="1:16" ht="84" x14ac:dyDescent="0.25">
      <c r="A3011" s="38">
        <v>39897</v>
      </c>
      <c r="B3011" s="38">
        <v>39897</v>
      </c>
      <c r="C3011" s="11">
        <v>2009</v>
      </c>
      <c r="D3011" s="11" t="s">
        <v>34</v>
      </c>
      <c r="E3011" s="11" t="s">
        <v>333</v>
      </c>
      <c r="F3011" s="36" t="s">
        <v>57</v>
      </c>
      <c r="G3011" s="36" t="s">
        <v>4328</v>
      </c>
      <c r="H3011" s="9" t="s">
        <v>4329</v>
      </c>
      <c r="I3011" s="10">
        <v>0</v>
      </c>
      <c r="J3011" s="12">
        <v>2</v>
      </c>
      <c r="K3011" s="12">
        <v>150</v>
      </c>
      <c r="L3011" s="12">
        <v>0</v>
      </c>
      <c r="M3011" s="12">
        <v>0</v>
      </c>
      <c r="N3011" s="39">
        <v>0</v>
      </c>
      <c r="O3011" s="31">
        <v>1.3107</v>
      </c>
      <c r="P3011" s="36" t="s">
        <v>99</v>
      </c>
    </row>
    <row r="3012" spans="1:16" ht="48" x14ac:dyDescent="0.25">
      <c r="A3012" s="38">
        <v>39898</v>
      </c>
      <c r="B3012" s="38">
        <v>39898</v>
      </c>
      <c r="C3012" s="11">
        <v>2009</v>
      </c>
      <c r="D3012" s="35" t="s">
        <v>13</v>
      </c>
      <c r="E3012" s="11" t="s">
        <v>125</v>
      </c>
      <c r="F3012" s="36" t="s">
        <v>97</v>
      </c>
      <c r="G3012" s="36" t="s">
        <v>4330</v>
      </c>
      <c r="H3012" s="9" t="s">
        <v>4331</v>
      </c>
      <c r="I3012" s="10">
        <v>0</v>
      </c>
      <c r="J3012" s="12">
        <v>58</v>
      </c>
      <c r="K3012" s="12">
        <v>0</v>
      </c>
      <c r="L3012" s="12">
        <v>0</v>
      </c>
      <c r="M3012" s="12">
        <v>0</v>
      </c>
      <c r="N3012" s="39">
        <v>0</v>
      </c>
      <c r="O3012" s="31">
        <v>0</v>
      </c>
      <c r="P3012" s="36" t="s">
        <v>99</v>
      </c>
    </row>
    <row r="3013" spans="1:16" ht="108" x14ac:dyDescent="0.25">
      <c r="A3013" s="38">
        <v>39899</v>
      </c>
      <c r="B3013" s="38">
        <v>39899</v>
      </c>
      <c r="C3013" s="11">
        <v>2009</v>
      </c>
      <c r="D3013" s="11" t="s">
        <v>34</v>
      </c>
      <c r="E3013" s="11" t="s">
        <v>182</v>
      </c>
      <c r="F3013" s="36" t="s">
        <v>36</v>
      </c>
      <c r="G3013" s="36" t="s">
        <v>4332</v>
      </c>
      <c r="H3013" s="9" t="s">
        <v>4333</v>
      </c>
      <c r="I3013" s="10">
        <v>0</v>
      </c>
      <c r="J3013" s="12">
        <v>82</v>
      </c>
      <c r="K3013" s="12">
        <v>12</v>
      </c>
      <c r="L3013" s="12">
        <v>3</v>
      </c>
      <c r="M3013" s="12">
        <v>0</v>
      </c>
      <c r="N3013" s="39">
        <v>0</v>
      </c>
      <c r="O3013" s="31">
        <v>0.92735599999999996</v>
      </c>
      <c r="P3013" s="36" t="s">
        <v>99</v>
      </c>
    </row>
    <row r="3014" spans="1:16" ht="36" x14ac:dyDescent="0.25">
      <c r="A3014" s="38">
        <v>39900</v>
      </c>
      <c r="B3014" s="38">
        <v>39900</v>
      </c>
      <c r="C3014" s="11">
        <v>2009</v>
      </c>
      <c r="D3014" s="35" t="s">
        <v>13</v>
      </c>
      <c r="E3014" s="11" t="s">
        <v>112</v>
      </c>
      <c r="F3014" s="36" t="s">
        <v>598</v>
      </c>
      <c r="G3014" s="36" t="s">
        <v>621</v>
      </c>
      <c r="H3014" s="9" t="s">
        <v>4334</v>
      </c>
      <c r="I3014" s="10">
        <v>0</v>
      </c>
      <c r="J3014" s="12">
        <v>10</v>
      </c>
      <c r="K3014" s="12">
        <v>2</v>
      </c>
      <c r="L3014" s="12">
        <v>0</v>
      </c>
      <c r="M3014" s="12">
        <v>0</v>
      </c>
      <c r="N3014" s="39">
        <v>0</v>
      </c>
      <c r="O3014" s="31">
        <v>0.19180800000000001</v>
      </c>
      <c r="P3014" s="36" t="s">
        <v>99</v>
      </c>
    </row>
    <row r="3015" spans="1:16" ht="24" x14ac:dyDescent="0.25">
      <c r="A3015" s="38">
        <v>39902</v>
      </c>
      <c r="B3015" s="38">
        <v>39902</v>
      </c>
      <c r="C3015" s="11">
        <v>2009</v>
      </c>
      <c r="D3015" s="35" t="s">
        <v>115</v>
      </c>
      <c r="E3015" s="11" t="s">
        <v>116</v>
      </c>
      <c r="F3015" s="36" t="s">
        <v>47</v>
      </c>
      <c r="G3015" s="36" t="s">
        <v>3028</v>
      </c>
      <c r="H3015" s="9" t="s">
        <v>4335</v>
      </c>
      <c r="I3015" s="10">
        <v>1</v>
      </c>
      <c r="J3015" s="12">
        <v>3</v>
      </c>
      <c r="K3015" s="12">
        <v>0</v>
      </c>
      <c r="L3015" s="12">
        <v>0</v>
      </c>
      <c r="M3015" s="12">
        <v>0</v>
      </c>
      <c r="N3015" s="39">
        <v>0</v>
      </c>
      <c r="O3015" s="31">
        <v>1</v>
      </c>
      <c r="P3015" s="36" t="s">
        <v>99</v>
      </c>
    </row>
    <row r="3016" spans="1:16" ht="60" x14ac:dyDescent="0.25">
      <c r="A3016" s="38">
        <v>39904</v>
      </c>
      <c r="B3016" s="38">
        <v>39904</v>
      </c>
      <c r="C3016" s="11">
        <v>2009</v>
      </c>
      <c r="D3016" s="11" t="s">
        <v>34</v>
      </c>
      <c r="E3016" s="11" t="s">
        <v>182</v>
      </c>
      <c r="F3016" s="36" t="s">
        <v>97</v>
      </c>
      <c r="G3016" s="36" t="s">
        <v>4336</v>
      </c>
      <c r="H3016" s="9" t="s">
        <v>4337</v>
      </c>
      <c r="I3016" s="10">
        <v>0</v>
      </c>
      <c r="J3016" s="12">
        <v>0</v>
      </c>
      <c r="K3016" s="12">
        <v>32</v>
      </c>
      <c r="L3016" s="12">
        <v>0</v>
      </c>
      <c r="M3016" s="12">
        <v>0</v>
      </c>
      <c r="N3016" s="39">
        <v>0</v>
      </c>
      <c r="O3016" s="31">
        <v>0.27961599999999998</v>
      </c>
      <c r="P3016" s="36" t="s">
        <v>99</v>
      </c>
    </row>
    <row r="3017" spans="1:16" ht="48" x14ac:dyDescent="0.25">
      <c r="A3017" s="38">
        <v>39905</v>
      </c>
      <c r="B3017" s="38">
        <v>39905</v>
      </c>
      <c r="C3017" s="11">
        <v>2009</v>
      </c>
      <c r="D3017" s="35" t="s">
        <v>115</v>
      </c>
      <c r="E3017" s="11" t="s">
        <v>116</v>
      </c>
      <c r="F3017" s="36" t="s">
        <v>162</v>
      </c>
      <c r="G3017" s="36" t="s">
        <v>2314</v>
      </c>
      <c r="H3017" s="9" t="s">
        <v>4338</v>
      </c>
      <c r="I3017" s="10">
        <v>1</v>
      </c>
      <c r="J3017" s="12">
        <v>1</v>
      </c>
      <c r="K3017" s="12">
        <v>0</v>
      </c>
      <c r="L3017" s="12">
        <v>0</v>
      </c>
      <c r="M3017" s="12">
        <v>0</v>
      </c>
      <c r="N3017" s="39">
        <v>0</v>
      </c>
      <c r="O3017" s="31">
        <v>0.95</v>
      </c>
      <c r="P3017" s="36" t="s">
        <v>99</v>
      </c>
    </row>
    <row r="3018" spans="1:16" ht="60" x14ac:dyDescent="0.25">
      <c r="A3018" s="38">
        <v>39906</v>
      </c>
      <c r="B3018" s="38">
        <v>39906</v>
      </c>
      <c r="C3018" s="11">
        <v>2009</v>
      </c>
      <c r="D3018" s="35" t="s">
        <v>115</v>
      </c>
      <c r="E3018" s="11" t="s">
        <v>116</v>
      </c>
      <c r="F3018" s="36" t="s">
        <v>19</v>
      </c>
      <c r="G3018" s="36" t="s">
        <v>2480</v>
      </c>
      <c r="H3018" s="9" t="s">
        <v>4339</v>
      </c>
      <c r="I3018" s="10">
        <v>0</v>
      </c>
      <c r="J3018" s="12">
        <v>1</v>
      </c>
      <c r="K3018" s="12">
        <v>0</v>
      </c>
      <c r="L3018" s="12">
        <v>0</v>
      </c>
      <c r="M3018" s="12">
        <v>0</v>
      </c>
      <c r="N3018" s="39">
        <v>0</v>
      </c>
      <c r="O3018" s="31">
        <v>0.5</v>
      </c>
      <c r="P3018" s="36" t="s">
        <v>99</v>
      </c>
    </row>
    <row r="3019" spans="1:16" ht="60" x14ac:dyDescent="0.25">
      <c r="A3019" s="38">
        <v>39907</v>
      </c>
      <c r="B3019" s="38">
        <v>39907</v>
      </c>
      <c r="C3019" s="11">
        <v>2009</v>
      </c>
      <c r="D3019" s="35" t="s">
        <v>13</v>
      </c>
      <c r="E3019" s="11" t="s">
        <v>112</v>
      </c>
      <c r="F3019" s="36" t="s">
        <v>165</v>
      </c>
      <c r="G3019" s="36" t="s">
        <v>1293</v>
      </c>
      <c r="H3019" s="9" t="s">
        <v>4340</v>
      </c>
      <c r="I3019" s="10">
        <v>0</v>
      </c>
      <c r="J3019" s="12">
        <v>10</v>
      </c>
      <c r="K3019" s="12">
        <v>2</v>
      </c>
      <c r="L3019" s="12">
        <v>0</v>
      </c>
      <c r="M3019" s="12">
        <v>0</v>
      </c>
      <c r="N3019" s="39">
        <v>0</v>
      </c>
      <c r="O3019" s="31">
        <v>0.19180800000000001</v>
      </c>
      <c r="P3019" s="36" t="s">
        <v>99</v>
      </c>
    </row>
    <row r="3020" spans="1:16" ht="24" x14ac:dyDescent="0.25">
      <c r="A3020" s="38">
        <v>39907</v>
      </c>
      <c r="B3020" s="38">
        <v>39907</v>
      </c>
      <c r="C3020" s="11">
        <v>2009</v>
      </c>
      <c r="D3020" s="11" t="s">
        <v>34</v>
      </c>
      <c r="E3020" s="11" t="s">
        <v>333</v>
      </c>
      <c r="F3020" s="36" t="s">
        <v>162</v>
      </c>
      <c r="G3020" s="36" t="s">
        <v>4341</v>
      </c>
      <c r="H3020" s="9" t="s">
        <v>4342</v>
      </c>
      <c r="I3020" s="10">
        <v>0</v>
      </c>
      <c r="J3020" s="12">
        <v>2280</v>
      </c>
      <c r="K3020" s="12">
        <v>456</v>
      </c>
      <c r="L3020" s="12">
        <v>0</v>
      </c>
      <c r="M3020" s="12">
        <v>0</v>
      </c>
      <c r="N3020" s="39">
        <v>0</v>
      </c>
      <c r="O3020" s="31">
        <v>3.9845280000000001</v>
      </c>
      <c r="P3020" s="36" t="s">
        <v>99</v>
      </c>
    </row>
    <row r="3021" spans="1:16" ht="36" x14ac:dyDescent="0.25">
      <c r="A3021" s="38">
        <v>39907</v>
      </c>
      <c r="B3021" s="38">
        <v>39907</v>
      </c>
      <c r="C3021" s="11">
        <v>2009</v>
      </c>
      <c r="D3021" s="35" t="s">
        <v>115</v>
      </c>
      <c r="E3021" s="11" t="s">
        <v>116</v>
      </c>
      <c r="F3021" s="36" t="s">
        <v>62</v>
      </c>
      <c r="G3021" s="36" t="s">
        <v>611</v>
      </c>
      <c r="H3021" s="9" t="s">
        <v>4343</v>
      </c>
      <c r="I3021" s="10">
        <v>0</v>
      </c>
      <c r="J3021" s="12">
        <v>15</v>
      </c>
      <c r="K3021" s="12">
        <v>0</v>
      </c>
      <c r="L3021" s="12">
        <v>0</v>
      </c>
      <c r="M3021" s="12">
        <v>0</v>
      </c>
      <c r="N3021" s="39">
        <v>0</v>
      </c>
      <c r="O3021" s="31">
        <v>1.8</v>
      </c>
      <c r="P3021" s="36" t="s">
        <v>99</v>
      </c>
    </row>
    <row r="3022" spans="1:16" ht="24" x14ac:dyDescent="0.25">
      <c r="A3022" s="38">
        <v>39907</v>
      </c>
      <c r="B3022" s="38">
        <v>39907</v>
      </c>
      <c r="C3022" s="11">
        <v>2009</v>
      </c>
      <c r="D3022" s="35" t="s">
        <v>13</v>
      </c>
      <c r="E3022" s="11" t="s">
        <v>112</v>
      </c>
      <c r="F3022" s="36" t="s">
        <v>51</v>
      </c>
      <c r="G3022" s="36" t="s">
        <v>373</v>
      </c>
      <c r="H3022" s="9" t="s">
        <v>4344</v>
      </c>
      <c r="I3022" s="10">
        <v>0</v>
      </c>
      <c r="J3022" s="12">
        <v>0</v>
      </c>
      <c r="K3022" s="12">
        <v>0</v>
      </c>
      <c r="L3022" s="12">
        <v>0</v>
      </c>
      <c r="M3022" s="12">
        <v>0</v>
      </c>
      <c r="N3022" s="39">
        <v>0</v>
      </c>
      <c r="O3022" s="31">
        <v>0</v>
      </c>
      <c r="P3022" s="36" t="s">
        <v>99</v>
      </c>
    </row>
    <row r="3023" spans="1:16" ht="72" x14ac:dyDescent="0.25">
      <c r="A3023" s="38">
        <v>39909</v>
      </c>
      <c r="B3023" s="38">
        <v>39909</v>
      </c>
      <c r="C3023" s="11">
        <v>2009</v>
      </c>
      <c r="D3023" s="35" t="s">
        <v>115</v>
      </c>
      <c r="E3023" s="11" t="s">
        <v>116</v>
      </c>
      <c r="F3023" s="36" t="s">
        <v>36</v>
      </c>
      <c r="G3023" s="36" t="s">
        <v>4313</v>
      </c>
      <c r="H3023" s="9" t="s">
        <v>4345</v>
      </c>
      <c r="I3023" s="10">
        <v>7</v>
      </c>
      <c r="J3023" s="12">
        <v>15</v>
      </c>
      <c r="K3023" s="12">
        <v>0</v>
      </c>
      <c r="L3023" s="12">
        <v>0</v>
      </c>
      <c r="M3023" s="12">
        <v>0</v>
      </c>
      <c r="N3023" s="39">
        <v>0</v>
      </c>
      <c r="O3023" s="31">
        <v>0.3</v>
      </c>
      <c r="P3023" s="36" t="s">
        <v>99</v>
      </c>
    </row>
    <row r="3024" spans="1:16" ht="60" x14ac:dyDescent="0.25">
      <c r="A3024" s="38">
        <v>39909</v>
      </c>
      <c r="B3024" s="38">
        <v>39909</v>
      </c>
      <c r="C3024" s="11">
        <v>2009</v>
      </c>
      <c r="D3024" s="35" t="s">
        <v>115</v>
      </c>
      <c r="E3024" s="11" t="s">
        <v>116</v>
      </c>
      <c r="F3024" s="36" t="s">
        <v>19</v>
      </c>
      <c r="G3024" s="36" t="s">
        <v>1822</v>
      </c>
      <c r="H3024" s="9" t="s">
        <v>4346</v>
      </c>
      <c r="I3024" s="10">
        <v>1</v>
      </c>
      <c r="J3024" s="12">
        <v>5</v>
      </c>
      <c r="K3024" s="12">
        <v>0</v>
      </c>
      <c r="L3024" s="12">
        <v>0</v>
      </c>
      <c r="M3024" s="12">
        <v>0</v>
      </c>
      <c r="N3024" s="39">
        <v>0</v>
      </c>
      <c r="O3024" s="31">
        <v>0.35</v>
      </c>
      <c r="P3024" s="36" t="s">
        <v>99</v>
      </c>
    </row>
    <row r="3025" spans="1:16" ht="72" x14ac:dyDescent="0.25">
      <c r="A3025" s="38">
        <v>39909</v>
      </c>
      <c r="B3025" s="38">
        <v>39909</v>
      </c>
      <c r="C3025" s="11">
        <v>2009</v>
      </c>
      <c r="D3025" s="35" t="s">
        <v>115</v>
      </c>
      <c r="E3025" s="11" t="s">
        <v>116</v>
      </c>
      <c r="F3025" s="36" t="s">
        <v>62</v>
      </c>
      <c r="G3025" s="36" t="s">
        <v>585</v>
      </c>
      <c r="H3025" s="9" t="s">
        <v>4347</v>
      </c>
      <c r="I3025" s="10">
        <v>0</v>
      </c>
      <c r="J3025" s="12">
        <v>25</v>
      </c>
      <c r="K3025" s="12">
        <v>0</v>
      </c>
      <c r="L3025" s="12">
        <v>0</v>
      </c>
      <c r="M3025" s="12">
        <v>0</v>
      </c>
      <c r="N3025" s="39">
        <v>0</v>
      </c>
      <c r="O3025" s="31">
        <v>1.2</v>
      </c>
      <c r="P3025" s="36" t="s">
        <v>99</v>
      </c>
    </row>
    <row r="3026" spans="1:16" ht="24" x14ac:dyDescent="0.25">
      <c r="A3026" s="38">
        <v>39911</v>
      </c>
      <c r="B3026" s="38">
        <v>39911</v>
      </c>
      <c r="C3026" s="11">
        <v>2009</v>
      </c>
      <c r="D3026" s="35" t="s">
        <v>115</v>
      </c>
      <c r="E3026" s="11" t="s">
        <v>116</v>
      </c>
      <c r="F3026" s="36" t="s">
        <v>59</v>
      </c>
      <c r="G3026" s="36" t="s">
        <v>484</v>
      </c>
      <c r="H3026" s="9" t="s">
        <v>4348</v>
      </c>
      <c r="I3026" s="10">
        <v>3</v>
      </c>
      <c r="J3026" s="12">
        <v>3</v>
      </c>
      <c r="K3026" s="12">
        <v>0</v>
      </c>
      <c r="L3026" s="12">
        <v>0</v>
      </c>
      <c r="M3026" s="12">
        <v>0</v>
      </c>
      <c r="N3026" s="39">
        <v>0</v>
      </c>
      <c r="O3026" s="31">
        <v>1</v>
      </c>
      <c r="P3026" s="36" t="s">
        <v>99</v>
      </c>
    </row>
    <row r="3027" spans="1:16" ht="108" x14ac:dyDescent="0.25">
      <c r="A3027" s="38">
        <v>39911</v>
      </c>
      <c r="B3027" s="38">
        <v>39911</v>
      </c>
      <c r="C3027" s="11">
        <v>2009</v>
      </c>
      <c r="D3027" s="35" t="s">
        <v>115</v>
      </c>
      <c r="E3027" s="11" t="s">
        <v>116</v>
      </c>
      <c r="F3027" s="36" t="s">
        <v>75</v>
      </c>
      <c r="G3027" s="36" t="s">
        <v>904</v>
      </c>
      <c r="H3027" s="9" t="s">
        <v>4349</v>
      </c>
      <c r="I3027" s="10">
        <v>1</v>
      </c>
      <c r="J3027" s="12">
        <v>2</v>
      </c>
      <c r="K3027" s="12">
        <v>0</v>
      </c>
      <c r="L3027" s="12">
        <v>0</v>
      </c>
      <c r="M3027" s="12">
        <v>0</v>
      </c>
      <c r="N3027" s="39">
        <v>0</v>
      </c>
      <c r="O3027" s="31">
        <v>0.95</v>
      </c>
      <c r="P3027" s="36" t="s">
        <v>99</v>
      </c>
    </row>
    <row r="3028" spans="1:16" ht="36" x14ac:dyDescent="0.25">
      <c r="A3028" s="38">
        <v>39911</v>
      </c>
      <c r="B3028" s="38">
        <v>39911</v>
      </c>
      <c r="C3028" s="11">
        <v>2009</v>
      </c>
      <c r="D3028" s="35" t="s">
        <v>115</v>
      </c>
      <c r="E3028" s="11" t="s">
        <v>116</v>
      </c>
      <c r="F3028" s="36" t="s">
        <v>47</v>
      </c>
      <c r="G3028" s="36" t="s">
        <v>2113</v>
      </c>
      <c r="H3028" s="9" t="s">
        <v>4350</v>
      </c>
      <c r="I3028" s="10">
        <v>0</v>
      </c>
      <c r="J3028" s="12">
        <v>1</v>
      </c>
      <c r="K3028" s="12">
        <v>0</v>
      </c>
      <c r="L3028" s="12">
        <v>0</v>
      </c>
      <c r="M3028" s="12">
        <v>0</v>
      </c>
      <c r="N3028" s="39">
        <v>0</v>
      </c>
      <c r="O3028" s="31">
        <v>0.45</v>
      </c>
      <c r="P3028" s="36" t="s">
        <v>99</v>
      </c>
    </row>
    <row r="3029" spans="1:16" ht="36" x14ac:dyDescent="0.25">
      <c r="A3029" s="38">
        <v>39912</v>
      </c>
      <c r="B3029" s="38">
        <v>39912</v>
      </c>
      <c r="C3029" s="11">
        <v>2009</v>
      </c>
      <c r="D3029" s="35" t="s">
        <v>115</v>
      </c>
      <c r="E3029" s="11" t="s">
        <v>350</v>
      </c>
      <c r="F3029" s="36" t="s">
        <v>162</v>
      </c>
      <c r="G3029" s="36" t="s">
        <v>4351</v>
      </c>
      <c r="H3029" s="9" t="s">
        <v>4352</v>
      </c>
      <c r="I3029" s="10">
        <v>3</v>
      </c>
      <c r="J3029" s="12">
        <v>3</v>
      </c>
      <c r="K3029" s="12">
        <v>0</v>
      </c>
      <c r="L3029" s="12">
        <v>0</v>
      </c>
      <c r="M3029" s="12">
        <v>0</v>
      </c>
      <c r="N3029" s="39">
        <v>0</v>
      </c>
      <c r="O3029" s="31">
        <v>0</v>
      </c>
      <c r="P3029" s="36" t="s">
        <v>99</v>
      </c>
    </row>
    <row r="3030" spans="1:16" ht="96" x14ac:dyDescent="0.25">
      <c r="A3030" s="38">
        <v>39912</v>
      </c>
      <c r="B3030" s="38">
        <v>39912</v>
      </c>
      <c r="C3030" s="11">
        <v>2009</v>
      </c>
      <c r="D3030" s="35" t="s">
        <v>115</v>
      </c>
      <c r="E3030" s="11" t="s">
        <v>364</v>
      </c>
      <c r="F3030" s="36" t="s">
        <v>165</v>
      </c>
      <c r="G3030" s="36" t="s">
        <v>603</v>
      </c>
      <c r="H3030" s="9" t="s">
        <v>4353</v>
      </c>
      <c r="I3030" s="10">
        <v>0</v>
      </c>
      <c r="J3030" s="12">
        <v>351</v>
      </c>
      <c r="K3030" s="12">
        <v>0</v>
      </c>
      <c r="L3030" s="12">
        <v>0</v>
      </c>
      <c r="M3030" s="12">
        <v>0</v>
      </c>
      <c r="N3030" s="39">
        <v>0</v>
      </c>
      <c r="O3030" s="31">
        <v>0</v>
      </c>
      <c r="P3030" s="36" t="s">
        <v>99</v>
      </c>
    </row>
    <row r="3031" spans="1:16" ht="24" x14ac:dyDescent="0.25">
      <c r="A3031" s="38">
        <v>39913</v>
      </c>
      <c r="B3031" s="38">
        <v>39913</v>
      </c>
      <c r="C3031" s="11">
        <v>2009</v>
      </c>
      <c r="D3031" s="35" t="s">
        <v>115</v>
      </c>
      <c r="E3031" s="11" t="s">
        <v>116</v>
      </c>
      <c r="F3031" s="36" t="s">
        <v>162</v>
      </c>
      <c r="G3031" s="36" t="s">
        <v>4354</v>
      </c>
      <c r="H3031" s="9" t="s">
        <v>4355</v>
      </c>
      <c r="I3031" s="10">
        <v>0</v>
      </c>
      <c r="J3031" s="12">
        <v>14</v>
      </c>
      <c r="K3031" s="12">
        <v>0</v>
      </c>
      <c r="L3031" s="12">
        <v>0</v>
      </c>
      <c r="M3031" s="12">
        <v>0</v>
      </c>
      <c r="N3031" s="39">
        <v>0</v>
      </c>
      <c r="O3031" s="31">
        <v>0.3</v>
      </c>
      <c r="P3031" s="36" t="s">
        <v>99</v>
      </c>
    </row>
    <row r="3032" spans="1:16" ht="108" x14ac:dyDescent="0.25">
      <c r="A3032" s="38">
        <v>39913</v>
      </c>
      <c r="B3032" s="38">
        <v>39913</v>
      </c>
      <c r="C3032" s="11">
        <v>2009</v>
      </c>
      <c r="D3032" s="35" t="s">
        <v>13</v>
      </c>
      <c r="E3032" s="11" t="s">
        <v>112</v>
      </c>
      <c r="F3032" s="36" t="s">
        <v>19</v>
      </c>
      <c r="G3032" s="36" t="s">
        <v>1179</v>
      </c>
      <c r="H3032" s="9" t="s">
        <v>4356</v>
      </c>
      <c r="I3032" s="10">
        <v>0</v>
      </c>
      <c r="J3032" s="12">
        <v>1</v>
      </c>
      <c r="K3032" s="12">
        <v>0</v>
      </c>
      <c r="L3032" s="12">
        <v>0</v>
      </c>
      <c r="M3032" s="12">
        <v>0</v>
      </c>
      <c r="N3032" s="39">
        <v>0</v>
      </c>
      <c r="O3032" s="31">
        <v>0</v>
      </c>
      <c r="P3032" s="36" t="s">
        <v>99</v>
      </c>
    </row>
    <row r="3033" spans="1:16" ht="60" x14ac:dyDescent="0.25">
      <c r="A3033" s="38">
        <v>39914</v>
      </c>
      <c r="B3033" s="38">
        <v>39914</v>
      </c>
      <c r="C3033" s="11">
        <v>2009</v>
      </c>
      <c r="D3033" s="35" t="s">
        <v>13</v>
      </c>
      <c r="E3033" s="11" t="s">
        <v>149</v>
      </c>
      <c r="F3033" s="36" t="s">
        <v>165</v>
      </c>
      <c r="G3033" s="36" t="s">
        <v>4272</v>
      </c>
      <c r="H3033" s="9" t="s">
        <v>4357</v>
      </c>
      <c r="I3033" s="10">
        <v>0</v>
      </c>
      <c r="J3033" s="12">
        <v>4</v>
      </c>
      <c r="K3033" s="12">
        <v>0</v>
      </c>
      <c r="L3033" s="12">
        <v>0</v>
      </c>
      <c r="M3033" s="12">
        <v>0</v>
      </c>
      <c r="N3033" s="39">
        <v>0</v>
      </c>
      <c r="O3033" s="31">
        <v>0</v>
      </c>
      <c r="P3033" s="36" t="s">
        <v>99</v>
      </c>
    </row>
    <row r="3034" spans="1:16" ht="36" x14ac:dyDescent="0.25">
      <c r="A3034" s="38">
        <v>39915</v>
      </c>
      <c r="B3034" s="38">
        <v>39915</v>
      </c>
      <c r="C3034" s="11">
        <v>2009</v>
      </c>
      <c r="D3034" s="35" t="s">
        <v>115</v>
      </c>
      <c r="E3034" s="11" t="s">
        <v>116</v>
      </c>
      <c r="F3034" s="36" t="s">
        <v>162</v>
      </c>
      <c r="G3034" s="36" t="s">
        <v>4287</v>
      </c>
      <c r="H3034" s="9" t="s">
        <v>4358</v>
      </c>
      <c r="I3034" s="10">
        <v>3</v>
      </c>
      <c r="J3034" s="12">
        <v>35</v>
      </c>
      <c r="K3034" s="12">
        <v>0</v>
      </c>
      <c r="L3034" s="12">
        <v>0</v>
      </c>
      <c r="M3034" s="12">
        <v>0</v>
      </c>
      <c r="N3034" s="39">
        <v>0</v>
      </c>
      <c r="O3034" s="31">
        <v>1.35</v>
      </c>
      <c r="P3034" s="36" t="s">
        <v>99</v>
      </c>
    </row>
    <row r="3035" spans="1:16" ht="84" x14ac:dyDescent="0.25">
      <c r="A3035" s="38">
        <v>39915</v>
      </c>
      <c r="B3035" s="38">
        <v>39915</v>
      </c>
      <c r="C3035" s="11">
        <v>2009</v>
      </c>
      <c r="D3035" s="35" t="s">
        <v>13</v>
      </c>
      <c r="E3035" s="11" t="s">
        <v>112</v>
      </c>
      <c r="F3035" s="36" t="s">
        <v>165</v>
      </c>
      <c r="G3035" s="36" t="s">
        <v>361</v>
      </c>
      <c r="H3035" s="9" t="s">
        <v>4359</v>
      </c>
      <c r="I3035" s="10">
        <v>0</v>
      </c>
      <c r="J3035" s="12">
        <v>0</v>
      </c>
      <c r="K3035" s="12">
        <v>0</v>
      </c>
      <c r="L3035" s="12">
        <v>0</v>
      </c>
      <c r="M3035" s="12">
        <v>0</v>
      </c>
      <c r="N3035" s="39">
        <v>0</v>
      </c>
      <c r="O3035" s="31">
        <v>0</v>
      </c>
      <c r="P3035" s="36" t="s">
        <v>99</v>
      </c>
    </row>
    <row r="3036" spans="1:16" ht="84" x14ac:dyDescent="0.25">
      <c r="A3036" s="38">
        <v>39916</v>
      </c>
      <c r="B3036" s="38">
        <v>39916</v>
      </c>
      <c r="C3036" s="11">
        <v>2009</v>
      </c>
      <c r="D3036" s="35" t="s">
        <v>115</v>
      </c>
      <c r="E3036" s="11" t="s">
        <v>116</v>
      </c>
      <c r="F3036" s="36" t="s">
        <v>155</v>
      </c>
      <c r="G3036" s="36" t="s">
        <v>521</v>
      </c>
      <c r="H3036" s="9" t="s">
        <v>4360</v>
      </c>
      <c r="I3036" s="10">
        <v>10</v>
      </c>
      <c r="J3036" s="12">
        <v>40</v>
      </c>
      <c r="K3036" s="12">
        <v>0</v>
      </c>
      <c r="L3036" s="12">
        <v>0</v>
      </c>
      <c r="M3036" s="12">
        <v>0</v>
      </c>
      <c r="N3036" s="39">
        <v>0</v>
      </c>
      <c r="O3036" s="31">
        <v>5.25</v>
      </c>
      <c r="P3036" s="36" t="s">
        <v>99</v>
      </c>
    </row>
    <row r="3037" spans="1:16" ht="24" x14ac:dyDescent="0.25">
      <c r="A3037" s="38">
        <v>39918</v>
      </c>
      <c r="B3037" s="38">
        <v>39918</v>
      </c>
      <c r="C3037" s="11">
        <v>2009</v>
      </c>
      <c r="D3037" s="35" t="s">
        <v>115</v>
      </c>
      <c r="E3037" s="11" t="s">
        <v>116</v>
      </c>
      <c r="F3037" s="36" t="s">
        <v>162</v>
      </c>
      <c r="G3037" s="36" t="s">
        <v>3513</v>
      </c>
      <c r="H3037" s="9" t="s">
        <v>4361</v>
      </c>
      <c r="I3037" s="10">
        <v>0</v>
      </c>
      <c r="J3037" s="12">
        <v>0</v>
      </c>
      <c r="K3037" s="12">
        <v>0</v>
      </c>
      <c r="L3037" s="12">
        <v>0</v>
      </c>
      <c r="M3037" s="12">
        <v>0</v>
      </c>
      <c r="N3037" s="39">
        <v>0</v>
      </c>
      <c r="O3037" s="31">
        <v>0.45</v>
      </c>
      <c r="P3037" s="36" t="s">
        <v>99</v>
      </c>
    </row>
    <row r="3038" spans="1:16" ht="96" x14ac:dyDescent="0.25">
      <c r="A3038" s="38">
        <v>39919</v>
      </c>
      <c r="B3038" s="38">
        <v>39943</v>
      </c>
      <c r="C3038" s="11">
        <v>2009</v>
      </c>
      <c r="D3038" s="35" t="s">
        <v>109</v>
      </c>
      <c r="E3038" s="11" t="s">
        <v>152</v>
      </c>
      <c r="F3038" s="36" t="s">
        <v>4362</v>
      </c>
      <c r="G3038" s="36" t="s">
        <v>1272</v>
      </c>
      <c r="H3038" s="9" t="s">
        <v>4363</v>
      </c>
      <c r="I3038" s="10">
        <v>116</v>
      </c>
      <c r="J3038" s="12">
        <v>2282</v>
      </c>
      <c r="K3038" s="12">
        <v>0</v>
      </c>
      <c r="L3038" s="12">
        <v>0</v>
      </c>
      <c r="M3038" s="12">
        <v>0</v>
      </c>
      <c r="N3038" s="39">
        <v>0</v>
      </c>
      <c r="O3038" s="31">
        <v>0</v>
      </c>
      <c r="P3038" s="36" t="s">
        <v>3395</v>
      </c>
    </row>
    <row r="3039" spans="1:16" ht="144" x14ac:dyDescent="0.25">
      <c r="A3039" s="38">
        <v>39919</v>
      </c>
      <c r="B3039" s="38">
        <v>39919</v>
      </c>
      <c r="C3039" s="11">
        <v>2009</v>
      </c>
      <c r="D3039" s="35" t="s">
        <v>115</v>
      </c>
      <c r="E3039" s="11" t="s">
        <v>116</v>
      </c>
      <c r="F3039" s="36" t="s">
        <v>51</v>
      </c>
      <c r="G3039" s="36" t="s">
        <v>4364</v>
      </c>
      <c r="H3039" s="9" t="s">
        <v>4365</v>
      </c>
      <c r="I3039" s="10">
        <v>7</v>
      </c>
      <c r="J3039" s="12">
        <v>9</v>
      </c>
      <c r="K3039" s="12">
        <v>0</v>
      </c>
      <c r="L3039" s="12">
        <v>0</v>
      </c>
      <c r="M3039" s="12">
        <v>0</v>
      </c>
      <c r="N3039" s="39">
        <v>0</v>
      </c>
      <c r="O3039" s="31">
        <v>2.65</v>
      </c>
      <c r="P3039" s="36" t="s">
        <v>99</v>
      </c>
    </row>
    <row r="3040" spans="1:16" ht="96" x14ac:dyDescent="0.25">
      <c r="A3040" s="38">
        <v>39919</v>
      </c>
      <c r="B3040" s="38">
        <v>39919</v>
      </c>
      <c r="C3040" s="11">
        <v>2009</v>
      </c>
      <c r="D3040" s="35" t="s">
        <v>115</v>
      </c>
      <c r="E3040" s="11" t="s">
        <v>116</v>
      </c>
      <c r="F3040" s="36" t="s">
        <v>36</v>
      </c>
      <c r="G3040" s="36" t="s">
        <v>4313</v>
      </c>
      <c r="H3040" s="9" t="s">
        <v>4366</v>
      </c>
      <c r="I3040" s="10">
        <v>17</v>
      </c>
      <c r="J3040" s="12">
        <v>81</v>
      </c>
      <c r="K3040" s="12">
        <v>0</v>
      </c>
      <c r="L3040" s="12">
        <v>0</v>
      </c>
      <c r="M3040" s="12">
        <v>0</v>
      </c>
      <c r="N3040" s="39">
        <v>0</v>
      </c>
      <c r="O3040" s="31">
        <v>1.7</v>
      </c>
      <c r="P3040" s="36" t="s">
        <v>99</v>
      </c>
    </row>
    <row r="3041" spans="1:16" ht="36" x14ac:dyDescent="0.25">
      <c r="A3041" s="38">
        <v>39919</v>
      </c>
      <c r="B3041" s="38">
        <v>39923</v>
      </c>
      <c r="C3041" s="11">
        <v>2009</v>
      </c>
      <c r="D3041" s="11" t="s">
        <v>34</v>
      </c>
      <c r="E3041" s="11" t="s">
        <v>35</v>
      </c>
      <c r="F3041" s="36" t="s">
        <v>162</v>
      </c>
      <c r="G3041" s="36" t="s">
        <v>4367</v>
      </c>
      <c r="H3041" s="9" t="s">
        <v>4368</v>
      </c>
      <c r="I3041" s="10">
        <v>0</v>
      </c>
      <c r="J3041" s="12">
        <v>875</v>
      </c>
      <c r="K3041" s="12">
        <v>175</v>
      </c>
      <c r="L3041" s="12">
        <v>0</v>
      </c>
      <c r="M3041" s="12">
        <v>0</v>
      </c>
      <c r="N3041" s="39">
        <v>0</v>
      </c>
      <c r="O3041" s="31">
        <v>0.9</v>
      </c>
      <c r="P3041" s="36" t="s">
        <v>99</v>
      </c>
    </row>
    <row r="3042" spans="1:16" ht="24" x14ac:dyDescent="0.25">
      <c r="A3042" s="38">
        <v>39920</v>
      </c>
      <c r="B3042" s="38">
        <v>39920</v>
      </c>
      <c r="C3042" s="11">
        <v>2009</v>
      </c>
      <c r="D3042" s="35" t="s">
        <v>115</v>
      </c>
      <c r="E3042" s="11" t="s">
        <v>116</v>
      </c>
      <c r="F3042" s="36" t="s">
        <v>69</v>
      </c>
      <c r="G3042" s="36" t="s">
        <v>264</v>
      </c>
      <c r="H3042" s="9" t="s">
        <v>4369</v>
      </c>
      <c r="I3042" s="10">
        <v>1</v>
      </c>
      <c r="J3042" s="12">
        <v>1</v>
      </c>
      <c r="K3042" s="12">
        <v>0</v>
      </c>
      <c r="L3042" s="12">
        <v>0</v>
      </c>
      <c r="M3042" s="12">
        <v>0</v>
      </c>
      <c r="N3042" s="39">
        <v>0</v>
      </c>
      <c r="O3042" s="31">
        <v>0.82440000000000002</v>
      </c>
      <c r="P3042" s="36" t="s">
        <v>99</v>
      </c>
    </row>
    <row r="3043" spans="1:16" ht="72" x14ac:dyDescent="0.25">
      <c r="A3043" s="38">
        <v>39921</v>
      </c>
      <c r="B3043" s="38">
        <v>39921</v>
      </c>
      <c r="C3043" s="11">
        <v>2009</v>
      </c>
      <c r="D3043" s="35" t="s">
        <v>13</v>
      </c>
      <c r="E3043" s="11" t="s">
        <v>112</v>
      </c>
      <c r="F3043" s="36" t="s">
        <v>26</v>
      </c>
      <c r="G3043" s="36" t="s">
        <v>237</v>
      </c>
      <c r="H3043" s="9" t="s">
        <v>4370</v>
      </c>
      <c r="I3043" s="10">
        <v>3</v>
      </c>
      <c r="J3043" s="12">
        <v>6</v>
      </c>
      <c r="K3043" s="12">
        <v>1</v>
      </c>
      <c r="L3043" s="12">
        <v>0</v>
      </c>
      <c r="M3043" s="12">
        <v>0</v>
      </c>
      <c r="N3043" s="39">
        <v>0</v>
      </c>
      <c r="O3043" s="31">
        <v>0</v>
      </c>
      <c r="P3043" s="36" t="s">
        <v>99</v>
      </c>
    </row>
    <row r="3044" spans="1:16" ht="96" x14ac:dyDescent="0.25">
      <c r="A3044" s="38">
        <v>39921</v>
      </c>
      <c r="B3044" s="38">
        <v>39921</v>
      </c>
      <c r="C3044" s="11">
        <v>2009</v>
      </c>
      <c r="D3044" s="35" t="s">
        <v>13</v>
      </c>
      <c r="E3044" s="11" t="s">
        <v>112</v>
      </c>
      <c r="F3044" s="36" t="s">
        <v>165</v>
      </c>
      <c r="G3044" s="36" t="s">
        <v>603</v>
      </c>
      <c r="H3044" s="9" t="s">
        <v>4371</v>
      </c>
      <c r="I3044" s="10">
        <v>0</v>
      </c>
      <c r="J3044" s="12">
        <v>5</v>
      </c>
      <c r="K3044" s="12">
        <v>0</v>
      </c>
      <c r="L3044" s="12">
        <v>0</v>
      </c>
      <c r="M3044" s="12">
        <v>0</v>
      </c>
      <c r="N3044" s="39">
        <v>0</v>
      </c>
      <c r="O3044" s="31">
        <v>0</v>
      </c>
      <c r="P3044" s="36" t="s">
        <v>99</v>
      </c>
    </row>
    <row r="3045" spans="1:16" ht="48" x14ac:dyDescent="0.25">
      <c r="A3045" s="38">
        <v>39921</v>
      </c>
      <c r="B3045" s="38">
        <v>39921</v>
      </c>
      <c r="C3045" s="11">
        <v>2009</v>
      </c>
      <c r="D3045" s="35" t="s">
        <v>115</v>
      </c>
      <c r="E3045" s="11" t="s">
        <v>116</v>
      </c>
      <c r="F3045" s="36" t="s">
        <v>51</v>
      </c>
      <c r="G3045" s="36" t="s">
        <v>2083</v>
      </c>
      <c r="H3045" s="9" t="s">
        <v>4372</v>
      </c>
      <c r="I3045" s="10">
        <v>0</v>
      </c>
      <c r="J3045" s="12">
        <v>128</v>
      </c>
      <c r="K3045" s="12">
        <v>0</v>
      </c>
      <c r="L3045" s="12">
        <v>0</v>
      </c>
      <c r="M3045" s="12">
        <v>0</v>
      </c>
      <c r="N3045" s="39">
        <v>0</v>
      </c>
      <c r="O3045" s="31">
        <v>0</v>
      </c>
      <c r="P3045" s="36" t="s">
        <v>99</v>
      </c>
    </row>
    <row r="3046" spans="1:16" ht="72" x14ac:dyDescent="0.25">
      <c r="A3046" s="38">
        <v>39923</v>
      </c>
      <c r="B3046" s="38">
        <v>39923</v>
      </c>
      <c r="C3046" s="11">
        <v>2009</v>
      </c>
      <c r="D3046" s="35" t="s">
        <v>115</v>
      </c>
      <c r="E3046" s="11" t="s">
        <v>116</v>
      </c>
      <c r="F3046" s="36" t="s">
        <v>55</v>
      </c>
      <c r="G3046" s="36" t="s">
        <v>345</v>
      </c>
      <c r="H3046" s="9" t="s">
        <v>4373</v>
      </c>
      <c r="I3046" s="10">
        <v>0</v>
      </c>
      <c r="J3046" s="12">
        <v>21</v>
      </c>
      <c r="K3046" s="12">
        <v>0</v>
      </c>
      <c r="L3046" s="12">
        <v>0</v>
      </c>
      <c r="M3046" s="12">
        <v>0</v>
      </c>
      <c r="N3046" s="39">
        <v>0</v>
      </c>
      <c r="O3046" s="31">
        <v>0.35</v>
      </c>
      <c r="P3046" s="36" t="s">
        <v>99</v>
      </c>
    </row>
    <row r="3047" spans="1:16" ht="84" x14ac:dyDescent="0.25">
      <c r="A3047" s="38">
        <v>39924</v>
      </c>
      <c r="B3047" s="38">
        <v>39924</v>
      </c>
      <c r="C3047" s="11">
        <v>2009</v>
      </c>
      <c r="D3047" s="11" t="s">
        <v>34</v>
      </c>
      <c r="E3047" s="11" t="s">
        <v>35</v>
      </c>
      <c r="F3047" s="36" t="s">
        <v>15</v>
      </c>
      <c r="G3047" s="36" t="s">
        <v>4374</v>
      </c>
      <c r="H3047" s="9" t="s">
        <v>4375</v>
      </c>
      <c r="I3047" s="10">
        <v>0</v>
      </c>
      <c r="J3047" s="12">
        <v>210</v>
      </c>
      <c r="K3047" s="12">
        <v>42</v>
      </c>
      <c r="L3047" s="12">
        <v>1</v>
      </c>
      <c r="M3047" s="12">
        <v>0</v>
      </c>
      <c r="N3047" s="39">
        <v>0</v>
      </c>
      <c r="O3047" s="31">
        <v>0.25</v>
      </c>
      <c r="P3047" s="36" t="s">
        <v>99</v>
      </c>
    </row>
    <row r="3048" spans="1:16" ht="60" x14ac:dyDescent="0.25">
      <c r="A3048" s="38">
        <v>39924</v>
      </c>
      <c r="B3048" s="38">
        <v>39924</v>
      </c>
      <c r="C3048" s="11">
        <v>2009</v>
      </c>
      <c r="D3048" s="35" t="s">
        <v>13</v>
      </c>
      <c r="E3048" s="11" t="s">
        <v>125</v>
      </c>
      <c r="F3048" s="36" t="s">
        <v>51</v>
      </c>
      <c r="G3048" s="36" t="s">
        <v>287</v>
      </c>
      <c r="H3048" s="9" t="s">
        <v>4376</v>
      </c>
      <c r="I3048" s="10">
        <v>0</v>
      </c>
      <c r="J3048" s="12">
        <v>2</v>
      </c>
      <c r="K3048" s="12">
        <v>0</v>
      </c>
      <c r="L3048" s="12">
        <v>0</v>
      </c>
      <c r="M3048" s="12">
        <v>0</v>
      </c>
      <c r="N3048" s="39">
        <v>0</v>
      </c>
      <c r="O3048" s="31">
        <v>0</v>
      </c>
      <c r="P3048" s="36" t="s">
        <v>99</v>
      </c>
    </row>
    <row r="3049" spans="1:16" ht="84" x14ac:dyDescent="0.25">
      <c r="A3049" s="38">
        <v>39925</v>
      </c>
      <c r="B3049" s="38">
        <v>39925</v>
      </c>
      <c r="C3049" s="11">
        <v>2009</v>
      </c>
      <c r="D3049" s="35" t="s">
        <v>13</v>
      </c>
      <c r="E3049" s="11" t="s">
        <v>112</v>
      </c>
      <c r="F3049" s="36" t="s">
        <v>165</v>
      </c>
      <c r="G3049" s="36" t="s">
        <v>4272</v>
      </c>
      <c r="H3049" s="9" t="s">
        <v>4377</v>
      </c>
      <c r="I3049" s="10">
        <v>0</v>
      </c>
      <c r="J3049" s="12">
        <v>5</v>
      </c>
      <c r="K3049" s="12">
        <v>1</v>
      </c>
      <c r="L3049" s="12">
        <v>0</v>
      </c>
      <c r="M3049" s="12">
        <v>0</v>
      </c>
      <c r="N3049" s="39">
        <v>0</v>
      </c>
      <c r="O3049" s="31">
        <v>0.95904</v>
      </c>
      <c r="P3049" s="36" t="s">
        <v>99</v>
      </c>
    </row>
    <row r="3050" spans="1:16" ht="72" x14ac:dyDescent="0.25">
      <c r="A3050" s="38">
        <v>39925</v>
      </c>
      <c r="B3050" s="38">
        <v>39925</v>
      </c>
      <c r="C3050" s="11">
        <v>2009</v>
      </c>
      <c r="D3050" s="35" t="s">
        <v>13</v>
      </c>
      <c r="E3050" s="11" t="s">
        <v>112</v>
      </c>
      <c r="F3050" s="36" t="s">
        <v>57</v>
      </c>
      <c r="G3050" s="36" t="s">
        <v>828</v>
      </c>
      <c r="H3050" s="9" t="s">
        <v>4378</v>
      </c>
      <c r="I3050" s="10">
        <v>0</v>
      </c>
      <c r="J3050" s="12">
        <v>0</v>
      </c>
      <c r="K3050" s="12">
        <v>0</v>
      </c>
      <c r="L3050" s="12">
        <v>0</v>
      </c>
      <c r="M3050" s="12">
        <v>0</v>
      </c>
      <c r="N3050" s="39" t="s">
        <v>145</v>
      </c>
      <c r="O3050" s="31">
        <v>0</v>
      </c>
      <c r="P3050" s="36" t="s">
        <v>99</v>
      </c>
    </row>
    <row r="3051" spans="1:16" ht="24" x14ac:dyDescent="0.25">
      <c r="A3051" s="38">
        <v>39926</v>
      </c>
      <c r="B3051" s="38">
        <v>39926</v>
      </c>
      <c r="C3051" s="11">
        <v>2009</v>
      </c>
      <c r="D3051" s="35" t="s">
        <v>13</v>
      </c>
      <c r="E3051" s="11" t="s">
        <v>112</v>
      </c>
      <c r="F3051" s="36" t="s">
        <v>28</v>
      </c>
      <c r="G3051" s="36" t="s">
        <v>698</v>
      </c>
      <c r="H3051" s="9" t="s">
        <v>4379</v>
      </c>
      <c r="I3051" s="10">
        <v>0</v>
      </c>
      <c r="J3051" s="12">
        <v>150</v>
      </c>
      <c r="K3051" s="12">
        <v>0</v>
      </c>
      <c r="L3051" s="12">
        <v>0</v>
      </c>
      <c r="M3051" s="12">
        <v>0</v>
      </c>
      <c r="N3051" s="39">
        <v>0</v>
      </c>
      <c r="O3051" s="31">
        <v>0</v>
      </c>
      <c r="P3051" s="36" t="s">
        <v>99</v>
      </c>
    </row>
    <row r="3052" spans="1:16" ht="24" x14ac:dyDescent="0.25">
      <c r="A3052" s="38">
        <v>39926</v>
      </c>
      <c r="B3052" s="38">
        <v>39926</v>
      </c>
      <c r="C3052" s="11">
        <v>2009</v>
      </c>
      <c r="D3052" s="35" t="s">
        <v>115</v>
      </c>
      <c r="E3052" s="11" t="s">
        <v>352</v>
      </c>
      <c r="F3052" s="36" t="s">
        <v>165</v>
      </c>
      <c r="G3052" s="36" t="s">
        <v>1293</v>
      </c>
      <c r="H3052" s="9" t="s">
        <v>4380</v>
      </c>
      <c r="I3052" s="10">
        <v>0</v>
      </c>
      <c r="J3052" s="12">
        <v>19</v>
      </c>
      <c r="K3052" s="12">
        <v>0</v>
      </c>
      <c r="L3052" s="12">
        <v>0</v>
      </c>
      <c r="M3052" s="12">
        <v>0</v>
      </c>
      <c r="N3052" s="39">
        <v>0</v>
      </c>
      <c r="O3052" s="31">
        <v>0</v>
      </c>
      <c r="P3052" s="36" t="s">
        <v>99</v>
      </c>
    </row>
    <row r="3053" spans="1:16" ht="24" x14ac:dyDescent="0.25">
      <c r="A3053" s="38">
        <v>39928</v>
      </c>
      <c r="B3053" s="38">
        <v>39928</v>
      </c>
      <c r="C3053" s="11">
        <v>2009</v>
      </c>
      <c r="D3053" s="35" t="s">
        <v>115</v>
      </c>
      <c r="E3053" s="11" t="s">
        <v>1450</v>
      </c>
      <c r="F3053" s="36" t="s">
        <v>162</v>
      </c>
      <c r="G3053" s="36" t="s">
        <v>4381</v>
      </c>
      <c r="H3053" s="9" t="s">
        <v>4382</v>
      </c>
      <c r="I3053" s="10">
        <v>0</v>
      </c>
      <c r="J3053" s="12">
        <v>581</v>
      </c>
      <c r="K3053" s="12">
        <v>0</v>
      </c>
      <c r="L3053" s="12">
        <v>0</v>
      </c>
      <c r="M3053" s="12">
        <v>0</v>
      </c>
      <c r="N3053" s="39">
        <v>0</v>
      </c>
      <c r="O3053" s="31">
        <v>0</v>
      </c>
      <c r="P3053" s="36" t="s">
        <v>99</v>
      </c>
    </row>
    <row r="3054" spans="1:16" ht="156" x14ac:dyDescent="0.25">
      <c r="A3054" s="38">
        <v>39934</v>
      </c>
      <c r="B3054" s="38">
        <v>40056</v>
      </c>
      <c r="C3054" s="11">
        <v>2009</v>
      </c>
      <c r="D3054" s="11" t="s">
        <v>34</v>
      </c>
      <c r="E3054" s="11" t="s">
        <v>39</v>
      </c>
      <c r="F3054" s="36" t="s">
        <v>253</v>
      </c>
      <c r="G3054" s="9" t="s">
        <v>4383</v>
      </c>
      <c r="H3054" s="9" t="s">
        <v>4384</v>
      </c>
      <c r="I3054" s="10">
        <v>0</v>
      </c>
      <c r="J3054" s="12">
        <v>943</v>
      </c>
      <c r="K3054" s="12">
        <v>0</v>
      </c>
      <c r="L3054" s="12">
        <v>0</v>
      </c>
      <c r="M3054" s="12">
        <v>0</v>
      </c>
      <c r="N3054" s="39">
        <v>0</v>
      </c>
      <c r="O3054" s="31">
        <v>45.358643499999999</v>
      </c>
      <c r="P3054" s="36" t="s">
        <v>41</v>
      </c>
    </row>
    <row r="3055" spans="1:16" ht="60" x14ac:dyDescent="0.25">
      <c r="A3055" s="38">
        <v>39934</v>
      </c>
      <c r="B3055" s="38">
        <v>39934</v>
      </c>
      <c r="C3055" s="11">
        <v>2009</v>
      </c>
      <c r="D3055" s="35" t="s">
        <v>115</v>
      </c>
      <c r="E3055" s="11" t="s">
        <v>116</v>
      </c>
      <c r="F3055" s="36" t="s">
        <v>155</v>
      </c>
      <c r="G3055" s="36" t="s">
        <v>2552</v>
      </c>
      <c r="H3055" s="9" t="s">
        <v>4385</v>
      </c>
      <c r="I3055" s="10">
        <v>0</v>
      </c>
      <c r="J3055" s="12">
        <v>0</v>
      </c>
      <c r="K3055" s="12">
        <v>0</v>
      </c>
      <c r="L3055" s="12">
        <v>0</v>
      </c>
      <c r="M3055" s="12">
        <v>0</v>
      </c>
      <c r="N3055" s="39">
        <v>0</v>
      </c>
      <c r="O3055" s="31">
        <v>0.96</v>
      </c>
      <c r="P3055" s="36" t="s">
        <v>99</v>
      </c>
    </row>
    <row r="3056" spans="1:16" ht="84" x14ac:dyDescent="0.25">
      <c r="A3056" s="38">
        <v>39935</v>
      </c>
      <c r="B3056" s="38">
        <v>39935</v>
      </c>
      <c r="C3056" s="11">
        <v>2009</v>
      </c>
      <c r="D3056" s="35" t="s">
        <v>13</v>
      </c>
      <c r="E3056" s="11" t="s">
        <v>125</v>
      </c>
      <c r="F3056" s="36" t="s">
        <v>51</v>
      </c>
      <c r="G3056" s="36" t="s">
        <v>287</v>
      </c>
      <c r="H3056" s="9" t="s">
        <v>4386</v>
      </c>
      <c r="I3056" s="10">
        <v>0</v>
      </c>
      <c r="J3056" s="12">
        <v>4</v>
      </c>
      <c r="K3056" s="12">
        <v>0</v>
      </c>
      <c r="L3056" s="12">
        <v>0</v>
      </c>
      <c r="M3056" s="12">
        <v>0</v>
      </c>
      <c r="N3056" s="39">
        <v>0</v>
      </c>
      <c r="O3056" s="31">
        <v>0</v>
      </c>
      <c r="P3056" s="36" t="s">
        <v>99</v>
      </c>
    </row>
    <row r="3057" spans="1:16" ht="120" x14ac:dyDescent="0.25">
      <c r="A3057" s="38">
        <v>39940</v>
      </c>
      <c r="B3057" s="38">
        <v>39940</v>
      </c>
      <c r="C3057" s="11">
        <v>2009</v>
      </c>
      <c r="D3057" s="35" t="s">
        <v>115</v>
      </c>
      <c r="E3057" s="11" t="s">
        <v>350</v>
      </c>
      <c r="F3057" s="36" t="s">
        <v>51</v>
      </c>
      <c r="G3057" s="36" t="s">
        <v>741</v>
      </c>
      <c r="H3057" s="9" t="s">
        <v>4387</v>
      </c>
      <c r="I3057" s="10">
        <v>5</v>
      </c>
      <c r="J3057" s="12">
        <v>6</v>
      </c>
      <c r="K3057" s="12">
        <v>0</v>
      </c>
      <c r="L3057" s="12">
        <v>0</v>
      </c>
      <c r="M3057" s="12">
        <v>0</v>
      </c>
      <c r="N3057" s="39">
        <v>0</v>
      </c>
      <c r="O3057" s="31">
        <v>0</v>
      </c>
      <c r="P3057" s="36" t="s">
        <v>99</v>
      </c>
    </row>
    <row r="3058" spans="1:16" ht="24" x14ac:dyDescent="0.25">
      <c r="A3058" s="38">
        <v>39940</v>
      </c>
      <c r="B3058" s="38">
        <v>39940</v>
      </c>
      <c r="C3058" s="11">
        <v>2009</v>
      </c>
      <c r="D3058" s="35" t="s">
        <v>115</v>
      </c>
      <c r="E3058" s="11" t="s">
        <v>116</v>
      </c>
      <c r="F3058" s="36" t="s">
        <v>162</v>
      </c>
      <c r="G3058" s="36" t="s">
        <v>162</v>
      </c>
      <c r="H3058" s="9" t="s">
        <v>4388</v>
      </c>
      <c r="I3058" s="10">
        <v>3</v>
      </c>
      <c r="J3058" s="12">
        <v>4</v>
      </c>
      <c r="K3058" s="12">
        <v>0</v>
      </c>
      <c r="L3058" s="12">
        <v>0</v>
      </c>
      <c r="M3058" s="12">
        <v>0</v>
      </c>
      <c r="N3058" s="39">
        <v>0</v>
      </c>
      <c r="O3058" s="31">
        <v>1</v>
      </c>
      <c r="P3058" s="36" t="s">
        <v>99</v>
      </c>
    </row>
    <row r="3059" spans="1:16" ht="84" x14ac:dyDescent="0.25">
      <c r="A3059" s="38">
        <v>39942</v>
      </c>
      <c r="B3059" s="38">
        <v>39942</v>
      </c>
      <c r="C3059" s="11">
        <v>2009</v>
      </c>
      <c r="D3059" s="35" t="s">
        <v>13</v>
      </c>
      <c r="E3059" s="11" t="s">
        <v>112</v>
      </c>
      <c r="F3059" s="36" t="s">
        <v>57</v>
      </c>
      <c r="G3059" s="36" t="s">
        <v>235</v>
      </c>
      <c r="H3059" s="9" t="s">
        <v>4389</v>
      </c>
      <c r="I3059" s="10">
        <v>0</v>
      </c>
      <c r="J3059" s="12">
        <v>0</v>
      </c>
      <c r="K3059" s="12">
        <v>0</v>
      </c>
      <c r="L3059" s="12">
        <v>0</v>
      </c>
      <c r="M3059" s="12">
        <v>0</v>
      </c>
      <c r="N3059" s="39">
        <v>0</v>
      </c>
      <c r="O3059" s="31">
        <v>0</v>
      </c>
      <c r="P3059" s="36" t="s">
        <v>99</v>
      </c>
    </row>
    <row r="3060" spans="1:16" ht="48" x14ac:dyDescent="0.25">
      <c r="A3060" s="38">
        <v>39943</v>
      </c>
      <c r="B3060" s="38">
        <v>39943</v>
      </c>
      <c r="C3060" s="11">
        <v>2009</v>
      </c>
      <c r="D3060" s="11" t="s">
        <v>34</v>
      </c>
      <c r="E3060" s="11" t="s">
        <v>182</v>
      </c>
      <c r="F3060" s="36" t="s">
        <v>36</v>
      </c>
      <c r="G3060" s="36" t="s">
        <v>1581</v>
      </c>
      <c r="H3060" s="9" t="s">
        <v>4390</v>
      </c>
      <c r="I3060" s="10">
        <v>0</v>
      </c>
      <c r="J3060" s="12" t="s">
        <v>145</v>
      </c>
      <c r="K3060" s="12" t="s">
        <v>145</v>
      </c>
      <c r="L3060" s="12">
        <v>0</v>
      </c>
      <c r="M3060" s="12">
        <v>0</v>
      </c>
      <c r="N3060" s="39">
        <v>0</v>
      </c>
      <c r="O3060" s="31">
        <v>0</v>
      </c>
      <c r="P3060" s="36" t="s">
        <v>99</v>
      </c>
    </row>
    <row r="3061" spans="1:16" ht="84" x14ac:dyDescent="0.25">
      <c r="A3061" s="38">
        <v>39945</v>
      </c>
      <c r="B3061" s="38">
        <v>39945</v>
      </c>
      <c r="C3061" s="11">
        <v>2009</v>
      </c>
      <c r="D3061" s="35" t="s">
        <v>115</v>
      </c>
      <c r="E3061" s="11" t="s">
        <v>116</v>
      </c>
      <c r="F3061" s="36" t="s">
        <v>165</v>
      </c>
      <c r="G3061" s="36" t="s">
        <v>603</v>
      </c>
      <c r="H3061" s="9" t="s">
        <v>4391</v>
      </c>
      <c r="I3061" s="10">
        <v>0</v>
      </c>
      <c r="J3061" s="12">
        <v>12</v>
      </c>
      <c r="K3061" s="12">
        <v>0</v>
      </c>
      <c r="L3061" s="12">
        <v>0</v>
      </c>
      <c r="M3061" s="12">
        <v>0</v>
      </c>
      <c r="N3061" s="39">
        <v>0</v>
      </c>
      <c r="O3061" s="31">
        <v>0.3</v>
      </c>
      <c r="P3061" s="36" t="s">
        <v>99</v>
      </c>
    </row>
    <row r="3062" spans="1:16" ht="108" x14ac:dyDescent="0.25">
      <c r="A3062" s="38">
        <v>39948</v>
      </c>
      <c r="B3062" s="38">
        <v>39948</v>
      </c>
      <c r="C3062" s="11">
        <v>2009</v>
      </c>
      <c r="D3062" s="11" t="s">
        <v>34</v>
      </c>
      <c r="E3062" s="11" t="s">
        <v>35</v>
      </c>
      <c r="F3062" s="36" t="s">
        <v>55</v>
      </c>
      <c r="G3062" s="36" t="s">
        <v>345</v>
      </c>
      <c r="H3062" s="9" t="s">
        <v>4392</v>
      </c>
      <c r="I3062" s="10">
        <v>0</v>
      </c>
      <c r="J3062" s="12">
        <v>160</v>
      </c>
      <c r="K3062" s="12">
        <v>32</v>
      </c>
      <c r="L3062" s="12">
        <v>0</v>
      </c>
      <c r="M3062" s="12">
        <v>0</v>
      </c>
      <c r="N3062" s="39">
        <v>0</v>
      </c>
      <c r="O3062" s="31">
        <v>0.17</v>
      </c>
      <c r="P3062" s="36" t="s">
        <v>99</v>
      </c>
    </row>
    <row r="3063" spans="1:16" ht="72" x14ac:dyDescent="0.25">
      <c r="A3063" s="38">
        <v>39949</v>
      </c>
      <c r="B3063" s="38">
        <v>39949</v>
      </c>
      <c r="C3063" s="11">
        <v>2009</v>
      </c>
      <c r="D3063" s="35" t="s">
        <v>13</v>
      </c>
      <c r="E3063" s="11" t="s">
        <v>125</v>
      </c>
      <c r="F3063" s="36" t="s">
        <v>51</v>
      </c>
      <c r="G3063" s="36" t="s">
        <v>4393</v>
      </c>
      <c r="H3063" s="9" t="s">
        <v>4394</v>
      </c>
      <c r="I3063" s="10">
        <v>0</v>
      </c>
      <c r="J3063" s="12">
        <v>2</v>
      </c>
      <c r="K3063" s="12">
        <v>0</v>
      </c>
      <c r="L3063" s="12">
        <v>0</v>
      </c>
      <c r="M3063" s="12">
        <v>0</v>
      </c>
      <c r="N3063" s="39">
        <v>0</v>
      </c>
      <c r="O3063" s="31">
        <v>0</v>
      </c>
      <c r="P3063" s="36" t="s">
        <v>99</v>
      </c>
    </row>
    <row r="3064" spans="1:16" ht="48" x14ac:dyDescent="0.25">
      <c r="A3064" s="38">
        <v>39950</v>
      </c>
      <c r="B3064" s="38">
        <v>39950</v>
      </c>
      <c r="C3064" s="11">
        <v>2009</v>
      </c>
      <c r="D3064" s="11" t="s">
        <v>34</v>
      </c>
      <c r="E3064" s="11" t="s">
        <v>35</v>
      </c>
      <c r="F3064" s="36" t="s">
        <v>32</v>
      </c>
      <c r="G3064" s="36" t="s">
        <v>2294</v>
      </c>
      <c r="H3064" s="9" t="s">
        <v>4395</v>
      </c>
      <c r="I3064" s="10">
        <v>0</v>
      </c>
      <c r="J3064" s="12">
        <v>200</v>
      </c>
      <c r="K3064" s="12">
        <v>40</v>
      </c>
      <c r="L3064" s="12">
        <v>0</v>
      </c>
      <c r="M3064" s="12">
        <v>0</v>
      </c>
      <c r="N3064" s="39">
        <v>0</v>
      </c>
      <c r="O3064" s="31">
        <v>0.35</v>
      </c>
      <c r="P3064" s="36" t="s">
        <v>99</v>
      </c>
    </row>
    <row r="3065" spans="1:16" ht="72" x14ac:dyDescent="0.25">
      <c r="A3065" s="38">
        <v>39957</v>
      </c>
      <c r="B3065" s="38">
        <v>39957</v>
      </c>
      <c r="C3065" s="11">
        <v>2009</v>
      </c>
      <c r="D3065" s="35" t="s">
        <v>13</v>
      </c>
      <c r="E3065" s="11" t="s">
        <v>112</v>
      </c>
      <c r="F3065" s="36" t="s">
        <v>51</v>
      </c>
      <c r="G3065" s="36" t="s">
        <v>4396</v>
      </c>
      <c r="H3065" s="9" t="s">
        <v>4397</v>
      </c>
      <c r="I3065" s="10">
        <v>0</v>
      </c>
      <c r="J3065" s="12">
        <v>0</v>
      </c>
      <c r="K3065" s="12">
        <v>0</v>
      </c>
      <c r="L3065" s="12">
        <v>0</v>
      </c>
      <c r="M3065" s="12">
        <v>0</v>
      </c>
      <c r="N3065" s="39">
        <v>0</v>
      </c>
      <c r="O3065" s="31">
        <v>0</v>
      </c>
      <c r="P3065" s="36" t="s">
        <v>99</v>
      </c>
    </row>
    <row r="3066" spans="1:16" ht="24" x14ac:dyDescent="0.25">
      <c r="A3066" s="38">
        <v>39957</v>
      </c>
      <c r="B3066" s="38">
        <v>39957</v>
      </c>
      <c r="C3066" s="11">
        <v>2009</v>
      </c>
      <c r="D3066" s="35" t="s">
        <v>115</v>
      </c>
      <c r="E3066" s="11" t="s">
        <v>116</v>
      </c>
      <c r="F3066" s="36" t="s">
        <v>59</v>
      </c>
      <c r="G3066" s="36" t="s">
        <v>484</v>
      </c>
      <c r="H3066" s="9" t="s">
        <v>4398</v>
      </c>
      <c r="I3066" s="10">
        <v>2</v>
      </c>
      <c r="J3066" s="12">
        <v>2</v>
      </c>
      <c r="K3066" s="12">
        <v>0</v>
      </c>
      <c r="L3066" s="12">
        <v>0</v>
      </c>
      <c r="M3066" s="12">
        <v>0</v>
      </c>
      <c r="N3066" s="39">
        <v>0</v>
      </c>
      <c r="O3066" s="31">
        <v>0</v>
      </c>
      <c r="P3066" s="36" t="s">
        <v>99</v>
      </c>
    </row>
    <row r="3067" spans="1:16" ht="36" x14ac:dyDescent="0.25">
      <c r="A3067" s="38">
        <v>39958</v>
      </c>
      <c r="B3067" s="38">
        <v>39958</v>
      </c>
      <c r="C3067" s="11">
        <v>2009</v>
      </c>
      <c r="D3067" s="11" t="s">
        <v>34</v>
      </c>
      <c r="E3067" s="11" t="s">
        <v>333</v>
      </c>
      <c r="F3067" s="36" t="s">
        <v>162</v>
      </c>
      <c r="G3067" s="36" t="s">
        <v>4399</v>
      </c>
      <c r="H3067" s="9" t="s">
        <v>4400</v>
      </c>
      <c r="I3067" s="10">
        <v>0</v>
      </c>
      <c r="J3067" s="12">
        <v>3325</v>
      </c>
      <c r="K3067" s="12">
        <v>665</v>
      </c>
      <c r="L3067" s="12">
        <v>0</v>
      </c>
      <c r="M3067" s="12">
        <v>0</v>
      </c>
      <c r="N3067" s="39">
        <v>0</v>
      </c>
      <c r="O3067" s="31">
        <v>5.8107699999999998</v>
      </c>
      <c r="P3067" s="36" t="s">
        <v>99</v>
      </c>
    </row>
    <row r="3068" spans="1:16" ht="156" x14ac:dyDescent="0.25">
      <c r="A3068" s="38">
        <v>39958</v>
      </c>
      <c r="B3068" s="38">
        <v>39958</v>
      </c>
      <c r="C3068" s="11">
        <v>2009</v>
      </c>
      <c r="D3068" s="11" t="s">
        <v>34</v>
      </c>
      <c r="E3068" s="11" t="s">
        <v>35</v>
      </c>
      <c r="F3068" s="36" t="s">
        <v>57</v>
      </c>
      <c r="G3068" s="36" t="s">
        <v>4401</v>
      </c>
      <c r="H3068" s="9" t="s">
        <v>4402</v>
      </c>
      <c r="I3068" s="10">
        <v>0</v>
      </c>
      <c r="J3068" s="12">
        <v>15</v>
      </c>
      <c r="K3068" s="12">
        <v>3</v>
      </c>
      <c r="L3068" s="12">
        <v>0</v>
      </c>
      <c r="M3068" s="12">
        <v>0</v>
      </c>
      <c r="N3068" s="39">
        <v>0</v>
      </c>
      <c r="O3068" s="31">
        <v>0.03</v>
      </c>
      <c r="P3068" s="36" t="s">
        <v>99</v>
      </c>
    </row>
    <row r="3069" spans="1:16" ht="24" x14ac:dyDescent="0.25">
      <c r="A3069" s="38">
        <v>39959</v>
      </c>
      <c r="B3069" s="38">
        <v>39959</v>
      </c>
      <c r="C3069" s="11">
        <v>2009</v>
      </c>
      <c r="D3069" s="35" t="s">
        <v>13</v>
      </c>
      <c r="E3069" s="11" t="s">
        <v>125</v>
      </c>
      <c r="F3069" s="36" t="s">
        <v>28</v>
      </c>
      <c r="G3069" s="36" t="s">
        <v>228</v>
      </c>
      <c r="H3069" s="9" t="s">
        <v>4403</v>
      </c>
      <c r="I3069" s="10">
        <v>0</v>
      </c>
      <c r="J3069" s="12">
        <v>10</v>
      </c>
      <c r="K3069" s="12">
        <v>0</v>
      </c>
      <c r="L3069" s="12">
        <v>0</v>
      </c>
      <c r="M3069" s="12">
        <v>0</v>
      </c>
      <c r="N3069" s="39">
        <v>0</v>
      </c>
      <c r="O3069" s="31">
        <v>0</v>
      </c>
      <c r="P3069" s="36" t="s">
        <v>99</v>
      </c>
    </row>
    <row r="3070" spans="1:16" ht="84" x14ac:dyDescent="0.25">
      <c r="A3070" s="38">
        <v>39959</v>
      </c>
      <c r="B3070" s="38">
        <v>39959</v>
      </c>
      <c r="C3070" s="11">
        <v>2009</v>
      </c>
      <c r="D3070" s="35" t="s">
        <v>13</v>
      </c>
      <c r="E3070" s="11" t="s">
        <v>149</v>
      </c>
      <c r="F3070" s="36" t="s">
        <v>57</v>
      </c>
      <c r="G3070" s="36" t="s">
        <v>235</v>
      </c>
      <c r="H3070" s="9" t="s">
        <v>4404</v>
      </c>
      <c r="I3070" s="10">
        <v>0</v>
      </c>
      <c r="J3070" s="12">
        <v>3</v>
      </c>
      <c r="K3070" s="12">
        <v>0</v>
      </c>
      <c r="L3070" s="12">
        <v>0</v>
      </c>
      <c r="M3070" s="12">
        <v>0</v>
      </c>
      <c r="N3070" s="39">
        <v>0</v>
      </c>
      <c r="O3070" s="31">
        <v>0</v>
      </c>
      <c r="P3070" s="36" t="s">
        <v>99</v>
      </c>
    </row>
    <row r="3071" spans="1:16" ht="96" x14ac:dyDescent="0.25">
      <c r="A3071" s="38">
        <v>39960</v>
      </c>
      <c r="B3071" s="38">
        <v>39960</v>
      </c>
      <c r="C3071" s="11">
        <v>2009</v>
      </c>
      <c r="D3071" s="35" t="s">
        <v>115</v>
      </c>
      <c r="E3071" s="11" t="s">
        <v>116</v>
      </c>
      <c r="F3071" s="36" t="s">
        <v>36</v>
      </c>
      <c r="G3071" s="36" t="s">
        <v>4073</v>
      </c>
      <c r="H3071" s="9" t="s">
        <v>4405</v>
      </c>
      <c r="I3071" s="10">
        <v>0</v>
      </c>
      <c r="J3071" s="12">
        <v>1</v>
      </c>
      <c r="K3071" s="12">
        <v>0</v>
      </c>
      <c r="L3071" s="12">
        <v>0</v>
      </c>
      <c r="M3071" s="12">
        <v>0</v>
      </c>
      <c r="N3071" s="39">
        <v>0</v>
      </c>
      <c r="O3071" s="31">
        <v>0.5</v>
      </c>
      <c r="P3071" s="36" t="s">
        <v>99</v>
      </c>
    </row>
    <row r="3072" spans="1:16" ht="48" x14ac:dyDescent="0.25">
      <c r="A3072" s="38">
        <v>39961</v>
      </c>
      <c r="B3072" s="38">
        <v>39961</v>
      </c>
      <c r="C3072" s="11">
        <v>2009</v>
      </c>
      <c r="D3072" s="11" t="s">
        <v>34</v>
      </c>
      <c r="E3072" s="11" t="s">
        <v>35</v>
      </c>
      <c r="F3072" s="36" t="s">
        <v>162</v>
      </c>
      <c r="G3072" s="36" t="s">
        <v>4406</v>
      </c>
      <c r="H3072" s="9" t="s">
        <v>4407</v>
      </c>
      <c r="I3072" s="10">
        <v>0</v>
      </c>
      <c r="J3072" s="12">
        <v>905</v>
      </c>
      <c r="K3072" s="12">
        <v>181</v>
      </c>
      <c r="L3072" s="12">
        <v>0</v>
      </c>
      <c r="M3072" s="12">
        <v>4</v>
      </c>
      <c r="N3072" s="39">
        <v>0</v>
      </c>
      <c r="O3072" s="31">
        <v>145.32499999999999</v>
      </c>
      <c r="P3072" s="36" t="s">
        <v>298</v>
      </c>
    </row>
    <row r="3073" spans="1:16" ht="24" x14ac:dyDescent="0.25">
      <c r="A3073" s="38">
        <v>39961</v>
      </c>
      <c r="B3073" s="38">
        <v>39961</v>
      </c>
      <c r="C3073" s="11">
        <v>2009</v>
      </c>
      <c r="D3073" s="11" t="s">
        <v>34</v>
      </c>
      <c r="E3073" s="11" t="s">
        <v>35</v>
      </c>
      <c r="F3073" s="36" t="s">
        <v>253</v>
      </c>
      <c r="G3073" s="36" t="s">
        <v>3503</v>
      </c>
      <c r="H3073" s="9" t="s">
        <v>4408</v>
      </c>
      <c r="I3073" s="10">
        <v>0</v>
      </c>
      <c r="J3073" s="12">
        <v>1</v>
      </c>
      <c r="K3073" s="12">
        <v>0</v>
      </c>
      <c r="L3073" s="12">
        <v>0</v>
      </c>
      <c r="M3073" s="12">
        <v>0</v>
      </c>
      <c r="N3073" s="39">
        <v>0</v>
      </c>
      <c r="O3073" s="31">
        <v>0</v>
      </c>
      <c r="P3073" s="36" t="s">
        <v>99</v>
      </c>
    </row>
    <row r="3074" spans="1:16" ht="48" x14ac:dyDescent="0.25">
      <c r="A3074" s="38">
        <v>39962</v>
      </c>
      <c r="B3074" s="38">
        <v>39962</v>
      </c>
      <c r="C3074" s="11">
        <v>2009</v>
      </c>
      <c r="D3074" s="11" t="s">
        <v>34</v>
      </c>
      <c r="E3074" s="11" t="s">
        <v>35</v>
      </c>
      <c r="F3074" s="36" t="s">
        <v>100</v>
      </c>
      <c r="G3074" s="36" t="s">
        <v>4409</v>
      </c>
      <c r="H3074" s="9" t="s">
        <v>4410</v>
      </c>
      <c r="I3074" s="10">
        <v>0</v>
      </c>
      <c r="J3074" s="12">
        <v>18000</v>
      </c>
      <c r="K3074" s="12">
        <v>3600</v>
      </c>
      <c r="L3074" s="12">
        <v>0</v>
      </c>
      <c r="M3074" s="12">
        <v>0</v>
      </c>
      <c r="N3074" s="39">
        <v>0</v>
      </c>
      <c r="O3074" s="31">
        <v>18.431999999999999</v>
      </c>
      <c r="P3074" s="36" t="s">
        <v>99</v>
      </c>
    </row>
    <row r="3075" spans="1:16" ht="144" x14ac:dyDescent="0.25">
      <c r="A3075" s="38">
        <v>39963</v>
      </c>
      <c r="B3075" s="38">
        <v>39963</v>
      </c>
      <c r="C3075" s="11">
        <v>2009</v>
      </c>
      <c r="D3075" s="35" t="s">
        <v>115</v>
      </c>
      <c r="E3075" s="11" t="s">
        <v>116</v>
      </c>
      <c r="F3075" s="36" t="s">
        <v>57</v>
      </c>
      <c r="G3075" s="36" t="s">
        <v>2549</v>
      </c>
      <c r="H3075" s="9" t="s">
        <v>4411</v>
      </c>
      <c r="I3075" s="10">
        <v>4</v>
      </c>
      <c r="J3075" s="12">
        <v>254</v>
      </c>
      <c r="K3075" s="12">
        <v>7</v>
      </c>
      <c r="L3075" s="12">
        <v>0</v>
      </c>
      <c r="M3075" s="12">
        <v>0</v>
      </c>
      <c r="N3075" s="39">
        <v>0</v>
      </c>
      <c r="O3075" s="31">
        <v>0</v>
      </c>
      <c r="P3075" s="36" t="s">
        <v>99</v>
      </c>
    </row>
    <row r="3076" spans="1:16" ht="96" x14ac:dyDescent="0.25">
      <c r="A3076" s="38">
        <v>39963</v>
      </c>
      <c r="B3076" s="38">
        <v>39963</v>
      </c>
      <c r="C3076" s="11">
        <v>2009</v>
      </c>
      <c r="D3076" s="35" t="s">
        <v>115</v>
      </c>
      <c r="E3076" s="11" t="s">
        <v>116</v>
      </c>
      <c r="F3076" s="36" t="s">
        <v>55</v>
      </c>
      <c r="G3076" s="36" t="s">
        <v>4412</v>
      </c>
      <c r="H3076" s="9" t="s">
        <v>4413</v>
      </c>
      <c r="I3076" s="10">
        <v>2</v>
      </c>
      <c r="J3076" s="12">
        <v>43</v>
      </c>
      <c r="K3076" s="12">
        <v>0</v>
      </c>
      <c r="L3076" s="12">
        <v>0</v>
      </c>
      <c r="M3076" s="12">
        <v>0</v>
      </c>
      <c r="N3076" s="39">
        <v>0</v>
      </c>
      <c r="O3076" s="31">
        <v>1.7</v>
      </c>
      <c r="P3076" s="36" t="s">
        <v>99</v>
      </c>
    </row>
    <row r="3077" spans="1:16" ht="36" x14ac:dyDescent="0.25">
      <c r="A3077" s="38">
        <v>39963</v>
      </c>
      <c r="B3077" s="38">
        <v>39963</v>
      </c>
      <c r="C3077" s="11">
        <v>2009</v>
      </c>
      <c r="D3077" s="11" t="s">
        <v>34</v>
      </c>
      <c r="E3077" s="11" t="s">
        <v>35</v>
      </c>
      <c r="F3077" s="36" t="s">
        <v>162</v>
      </c>
      <c r="G3077" s="36" t="s">
        <v>315</v>
      </c>
      <c r="H3077" s="9" t="s">
        <v>4414</v>
      </c>
      <c r="I3077" s="10">
        <v>0</v>
      </c>
      <c r="J3077" s="12">
        <v>1670</v>
      </c>
      <c r="K3077" s="12">
        <v>294</v>
      </c>
      <c r="L3077" s="12">
        <v>0</v>
      </c>
      <c r="M3077" s="12">
        <v>0</v>
      </c>
      <c r="N3077" s="39">
        <v>0</v>
      </c>
      <c r="O3077" s="31">
        <v>1.50528</v>
      </c>
      <c r="P3077" s="36" t="s">
        <v>99</v>
      </c>
    </row>
    <row r="3078" spans="1:16" ht="60" x14ac:dyDescent="0.25">
      <c r="A3078" s="38">
        <v>39963</v>
      </c>
      <c r="B3078" s="38">
        <v>39963</v>
      </c>
      <c r="C3078" s="11">
        <v>2009</v>
      </c>
      <c r="D3078" s="11" t="s">
        <v>34</v>
      </c>
      <c r="E3078" s="11" t="s">
        <v>35</v>
      </c>
      <c r="F3078" s="36" t="s">
        <v>55</v>
      </c>
      <c r="G3078" s="36" t="s">
        <v>733</v>
      </c>
      <c r="H3078" s="9" t="s">
        <v>4415</v>
      </c>
      <c r="I3078" s="10">
        <v>0</v>
      </c>
      <c r="J3078" s="12">
        <v>200</v>
      </c>
      <c r="K3078" s="12">
        <v>40</v>
      </c>
      <c r="L3078" s="12">
        <v>0</v>
      </c>
      <c r="M3078" s="12">
        <v>0</v>
      </c>
      <c r="N3078" s="39">
        <v>0</v>
      </c>
      <c r="O3078" s="31">
        <v>0.34952</v>
      </c>
      <c r="P3078" s="36" t="s">
        <v>99</v>
      </c>
    </row>
    <row r="3079" spans="1:16" ht="48" x14ac:dyDescent="0.25">
      <c r="A3079" s="38">
        <v>39963</v>
      </c>
      <c r="B3079" s="38">
        <v>39963</v>
      </c>
      <c r="C3079" s="11">
        <v>2009</v>
      </c>
      <c r="D3079" s="11" t="s">
        <v>34</v>
      </c>
      <c r="E3079" s="11" t="s">
        <v>333</v>
      </c>
      <c r="F3079" s="36" t="s">
        <v>15</v>
      </c>
      <c r="G3079" s="36" t="s">
        <v>552</v>
      </c>
      <c r="H3079" s="9" t="s">
        <v>4416</v>
      </c>
      <c r="I3079" s="10">
        <v>0</v>
      </c>
      <c r="J3079" s="12">
        <v>175</v>
      </c>
      <c r="K3079" s="12">
        <v>35</v>
      </c>
      <c r="L3079" s="12">
        <v>0</v>
      </c>
      <c r="M3079" s="12">
        <v>0</v>
      </c>
      <c r="N3079" s="39">
        <v>0</v>
      </c>
      <c r="O3079" s="31">
        <v>0.30582999999999999</v>
      </c>
      <c r="P3079" s="36" t="s">
        <v>99</v>
      </c>
    </row>
    <row r="3080" spans="1:16" ht="108" x14ac:dyDescent="0.25">
      <c r="A3080" s="38">
        <v>39963</v>
      </c>
      <c r="B3080" s="38">
        <v>39963</v>
      </c>
      <c r="C3080" s="11">
        <v>2009</v>
      </c>
      <c r="D3080" s="35" t="s">
        <v>115</v>
      </c>
      <c r="E3080" s="11" t="s">
        <v>116</v>
      </c>
      <c r="F3080" s="36" t="s">
        <v>19</v>
      </c>
      <c r="G3080" s="36" t="s">
        <v>1034</v>
      </c>
      <c r="H3080" s="9" t="s">
        <v>4417</v>
      </c>
      <c r="I3080" s="10">
        <v>0</v>
      </c>
      <c r="J3080" s="12">
        <v>0</v>
      </c>
      <c r="K3080" s="12">
        <v>0</v>
      </c>
      <c r="L3080" s="12">
        <v>0</v>
      </c>
      <c r="M3080" s="12">
        <v>0</v>
      </c>
      <c r="N3080" s="39">
        <v>0</v>
      </c>
      <c r="O3080" s="31">
        <v>0.45</v>
      </c>
      <c r="P3080" s="36" t="s">
        <v>99</v>
      </c>
    </row>
    <row r="3081" spans="1:16" ht="24" x14ac:dyDescent="0.25">
      <c r="A3081" s="38">
        <v>39963</v>
      </c>
      <c r="B3081" s="38">
        <v>39963</v>
      </c>
      <c r="C3081" s="11">
        <v>2009</v>
      </c>
      <c r="D3081" s="35" t="s">
        <v>13</v>
      </c>
      <c r="E3081" s="11" t="s">
        <v>149</v>
      </c>
      <c r="F3081" s="36" t="s">
        <v>100</v>
      </c>
      <c r="G3081" s="36" t="s">
        <v>2689</v>
      </c>
      <c r="H3081" s="9" t="s">
        <v>4418</v>
      </c>
      <c r="I3081" s="10">
        <v>0</v>
      </c>
      <c r="J3081" s="12">
        <v>0</v>
      </c>
      <c r="K3081" s="12">
        <v>0</v>
      </c>
      <c r="L3081" s="12">
        <v>0</v>
      </c>
      <c r="M3081" s="12">
        <v>0</v>
      </c>
      <c r="N3081" s="39">
        <v>0</v>
      </c>
      <c r="O3081" s="31">
        <v>0</v>
      </c>
      <c r="P3081" s="36" t="s">
        <v>99</v>
      </c>
    </row>
    <row r="3082" spans="1:16" ht="36" x14ac:dyDescent="0.25">
      <c r="A3082" s="38">
        <v>39965</v>
      </c>
      <c r="B3082" s="38">
        <v>39965</v>
      </c>
      <c r="C3082" s="11">
        <v>2009</v>
      </c>
      <c r="D3082" s="11" t="s">
        <v>34</v>
      </c>
      <c r="E3082" s="11" t="s">
        <v>35</v>
      </c>
      <c r="F3082" s="36" t="s">
        <v>162</v>
      </c>
      <c r="G3082" s="36" t="s">
        <v>4419</v>
      </c>
      <c r="H3082" s="9" t="s">
        <v>4420</v>
      </c>
      <c r="I3082" s="10">
        <v>1</v>
      </c>
      <c r="J3082" s="12">
        <v>241</v>
      </c>
      <c r="K3082" s="12">
        <v>48</v>
      </c>
      <c r="L3082" s="12">
        <v>0</v>
      </c>
      <c r="M3082" s="12">
        <v>0</v>
      </c>
      <c r="N3082" s="39">
        <v>0</v>
      </c>
      <c r="O3082" s="31">
        <v>0.24576000000000001</v>
      </c>
      <c r="P3082" s="36" t="s">
        <v>99</v>
      </c>
    </row>
    <row r="3083" spans="1:16" ht="36" x14ac:dyDescent="0.25">
      <c r="A3083" s="38">
        <v>39965</v>
      </c>
      <c r="B3083" s="38">
        <v>40025</v>
      </c>
      <c r="C3083" s="11">
        <v>2009</v>
      </c>
      <c r="D3083" s="11" t="s">
        <v>34</v>
      </c>
      <c r="E3083" s="11" t="s">
        <v>39</v>
      </c>
      <c r="F3083" s="36" t="s">
        <v>42</v>
      </c>
      <c r="G3083" s="36" t="s">
        <v>4421</v>
      </c>
      <c r="H3083" s="9" t="s">
        <v>4422</v>
      </c>
      <c r="I3083" s="10">
        <v>0</v>
      </c>
      <c r="J3083" s="12">
        <v>2737</v>
      </c>
      <c r="K3083" s="12">
        <v>0</v>
      </c>
      <c r="L3083" s="12">
        <v>0</v>
      </c>
      <c r="M3083" s="12">
        <v>0</v>
      </c>
      <c r="N3083" s="39">
        <v>6843</v>
      </c>
      <c r="O3083" s="31">
        <v>219.397836735</v>
      </c>
      <c r="P3083" s="36" t="s">
        <v>41</v>
      </c>
    </row>
    <row r="3084" spans="1:16" ht="228" x14ac:dyDescent="0.25">
      <c r="A3084" s="38">
        <v>39965</v>
      </c>
      <c r="B3084" s="38">
        <v>40056</v>
      </c>
      <c r="C3084" s="11">
        <v>2009</v>
      </c>
      <c r="D3084" s="11" t="s">
        <v>34</v>
      </c>
      <c r="E3084" s="11" t="s">
        <v>39</v>
      </c>
      <c r="F3084" s="36" t="s">
        <v>97</v>
      </c>
      <c r="G3084" s="9" t="s">
        <v>4423</v>
      </c>
      <c r="H3084" s="9" t="s">
        <v>4424</v>
      </c>
      <c r="I3084" s="10">
        <v>0</v>
      </c>
      <c r="J3084" s="12">
        <v>13816</v>
      </c>
      <c r="K3084" s="12">
        <v>0</v>
      </c>
      <c r="L3084" s="12">
        <v>0</v>
      </c>
      <c r="M3084" s="12">
        <v>0</v>
      </c>
      <c r="N3084" s="39">
        <v>38675.870000000003</v>
      </c>
      <c r="O3084" s="31">
        <v>204.74742582084002</v>
      </c>
      <c r="P3084" s="36" t="s">
        <v>41</v>
      </c>
    </row>
    <row r="3085" spans="1:16" ht="36" x14ac:dyDescent="0.25">
      <c r="A3085" s="38">
        <v>39965</v>
      </c>
      <c r="B3085" s="38">
        <v>40025</v>
      </c>
      <c r="C3085" s="11">
        <v>2009</v>
      </c>
      <c r="D3085" s="11" t="s">
        <v>34</v>
      </c>
      <c r="E3085" s="11" t="s">
        <v>39</v>
      </c>
      <c r="F3085" s="36" t="s">
        <v>75</v>
      </c>
      <c r="G3085" s="9" t="s">
        <v>4425</v>
      </c>
      <c r="H3085" s="9" t="s">
        <v>4426</v>
      </c>
      <c r="I3085" s="10">
        <v>0</v>
      </c>
      <c r="J3085" s="12">
        <v>4695</v>
      </c>
      <c r="K3085" s="12">
        <v>0</v>
      </c>
      <c r="L3085" s="12">
        <v>0</v>
      </c>
      <c r="M3085" s="12">
        <v>0</v>
      </c>
      <c r="N3085" s="39">
        <v>17149.009999999998</v>
      </c>
      <c r="O3085" s="31">
        <v>158.47499262277799</v>
      </c>
      <c r="P3085" s="36" t="s">
        <v>41</v>
      </c>
    </row>
    <row r="3086" spans="1:16" ht="48" x14ac:dyDescent="0.25">
      <c r="A3086" s="38">
        <v>39965</v>
      </c>
      <c r="B3086" s="38">
        <v>40056</v>
      </c>
      <c r="C3086" s="11">
        <v>2009</v>
      </c>
      <c r="D3086" s="11" t="s">
        <v>34</v>
      </c>
      <c r="E3086" s="11" t="s">
        <v>39</v>
      </c>
      <c r="F3086" s="36" t="s">
        <v>44</v>
      </c>
      <c r="G3086" s="9" t="s">
        <v>4427</v>
      </c>
      <c r="H3086" s="9" t="s">
        <v>4428</v>
      </c>
      <c r="I3086" s="10">
        <v>0</v>
      </c>
      <c r="J3086" s="12">
        <v>6168</v>
      </c>
      <c r="K3086" s="12">
        <v>0</v>
      </c>
      <c r="L3086" s="12">
        <v>0</v>
      </c>
      <c r="M3086" s="12">
        <v>0</v>
      </c>
      <c r="N3086" s="39">
        <v>17529.88</v>
      </c>
      <c r="O3086" s="31">
        <v>118.108322037828</v>
      </c>
      <c r="P3086" s="36" t="s">
        <v>41</v>
      </c>
    </row>
    <row r="3087" spans="1:16" ht="84" x14ac:dyDescent="0.25">
      <c r="A3087" s="38">
        <v>39965</v>
      </c>
      <c r="B3087" s="38">
        <v>40025</v>
      </c>
      <c r="C3087" s="11">
        <v>2009</v>
      </c>
      <c r="D3087" s="11" t="s">
        <v>34</v>
      </c>
      <c r="E3087" s="11" t="s">
        <v>39</v>
      </c>
      <c r="F3087" s="36" t="s">
        <v>253</v>
      </c>
      <c r="G3087" s="9" t="s">
        <v>4429</v>
      </c>
      <c r="H3087" s="9" t="s">
        <v>4430</v>
      </c>
      <c r="I3087" s="10">
        <v>0</v>
      </c>
      <c r="J3087" s="12">
        <v>539</v>
      </c>
      <c r="K3087" s="12">
        <v>0</v>
      </c>
      <c r="L3087" s="12">
        <v>0</v>
      </c>
      <c r="M3087" s="12">
        <v>0</v>
      </c>
      <c r="N3087" s="39">
        <v>0</v>
      </c>
      <c r="O3087" s="31">
        <v>40.965525</v>
      </c>
      <c r="P3087" s="36" t="s">
        <v>41</v>
      </c>
    </row>
    <row r="3088" spans="1:16" ht="60" x14ac:dyDescent="0.25">
      <c r="A3088" s="38">
        <v>39965</v>
      </c>
      <c r="B3088" s="38">
        <v>39965</v>
      </c>
      <c r="C3088" s="11">
        <v>2009</v>
      </c>
      <c r="D3088" s="35" t="s">
        <v>104</v>
      </c>
      <c r="E3088" s="11" t="s">
        <v>1676</v>
      </c>
      <c r="F3088" s="36" t="s">
        <v>51</v>
      </c>
      <c r="G3088" s="36" t="s">
        <v>1839</v>
      </c>
      <c r="H3088" s="9" t="s">
        <v>4431</v>
      </c>
      <c r="I3088" s="10">
        <v>0</v>
      </c>
      <c r="J3088" s="12">
        <v>200</v>
      </c>
      <c r="K3088" s="12">
        <v>40</v>
      </c>
      <c r="L3088" s="12">
        <v>0</v>
      </c>
      <c r="M3088" s="12">
        <v>0</v>
      </c>
      <c r="N3088" s="39">
        <v>0</v>
      </c>
      <c r="O3088" s="31">
        <v>1.10748</v>
      </c>
      <c r="P3088" s="36" t="s">
        <v>99</v>
      </c>
    </row>
    <row r="3089" spans="1:16" ht="48" x14ac:dyDescent="0.25">
      <c r="A3089" s="38">
        <v>39965</v>
      </c>
      <c r="B3089" s="38">
        <v>39965</v>
      </c>
      <c r="C3089" s="11">
        <v>2009</v>
      </c>
      <c r="D3089" s="35" t="s">
        <v>13</v>
      </c>
      <c r="E3089" s="11" t="s">
        <v>125</v>
      </c>
      <c r="F3089" s="36" t="s">
        <v>19</v>
      </c>
      <c r="G3089" s="36" t="s">
        <v>1282</v>
      </c>
      <c r="H3089" s="9" t="s">
        <v>4432</v>
      </c>
      <c r="I3089" s="10">
        <v>2</v>
      </c>
      <c r="J3089" s="12">
        <v>3</v>
      </c>
      <c r="K3089" s="12">
        <v>0</v>
      </c>
      <c r="L3089" s="12">
        <v>0</v>
      </c>
      <c r="M3089" s="12">
        <v>0</v>
      </c>
      <c r="N3089" s="39">
        <v>0</v>
      </c>
      <c r="O3089" s="31">
        <v>0</v>
      </c>
      <c r="P3089" s="36" t="s">
        <v>99</v>
      </c>
    </row>
    <row r="3090" spans="1:16" ht="36" x14ac:dyDescent="0.25">
      <c r="A3090" s="38">
        <v>39967</v>
      </c>
      <c r="B3090" s="38">
        <v>39967</v>
      </c>
      <c r="C3090" s="11">
        <v>2009</v>
      </c>
      <c r="D3090" s="35" t="s">
        <v>115</v>
      </c>
      <c r="E3090" s="11" t="s">
        <v>116</v>
      </c>
      <c r="F3090" s="36" t="s">
        <v>42</v>
      </c>
      <c r="G3090" s="36" t="s">
        <v>4189</v>
      </c>
      <c r="H3090" s="9" t="s">
        <v>4433</v>
      </c>
      <c r="I3090" s="10">
        <v>16</v>
      </c>
      <c r="J3090" s="12">
        <v>20</v>
      </c>
      <c r="K3090" s="12">
        <v>0</v>
      </c>
      <c r="L3090" s="12">
        <v>0</v>
      </c>
      <c r="M3090" s="12">
        <v>0</v>
      </c>
      <c r="N3090" s="39">
        <v>0</v>
      </c>
      <c r="O3090" s="31">
        <v>0.85</v>
      </c>
      <c r="P3090" s="36" t="s">
        <v>99</v>
      </c>
    </row>
    <row r="3091" spans="1:16" ht="24" x14ac:dyDescent="0.25">
      <c r="A3091" s="38">
        <v>39967</v>
      </c>
      <c r="B3091" s="38">
        <v>39967</v>
      </c>
      <c r="C3091" s="11">
        <v>2009</v>
      </c>
      <c r="D3091" s="11" t="s">
        <v>34</v>
      </c>
      <c r="E3091" s="11" t="s">
        <v>35</v>
      </c>
      <c r="F3091" s="36" t="s">
        <v>75</v>
      </c>
      <c r="G3091" s="36" t="s">
        <v>4434</v>
      </c>
      <c r="H3091" s="9" t="s">
        <v>4435</v>
      </c>
      <c r="I3091" s="10">
        <v>0</v>
      </c>
      <c r="J3091" s="12">
        <v>300</v>
      </c>
      <c r="K3091" s="12">
        <v>60</v>
      </c>
      <c r="L3091" s="12">
        <v>0</v>
      </c>
      <c r="M3091" s="12">
        <v>0</v>
      </c>
      <c r="N3091" s="39">
        <v>0</v>
      </c>
      <c r="O3091" s="31">
        <v>0.52427999999999997</v>
      </c>
      <c r="P3091" s="36" t="s">
        <v>99</v>
      </c>
    </row>
    <row r="3092" spans="1:16" ht="108" x14ac:dyDescent="0.25">
      <c r="A3092" s="38">
        <v>39967</v>
      </c>
      <c r="B3092" s="38">
        <v>39967</v>
      </c>
      <c r="C3092" s="11">
        <v>2009</v>
      </c>
      <c r="D3092" s="35" t="s">
        <v>115</v>
      </c>
      <c r="E3092" s="11" t="s">
        <v>116</v>
      </c>
      <c r="F3092" s="36" t="s">
        <v>165</v>
      </c>
      <c r="G3092" s="36" t="s">
        <v>1293</v>
      </c>
      <c r="H3092" s="9" t="s">
        <v>4436</v>
      </c>
      <c r="I3092" s="10">
        <v>0</v>
      </c>
      <c r="J3092" s="12">
        <v>7</v>
      </c>
      <c r="K3092" s="12">
        <v>0</v>
      </c>
      <c r="L3092" s="12">
        <v>0</v>
      </c>
      <c r="M3092" s="12">
        <v>0</v>
      </c>
      <c r="N3092" s="39">
        <v>0</v>
      </c>
      <c r="O3092" s="31">
        <v>1.1000000000000001</v>
      </c>
      <c r="P3092" s="36" t="s">
        <v>99</v>
      </c>
    </row>
    <row r="3093" spans="1:16" ht="72" x14ac:dyDescent="0.25">
      <c r="A3093" s="38">
        <v>39968</v>
      </c>
      <c r="B3093" s="38">
        <v>39968</v>
      </c>
      <c r="C3093" s="11">
        <v>2009</v>
      </c>
      <c r="D3093" s="35" t="s">
        <v>115</v>
      </c>
      <c r="E3093" s="11" t="s">
        <v>116</v>
      </c>
      <c r="F3093" s="36" t="s">
        <v>51</v>
      </c>
      <c r="G3093" s="36" t="s">
        <v>2066</v>
      </c>
      <c r="H3093" s="9" t="s">
        <v>4437</v>
      </c>
      <c r="I3093" s="10">
        <v>1</v>
      </c>
      <c r="J3093" s="12">
        <v>2</v>
      </c>
      <c r="K3093" s="12">
        <v>0</v>
      </c>
      <c r="L3093" s="12">
        <v>0</v>
      </c>
      <c r="M3093" s="12">
        <v>0</v>
      </c>
      <c r="N3093" s="39">
        <v>0</v>
      </c>
      <c r="O3093" s="31">
        <v>1.1499999999999999</v>
      </c>
      <c r="P3093" s="36" t="s">
        <v>99</v>
      </c>
    </row>
    <row r="3094" spans="1:16" ht="24" x14ac:dyDescent="0.25">
      <c r="A3094" s="38">
        <v>39968</v>
      </c>
      <c r="B3094" s="38">
        <v>39968</v>
      </c>
      <c r="C3094" s="11">
        <v>2009</v>
      </c>
      <c r="D3094" s="11" t="s">
        <v>34</v>
      </c>
      <c r="E3094" s="11" t="s">
        <v>35</v>
      </c>
      <c r="F3094" s="36" t="s">
        <v>69</v>
      </c>
      <c r="G3094" s="36" t="s">
        <v>264</v>
      </c>
      <c r="H3094" s="9" t="s">
        <v>4438</v>
      </c>
      <c r="I3094" s="10">
        <v>0</v>
      </c>
      <c r="J3094" s="12">
        <v>55</v>
      </c>
      <c r="K3094" s="12">
        <v>11</v>
      </c>
      <c r="L3094" s="12">
        <v>0</v>
      </c>
      <c r="M3094" s="12">
        <v>0</v>
      </c>
      <c r="N3094" s="39">
        <v>0</v>
      </c>
      <c r="O3094" s="31">
        <v>9.6117999999999995E-2</v>
      </c>
      <c r="P3094" s="36" t="s">
        <v>99</v>
      </c>
    </row>
    <row r="3095" spans="1:16" ht="60" x14ac:dyDescent="0.25">
      <c r="A3095" s="38">
        <v>39969</v>
      </c>
      <c r="B3095" s="38">
        <v>39969</v>
      </c>
      <c r="C3095" s="11">
        <v>2009</v>
      </c>
      <c r="D3095" s="35" t="s">
        <v>13</v>
      </c>
      <c r="E3095" s="11" t="s">
        <v>112</v>
      </c>
      <c r="F3095" s="36" t="s">
        <v>47</v>
      </c>
      <c r="G3095" s="36" t="s">
        <v>2113</v>
      </c>
      <c r="H3095" s="9" t="s">
        <v>4439</v>
      </c>
      <c r="I3095" s="10">
        <v>49</v>
      </c>
      <c r="J3095" s="12">
        <v>128</v>
      </c>
      <c r="K3095" s="12">
        <v>0</v>
      </c>
      <c r="L3095" s="12">
        <v>1</v>
      </c>
      <c r="M3095" s="12">
        <v>0</v>
      </c>
      <c r="N3095" s="39">
        <v>0</v>
      </c>
      <c r="O3095" s="31">
        <v>0</v>
      </c>
      <c r="P3095" s="36" t="s">
        <v>99</v>
      </c>
    </row>
    <row r="3096" spans="1:16" ht="60" x14ac:dyDescent="0.25">
      <c r="A3096" s="38">
        <v>39970</v>
      </c>
      <c r="B3096" s="38">
        <v>39970</v>
      </c>
      <c r="C3096" s="11">
        <v>2009</v>
      </c>
      <c r="D3096" s="35" t="s">
        <v>115</v>
      </c>
      <c r="E3096" s="11" t="s">
        <v>116</v>
      </c>
      <c r="F3096" s="36" t="s">
        <v>26</v>
      </c>
      <c r="G3096" s="36" t="s">
        <v>476</v>
      </c>
      <c r="H3096" s="9" t="s">
        <v>4440</v>
      </c>
      <c r="I3096" s="10">
        <v>0</v>
      </c>
      <c r="J3096" s="12">
        <v>0</v>
      </c>
      <c r="K3096" s="12">
        <v>0</v>
      </c>
      <c r="L3096" s="12">
        <v>0</v>
      </c>
      <c r="M3096" s="12">
        <v>0</v>
      </c>
      <c r="N3096" s="39">
        <v>0</v>
      </c>
      <c r="O3096" s="31">
        <v>0.70499999999999996</v>
      </c>
      <c r="P3096" s="36" t="s">
        <v>99</v>
      </c>
    </row>
    <row r="3097" spans="1:16" ht="108" x14ac:dyDescent="0.25">
      <c r="A3097" s="38">
        <v>39970</v>
      </c>
      <c r="B3097" s="38">
        <v>39970</v>
      </c>
      <c r="C3097" s="11">
        <v>2009</v>
      </c>
      <c r="D3097" s="35" t="s">
        <v>115</v>
      </c>
      <c r="E3097" s="11" t="s">
        <v>116</v>
      </c>
      <c r="F3097" s="36" t="s">
        <v>75</v>
      </c>
      <c r="G3097" s="36" t="s">
        <v>2284</v>
      </c>
      <c r="H3097" s="9" t="s">
        <v>4441</v>
      </c>
      <c r="I3097" s="10">
        <v>0</v>
      </c>
      <c r="J3097" s="12">
        <v>0</v>
      </c>
      <c r="K3097" s="12">
        <v>0</v>
      </c>
      <c r="L3097" s="12">
        <v>0</v>
      </c>
      <c r="M3097" s="12">
        <v>0</v>
      </c>
      <c r="N3097" s="39">
        <v>0</v>
      </c>
      <c r="O3097" s="31">
        <v>0.74834999999999996</v>
      </c>
      <c r="P3097" s="36" t="s">
        <v>99</v>
      </c>
    </row>
    <row r="3098" spans="1:16" ht="24" x14ac:dyDescent="0.25">
      <c r="A3098" s="38">
        <v>39972</v>
      </c>
      <c r="B3098" s="38">
        <v>39972</v>
      </c>
      <c r="C3098" s="11">
        <v>2009</v>
      </c>
      <c r="D3098" s="11" t="s">
        <v>34</v>
      </c>
      <c r="E3098" s="11" t="s">
        <v>35</v>
      </c>
      <c r="F3098" s="36" t="s">
        <v>57</v>
      </c>
      <c r="G3098" s="36" t="s">
        <v>2549</v>
      </c>
      <c r="H3098" s="9" t="s">
        <v>4442</v>
      </c>
      <c r="I3098" s="10">
        <v>0</v>
      </c>
      <c r="J3098" s="12">
        <v>0</v>
      </c>
      <c r="K3098" s="12">
        <v>0</v>
      </c>
      <c r="L3098" s="12">
        <v>0</v>
      </c>
      <c r="M3098" s="12">
        <v>0</v>
      </c>
      <c r="N3098" s="39">
        <v>0</v>
      </c>
      <c r="O3098" s="31">
        <v>0</v>
      </c>
      <c r="P3098" s="36" t="s">
        <v>99</v>
      </c>
    </row>
    <row r="3099" spans="1:16" ht="84" x14ac:dyDescent="0.25">
      <c r="A3099" s="38">
        <v>39973</v>
      </c>
      <c r="B3099" s="38">
        <v>39973</v>
      </c>
      <c r="C3099" s="11">
        <v>2009</v>
      </c>
      <c r="D3099" s="11" t="s">
        <v>34</v>
      </c>
      <c r="E3099" s="11" t="s">
        <v>35</v>
      </c>
      <c r="F3099" s="36" t="s">
        <v>97</v>
      </c>
      <c r="G3099" s="36" t="s">
        <v>4443</v>
      </c>
      <c r="H3099" s="9" t="s">
        <v>4444</v>
      </c>
      <c r="I3099" s="10">
        <v>0</v>
      </c>
      <c r="J3099" s="12">
        <v>380</v>
      </c>
      <c r="K3099" s="12">
        <v>76</v>
      </c>
      <c r="L3099" s="12">
        <v>0</v>
      </c>
      <c r="M3099" s="12">
        <v>0</v>
      </c>
      <c r="N3099" s="39">
        <v>0</v>
      </c>
      <c r="O3099" s="31">
        <v>0.66408800000000001</v>
      </c>
      <c r="P3099" s="36" t="s">
        <v>99</v>
      </c>
    </row>
    <row r="3100" spans="1:16" ht="180" x14ac:dyDescent="0.25">
      <c r="A3100" s="38">
        <v>39973</v>
      </c>
      <c r="B3100" s="38">
        <v>39973</v>
      </c>
      <c r="C3100" s="11">
        <v>2009</v>
      </c>
      <c r="D3100" s="35" t="s">
        <v>115</v>
      </c>
      <c r="E3100" s="11" t="s">
        <v>116</v>
      </c>
      <c r="F3100" s="36" t="s">
        <v>28</v>
      </c>
      <c r="G3100" s="36" t="s">
        <v>977</v>
      </c>
      <c r="H3100" s="9" t="s">
        <v>4445</v>
      </c>
      <c r="I3100" s="10">
        <v>0</v>
      </c>
      <c r="J3100" s="12">
        <v>0</v>
      </c>
      <c r="K3100" s="12">
        <v>1</v>
      </c>
      <c r="L3100" s="12">
        <v>0</v>
      </c>
      <c r="M3100" s="12">
        <v>0</v>
      </c>
      <c r="N3100" s="39">
        <v>0</v>
      </c>
      <c r="O3100" s="31">
        <v>1.6118539999999999</v>
      </c>
      <c r="P3100" s="36" t="s">
        <v>99</v>
      </c>
    </row>
    <row r="3101" spans="1:16" ht="84" x14ac:dyDescent="0.25">
      <c r="A3101" s="38">
        <v>39974</v>
      </c>
      <c r="B3101" s="38">
        <v>39974</v>
      </c>
      <c r="C3101" s="11">
        <v>2009</v>
      </c>
      <c r="D3101" s="35" t="s">
        <v>115</v>
      </c>
      <c r="E3101" s="11" t="s">
        <v>116</v>
      </c>
      <c r="F3101" s="36" t="s">
        <v>62</v>
      </c>
      <c r="G3101" s="36" t="s">
        <v>3605</v>
      </c>
      <c r="H3101" s="9" t="s">
        <v>4446</v>
      </c>
      <c r="I3101" s="10">
        <v>0</v>
      </c>
      <c r="J3101" s="12">
        <v>250</v>
      </c>
      <c r="K3101" s="12">
        <v>0</v>
      </c>
      <c r="L3101" s="12">
        <v>0</v>
      </c>
      <c r="M3101" s="12">
        <v>0</v>
      </c>
      <c r="N3101" s="39">
        <v>0</v>
      </c>
      <c r="O3101" s="31">
        <v>0</v>
      </c>
      <c r="P3101" s="36" t="s">
        <v>99</v>
      </c>
    </row>
    <row r="3102" spans="1:16" ht="36" x14ac:dyDescent="0.25">
      <c r="A3102" s="38">
        <v>39975</v>
      </c>
      <c r="B3102" s="38">
        <v>39975</v>
      </c>
      <c r="C3102" s="11">
        <v>2009</v>
      </c>
      <c r="D3102" s="35" t="s">
        <v>13</v>
      </c>
      <c r="E3102" s="11" t="s">
        <v>112</v>
      </c>
      <c r="F3102" s="36" t="s">
        <v>30</v>
      </c>
      <c r="G3102" s="36" t="s">
        <v>361</v>
      </c>
      <c r="H3102" s="9" t="s">
        <v>4447</v>
      </c>
      <c r="I3102" s="10">
        <v>0</v>
      </c>
      <c r="J3102" s="12">
        <v>286</v>
      </c>
      <c r="K3102" s="12">
        <v>0</v>
      </c>
      <c r="L3102" s="12">
        <v>0</v>
      </c>
      <c r="M3102" s="12">
        <v>0</v>
      </c>
      <c r="N3102" s="39">
        <v>0</v>
      </c>
      <c r="O3102" s="31">
        <v>0</v>
      </c>
      <c r="P3102" s="36" t="s">
        <v>99</v>
      </c>
    </row>
    <row r="3103" spans="1:16" ht="24" x14ac:dyDescent="0.25">
      <c r="A3103" s="38">
        <v>39975</v>
      </c>
      <c r="B3103" s="38">
        <v>39975</v>
      </c>
      <c r="C3103" s="11">
        <v>2009</v>
      </c>
      <c r="D3103" s="35" t="s">
        <v>13</v>
      </c>
      <c r="E3103" s="11" t="s">
        <v>149</v>
      </c>
      <c r="F3103" s="36" t="s">
        <v>165</v>
      </c>
      <c r="G3103" s="36" t="s">
        <v>4272</v>
      </c>
      <c r="H3103" s="9" t="s">
        <v>4448</v>
      </c>
      <c r="I3103" s="10">
        <v>0</v>
      </c>
      <c r="J3103" s="12">
        <v>4</v>
      </c>
      <c r="K3103" s="12">
        <v>0</v>
      </c>
      <c r="L3103" s="12">
        <v>0</v>
      </c>
      <c r="M3103" s="12">
        <v>0</v>
      </c>
      <c r="N3103" s="39">
        <v>0</v>
      </c>
      <c r="O3103" s="31">
        <v>0</v>
      </c>
      <c r="P3103" s="36" t="s">
        <v>99</v>
      </c>
    </row>
    <row r="3104" spans="1:16" ht="60" x14ac:dyDescent="0.25">
      <c r="A3104" s="38">
        <v>39975</v>
      </c>
      <c r="B3104" s="38">
        <v>39975</v>
      </c>
      <c r="C3104" s="11">
        <v>2009</v>
      </c>
      <c r="D3104" s="35" t="s">
        <v>13</v>
      </c>
      <c r="E3104" s="11" t="s">
        <v>125</v>
      </c>
      <c r="F3104" s="36" t="s">
        <v>62</v>
      </c>
      <c r="G3104" s="36" t="s">
        <v>4449</v>
      </c>
      <c r="H3104" s="9" t="s">
        <v>4450</v>
      </c>
      <c r="I3104" s="10">
        <v>0</v>
      </c>
      <c r="J3104" s="12">
        <v>0</v>
      </c>
      <c r="K3104" s="12">
        <v>0</v>
      </c>
      <c r="L3104" s="12">
        <v>0</v>
      </c>
      <c r="M3104" s="12">
        <v>0</v>
      </c>
      <c r="N3104" s="39">
        <v>0</v>
      </c>
      <c r="O3104" s="31">
        <v>0</v>
      </c>
      <c r="P3104" s="36" t="s">
        <v>99</v>
      </c>
    </row>
    <row r="3105" spans="1:16" ht="60" x14ac:dyDescent="0.25">
      <c r="A3105" s="38">
        <v>39977</v>
      </c>
      <c r="B3105" s="38">
        <v>39977</v>
      </c>
      <c r="C3105" s="11">
        <v>2009</v>
      </c>
      <c r="D3105" s="35" t="s">
        <v>13</v>
      </c>
      <c r="E3105" s="11" t="s">
        <v>112</v>
      </c>
      <c r="F3105" s="36" t="s">
        <v>62</v>
      </c>
      <c r="G3105" s="36" t="s">
        <v>4451</v>
      </c>
      <c r="H3105" s="9" t="s">
        <v>4452</v>
      </c>
      <c r="I3105" s="10">
        <v>0</v>
      </c>
      <c r="J3105" s="12">
        <v>40</v>
      </c>
      <c r="K3105" s="12">
        <v>8</v>
      </c>
      <c r="L3105" s="12">
        <v>0</v>
      </c>
      <c r="M3105" s="12">
        <v>0</v>
      </c>
      <c r="N3105" s="39">
        <v>0</v>
      </c>
      <c r="O3105" s="31">
        <v>0.221496</v>
      </c>
      <c r="P3105" s="36" t="s">
        <v>99</v>
      </c>
    </row>
    <row r="3106" spans="1:16" ht="84" x14ac:dyDescent="0.25">
      <c r="A3106" s="38">
        <v>39977</v>
      </c>
      <c r="B3106" s="38">
        <v>39977</v>
      </c>
      <c r="C3106" s="11">
        <v>2009</v>
      </c>
      <c r="D3106" s="35" t="s">
        <v>115</v>
      </c>
      <c r="E3106" s="11" t="s">
        <v>116</v>
      </c>
      <c r="F3106" s="36" t="s">
        <v>57</v>
      </c>
      <c r="G3106" s="36" t="s">
        <v>1288</v>
      </c>
      <c r="H3106" s="9" t="s">
        <v>4453</v>
      </c>
      <c r="I3106" s="10">
        <v>0</v>
      </c>
      <c r="J3106" s="12">
        <v>0</v>
      </c>
      <c r="K3106" s="12">
        <v>0</v>
      </c>
      <c r="L3106" s="12">
        <v>0</v>
      </c>
      <c r="M3106" s="12">
        <v>0</v>
      </c>
      <c r="N3106" s="39">
        <v>0</v>
      </c>
      <c r="O3106" s="31">
        <v>0.45</v>
      </c>
      <c r="P3106" s="36" t="s">
        <v>99</v>
      </c>
    </row>
    <row r="3107" spans="1:16" ht="24" x14ac:dyDescent="0.25">
      <c r="A3107" s="38">
        <v>39977</v>
      </c>
      <c r="B3107" s="38">
        <v>39977</v>
      </c>
      <c r="C3107" s="11">
        <v>2009</v>
      </c>
      <c r="D3107" s="35" t="s">
        <v>13</v>
      </c>
      <c r="E3107" s="11" t="s">
        <v>125</v>
      </c>
      <c r="F3107" s="36" t="s">
        <v>32</v>
      </c>
      <c r="G3107" s="36" t="s">
        <v>4454</v>
      </c>
      <c r="H3107" s="9" t="s">
        <v>4455</v>
      </c>
      <c r="I3107" s="10">
        <v>0</v>
      </c>
      <c r="J3107" s="12">
        <v>3</v>
      </c>
      <c r="K3107" s="12">
        <v>0</v>
      </c>
      <c r="L3107" s="12">
        <v>0</v>
      </c>
      <c r="M3107" s="12">
        <v>0</v>
      </c>
      <c r="N3107" s="39">
        <v>0</v>
      </c>
      <c r="O3107" s="31">
        <v>0</v>
      </c>
      <c r="P3107" s="36" t="s">
        <v>99</v>
      </c>
    </row>
    <row r="3108" spans="1:16" ht="36" x14ac:dyDescent="0.25">
      <c r="A3108" s="38">
        <v>39978</v>
      </c>
      <c r="B3108" s="38">
        <v>39978</v>
      </c>
      <c r="C3108" s="11">
        <v>2009</v>
      </c>
      <c r="D3108" s="35" t="s">
        <v>13</v>
      </c>
      <c r="E3108" s="11" t="s">
        <v>125</v>
      </c>
      <c r="F3108" s="36" t="s">
        <v>92</v>
      </c>
      <c r="G3108" s="36" t="s">
        <v>92</v>
      </c>
      <c r="H3108" s="9" t="s">
        <v>4456</v>
      </c>
      <c r="I3108" s="10">
        <v>1</v>
      </c>
      <c r="J3108" s="12">
        <v>9</v>
      </c>
      <c r="K3108" s="12">
        <v>0</v>
      </c>
      <c r="L3108" s="12">
        <v>0</v>
      </c>
      <c r="M3108" s="12">
        <v>0</v>
      </c>
      <c r="N3108" s="39">
        <v>0</v>
      </c>
      <c r="O3108" s="31">
        <v>0</v>
      </c>
      <c r="P3108" s="36" t="s">
        <v>99</v>
      </c>
    </row>
    <row r="3109" spans="1:16" ht="36" x14ac:dyDescent="0.25">
      <c r="A3109" s="38">
        <v>39981</v>
      </c>
      <c r="B3109" s="38">
        <v>39981</v>
      </c>
      <c r="C3109" s="11">
        <v>2009</v>
      </c>
      <c r="D3109" s="11" t="s">
        <v>34</v>
      </c>
      <c r="E3109" s="11" t="s">
        <v>35</v>
      </c>
      <c r="F3109" s="36" t="s">
        <v>100</v>
      </c>
      <c r="G3109" s="36" t="s">
        <v>100</v>
      </c>
      <c r="H3109" s="9" t="s">
        <v>4457</v>
      </c>
      <c r="I3109" s="10">
        <v>0</v>
      </c>
      <c r="J3109" s="12">
        <v>175</v>
      </c>
      <c r="K3109" s="12">
        <v>35</v>
      </c>
      <c r="L3109" s="12">
        <v>0</v>
      </c>
      <c r="M3109" s="12">
        <v>0</v>
      </c>
      <c r="N3109" s="39">
        <v>0</v>
      </c>
      <c r="O3109" s="31">
        <v>0.1792</v>
      </c>
      <c r="P3109" s="36" t="s">
        <v>99</v>
      </c>
    </row>
    <row r="3110" spans="1:16" ht="72" x14ac:dyDescent="0.25">
      <c r="A3110" s="38">
        <v>39981</v>
      </c>
      <c r="B3110" s="38">
        <v>39981</v>
      </c>
      <c r="C3110" s="11">
        <v>2009</v>
      </c>
      <c r="D3110" s="11" t="s">
        <v>34</v>
      </c>
      <c r="E3110" s="11" t="s">
        <v>35</v>
      </c>
      <c r="F3110" s="36" t="s">
        <v>75</v>
      </c>
      <c r="G3110" s="36" t="s">
        <v>4458</v>
      </c>
      <c r="H3110" s="9" t="s">
        <v>4459</v>
      </c>
      <c r="I3110" s="10">
        <v>0</v>
      </c>
      <c r="J3110" s="12">
        <v>35</v>
      </c>
      <c r="K3110" s="12">
        <v>7</v>
      </c>
      <c r="L3110" s="12">
        <v>0</v>
      </c>
      <c r="M3110" s="12">
        <v>0</v>
      </c>
      <c r="N3110" s="39">
        <v>0</v>
      </c>
      <c r="O3110" s="31">
        <v>0.113666</v>
      </c>
      <c r="P3110" s="36" t="s">
        <v>99</v>
      </c>
    </row>
    <row r="3111" spans="1:16" ht="48" x14ac:dyDescent="0.25">
      <c r="A3111" s="38">
        <v>39982</v>
      </c>
      <c r="B3111" s="38">
        <v>39982</v>
      </c>
      <c r="C3111" s="11">
        <v>2009</v>
      </c>
      <c r="D3111" s="11" t="s">
        <v>34</v>
      </c>
      <c r="E3111" s="11" t="s">
        <v>35</v>
      </c>
      <c r="F3111" s="36" t="s">
        <v>97</v>
      </c>
      <c r="G3111" s="36" t="s">
        <v>97</v>
      </c>
      <c r="H3111" s="9" t="s">
        <v>4460</v>
      </c>
      <c r="I3111" s="10">
        <v>1</v>
      </c>
      <c r="J3111" s="12">
        <v>76</v>
      </c>
      <c r="K3111" s="12">
        <v>15</v>
      </c>
      <c r="L3111" s="12">
        <v>0</v>
      </c>
      <c r="M3111" s="12">
        <v>0</v>
      </c>
      <c r="N3111" s="39">
        <v>0</v>
      </c>
      <c r="O3111" s="31">
        <v>7.6799999999999993E-2</v>
      </c>
      <c r="P3111" s="36" t="s">
        <v>99</v>
      </c>
    </row>
    <row r="3112" spans="1:16" ht="60" x14ac:dyDescent="0.25">
      <c r="A3112" s="38">
        <v>39982</v>
      </c>
      <c r="B3112" s="38">
        <v>39982</v>
      </c>
      <c r="C3112" s="11">
        <v>2009</v>
      </c>
      <c r="D3112" s="11" t="s">
        <v>34</v>
      </c>
      <c r="E3112" s="11" t="s">
        <v>35</v>
      </c>
      <c r="F3112" s="36" t="s">
        <v>51</v>
      </c>
      <c r="G3112" s="36" t="s">
        <v>1839</v>
      </c>
      <c r="H3112" s="9" t="s">
        <v>4461</v>
      </c>
      <c r="I3112" s="10">
        <v>0</v>
      </c>
      <c r="J3112" s="12">
        <v>0</v>
      </c>
      <c r="K3112" s="12" t="s">
        <v>145</v>
      </c>
      <c r="L3112" s="12">
        <v>0</v>
      </c>
      <c r="M3112" s="12">
        <v>0</v>
      </c>
      <c r="N3112" s="39">
        <v>0</v>
      </c>
      <c r="O3112" s="31">
        <v>0</v>
      </c>
      <c r="P3112" s="36" t="s">
        <v>99</v>
      </c>
    </row>
    <row r="3113" spans="1:16" ht="60" x14ac:dyDescent="0.25">
      <c r="A3113" s="38">
        <v>39982</v>
      </c>
      <c r="B3113" s="38">
        <v>39982</v>
      </c>
      <c r="C3113" s="11">
        <v>2009</v>
      </c>
      <c r="D3113" s="11" t="s">
        <v>34</v>
      </c>
      <c r="E3113" s="11" t="s">
        <v>35</v>
      </c>
      <c r="F3113" s="36" t="s">
        <v>165</v>
      </c>
      <c r="G3113" s="9" t="s">
        <v>4462</v>
      </c>
      <c r="H3113" s="9" t="s">
        <v>4463</v>
      </c>
      <c r="I3113" s="10">
        <v>0</v>
      </c>
      <c r="J3113" s="12">
        <v>0</v>
      </c>
      <c r="K3113" s="12">
        <v>0</v>
      </c>
      <c r="L3113" s="12">
        <v>0</v>
      </c>
      <c r="M3113" s="12">
        <v>0</v>
      </c>
      <c r="N3113" s="39">
        <v>0</v>
      </c>
      <c r="O3113" s="31">
        <v>0</v>
      </c>
      <c r="P3113" s="36" t="s">
        <v>99</v>
      </c>
    </row>
    <row r="3114" spans="1:16" ht="60" x14ac:dyDescent="0.25">
      <c r="A3114" s="38">
        <v>39983</v>
      </c>
      <c r="B3114" s="38">
        <v>39983</v>
      </c>
      <c r="C3114" s="11">
        <v>2009</v>
      </c>
      <c r="D3114" s="35" t="s">
        <v>13</v>
      </c>
      <c r="E3114" s="11" t="s">
        <v>112</v>
      </c>
      <c r="F3114" s="36" t="s">
        <v>62</v>
      </c>
      <c r="G3114" s="36" t="s">
        <v>2122</v>
      </c>
      <c r="H3114" s="9" t="s">
        <v>4464</v>
      </c>
      <c r="I3114" s="10">
        <v>0</v>
      </c>
      <c r="J3114" s="12">
        <v>1500</v>
      </c>
      <c r="K3114" s="12">
        <v>0</v>
      </c>
      <c r="L3114" s="12">
        <v>0</v>
      </c>
      <c r="M3114" s="12">
        <v>0</v>
      </c>
      <c r="N3114" s="39">
        <v>0</v>
      </c>
      <c r="O3114" s="31">
        <v>0</v>
      </c>
      <c r="P3114" s="36" t="s">
        <v>99</v>
      </c>
    </row>
    <row r="3115" spans="1:16" ht="60" x14ac:dyDescent="0.25">
      <c r="A3115" s="38">
        <v>39983</v>
      </c>
      <c r="B3115" s="38">
        <v>39983</v>
      </c>
      <c r="C3115" s="11">
        <v>2009</v>
      </c>
      <c r="D3115" s="11" t="s">
        <v>34</v>
      </c>
      <c r="E3115" s="11" t="s">
        <v>35</v>
      </c>
      <c r="F3115" s="36" t="s">
        <v>57</v>
      </c>
      <c r="G3115" s="36" t="s">
        <v>2549</v>
      </c>
      <c r="H3115" s="9" t="s">
        <v>4465</v>
      </c>
      <c r="I3115" s="10">
        <v>0</v>
      </c>
      <c r="J3115" s="12">
        <v>0</v>
      </c>
      <c r="K3115" s="12">
        <v>2</v>
      </c>
      <c r="L3115" s="12">
        <v>0</v>
      </c>
      <c r="M3115" s="12">
        <v>0</v>
      </c>
      <c r="N3115" s="39">
        <v>0</v>
      </c>
      <c r="O3115" s="31">
        <v>1.7475999999999998E-2</v>
      </c>
      <c r="P3115" s="36" t="s">
        <v>99</v>
      </c>
    </row>
    <row r="3116" spans="1:16" ht="72" x14ac:dyDescent="0.25">
      <c r="A3116" s="38">
        <v>39983</v>
      </c>
      <c r="B3116" s="38">
        <v>39983</v>
      </c>
      <c r="C3116" s="11">
        <v>2009</v>
      </c>
      <c r="D3116" s="35" t="s">
        <v>115</v>
      </c>
      <c r="E3116" s="11" t="s">
        <v>116</v>
      </c>
      <c r="F3116" s="36" t="s">
        <v>51</v>
      </c>
      <c r="G3116" s="36" t="s">
        <v>2083</v>
      </c>
      <c r="H3116" s="9" t="s">
        <v>4466</v>
      </c>
      <c r="I3116" s="10">
        <v>0</v>
      </c>
      <c r="J3116" s="12">
        <v>25</v>
      </c>
      <c r="K3116" s="12">
        <v>0</v>
      </c>
      <c r="L3116" s="12">
        <v>0</v>
      </c>
      <c r="M3116" s="12">
        <v>0</v>
      </c>
      <c r="N3116" s="39">
        <v>0</v>
      </c>
      <c r="O3116" s="31">
        <v>0</v>
      </c>
      <c r="P3116" s="36" t="s">
        <v>99</v>
      </c>
    </row>
    <row r="3117" spans="1:16" ht="96" x14ac:dyDescent="0.25">
      <c r="A3117" s="38">
        <v>39983</v>
      </c>
      <c r="B3117" s="38">
        <v>39983</v>
      </c>
      <c r="C3117" s="11">
        <v>2009</v>
      </c>
      <c r="D3117" s="35" t="s">
        <v>13</v>
      </c>
      <c r="E3117" s="11" t="s">
        <v>112</v>
      </c>
      <c r="F3117" s="36" t="s">
        <v>92</v>
      </c>
      <c r="G3117" s="36" t="s">
        <v>92</v>
      </c>
      <c r="H3117" s="9" t="s">
        <v>4467</v>
      </c>
      <c r="I3117" s="10">
        <v>0</v>
      </c>
      <c r="J3117" s="12">
        <v>1</v>
      </c>
      <c r="K3117" s="12">
        <v>0</v>
      </c>
      <c r="L3117" s="12">
        <v>0</v>
      </c>
      <c r="M3117" s="12">
        <v>0</v>
      </c>
      <c r="N3117" s="39">
        <v>0</v>
      </c>
      <c r="O3117" s="31">
        <v>0</v>
      </c>
      <c r="P3117" s="36" t="s">
        <v>99</v>
      </c>
    </row>
    <row r="3118" spans="1:16" ht="60" x14ac:dyDescent="0.25">
      <c r="A3118" s="38">
        <v>39984</v>
      </c>
      <c r="B3118" s="38">
        <v>39984</v>
      </c>
      <c r="C3118" s="11">
        <v>2009</v>
      </c>
      <c r="D3118" s="35" t="s">
        <v>115</v>
      </c>
      <c r="E3118" s="11" t="s">
        <v>116</v>
      </c>
      <c r="F3118" s="36" t="s">
        <v>36</v>
      </c>
      <c r="G3118" s="36" t="s">
        <v>2534</v>
      </c>
      <c r="H3118" s="9" t="s">
        <v>4468</v>
      </c>
      <c r="I3118" s="10">
        <v>0</v>
      </c>
      <c r="J3118" s="12">
        <v>46</v>
      </c>
      <c r="K3118" s="12">
        <v>0</v>
      </c>
      <c r="L3118" s="12">
        <v>0</v>
      </c>
      <c r="M3118" s="12">
        <v>0</v>
      </c>
      <c r="N3118" s="39">
        <v>0</v>
      </c>
      <c r="O3118" s="31">
        <v>1.2</v>
      </c>
      <c r="P3118" s="36" t="s">
        <v>99</v>
      </c>
    </row>
    <row r="3119" spans="1:16" ht="60" x14ac:dyDescent="0.25">
      <c r="A3119" s="38">
        <v>39984</v>
      </c>
      <c r="B3119" s="38">
        <v>39984</v>
      </c>
      <c r="C3119" s="11">
        <v>2009</v>
      </c>
      <c r="D3119" s="11" t="s">
        <v>34</v>
      </c>
      <c r="E3119" s="11" t="s">
        <v>35</v>
      </c>
      <c r="F3119" s="36" t="s">
        <v>55</v>
      </c>
      <c r="G3119" s="36" t="s">
        <v>2060</v>
      </c>
      <c r="H3119" s="9" t="s">
        <v>4469</v>
      </c>
      <c r="I3119" s="10">
        <v>0</v>
      </c>
      <c r="J3119" s="12">
        <v>264</v>
      </c>
      <c r="K3119" s="12">
        <v>66</v>
      </c>
      <c r="L3119" s="12">
        <v>0</v>
      </c>
      <c r="M3119" s="12">
        <v>0</v>
      </c>
      <c r="N3119" s="39">
        <v>0</v>
      </c>
      <c r="O3119" s="31">
        <v>0.33792</v>
      </c>
      <c r="P3119" s="36" t="s">
        <v>99</v>
      </c>
    </row>
    <row r="3120" spans="1:16" ht="48" x14ac:dyDescent="0.25">
      <c r="A3120" s="38">
        <v>39984</v>
      </c>
      <c r="B3120" s="38">
        <v>39984</v>
      </c>
      <c r="C3120" s="11">
        <v>2009</v>
      </c>
      <c r="D3120" s="11" t="s">
        <v>34</v>
      </c>
      <c r="E3120" s="11" t="s">
        <v>35</v>
      </c>
      <c r="F3120" s="36" t="s">
        <v>165</v>
      </c>
      <c r="G3120" s="36" t="s">
        <v>1293</v>
      </c>
      <c r="H3120" s="9" t="s">
        <v>4470</v>
      </c>
      <c r="I3120" s="10">
        <v>0</v>
      </c>
      <c r="J3120" s="12">
        <v>6</v>
      </c>
      <c r="K3120" s="12">
        <v>0</v>
      </c>
      <c r="L3120" s="12">
        <v>0</v>
      </c>
      <c r="M3120" s="12">
        <v>0</v>
      </c>
      <c r="N3120" s="39">
        <v>0</v>
      </c>
      <c r="O3120" s="31">
        <v>0</v>
      </c>
      <c r="P3120" s="36" t="s">
        <v>99</v>
      </c>
    </row>
    <row r="3121" spans="1:16" ht="108" x14ac:dyDescent="0.25">
      <c r="A3121" s="38">
        <v>39985</v>
      </c>
      <c r="B3121" s="38">
        <v>39985</v>
      </c>
      <c r="C3121" s="11">
        <v>2009</v>
      </c>
      <c r="D3121" s="11" t="s">
        <v>34</v>
      </c>
      <c r="E3121" s="11" t="s">
        <v>35</v>
      </c>
      <c r="F3121" s="36" t="s">
        <v>21</v>
      </c>
      <c r="G3121" s="36" t="s">
        <v>1293</v>
      </c>
      <c r="H3121" s="9" t="s">
        <v>4471</v>
      </c>
      <c r="I3121" s="10">
        <v>9</v>
      </c>
      <c r="J3121" s="12">
        <v>309</v>
      </c>
      <c r="K3121" s="12">
        <v>60</v>
      </c>
      <c r="L3121" s="12">
        <v>0</v>
      </c>
      <c r="M3121" s="12">
        <v>0</v>
      </c>
      <c r="N3121" s="39">
        <v>0</v>
      </c>
      <c r="O3121" s="31">
        <v>0.66930400000000001</v>
      </c>
      <c r="P3121" s="36" t="s">
        <v>99</v>
      </c>
    </row>
    <row r="3122" spans="1:16" ht="24" x14ac:dyDescent="0.25">
      <c r="A3122" s="38">
        <v>39986</v>
      </c>
      <c r="B3122" s="38">
        <v>39986</v>
      </c>
      <c r="C3122" s="11">
        <v>2009</v>
      </c>
      <c r="D3122" s="35" t="s">
        <v>115</v>
      </c>
      <c r="E3122" s="11" t="s">
        <v>116</v>
      </c>
      <c r="F3122" s="36" t="s">
        <v>47</v>
      </c>
      <c r="G3122" s="36" t="s">
        <v>1346</v>
      </c>
      <c r="H3122" s="9" t="s">
        <v>4472</v>
      </c>
      <c r="I3122" s="10">
        <v>6</v>
      </c>
      <c r="J3122" s="12">
        <v>36</v>
      </c>
      <c r="K3122" s="12">
        <v>0</v>
      </c>
      <c r="L3122" s="12">
        <v>0</v>
      </c>
      <c r="M3122" s="12">
        <v>0</v>
      </c>
      <c r="N3122" s="39">
        <v>0</v>
      </c>
      <c r="O3122" s="31">
        <v>0.85</v>
      </c>
      <c r="P3122" s="36" t="s">
        <v>99</v>
      </c>
    </row>
    <row r="3123" spans="1:16" ht="72" x14ac:dyDescent="0.25">
      <c r="A3123" s="38">
        <v>39986</v>
      </c>
      <c r="B3123" s="38">
        <v>39986</v>
      </c>
      <c r="C3123" s="11">
        <v>2009</v>
      </c>
      <c r="D3123" s="11" t="s">
        <v>34</v>
      </c>
      <c r="E3123" s="11" t="s">
        <v>67</v>
      </c>
      <c r="F3123" s="36" t="s">
        <v>15</v>
      </c>
      <c r="G3123" s="36" t="s">
        <v>4473</v>
      </c>
      <c r="H3123" s="9" t="s">
        <v>4474</v>
      </c>
      <c r="I3123" s="10">
        <v>1</v>
      </c>
      <c r="J3123" s="12">
        <v>252</v>
      </c>
      <c r="K3123" s="12">
        <v>50</v>
      </c>
      <c r="L3123" s="12">
        <v>0</v>
      </c>
      <c r="M3123" s="12">
        <v>0</v>
      </c>
      <c r="N3123" s="39">
        <v>0</v>
      </c>
      <c r="O3123" s="31">
        <v>0.43690000000000001</v>
      </c>
      <c r="P3123" s="36" t="s">
        <v>99</v>
      </c>
    </row>
    <row r="3124" spans="1:16" ht="72" x14ac:dyDescent="0.25">
      <c r="A3124" s="38">
        <v>39986</v>
      </c>
      <c r="B3124" s="38">
        <v>39986</v>
      </c>
      <c r="C3124" s="11">
        <v>2009</v>
      </c>
      <c r="D3124" s="11" t="s">
        <v>34</v>
      </c>
      <c r="E3124" s="11" t="s">
        <v>67</v>
      </c>
      <c r="F3124" s="36" t="s">
        <v>75</v>
      </c>
      <c r="G3124" s="36" t="s">
        <v>1500</v>
      </c>
      <c r="H3124" s="9" t="s">
        <v>4475</v>
      </c>
      <c r="I3124" s="10">
        <v>0</v>
      </c>
      <c r="J3124" s="12">
        <v>550</v>
      </c>
      <c r="K3124" s="12">
        <v>110</v>
      </c>
      <c r="L3124" s="12">
        <v>0</v>
      </c>
      <c r="M3124" s="12">
        <v>0</v>
      </c>
      <c r="N3124" s="39">
        <v>0</v>
      </c>
      <c r="O3124" s="31">
        <v>1.3882000000000001</v>
      </c>
      <c r="P3124" s="36" t="s">
        <v>99</v>
      </c>
    </row>
    <row r="3125" spans="1:16" ht="84" x14ac:dyDescent="0.25">
      <c r="A3125" s="38">
        <v>39988</v>
      </c>
      <c r="B3125" s="38">
        <v>39988</v>
      </c>
      <c r="C3125" s="11">
        <v>2009</v>
      </c>
      <c r="D3125" s="11" t="s">
        <v>34</v>
      </c>
      <c r="E3125" s="11" t="s">
        <v>35</v>
      </c>
      <c r="F3125" s="36" t="s">
        <v>36</v>
      </c>
      <c r="G3125" s="36" t="s">
        <v>1397</v>
      </c>
      <c r="H3125" s="9" t="s">
        <v>4476</v>
      </c>
      <c r="I3125" s="10">
        <v>1</v>
      </c>
      <c r="J3125" s="12">
        <v>631</v>
      </c>
      <c r="K3125" s="12">
        <v>126</v>
      </c>
      <c r="L3125" s="12">
        <v>0</v>
      </c>
      <c r="M3125" s="12">
        <v>0</v>
      </c>
      <c r="N3125" s="39">
        <v>0</v>
      </c>
      <c r="O3125" s="31">
        <v>0.64512000000000003</v>
      </c>
      <c r="P3125" s="36" t="s">
        <v>99</v>
      </c>
    </row>
    <row r="3126" spans="1:16" ht="24" x14ac:dyDescent="0.25">
      <c r="A3126" s="38">
        <v>39988</v>
      </c>
      <c r="B3126" s="38">
        <v>39988</v>
      </c>
      <c r="C3126" s="11">
        <v>2009</v>
      </c>
      <c r="D3126" s="35" t="s">
        <v>115</v>
      </c>
      <c r="E3126" s="11" t="s">
        <v>116</v>
      </c>
      <c r="F3126" s="36" t="s">
        <v>47</v>
      </c>
      <c r="G3126" s="36" t="s">
        <v>1771</v>
      </c>
      <c r="H3126" s="9" t="s">
        <v>4477</v>
      </c>
      <c r="I3126" s="10">
        <v>0</v>
      </c>
      <c r="J3126" s="12">
        <v>2</v>
      </c>
      <c r="K3126" s="12">
        <v>0</v>
      </c>
      <c r="L3126" s="12">
        <v>0</v>
      </c>
      <c r="M3126" s="12">
        <v>0</v>
      </c>
      <c r="N3126" s="39">
        <v>0</v>
      </c>
      <c r="O3126" s="31">
        <v>1</v>
      </c>
      <c r="P3126" s="36" t="s">
        <v>99</v>
      </c>
    </row>
    <row r="3127" spans="1:16" ht="60" x14ac:dyDescent="0.25">
      <c r="A3127" s="38">
        <v>39988</v>
      </c>
      <c r="B3127" s="38">
        <v>39988</v>
      </c>
      <c r="C3127" s="11">
        <v>2009</v>
      </c>
      <c r="D3127" s="35" t="s">
        <v>13</v>
      </c>
      <c r="E3127" s="11" t="s">
        <v>112</v>
      </c>
      <c r="F3127" s="36" t="s">
        <v>75</v>
      </c>
      <c r="G3127" s="36" t="s">
        <v>679</v>
      </c>
      <c r="H3127" s="9" t="s">
        <v>4478</v>
      </c>
      <c r="I3127" s="10">
        <v>0</v>
      </c>
      <c r="J3127" s="12">
        <v>0</v>
      </c>
      <c r="K3127" s="12">
        <v>0</v>
      </c>
      <c r="L3127" s="12">
        <v>0</v>
      </c>
      <c r="M3127" s="12">
        <v>0</v>
      </c>
      <c r="N3127" s="39">
        <v>0</v>
      </c>
      <c r="O3127" s="31">
        <v>0</v>
      </c>
      <c r="P3127" s="36" t="s">
        <v>99</v>
      </c>
    </row>
    <row r="3128" spans="1:16" ht="60" x14ac:dyDescent="0.25">
      <c r="A3128" s="38">
        <v>39989</v>
      </c>
      <c r="B3128" s="38">
        <v>39989</v>
      </c>
      <c r="C3128" s="11">
        <v>2009</v>
      </c>
      <c r="D3128" s="35" t="s">
        <v>13</v>
      </c>
      <c r="E3128" s="11" t="s">
        <v>125</v>
      </c>
      <c r="F3128" s="36" t="s">
        <v>55</v>
      </c>
      <c r="G3128" s="36" t="s">
        <v>4097</v>
      </c>
      <c r="H3128" s="9" t="s">
        <v>4479</v>
      </c>
      <c r="I3128" s="10">
        <v>0</v>
      </c>
      <c r="J3128" s="12">
        <v>6</v>
      </c>
      <c r="K3128" s="12">
        <v>0</v>
      </c>
      <c r="L3128" s="12">
        <v>0</v>
      </c>
      <c r="M3128" s="12">
        <v>0</v>
      </c>
      <c r="N3128" s="39">
        <v>0</v>
      </c>
      <c r="O3128" s="31">
        <v>0</v>
      </c>
      <c r="P3128" s="36" t="s">
        <v>99</v>
      </c>
    </row>
    <row r="3129" spans="1:16" ht="24" x14ac:dyDescent="0.25">
      <c r="A3129" s="38">
        <v>39989</v>
      </c>
      <c r="B3129" s="38">
        <v>39989</v>
      </c>
      <c r="C3129" s="11">
        <v>2009</v>
      </c>
      <c r="D3129" s="35" t="s">
        <v>115</v>
      </c>
      <c r="E3129" s="11" t="s">
        <v>116</v>
      </c>
      <c r="F3129" s="36" t="s">
        <v>162</v>
      </c>
      <c r="G3129" s="36" t="s">
        <v>3549</v>
      </c>
      <c r="H3129" s="9" t="s">
        <v>4480</v>
      </c>
      <c r="I3129" s="10">
        <v>0</v>
      </c>
      <c r="J3129" s="12">
        <v>0</v>
      </c>
      <c r="K3129" s="12">
        <v>0</v>
      </c>
      <c r="L3129" s="12">
        <v>0</v>
      </c>
      <c r="M3129" s="12">
        <v>0</v>
      </c>
      <c r="N3129" s="39">
        <v>0</v>
      </c>
      <c r="O3129" s="31">
        <v>2.1720000000000002</v>
      </c>
      <c r="P3129" s="36" t="s">
        <v>99</v>
      </c>
    </row>
    <row r="3130" spans="1:16" ht="24" x14ac:dyDescent="0.25">
      <c r="A3130" s="38">
        <v>39989</v>
      </c>
      <c r="B3130" s="38">
        <v>39989</v>
      </c>
      <c r="C3130" s="11">
        <v>2009</v>
      </c>
      <c r="D3130" s="35" t="s">
        <v>13</v>
      </c>
      <c r="E3130" s="11" t="s">
        <v>125</v>
      </c>
      <c r="F3130" s="36" t="s">
        <v>253</v>
      </c>
      <c r="G3130" s="36" t="s">
        <v>4481</v>
      </c>
      <c r="H3130" s="9" t="s">
        <v>4482</v>
      </c>
      <c r="I3130" s="10">
        <v>0</v>
      </c>
      <c r="J3130" s="12">
        <v>2</v>
      </c>
      <c r="K3130" s="12">
        <v>0</v>
      </c>
      <c r="L3130" s="12">
        <v>0</v>
      </c>
      <c r="M3130" s="12">
        <v>0</v>
      </c>
      <c r="N3130" s="39">
        <v>0</v>
      </c>
      <c r="O3130" s="31">
        <v>0</v>
      </c>
      <c r="P3130" s="36" t="s">
        <v>99</v>
      </c>
    </row>
    <row r="3131" spans="1:16" ht="24" x14ac:dyDescent="0.25">
      <c r="A3131" s="38">
        <v>39990</v>
      </c>
      <c r="B3131" s="38">
        <v>39990</v>
      </c>
      <c r="C3131" s="11">
        <v>2009</v>
      </c>
      <c r="D3131" s="35" t="s">
        <v>115</v>
      </c>
      <c r="E3131" s="11" t="s">
        <v>116</v>
      </c>
      <c r="F3131" s="36" t="s">
        <v>47</v>
      </c>
      <c r="G3131" s="36" t="s">
        <v>2297</v>
      </c>
      <c r="H3131" s="9" t="s">
        <v>4483</v>
      </c>
      <c r="I3131" s="10">
        <v>1</v>
      </c>
      <c r="J3131" s="12">
        <v>11</v>
      </c>
      <c r="K3131" s="12">
        <v>0</v>
      </c>
      <c r="L3131" s="12">
        <v>0</v>
      </c>
      <c r="M3131" s="12">
        <v>0</v>
      </c>
      <c r="N3131" s="39">
        <v>0</v>
      </c>
      <c r="O3131" s="31">
        <v>1.35</v>
      </c>
      <c r="P3131" s="36" t="s">
        <v>99</v>
      </c>
    </row>
    <row r="3132" spans="1:16" ht="108" x14ac:dyDescent="0.25">
      <c r="A3132" s="38">
        <v>39991</v>
      </c>
      <c r="B3132" s="38">
        <v>39991</v>
      </c>
      <c r="C3132" s="11">
        <v>2009</v>
      </c>
      <c r="D3132" s="35" t="s">
        <v>115</v>
      </c>
      <c r="E3132" s="11" t="s">
        <v>116</v>
      </c>
      <c r="F3132" s="36" t="s">
        <v>57</v>
      </c>
      <c r="G3132" s="36" t="s">
        <v>3574</v>
      </c>
      <c r="H3132" s="9" t="s">
        <v>4484</v>
      </c>
      <c r="I3132" s="10">
        <v>5</v>
      </c>
      <c r="J3132" s="12">
        <v>15</v>
      </c>
      <c r="K3132" s="12">
        <v>0</v>
      </c>
      <c r="L3132" s="12">
        <v>0</v>
      </c>
      <c r="M3132" s="12">
        <v>0</v>
      </c>
      <c r="N3132" s="39">
        <v>0</v>
      </c>
      <c r="O3132" s="31">
        <v>1.35</v>
      </c>
      <c r="P3132" s="36" t="s">
        <v>99</v>
      </c>
    </row>
    <row r="3133" spans="1:16" ht="84" x14ac:dyDescent="0.25">
      <c r="A3133" s="38">
        <v>39991</v>
      </c>
      <c r="B3133" s="38">
        <v>39991</v>
      </c>
      <c r="C3133" s="11">
        <v>2009</v>
      </c>
      <c r="D3133" s="35" t="s">
        <v>115</v>
      </c>
      <c r="E3133" s="11" t="s">
        <v>116</v>
      </c>
      <c r="F3133" s="36" t="s">
        <v>75</v>
      </c>
      <c r="G3133" s="36" t="s">
        <v>379</v>
      </c>
      <c r="H3133" s="9" t="s">
        <v>4485</v>
      </c>
      <c r="I3133" s="10">
        <v>1</v>
      </c>
      <c r="J3133" s="12">
        <v>15</v>
      </c>
      <c r="K3133" s="12">
        <v>0</v>
      </c>
      <c r="L3133" s="12">
        <v>0</v>
      </c>
      <c r="M3133" s="12">
        <v>0</v>
      </c>
      <c r="N3133" s="39">
        <v>0</v>
      </c>
      <c r="O3133" s="31">
        <v>0.85</v>
      </c>
      <c r="P3133" s="36" t="s">
        <v>99</v>
      </c>
    </row>
    <row r="3134" spans="1:16" ht="168" x14ac:dyDescent="0.25">
      <c r="A3134" s="38">
        <v>39992</v>
      </c>
      <c r="B3134" s="38">
        <v>39992</v>
      </c>
      <c r="C3134" s="11">
        <v>2009</v>
      </c>
      <c r="D3134" s="11" t="s">
        <v>34</v>
      </c>
      <c r="E3134" s="11" t="s">
        <v>35</v>
      </c>
      <c r="F3134" s="36" t="s">
        <v>55</v>
      </c>
      <c r="G3134" s="36" t="s">
        <v>2060</v>
      </c>
      <c r="H3134" s="9" t="s">
        <v>4486</v>
      </c>
      <c r="I3134" s="10">
        <v>4</v>
      </c>
      <c r="J3134" s="12">
        <v>6</v>
      </c>
      <c r="K3134" s="12">
        <v>0</v>
      </c>
      <c r="L3134" s="12">
        <v>0</v>
      </c>
      <c r="M3134" s="12">
        <v>0</v>
      </c>
      <c r="N3134" s="39">
        <v>0</v>
      </c>
      <c r="O3134" s="31">
        <v>0</v>
      </c>
      <c r="P3134" s="36" t="s">
        <v>99</v>
      </c>
    </row>
    <row r="3135" spans="1:16" ht="60" x14ac:dyDescent="0.25">
      <c r="A3135" s="38">
        <v>39993</v>
      </c>
      <c r="B3135" s="38">
        <v>39993</v>
      </c>
      <c r="C3135" s="11">
        <v>2009</v>
      </c>
      <c r="D3135" s="11" t="s">
        <v>34</v>
      </c>
      <c r="E3135" s="11" t="s">
        <v>333</v>
      </c>
      <c r="F3135" s="36" t="s">
        <v>19</v>
      </c>
      <c r="G3135" s="36" t="s">
        <v>382</v>
      </c>
      <c r="H3135" s="9" t="s">
        <v>4487</v>
      </c>
      <c r="I3135" s="10">
        <v>1</v>
      </c>
      <c r="J3135" s="12">
        <v>1</v>
      </c>
      <c r="K3135" s="12">
        <v>0</v>
      </c>
      <c r="L3135" s="12">
        <v>0</v>
      </c>
      <c r="M3135" s="12">
        <v>0</v>
      </c>
      <c r="N3135" s="39">
        <v>0</v>
      </c>
      <c r="O3135" s="31">
        <v>0</v>
      </c>
      <c r="P3135" s="36" t="s">
        <v>99</v>
      </c>
    </row>
    <row r="3136" spans="1:16" ht="36" x14ac:dyDescent="0.25">
      <c r="A3136" s="38">
        <v>39993</v>
      </c>
      <c r="B3136" s="38">
        <v>39993</v>
      </c>
      <c r="C3136" s="11">
        <v>2009</v>
      </c>
      <c r="D3136" s="11" t="s">
        <v>34</v>
      </c>
      <c r="E3136" s="11" t="s">
        <v>35</v>
      </c>
      <c r="F3136" s="36" t="s">
        <v>92</v>
      </c>
      <c r="G3136" s="9" t="s">
        <v>4488</v>
      </c>
      <c r="H3136" s="9" t="s">
        <v>4489</v>
      </c>
      <c r="I3136" s="10">
        <v>0</v>
      </c>
      <c r="J3136" s="12">
        <v>2200</v>
      </c>
      <c r="K3136" s="12">
        <v>0</v>
      </c>
      <c r="L3136" s="12">
        <v>0</v>
      </c>
      <c r="M3136" s="12">
        <v>0</v>
      </c>
      <c r="N3136" s="39">
        <v>0</v>
      </c>
      <c r="O3136" s="31">
        <v>1.139</v>
      </c>
      <c r="P3136" s="36" t="s">
        <v>298</v>
      </c>
    </row>
    <row r="3137" spans="1:16" ht="120" x14ac:dyDescent="0.25">
      <c r="A3137" s="38">
        <v>39994</v>
      </c>
      <c r="B3137" s="38">
        <v>39994</v>
      </c>
      <c r="C3137" s="11">
        <v>2009</v>
      </c>
      <c r="D3137" s="11" t="s">
        <v>34</v>
      </c>
      <c r="E3137" s="11" t="s">
        <v>35</v>
      </c>
      <c r="F3137" s="36" t="s">
        <v>92</v>
      </c>
      <c r="G3137" s="36" t="s">
        <v>4490</v>
      </c>
      <c r="H3137" s="9" t="s">
        <v>4491</v>
      </c>
      <c r="I3137" s="10">
        <v>1</v>
      </c>
      <c r="J3137" s="12">
        <v>5</v>
      </c>
      <c r="K3137" s="12">
        <v>0</v>
      </c>
      <c r="L3137" s="12">
        <v>0</v>
      </c>
      <c r="M3137" s="12">
        <v>0</v>
      </c>
      <c r="N3137" s="39">
        <v>0</v>
      </c>
      <c r="O3137" s="31">
        <v>0</v>
      </c>
      <c r="P3137" s="36" t="s">
        <v>99</v>
      </c>
    </row>
    <row r="3138" spans="1:16" ht="48" x14ac:dyDescent="0.25">
      <c r="A3138" s="38">
        <v>39994</v>
      </c>
      <c r="B3138" s="38">
        <v>39994</v>
      </c>
      <c r="C3138" s="11">
        <v>2009</v>
      </c>
      <c r="D3138" s="11" t="s">
        <v>34</v>
      </c>
      <c r="E3138" s="11" t="s">
        <v>35</v>
      </c>
      <c r="F3138" s="36" t="s">
        <v>51</v>
      </c>
      <c r="G3138" s="36" t="s">
        <v>4492</v>
      </c>
      <c r="H3138" s="9" t="s">
        <v>4493</v>
      </c>
      <c r="I3138" s="10">
        <v>0</v>
      </c>
      <c r="J3138" s="12">
        <v>0</v>
      </c>
      <c r="K3138" s="12" t="s">
        <v>145</v>
      </c>
      <c r="L3138" s="12">
        <v>0</v>
      </c>
      <c r="M3138" s="12">
        <v>0</v>
      </c>
      <c r="N3138" s="39">
        <v>0</v>
      </c>
      <c r="O3138" s="31">
        <v>0</v>
      </c>
      <c r="P3138" s="36" t="s">
        <v>99</v>
      </c>
    </row>
    <row r="3139" spans="1:16" ht="48" x14ac:dyDescent="0.25">
      <c r="A3139" s="38">
        <v>39994</v>
      </c>
      <c r="B3139" s="38">
        <v>39994</v>
      </c>
      <c r="C3139" s="11">
        <v>2009</v>
      </c>
      <c r="D3139" s="11" t="s">
        <v>34</v>
      </c>
      <c r="E3139" s="11" t="s">
        <v>35</v>
      </c>
      <c r="F3139" s="36" t="s">
        <v>100</v>
      </c>
      <c r="G3139" s="9" t="s">
        <v>4494</v>
      </c>
      <c r="H3139" s="9" t="s">
        <v>4495</v>
      </c>
      <c r="I3139" s="10">
        <v>0</v>
      </c>
      <c r="J3139" s="12">
        <v>8400</v>
      </c>
      <c r="K3139" s="12">
        <v>350</v>
      </c>
      <c r="L3139" s="12">
        <v>0</v>
      </c>
      <c r="M3139" s="12">
        <v>0</v>
      </c>
      <c r="N3139" s="39">
        <v>0</v>
      </c>
      <c r="O3139" s="31">
        <v>7.73</v>
      </c>
      <c r="P3139" s="36" t="s">
        <v>298</v>
      </c>
    </row>
    <row r="3140" spans="1:16" ht="24" x14ac:dyDescent="0.25">
      <c r="A3140" s="38">
        <v>39994</v>
      </c>
      <c r="B3140" s="38">
        <v>39994</v>
      </c>
      <c r="C3140" s="11">
        <v>2009</v>
      </c>
      <c r="D3140" s="11" t="s">
        <v>34</v>
      </c>
      <c r="E3140" s="11" t="s">
        <v>35</v>
      </c>
      <c r="F3140" s="36" t="s">
        <v>162</v>
      </c>
      <c r="G3140" s="36" t="s">
        <v>4496</v>
      </c>
      <c r="H3140" s="9" t="s">
        <v>4497</v>
      </c>
      <c r="I3140" s="10">
        <v>0</v>
      </c>
      <c r="J3140" s="12">
        <v>160</v>
      </c>
      <c r="K3140" s="12">
        <v>32</v>
      </c>
      <c r="L3140" s="12">
        <v>0</v>
      </c>
      <c r="M3140" s="12">
        <v>0</v>
      </c>
      <c r="N3140" s="39">
        <v>0</v>
      </c>
      <c r="O3140" s="31">
        <v>0.16384000000000001</v>
      </c>
      <c r="P3140" s="36" t="s">
        <v>99</v>
      </c>
    </row>
    <row r="3141" spans="1:16" ht="24" x14ac:dyDescent="0.25">
      <c r="A3141" s="38">
        <v>39995</v>
      </c>
      <c r="B3141" s="38">
        <v>39995</v>
      </c>
      <c r="C3141" s="11">
        <v>2009</v>
      </c>
      <c r="D3141" s="35" t="s">
        <v>13</v>
      </c>
      <c r="E3141" s="11" t="s">
        <v>125</v>
      </c>
      <c r="F3141" s="36" t="s">
        <v>19</v>
      </c>
      <c r="G3141" s="36" t="s">
        <v>3322</v>
      </c>
      <c r="H3141" s="9" t="s">
        <v>4498</v>
      </c>
      <c r="I3141" s="10">
        <v>1</v>
      </c>
      <c r="J3141" s="12">
        <v>1</v>
      </c>
      <c r="K3141" s="12">
        <v>0</v>
      </c>
      <c r="L3141" s="12">
        <v>0</v>
      </c>
      <c r="M3141" s="12">
        <v>0</v>
      </c>
      <c r="N3141" s="39">
        <v>0</v>
      </c>
      <c r="O3141" s="31">
        <v>0</v>
      </c>
      <c r="P3141" s="36" t="s">
        <v>99</v>
      </c>
    </row>
    <row r="3142" spans="1:16" ht="120" x14ac:dyDescent="0.25">
      <c r="A3142" s="38">
        <v>39995</v>
      </c>
      <c r="B3142" s="38">
        <v>40056</v>
      </c>
      <c r="C3142" s="11">
        <v>2009</v>
      </c>
      <c r="D3142" s="11" t="s">
        <v>34</v>
      </c>
      <c r="E3142" s="11" t="s">
        <v>39</v>
      </c>
      <c r="F3142" s="36" t="s">
        <v>75</v>
      </c>
      <c r="G3142" s="9" t="s">
        <v>4499</v>
      </c>
      <c r="H3142" s="9" t="s">
        <v>4500</v>
      </c>
      <c r="I3142" s="10">
        <v>0</v>
      </c>
      <c r="J3142" s="12">
        <v>12772</v>
      </c>
      <c r="K3142" s="12">
        <v>0</v>
      </c>
      <c r="L3142" s="12">
        <v>0</v>
      </c>
      <c r="M3142" s="12">
        <v>0</v>
      </c>
      <c r="N3142" s="39">
        <v>40622.22</v>
      </c>
      <c r="O3142" s="31">
        <v>375.39228298431607</v>
      </c>
      <c r="P3142" s="36" t="s">
        <v>41</v>
      </c>
    </row>
    <row r="3143" spans="1:16" ht="96" x14ac:dyDescent="0.25">
      <c r="A3143" s="38">
        <v>39995</v>
      </c>
      <c r="B3143" s="38">
        <v>40025</v>
      </c>
      <c r="C3143" s="11">
        <v>2009</v>
      </c>
      <c r="D3143" s="11" t="s">
        <v>34</v>
      </c>
      <c r="E3143" s="11" t="s">
        <v>39</v>
      </c>
      <c r="F3143" s="36" t="s">
        <v>55</v>
      </c>
      <c r="G3143" s="9" t="s">
        <v>4501</v>
      </c>
      <c r="H3143" s="9" t="s">
        <v>4502</v>
      </c>
      <c r="I3143" s="10">
        <v>0</v>
      </c>
      <c r="J3143" s="12">
        <v>8756</v>
      </c>
      <c r="K3143" s="12">
        <v>0</v>
      </c>
      <c r="L3143" s="12">
        <v>0</v>
      </c>
      <c r="M3143" s="12">
        <v>0</v>
      </c>
      <c r="N3143" s="39">
        <v>32779.32</v>
      </c>
      <c r="O3143" s="31">
        <v>356.28916102936796</v>
      </c>
      <c r="P3143" s="36" t="s">
        <v>41</v>
      </c>
    </row>
    <row r="3144" spans="1:16" ht="84" x14ac:dyDescent="0.25">
      <c r="A3144" s="38">
        <v>39995</v>
      </c>
      <c r="B3144" s="38">
        <v>40056</v>
      </c>
      <c r="C3144" s="11">
        <v>2009</v>
      </c>
      <c r="D3144" s="11" t="s">
        <v>34</v>
      </c>
      <c r="E3144" s="11" t="s">
        <v>39</v>
      </c>
      <c r="F3144" s="36" t="s">
        <v>32</v>
      </c>
      <c r="G3144" s="9" t="s">
        <v>4503</v>
      </c>
      <c r="H3144" s="9" t="s">
        <v>4504</v>
      </c>
      <c r="I3144" s="10">
        <v>0</v>
      </c>
      <c r="J3144" s="12">
        <v>11603</v>
      </c>
      <c r="K3144" s="12">
        <v>0</v>
      </c>
      <c r="L3144" s="12">
        <v>0</v>
      </c>
      <c r="M3144" s="12">
        <v>0</v>
      </c>
      <c r="N3144" s="39">
        <v>40345.360000000001</v>
      </c>
      <c r="O3144" s="31">
        <v>294.60006000347198</v>
      </c>
      <c r="P3144" s="36" t="s">
        <v>41</v>
      </c>
    </row>
    <row r="3145" spans="1:16" ht="24" x14ac:dyDescent="0.25">
      <c r="A3145" s="38">
        <v>39995</v>
      </c>
      <c r="B3145" s="38">
        <v>40086</v>
      </c>
      <c r="C3145" s="11">
        <v>2009</v>
      </c>
      <c r="D3145" s="11" t="s">
        <v>34</v>
      </c>
      <c r="E3145" s="11" t="s">
        <v>39</v>
      </c>
      <c r="F3145" s="36" t="s">
        <v>92</v>
      </c>
      <c r="G3145" s="9" t="s">
        <v>4505</v>
      </c>
      <c r="H3145" s="9" t="s">
        <v>4506</v>
      </c>
      <c r="I3145" s="10">
        <v>0</v>
      </c>
      <c r="J3145" s="12">
        <v>47814</v>
      </c>
      <c r="K3145" s="12">
        <v>0</v>
      </c>
      <c r="L3145" s="12">
        <v>0</v>
      </c>
      <c r="M3145" s="12">
        <v>0</v>
      </c>
      <c r="N3145" s="39">
        <v>62745.5</v>
      </c>
      <c r="O3145" s="31">
        <v>286.451152713</v>
      </c>
      <c r="P3145" s="36" t="s">
        <v>41</v>
      </c>
    </row>
    <row r="3146" spans="1:16" ht="36" x14ac:dyDescent="0.25">
      <c r="A3146" s="38">
        <v>39995</v>
      </c>
      <c r="B3146" s="38">
        <v>40025</v>
      </c>
      <c r="C3146" s="11">
        <v>2009</v>
      </c>
      <c r="D3146" s="11" t="s">
        <v>34</v>
      </c>
      <c r="E3146" s="11" t="s">
        <v>39</v>
      </c>
      <c r="F3146" s="36" t="s">
        <v>75</v>
      </c>
      <c r="G3146" s="9" t="s">
        <v>4507</v>
      </c>
      <c r="H3146" s="9" t="s">
        <v>4508</v>
      </c>
      <c r="I3146" s="10">
        <v>0</v>
      </c>
      <c r="J3146" s="12">
        <v>4695</v>
      </c>
      <c r="K3146" s="12">
        <v>0</v>
      </c>
      <c r="L3146" s="12">
        <v>0</v>
      </c>
      <c r="M3146" s="12">
        <v>0</v>
      </c>
      <c r="N3146" s="39">
        <v>17149.009999999998</v>
      </c>
      <c r="O3146" s="31">
        <v>158.47499262277799</v>
      </c>
      <c r="P3146" s="36" t="s">
        <v>41</v>
      </c>
    </row>
    <row r="3147" spans="1:16" ht="144" x14ac:dyDescent="0.25">
      <c r="A3147" s="38">
        <v>39995</v>
      </c>
      <c r="B3147" s="38">
        <v>40421</v>
      </c>
      <c r="C3147" s="11">
        <v>2009</v>
      </c>
      <c r="D3147" s="11" t="s">
        <v>34</v>
      </c>
      <c r="E3147" s="11" t="s">
        <v>39</v>
      </c>
      <c r="F3147" s="36" t="s">
        <v>32</v>
      </c>
      <c r="G3147" s="9" t="s">
        <v>4509</v>
      </c>
      <c r="H3147" s="9" t="s">
        <v>4510</v>
      </c>
      <c r="I3147" s="10">
        <v>0</v>
      </c>
      <c r="J3147" s="12">
        <v>1629</v>
      </c>
      <c r="K3147" s="12">
        <v>0</v>
      </c>
      <c r="L3147" s="12">
        <v>0</v>
      </c>
      <c r="M3147" s="12">
        <v>0</v>
      </c>
      <c r="N3147" s="39">
        <v>0</v>
      </c>
      <c r="O3147" s="31">
        <v>110.379002775</v>
      </c>
      <c r="P3147" s="36" t="s">
        <v>41</v>
      </c>
    </row>
    <row r="3148" spans="1:16" ht="36" x14ac:dyDescent="0.25">
      <c r="A3148" s="38">
        <v>39995</v>
      </c>
      <c r="B3148" s="38">
        <v>40086</v>
      </c>
      <c r="C3148" s="11">
        <v>2009</v>
      </c>
      <c r="D3148" s="11" t="s">
        <v>34</v>
      </c>
      <c r="E3148" s="11" t="s">
        <v>39</v>
      </c>
      <c r="F3148" s="36" t="s">
        <v>75</v>
      </c>
      <c r="G3148" s="36" t="s">
        <v>4511</v>
      </c>
      <c r="H3148" s="9" t="s">
        <v>4512</v>
      </c>
      <c r="I3148" s="10">
        <v>0</v>
      </c>
      <c r="J3148" s="12">
        <v>2906</v>
      </c>
      <c r="K3148" s="12">
        <v>0</v>
      </c>
      <c r="L3148" s="12">
        <v>0</v>
      </c>
      <c r="M3148" s="12">
        <v>0</v>
      </c>
      <c r="N3148" s="39">
        <v>10040.540000000001</v>
      </c>
      <c r="O3148" s="31">
        <v>92.785210483212012</v>
      </c>
      <c r="P3148" s="36" t="s">
        <v>41</v>
      </c>
    </row>
    <row r="3149" spans="1:16" ht="36" x14ac:dyDescent="0.25">
      <c r="A3149" s="38">
        <v>39995</v>
      </c>
      <c r="B3149" s="38">
        <v>40056</v>
      </c>
      <c r="C3149" s="11">
        <v>2009</v>
      </c>
      <c r="D3149" s="11" t="s">
        <v>34</v>
      </c>
      <c r="E3149" s="11" t="s">
        <v>39</v>
      </c>
      <c r="F3149" s="36" t="s">
        <v>77</v>
      </c>
      <c r="G3149" s="36" t="s">
        <v>4513</v>
      </c>
      <c r="H3149" s="9" t="s">
        <v>4514</v>
      </c>
      <c r="I3149" s="10">
        <v>0</v>
      </c>
      <c r="J3149" s="12">
        <v>3642</v>
      </c>
      <c r="K3149" s="12">
        <v>0</v>
      </c>
      <c r="L3149" s="12">
        <v>0</v>
      </c>
      <c r="M3149" s="12">
        <v>0</v>
      </c>
      <c r="N3149" s="39">
        <v>6700.5</v>
      </c>
      <c r="O3149" s="31">
        <v>77.013221926499995</v>
      </c>
      <c r="P3149" s="36" t="s">
        <v>41</v>
      </c>
    </row>
    <row r="3150" spans="1:16" ht="36" x14ac:dyDescent="0.25">
      <c r="A3150" s="38">
        <v>39995</v>
      </c>
      <c r="B3150" s="38">
        <v>40086</v>
      </c>
      <c r="C3150" s="11">
        <v>2009</v>
      </c>
      <c r="D3150" s="11" t="s">
        <v>34</v>
      </c>
      <c r="E3150" s="11" t="s">
        <v>39</v>
      </c>
      <c r="F3150" s="36" t="s">
        <v>44</v>
      </c>
      <c r="G3150" s="36" t="s">
        <v>4515</v>
      </c>
      <c r="H3150" s="9" t="s">
        <v>4516</v>
      </c>
      <c r="I3150" s="10">
        <v>0</v>
      </c>
      <c r="J3150" s="12">
        <v>4481</v>
      </c>
      <c r="K3150" s="12">
        <v>0</v>
      </c>
      <c r="L3150" s="12">
        <v>0</v>
      </c>
      <c r="M3150" s="12">
        <v>0</v>
      </c>
      <c r="N3150" s="39">
        <v>12991.43</v>
      </c>
      <c r="O3150" s="31">
        <v>74.278879075612991</v>
      </c>
      <c r="P3150" s="36" t="s">
        <v>41</v>
      </c>
    </row>
    <row r="3151" spans="1:16" ht="36" x14ac:dyDescent="0.25">
      <c r="A3151" s="38">
        <v>39995</v>
      </c>
      <c r="B3151" s="38">
        <v>40056</v>
      </c>
      <c r="C3151" s="11">
        <v>2009</v>
      </c>
      <c r="D3151" s="11" t="s">
        <v>34</v>
      </c>
      <c r="E3151" s="11" t="s">
        <v>39</v>
      </c>
      <c r="F3151" s="36" t="s">
        <v>24</v>
      </c>
      <c r="G3151" s="36" t="s">
        <v>4517</v>
      </c>
      <c r="H3151" s="9" t="s">
        <v>4518</v>
      </c>
      <c r="I3151" s="10">
        <v>0</v>
      </c>
      <c r="J3151" s="12">
        <v>460</v>
      </c>
      <c r="K3151" s="12">
        <v>0</v>
      </c>
      <c r="L3151" s="12">
        <v>0</v>
      </c>
      <c r="M3151" s="12">
        <v>0</v>
      </c>
      <c r="N3151" s="39">
        <v>0</v>
      </c>
      <c r="O3151" s="31">
        <v>56.661937500000001</v>
      </c>
      <c r="P3151" s="36" t="s">
        <v>41</v>
      </c>
    </row>
    <row r="3152" spans="1:16" ht="36" x14ac:dyDescent="0.25">
      <c r="A3152" s="38">
        <v>39995</v>
      </c>
      <c r="B3152" s="38">
        <v>40025</v>
      </c>
      <c r="C3152" s="11">
        <v>2009</v>
      </c>
      <c r="D3152" s="11" t="s">
        <v>34</v>
      </c>
      <c r="E3152" s="11" t="s">
        <v>39</v>
      </c>
      <c r="F3152" s="36" t="s">
        <v>55</v>
      </c>
      <c r="G3152" s="36" t="s">
        <v>4519</v>
      </c>
      <c r="H3152" s="9" t="s">
        <v>4520</v>
      </c>
      <c r="I3152" s="10">
        <v>0</v>
      </c>
      <c r="J3152" s="12">
        <v>529</v>
      </c>
      <c r="K3152" s="12">
        <v>0</v>
      </c>
      <c r="L3152" s="12">
        <v>0</v>
      </c>
      <c r="M3152" s="12">
        <v>0</v>
      </c>
      <c r="N3152" s="39">
        <v>1002.07</v>
      </c>
      <c r="O3152" s="31">
        <v>10.891826907717999</v>
      </c>
      <c r="P3152" s="36" t="s">
        <v>41</v>
      </c>
    </row>
    <row r="3153" spans="1:16" ht="36" x14ac:dyDescent="0.25">
      <c r="A3153" s="38">
        <v>39995</v>
      </c>
      <c r="B3153" s="38">
        <v>40025</v>
      </c>
      <c r="C3153" s="11">
        <v>2009</v>
      </c>
      <c r="D3153" s="11" t="s">
        <v>34</v>
      </c>
      <c r="E3153" s="11" t="s">
        <v>39</v>
      </c>
      <c r="F3153" s="36" t="s">
        <v>75</v>
      </c>
      <c r="G3153" s="36" t="s">
        <v>4521</v>
      </c>
      <c r="H3153" s="9" t="s">
        <v>4522</v>
      </c>
      <c r="I3153" s="10">
        <v>0</v>
      </c>
      <c r="J3153" s="12">
        <v>321</v>
      </c>
      <c r="K3153" s="12">
        <v>0</v>
      </c>
      <c r="L3153" s="12">
        <v>0</v>
      </c>
      <c r="M3153" s="12">
        <v>0</v>
      </c>
      <c r="N3153" s="39">
        <v>945.63</v>
      </c>
      <c r="O3153" s="31">
        <v>8.7386214874140009</v>
      </c>
      <c r="P3153" s="36" t="s">
        <v>41</v>
      </c>
    </row>
    <row r="3154" spans="1:16" ht="120" x14ac:dyDescent="0.25">
      <c r="A3154" s="38">
        <v>39995</v>
      </c>
      <c r="B3154" s="38">
        <v>39995</v>
      </c>
      <c r="C3154" s="11">
        <v>2009</v>
      </c>
      <c r="D3154" s="35" t="s">
        <v>13</v>
      </c>
      <c r="E3154" s="11" t="s">
        <v>173</v>
      </c>
      <c r="F3154" s="36" t="s">
        <v>57</v>
      </c>
      <c r="G3154" s="36" t="s">
        <v>2527</v>
      </c>
      <c r="H3154" s="9" t="s">
        <v>4523</v>
      </c>
      <c r="I3154" s="10">
        <v>0</v>
      </c>
      <c r="J3154" s="12">
        <v>0</v>
      </c>
      <c r="K3154" s="12">
        <v>0</v>
      </c>
      <c r="L3154" s="12">
        <v>0</v>
      </c>
      <c r="M3154" s="12">
        <v>0</v>
      </c>
      <c r="N3154" s="39">
        <v>0</v>
      </c>
      <c r="O3154" s="31">
        <v>0.30880000000000002</v>
      </c>
      <c r="P3154" s="36" t="s">
        <v>99</v>
      </c>
    </row>
    <row r="3155" spans="1:16" ht="60" x14ac:dyDescent="0.25">
      <c r="A3155" s="38">
        <v>39995</v>
      </c>
      <c r="B3155" s="38">
        <v>39995</v>
      </c>
      <c r="C3155" s="11">
        <v>2009</v>
      </c>
      <c r="D3155" s="11" t="s">
        <v>34</v>
      </c>
      <c r="E3155" s="11" t="s">
        <v>333</v>
      </c>
      <c r="F3155" s="36" t="s">
        <v>19</v>
      </c>
      <c r="G3155" s="36" t="s">
        <v>641</v>
      </c>
      <c r="H3155" s="9" t="s">
        <v>4524</v>
      </c>
      <c r="I3155" s="10">
        <v>0</v>
      </c>
      <c r="J3155" s="12">
        <v>24</v>
      </c>
      <c r="K3155" s="12">
        <v>6</v>
      </c>
      <c r="L3155" s="12">
        <v>0</v>
      </c>
      <c r="M3155" s="12">
        <v>0</v>
      </c>
      <c r="N3155" s="39">
        <v>0</v>
      </c>
      <c r="O3155" s="31">
        <v>5.2428000000000002E-2</v>
      </c>
      <c r="P3155" s="36" t="s">
        <v>99</v>
      </c>
    </row>
    <row r="3156" spans="1:16" ht="72" x14ac:dyDescent="0.25">
      <c r="A3156" s="38">
        <v>39995</v>
      </c>
      <c r="B3156" s="38">
        <v>39995</v>
      </c>
      <c r="C3156" s="11">
        <v>2009</v>
      </c>
      <c r="D3156" s="35" t="s">
        <v>13</v>
      </c>
      <c r="E3156" s="11" t="s">
        <v>125</v>
      </c>
      <c r="F3156" s="36" t="s">
        <v>165</v>
      </c>
      <c r="G3156" s="36" t="s">
        <v>1293</v>
      </c>
      <c r="H3156" s="9" t="s">
        <v>4525</v>
      </c>
      <c r="I3156" s="10">
        <v>0</v>
      </c>
      <c r="J3156" s="12">
        <v>1</v>
      </c>
      <c r="K3156" s="12">
        <v>0</v>
      </c>
      <c r="L3156" s="12">
        <v>0</v>
      </c>
      <c r="M3156" s="12">
        <v>0</v>
      </c>
      <c r="N3156" s="39">
        <v>0</v>
      </c>
      <c r="O3156" s="31">
        <v>0</v>
      </c>
      <c r="P3156" s="36" t="s">
        <v>99</v>
      </c>
    </row>
    <row r="3157" spans="1:16" ht="48" x14ac:dyDescent="0.25">
      <c r="A3157" s="38">
        <v>39996</v>
      </c>
      <c r="B3157" s="38">
        <v>39996</v>
      </c>
      <c r="C3157" s="11">
        <v>2009</v>
      </c>
      <c r="D3157" s="11" t="s">
        <v>34</v>
      </c>
      <c r="E3157" s="11" t="s">
        <v>35</v>
      </c>
      <c r="F3157" s="36" t="s">
        <v>51</v>
      </c>
      <c r="G3157" s="36" t="s">
        <v>4526</v>
      </c>
      <c r="H3157" s="9" t="s">
        <v>4527</v>
      </c>
      <c r="I3157" s="10">
        <v>0</v>
      </c>
      <c r="J3157" s="12">
        <v>14</v>
      </c>
      <c r="K3157" s="12">
        <v>0</v>
      </c>
      <c r="L3157" s="12">
        <v>0</v>
      </c>
      <c r="M3157" s="12">
        <v>0</v>
      </c>
      <c r="N3157" s="39">
        <v>0</v>
      </c>
      <c r="O3157" s="31">
        <v>0</v>
      </c>
      <c r="P3157" s="36" t="s">
        <v>99</v>
      </c>
    </row>
    <row r="3158" spans="1:16" ht="72" x14ac:dyDescent="0.25">
      <c r="A3158" s="38">
        <v>39997</v>
      </c>
      <c r="B3158" s="38">
        <v>39997</v>
      </c>
      <c r="C3158" s="11">
        <v>2009</v>
      </c>
      <c r="D3158" s="11" t="s">
        <v>34</v>
      </c>
      <c r="E3158" s="11" t="s">
        <v>35</v>
      </c>
      <c r="F3158" s="36" t="s">
        <v>19</v>
      </c>
      <c r="G3158" s="36" t="s">
        <v>4528</v>
      </c>
      <c r="H3158" s="9" t="s">
        <v>4529</v>
      </c>
      <c r="I3158" s="10">
        <v>0</v>
      </c>
      <c r="J3158" s="12">
        <v>0</v>
      </c>
      <c r="K3158" s="12">
        <v>0</v>
      </c>
      <c r="L3158" s="12">
        <v>0</v>
      </c>
      <c r="M3158" s="12">
        <v>0</v>
      </c>
      <c r="N3158" s="39">
        <v>0</v>
      </c>
      <c r="O3158" s="31">
        <v>0</v>
      </c>
      <c r="P3158" s="36" t="s">
        <v>99</v>
      </c>
    </row>
    <row r="3159" spans="1:16" ht="72" x14ac:dyDescent="0.25">
      <c r="A3159" s="38">
        <v>39997</v>
      </c>
      <c r="B3159" s="38">
        <v>39997</v>
      </c>
      <c r="C3159" s="11">
        <v>2009</v>
      </c>
      <c r="D3159" s="35" t="s">
        <v>13</v>
      </c>
      <c r="E3159" s="11" t="s">
        <v>112</v>
      </c>
      <c r="F3159" s="36" t="s">
        <v>77</v>
      </c>
      <c r="G3159" s="36" t="s">
        <v>4530</v>
      </c>
      <c r="H3159" s="9" t="s">
        <v>4531</v>
      </c>
      <c r="I3159" s="10">
        <v>0</v>
      </c>
      <c r="J3159" s="12">
        <v>0</v>
      </c>
      <c r="K3159" s="12">
        <v>0</v>
      </c>
      <c r="L3159" s="12">
        <v>0</v>
      </c>
      <c r="M3159" s="12">
        <v>0</v>
      </c>
      <c r="N3159" s="39">
        <v>0</v>
      </c>
      <c r="O3159" s="31">
        <v>0</v>
      </c>
      <c r="P3159" s="36" t="s">
        <v>4532</v>
      </c>
    </row>
    <row r="3160" spans="1:16" ht="72" x14ac:dyDescent="0.25">
      <c r="A3160" s="38">
        <v>39999</v>
      </c>
      <c r="B3160" s="38">
        <v>39999</v>
      </c>
      <c r="C3160" s="11">
        <v>2009</v>
      </c>
      <c r="D3160" s="11" t="s">
        <v>34</v>
      </c>
      <c r="E3160" s="11" t="s">
        <v>35</v>
      </c>
      <c r="F3160" s="36" t="s">
        <v>19</v>
      </c>
      <c r="G3160" s="36" t="s">
        <v>1841</v>
      </c>
      <c r="H3160" s="9" t="s">
        <v>4533</v>
      </c>
      <c r="I3160" s="10">
        <v>0</v>
      </c>
      <c r="J3160" s="12">
        <v>0</v>
      </c>
      <c r="K3160" s="12">
        <v>200</v>
      </c>
      <c r="L3160" s="12">
        <v>0</v>
      </c>
      <c r="M3160" s="12">
        <v>0</v>
      </c>
      <c r="N3160" s="39">
        <v>0</v>
      </c>
      <c r="O3160" s="31">
        <v>1.7476</v>
      </c>
      <c r="P3160" s="36" t="s">
        <v>99</v>
      </c>
    </row>
    <row r="3161" spans="1:16" ht="96" x14ac:dyDescent="0.25">
      <c r="A3161" s="38">
        <v>39999</v>
      </c>
      <c r="B3161" s="38">
        <v>39999</v>
      </c>
      <c r="C3161" s="11">
        <v>2009</v>
      </c>
      <c r="D3161" s="35" t="s">
        <v>115</v>
      </c>
      <c r="E3161" s="11" t="s">
        <v>116</v>
      </c>
      <c r="F3161" s="36" t="s">
        <v>78</v>
      </c>
      <c r="G3161" s="36" t="s">
        <v>78</v>
      </c>
      <c r="H3161" s="9" t="s">
        <v>4534</v>
      </c>
      <c r="I3161" s="10">
        <v>0</v>
      </c>
      <c r="J3161" s="12">
        <v>1</v>
      </c>
      <c r="K3161" s="12">
        <v>0</v>
      </c>
      <c r="L3161" s="12">
        <v>0</v>
      </c>
      <c r="M3161" s="12">
        <v>0</v>
      </c>
      <c r="N3161" s="39">
        <v>0</v>
      </c>
      <c r="O3161" s="31">
        <v>0.5</v>
      </c>
      <c r="P3161" s="36" t="s">
        <v>99</v>
      </c>
    </row>
    <row r="3162" spans="1:16" ht="72" x14ac:dyDescent="0.25">
      <c r="A3162" s="38">
        <v>39999</v>
      </c>
      <c r="B3162" s="38">
        <v>39999</v>
      </c>
      <c r="C3162" s="11">
        <v>2009</v>
      </c>
      <c r="D3162" s="35" t="s">
        <v>13</v>
      </c>
      <c r="E3162" s="11" t="s">
        <v>125</v>
      </c>
      <c r="F3162" s="36" t="s">
        <v>165</v>
      </c>
      <c r="G3162" s="36" t="s">
        <v>1293</v>
      </c>
      <c r="H3162" s="9" t="s">
        <v>4535</v>
      </c>
      <c r="I3162" s="10">
        <v>0</v>
      </c>
      <c r="J3162" s="12">
        <v>0</v>
      </c>
      <c r="K3162" s="12">
        <v>0</v>
      </c>
      <c r="L3162" s="12">
        <v>0</v>
      </c>
      <c r="M3162" s="12">
        <v>0</v>
      </c>
      <c r="N3162" s="39">
        <v>0</v>
      </c>
      <c r="O3162" s="31">
        <v>0</v>
      </c>
      <c r="P3162" s="36" t="s">
        <v>99</v>
      </c>
    </row>
    <row r="3163" spans="1:16" ht="84" x14ac:dyDescent="0.25">
      <c r="A3163" s="38">
        <v>40000</v>
      </c>
      <c r="B3163" s="38">
        <v>40000</v>
      </c>
      <c r="C3163" s="11">
        <v>2009</v>
      </c>
      <c r="D3163" s="35" t="s">
        <v>115</v>
      </c>
      <c r="E3163" s="11" t="s">
        <v>116</v>
      </c>
      <c r="F3163" s="36" t="s">
        <v>36</v>
      </c>
      <c r="G3163" s="36" t="s">
        <v>446</v>
      </c>
      <c r="H3163" s="9" t="s">
        <v>4536</v>
      </c>
      <c r="I3163" s="10">
        <v>7</v>
      </c>
      <c r="J3163" s="12">
        <v>27</v>
      </c>
      <c r="K3163" s="12">
        <v>0</v>
      </c>
      <c r="L3163" s="12">
        <v>0</v>
      </c>
      <c r="M3163" s="12">
        <v>0</v>
      </c>
      <c r="N3163" s="39">
        <v>0</v>
      </c>
      <c r="O3163" s="31">
        <v>0.3</v>
      </c>
      <c r="P3163" s="36" t="s">
        <v>99</v>
      </c>
    </row>
    <row r="3164" spans="1:16" ht="24" x14ac:dyDescent="0.25">
      <c r="A3164" s="38">
        <v>40000</v>
      </c>
      <c r="B3164" s="38">
        <v>40000</v>
      </c>
      <c r="C3164" s="11">
        <v>2009</v>
      </c>
      <c r="D3164" s="35" t="s">
        <v>115</v>
      </c>
      <c r="E3164" s="11" t="s">
        <v>352</v>
      </c>
      <c r="F3164" s="36" t="s">
        <v>57</v>
      </c>
      <c r="G3164" s="36" t="s">
        <v>2122</v>
      </c>
      <c r="H3164" s="9" t="s">
        <v>4537</v>
      </c>
      <c r="I3164" s="10">
        <v>2</v>
      </c>
      <c r="J3164" s="12">
        <v>2</v>
      </c>
      <c r="K3164" s="12">
        <v>0</v>
      </c>
      <c r="L3164" s="12">
        <v>0</v>
      </c>
      <c r="M3164" s="12">
        <v>0</v>
      </c>
      <c r="N3164" s="39">
        <v>0</v>
      </c>
      <c r="O3164" s="31">
        <v>0</v>
      </c>
      <c r="P3164" s="36" t="s">
        <v>99</v>
      </c>
    </row>
    <row r="3165" spans="1:16" ht="120" x14ac:dyDescent="0.25">
      <c r="A3165" s="38">
        <v>40000</v>
      </c>
      <c r="B3165" s="38">
        <v>40000</v>
      </c>
      <c r="C3165" s="11">
        <v>2009</v>
      </c>
      <c r="D3165" s="35" t="s">
        <v>13</v>
      </c>
      <c r="E3165" s="11" t="s">
        <v>112</v>
      </c>
      <c r="F3165" s="36" t="s">
        <v>28</v>
      </c>
      <c r="G3165" s="36" t="s">
        <v>698</v>
      </c>
      <c r="H3165" s="9" t="s">
        <v>4538</v>
      </c>
      <c r="I3165" s="10">
        <v>0</v>
      </c>
      <c r="J3165" s="12">
        <v>54</v>
      </c>
      <c r="K3165" s="12">
        <v>0</v>
      </c>
      <c r="L3165" s="12">
        <v>0</v>
      </c>
      <c r="M3165" s="12">
        <v>0</v>
      </c>
      <c r="N3165" s="39">
        <v>0</v>
      </c>
      <c r="O3165" s="31">
        <v>0</v>
      </c>
      <c r="P3165" s="36" t="s">
        <v>99</v>
      </c>
    </row>
    <row r="3166" spans="1:16" ht="96" x14ac:dyDescent="0.25">
      <c r="A3166" s="38">
        <v>40003</v>
      </c>
      <c r="B3166" s="38">
        <v>40003</v>
      </c>
      <c r="C3166" s="11">
        <v>2009</v>
      </c>
      <c r="D3166" s="11" t="s">
        <v>34</v>
      </c>
      <c r="E3166" s="11" t="s">
        <v>35</v>
      </c>
      <c r="F3166" s="36" t="s">
        <v>92</v>
      </c>
      <c r="G3166" s="9" t="s">
        <v>4539</v>
      </c>
      <c r="H3166" s="9" t="s">
        <v>4540</v>
      </c>
      <c r="I3166" s="10">
        <v>0</v>
      </c>
      <c r="J3166" s="12">
        <v>22600</v>
      </c>
      <c r="K3166" s="12">
        <v>675</v>
      </c>
      <c r="L3166" s="12">
        <v>8</v>
      </c>
      <c r="M3166" s="12">
        <v>0</v>
      </c>
      <c r="N3166" s="39" t="s">
        <v>145</v>
      </c>
      <c r="O3166" s="31">
        <v>18.274999999999999</v>
      </c>
      <c r="P3166" s="36" t="s">
        <v>298</v>
      </c>
    </row>
    <row r="3167" spans="1:16" x14ac:dyDescent="0.25">
      <c r="A3167" s="38">
        <v>40004</v>
      </c>
      <c r="B3167" s="38">
        <v>40369</v>
      </c>
      <c r="C3167" s="11">
        <v>2009</v>
      </c>
      <c r="D3167" s="11" t="s">
        <v>34</v>
      </c>
      <c r="E3167" s="11" t="s">
        <v>323</v>
      </c>
      <c r="F3167" s="36" t="s">
        <v>47</v>
      </c>
      <c r="G3167" s="36" t="s">
        <v>2297</v>
      </c>
      <c r="H3167" s="9" t="s">
        <v>4541</v>
      </c>
      <c r="I3167" s="10">
        <v>1</v>
      </c>
      <c r="J3167" s="12">
        <v>1</v>
      </c>
      <c r="K3167" s="12">
        <v>0</v>
      </c>
      <c r="L3167" s="12">
        <v>0</v>
      </c>
      <c r="M3167" s="12">
        <v>0</v>
      </c>
      <c r="N3167" s="39">
        <v>0</v>
      </c>
      <c r="O3167" s="31">
        <v>0</v>
      </c>
      <c r="P3167" s="36" t="s">
        <v>99</v>
      </c>
    </row>
    <row r="3168" spans="1:16" ht="24" x14ac:dyDescent="0.25">
      <c r="A3168" s="38">
        <v>40004</v>
      </c>
      <c r="B3168" s="38">
        <v>40004</v>
      </c>
      <c r="C3168" s="11">
        <v>2009</v>
      </c>
      <c r="D3168" s="11" t="s">
        <v>34</v>
      </c>
      <c r="E3168" s="11" t="s">
        <v>35</v>
      </c>
      <c r="F3168" s="36" t="s">
        <v>92</v>
      </c>
      <c r="G3168" s="36" t="s">
        <v>4542</v>
      </c>
      <c r="H3168" s="9" t="s">
        <v>4543</v>
      </c>
      <c r="I3168" s="10">
        <v>0</v>
      </c>
      <c r="J3168" s="12">
        <v>300</v>
      </c>
      <c r="K3168" s="12">
        <v>60</v>
      </c>
      <c r="L3168" s="12">
        <v>0</v>
      </c>
      <c r="M3168" s="12">
        <v>0</v>
      </c>
      <c r="N3168" s="39">
        <v>0</v>
      </c>
      <c r="O3168" s="31">
        <v>5.7542400000000002</v>
      </c>
      <c r="P3168" s="36" t="s">
        <v>99</v>
      </c>
    </row>
    <row r="3169" spans="1:16" ht="24" x14ac:dyDescent="0.25">
      <c r="A3169" s="38">
        <v>40004</v>
      </c>
      <c r="B3169" s="38">
        <v>40004</v>
      </c>
      <c r="C3169" s="11">
        <v>2009</v>
      </c>
      <c r="D3169" s="35" t="s">
        <v>115</v>
      </c>
      <c r="E3169" s="11" t="s">
        <v>116</v>
      </c>
      <c r="F3169" s="36" t="s">
        <v>162</v>
      </c>
      <c r="G3169" s="36" t="s">
        <v>967</v>
      </c>
      <c r="H3169" s="9" t="s">
        <v>4544</v>
      </c>
      <c r="I3169" s="10">
        <v>0</v>
      </c>
      <c r="J3169" s="12">
        <v>25</v>
      </c>
      <c r="K3169" s="12">
        <v>0</v>
      </c>
      <c r="L3169" s="12">
        <v>0</v>
      </c>
      <c r="M3169" s="12">
        <v>0</v>
      </c>
      <c r="N3169" s="39">
        <v>0</v>
      </c>
      <c r="O3169" s="31">
        <v>0.6</v>
      </c>
      <c r="P3169" s="36" t="s">
        <v>99</v>
      </c>
    </row>
    <row r="3170" spans="1:16" ht="24" x14ac:dyDescent="0.25">
      <c r="A3170" s="38">
        <v>40005</v>
      </c>
      <c r="B3170" s="38">
        <v>40005</v>
      </c>
      <c r="C3170" s="11">
        <v>2009</v>
      </c>
      <c r="D3170" s="35" t="s">
        <v>115</v>
      </c>
      <c r="E3170" s="11" t="s">
        <v>116</v>
      </c>
      <c r="F3170" s="36" t="s">
        <v>97</v>
      </c>
      <c r="G3170" s="36" t="s">
        <v>4082</v>
      </c>
      <c r="H3170" s="9" t="s">
        <v>4545</v>
      </c>
      <c r="I3170" s="10">
        <v>0</v>
      </c>
      <c r="J3170" s="12">
        <v>0</v>
      </c>
      <c r="K3170" s="12">
        <v>0</v>
      </c>
      <c r="L3170" s="12">
        <v>0</v>
      </c>
      <c r="M3170" s="12">
        <v>0</v>
      </c>
      <c r="N3170" s="39">
        <v>0</v>
      </c>
      <c r="O3170" s="31">
        <v>0.70499999999999996</v>
      </c>
      <c r="P3170" s="36" t="s">
        <v>99</v>
      </c>
    </row>
    <row r="3171" spans="1:16" ht="24" x14ac:dyDescent="0.25">
      <c r="A3171" s="38">
        <v>40005</v>
      </c>
      <c r="B3171" s="38">
        <v>40005</v>
      </c>
      <c r="C3171" s="11">
        <v>2009</v>
      </c>
      <c r="D3171" s="11" t="s">
        <v>34</v>
      </c>
      <c r="E3171" s="11" t="s">
        <v>35</v>
      </c>
      <c r="F3171" s="36" t="s">
        <v>162</v>
      </c>
      <c r="G3171" s="36" t="s">
        <v>775</v>
      </c>
      <c r="H3171" s="9" t="s">
        <v>4546</v>
      </c>
      <c r="I3171" s="10">
        <v>0</v>
      </c>
      <c r="J3171" s="12">
        <v>60</v>
      </c>
      <c r="K3171" s="12">
        <v>12</v>
      </c>
      <c r="L3171" s="12">
        <v>0</v>
      </c>
      <c r="M3171" s="12">
        <v>0</v>
      </c>
      <c r="N3171" s="39">
        <v>0</v>
      </c>
      <c r="O3171" s="31">
        <v>0.104856</v>
      </c>
      <c r="P3171" s="36" t="s">
        <v>99</v>
      </c>
    </row>
    <row r="3172" spans="1:16" ht="24" x14ac:dyDescent="0.25">
      <c r="A3172" s="38">
        <v>40006</v>
      </c>
      <c r="B3172" s="38">
        <v>40006</v>
      </c>
      <c r="C3172" s="11">
        <v>2009</v>
      </c>
      <c r="D3172" s="35" t="s">
        <v>115</v>
      </c>
      <c r="E3172" s="11" t="s">
        <v>116</v>
      </c>
      <c r="F3172" s="36" t="s">
        <v>162</v>
      </c>
      <c r="G3172" s="36" t="s">
        <v>931</v>
      </c>
      <c r="H3172" s="9" t="s">
        <v>4547</v>
      </c>
      <c r="I3172" s="10">
        <v>2</v>
      </c>
      <c r="J3172" s="12">
        <v>27</v>
      </c>
      <c r="K3172" s="12">
        <v>0</v>
      </c>
      <c r="L3172" s="12">
        <v>0</v>
      </c>
      <c r="M3172" s="12">
        <v>0</v>
      </c>
      <c r="N3172" s="39">
        <v>0</v>
      </c>
      <c r="O3172" s="31">
        <v>1.35</v>
      </c>
      <c r="P3172" s="36" t="s">
        <v>99</v>
      </c>
    </row>
    <row r="3173" spans="1:16" ht="24" x14ac:dyDescent="0.25">
      <c r="A3173" s="38">
        <v>40006</v>
      </c>
      <c r="B3173" s="38">
        <v>40006</v>
      </c>
      <c r="C3173" s="11">
        <v>2009</v>
      </c>
      <c r="D3173" s="35" t="s">
        <v>115</v>
      </c>
      <c r="E3173" s="11" t="s">
        <v>116</v>
      </c>
      <c r="F3173" s="36" t="s">
        <v>19</v>
      </c>
      <c r="G3173" s="36" t="s">
        <v>1309</v>
      </c>
      <c r="H3173" s="9" t="s">
        <v>4548</v>
      </c>
      <c r="I3173" s="10">
        <v>0</v>
      </c>
      <c r="J3173" s="12">
        <v>20</v>
      </c>
      <c r="K3173" s="12">
        <v>0</v>
      </c>
      <c r="L3173" s="12">
        <v>0</v>
      </c>
      <c r="M3173" s="12">
        <v>0</v>
      </c>
      <c r="N3173" s="39">
        <v>0</v>
      </c>
      <c r="O3173" s="31">
        <v>1.7</v>
      </c>
      <c r="P3173" s="36" t="s">
        <v>99</v>
      </c>
    </row>
    <row r="3174" spans="1:16" ht="24" x14ac:dyDescent="0.25">
      <c r="A3174" s="38">
        <v>40008</v>
      </c>
      <c r="B3174" s="38">
        <v>40008</v>
      </c>
      <c r="C3174" s="11">
        <v>2009</v>
      </c>
      <c r="D3174" s="35" t="s">
        <v>13</v>
      </c>
      <c r="E3174" s="11" t="s">
        <v>125</v>
      </c>
      <c r="F3174" s="36" t="s">
        <v>97</v>
      </c>
      <c r="G3174" s="36" t="s">
        <v>4549</v>
      </c>
      <c r="H3174" s="9" t="s">
        <v>4550</v>
      </c>
      <c r="I3174" s="10">
        <v>4</v>
      </c>
      <c r="J3174" s="12">
        <v>6</v>
      </c>
      <c r="K3174" s="12">
        <v>0</v>
      </c>
      <c r="L3174" s="12">
        <v>0</v>
      </c>
      <c r="M3174" s="12">
        <v>0</v>
      </c>
      <c r="N3174" s="39">
        <v>0</v>
      </c>
      <c r="O3174" s="31">
        <v>0</v>
      </c>
      <c r="P3174" s="36" t="s">
        <v>99</v>
      </c>
    </row>
    <row r="3175" spans="1:16" ht="84" x14ac:dyDescent="0.25">
      <c r="A3175" s="38">
        <v>40008</v>
      </c>
      <c r="B3175" s="38">
        <v>40008</v>
      </c>
      <c r="C3175" s="11">
        <v>2009</v>
      </c>
      <c r="D3175" s="35" t="s">
        <v>13</v>
      </c>
      <c r="E3175" s="11" t="s">
        <v>125</v>
      </c>
      <c r="F3175" s="36" t="s">
        <v>92</v>
      </c>
      <c r="G3175" s="36" t="s">
        <v>92</v>
      </c>
      <c r="H3175" s="9" t="s">
        <v>4551</v>
      </c>
      <c r="I3175" s="10">
        <v>1</v>
      </c>
      <c r="J3175" s="12">
        <v>9</v>
      </c>
      <c r="K3175" s="12">
        <v>0</v>
      </c>
      <c r="L3175" s="12">
        <v>0</v>
      </c>
      <c r="M3175" s="12">
        <v>0</v>
      </c>
      <c r="N3175" s="39">
        <v>0</v>
      </c>
      <c r="O3175" s="31">
        <v>0</v>
      </c>
      <c r="P3175" s="36" t="s">
        <v>99</v>
      </c>
    </row>
    <row r="3176" spans="1:16" x14ac:dyDescent="0.25">
      <c r="A3176" s="38">
        <v>40010</v>
      </c>
      <c r="B3176" s="38">
        <v>40375</v>
      </c>
      <c r="C3176" s="11">
        <v>2009</v>
      </c>
      <c r="D3176" s="11" t="s">
        <v>34</v>
      </c>
      <c r="E3176" s="11" t="s">
        <v>323</v>
      </c>
      <c r="F3176" s="36" t="s">
        <v>47</v>
      </c>
      <c r="G3176" s="36" t="s">
        <v>4552</v>
      </c>
      <c r="H3176" s="9" t="s">
        <v>4541</v>
      </c>
      <c r="I3176" s="10">
        <v>1</v>
      </c>
      <c r="J3176" s="12">
        <v>1</v>
      </c>
      <c r="K3176" s="12">
        <v>0</v>
      </c>
      <c r="L3176" s="12">
        <v>0</v>
      </c>
      <c r="M3176" s="12">
        <v>0</v>
      </c>
      <c r="N3176" s="39">
        <v>0</v>
      </c>
      <c r="O3176" s="31">
        <v>0</v>
      </c>
      <c r="P3176" s="36" t="s">
        <v>99</v>
      </c>
    </row>
    <row r="3177" spans="1:16" ht="24" x14ac:dyDescent="0.25">
      <c r="A3177" s="38">
        <v>40010</v>
      </c>
      <c r="B3177" s="38">
        <v>40010</v>
      </c>
      <c r="C3177" s="11">
        <v>2009</v>
      </c>
      <c r="D3177" s="35" t="s">
        <v>13</v>
      </c>
      <c r="E3177" s="11" t="s">
        <v>125</v>
      </c>
      <c r="F3177" s="36" t="s">
        <v>51</v>
      </c>
      <c r="G3177" s="36" t="s">
        <v>287</v>
      </c>
      <c r="H3177" s="9" t="s">
        <v>4553</v>
      </c>
      <c r="I3177" s="10">
        <v>0</v>
      </c>
      <c r="J3177" s="12">
        <v>7</v>
      </c>
      <c r="K3177" s="12">
        <v>1</v>
      </c>
      <c r="L3177" s="12">
        <v>0</v>
      </c>
      <c r="M3177" s="12">
        <v>0</v>
      </c>
      <c r="N3177" s="39">
        <v>0</v>
      </c>
      <c r="O3177" s="31">
        <v>2.7687E-2</v>
      </c>
      <c r="P3177" s="36" t="s">
        <v>99</v>
      </c>
    </row>
    <row r="3178" spans="1:16" ht="24" x14ac:dyDescent="0.25">
      <c r="A3178" s="38">
        <v>40010</v>
      </c>
      <c r="B3178" s="38">
        <v>40010</v>
      </c>
      <c r="C3178" s="11">
        <v>2009</v>
      </c>
      <c r="D3178" s="35" t="s">
        <v>13</v>
      </c>
      <c r="E3178" s="11" t="s">
        <v>125</v>
      </c>
      <c r="F3178" s="36" t="s">
        <v>26</v>
      </c>
      <c r="G3178" s="36" t="s">
        <v>237</v>
      </c>
      <c r="H3178" s="9" t="s">
        <v>4554</v>
      </c>
      <c r="I3178" s="10">
        <v>0</v>
      </c>
      <c r="J3178" s="12">
        <v>6</v>
      </c>
      <c r="K3178" s="12">
        <v>1</v>
      </c>
      <c r="L3178" s="12">
        <v>0</v>
      </c>
      <c r="M3178" s="12">
        <v>0</v>
      </c>
      <c r="N3178" s="39">
        <v>0</v>
      </c>
      <c r="O3178" s="31">
        <v>2.7687E-2</v>
      </c>
      <c r="P3178" s="36" t="s">
        <v>99</v>
      </c>
    </row>
    <row r="3179" spans="1:16" ht="24" x14ac:dyDescent="0.25">
      <c r="A3179" s="38">
        <v>40011</v>
      </c>
      <c r="B3179" s="38">
        <v>40011</v>
      </c>
      <c r="C3179" s="11">
        <v>2009</v>
      </c>
      <c r="D3179" s="35" t="s">
        <v>115</v>
      </c>
      <c r="E3179" s="11" t="s">
        <v>352</v>
      </c>
      <c r="F3179" s="36" t="s">
        <v>4555</v>
      </c>
      <c r="G3179" s="36" t="s">
        <v>4556</v>
      </c>
      <c r="H3179" s="9" t="s">
        <v>4557</v>
      </c>
      <c r="I3179" s="10">
        <v>7</v>
      </c>
      <c r="J3179" s="12">
        <v>7</v>
      </c>
      <c r="K3179" s="12">
        <v>0</v>
      </c>
      <c r="L3179" s="12">
        <v>0</v>
      </c>
      <c r="M3179" s="12">
        <v>0</v>
      </c>
      <c r="N3179" s="39">
        <v>0</v>
      </c>
      <c r="O3179" s="31">
        <v>1.817455</v>
      </c>
      <c r="P3179" s="36" t="s">
        <v>99</v>
      </c>
    </row>
    <row r="3180" spans="1:16" ht="24" x14ac:dyDescent="0.25">
      <c r="A3180" s="38">
        <v>40011</v>
      </c>
      <c r="B3180" s="38">
        <v>40011</v>
      </c>
      <c r="C3180" s="11">
        <v>2009</v>
      </c>
      <c r="D3180" s="35" t="s">
        <v>13</v>
      </c>
      <c r="E3180" s="11" t="s">
        <v>125</v>
      </c>
      <c r="F3180" s="36" t="s">
        <v>19</v>
      </c>
      <c r="G3180" s="36" t="s">
        <v>4558</v>
      </c>
      <c r="H3180" s="9" t="s">
        <v>4559</v>
      </c>
      <c r="I3180" s="10">
        <v>0</v>
      </c>
      <c r="J3180" s="12">
        <v>7</v>
      </c>
      <c r="K3180" s="12">
        <v>0</v>
      </c>
      <c r="L3180" s="12">
        <v>0</v>
      </c>
      <c r="M3180" s="12">
        <v>0</v>
      </c>
      <c r="N3180" s="39">
        <v>0</v>
      </c>
      <c r="O3180" s="31">
        <v>0</v>
      </c>
      <c r="P3180" s="36" t="s">
        <v>99</v>
      </c>
    </row>
    <row r="3181" spans="1:16" ht="24" x14ac:dyDescent="0.25">
      <c r="A3181" s="38">
        <v>40012</v>
      </c>
      <c r="B3181" s="38">
        <v>40012</v>
      </c>
      <c r="C3181" s="11">
        <v>2009</v>
      </c>
      <c r="D3181" s="11" t="s">
        <v>34</v>
      </c>
      <c r="E3181" s="11" t="s">
        <v>35</v>
      </c>
      <c r="F3181" s="36" t="s">
        <v>15</v>
      </c>
      <c r="G3181" s="36" t="s">
        <v>4560</v>
      </c>
      <c r="H3181" s="9" t="s">
        <v>4561</v>
      </c>
      <c r="I3181" s="10">
        <v>0</v>
      </c>
      <c r="J3181" s="12">
        <v>480</v>
      </c>
      <c r="K3181" s="12">
        <v>96</v>
      </c>
      <c r="L3181" s="12">
        <v>0</v>
      </c>
      <c r="M3181" s="12">
        <v>0</v>
      </c>
      <c r="N3181" s="39">
        <v>0</v>
      </c>
      <c r="O3181" s="31">
        <v>0.83884800000000004</v>
      </c>
      <c r="P3181" s="36" t="s">
        <v>99</v>
      </c>
    </row>
    <row r="3182" spans="1:16" ht="36" x14ac:dyDescent="0.25">
      <c r="A3182" s="38">
        <v>40012</v>
      </c>
      <c r="B3182" s="38">
        <v>40012</v>
      </c>
      <c r="C3182" s="11">
        <v>2009</v>
      </c>
      <c r="D3182" s="11" t="s">
        <v>34</v>
      </c>
      <c r="E3182" s="11" t="s">
        <v>35</v>
      </c>
      <c r="F3182" s="36" t="s">
        <v>47</v>
      </c>
      <c r="G3182" s="36" t="s">
        <v>4562</v>
      </c>
      <c r="H3182" s="9" t="s">
        <v>4563</v>
      </c>
      <c r="I3182" s="10">
        <v>0</v>
      </c>
      <c r="J3182" s="12">
        <v>40</v>
      </c>
      <c r="K3182" s="12">
        <v>8</v>
      </c>
      <c r="L3182" s="12">
        <v>0</v>
      </c>
      <c r="M3182" s="12">
        <v>0</v>
      </c>
      <c r="N3182" s="39">
        <v>0</v>
      </c>
      <c r="O3182" s="31">
        <v>6.9903999999999994E-2</v>
      </c>
      <c r="P3182" s="36" t="s">
        <v>99</v>
      </c>
    </row>
    <row r="3183" spans="1:16" ht="24" x14ac:dyDescent="0.25">
      <c r="A3183" s="38">
        <v>40013</v>
      </c>
      <c r="B3183" s="38">
        <v>40013</v>
      </c>
      <c r="C3183" s="11">
        <v>2009</v>
      </c>
      <c r="D3183" s="35" t="s">
        <v>115</v>
      </c>
      <c r="E3183" s="11" t="s">
        <v>116</v>
      </c>
      <c r="F3183" s="36" t="s">
        <v>165</v>
      </c>
      <c r="G3183" s="36" t="s">
        <v>1736</v>
      </c>
      <c r="H3183" s="9" t="s">
        <v>4564</v>
      </c>
      <c r="I3183" s="10">
        <v>0</v>
      </c>
      <c r="J3183" s="12">
        <v>10</v>
      </c>
      <c r="K3183" s="12">
        <v>0</v>
      </c>
      <c r="L3183" s="12">
        <v>0</v>
      </c>
      <c r="M3183" s="12">
        <v>0</v>
      </c>
      <c r="N3183" s="39">
        <v>0</v>
      </c>
      <c r="O3183" s="31">
        <v>0.85</v>
      </c>
      <c r="P3183" s="36" t="s">
        <v>99</v>
      </c>
    </row>
    <row r="3184" spans="1:16" ht="24" x14ac:dyDescent="0.25">
      <c r="A3184" s="38">
        <v>40013</v>
      </c>
      <c r="B3184" s="38">
        <v>40013</v>
      </c>
      <c r="C3184" s="11">
        <v>2009</v>
      </c>
      <c r="D3184" s="35" t="s">
        <v>115</v>
      </c>
      <c r="E3184" s="11" t="s">
        <v>116</v>
      </c>
      <c r="F3184" s="36" t="s">
        <v>55</v>
      </c>
      <c r="G3184" s="36" t="s">
        <v>929</v>
      </c>
      <c r="H3184" s="9" t="s">
        <v>4565</v>
      </c>
      <c r="I3184" s="10">
        <v>0</v>
      </c>
      <c r="J3184" s="12">
        <v>44</v>
      </c>
      <c r="K3184" s="12">
        <v>0</v>
      </c>
      <c r="L3184" s="12">
        <v>0</v>
      </c>
      <c r="M3184" s="12">
        <v>0</v>
      </c>
      <c r="N3184" s="39">
        <v>0</v>
      </c>
      <c r="O3184" s="31">
        <v>0.85</v>
      </c>
      <c r="P3184" s="36" t="s">
        <v>99</v>
      </c>
    </row>
    <row r="3185" spans="1:16" ht="24" x14ac:dyDescent="0.25">
      <c r="A3185" s="38">
        <v>40014</v>
      </c>
      <c r="B3185" s="38">
        <v>40014</v>
      </c>
      <c r="C3185" s="11">
        <v>2009</v>
      </c>
      <c r="D3185" s="35" t="s">
        <v>115</v>
      </c>
      <c r="E3185" s="11" t="s">
        <v>116</v>
      </c>
      <c r="F3185" s="36" t="s">
        <v>51</v>
      </c>
      <c r="G3185" s="36" t="s">
        <v>4256</v>
      </c>
      <c r="H3185" s="9" t="s">
        <v>4566</v>
      </c>
      <c r="I3185" s="10">
        <v>1</v>
      </c>
      <c r="J3185" s="12">
        <v>11</v>
      </c>
      <c r="K3185" s="12">
        <v>0</v>
      </c>
      <c r="L3185" s="12">
        <v>0</v>
      </c>
      <c r="M3185" s="12">
        <v>0</v>
      </c>
      <c r="N3185" s="39">
        <v>0</v>
      </c>
      <c r="O3185" s="31">
        <v>1.35</v>
      </c>
      <c r="P3185" s="36" t="s">
        <v>99</v>
      </c>
    </row>
    <row r="3186" spans="1:16" ht="36" x14ac:dyDescent="0.25">
      <c r="A3186" s="38">
        <v>40014</v>
      </c>
      <c r="B3186" s="38">
        <v>40014</v>
      </c>
      <c r="C3186" s="11">
        <v>2009</v>
      </c>
      <c r="D3186" s="35" t="s">
        <v>13</v>
      </c>
      <c r="E3186" s="11" t="s">
        <v>112</v>
      </c>
      <c r="F3186" s="36" t="s">
        <v>598</v>
      </c>
      <c r="G3186" s="36" t="s">
        <v>1246</v>
      </c>
      <c r="H3186" s="9" t="s">
        <v>4567</v>
      </c>
      <c r="I3186" s="10">
        <v>0</v>
      </c>
      <c r="J3186" s="12">
        <v>5</v>
      </c>
      <c r="K3186" s="12">
        <v>1</v>
      </c>
      <c r="L3186" s="12">
        <v>0</v>
      </c>
      <c r="M3186" s="12">
        <v>0</v>
      </c>
      <c r="N3186" s="39">
        <v>0</v>
      </c>
      <c r="O3186" s="31">
        <v>0.95904</v>
      </c>
      <c r="P3186" s="36" t="s">
        <v>99</v>
      </c>
    </row>
    <row r="3187" spans="1:16" ht="24" x14ac:dyDescent="0.25">
      <c r="A3187" s="38">
        <v>40014</v>
      </c>
      <c r="B3187" s="38">
        <v>40014</v>
      </c>
      <c r="C3187" s="11">
        <v>2009</v>
      </c>
      <c r="D3187" s="35" t="s">
        <v>115</v>
      </c>
      <c r="E3187" s="11" t="s">
        <v>116</v>
      </c>
      <c r="F3187" s="36" t="s">
        <v>162</v>
      </c>
      <c r="G3187" s="36" t="s">
        <v>4568</v>
      </c>
      <c r="H3187" s="9" t="s">
        <v>4569</v>
      </c>
      <c r="I3187" s="10">
        <v>0</v>
      </c>
      <c r="J3187" s="12">
        <v>2</v>
      </c>
      <c r="K3187" s="12">
        <v>0</v>
      </c>
      <c r="L3187" s="12">
        <v>0</v>
      </c>
      <c r="M3187" s="12">
        <v>0</v>
      </c>
      <c r="N3187" s="39">
        <v>0</v>
      </c>
      <c r="O3187" s="31">
        <v>0.7</v>
      </c>
      <c r="P3187" s="36" t="s">
        <v>99</v>
      </c>
    </row>
    <row r="3188" spans="1:16" ht="36" x14ac:dyDescent="0.25">
      <c r="A3188" s="38">
        <v>40014</v>
      </c>
      <c r="B3188" s="38">
        <v>40014</v>
      </c>
      <c r="C3188" s="11">
        <v>2009</v>
      </c>
      <c r="D3188" s="11" t="s">
        <v>34</v>
      </c>
      <c r="E3188" s="11" t="s">
        <v>35</v>
      </c>
      <c r="F3188" s="36" t="s">
        <v>47</v>
      </c>
      <c r="G3188" s="36" t="s">
        <v>931</v>
      </c>
      <c r="H3188" s="9" t="s">
        <v>4570</v>
      </c>
      <c r="I3188" s="10">
        <v>0</v>
      </c>
      <c r="J3188" s="12">
        <v>15</v>
      </c>
      <c r="K3188" s="12">
        <v>3</v>
      </c>
      <c r="L3188" s="12">
        <v>0</v>
      </c>
      <c r="M3188" s="12">
        <v>0</v>
      </c>
      <c r="N3188" s="39">
        <v>0</v>
      </c>
      <c r="O3188" s="31">
        <v>2.6214000000000001E-2</v>
      </c>
      <c r="P3188" s="36" t="s">
        <v>99</v>
      </c>
    </row>
    <row r="3189" spans="1:16" ht="24" x14ac:dyDescent="0.25">
      <c r="A3189" s="38">
        <v>40014</v>
      </c>
      <c r="B3189" s="38">
        <v>40014</v>
      </c>
      <c r="C3189" s="11">
        <v>2009</v>
      </c>
      <c r="D3189" s="11" t="s">
        <v>34</v>
      </c>
      <c r="E3189" s="11" t="s">
        <v>50</v>
      </c>
      <c r="F3189" s="36" t="s">
        <v>51</v>
      </c>
      <c r="G3189" s="36" t="s">
        <v>1839</v>
      </c>
      <c r="H3189" s="9" t="s">
        <v>4571</v>
      </c>
      <c r="I3189" s="10">
        <v>0</v>
      </c>
      <c r="J3189" s="12">
        <v>0</v>
      </c>
      <c r="K3189" s="12">
        <v>0</v>
      </c>
      <c r="L3189" s="12">
        <v>0</v>
      </c>
      <c r="M3189" s="12">
        <v>0</v>
      </c>
      <c r="N3189" s="39">
        <v>6</v>
      </c>
      <c r="O3189" s="31">
        <v>2.4420000000000004E-2</v>
      </c>
      <c r="P3189" s="36" t="s">
        <v>99</v>
      </c>
    </row>
    <row r="3190" spans="1:16" ht="36" x14ac:dyDescent="0.25">
      <c r="A3190" s="38">
        <v>40015</v>
      </c>
      <c r="B3190" s="38">
        <v>40015</v>
      </c>
      <c r="C3190" s="11">
        <v>2009</v>
      </c>
      <c r="D3190" s="35" t="s">
        <v>115</v>
      </c>
      <c r="E3190" s="11" t="s">
        <v>116</v>
      </c>
      <c r="F3190" s="36" t="s">
        <v>32</v>
      </c>
      <c r="G3190" s="36" t="s">
        <v>611</v>
      </c>
      <c r="H3190" s="9" t="s">
        <v>4572</v>
      </c>
      <c r="I3190" s="10">
        <v>1</v>
      </c>
      <c r="J3190" s="12">
        <v>35</v>
      </c>
      <c r="K3190" s="12">
        <v>0</v>
      </c>
      <c r="L3190" s="12">
        <v>0</v>
      </c>
      <c r="M3190" s="12">
        <v>0</v>
      </c>
      <c r="N3190" s="39">
        <v>0</v>
      </c>
      <c r="O3190" s="31">
        <v>0.85</v>
      </c>
      <c r="P3190" s="36" t="s">
        <v>99</v>
      </c>
    </row>
    <row r="3191" spans="1:16" ht="24" x14ac:dyDescent="0.25">
      <c r="A3191" s="38">
        <v>40015</v>
      </c>
      <c r="B3191" s="38">
        <v>40015</v>
      </c>
      <c r="C3191" s="11">
        <v>2009</v>
      </c>
      <c r="D3191" s="11" t="s">
        <v>34</v>
      </c>
      <c r="E3191" s="11" t="s">
        <v>35</v>
      </c>
      <c r="F3191" s="36" t="s">
        <v>19</v>
      </c>
      <c r="G3191" s="36" t="s">
        <v>1034</v>
      </c>
      <c r="H3191" s="9" t="s">
        <v>4573</v>
      </c>
      <c r="I3191" s="10">
        <v>0</v>
      </c>
      <c r="J3191" s="12">
        <v>200</v>
      </c>
      <c r="K3191" s="12">
        <v>40</v>
      </c>
      <c r="L3191" s="12">
        <v>0</v>
      </c>
      <c r="M3191" s="12">
        <v>0</v>
      </c>
      <c r="N3191" s="39">
        <v>0</v>
      </c>
      <c r="O3191" s="31">
        <v>0.20480000000000001</v>
      </c>
      <c r="P3191" s="36" t="s">
        <v>99</v>
      </c>
    </row>
    <row r="3192" spans="1:16" ht="24" x14ac:dyDescent="0.25">
      <c r="A3192" s="38">
        <v>40018</v>
      </c>
      <c r="B3192" s="38">
        <v>40018</v>
      </c>
      <c r="C3192" s="11">
        <v>2009</v>
      </c>
      <c r="D3192" s="35" t="s">
        <v>115</v>
      </c>
      <c r="E3192" s="11" t="s">
        <v>116</v>
      </c>
      <c r="F3192" s="36" t="s">
        <v>19</v>
      </c>
      <c r="G3192" s="36" t="s">
        <v>2347</v>
      </c>
      <c r="H3192" s="9" t="s">
        <v>4574</v>
      </c>
      <c r="I3192" s="10">
        <v>0</v>
      </c>
      <c r="J3192" s="12">
        <v>5</v>
      </c>
      <c r="K3192" s="12">
        <v>0</v>
      </c>
      <c r="L3192" s="12">
        <v>0</v>
      </c>
      <c r="M3192" s="12">
        <v>0</v>
      </c>
      <c r="N3192" s="39">
        <v>0</v>
      </c>
      <c r="O3192" s="31">
        <v>1.1000000000000001</v>
      </c>
      <c r="P3192" s="36" t="s">
        <v>99</v>
      </c>
    </row>
    <row r="3193" spans="1:16" ht="36" x14ac:dyDescent="0.25">
      <c r="A3193" s="38">
        <v>40019</v>
      </c>
      <c r="B3193" s="38">
        <v>40019</v>
      </c>
      <c r="C3193" s="11">
        <v>2009</v>
      </c>
      <c r="D3193" s="35" t="s">
        <v>115</v>
      </c>
      <c r="E3193" s="11" t="s">
        <v>116</v>
      </c>
      <c r="F3193" s="36" t="s">
        <v>69</v>
      </c>
      <c r="G3193" s="36" t="s">
        <v>4575</v>
      </c>
      <c r="H3193" s="9" t="s">
        <v>4576</v>
      </c>
      <c r="I3193" s="10">
        <v>0</v>
      </c>
      <c r="J3193" s="12">
        <v>1</v>
      </c>
      <c r="K3193" s="12">
        <v>0</v>
      </c>
      <c r="L3193" s="12">
        <v>0</v>
      </c>
      <c r="M3193" s="12">
        <v>0</v>
      </c>
      <c r="N3193" s="39">
        <v>0</v>
      </c>
      <c r="O3193" s="31">
        <v>0.60248999999999997</v>
      </c>
      <c r="P3193" s="36" t="s">
        <v>99</v>
      </c>
    </row>
    <row r="3194" spans="1:16" ht="24" x14ac:dyDescent="0.25">
      <c r="A3194" s="38">
        <v>40021</v>
      </c>
      <c r="B3194" s="38">
        <v>40021</v>
      </c>
      <c r="C3194" s="11">
        <v>2009</v>
      </c>
      <c r="D3194" s="35" t="s">
        <v>115</v>
      </c>
      <c r="E3194" s="11" t="s">
        <v>116</v>
      </c>
      <c r="F3194" s="36" t="s">
        <v>26</v>
      </c>
      <c r="G3194" s="36" t="s">
        <v>187</v>
      </c>
      <c r="H3194" s="9" t="s">
        <v>4577</v>
      </c>
      <c r="I3194" s="10">
        <v>1</v>
      </c>
      <c r="J3194" s="12">
        <v>1</v>
      </c>
      <c r="K3194" s="12">
        <v>0</v>
      </c>
      <c r="L3194" s="12">
        <v>0</v>
      </c>
      <c r="M3194" s="12">
        <v>0</v>
      </c>
      <c r="N3194" s="39">
        <v>0</v>
      </c>
      <c r="O3194" s="31">
        <v>0.9</v>
      </c>
      <c r="P3194" s="36" t="s">
        <v>99</v>
      </c>
    </row>
    <row r="3195" spans="1:16" ht="36" x14ac:dyDescent="0.25">
      <c r="A3195" s="38">
        <v>40021</v>
      </c>
      <c r="B3195" s="38">
        <v>40021</v>
      </c>
      <c r="C3195" s="11">
        <v>2009</v>
      </c>
      <c r="D3195" s="35" t="s">
        <v>115</v>
      </c>
      <c r="E3195" s="11" t="s">
        <v>116</v>
      </c>
      <c r="F3195" s="36" t="s">
        <v>19</v>
      </c>
      <c r="G3195" s="36" t="s">
        <v>681</v>
      </c>
      <c r="H3195" s="9" t="s">
        <v>4578</v>
      </c>
      <c r="I3195" s="10">
        <v>0</v>
      </c>
      <c r="J3195" s="12">
        <v>7</v>
      </c>
      <c r="K3195" s="12">
        <v>0</v>
      </c>
      <c r="L3195" s="12">
        <v>0</v>
      </c>
      <c r="M3195" s="12">
        <v>0</v>
      </c>
      <c r="N3195" s="39">
        <v>0</v>
      </c>
      <c r="O3195" s="31">
        <v>1.7</v>
      </c>
      <c r="P3195" s="36" t="s">
        <v>99</v>
      </c>
    </row>
    <row r="3196" spans="1:16" ht="24" x14ac:dyDescent="0.25">
      <c r="A3196" s="38">
        <v>40021</v>
      </c>
      <c r="B3196" s="38">
        <v>40021</v>
      </c>
      <c r="C3196" s="11">
        <v>2009</v>
      </c>
      <c r="D3196" s="35" t="s">
        <v>115</v>
      </c>
      <c r="E3196" s="11" t="s">
        <v>116</v>
      </c>
      <c r="F3196" s="36" t="s">
        <v>30</v>
      </c>
      <c r="G3196" s="36" t="s">
        <v>361</v>
      </c>
      <c r="H3196" s="9" t="s">
        <v>4579</v>
      </c>
      <c r="I3196" s="10">
        <v>0</v>
      </c>
      <c r="J3196" s="12">
        <v>17</v>
      </c>
      <c r="K3196" s="12">
        <v>0</v>
      </c>
      <c r="L3196" s="12">
        <v>0</v>
      </c>
      <c r="M3196" s="12">
        <v>0</v>
      </c>
      <c r="N3196" s="39">
        <v>0</v>
      </c>
      <c r="O3196" s="31">
        <v>1.35</v>
      </c>
      <c r="P3196" s="36" t="s">
        <v>99</v>
      </c>
    </row>
    <row r="3197" spans="1:16" ht="36" x14ac:dyDescent="0.25">
      <c r="A3197" s="38">
        <v>40022</v>
      </c>
      <c r="B3197" s="38">
        <v>40022</v>
      </c>
      <c r="C3197" s="11">
        <v>2009</v>
      </c>
      <c r="D3197" s="11" t="s">
        <v>34</v>
      </c>
      <c r="E3197" s="11" t="s">
        <v>182</v>
      </c>
      <c r="F3197" s="36" t="s">
        <v>21</v>
      </c>
      <c r="G3197" s="36" t="s">
        <v>4580</v>
      </c>
      <c r="H3197" s="9" t="s">
        <v>4581</v>
      </c>
      <c r="I3197" s="10">
        <v>0</v>
      </c>
      <c r="J3197" s="12">
        <v>400</v>
      </c>
      <c r="K3197" s="12">
        <v>80</v>
      </c>
      <c r="L3197" s="12">
        <v>0</v>
      </c>
      <c r="M3197" s="12">
        <v>0</v>
      </c>
      <c r="N3197" s="39">
        <v>0</v>
      </c>
      <c r="O3197" s="31">
        <v>0.69903999999999999</v>
      </c>
      <c r="P3197" s="36" t="s">
        <v>99</v>
      </c>
    </row>
    <row r="3198" spans="1:16" ht="36" x14ac:dyDescent="0.25">
      <c r="A3198" s="38">
        <v>40023</v>
      </c>
      <c r="B3198" s="38">
        <v>40023</v>
      </c>
      <c r="C3198" s="11">
        <v>2009</v>
      </c>
      <c r="D3198" s="11" t="s">
        <v>34</v>
      </c>
      <c r="E3198" s="11" t="s">
        <v>35</v>
      </c>
      <c r="F3198" s="36" t="s">
        <v>92</v>
      </c>
      <c r="G3198" s="9" t="s">
        <v>4582</v>
      </c>
      <c r="H3198" s="9" t="s">
        <v>4583</v>
      </c>
      <c r="I3198" s="10">
        <v>0</v>
      </c>
      <c r="J3198" s="12">
        <v>1375</v>
      </c>
      <c r="K3198" s="12">
        <v>275</v>
      </c>
      <c r="L3198" s="12">
        <v>0</v>
      </c>
      <c r="M3198" s="12">
        <v>0</v>
      </c>
      <c r="N3198" s="39">
        <v>0</v>
      </c>
      <c r="O3198" s="31">
        <v>1.4079999999999999</v>
      </c>
      <c r="P3198" s="36" t="s">
        <v>99</v>
      </c>
    </row>
    <row r="3199" spans="1:16" ht="24" x14ac:dyDescent="0.25">
      <c r="A3199" s="38">
        <v>40024</v>
      </c>
      <c r="B3199" s="38">
        <v>40389</v>
      </c>
      <c r="C3199" s="11">
        <v>2009</v>
      </c>
      <c r="D3199" s="11" t="s">
        <v>34</v>
      </c>
      <c r="E3199" s="11" t="s">
        <v>182</v>
      </c>
      <c r="F3199" s="36" t="s">
        <v>47</v>
      </c>
      <c r="G3199" s="36" t="s">
        <v>4584</v>
      </c>
      <c r="H3199" s="9" t="s">
        <v>4585</v>
      </c>
      <c r="I3199" s="10">
        <v>2</v>
      </c>
      <c r="J3199" s="12">
        <v>6</v>
      </c>
      <c r="K3199" s="12">
        <v>0</v>
      </c>
      <c r="L3199" s="12">
        <v>0</v>
      </c>
      <c r="M3199" s="12">
        <v>0</v>
      </c>
      <c r="N3199" s="39">
        <v>0</v>
      </c>
      <c r="O3199" s="31">
        <v>0</v>
      </c>
      <c r="P3199" s="36" t="s">
        <v>99</v>
      </c>
    </row>
    <row r="3200" spans="1:16" ht="36" x14ac:dyDescent="0.25">
      <c r="A3200" s="38">
        <v>40025</v>
      </c>
      <c r="B3200" s="38">
        <v>40025</v>
      </c>
      <c r="C3200" s="11">
        <v>2009</v>
      </c>
      <c r="D3200" s="35" t="s">
        <v>115</v>
      </c>
      <c r="E3200" s="11" t="s">
        <v>116</v>
      </c>
      <c r="F3200" s="36" t="s">
        <v>165</v>
      </c>
      <c r="G3200" s="36" t="s">
        <v>1736</v>
      </c>
      <c r="H3200" s="9" t="s">
        <v>4586</v>
      </c>
      <c r="I3200" s="10">
        <v>0</v>
      </c>
      <c r="J3200" s="12">
        <v>1</v>
      </c>
      <c r="K3200" s="12">
        <v>0</v>
      </c>
      <c r="L3200" s="12">
        <v>0</v>
      </c>
      <c r="M3200" s="12">
        <v>0</v>
      </c>
      <c r="N3200" s="39">
        <v>0</v>
      </c>
      <c r="O3200" s="31">
        <v>0.39912999999999998</v>
      </c>
      <c r="P3200" s="36" t="s">
        <v>99</v>
      </c>
    </row>
    <row r="3201" spans="1:16" ht="36" x14ac:dyDescent="0.25">
      <c r="A3201" s="38">
        <v>40025</v>
      </c>
      <c r="B3201" s="38">
        <v>40025</v>
      </c>
      <c r="C3201" s="11">
        <v>2009</v>
      </c>
      <c r="D3201" s="11" t="s">
        <v>34</v>
      </c>
      <c r="E3201" s="11" t="s">
        <v>35</v>
      </c>
      <c r="F3201" s="36" t="s">
        <v>19</v>
      </c>
      <c r="G3201" s="36" t="s">
        <v>4587</v>
      </c>
      <c r="H3201" s="9" t="s">
        <v>4588</v>
      </c>
      <c r="I3201" s="10">
        <v>0</v>
      </c>
      <c r="J3201" s="12">
        <v>156</v>
      </c>
      <c r="K3201" s="12">
        <v>31</v>
      </c>
      <c r="L3201" s="12">
        <v>0</v>
      </c>
      <c r="M3201" s="12">
        <v>0</v>
      </c>
      <c r="N3201" s="39">
        <v>0</v>
      </c>
      <c r="O3201" s="31">
        <v>0.27087800000000001</v>
      </c>
      <c r="P3201" s="36" t="s">
        <v>99</v>
      </c>
    </row>
    <row r="3202" spans="1:16" ht="36" x14ac:dyDescent="0.25">
      <c r="A3202" s="38">
        <v>40026</v>
      </c>
      <c r="B3202" s="38">
        <v>40056</v>
      </c>
      <c r="C3202" s="11">
        <v>2009</v>
      </c>
      <c r="D3202" s="11" t="s">
        <v>34</v>
      </c>
      <c r="E3202" s="11" t="s">
        <v>39</v>
      </c>
      <c r="F3202" s="36" t="s">
        <v>97</v>
      </c>
      <c r="G3202" s="9" t="s">
        <v>4589</v>
      </c>
      <c r="H3202" s="9" t="s">
        <v>4590</v>
      </c>
      <c r="I3202" s="10">
        <v>0</v>
      </c>
      <c r="J3202" s="12">
        <v>526</v>
      </c>
      <c r="K3202" s="12">
        <v>0</v>
      </c>
      <c r="L3202" s="12">
        <v>0</v>
      </c>
      <c r="M3202" s="12">
        <v>0</v>
      </c>
      <c r="N3202" s="39">
        <v>1165.18</v>
      </c>
      <c r="O3202" s="31">
        <v>6.1683836877600005</v>
      </c>
      <c r="P3202" s="36" t="s">
        <v>41</v>
      </c>
    </row>
    <row r="3203" spans="1:16" ht="24" x14ac:dyDescent="0.25">
      <c r="A3203" s="38">
        <v>40026</v>
      </c>
      <c r="B3203" s="38">
        <v>40026</v>
      </c>
      <c r="C3203" s="11">
        <v>2009</v>
      </c>
      <c r="D3203" s="35" t="s">
        <v>13</v>
      </c>
      <c r="E3203" s="11" t="s">
        <v>125</v>
      </c>
      <c r="F3203" s="36" t="s">
        <v>165</v>
      </c>
      <c r="G3203" s="36" t="s">
        <v>1293</v>
      </c>
      <c r="H3203" s="9" t="s">
        <v>4591</v>
      </c>
      <c r="I3203" s="10">
        <v>0</v>
      </c>
      <c r="J3203" s="12">
        <v>10</v>
      </c>
      <c r="K3203" s="12">
        <v>0</v>
      </c>
      <c r="L3203" s="12">
        <v>0</v>
      </c>
      <c r="M3203" s="12">
        <v>0</v>
      </c>
      <c r="N3203" s="39">
        <v>0</v>
      </c>
      <c r="O3203" s="31">
        <v>0</v>
      </c>
      <c r="P3203" s="36" t="s">
        <v>99</v>
      </c>
    </row>
    <row r="3204" spans="1:16" ht="36" x14ac:dyDescent="0.25">
      <c r="A3204" s="38">
        <v>40027</v>
      </c>
      <c r="B3204" s="38">
        <v>40027</v>
      </c>
      <c r="C3204" s="11">
        <v>2009</v>
      </c>
      <c r="D3204" s="35" t="s">
        <v>115</v>
      </c>
      <c r="E3204" s="11" t="s">
        <v>116</v>
      </c>
      <c r="F3204" s="36" t="s">
        <v>47</v>
      </c>
      <c r="G3204" s="36" t="s">
        <v>2113</v>
      </c>
      <c r="H3204" s="9" t="s">
        <v>4592</v>
      </c>
      <c r="I3204" s="10">
        <v>7</v>
      </c>
      <c r="J3204" s="12">
        <v>10</v>
      </c>
      <c r="K3204" s="12">
        <v>0</v>
      </c>
      <c r="L3204" s="12">
        <v>0</v>
      </c>
      <c r="M3204" s="12">
        <v>0</v>
      </c>
      <c r="N3204" s="39">
        <v>0</v>
      </c>
      <c r="O3204" s="31">
        <v>0.5</v>
      </c>
      <c r="P3204" s="36" t="s">
        <v>99</v>
      </c>
    </row>
    <row r="3205" spans="1:16" ht="24" x14ac:dyDescent="0.25">
      <c r="A3205" s="38">
        <v>40029</v>
      </c>
      <c r="B3205" s="38">
        <v>40029</v>
      </c>
      <c r="C3205" s="11">
        <v>2009</v>
      </c>
      <c r="D3205" s="35" t="s">
        <v>13</v>
      </c>
      <c r="E3205" s="11" t="s">
        <v>149</v>
      </c>
      <c r="F3205" s="36" t="s">
        <v>165</v>
      </c>
      <c r="G3205" s="36" t="s">
        <v>1189</v>
      </c>
      <c r="H3205" s="9" t="s">
        <v>4593</v>
      </c>
      <c r="I3205" s="10">
        <v>0</v>
      </c>
      <c r="J3205" s="12">
        <v>600</v>
      </c>
      <c r="K3205" s="12">
        <v>0</v>
      </c>
      <c r="L3205" s="12">
        <v>0</v>
      </c>
      <c r="M3205" s="12">
        <v>0</v>
      </c>
      <c r="N3205" s="39">
        <v>0</v>
      </c>
      <c r="O3205" s="31">
        <v>0</v>
      </c>
      <c r="P3205" s="36" t="s">
        <v>99</v>
      </c>
    </row>
    <row r="3206" spans="1:16" ht="24" x14ac:dyDescent="0.25">
      <c r="A3206" s="38">
        <v>40029</v>
      </c>
      <c r="B3206" s="38">
        <v>40029</v>
      </c>
      <c r="C3206" s="11">
        <v>2009</v>
      </c>
      <c r="D3206" s="35" t="s">
        <v>115</v>
      </c>
      <c r="E3206" s="11" t="s">
        <v>116</v>
      </c>
      <c r="F3206" s="36" t="s">
        <v>165</v>
      </c>
      <c r="G3206" s="36" t="s">
        <v>361</v>
      </c>
      <c r="H3206" s="9" t="s">
        <v>4594</v>
      </c>
      <c r="I3206" s="10">
        <v>0</v>
      </c>
      <c r="J3206" s="12">
        <v>6</v>
      </c>
      <c r="K3206" s="12">
        <v>0</v>
      </c>
      <c r="L3206" s="12">
        <v>0</v>
      </c>
      <c r="M3206" s="12">
        <v>0</v>
      </c>
      <c r="N3206" s="39">
        <v>0</v>
      </c>
      <c r="O3206" s="31">
        <v>0</v>
      </c>
      <c r="P3206" s="36" t="s">
        <v>99</v>
      </c>
    </row>
    <row r="3207" spans="1:16" ht="36" x14ac:dyDescent="0.25">
      <c r="A3207" s="38">
        <v>40030</v>
      </c>
      <c r="B3207" s="38">
        <v>40030</v>
      </c>
      <c r="C3207" s="11">
        <v>2009</v>
      </c>
      <c r="D3207" s="11" t="s">
        <v>34</v>
      </c>
      <c r="E3207" s="11" t="s">
        <v>35</v>
      </c>
      <c r="F3207" s="36" t="s">
        <v>51</v>
      </c>
      <c r="G3207" s="36" t="s">
        <v>357</v>
      </c>
      <c r="H3207" s="9" t="s">
        <v>4595</v>
      </c>
      <c r="I3207" s="10">
        <v>0</v>
      </c>
      <c r="J3207" s="12">
        <v>500</v>
      </c>
      <c r="K3207" s="12">
        <v>100</v>
      </c>
      <c r="L3207" s="12">
        <v>0</v>
      </c>
      <c r="M3207" s="12">
        <v>0</v>
      </c>
      <c r="N3207" s="39">
        <v>0</v>
      </c>
      <c r="O3207" s="31">
        <v>1.262</v>
      </c>
      <c r="P3207" s="36" t="s">
        <v>99</v>
      </c>
    </row>
    <row r="3208" spans="1:16" ht="24" x14ac:dyDescent="0.25">
      <c r="A3208" s="38">
        <v>40030</v>
      </c>
      <c r="B3208" s="38">
        <v>40030</v>
      </c>
      <c r="C3208" s="11">
        <v>2009</v>
      </c>
      <c r="D3208" s="11" t="s">
        <v>34</v>
      </c>
      <c r="E3208" s="11" t="s">
        <v>35</v>
      </c>
      <c r="F3208" s="36" t="s">
        <v>162</v>
      </c>
      <c r="G3208" s="36" t="s">
        <v>4596</v>
      </c>
      <c r="H3208" s="9" t="s">
        <v>4597</v>
      </c>
      <c r="I3208" s="10">
        <v>0</v>
      </c>
      <c r="J3208" s="12">
        <v>250</v>
      </c>
      <c r="K3208" s="12">
        <v>50</v>
      </c>
      <c r="L3208" s="12">
        <v>0</v>
      </c>
      <c r="M3208" s="12">
        <v>0</v>
      </c>
      <c r="N3208" s="39">
        <v>0</v>
      </c>
      <c r="O3208" s="31">
        <v>0.25600000000000001</v>
      </c>
      <c r="P3208" s="36" t="s">
        <v>99</v>
      </c>
    </row>
    <row r="3209" spans="1:16" ht="24" x14ac:dyDescent="0.25">
      <c r="A3209" s="38">
        <v>40031</v>
      </c>
      <c r="B3209" s="38">
        <v>40031</v>
      </c>
      <c r="C3209" s="11">
        <v>2009</v>
      </c>
      <c r="D3209" s="35" t="s">
        <v>115</v>
      </c>
      <c r="E3209" s="11" t="s">
        <v>116</v>
      </c>
      <c r="F3209" s="36" t="s">
        <v>42</v>
      </c>
      <c r="G3209" s="36" t="s">
        <v>4598</v>
      </c>
      <c r="H3209" s="9" t="s">
        <v>4599</v>
      </c>
      <c r="I3209" s="10">
        <v>0</v>
      </c>
      <c r="J3209" s="12">
        <v>0</v>
      </c>
      <c r="K3209" s="12">
        <v>0</v>
      </c>
      <c r="L3209" s="12">
        <v>0</v>
      </c>
      <c r="M3209" s="12">
        <v>0</v>
      </c>
      <c r="N3209" s="39">
        <v>0</v>
      </c>
      <c r="O3209" s="31">
        <v>0.45166400000000001</v>
      </c>
      <c r="P3209" s="36" t="s">
        <v>99</v>
      </c>
    </row>
    <row r="3210" spans="1:16" x14ac:dyDescent="0.25">
      <c r="A3210" s="38">
        <v>40032</v>
      </c>
      <c r="B3210" s="38">
        <v>40032</v>
      </c>
      <c r="C3210" s="11">
        <v>2009</v>
      </c>
      <c r="D3210" s="35" t="s">
        <v>115</v>
      </c>
      <c r="E3210" s="11" t="s">
        <v>116</v>
      </c>
      <c r="F3210" s="36" t="s">
        <v>19</v>
      </c>
      <c r="G3210" s="36" t="s">
        <v>4600</v>
      </c>
      <c r="H3210" s="9" t="s">
        <v>4601</v>
      </c>
      <c r="I3210" s="10">
        <v>2</v>
      </c>
      <c r="J3210" s="12">
        <v>2</v>
      </c>
      <c r="K3210" s="12">
        <v>0</v>
      </c>
      <c r="L3210" s="12">
        <v>0</v>
      </c>
      <c r="M3210" s="12">
        <v>0</v>
      </c>
      <c r="N3210" s="39">
        <v>0</v>
      </c>
      <c r="O3210" s="31">
        <v>1</v>
      </c>
      <c r="P3210" s="36" t="s">
        <v>99</v>
      </c>
    </row>
    <row r="3211" spans="1:16" ht="24" x14ac:dyDescent="0.25">
      <c r="A3211" s="38">
        <v>40032</v>
      </c>
      <c r="B3211" s="38">
        <v>40032</v>
      </c>
      <c r="C3211" s="11">
        <v>2009</v>
      </c>
      <c r="D3211" s="35" t="s">
        <v>115</v>
      </c>
      <c r="E3211" s="11" t="s">
        <v>116</v>
      </c>
      <c r="F3211" s="36" t="s">
        <v>28</v>
      </c>
      <c r="G3211" s="36" t="s">
        <v>411</v>
      </c>
      <c r="H3211" s="9" t="s">
        <v>4602</v>
      </c>
      <c r="I3211" s="10">
        <v>0</v>
      </c>
      <c r="J3211" s="12">
        <v>1</v>
      </c>
      <c r="K3211" s="12">
        <v>0</v>
      </c>
      <c r="L3211" s="12">
        <v>0</v>
      </c>
      <c r="M3211" s="12">
        <v>0</v>
      </c>
      <c r="N3211" s="39">
        <v>0</v>
      </c>
      <c r="O3211" s="31">
        <v>0</v>
      </c>
      <c r="P3211" s="36" t="s">
        <v>99</v>
      </c>
    </row>
    <row r="3212" spans="1:16" ht="36" x14ac:dyDescent="0.25">
      <c r="A3212" s="38">
        <v>40032</v>
      </c>
      <c r="B3212" s="38">
        <v>40032</v>
      </c>
      <c r="C3212" s="11">
        <v>2009</v>
      </c>
      <c r="D3212" s="35" t="s">
        <v>13</v>
      </c>
      <c r="E3212" s="11" t="s">
        <v>125</v>
      </c>
      <c r="F3212" s="36" t="s">
        <v>162</v>
      </c>
      <c r="G3212" s="36" t="s">
        <v>4351</v>
      </c>
      <c r="H3212" s="9" t="s">
        <v>4603</v>
      </c>
      <c r="I3212" s="10">
        <v>0</v>
      </c>
      <c r="J3212" s="12">
        <v>1</v>
      </c>
      <c r="K3212" s="12">
        <v>0</v>
      </c>
      <c r="L3212" s="12">
        <v>0</v>
      </c>
      <c r="M3212" s="12">
        <v>0</v>
      </c>
      <c r="N3212" s="39">
        <v>0</v>
      </c>
      <c r="O3212" s="31">
        <v>0</v>
      </c>
      <c r="P3212" s="36" t="s">
        <v>99</v>
      </c>
    </row>
    <row r="3213" spans="1:16" ht="24" x14ac:dyDescent="0.25">
      <c r="A3213" s="38">
        <v>40033</v>
      </c>
      <c r="B3213" s="38">
        <v>40033</v>
      </c>
      <c r="C3213" s="11">
        <v>2009</v>
      </c>
      <c r="D3213" s="35" t="s">
        <v>115</v>
      </c>
      <c r="E3213" s="11" t="s">
        <v>116</v>
      </c>
      <c r="F3213" s="36" t="s">
        <v>100</v>
      </c>
      <c r="G3213" s="36" t="s">
        <v>4604</v>
      </c>
      <c r="H3213" s="9" t="s">
        <v>4605</v>
      </c>
      <c r="I3213" s="10">
        <v>2</v>
      </c>
      <c r="J3213" s="12">
        <v>6</v>
      </c>
      <c r="K3213" s="12">
        <v>0</v>
      </c>
      <c r="L3213" s="12">
        <v>0</v>
      </c>
      <c r="M3213" s="12">
        <v>0</v>
      </c>
      <c r="N3213" s="39">
        <v>0</v>
      </c>
      <c r="O3213" s="31">
        <v>0</v>
      </c>
      <c r="P3213" s="36" t="s">
        <v>99</v>
      </c>
    </row>
    <row r="3214" spans="1:16" ht="48" x14ac:dyDescent="0.25">
      <c r="A3214" s="38">
        <v>40033</v>
      </c>
      <c r="B3214" s="38">
        <v>40033</v>
      </c>
      <c r="C3214" s="11">
        <v>2009</v>
      </c>
      <c r="D3214" s="11" t="s">
        <v>34</v>
      </c>
      <c r="E3214" s="11" t="s">
        <v>35</v>
      </c>
      <c r="F3214" s="36" t="s">
        <v>19</v>
      </c>
      <c r="G3214" s="36" t="s">
        <v>4606</v>
      </c>
      <c r="H3214" s="9" t="s">
        <v>4607</v>
      </c>
      <c r="I3214" s="10">
        <v>1</v>
      </c>
      <c r="J3214" s="12">
        <v>366</v>
      </c>
      <c r="K3214" s="12">
        <v>75</v>
      </c>
      <c r="L3214" s="12">
        <v>0</v>
      </c>
      <c r="M3214" s="12">
        <v>0</v>
      </c>
      <c r="N3214" s="39">
        <v>0</v>
      </c>
      <c r="O3214" s="31">
        <v>0.94650000000000001</v>
      </c>
      <c r="P3214" s="36" t="s">
        <v>99</v>
      </c>
    </row>
    <row r="3215" spans="1:16" ht="24" x14ac:dyDescent="0.25">
      <c r="A3215" s="38">
        <v>40033</v>
      </c>
      <c r="B3215" s="38">
        <v>40033</v>
      </c>
      <c r="C3215" s="11">
        <v>2009</v>
      </c>
      <c r="D3215" s="11" t="s">
        <v>34</v>
      </c>
      <c r="E3215" s="11" t="s">
        <v>35</v>
      </c>
      <c r="F3215" s="36" t="s">
        <v>75</v>
      </c>
      <c r="G3215" s="36" t="s">
        <v>4608</v>
      </c>
      <c r="H3215" s="9" t="s">
        <v>4609</v>
      </c>
      <c r="I3215" s="10">
        <v>0</v>
      </c>
      <c r="J3215" s="12">
        <v>175</v>
      </c>
      <c r="K3215" s="12">
        <v>35</v>
      </c>
      <c r="L3215" s="12">
        <v>0</v>
      </c>
      <c r="M3215" s="12">
        <v>0</v>
      </c>
      <c r="N3215" s="39">
        <v>0</v>
      </c>
      <c r="O3215" s="31">
        <v>0.1792</v>
      </c>
      <c r="P3215" s="36" t="s">
        <v>99</v>
      </c>
    </row>
    <row r="3216" spans="1:16" ht="36" x14ac:dyDescent="0.25">
      <c r="A3216" s="38">
        <v>40034</v>
      </c>
      <c r="B3216" s="38">
        <v>40034</v>
      </c>
      <c r="C3216" s="11">
        <v>2009</v>
      </c>
      <c r="D3216" s="35" t="s">
        <v>115</v>
      </c>
      <c r="E3216" s="11" t="s">
        <v>116</v>
      </c>
      <c r="F3216" s="36" t="s">
        <v>19</v>
      </c>
      <c r="G3216" s="36" t="s">
        <v>2996</v>
      </c>
      <c r="H3216" s="9" t="s">
        <v>4610</v>
      </c>
      <c r="I3216" s="10">
        <v>0</v>
      </c>
      <c r="J3216" s="12">
        <v>9</v>
      </c>
      <c r="K3216" s="12">
        <v>0</v>
      </c>
      <c r="L3216" s="12">
        <v>0</v>
      </c>
      <c r="M3216" s="12">
        <v>0</v>
      </c>
      <c r="N3216" s="39">
        <v>0</v>
      </c>
      <c r="O3216" s="31">
        <v>0.85</v>
      </c>
      <c r="P3216" s="36" t="s">
        <v>99</v>
      </c>
    </row>
    <row r="3217" spans="1:16" ht="24" x14ac:dyDescent="0.25">
      <c r="A3217" s="38">
        <v>40035</v>
      </c>
      <c r="B3217" s="38">
        <v>40035</v>
      </c>
      <c r="C3217" s="11">
        <v>2009</v>
      </c>
      <c r="D3217" s="35" t="s">
        <v>13</v>
      </c>
      <c r="E3217" s="11" t="s">
        <v>125</v>
      </c>
      <c r="F3217" s="36" t="s">
        <v>165</v>
      </c>
      <c r="G3217" s="36" t="s">
        <v>799</v>
      </c>
      <c r="H3217" s="9" t="s">
        <v>4611</v>
      </c>
      <c r="I3217" s="10">
        <v>0</v>
      </c>
      <c r="J3217" s="12">
        <v>5</v>
      </c>
      <c r="K3217" s="12">
        <v>0</v>
      </c>
      <c r="L3217" s="12">
        <v>0</v>
      </c>
      <c r="M3217" s="12">
        <v>0</v>
      </c>
      <c r="N3217" s="39">
        <v>0</v>
      </c>
      <c r="O3217" s="31">
        <v>0</v>
      </c>
      <c r="P3217" s="36" t="s">
        <v>99</v>
      </c>
    </row>
    <row r="3218" spans="1:16" ht="24" x14ac:dyDescent="0.25">
      <c r="A3218" s="38">
        <v>40036</v>
      </c>
      <c r="B3218" s="38">
        <v>40036</v>
      </c>
      <c r="C3218" s="11">
        <v>2009</v>
      </c>
      <c r="D3218" s="35" t="s">
        <v>115</v>
      </c>
      <c r="E3218" s="11" t="s">
        <v>116</v>
      </c>
      <c r="F3218" s="36" t="s">
        <v>162</v>
      </c>
      <c r="G3218" s="36" t="s">
        <v>4381</v>
      </c>
      <c r="H3218" s="9" t="s">
        <v>4612</v>
      </c>
      <c r="I3218" s="10">
        <v>0</v>
      </c>
      <c r="J3218" s="12">
        <v>15</v>
      </c>
      <c r="K3218" s="12">
        <v>0</v>
      </c>
      <c r="L3218" s="12">
        <v>0</v>
      </c>
      <c r="M3218" s="12">
        <v>0</v>
      </c>
      <c r="N3218" s="39">
        <v>0</v>
      </c>
      <c r="O3218" s="31">
        <v>0.85</v>
      </c>
      <c r="P3218" s="36" t="s">
        <v>99</v>
      </c>
    </row>
    <row r="3219" spans="1:16" ht="24" x14ac:dyDescent="0.25">
      <c r="A3219" s="38">
        <v>40037</v>
      </c>
      <c r="B3219" s="38">
        <v>40037</v>
      </c>
      <c r="C3219" s="11">
        <v>2009</v>
      </c>
      <c r="D3219" s="35" t="s">
        <v>13</v>
      </c>
      <c r="E3219" s="11" t="s">
        <v>112</v>
      </c>
      <c r="F3219" s="36" t="s">
        <v>165</v>
      </c>
      <c r="G3219" s="36" t="s">
        <v>1030</v>
      </c>
      <c r="H3219" s="9" t="s">
        <v>4613</v>
      </c>
      <c r="I3219" s="10">
        <v>0</v>
      </c>
      <c r="J3219" s="12">
        <v>15</v>
      </c>
      <c r="K3219" s="12">
        <v>3</v>
      </c>
      <c r="L3219" s="12">
        <v>0</v>
      </c>
      <c r="M3219" s="12">
        <v>0</v>
      </c>
      <c r="N3219" s="39">
        <v>0</v>
      </c>
      <c r="O3219" s="31">
        <v>0.28771200000000002</v>
      </c>
      <c r="P3219" s="36" t="s">
        <v>99</v>
      </c>
    </row>
    <row r="3220" spans="1:16" ht="24" x14ac:dyDescent="0.25">
      <c r="A3220" s="38">
        <v>40038</v>
      </c>
      <c r="B3220" s="38">
        <v>40038</v>
      </c>
      <c r="C3220" s="11">
        <v>2009</v>
      </c>
      <c r="D3220" s="35" t="s">
        <v>13</v>
      </c>
      <c r="E3220" s="11" t="s">
        <v>125</v>
      </c>
      <c r="F3220" s="36" t="s">
        <v>97</v>
      </c>
      <c r="G3220" s="36" t="s">
        <v>4614</v>
      </c>
      <c r="H3220" s="9" t="s">
        <v>4615</v>
      </c>
      <c r="I3220" s="10">
        <v>0</v>
      </c>
      <c r="J3220" s="12">
        <v>5</v>
      </c>
      <c r="K3220" s="12">
        <v>1</v>
      </c>
      <c r="L3220" s="12">
        <v>0</v>
      </c>
      <c r="M3220" s="12">
        <v>0</v>
      </c>
      <c r="N3220" s="39">
        <v>0</v>
      </c>
      <c r="O3220" s="31">
        <v>2.7687E-2</v>
      </c>
      <c r="P3220" s="36" t="s">
        <v>99</v>
      </c>
    </row>
    <row r="3221" spans="1:16" ht="36" x14ac:dyDescent="0.25">
      <c r="A3221" s="38">
        <v>40038</v>
      </c>
      <c r="B3221" s="38">
        <v>40038</v>
      </c>
      <c r="C3221" s="11">
        <v>2009</v>
      </c>
      <c r="D3221" s="35" t="s">
        <v>104</v>
      </c>
      <c r="E3221" s="11" t="s">
        <v>690</v>
      </c>
      <c r="F3221" s="36" t="s">
        <v>97</v>
      </c>
      <c r="G3221" s="36" t="s">
        <v>4616</v>
      </c>
      <c r="H3221" s="9" t="s">
        <v>4617</v>
      </c>
      <c r="I3221" s="10">
        <v>0</v>
      </c>
      <c r="J3221" s="12">
        <v>95</v>
      </c>
      <c r="K3221" s="12">
        <v>19</v>
      </c>
      <c r="L3221" s="12">
        <v>0</v>
      </c>
      <c r="M3221" s="12">
        <v>0</v>
      </c>
      <c r="N3221" s="39">
        <v>0</v>
      </c>
      <c r="O3221" s="31">
        <v>0.52605299999999999</v>
      </c>
      <c r="P3221" s="36" t="s">
        <v>99</v>
      </c>
    </row>
    <row r="3222" spans="1:16" ht="24" x14ac:dyDescent="0.25">
      <c r="A3222" s="38">
        <v>40039</v>
      </c>
      <c r="B3222" s="38">
        <v>40039</v>
      </c>
      <c r="C3222" s="11">
        <v>2009</v>
      </c>
      <c r="D3222" s="35" t="s">
        <v>115</v>
      </c>
      <c r="E3222" s="11" t="s">
        <v>116</v>
      </c>
      <c r="F3222" s="36" t="s">
        <v>155</v>
      </c>
      <c r="G3222" s="36" t="s">
        <v>4307</v>
      </c>
      <c r="H3222" s="9" t="s">
        <v>4618</v>
      </c>
      <c r="I3222" s="10">
        <v>0</v>
      </c>
      <c r="J3222" s="12">
        <v>1</v>
      </c>
      <c r="K3222" s="12">
        <v>0</v>
      </c>
      <c r="L3222" s="12">
        <v>0</v>
      </c>
      <c r="M3222" s="12">
        <v>0</v>
      </c>
      <c r="N3222" s="39">
        <v>0</v>
      </c>
      <c r="O3222" s="31">
        <v>0</v>
      </c>
      <c r="P3222" s="36" t="s">
        <v>99</v>
      </c>
    </row>
    <row r="3223" spans="1:16" ht="24" x14ac:dyDescent="0.25">
      <c r="A3223" s="38">
        <v>40040</v>
      </c>
      <c r="B3223" s="38">
        <v>40040</v>
      </c>
      <c r="C3223" s="11">
        <v>2009</v>
      </c>
      <c r="D3223" s="35" t="s">
        <v>13</v>
      </c>
      <c r="E3223" s="11" t="s">
        <v>173</v>
      </c>
      <c r="F3223" s="36" t="s">
        <v>162</v>
      </c>
      <c r="G3223" s="36" t="s">
        <v>3047</v>
      </c>
      <c r="H3223" s="9" t="s">
        <v>4619</v>
      </c>
      <c r="I3223" s="10">
        <v>0</v>
      </c>
      <c r="J3223" s="12">
        <v>0</v>
      </c>
      <c r="K3223" s="12">
        <v>0</v>
      </c>
      <c r="L3223" s="12">
        <v>0</v>
      </c>
      <c r="M3223" s="12">
        <v>0</v>
      </c>
      <c r="N3223" s="39">
        <v>0</v>
      </c>
      <c r="O3223" s="31">
        <v>2.1999999999999999E-2</v>
      </c>
      <c r="P3223" s="36" t="s">
        <v>4620</v>
      </c>
    </row>
    <row r="3224" spans="1:16" ht="24" x14ac:dyDescent="0.25">
      <c r="A3224" s="38">
        <v>40041</v>
      </c>
      <c r="B3224" s="38">
        <v>40041</v>
      </c>
      <c r="C3224" s="11">
        <v>2009</v>
      </c>
      <c r="D3224" s="35" t="s">
        <v>115</v>
      </c>
      <c r="E3224" s="11" t="s">
        <v>116</v>
      </c>
      <c r="F3224" s="36" t="s">
        <v>19</v>
      </c>
      <c r="G3224" s="36" t="s">
        <v>1034</v>
      </c>
      <c r="H3224" s="9" t="s">
        <v>4621</v>
      </c>
      <c r="I3224" s="10">
        <v>2</v>
      </c>
      <c r="J3224" s="12">
        <v>28</v>
      </c>
      <c r="K3224" s="12">
        <v>0</v>
      </c>
      <c r="L3224" s="12">
        <v>0</v>
      </c>
      <c r="M3224" s="12">
        <v>0</v>
      </c>
      <c r="N3224" s="39">
        <v>0</v>
      </c>
      <c r="O3224" s="31">
        <v>1.1499999999999999</v>
      </c>
      <c r="P3224" s="36" t="s">
        <v>99</v>
      </c>
    </row>
    <row r="3225" spans="1:16" x14ac:dyDescent="0.25">
      <c r="A3225" s="38">
        <v>40042</v>
      </c>
      <c r="B3225" s="38">
        <v>40042</v>
      </c>
      <c r="C3225" s="11">
        <v>2009</v>
      </c>
      <c r="D3225" s="11" t="s">
        <v>34</v>
      </c>
      <c r="E3225" s="11" t="s">
        <v>182</v>
      </c>
      <c r="F3225" s="36" t="s">
        <v>162</v>
      </c>
      <c r="G3225" s="36" t="s">
        <v>4622</v>
      </c>
      <c r="H3225" s="9" t="s">
        <v>4623</v>
      </c>
      <c r="I3225" s="10">
        <v>0</v>
      </c>
      <c r="J3225" s="12">
        <v>590</v>
      </c>
      <c r="K3225" s="12">
        <v>118</v>
      </c>
      <c r="L3225" s="12">
        <v>0</v>
      </c>
      <c r="M3225" s="12">
        <v>0</v>
      </c>
      <c r="N3225" s="39">
        <v>0</v>
      </c>
      <c r="O3225" s="31">
        <v>1.0310839999999999</v>
      </c>
      <c r="P3225" s="36" t="s">
        <v>99</v>
      </c>
    </row>
    <row r="3226" spans="1:16" ht="24" x14ac:dyDescent="0.25">
      <c r="A3226" s="38">
        <v>40042</v>
      </c>
      <c r="B3226" s="38">
        <v>40042</v>
      </c>
      <c r="C3226" s="11">
        <v>2009</v>
      </c>
      <c r="D3226" s="11" t="s">
        <v>34</v>
      </c>
      <c r="E3226" s="11" t="s">
        <v>35</v>
      </c>
      <c r="F3226" s="36" t="s">
        <v>97</v>
      </c>
      <c r="G3226" s="36" t="s">
        <v>2803</v>
      </c>
      <c r="H3226" s="9" t="s">
        <v>4624</v>
      </c>
      <c r="I3226" s="10">
        <v>0</v>
      </c>
      <c r="J3226" s="12">
        <v>120</v>
      </c>
      <c r="K3226" s="12">
        <v>24</v>
      </c>
      <c r="L3226" s="12">
        <v>0</v>
      </c>
      <c r="M3226" s="12">
        <v>0</v>
      </c>
      <c r="N3226" s="39">
        <v>0</v>
      </c>
      <c r="O3226" s="31">
        <v>0.20971200000000001</v>
      </c>
      <c r="P3226" s="36" t="s">
        <v>99</v>
      </c>
    </row>
    <row r="3227" spans="1:16" ht="36" x14ac:dyDescent="0.25">
      <c r="A3227" s="38">
        <v>40045</v>
      </c>
      <c r="B3227" s="38">
        <v>40045</v>
      </c>
      <c r="C3227" s="11">
        <v>2009</v>
      </c>
      <c r="D3227" s="35" t="s">
        <v>115</v>
      </c>
      <c r="E3227" s="11" t="s">
        <v>352</v>
      </c>
      <c r="F3227" s="36" t="s">
        <v>162</v>
      </c>
      <c r="G3227" s="36" t="s">
        <v>967</v>
      </c>
      <c r="H3227" s="9" t="s">
        <v>4625</v>
      </c>
      <c r="I3227" s="10">
        <v>1</v>
      </c>
      <c r="J3227" s="12">
        <v>1</v>
      </c>
      <c r="K3227" s="12">
        <v>0</v>
      </c>
      <c r="L3227" s="12">
        <v>0</v>
      </c>
      <c r="M3227" s="12">
        <v>0</v>
      </c>
      <c r="N3227" s="39">
        <v>0</v>
      </c>
      <c r="O3227" s="31">
        <v>1.817455</v>
      </c>
      <c r="P3227" s="36" t="s">
        <v>99</v>
      </c>
    </row>
    <row r="3228" spans="1:16" ht="36" x14ac:dyDescent="0.25">
      <c r="A3228" s="38">
        <v>40045</v>
      </c>
      <c r="B3228" s="38">
        <v>40045</v>
      </c>
      <c r="C3228" s="11">
        <v>2009</v>
      </c>
      <c r="D3228" s="35" t="s">
        <v>115</v>
      </c>
      <c r="E3228" s="11" t="s">
        <v>116</v>
      </c>
      <c r="F3228" s="36" t="s">
        <v>62</v>
      </c>
      <c r="G3228" s="36" t="s">
        <v>585</v>
      </c>
      <c r="H3228" s="9" t="s">
        <v>4626</v>
      </c>
      <c r="I3228" s="10">
        <v>0</v>
      </c>
      <c r="J3228" s="12">
        <v>20</v>
      </c>
      <c r="K3228" s="12">
        <v>0</v>
      </c>
      <c r="L3228" s="12">
        <v>0</v>
      </c>
      <c r="M3228" s="12">
        <v>0</v>
      </c>
      <c r="N3228" s="39">
        <v>0</v>
      </c>
      <c r="O3228" s="31">
        <v>0.65</v>
      </c>
      <c r="P3228" s="36" t="s">
        <v>99</v>
      </c>
    </row>
    <row r="3229" spans="1:16" ht="36" x14ac:dyDescent="0.25">
      <c r="A3229" s="38">
        <v>40046</v>
      </c>
      <c r="B3229" s="38">
        <v>40046</v>
      </c>
      <c r="C3229" s="11">
        <v>2009</v>
      </c>
      <c r="D3229" s="11" t="s">
        <v>34</v>
      </c>
      <c r="E3229" s="11" t="s">
        <v>35</v>
      </c>
      <c r="F3229" s="36" t="s">
        <v>65</v>
      </c>
      <c r="G3229" s="36" t="s">
        <v>65</v>
      </c>
      <c r="H3229" s="9" t="s">
        <v>4627</v>
      </c>
      <c r="I3229" s="10">
        <v>1</v>
      </c>
      <c r="J3229" s="12">
        <v>133</v>
      </c>
      <c r="K3229" s="12">
        <v>25</v>
      </c>
      <c r="L3229" s="12">
        <v>0</v>
      </c>
      <c r="M3229" s="12">
        <v>0</v>
      </c>
      <c r="N3229" s="39">
        <v>0</v>
      </c>
      <c r="O3229" s="31">
        <v>0.128</v>
      </c>
      <c r="P3229" s="36" t="s">
        <v>99</v>
      </c>
    </row>
    <row r="3230" spans="1:16" ht="24" x14ac:dyDescent="0.25">
      <c r="A3230" s="38">
        <v>40046</v>
      </c>
      <c r="B3230" s="38">
        <v>40046</v>
      </c>
      <c r="C3230" s="11">
        <v>2009</v>
      </c>
      <c r="D3230" s="35" t="s">
        <v>115</v>
      </c>
      <c r="E3230" s="11" t="s">
        <v>116</v>
      </c>
      <c r="F3230" s="36" t="s">
        <v>62</v>
      </c>
      <c r="G3230" s="36" t="s">
        <v>585</v>
      </c>
      <c r="H3230" s="9" t="s">
        <v>4628</v>
      </c>
      <c r="I3230" s="10">
        <v>0</v>
      </c>
      <c r="J3230" s="12">
        <v>27</v>
      </c>
      <c r="K3230" s="12">
        <v>0</v>
      </c>
      <c r="L3230" s="12">
        <v>0</v>
      </c>
      <c r="M3230" s="12">
        <v>0</v>
      </c>
      <c r="N3230" s="39">
        <v>0</v>
      </c>
      <c r="O3230" s="31">
        <v>1.2</v>
      </c>
      <c r="P3230" s="36" t="s">
        <v>99</v>
      </c>
    </row>
    <row r="3231" spans="1:16" ht="36" x14ac:dyDescent="0.25">
      <c r="A3231" s="38">
        <v>40047</v>
      </c>
      <c r="B3231" s="38">
        <v>40047</v>
      </c>
      <c r="C3231" s="11">
        <v>2009</v>
      </c>
      <c r="D3231" s="35" t="s">
        <v>13</v>
      </c>
      <c r="E3231" s="11" t="s">
        <v>149</v>
      </c>
      <c r="F3231" s="36" t="s">
        <v>55</v>
      </c>
      <c r="G3231" s="36" t="s">
        <v>936</v>
      </c>
      <c r="H3231" s="9" t="s">
        <v>4629</v>
      </c>
      <c r="I3231" s="10">
        <v>0</v>
      </c>
      <c r="J3231" s="12">
        <v>3</v>
      </c>
      <c r="K3231" s="12">
        <v>0</v>
      </c>
      <c r="L3231" s="12">
        <v>0</v>
      </c>
      <c r="M3231" s="12">
        <v>0</v>
      </c>
      <c r="N3231" s="39">
        <v>0</v>
      </c>
      <c r="O3231" s="31">
        <v>0</v>
      </c>
      <c r="P3231" s="36" t="s">
        <v>99</v>
      </c>
    </row>
    <row r="3232" spans="1:16" ht="24" x14ac:dyDescent="0.25">
      <c r="A3232" s="38">
        <v>40048</v>
      </c>
      <c r="B3232" s="38">
        <v>40048</v>
      </c>
      <c r="C3232" s="11">
        <v>2009</v>
      </c>
      <c r="D3232" s="11" t="s">
        <v>34</v>
      </c>
      <c r="E3232" s="11" t="s">
        <v>35</v>
      </c>
      <c r="F3232" s="36" t="s">
        <v>59</v>
      </c>
      <c r="G3232" s="36" t="s">
        <v>1761</v>
      </c>
      <c r="H3232" s="9" t="s">
        <v>4630</v>
      </c>
      <c r="I3232" s="10">
        <v>1</v>
      </c>
      <c r="J3232" s="12">
        <v>1</v>
      </c>
      <c r="K3232" s="12">
        <v>0</v>
      </c>
      <c r="L3232" s="12">
        <v>0</v>
      </c>
      <c r="M3232" s="12">
        <v>0</v>
      </c>
      <c r="N3232" s="39">
        <v>0</v>
      </c>
      <c r="O3232" s="31">
        <v>0</v>
      </c>
      <c r="P3232" s="36" t="s">
        <v>99</v>
      </c>
    </row>
    <row r="3233" spans="1:16" ht="24" x14ac:dyDescent="0.25">
      <c r="A3233" s="38">
        <v>40048</v>
      </c>
      <c r="B3233" s="38">
        <v>40048</v>
      </c>
      <c r="C3233" s="11">
        <v>2009</v>
      </c>
      <c r="D3233" s="11" t="s">
        <v>34</v>
      </c>
      <c r="E3233" s="11" t="s">
        <v>35</v>
      </c>
      <c r="F3233" s="36" t="s">
        <v>77</v>
      </c>
      <c r="G3233" s="36" t="s">
        <v>2681</v>
      </c>
      <c r="H3233" s="9" t="s">
        <v>4631</v>
      </c>
      <c r="I3233" s="10">
        <v>0</v>
      </c>
      <c r="J3233" s="12">
        <v>255</v>
      </c>
      <c r="K3233" s="12">
        <v>51</v>
      </c>
      <c r="L3233" s="12">
        <v>0</v>
      </c>
      <c r="M3233" s="12">
        <v>0</v>
      </c>
      <c r="N3233" s="39">
        <v>0</v>
      </c>
      <c r="O3233" s="31">
        <v>0.26112000000000002</v>
      </c>
      <c r="P3233" s="36" t="s">
        <v>99</v>
      </c>
    </row>
    <row r="3234" spans="1:16" ht="24" x14ac:dyDescent="0.25">
      <c r="A3234" s="38">
        <v>40049</v>
      </c>
      <c r="B3234" s="38">
        <v>40049</v>
      </c>
      <c r="C3234" s="11">
        <v>2009</v>
      </c>
      <c r="D3234" s="35" t="s">
        <v>115</v>
      </c>
      <c r="E3234" s="11" t="s">
        <v>116</v>
      </c>
      <c r="F3234" s="36" t="s">
        <v>162</v>
      </c>
      <c r="G3234" s="36" t="s">
        <v>4632</v>
      </c>
      <c r="H3234" s="9" t="s">
        <v>4633</v>
      </c>
      <c r="I3234" s="10">
        <v>6</v>
      </c>
      <c r="J3234" s="12">
        <v>29</v>
      </c>
      <c r="K3234" s="12">
        <v>0</v>
      </c>
      <c r="L3234" s="12">
        <v>0</v>
      </c>
      <c r="M3234" s="12">
        <v>0</v>
      </c>
      <c r="N3234" s="39">
        <v>0</v>
      </c>
      <c r="O3234" s="31">
        <v>0.85</v>
      </c>
      <c r="P3234" s="36" t="s">
        <v>99</v>
      </c>
    </row>
    <row r="3235" spans="1:16" ht="24" x14ac:dyDescent="0.25">
      <c r="A3235" s="38">
        <v>40049</v>
      </c>
      <c r="B3235" s="38">
        <v>40049</v>
      </c>
      <c r="C3235" s="11">
        <v>2009</v>
      </c>
      <c r="D3235" s="35" t="s">
        <v>13</v>
      </c>
      <c r="E3235" s="11" t="s">
        <v>112</v>
      </c>
      <c r="F3235" s="36" t="s">
        <v>19</v>
      </c>
      <c r="G3235" s="36" t="s">
        <v>4634</v>
      </c>
      <c r="H3235" s="9" t="s">
        <v>4635</v>
      </c>
      <c r="I3235" s="10">
        <v>0</v>
      </c>
      <c r="J3235" s="12">
        <v>2</v>
      </c>
      <c r="K3235" s="12">
        <v>0</v>
      </c>
      <c r="L3235" s="12">
        <v>0</v>
      </c>
      <c r="M3235" s="12">
        <v>0</v>
      </c>
      <c r="N3235" s="39">
        <v>0</v>
      </c>
      <c r="O3235" s="31">
        <v>0</v>
      </c>
      <c r="P3235" s="36" t="s">
        <v>99</v>
      </c>
    </row>
    <row r="3236" spans="1:16" ht="24" x14ac:dyDescent="0.25">
      <c r="A3236" s="38">
        <v>40050</v>
      </c>
      <c r="B3236" s="38">
        <v>40050</v>
      </c>
      <c r="C3236" s="11">
        <v>2009</v>
      </c>
      <c r="D3236" s="35" t="s">
        <v>13</v>
      </c>
      <c r="E3236" s="11" t="s">
        <v>125</v>
      </c>
      <c r="F3236" s="36" t="s">
        <v>26</v>
      </c>
      <c r="G3236" s="36" t="s">
        <v>476</v>
      </c>
      <c r="H3236" s="9" t="s">
        <v>4636</v>
      </c>
      <c r="I3236" s="10">
        <v>1</v>
      </c>
      <c r="J3236" s="12">
        <v>5</v>
      </c>
      <c r="K3236" s="12">
        <v>0</v>
      </c>
      <c r="L3236" s="12">
        <v>0</v>
      </c>
      <c r="M3236" s="12">
        <v>0</v>
      </c>
      <c r="N3236" s="39">
        <v>0</v>
      </c>
      <c r="O3236" s="31">
        <v>0</v>
      </c>
      <c r="P3236" s="36" t="s">
        <v>99</v>
      </c>
    </row>
    <row r="3237" spans="1:16" ht="24" x14ac:dyDescent="0.25">
      <c r="A3237" s="38">
        <v>40050</v>
      </c>
      <c r="B3237" s="38">
        <v>40050</v>
      </c>
      <c r="C3237" s="11">
        <v>2009</v>
      </c>
      <c r="D3237" s="35" t="s">
        <v>115</v>
      </c>
      <c r="E3237" s="11" t="s">
        <v>116</v>
      </c>
      <c r="F3237" s="36" t="s">
        <v>165</v>
      </c>
      <c r="G3237" s="36" t="s">
        <v>952</v>
      </c>
      <c r="H3237" s="9" t="s">
        <v>4637</v>
      </c>
      <c r="I3237" s="10">
        <v>0</v>
      </c>
      <c r="J3237" s="12">
        <v>11</v>
      </c>
      <c r="K3237" s="12">
        <v>0</v>
      </c>
      <c r="L3237" s="12">
        <v>0</v>
      </c>
      <c r="M3237" s="12">
        <v>0</v>
      </c>
      <c r="N3237" s="39">
        <v>0</v>
      </c>
      <c r="O3237" s="31">
        <v>0.6</v>
      </c>
      <c r="P3237" s="36" t="s">
        <v>99</v>
      </c>
    </row>
    <row r="3238" spans="1:16" ht="24" x14ac:dyDescent="0.25">
      <c r="A3238" s="38">
        <v>40051</v>
      </c>
      <c r="B3238" s="38">
        <v>40051</v>
      </c>
      <c r="C3238" s="11">
        <v>2009</v>
      </c>
      <c r="D3238" s="11" t="s">
        <v>34</v>
      </c>
      <c r="E3238" s="11" t="s">
        <v>182</v>
      </c>
      <c r="F3238" s="36" t="s">
        <v>78</v>
      </c>
      <c r="G3238" s="36" t="s">
        <v>4638</v>
      </c>
      <c r="H3238" s="9" t="s">
        <v>4639</v>
      </c>
      <c r="I3238" s="10">
        <v>1</v>
      </c>
      <c r="J3238" s="12">
        <v>1</v>
      </c>
      <c r="K3238" s="12">
        <v>0</v>
      </c>
      <c r="L3238" s="12">
        <v>0</v>
      </c>
      <c r="M3238" s="12">
        <v>0</v>
      </c>
      <c r="N3238" s="39">
        <v>0</v>
      </c>
      <c r="O3238" s="31">
        <v>0</v>
      </c>
      <c r="P3238" s="36" t="s">
        <v>99</v>
      </c>
    </row>
    <row r="3239" spans="1:16" ht="24" x14ac:dyDescent="0.25">
      <c r="A3239" s="38">
        <v>40051</v>
      </c>
      <c r="B3239" s="38">
        <v>40051</v>
      </c>
      <c r="C3239" s="11">
        <v>2009</v>
      </c>
      <c r="D3239" s="11" t="s">
        <v>34</v>
      </c>
      <c r="E3239" s="11" t="s">
        <v>35</v>
      </c>
      <c r="F3239" s="36" t="s">
        <v>165</v>
      </c>
      <c r="G3239" s="9" t="s">
        <v>4640</v>
      </c>
      <c r="H3239" s="9" t="s">
        <v>4641</v>
      </c>
      <c r="I3239" s="10">
        <v>0</v>
      </c>
      <c r="J3239" s="12">
        <v>50</v>
      </c>
      <c r="K3239" s="12">
        <v>10</v>
      </c>
      <c r="L3239" s="12">
        <v>0</v>
      </c>
      <c r="M3239" s="12">
        <v>0</v>
      </c>
      <c r="N3239" s="39">
        <v>0</v>
      </c>
      <c r="O3239" s="31">
        <v>5.1200000000000002E-2</v>
      </c>
      <c r="P3239" s="36" t="s">
        <v>99</v>
      </c>
    </row>
    <row r="3240" spans="1:16" ht="24" x14ac:dyDescent="0.25">
      <c r="A3240" s="38">
        <v>40052</v>
      </c>
      <c r="B3240" s="38">
        <v>40052</v>
      </c>
      <c r="C3240" s="11">
        <v>2009</v>
      </c>
      <c r="D3240" s="35" t="s">
        <v>115</v>
      </c>
      <c r="E3240" s="11" t="s">
        <v>116</v>
      </c>
      <c r="F3240" s="36" t="s">
        <v>253</v>
      </c>
      <c r="G3240" s="36" t="s">
        <v>4642</v>
      </c>
      <c r="H3240" s="9" t="s">
        <v>4643</v>
      </c>
      <c r="I3240" s="10">
        <v>2</v>
      </c>
      <c r="J3240" s="12">
        <v>29</v>
      </c>
      <c r="K3240" s="12">
        <v>0</v>
      </c>
      <c r="L3240" s="12">
        <v>0</v>
      </c>
      <c r="M3240" s="12">
        <v>0</v>
      </c>
      <c r="N3240" s="39">
        <v>0</v>
      </c>
      <c r="O3240" s="31">
        <v>0.85</v>
      </c>
      <c r="P3240" s="36" t="s">
        <v>99</v>
      </c>
    </row>
    <row r="3241" spans="1:16" ht="24" x14ac:dyDescent="0.25">
      <c r="A3241" s="38">
        <v>40052</v>
      </c>
      <c r="B3241" s="38">
        <v>40052</v>
      </c>
      <c r="C3241" s="11">
        <v>2009</v>
      </c>
      <c r="D3241" s="35" t="s">
        <v>13</v>
      </c>
      <c r="E3241" s="11" t="s">
        <v>149</v>
      </c>
      <c r="F3241" s="36" t="s">
        <v>165</v>
      </c>
      <c r="G3241" s="36" t="s">
        <v>1189</v>
      </c>
      <c r="H3241" s="9" t="s">
        <v>4644</v>
      </c>
      <c r="I3241" s="10">
        <v>0</v>
      </c>
      <c r="J3241" s="12">
        <v>450</v>
      </c>
      <c r="K3241" s="12">
        <v>0</v>
      </c>
      <c r="L3241" s="12">
        <v>0</v>
      </c>
      <c r="M3241" s="12">
        <v>0</v>
      </c>
      <c r="N3241" s="39">
        <v>0</v>
      </c>
      <c r="O3241" s="31">
        <v>0</v>
      </c>
      <c r="P3241" s="36" t="s">
        <v>99</v>
      </c>
    </row>
    <row r="3242" spans="1:16" ht="24" x14ac:dyDescent="0.25">
      <c r="A3242" s="38">
        <v>40053</v>
      </c>
      <c r="B3242" s="38">
        <v>40053</v>
      </c>
      <c r="C3242" s="11">
        <v>2009</v>
      </c>
      <c r="D3242" s="35" t="s">
        <v>115</v>
      </c>
      <c r="E3242" s="11" t="s">
        <v>116</v>
      </c>
      <c r="F3242" s="36" t="s">
        <v>51</v>
      </c>
      <c r="G3242" s="36" t="s">
        <v>357</v>
      </c>
      <c r="H3242" s="9" t="s">
        <v>4645</v>
      </c>
      <c r="I3242" s="10">
        <v>7</v>
      </c>
      <c r="J3242" s="12">
        <v>7</v>
      </c>
      <c r="K3242" s="12">
        <v>0</v>
      </c>
      <c r="L3242" s="12">
        <v>0</v>
      </c>
      <c r="M3242" s="12">
        <v>0</v>
      </c>
      <c r="N3242" s="39">
        <v>0</v>
      </c>
      <c r="O3242" s="31">
        <v>0</v>
      </c>
      <c r="P3242" s="36" t="s">
        <v>99</v>
      </c>
    </row>
    <row r="3243" spans="1:16" ht="24" x14ac:dyDescent="0.25">
      <c r="A3243" s="38">
        <v>40054</v>
      </c>
      <c r="B3243" s="38">
        <v>40054</v>
      </c>
      <c r="C3243" s="11">
        <v>2009</v>
      </c>
      <c r="D3243" s="35" t="s">
        <v>115</v>
      </c>
      <c r="E3243" s="11" t="s">
        <v>116</v>
      </c>
      <c r="F3243" s="36" t="s">
        <v>155</v>
      </c>
      <c r="G3243" s="36" t="s">
        <v>2552</v>
      </c>
      <c r="H3243" s="9" t="s">
        <v>4646</v>
      </c>
      <c r="I3243" s="10">
        <v>0</v>
      </c>
      <c r="J3243" s="12">
        <v>4</v>
      </c>
      <c r="K3243" s="12">
        <v>0</v>
      </c>
      <c r="L3243" s="12">
        <v>0</v>
      </c>
      <c r="M3243" s="12">
        <v>0</v>
      </c>
      <c r="N3243" s="39">
        <v>0</v>
      </c>
      <c r="O3243" s="31">
        <v>4.45</v>
      </c>
      <c r="P3243" s="36" t="s">
        <v>99</v>
      </c>
    </row>
    <row r="3244" spans="1:16" ht="24" x14ac:dyDescent="0.25">
      <c r="A3244" s="38">
        <v>40054</v>
      </c>
      <c r="B3244" s="38">
        <v>40054</v>
      </c>
      <c r="C3244" s="11">
        <v>2009</v>
      </c>
      <c r="D3244" s="35" t="s">
        <v>115</v>
      </c>
      <c r="E3244" s="11" t="s">
        <v>352</v>
      </c>
      <c r="F3244" s="36" t="s">
        <v>36</v>
      </c>
      <c r="G3244" s="36" t="s">
        <v>1034</v>
      </c>
      <c r="H3244" s="9" t="s">
        <v>4647</v>
      </c>
      <c r="I3244" s="10">
        <v>0</v>
      </c>
      <c r="J3244" s="12">
        <v>29</v>
      </c>
      <c r="K3244" s="12">
        <v>0</v>
      </c>
      <c r="L3244" s="12">
        <v>0</v>
      </c>
      <c r="M3244" s="12">
        <v>0</v>
      </c>
      <c r="N3244" s="39">
        <v>0</v>
      </c>
      <c r="O3244" s="31">
        <v>0</v>
      </c>
      <c r="P3244" s="36" t="s">
        <v>99</v>
      </c>
    </row>
    <row r="3245" spans="1:16" ht="36" x14ac:dyDescent="0.25">
      <c r="A3245" s="38">
        <v>40055</v>
      </c>
      <c r="B3245" s="38">
        <v>40055</v>
      </c>
      <c r="C3245" s="11">
        <v>2009</v>
      </c>
      <c r="D3245" s="35" t="s">
        <v>104</v>
      </c>
      <c r="E3245" s="11" t="s">
        <v>276</v>
      </c>
      <c r="F3245" s="36" t="s">
        <v>165</v>
      </c>
      <c r="G3245" s="36" t="s">
        <v>2152</v>
      </c>
      <c r="H3245" s="9" t="s">
        <v>4648</v>
      </c>
      <c r="I3245" s="10">
        <v>1</v>
      </c>
      <c r="J3245" s="12">
        <v>6</v>
      </c>
      <c r="K3245" s="12">
        <v>1</v>
      </c>
      <c r="L3245" s="12">
        <v>0</v>
      </c>
      <c r="M3245" s="12">
        <v>0</v>
      </c>
      <c r="N3245" s="39">
        <v>0</v>
      </c>
      <c r="O3245" s="31">
        <v>0.95904</v>
      </c>
      <c r="P3245" s="36" t="s">
        <v>99</v>
      </c>
    </row>
    <row r="3246" spans="1:16" x14ac:dyDescent="0.25">
      <c r="A3246" s="38">
        <v>40055</v>
      </c>
      <c r="B3246" s="38">
        <v>40055</v>
      </c>
      <c r="C3246" s="11">
        <v>2009</v>
      </c>
      <c r="D3246" s="11" t="s">
        <v>34</v>
      </c>
      <c r="E3246" s="11" t="s">
        <v>35</v>
      </c>
      <c r="F3246" s="36" t="s">
        <v>162</v>
      </c>
      <c r="G3246" s="36" t="s">
        <v>4649</v>
      </c>
      <c r="H3246" s="9" t="s">
        <v>4650</v>
      </c>
      <c r="I3246" s="10">
        <v>0</v>
      </c>
      <c r="J3246" s="12">
        <v>110</v>
      </c>
      <c r="K3246" s="12">
        <v>22</v>
      </c>
      <c r="L3246" s="12">
        <v>0</v>
      </c>
      <c r="M3246" s="12">
        <v>0</v>
      </c>
      <c r="N3246" s="39">
        <v>0</v>
      </c>
      <c r="O3246" s="31">
        <v>0.11264</v>
      </c>
      <c r="P3246" s="36" t="s">
        <v>99</v>
      </c>
    </row>
    <row r="3247" spans="1:16" ht="24" x14ac:dyDescent="0.25">
      <c r="A3247" s="38">
        <v>40056</v>
      </c>
      <c r="B3247" s="38">
        <v>40056</v>
      </c>
      <c r="C3247" s="11">
        <v>2009</v>
      </c>
      <c r="D3247" s="11" t="s">
        <v>34</v>
      </c>
      <c r="E3247" s="11" t="s">
        <v>35</v>
      </c>
      <c r="F3247" s="36" t="s">
        <v>162</v>
      </c>
      <c r="G3247" s="36" t="s">
        <v>4651</v>
      </c>
      <c r="H3247" s="9" t="s">
        <v>4652</v>
      </c>
      <c r="I3247" s="10">
        <v>0</v>
      </c>
      <c r="J3247" s="12">
        <v>250</v>
      </c>
      <c r="K3247" s="12">
        <v>50</v>
      </c>
      <c r="L3247" s="12">
        <v>0</v>
      </c>
      <c r="M3247" s="12">
        <v>0</v>
      </c>
      <c r="N3247" s="39">
        <v>0</v>
      </c>
      <c r="O3247" s="31">
        <v>0.25600000000000001</v>
      </c>
      <c r="P3247" s="36" t="s">
        <v>99</v>
      </c>
    </row>
    <row r="3248" spans="1:16" ht="24" x14ac:dyDescent="0.25">
      <c r="A3248" s="38">
        <v>40056</v>
      </c>
      <c r="B3248" s="38">
        <v>40056</v>
      </c>
      <c r="C3248" s="11">
        <v>2009</v>
      </c>
      <c r="D3248" s="35" t="s">
        <v>115</v>
      </c>
      <c r="E3248" s="11" t="s">
        <v>116</v>
      </c>
      <c r="F3248" s="36" t="s">
        <v>165</v>
      </c>
      <c r="G3248" s="36" t="s">
        <v>683</v>
      </c>
      <c r="H3248" s="9" t="s">
        <v>4653</v>
      </c>
      <c r="I3248" s="10">
        <v>0</v>
      </c>
      <c r="J3248" s="12">
        <v>3</v>
      </c>
      <c r="K3248" s="12">
        <v>0</v>
      </c>
      <c r="L3248" s="12">
        <v>0</v>
      </c>
      <c r="M3248" s="12">
        <v>0</v>
      </c>
      <c r="N3248" s="39">
        <v>0</v>
      </c>
      <c r="O3248" s="31">
        <v>0</v>
      </c>
      <c r="P3248" s="36" t="s">
        <v>99</v>
      </c>
    </row>
    <row r="3249" spans="1:16" ht="36" x14ac:dyDescent="0.25">
      <c r="A3249" s="38">
        <v>40057</v>
      </c>
      <c r="B3249" s="38">
        <v>40057</v>
      </c>
      <c r="C3249" s="11">
        <v>2009</v>
      </c>
      <c r="D3249" s="11" t="s">
        <v>34</v>
      </c>
      <c r="E3249" s="11" t="s">
        <v>67</v>
      </c>
      <c r="F3249" s="36" t="s">
        <v>72</v>
      </c>
      <c r="G3249" s="36" t="s">
        <v>4654</v>
      </c>
      <c r="H3249" s="9" t="s">
        <v>4655</v>
      </c>
      <c r="I3249" s="10">
        <v>1</v>
      </c>
      <c r="J3249" s="12">
        <v>17505</v>
      </c>
      <c r="K3249" s="12">
        <v>3501</v>
      </c>
      <c r="L3249" s="12">
        <v>153</v>
      </c>
      <c r="M3249" s="12">
        <v>7</v>
      </c>
      <c r="N3249" s="39">
        <v>0</v>
      </c>
      <c r="O3249" s="31">
        <v>1333</v>
      </c>
      <c r="P3249" s="36" t="s">
        <v>38</v>
      </c>
    </row>
    <row r="3250" spans="1:16" ht="24" x14ac:dyDescent="0.25">
      <c r="A3250" s="38">
        <v>40057</v>
      </c>
      <c r="B3250" s="38">
        <v>40057</v>
      </c>
      <c r="C3250" s="11">
        <v>2009</v>
      </c>
      <c r="D3250" s="35" t="s">
        <v>104</v>
      </c>
      <c r="E3250" s="11" t="s">
        <v>276</v>
      </c>
      <c r="F3250" s="36" t="s">
        <v>97</v>
      </c>
      <c r="G3250" s="36" t="s">
        <v>4656</v>
      </c>
      <c r="H3250" s="9" t="s">
        <v>4657</v>
      </c>
      <c r="I3250" s="10">
        <v>3</v>
      </c>
      <c r="J3250" s="12">
        <v>5</v>
      </c>
      <c r="K3250" s="12">
        <v>1</v>
      </c>
      <c r="L3250" s="12">
        <v>0</v>
      </c>
      <c r="M3250" s="12">
        <v>0</v>
      </c>
      <c r="N3250" s="39">
        <v>0</v>
      </c>
      <c r="O3250" s="31">
        <v>0.95904</v>
      </c>
      <c r="P3250" s="36" t="s">
        <v>99</v>
      </c>
    </row>
    <row r="3251" spans="1:16" ht="24" x14ac:dyDescent="0.25">
      <c r="A3251" s="38">
        <v>40058</v>
      </c>
      <c r="B3251" s="38">
        <v>40058</v>
      </c>
      <c r="C3251" s="11">
        <v>2009</v>
      </c>
      <c r="D3251" s="35" t="s">
        <v>115</v>
      </c>
      <c r="E3251" s="11" t="s">
        <v>116</v>
      </c>
      <c r="F3251" s="36" t="s">
        <v>78</v>
      </c>
      <c r="G3251" s="36" t="s">
        <v>4658</v>
      </c>
      <c r="H3251" s="9" t="s">
        <v>4659</v>
      </c>
      <c r="I3251" s="10">
        <v>0</v>
      </c>
      <c r="J3251" s="12">
        <v>0</v>
      </c>
      <c r="K3251" s="12">
        <v>0</v>
      </c>
      <c r="L3251" s="12">
        <v>0</v>
      </c>
      <c r="M3251" s="12">
        <v>0</v>
      </c>
      <c r="N3251" s="39">
        <v>0</v>
      </c>
      <c r="O3251" s="31">
        <v>0.53500000000000003</v>
      </c>
      <c r="P3251" s="36" t="s">
        <v>99</v>
      </c>
    </row>
    <row r="3252" spans="1:16" ht="48" x14ac:dyDescent="0.25">
      <c r="A3252" s="38">
        <v>40059</v>
      </c>
      <c r="B3252" s="38">
        <v>40059</v>
      </c>
      <c r="C3252" s="11">
        <v>2009</v>
      </c>
      <c r="D3252" s="11" t="s">
        <v>34</v>
      </c>
      <c r="E3252" s="11" t="s">
        <v>67</v>
      </c>
      <c r="F3252" s="36" t="s">
        <v>47</v>
      </c>
      <c r="G3252" s="9" t="s">
        <v>4660</v>
      </c>
      <c r="H3252" s="9" t="s">
        <v>4661</v>
      </c>
      <c r="I3252" s="10">
        <v>0</v>
      </c>
      <c r="J3252" s="12">
        <v>17585</v>
      </c>
      <c r="K3252" s="12">
        <v>3517</v>
      </c>
      <c r="L3252" s="12">
        <v>36</v>
      </c>
      <c r="M3252" s="12">
        <v>0</v>
      </c>
      <c r="N3252" s="39">
        <v>2042</v>
      </c>
      <c r="O3252" s="31">
        <v>979.2</v>
      </c>
      <c r="P3252" s="36" t="s">
        <v>38</v>
      </c>
    </row>
    <row r="3253" spans="1:16" ht="24" x14ac:dyDescent="0.25">
      <c r="A3253" s="38">
        <v>40060</v>
      </c>
      <c r="B3253" s="38">
        <v>40060</v>
      </c>
      <c r="C3253" s="11">
        <v>2009</v>
      </c>
      <c r="D3253" s="11" t="s">
        <v>34</v>
      </c>
      <c r="E3253" s="11" t="s">
        <v>333</v>
      </c>
      <c r="F3253" s="36" t="s">
        <v>165</v>
      </c>
      <c r="G3253" s="36" t="s">
        <v>683</v>
      </c>
      <c r="H3253" s="9" t="s">
        <v>4662</v>
      </c>
      <c r="I3253" s="10">
        <v>0</v>
      </c>
      <c r="J3253" s="12">
        <v>4</v>
      </c>
      <c r="K3253" s="12">
        <v>0</v>
      </c>
      <c r="L3253" s="12">
        <v>0</v>
      </c>
      <c r="M3253" s="12">
        <v>0</v>
      </c>
      <c r="N3253" s="39">
        <v>0</v>
      </c>
      <c r="O3253" s="31">
        <v>0</v>
      </c>
      <c r="P3253" s="36" t="s">
        <v>99</v>
      </c>
    </row>
    <row r="3254" spans="1:16" ht="24" x14ac:dyDescent="0.25">
      <c r="A3254" s="38">
        <v>40061</v>
      </c>
      <c r="B3254" s="38">
        <v>40061</v>
      </c>
      <c r="C3254" s="11">
        <v>2009</v>
      </c>
      <c r="D3254" s="35" t="s">
        <v>115</v>
      </c>
      <c r="E3254" s="11" t="s">
        <v>116</v>
      </c>
      <c r="F3254" s="36" t="s">
        <v>78</v>
      </c>
      <c r="G3254" s="36" t="s">
        <v>2538</v>
      </c>
      <c r="H3254" s="9" t="s">
        <v>4663</v>
      </c>
      <c r="I3254" s="10">
        <v>0</v>
      </c>
      <c r="J3254" s="12">
        <v>1</v>
      </c>
      <c r="K3254" s="12">
        <v>0</v>
      </c>
      <c r="L3254" s="12">
        <v>0</v>
      </c>
      <c r="M3254" s="12">
        <v>0</v>
      </c>
      <c r="N3254" s="39">
        <v>0</v>
      </c>
      <c r="O3254" s="31">
        <v>0.8155</v>
      </c>
      <c r="P3254" s="36" t="s">
        <v>99</v>
      </c>
    </row>
    <row r="3255" spans="1:16" ht="36" x14ac:dyDescent="0.25">
      <c r="A3255" s="38">
        <v>40062</v>
      </c>
      <c r="B3255" s="38">
        <v>40062</v>
      </c>
      <c r="C3255" s="11">
        <v>2009</v>
      </c>
      <c r="D3255" s="11" t="s">
        <v>34</v>
      </c>
      <c r="E3255" s="11" t="s">
        <v>35</v>
      </c>
      <c r="F3255" s="36" t="s">
        <v>165</v>
      </c>
      <c r="G3255" s="36" t="s">
        <v>3478</v>
      </c>
      <c r="H3255" s="9" t="s">
        <v>4664</v>
      </c>
      <c r="I3255" s="10">
        <v>0</v>
      </c>
      <c r="J3255" s="12" t="s">
        <v>145</v>
      </c>
      <c r="K3255" s="12" t="s">
        <v>145</v>
      </c>
      <c r="L3255" s="12" t="s">
        <v>145</v>
      </c>
      <c r="M3255" s="12" t="s">
        <v>145</v>
      </c>
      <c r="N3255" s="39" t="s">
        <v>145</v>
      </c>
      <c r="O3255" s="31">
        <v>0</v>
      </c>
      <c r="P3255" s="36" t="s">
        <v>99</v>
      </c>
    </row>
    <row r="3256" spans="1:16" ht="60" x14ac:dyDescent="0.25">
      <c r="A3256" s="38">
        <v>40062</v>
      </c>
      <c r="B3256" s="38">
        <v>40062</v>
      </c>
      <c r="C3256" s="11">
        <v>2009</v>
      </c>
      <c r="D3256" s="11" t="s">
        <v>34</v>
      </c>
      <c r="E3256" s="11" t="s">
        <v>35</v>
      </c>
      <c r="F3256" s="36" t="s">
        <v>51</v>
      </c>
      <c r="G3256" s="36" t="s">
        <v>4665</v>
      </c>
      <c r="H3256" s="9" t="s">
        <v>4666</v>
      </c>
      <c r="I3256" s="10">
        <v>2</v>
      </c>
      <c r="J3256" s="12">
        <v>11825</v>
      </c>
      <c r="K3256" s="12">
        <v>2365</v>
      </c>
      <c r="L3256" s="12">
        <v>12</v>
      </c>
      <c r="M3256" s="12">
        <v>1</v>
      </c>
      <c r="N3256" s="39">
        <v>0</v>
      </c>
      <c r="O3256" s="31">
        <v>396.78</v>
      </c>
      <c r="P3256" s="36" t="s">
        <v>38</v>
      </c>
    </row>
    <row r="3257" spans="1:16" x14ac:dyDescent="0.25">
      <c r="A3257" s="38">
        <v>40062</v>
      </c>
      <c r="B3257" s="38">
        <v>40062</v>
      </c>
      <c r="C3257" s="11">
        <v>2009</v>
      </c>
      <c r="D3257" s="11" t="s">
        <v>34</v>
      </c>
      <c r="E3257" s="11" t="s">
        <v>35</v>
      </c>
      <c r="F3257" s="36" t="s">
        <v>162</v>
      </c>
      <c r="G3257" s="36" t="s">
        <v>4667</v>
      </c>
      <c r="H3257" s="9" t="s">
        <v>4668</v>
      </c>
      <c r="I3257" s="10">
        <v>0</v>
      </c>
      <c r="J3257" s="12">
        <v>855</v>
      </c>
      <c r="K3257" s="12">
        <v>171</v>
      </c>
      <c r="L3257" s="12">
        <v>0</v>
      </c>
      <c r="M3257" s="12">
        <v>0</v>
      </c>
      <c r="N3257" s="39">
        <v>0</v>
      </c>
      <c r="O3257" s="31">
        <v>0.87551999999999996</v>
      </c>
      <c r="P3257" s="36" t="s">
        <v>99</v>
      </c>
    </row>
    <row r="3258" spans="1:16" ht="24" x14ac:dyDescent="0.25">
      <c r="A3258" s="38">
        <v>40063</v>
      </c>
      <c r="B3258" s="38">
        <v>40063</v>
      </c>
      <c r="C3258" s="11">
        <v>2009</v>
      </c>
      <c r="D3258" s="11" t="s">
        <v>34</v>
      </c>
      <c r="E3258" s="11" t="s">
        <v>333</v>
      </c>
      <c r="F3258" s="36" t="s">
        <v>42</v>
      </c>
      <c r="G3258" s="36" t="s">
        <v>3638</v>
      </c>
      <c r="H3258" s="9" t="s">
        <v>4669</v>
      </c>
      <c r="I3258" s="10">
        <v>1</v>
      </c>
      <c r="J3258" s="12">
        <v>1</v>
      </c>
      <c r="K3258" s="12">
        <v>0</v>
      </c>
      <c r="L3258" s="12">
        <v>0</v>
      </c>
      <c r="M3258" s="12">
        <v>0</v>
      </c>
      <c r="N3258" s="39">
        <v>0</v>
      </c>
      <c r="O3258" s="31">
        <v>0</v>
      </c>
      <c r="P3258" s="36" t="s">
        <v>99</v>
      </c>
    </row>
    <row r="3259" spans="1:16" x14ac:dyDescent="0.25">
      <c r="A3259" s="38">
        <v>40063</v>
      </c>
      <c r="B3259" s="38">
        <v>40063</v>
      </c>
      <c r="C3259" s="11">
        <v>2009</v>
      </c>
      <c r="D3259" s="35" t="s">
        <v>13</v>
      </c>
      <c r="E3259" s="11" t="s">
        <v>149</v>
      </c>
      <c r="F3259" s="36" t="s">
        <v>51</v>
      </c>
      <c r="G3259" s="36" t="s">
        <v>741</v>
      </c>
      <c r="H3259" s="9" t="s">
        <v>4670</v>
      </c>
      <c r="I3259" s="10">
        <v>0</v>
      </c>
      <c r="J3259" s="12">
        <v>0</v>
      </c>
      <c r="K3259" s="12">
        <v>0</v>
      </c>
      <c r="L3259" s="12">
        <v>0</v>
      </c>
      <c r="M3259" s="12">
        <v>0</v>
      </c>
      <c r="N3259" s="39">
        <v>0</v>
      </c>
      <c r="O3259" s="31">
        <v>0</v>
      </c>
      <c r="P3259" s="36" t="s">
        <v>99</v>
      </c>
    </row>
    <row r="3260" spans="1:16" ht="84" x14ac:dyDescent="0.25">
      <c r="A3260" s="38">
        <v>40064</v>
      </c>
      <c r="B3260" s="38">
        <v>40067</v>
      </c>
      <c r="C3260" s="11">
        <v>2009</v>
      </c>
      <c r="D3260" s="11" t="s">
        <v>34</v>
      </c>
      <c r="E3260" s="11" t="s">
        <v>35</v>
      </c>
      <c r="F3260" s="36" t="s">
        <v>162</v>
      </c>
      <c r="G3260" s="9" t="s">
        <v>4671</v>
      </c>
      <c r="H3260" s="9" t="s">
        <v>4672</v>
      </c>
      <c r="I3260" s="10">
        <v>2</v>
      </c>
      <c r="J3260" s="12">
        <v>17385</v>
      </c>
      <c r="K3260" s="12">
        <v>3477</v>
      </c>
      <c r="L3260" s="12">
        <v>0</v>
      </c>
      <c r="M3260" s="12">
        <v>0</v>
      </c>
      <c r="N3260" s="39">
        <v>0</v>
      </c>
      <c r="O3260" s="31">
        <v>605.83500000000004</v>
      </c>
      <c r="P3260" s="36" t="s">
        <v>298</v>
      </c>
    </row>
    <row r="3261" spans="1:16" ht="24" x14ac:dyDescent="0.25">
      <c r="A3261" s="38">
        <v>40064</v>
      </c>
      <c r="B3261" s="38">
        <v>40064</v>
      </c>
      <c r="C3261" s="11">
        <v>2009</v>
      </c>
      <c r="D3261" s="35" t="s">
        <v>13</v>
      </c>
      <c r="E3261" s="11" t="s">
        <v>125</v>
      </c>
      <c r="F3261" s="36" t="s">
        <v>57</v>
      </c>
      <c r="G3261" s="36" t="s">
        <v>235</v>
      </c>
      <c r="H3261" s="9" t="s">
        <v>4673</v>
      </c>
      <c r="I3261" s="10">
        <v>0</v>
      </c>
      <c r="J3261" s="12">
        <v>1</v>
      </c>
      <c r="K3261" s="12">
        <v>0</v>
      </c>
      <c r="L3261" s="12">
        <v>0</v>
      </c>
      <c r="M3261" s="12">
        <v>0</v>
      </c>
      <c r="N3261" s="39">
        <v>0</v>
      </c>
      <c r="O3261" s="31">
        <v>0</v>
      </c>
      <c r="P3261" s="36" t="s">
        <v>99</v>
      </c>
    </row>
    <row r="3262" spans="1:16" ht="24" x14ac:dyDescent="0.25">
      <c r="A3262" s="38">
        <v>40064</v>
      </c>
      <c r="B3262" s="38">
        <v>40064</v>
      </c>
      <c r="C3262" s="11">
        <v>2009</v>
      </c>
      <c r="D3262" s="35" t="s">
        <v>13</v>
      </c>
      <c r="E3262" s="11" t="s">
        <v>125</v>
      </c>
      <c r="F3262" s="36" t="s">
        <v>165</v>
      </c>
      <c r="G3262" s="36" t="s">
        <v>1293</v>
      </c>
      <c r="H3262" s="9" t="s">
        <v>4674</v>
      </c>
      <c r="I3262" s="10">
        <v>0</v>
      </c>
      <c r="J3262" s="12">
        <v>1</v>
      </c>
      <c r="K3262" s="12">
        <v>0</v>
      </c>
      <c r="L3262" s="12">
        <v>0</v>
      </c>
      <c r="M3262" s="12">
        <v>0</v>
      </c>
      <c r="N3262" s="39">
        <v>0</v>
      </c>
      <c r="O3262" s="31">
        <v>0</v>
      </c>
      <c r="P3262" s="36" t="s">
        <v>99</v>
      </c>
    </row>
    <row r="3263" spans="1:16" ht="24" x14ac:dyDescent="0.25">
      <c r="A3263" s="38">
        <v>40065</v>
      </c>
      <c r="B3263" s="38">
        <v>40065</v>
      </c>
      <c r="C3263" s="11">
        <v>2009</v>
      </c>
      <c r="D3263" s="11" t="s">
        <v>34</v>
      </c>
      <c r="E3263" s="11" t="s">
        <v>333</v>
      </c>
      <c r="F3263" s="36" t="s">
        <v>55</v>
      </c>
      <c r="G3263" s="36" t="s">
        <v>369</v>
      </c>
      <c r="H3263" s="9" t="s">
        <v>4675</v>
      </c>
      <c r="I3263" s="10">
        <v>1</v>
      </c>
      <c r="J3263" s="12">
        <v>2</v>
      </c>
      <c r="K3263" s="12">
        <v>0</v>
      </c>
      <c r="L3263" s="12">
        <v>0</v>
      </c>
      <c r="M3263" s="12">
        <v>0</v>
      </c>
      <c r="N3263" s="39">
        <v>0</v>
      </c>
      <c r="O3263" s="31">
        <v>0</v>
      </c>
      <c r="P3263" s="36" t="s">
        <v>99</v>
      </c>
    </row>
    <row r="3264" spans="1:16" ht="36" x14ac:dyDescent="0.25">
      <c r="A3264" s="38">
        <v>40065</v>
      </c>
      <c r="B3264" s="38">
        <v>40067</v>
      </c>
      <c r="C3264" s="11">
        <v>2009</v>
      </c>
      <c r="D3264" s="11" t="s">
        <v>34</v>
      </c>
      <c r="E3264" s="11" t="s">
        <v>35</v>
      </c>
      <c r="F3264" s="36" t="s">
        <v>162</v>
      </c>
      <c r="G3264" s="36" t="s">
        <v>4676</v>
      </c>
      <c r="H3264" s="9" t="s">
        <v>4677</v>
      </c>
      <c r="I3264" s="10">
        <v>0</v>
      </c>
      <c r="J3264" s="12">
        <v>0</v>
      </c>
      <c r="K3264" s="12">
        <v>0</v>
      </c>
      <c r="L3264" s="12">
        <v>0</v>
      </c>
      <c r="M3264" s="12">
        <v>0</v>
      </c>
      <c r="N3264" s="39">
        <v>0</v>
      </c>
      <c r="O3264" s="31">
        <v>22.73</v>
      </c>
      <c r="P3264" s="36" t="s">
        <v>298</v>
      </c>
    </row>
    <row r="3265" spans="1:16" ht="24" x14ac:dyDescent="0.25">
      <c r="A3265" s="38">
        <v>40066</v>
      </c>
      <c r="B3265" s="38">
        <v>40066</v>
      </c>
      <c r="C3265" s="11">
        <v>2009</v>
      </c>
      <c r="D3265" s="35" t="s">
        <v>115</v>
      </c>
      <c r="E3265" s="11" t="s">
        <v>116</v>
      </c>
      <c r="F3265" s="36" t="s">
        <v>97</v>
      </c>
      <c r="G3265" s="36" t="s">
        <v>4678</v>
      </c>
      <c r="H3265" s="9" t="s">
        <v>4679</v>
      </c>
      <c r="I3265" s="10">
        <v>1</v>
      </c>
      <c r="J3265" s="12">
        <v>5</v>
      </c>
      <c r="K3265" s="12">
        <v>0</v>
      </c>
      <c r="L3265" s="12">
        <v>0</v>
      </c>
      <c r="M3265" s="12">
        <v>0</v>
      </c>
      <c r="N3265" s="39">
        <v>0</v>
      </c>
      <c r="O3265" s="31">
        <v>1</v>
      </c>
      <c r="P3265" s="36" t="s">
        <v>99</v>
      </c>
    </row>
    <row r="3266" spans="1:16" ht="36" x14ac:dyDescent="0.25">
      <c r="A3266" s="38">
        <v>40067</v>
      </c>
      <c r="B3266" s="38">
        <v>40067</v>
      </c>
      <c r="C3266" s="11">
        <v>2009</v>
      </c>
      <c r="D3266" s="35" t="s">
        <v>115</v>
      </c>
      <c r="E3266" s="11" t="s">
        <v>116</v>
      </c>
      <c r="F3266" s="36" t="s">
        <v>165</v>
      </c>
      <c r="G3266" s="36" t="s">
        <v>4272</v>
      </c>
      <c r="H3266" s="9" t="s">
        <v>4680</v>
      </c>
      <c r="I3266" s="10">
        <v>0</v>
      </c>
      <c r="J3266" s="12">
        <v>11</v>
      </c>
      <c r="K3266" s="12">
        <v>0</v>
      </c>
      <c r="L3266" s="12">
        <v>0</v>
      </c>
      <c r="M3266" s="12">
        <v>0</v>
      </c>
      <c r="N3266" s="39">
        <v>0</v>
      </c>
      <c r="O3266" s="31">
        <v>0</v>
      </c>
      <c r="P3266" s="36" t="s">
        <v>99</v>
      </c>
    </row>
    <row r="3267" spans="1:16" ht="24" x14ac:dyDescent="0.25">
      <c r="A3267" s="38">
        <v>40068</v>
      </c>
      <c r="B3267" s="38">
        <v>40068</v>
      </c>
      <c r="C3267" s="11">
        <v>2009</v>
      </c>
      <c r="D3267" s="11" t="s">
        <v>34</v>
      </c>
      <c r="E3267" s="11" t="s">
        <v>35</v>
      </c>
      <c r="F3267" s="36" t="s">
        <v>55</v>
      </c>
      <c r="G3267" s="36" t="s">
        <v>1615</v>
      </c>
      <c r="H3267" s="9" t="s">
        <v>4681</v>
      </c>
      <c r="I3267" s="10">
        <v>0</v>
      </c>
      <c r="J3267" s="12">
        <v>290</v>
      </c>
      <c r="K3267" s="12">
        <v>58</v>
      </c>
      <c r="L3267" s="12">
        <v>0</v>
      </c>
      <c r="M3267" s="12">
        <v>0</v>
      </c>
      <c r="N3267" s="39">
        <v>0</v>
      </c>
      <c r="O3267" s="31">
        <v>0.29696</v>
      </c>
      <c r="P3267" s="36" t="s">
        <v>99</v>
      </c>
    </row>
    <row r="3268" spans="1:16" ht="24" x14ac:dyDescent="0.25">
      <c r="A3268" s="38">
        <v>40068</v>
      </c>
      <c r="B3268" s="38">
        <v>40068</v>
      </c>
      <c r="C3268" s="11">
        <v>2009</v>
      </c>
      <c r="D3268" s="11" t="s">
        <v>34</v>
      </c>
      <c r="E3268" s="11" t="s">
        <v>35</v>
      </c>
      <c r="F3268" s="36" t="s">
        <v>26</v>
      </c>
      <c r="G3268" s="36" t="s">
        <v>4682</v>
      </c>
      <c r="H3268" s="9" t="s">
        <v>4683</v>
      </c>
      <c r="I3268" s="10">
        <v>0</v>
      </c>
      <c r="J3268" s="12">
        <v>200</v>
      </c>
      <c r="K3268" s="12">
        <v>40</v>
      </c>
      <c r="L3268" s="12">
        <v>0</v>
      </c>
      <c r="M3268" s="12">
        <v>0</v>
      </c>
      <c r="N3268" s="39">
        <v>0</v>
      </c>
      <c r="O3268" s="31">
        <v>0.20480000000000001</v>
      </c>
      <c r="P3268" s="36" t="s">
        <v>99</v>
      </c>
    </row>
    <row r="3269" spans="1:16" ht="24" x14ac:dyDescent="0.25">
      <c r="A3269" s="38">
        <v>40068</v>
      </c>
      <c r="B3269" s="38">
        <v>40068</v>
      </c>
      <c r="C3269" s="11">
        <v>2009</v>
      </c>
      <c r="D3269" s="11" t="s">
        <v>34</v>
      </c>
      <c r="E3269" s="11" t="s">
        <v>35</v>
      </c>
      <c r="F3269" s="36" t="s">
        <v>100</v>
      </c>
      <c r="G3269" s="36" t="s">
        <v>100</v>
      </c>
      <c r="H3269" s="9" t="s">
        <v>4684</v>
      </c>
      <c r="I3269" s="10">
        <v>0</v>
      </c>
      <c r="J3269" s="12">
        <v>150</v>
      </c>
      <c r="K3269" s="12">
        <v>30</v>
      </c>
      <c r="L3269" s="12">
        <v>0</v>
      </c>
      <c r="M3269" s="12">
        <v>0</v>
      </c>
      <c r="N3269" s="39">
        <v>0</v>
      </c>
      <c r="O3269" s="31">
        <v>0.15359999999999999</v>
      </c>
      <c r="P3269" s="36" t="s">
        <v>99</v>
      </c>
    </row>
    <row r="3270" spans="1:16" ht="36" x14ac:dyDescent="0.25">
      <c r="A3270" s="38">
        <v>40069</v>
      </c>
      <c r="B3270" s="38">
        <v>40069</v>
      </c>
      <c r="C3270" s="11">
        <v>2009</v>
      </c>
      <c r="D3270" s="11" t="s">
        <v>34</v>
      </c>
      <c r="E3270" s="11" t="s">
        <v>35</v>
      </c>
      <c r="F3270" s="36" t="s">
        <v>97</v>
      </c>
      <c r="G3270" s="36" t="s">
        <v>4685</v>
      </c>
      <c r="H3270" s="9" t="s">
        <v>4686</v>
      </c>
      <c r="I3270" s="10">
        <v>6</v>
      </c>
      <c r="J3270" s="12">
        <v>6</v>
      </c>
      <c r="K3270" s="12">
        <v>0</v>
      </c>
      <c r="L3270" s="12">
        <v>0</v>
      </c>
      <c r="M3270" s="12">
        <v>0</v>
      </c>
      <c r="N3270" s="39">
        <v>0</v>
      </c>
      <c r="O3270" s="31">
        <v>0</v>
      </c>
      <c r="P3270" s="36" t="s">
        <v>99</v>
      </c>
    </row>
    <row r="3271" spans="1:16" ht="24" x14ac:dyDescent="0.25">
      <c r="A3271" s="38">
        <v>40069</v>
      </c>
      <c r="B3271" s="38">
        <v>40069</v>
      </c>
      <c r="C3271" s="11">
        <v>2009</v>
      </c>
      <c r="D3271" s="35" t="s">
        <v>13</v>
      </c>
      <c r="E3271" s="11" t="s">
        <v>125</v>
      </c>
      <c r="F3271" s="36" t="s">
        <v>97</v>
      </c>
      <c r="G3271" s="36" t="s">
        <v>4614</v>
      </c>
      <c r="H3271" s="9" t="s">
        <v>4687</v>
      </c>
      <c r="I3271" s="10">
        <v>0</v>
      </c>
      <c r="J3271" s="12">
        <v>5</v>
      </c>
      <c r="K3271" s="12">
        <v>1</v>
      </c>
      <c r="L3271" s="12">
        <v>0</v>
      </c>
      <c r="M3271" s="12">
        <v>0</v>
      </c>
      <c r="N3271" s="39">
        <v>0</v>
      </c>
      <c r="O3271" s="31">
        <v>2.7687E-2</v>
      </c>
      <c r="P3271" s="36" t="s">
        <v>99</v>
      </c>
    </row>
    <row r="3272" spans="1:16" ht="24" x14ac:dyDescent="0.25">
      <c r="A3272" s="38">
        <v>40069</v>
      </c>
      <c r="B3272" s="38">
        <v>40069</v>
      </c>
      <c r="C3272" s="11">
        <v>2009</v>
      </c>
      <c r="D3272" s="35" t="s">
        <v>13</v>
      </c>
      <c r="E3272" s="11" t="s">
        <v>112</v>
      </c>
      <c r="F3272" s="36" t="s">
        <v>165</v>
      </c>
      <c r="G3272" s="36" t="s">
        <v>1293</v>
      </c>
      <c r="H3272" s="9" t="s">
        <v>4688</v>
      </c>
      <c r="I3272" s="10">
        <v>0</v>
      </c>
      <c r="J3272" s="12">
        <v>60</v>
      </c>
      <c r="K3272" s="12">
        <v>0</v>
      </c>
      <c r="L3272" s="12">
        <v>0</v>
      </c>
      <c r="M3272" s="12">
        <v>0</v>
      </c>
      <c r="N3272" s="39">
        <v>0</v>
      </c>
      <c r="O3272" s="31">
        <v>0</v>
      </c>
      <c r="P3272" s="36" t="s">
        <v>99</v>
      </c>
    </row>
    <row r="3273" spans="1:16" ht="24" x14ac:dyDescent="0.25">
      <c r="A3273" s="38">
        <v>40069</v>
      </c>
      <c r="B3273" s="38">
        <v>40069</v>
      </c>
      <c r="C3273" s="11">
        <v>2009</v>
      </c>
      <c r="D3273" s="11" t="s">
        <v>34</v>
      </c>
      <c r="E3273" s="11" t="s">
        <v>35</v>
      </c>
      <c r="F3273" s="36" t="s">
        <v>155</v>
      </c>
      <c r="G3273" s="36" t="s">
        <v>2552</v>
      </c>
      <c r="H3273" s="9" t="s">
        <v>4689</v>
      </c>
      <c r="I3273" s="10">
        <v>0</v>
      </c>
      <c r="J3273" s="12">
        <v>750</v>
      </c>
      <c r="K3273" s="12">
        <v>150</v>
      </c>
      <c r="L3273" s="12">
        <v>0</v>
      </c>
      <c r="M3273" s="12">
        <v>0</v>
      </c>
      <c r="N3273" s="39">
        <v>0</v>
      </c>
      <c r="O3273" s="31">
        <v>0.76800000000000002</v>
      </c>
      <c r="P3273" s="36" t="s">
        <v>99</v>
      </c>
    </row>
    <row r="3274" spans="1:16" ht="24" x14ac:dyDescent="0.25">
      <c r="A3274" s="38">
        <v>40069</v>
      </c>
      <c r="B3274" s="38">
        <v>40069</v>
      </c>
      <c r="C3274" s="11">
        <v>2009</v>
      </c>
      <c r="D3274" s="11" t="s">
        <v>34</v>
      </c>
      <c r="E3274" s="11" t="s">
        <v>35</v>
      </c>
      <c r="F3274" s="36" t="s">
        <v>100</v>
      </c>
      <c r="G3274" s="36" t="s">
        <v>4690</v>
      </c>
      <c r="H3274" s="9" t="s">
        <v>4691</v>
      </c>
      <c r="I3274" s="10">
        <v>0</v>
      </c>
      <c r="J3274" s="12">
        <v>300</v>
      </c>
      <c r="K3274" s="12">
        <v>60</v>
      </c>
      <c r="L3274" s="12">
        <v>0</v>
      </c>
      <c r="M3274" s="12">
        <v>0</v>
      </c>
      <c r="N3274" s="39">
        <v>0</v>
      </c>
      <c r="O3274" s="31">
        <v>0.75719999999999998</v>
      </c>
      <c r="P3274" s="36" t="s">
        <v>99</v>
      </c>
    </row>
    <row r="3275" spans="1:16" ht="24" x14ac:dyDescent="0.25">
      <c r="A3275" s="38">
        <v>40069</v>
      </c>
      <c r="B3275" s="38">
        <v>40069</v>
      </c>
      <c r="C3275" s="11">
        <v>2009</v>
      </c>
      <c r="D3275" s="11" t="s">
        <v>34</v>
      </c>
      <c r="E3275" s="11" t="s">
        <v>35</v>
      </c>
      <c r="F3275" s="36" t="s">
        <v>15</v>
      </c>
      <c r="G3275" s="36" t="s">
        <v>4692</v>
      </c>
      <c r="H3275" s="9" t="s">
        <v>4693</v>
      </c>
      <c r="I3275" s="10">
        <v>0</v>
      </c>
      <c r="J3275" s="12">
        <v>215</v>
      </c>
      <c r="K3275" s="12">
        <v>43</v>
      </c>
      <c r="L3275" s="12">
        <v>0</v>
      </c>
      <c r="M3275" s="12">
        <v>0</v>
      </c>
      <c r="N3275" s="39">
        <v>0</v>
      </c>
      <c r="O3275" s="31">
        <v>0.22015999999999999</v>
      </c>
      <c r="P3275" s="36" t="s">
        <v>99</v>
      </c>
    </row>
    <row r="3276" spans="1:16" ht="24" x14ac:dyDescent="0.25">
      <c r="A3276" s="38">
        <v>40069</v>
      </c>
      <c r="B3276" s="38">
        <v>40069</v>
      </c>
      <c r="C3276" s="11">
        <v>2009</v>
      </c>
      <c r="D3276" s="11" t="s">
        <v>34</v>
      </c>
      <c r="E3276" s="11" t="s">
        <v>35</v>
      </c>
      <c r="F3276" s="36" t="s">
        <v>55</v>
      </c>
      <c r="G3276" s="36" t="s">
        <v>4694</v>
      </c>
      <c r="H3276" s="9" t="s">
        <v>4695</v>
      </c>
      <c r="I3276" s="10">
        <v>0</v>
      </c>
      <c r="J3276" s="12">
        <v>135</v>
      </c>
      <c r="K3276" s="12">
        <v>27</v>
      </c>
      <c r="L3276" s="12">
        <v>1</v>
      </c>
      <c r="M3276" s="12">
        <v>0</v>
      </c>
      <c r="N3276" s="39">
        <v>0</v>
      </c>
      <c r="O3276" s="31">
        <v>0.13824</v>
      </c>
      <c r="P3276" s="36" t="s">
        <v>99</v>
      </c>
    </row>
    <row r="3277" spans="1:16" ht="24" x14ac:dyDescent="0.25">
      <c r="A3277" s="38">
        <v>40070</v>
      </c>
      <c r="B3277" s="38">
        <v>40070</v>
      </c>
      <c r="C3277" s="11">
        <v>2009</v>
      </c>
      <c r="D3277" s="11" t="s">
        <v>34</v>
      </c>
      <c r="E3277" s="11" t="s">
        <v>35</v>
      </c>
      <c r="F3277" s="36" t="s">
        <v>69</v>
      </c>
      <c r="G3277" s="36" t="s">
        <v>1335</v>
      </c>
      <c r="H3277" s="9" t="s">
        <v>4696</v>
      </c>
      <c r="I3277" s="10">
        <v>1</v>
      </c>
      <c r="J3277" s="12">
        <v>1</v>
      </c>
      <c r="K3277" s="12">
        <v>0</v>
      </c>
      <c r="L3277" s="12">
        <v>0</v>
      </c>
      <c r="M3277" s="12">
        <v>0</v>
      </c>
      <c r="N3277" s="39">
        <v>0</v>
      </c>
      <c r="O3277" s="31">
        <v>0</v>
      </c>
      <c r="P3277" s="36" t="s">
        <v>99</v>
      </c>
    </row>
    <row r="3278" spans="1:16" ht="36" x14ac:dyDescent="0.25">
      <c r="A3278" s="38">
        <v>40070</v>
      </c>
      <c r="B3278" s="38">
        <v>40070</v>
      </c>
      <c r="C3278" s="11">
        <v>2009</v>
      </c>
      <c r="D3278" s="11" t="s">
        <v>34</v>
      </c>
      <c r="E3278" s="11" t="s">
        <v>35</v>
      </c>
      <c r="F3278" s="36" t="s">
        <v>55</v>
      </c>
      <c r="G3278" s="9" t="s">
        <v>4697</v>
      </c>
      <c r="H3278" s="9" t="s">
        <v>4698</v>
      </c>
      <c r="I3278" s="10">
        <v>0</v>
      </c>
      <c r="J3278" s="12">
        <v>150</v>
      </c>
      <c r="K3278" s="12">
        <v>30</v>
      </c>
      <c r="L3278" s="12">
        <v>0</v>
      </c>
      <c r="M3278" s="12">
        <v>0</v>
      </c>
      <c r="N3278" s="39">
        <v>0</v>
      </c>
      <c r="O3278" s="31">
        <v>0.15359999999999999</v>
      </c>
      <c r="P3278" s="36" t="s">
        <v>99</v>
      </c>
    </row>
    <row r="3279" spans="1:16" ht="24" x14ac:dyDescent="0.25">
      <c r="A3279" s="38">
        <v>40070</v>
      </c>
      <c r="B3279" s="38">
        <v>40070</v>
      </c>
      <c r="C3279" s="11">
        <v>2009</v>
      </c>
      <c r="D3279" s="11" t="s">
        <v>34</v>
      </c>
      <c r="E3279" s="11" t="s">
        <v>35</v>
      </c>
      <c r="F3279" s="36" t="s">
        <v>26</v>
      </c>
      <c r="G3279" s="36" t="s">
        <v>4699</v>
      </c>
      <c r="H3279" s="9" t="s">
        <v>4700</v>
      </c>
      <c r="I3279" s="10">
        <v>0</v>
      </c>
      <c r="J3279" s="12">
        <v>115</v>
      </c>
      <c r="K3279" s="12">
        <v>23</v>
      </c>
      <c r="L3279" s="12">
        <v>0</v>
      </c>
      <c r="M3279" s="12">
        <v>0</v>
      </c>
      <c r="N3279" s="39">
        <v>0</v>
      </c>
      <c r="O3279" s="31">
        <v>0.11776</v>
      </c>
      <c r="P3279" s="36" t="s">
        <v>99</v>
      </c>
    </row>
    <row r="3280" spans="1:16" ht="24" x14ac:dyDescent="0.25">
      <c r="A3280" s="38">
        <v>40070</v>
      </c>
      <c r="B3280" s="38">
        <v>40070</v>
      </c>
      <c r="C3280" s="11">
        <v>2009</v>
      </c>
      <c r="D3280" s="35" t="s">
        <v>115</v>
      </c>
      <c r="E3280" s="11" t="s">
        <v>116</v>
      </c>
      <c r="F3280" s="36" t="s">
        <v>77</v>
      </c>
      <c r="G3280" s="36" t="s">
        <v>4701</v>
      </c>
      <c r="H3280" s="9" t="s">
        <v>4702</v>
      </c>
      <c r="I3280" s="10">
        <v>0</v>
      </c>
      <c r="J3280" s="12">
        <v>0</v>
      </c>
      <c r="K3280" s="12">
        <v>0</v>
      </c>
      <c r="L3280" s="12">
        <v>0</v>
      </c>
      <c r="M3280" s="12">
        <v>0</v>
      </c>
      <c r="N3280" s="39">
        <v>0</v>
      </c>
      <c r="O3280" s="31">
        <v>0.60299999999999998</v>
      </c>
      <c r="P3280" s="36" t="s">
        <v>99</v>
      </c>
    </row>
    <row r="3281" spans="1:16" ht="36" x14ac:dyDescent="0.25">
      <c r="A3281" s="38">
        <v>40071</v>
      </c>
      <c r="B3281" s="38">
        <v>40071</v>
      </c>
      <c r="C3281" s="11">
        <v>2009</v>
      </c>
      <c r="D3281" s="35" t="s">
        <v>104</v>
      </c>
      <c r="E3281" s="11" t="s">
        <v>276</v>
      </c>
      <c r="F3281" s="36" t="s">
        <v>165</v>
      </c>
      <c r="G3281" s="36" t="s">
        <v>2152</v>
      </c>
      <c r="H3281" s="9" t="s">
        <v>4703</v>
      </c>
      <c r="I3281" s="10">
        <v>3</v>
      </c>
      <c r="J3281" s="12">
        <v>4</v>
      </c>
      <c r="K3281" s="12">
        <v>0</v>
      </c>
      <c r="L3281" s="12">
        <v>0</v>
      </c>
      <c r="M3281" s="12">
        <v>0</v>
      </c>
      <c r="N3281" s="39">
        <v>0</v>
      </c>
      <c r="O3281" s="31">
        <v>0</v>
      </c>
      <c r="P3281" s="36" t="s">
        <v>99</v>
      </c>
    </row>
    <row r="3282" spans="1:16" ht="24" x14ac:dyDescent="0.25">
      <c r="A3282" s="38">
        <v>40071</v>
      </c>
      <c r="B3282" s="38">
        <v>40071</v>
      </c>
      <c r="C3282" s="11">
        <v>2009</v>
      </c>
      <c r="D3282" s="35" t="s">
        <v>13</v>
      </c>
      <c r="E3282" s="11" t="s">
        <v>149</v>
      </c>
      <c r="F3282" s="36" t="s">
        <v>165</v>
      </c>
      <c r="G3282" s="36" t="s">
        <v>1189</v>
      </c>
      <c r="H3282" s="9" t="s">
        <v>4704</v>
      </c>
      <c r="I3282" s="10">
        <v>0</v>
      </c>
      <c r="J3282" s="12">
        <v>200</v>
      </c>
      <c r="K3282" s="12">
        <v>0</v>
      </c>
      <c r="L3282" s="12">
        <v>0</v>
      </c>
      <c r="M3282" s="12">
        <v>0</v>
      </c>
      <c r="N3282" s="39">
        <v>0</v>
      </c>
      <c r="O3282" s="31">
        <v>0</v>
      </c>
      <c r="P3282" s="36" t="s">
        <v>99</v>
      </c>
    </row>
    <row r="3283" spans="1:16" ht="36" x14ac:dyDescent="0.25">
      <c r="A3283" s="38">
        <v>40071</v>
      </c>
      <c r="B3283" s="38">
        <v>40071</v>
      </c>
      <c r="C3283" s="11">
        <v>2009</v>
      </c>
      <c r="D3283" s="11" t="s">
        <v>34</v>
      </c>
      <c r="E3283" s="11" t="s">
        <v>35</v>
      </c>
      <c r="F3283" s="36" t="s">
        <v>75</v>
      </c>
      <c r="G3283" s="36" t="s">
        <v>389</v>
      </c>
      <c r="H3283" s="9" t="s">
        <v>4705</v>
      </c>
      <c r="I3283" s="10">
        <v>0</v>
      </c>
      <c r="J3283" s="12">
        <v>310</v>
      </c>
      <c r="K3283" s="12">
        <v>62</v>
      </c>
      <c r="L3283" s="12">
        <v>0</v>
      </c>
      <c r="M3283" s="12">
        <v>0</v>
      </c>
      <c r="N3283" s="39">
        <v>0</v>
      </c>
      <c r="O3283" s="31">
        <v>1.191756</v>
      </c>
      <c r="P3283" s="36" t="s">
        <v>99</v>
      </c>
    </row>
    <row r="3284" spans="1:16" ht="36" x14ac:dyDescent="0.25">
      <c r="A3284" s="38">
        <v>40072</v>
      </c>
      <c r="B3284" s="38">
        <v>40072</v>
      </c>
      <c r="C3284" s="11">
        <v>2009</v>
      </c>
      <c r="D3284" s="35" t="s">
        <v>13</v>
      </c>
      <c r="E3284" s="11" t="s">
        <v>112</v>
      </c>
      <c r="F3284" s="36" t="s">
        <v>19</v>
      </c>
      <c r="G3284" s="36" t="s">
        <v>641</v>
      </c>
      <c r="H3284" s="9" t="s">
        <v>4706</v>
      </c>
      <c r="I3284" s="10">
        <v>9</v>
      </c>
      <c r="J3284" s="12">
        <v>11</v>
      </c>
      <c r="K3284" s="12">
        <v>0</v>
      </c>
      <c r="L3284" s="12">
        <v>0</v>
      </c>
      <c r="M3284" s="12">
        <v>0</v>
      </c>
      <c r="N3284" s="39">
        <v>0</v>
      </c>
      <c r="O3284" s="31">
        <v>0</v>
      </c>
      <c r="P3284" s="36" t="s">
        <v>99</v>
      </c>
    </row>
    <row r="3285" spans="1:16" ht="24" x14ac:dyDescent="0.25">
      <c r="A3285" s="38">
        <v>40072</v>
      </c>
      <c r="B3285" s="38">
        <v>40072</v>
      </c>
      <c r="C3285" s="11">
        <v>2009</v>
      </c>
      <c r="D3285" s="35" t="s">
        <v>115</v>
      </c>
      <c r="E3285" s="11" t="s">
        <v>116</v>
      </c>
      <c r="F3285" s="36" t="s">
        <v>26</v>
      </c>
      <c r="G3285" s="36" t="s">
        <v>385</v>
      </c>
      <c r="H3285" s="9" t="s">
        <v>4707</v>
      </c>
      <c r="I3285" s="10">
        <v>0</v>
      </c>
      <c r="J3285" s="12">
        <v>0</v>
      </c>
      <c r="K3285" s="12">
        <v>0</v>
      </c>
      <c r="L3285" s="12">
        <v>0</v>
      </c>
      <c r="M3285" s="12">
        <v>0</v>
      </c>
      <c r="N3285" s="39">
        <v>0</v>
      </c>
      <c r="O3285" s="31">
        <v>0.51039999999999996</v>
      </c>
      <c r="P3285" s="36" t="s">
        <v>99</v>
      </c>
    </row>
    <row r="3286" spans="1:16" ht="24" x14ac:dyDescent="0.25">
      <c r="A3286" s="38">
        <v>40072</v>
      </c>
      <c r="B3286" s="38">
        <v>40072</v>
      </c>
      <c r="C3286" s="11">
        <v>2009</v>
      </c>
      <c r="D3286" s="35" t="s">
        <v>115</v>
      </c>
      <c r="E3286" s="11" t="s">
        <v>116</v>
      </c>
      <c r="F3286" s="36" t="s">
        <v>44</v>
      </c>
      <c r="G3286" s="36" t="s">
        <v>606</v>
      </c>
      <c r="H3286" s="9" t="s">
        <v>4708</v>
      </c>
      <c r="I3286" s="10">
        <v>0</v>
      </c>
      <c r="J3286" s="12">
        <v>0</v>
      </c>
      <c r="K3286" s="12">
        <v>0</v>
      </c>
      <c r="L3286" s="12">
        <v>0</v>
      </c>
      <c r="M3286" s="12">
        <v>0</v>
      </c>
      <c r="N3286" s="39">
        <v>0</v>
      </c>
      <c r="O3286" s="31">
        <v>0</v>
      </c>
      <c r="P3286" s="36" t="s">
        <v>99</v>
      </c>
    </row>
    <row r="3287" spans="1:16" ht="24" x14ac:dyDescent="0.25">
      <c r="A3287" s="38">
        <v>40073</v>
      </c>
      <c r="B3287" s="38">
        <v>40073</v>
      </c>
      <c r="C3287" s="11">
        <v>2009</v>
      </c>
      <c r="D3287" s="11" t="s">
        <v>34</v>
      </c>
      <c r="E3287" s="11" t="s">
        <v>35</v>
      </c>
      <c r="F3287" s="36" t="s">
        <v>97</v>
      </c>
      <c r="G3287" s="36" t="s">
        <v>3372</v>
      </c>
      <c r="H3287" s="9" t="s">
        <v>4709</v>
      </c>
      <c r="I3287" s="10">
        <v>2</v>
      </c>
      <c r="J3287" s="12">
        <v>2</v>
      </c>
      <c r="K3287" s="12">
        <v>0</v>
      </c>
      <c r="L3287" s="12">
        <v>0</v>
      </c>
      <c r="M3287" s="12">
        <v>0</v>
      </c>
      <c r="N3287" s="39">
        <v>0</v>
      </c>
      <c r="O3287" s="31">
        <v>0</v>
      </c>
      <c r="P3287" s="36" t="s">
        <v>99</v>
      </c>
    </row>
    <row r="3288" spans="1:16" ht="24" x14ac:dyDescent="0.25">
      <c r="A3288" s="38">
        <v>40073</v>
      </c>
      <c r="B3288" s="38">
        <v>40073</v>
      </c>
      <c r="C3288" s="11">
        <v>2009</v>
      </c>
      <c r="D3288" s="35" t="s">
        <v>104</v>
      </c>
      <c r="E3288" s="11" t="s">
        <v>276</v>
      </c>
      <c r="F3288" s="36" t="s">
        <v>162</v>
      </c>
      <c r="G3288" s="36" t="s">
        <v>967</v>
      </c>
      <c r="H3288" s="9" t="s">
        <v>4710</v>
      </c>
      <c r="I3288" s="10">
        <v>1</v>
      </c>
      <c r="J3288" s="12">
        <v>5</v>
      </c>
      <c r="K3288" s="12">
        <v>1</v>
      </c>
      <c r="L3288" s="12">
        <v>0</v>
      </c>
      <c r="M3288" s="12">
        <v>0</v>
      </c>
      <c r="N3288" s="39">
        <v>0</v>
      </c>
      <c r="O3288" s="31">
        <v>0.95904</v>
      </c>
      <c r="P3288" s="36" t="s">
        <v>99</v>
      </c>
    </row>
    <row r="3289" spans="1:16" ht="24" x14ac:dyDescent="0.25">
      <c r="A3289" s="38">
        <v>40075</v>
      </c>
      <c r="B3289" s="38">
        <v>40075</v>
      </c>
      <c r="C3289" s="11">
        <v>2009</v>
      </c>
      <c r="D3289" s="35" t="s">
        <v>115</v>
      </c>
      <c r="E3289" s="11" t="s">
        <v>116</v>
      </c>
      <c r="F3289" s="36" t="s">
        <v>57</v>
      </c>
      <c r="G3289" s="36" t="s">
        <v>784</v>
      </c>
      <c r="H3289" s="9" t="s">
        <v>4711</v>
      </c>
      <c r="I3289" s="10">
        <v>0</v>
      </c>
      <c r="J3289" s="12">
        <v>10</v>
      </c>
      <c r="K3289" s="12">
        <v>0</v>
      </c>
      <c r="L3289" s="12">
        <v>0</v>
      </c>
      <c r="M3289" s="12">
        <v>0</v>
      </c>
      <c r="N3289" s="39">
        <v>0</v>
      </c>
      <c r="O3289" s="31">
        <v>2.7</v>
      </c>
      <c r="P3289" s="36" t="s">
        <v>99</v>
      </c>
    </row>
    <row r="3290" spans="1:16" ht="36" x14ac:dyDescent="0.25">
      <c r="A3290" s="38">
        <v>40078</v>
      </c>
      <c r="B3290" s="38">
        <v>40078</v>
      </c>
      <c r="C3290" s="11">
        <v>2009</v>
      </c>
      <c r="D3290" s="11" t="s">
        <v>34</v>
      </c>
      <c r="E3290" s="11" t="s">
        <v>35</v>
      </c>
      <c r="F3290" s="36" t="s">
        <v>165</v>
      </c>
      <c r="G3290" s="36" t="s">
        <v>4712</v>
      </c>
      <c r="H3290" s="9" t="s">
        <v>4713</v>
      </c>
      <c r="I3290" s="10">
        <v>0</v>
      </c>
      <c r="J3290" s="12">
        <v>5</v>
      </c>
      <c r="K3290" s="12">
        <v>1</v>
      </c>
      <c r="L3290" s="12">
        <v>0</v>
      </c>
      <c r="M3290" s="12">
        <v>0</v>
      </c>
      <c r="N3290" s="39">
        <v>0</v>
      </c>
      <c r="O3290" s="31">
        <v>9.5904000000000003E-2</v>
      </c>
      <c r="P3290" s="36" t="s">
        <v>99</v>
      </c>
    </row>
    <row r="3291" spans="1:16" ht="120" x14ac:dyDescent="0.25">
      <c r="A3291" s="38">
        <v>40079</v>
      </c>
      <c r="B3291" s="38">
        <v>40081</v>
      </c>
      <c r="C3291" s="11">
        <v>2009</v>
      </c>
      <c r="D3291" s="11" t="s">
        <v>34</v>
      </c>
      <c r="E3291" s="11" t="s">
        <v>35</v>
      </c>
      <c r="F3291" s="36" t="s">
        <v>162</v>
      </c>
      <c r="G3291" s="9" t="s">
        <v>4714</v>
      </c>
      <c r="H3291" s="9" t="s">
        <v>4715</v>
      </c>
      <c r="I3291" s="10">
        <v>0</v>
      </c>
      <c r="J3291" s="12">
        <v>64000</v>
      </c>
      <c r="K3291" s="12">
        <v>9635</v>
      </c>
      <c r="L3291" s="12">
        <v>0</v>
      </c>
      <c r="M3291" s="12">
        <v>0</v>
      </c>
      <c r="N3291" s="39">
        <v>0</v>
      </c>
      <c r="O3291" s="31">
        <v>1093.1669999999999</v>
      </c>
      <c r="P3291" s="36" t="s">
        <v>298</v>
      </c>
    </row>
    <row r="3292" spans="1:16" ht="72" x14ac:dyDescent="0.25">
      <c r="A3292" s="38">
        <v>40079</v>
      </c>
      <c r="B3292" s="38">
        <v>40079</v>
      </c>
      <c r="C3292" s="11">
        <v>2009</v>
      </c>
      <c r="D3292" s="11" t="s">
        <v>34</v>
      </c>
      <c r="E3292" s="11" t="s">
        <v>35</v>
      </c>
      <c r="F3292" s="36" t="s">
        <v>92</v>
      </c>
      <c r="G3292" s="9" t="s">
        <v>4716</v>
      </c>
      <c r="H3292" s="9" t="s">
        <v>4717</v>
      </c>
      <c r="I3292" s="10">
        <v>0</v>
      </c>
      <c r="J3292" s="12">
        <v>12750</v>
      </c>
      <c r="K3292" s="12">
        <v>2550</v>
      </c>
      <c r="L3292" s="12">
        <v>0</v>
      </c>
      <c r="M3292" s="12">
        <v>0</v>
      </c>
      <c r="N3292" s="39">
        <v>0</v>
      </c>
      <c r="O3292" s="31">
        <v>178.34100000000004</v>
      </c>
      <c r="P3292" s="36" t="s">
        <v>298</v>
      </c>
    </row>
    <row r="3293" spans="1:16" ht="24" x14ac:dyDescent="0.25">
      <c r="A3293" s="38">
        <v>40081</v>
      </c>
      <c r="B3293" s="38">
        <v>40081</v>
      </c>
      <c r="C3293" s="11">
        <v>2009</v>
      </c>
      <c r="D3293" s="11" t="s">
        <v>34</v>
      </c>
      <c r="E3293" s="11" t="s">
        <v>35</v>
      </c>
      <c r="F3293" s="36" t="s">
        <v>97</v>
      </c>
      <c r="G3293" s="36" t="s">
        <v>4718</v>
      </c>
      <c r="H3293" s="9" t="s">
        <v>4719</v>
      </c>
      <c r="I3293" s="10">
        <v>0</v>
      </c>
      <c r="J3293" s="12">
        <v>450</v>
      </c>
      <c r="K3293" s="12">
        <v>90</v>
      </c>
      <c r="L3293" s="12">
        <v>0</v>
      </c>
      <c r="M3293" s="12">
        <v>0</v>
      </c>
      <c r="N3293" s="39">
        <v>0</v>
      </c>
      <c r="O3293" s="31">
        <v>0.46079999999999999</v>
      </c>
      <c r="P3293" s="36" t="s">
        <v>99</v>
      </c>
    </row>
    <row r="3294" spans="1:16" ht="24" x14ac:dyDescent="0.25">
      <c r="A3294" s="38">
        <v>40081</v>
      </c>
      <c r="B3294" s="38">
        <v>40081</v>
      </c>
      <c r="C3294" s="11">
        <v>2009</v>
      </c>
      <c r="D3294" s="11" t="s">
        <v>34</v>
      </c>
      <c r="E3294" s="11" t="s">
        <v>35</v>
      </c>
      <c r="F3294" s="36" t="s">
        <v>598</v>
      </c>
      <c r="G3294" s="36" t="s">
        <v>1246</v>
      </c>
      <c r="H3294" s="9" t="s">
        <v>4720</v>
      </c>
      <c r="I3294" s="10">
        <v>0</v>
      </c>
      <c r="J3294" s="12">
        <v>115</v>
      </c>
      <c r="K3294" s="12">
        <v>23</v>
      </c>
      <c r="L3294" s="12">
        <v>0</v>
      </c>
      <c r="M3294" s="12">
        <v>0</v>
      </c>
      <c r="N3294" s="39">
        <v>0</v>
      </c>
      <c r="O3294" s="31">
        <v>0.11776</v>
      </c>
      <c r="P3294" s="36" t="s">
        <v>99</v>
      </c>
    </row>
    <row r="3295" spans="1:16" ht="36" x14ac:dyDescent="0.25">
      <c r="A3295" s="38">
        <v>40082</v>
      </c>
      <c r="B3295" s="38">
        <v>40083</v>
      </c>
      <c r="C3295" s="11">
        <v>2009</v>
      </c>
      <c r="D3295" s="11" t="s">
        <v>34</v>
      </c>
      <c r="E3295" s="11" t="s">
        <v>35</v>
      </c>
      <c r="F3295" s="36" t="s">
        <v>155</v>
      </c>
      <c r="G3295" s="9" t="s">
        <v>4721</v>
      </c>
      <c r="H3295" s="9" t="s">
        <v>4722</v>
      </c>
      <c r="I3295" s="10">
        <v>0</v>
      </c>
      <c r="J3295" s="12">
        <v>0</v>
      </c>
      <c r="K3295" s="12">
        <v>0</v>
      </c>
      <c r="L3295" s="12">
        <v>0</v>
      </c>
      <c r="M3295" s="12">
        <v>0</v>
      </c>
      <c r="N3295" s="39">
        <v>0</v>
      </c>
      <c r="O3295" s="31">
        <v>667.65</v>
      </c>
      <c r="P3295" s="36" t="s">
        <v>298</v>
      </c>
    </row>
    <row r="3296" spans="1:16" ht="36" x14ac:dyDescent="0.25">
      <c r="A3296" s="38">
        <v>40083</v>
      </c>
      <c r="B3296" s="38">
        <v>40083</v>
      </c>
      <c r="C3296" s="11">
        <v>2009</v>
      </c>
      <c r="D3296" s="11" t="s">
        <v>34</v>
      </c>
      <c r="E3296" s="11" t="s">
        <v>35</v>
      </c>
      <c r="F3296" s="36" t="s">
        <v>155</v>
      </c>
      <c r="G3296" s="36" t="s">
        <v>4723</v>
      </c>
      <c r="H3296" s="9" t="s">
        <v>4724</v>
      </c>
      <c r="I3296" s="10">
        <v>0</v>
      </c>
      <c r="J3296" s="12">
        <v>0</v>
      </c>
      <c r="K3296" s="12">
        <v>0</v>
      </c>
      <c r="L3296" s="12">
        <v>0</v>
      </c>
      <c r="M3296" s="12">
        <v>0</v>
      </c>
      <c r="N3296" s="39">
        <v>0</v>
      </c>
      <c r="O3296" s="31">
        <v>40</v>
      </c>
      <c r="P3296" s="36" t="s">
        <v>298</v>
      </c>
    </row>
    <row r="3297" spans="1:16" ht="24" x14ac:dyDescent="0.25">
      <c r="A3297" s="38">
        <v>40083</v>
      </c>
      <c r="B3297" s="38">
        <v>40083</v>
      </c>
      <c r="C3297" s="11">
        <v>2009</v>
      </c>
      <c r="D3297" s="35" t="s">
        <v>13</v>
      </c>
      <c r="E3297" s="11" t="s">
        <v>149</v>
      </c>
      <c r="F3297" s="36" t="s">
        <v>165</v>
      </c>
      <c r="G3297" s="36" t="s">
        <v>361</v>
      </c>
      <c r="H3297" s="9" t="s">
        <v>4725</v>
      </c>
      <c r="I3297" s="10">
        <v>1</v>
      </c>
      <c r="J3297" s="12">
        <v>4</v>
      </c>
      <c r="K3297" s="12">
        <v>0</v>
      </c>
      <c r="L3297" s="12">
        <v>0</v>
      </c>
      <c r="M3297" s="12">
        <v>0</v>
      </c>
      <c r="N3297" s="39">
        <v>0</v>
      </c>
      <c r="O3297" s="31">
        <v>0</v>
      </c>
      <c r="P3297" s="36" t="s">
        <v>99</v>
      </c>
    </row>
    <row r="3298" spans="1:16" ht="24" x14ac:dyDescent="0.25">
      <c r="A3298" s="38">
        <v>40085</v>
      </c>
      <c r="B3298" s="38">
        <v>40085</v>
      </c>
      <c r="C3298" s="11">
        <v>2009</v>
      </c>
      <c r="D3298" s="35" t="s">
        <v>13</v>
      </c>
      <c r="E3298" s="11" t="s">
        <v>125</v>
      </c>
      <c r="F3298" s="36" t="s">
        <v>15</v>
      </c>
      <c r="G3298" s="36" t="s">
        <v>3553</v>
      </c>
      <c r="H3298" s="9" t="s">
        <v>4726</v>
      </c>
      <c r="I3298" s="10">
        <v>1</v>
      </c>
      <c r="J3298" s="12">
        <v>6</v>
      </c>
      <c r="K3298" s="12">
        <v>0</v>
      </c>
      <c r="L3298" s="12">
        <v>0</v>
      </c>
      <c r="M3298" s="12">
        <v>0</v>
      </c>
      <c r="N3298" s="39">
        <v>0</v>
      </c>
      <c r="O3298" s="31">
        <v>0</v>
      </c>
      <c r="P3298" s="36" t="s">
        <v>99</v>
      </c>
    </row>
    <row r="3299" spans="1:16" ht="24" x14ac:dyDescent="0.25">
      <c r="A3299" s="38">
        <v>40086</v>
      </c>
      <c r="B3299" s="38">
        <v>40086</v>
      </c>
      <c r="C3299" s="11">
        <v>2009</v>
      </c>
      <c r="D3299" s="35" t="s">
        <v>115</v>
      </c>
      <c r="E3299" s="11" t="s">
        <v>116</v>
      </c>
      <c r="F3299" s="36" t="s">
        <v>62</v>
      </c>
      <c r="G3299" s="36" t="s">
        <v>4727</v>
      </c>
      <c r="H3299" s="9" t="s">
        <v>4728</v>
      </c>
      <c r="I3299" s="10">
        <v>1</v>
      </c>
      <c r="J3299" s="12">
        <v>8</v>
      </c>
      <c r="K3299" s="12">
        <v>0</v>
      </c>
      <c r="L3299" s="12">
        <v>0</v>
      </c>
      <c r="M3299" s="12">
        <v>0</v>
      </c>
      <c r="N3299" s="39">
        <v>0</v>
      </c>
      <c r="O3299" s="31">
        <v>1.35</v>
      </c>
      <c r="P3299" s="36" t="s">
        <v>99</v>
      </c>
    </row>
    <row r="3300" spans="1:16" ht="24" x14ac:dyDescent="0.25">
      <c r="A3300" s="38">
        <v>40088</v>
      </c>
      <c r="B3300" s="38">
        <v>40088</v>
      </c>
      <c r="C3300" s="11">
        <v>2009</v>
      </c>
      <c r="D3300" s="35" t="s">
        <v>115</v>
      </c>
      <c r="E3300" s="11" t="s">
        <v>116</v>
      </c>
      <c r="F3300" s="36" t="s">
        <v>75</v>
      </c>
      <c r="G3300" s="36" t="s">
        <v>4729</v>
      </c>
      <c r="H3300" s="9" t="s">
        <v>4730</v>
      </c>
      <c r="I3300" s="10">
        <v>3</v>
      </c>
      <c r="J3300" s="12">
        <v>3</v>
      </c>
      <c r="K3300" s="12">
        <v>0</v>
      </c>
      <c r="L3300" s="12">
        <v>0</v>
      </c>
      <c r="M3300" s="12">
        <v>0</v>
      </c>
      <c r="N3300" s="39">
        <v>0</v>
      </c>
      <c r="O3300" s="31">
        <v>1</v>
      </c>
      <c r="P3300" s="36" t="s">
        <v>99</v>
      </c>
    </row>
    <row r="3301" spans="1:16" ht="24" x14ac:dyDescent="0.25">
      <c r="A3301" s="38">
        <v>40088</v>
      </c>
      <c r="B3301" s="38">
        <v>40088</v>
      </c>
      <c r="C3301" s="11">
        <v>2009</v>
      </c>
      <c r="D3301" s="35" t="s">
        <v>115</v>
      </c>
      <c r="E3301" s="11" t="s">
        <v>364</v>
      </c>
      <c r="F3301" s="36" t="s">
        <v>165</v>
      </c>
      <c r="G3301" s="36" t="s">
        <v>4731</v>
      </c>
      <c r="H3301" s="9" t="s">
        <v>4732</v>
      </c>
      <c r="I3301" s="10">
        <v>0</v>
      </c>
      <c r="J3301" s="12">
        <v>3</v>
      </c>
      <c r="K3301" s="12">
        <v>0</v>
      </c>
      <c r="L3301" s="12">
        <v>0</v>
      </c>
      <c r="M3301" s="12">
        <v>0</v>
      </c>
      <c r="N3301" s="39">
        <v>0</v>
      </c>
      <c r="O3301" s="31">
        <v>0</v>
      </c>
      <c r="P3301" s="36" t="s">
        <v>99</v>
      </c>
    </row>
    <row r="3302" spans="1:16" ht="24" x14ac:dyDescent="0.25">
      <c r="A3302" s="38">
        <v>40089</v>
      </c>
      <c r="B3302" s="38">
        <v>40089</v>
      </c>
      <c r="C3302" s="11">
        <v>2009</v>
      </c>
      <c r="D3302" s="35" t="s">
        <v>115</v>
      </c>
      <c r="E3302" s="11" t="s">
        <v>116</v>
      </c>
      <c r="F3302" s="36" t="s">
        <v>55</v>
      </c>
      <c r="G3302" s="36" t="s">
        <v>1039</v>
      </c>
      <c r="H3302" s="9" t="s">
        <v>4733</v>
      </c>
      <c r="I3302" s="10">
        <v>2</v>
      </c>
      <c r="J3302" s="12">
        <v>3</v>
      </c>
      <c r="K3302" s="12">
        <v>0</v>
      </c>
      <c r="L3302" s="12">
        <v>0</v>
      </c>
      <c r="M3302" s="12">
        <v>0</v>
      </c>
      <c r="N3302" s="39">
        <v>0</v>
      </c>
      <c r="O3302" s="31">
        <v>1</v>
      </c>
      <c r="P3302" s="36" t="s">
        <v>99</v>
      </c>
    </row>
    <row r="3303" spans="1:16" ht="24" x14ac:dyDescent="0.25">
      <c r="A3303" s="38">
        <v>40089</v>
      </c>
      <c r="B3303" s="38">
        <v>40089</v>
      </c>
      <c r="C3303" s="11">
        <v>2009</v>
      </c>
      <c r="D3303" s="35" t="s">
        <v>115</v>
      </c>
      <c r="E3303" s="11" t="s">
        <v>116</v>
      </c>
      <c r="F3303" s="36" t="s">
        <v>19</v>
      </c>
      <c r="G3303" s="36" t="s">
        <v>1241</v>
      </c>
      <c r="H3303" s="9" t="s">
        <v>4734</v>
      </c>
      <c r="I3303" s="10">
        <v>1</v>
      </c>
      <c r="J3303" s="12">
        <v>3</v>
      </c>
      <c r="K3303" s="12">
        <v>0</v>
      </c>
      <c r="L3303" s="12">
        <v>0</v>
      </c>
      <c r="M3303" s="12">
        <v>0</v>
      </c>
      <c r="N3303" s="39">
        <v>0</v>
      </c>
      <c r="O3303" s="31">
        <v>0.75</v>
      </c>
      <c r="P3303" s="36" t="s">
        <v>99</v>
      </c>
    </row>
    <row r="3304" spans="1:16" x14ac:dyDescent="0.25">
      <c r="A3304" s="38">
        <v>40090</v>
      </c>
      <c r="B3304" s="38">
        <v>40090</v>
      </c>
      <c r="C3304" s="11">
        <v>2009</v>
      </c>
      <c r="D3304" s="11" t="s">
        <v>34</v>
      </c>
      <c r="E3304" s="11" t="s">
        <v>333</v>
      </c>
      <c r="F3304" s="36" t="s">
        <v>32</v>
      </c>
      <c r="G3304" s="36" t="s">
        <v>1980</v>
      </c>
      <c r="H3304" s="9" t="s">
        <v>4735</v>
      </c>
      <c r="I3304" s="10">
        <v>1</v>
      </c>
      <c r="J3304" s="12">
        <v>1</v>
      </c>
      <c r="K3304" s="12">
        <v>0</v>
      </c>
      <c r="L3304" s="12">
        <v>0</v>
      </c>
      <c r="M3304" s="12">
        <v>0</v>
      </c>
      <c r="N3304" s="39">
        <v>0</v>
      </c>
      <c r="O3304" s="31">
        <v>0</v>
      </c>
      <c r="P3304" s="36" t="s">
        <v>99</v>
      </c>
    </row>
    <row r="3305" spans="1:16" ht="24" x14ac:dyDescent="0.25">
      <c r="A3305" s="38">
        <v>40090</v>
      </c>
      <c r="B3305" s="38">
        <v>40090</v>
      </c>
      <c r="C3305" s="11">
        <v>2009</v>
      </c>
      <c r="D3305" s="35" t="s">
        <v>13</v>
      </c>
      <c r="E3305" s="11" t="s">
        <v>125</v>
      </c>
      <c r="F3305" s="36" t="s">
        <v>165</v>
      </c>
      <c r="G3305" s="36" t="s">
        <v>1293</v>
      </c>
      <c r="H3305" s="9" t="s">
        <v>4736</v>
      </c>
      <c r="I3305" s="10">
        <v>0</v>
      </c>
      <c r="J3305" s="12">
        <v>3</v>
      </c>
      <c r="K3305" s="12">
        <v>0</v>
      </c>
      <c r="L3305" s="12">
        <v>0</v>
      </c>
      <c r="M3305" s="12">
        <v>0</v>
      </c>
      <c r="N3305" s="39">
        <v>0</v>
      </c>
      <c r="O3305" s="31">
        <v>0</v>
      </c>
      <c r="P3305" s="36" t="s">
        <v>99</v>
      </c>
    </row>
    <row r="3306" spans="1:16" ht="36" x14ac:dyDescent="0.25">
      <c r="A3306" s="38">
        <v>40091</v>
      </c>
      <c r="B3306" s="38">
        <v>40091</v>
      </c>
      <c r="C3306" s="11">
        <v>2009</v>
      </c>
      <c r="D3306" s="35" t="s">
        <v>13</v>
      </c>
      <c r="E3306" s="11" t="s">
        <v>112</v>
      </c>
      <c r="F3306" s="36" t="s">
        <v>55</v>
      </c>
      <c r="G3306" s="36" t="s">
        <v>2060</v>
      </c>
      <c r="H3306" s="9" t="s">
        <v>4737</v>
      </c>
      <c r="I3306" s="10">
        <v>0</v>
      </c>
      <c r="J3306" s="12">
        <v>1032</v>
      </c>
      <c r="K3306" s="12">
        <v>0</v>
      </c>
      <c r="L3306" s="12">
        <v>0</v>
      </c>
      <c r="M3306" s="12">
        <v>0</v>
      </c>
      <c r="N3306" s="39">
        <v>0</v>
      </c>
      <c r="O3306" s="31">
        <v>0</v>
      </c>
      <c r="P3306" s="36" t="s">
        <v>99</v>
      </c>
    </row>
    <row r="3307" spans="1:16" ht="24" x14ac:dyDescent="0.25">
      <c r="A3307" s="38">
        <v>40091</v>
      </c>
      <c r="B3307" s="38">
        <v>40091</v>
      </c>
      <c r="C3307" s="11">
        <v>2009</v>
      </c>
      <c r="D3307" s="35" t="s">
        <v>115</v>
      </c>
      <c r="E3307" s="11" t="s">
        <v>116</v>
      </c>
      <c r="F3307" s="36" t="s">
        <v>598</v>
      </c>
      <c r="G3307" s="36" t="s">
        <v>1246</v>
      </c>
      <c r="H3307" s="9" t="s">
        <v>4738</v>
      </c>
      <c r="I3307" s="10">
        <v>0</v>
      </c>
      <c r="J3307" s="12">
        <v>1</v>
      </c>
      <c r="K3307" s="12">
        <v>0</v>
      </c>
      <c r="L3307" s="12">
        <v>0</v>
      </c>
      <c r="M3307" s="12">
        <v>0</v>
      </c>
      <c r="N3307" s="39">
        <v>0</v>
      </c>
      <c r="O3307" s="31">
        <v>0</v>
      </c>
      <c r="P3307" s="36" t="s">
        <v>99</v>
      </c>
    </row>
    <row r="3308" spans="1:16" ht="24" x14ac:dyDescent="0.25">
      <c r="A3308" s="38">
        <v>40092</v>
      </c>
      <c r="B3308" s="38">
        <v>40092</v>
      </c>
      <c r="C3308" s="11">
        <v>2009</v>
      </c>
      <c r="D3308" s="35" t="s">
        <v>115</v>
      </c>
      <c r="E3308" s="11" t="s">
        <v>116</v>
      </c>
      <c r="F3308" s="36" t="s">
        <v>19</v>
      </c>
      <c r="G3308" s="36" t="s">
        <v>4310</v>
      </c>
      <c r="H3308" s="9" t="s">
        <v>4739</v>
      </c>
      <c r="I3308" s="10">
        <v>1</v>
      </c>
      <c r="J3308" s="12">
        <v>16</v>
      </c>
      <c r="K3308" s="12">
        <v>0</v>
      </c>
      <c r="L3308" s="12">
        <v>0</v>
      </c>
      <c r="M3308" s="12">
        <v>0</v>
      </c>
      <c r="N3308" s="39">
        <v>0</v>
      </c>
      <c r="O3308" s="31">
        <v>1.05</v>
      </c>
      <c r="P3308" s="36" t="s">
        <v>99</v>
      </c>
    </row>
    <row r="3309" spans="1:16" ht="36" x14ac:dyDescent="0.25">
      <c r="A3309" s="38">
        <v>40093</v>
      </c>
      <c r="B3309" s="38">
        <v>40093</v>
      </c>
      <c r="C3309" s="11">
        <v>2009</v>
      </c>
      <c r="D3309" s="35" t="s">
        <v>13</v>
      </c>
      <c r="E3309" s="11" t="s">
        <v>112</v>
      </c>
      <c r="F3309" s="36" t="s">
        <v>75</v>
      </c>
      <c r="G3309" s="36" t="s">
        <v>272</v>
      </c>
      <c r="H3309" s="9" t="s">
        <v>4740</v>
      </c>
      <c r="I3309" s="10">
        <v>2</v>
      </c>
      <c r="J3309" s="12">
        <v>182</v>
      </c>
      <c r="K3309" s="12">
        <v>36</v>
      </c>
      <c r="L3309" s="12">
        <v>0</v>
      </c>
      <c r="M3309" s="12">
        <v>0</v>
      </c>
      <c r="N3309" s="39">
        <v>0</v>
      </c>
      <c r="O3309" s="31">
        <v>3.4525440000000001</v>
      </c>
      <c r="P3309" s="36" t="s">
        <v>99</v>
      </c>
    </row>
    <row r="3310" spans="1:16" ht="36" x14ac:dyDescent="0.25">
      <c r="A3310" s="38">
        <v>40094</v>
      </c>
      <c r="B3310" s="38">
        <v>40094</v>
      </c>
      <c r="C3310" s="11">
        <v>2009</v>
      </c>
      <c r="D3310" s="35" t="s">
        <v>115</v>
      </c>
      <c r="E3310" s="11" t="s">
        <v>116</v>
      </c>
      <c r="F3310" s="36" t="s">
        <v>51</v>
      </c>
      <c r="G3310" s="36" t="s">
        <v>1220</v>
      </c>
      <c r="H3310" s="9" t="s">
        <v>4741</v>
      </c>
      <c r="I3310" s="10">
        <v>0</v>
      </c>
      <c r="J3310" s="12">
        <v>0</v>
      </c>
      <c r="K3310" s="12">
        <v>0</v>
      </c>
      <c r="L3310" s="12">
        <v>0</v>
      </c>
      <c r="M3310" s="12">
        <v>0</v>
      </c>
      <c r="N3310" s="39">
        <v>0</v>
      </c>
      <c r="O3310" s="31">
        <v>0.53751000000000004</v>
      </c>
      <c r="P3310" s="36" t="s">
        <v>99</v>
      </c>
    </row>
    <row r="3311" spans="1:16" ht="24" x14ac:dyDescent="0.25">
      <c r="A3311" s="38">
        <v>40096</v>
      </c>
      <c r="B3311" s="38">
        <v>40096</v>
      </c>
      <c r="C3311" s="11">
        <v>2009</v>
      </c>
      <c r="D3311" s="35" t="s">
        <v>115</v>
      </c>
      <c r="E3311" s="11" t="s">
        <v>116</v>
      </c>
      <c r="F3311" s="36" t="s">
        <v>19</v>
      </c>
      <c r="G3311" s="36" t="s">
        <v>2996</v>
      </c>
      <c r="H3311" s="9" t="s">
        <v>4742</v>
      </c>
      <c r="I3311" s="10">
        <v>2</v>
      </c>
      <c r="J3311" s="12">
        <v>16</v>
      </c>
      <c r="K3311" s="12">
        <v>0</v>
      </c>
      <c r="L3311" s="12">
        <v>0</v>
      </c>
      <c r="M3311" s="12">
        <v>0</v>
      </c>
      <c r="N3311" s="39">
        <v>0</v>
      </c>
      <c r="O3311" s="31">
        <v>1.2</v>
      </c>
      <c r="P3311" s="36" t="s">
        <v>99</v>
      </c>
    </row>
    <row r="3312" spans="1:16" ht="36" x14ac:dyDescent="0.25">
      <c r="A3312" s="38">
        <v>40096</v>
      </c>
      <c r="B3312" s="38">
        <v>40096</v>
      </c>
      <c r="C3312" s="11">
        <v>2009</v>
      </c>
      <c r="D3312" s="35" t="s">
        <v>115</v>
      </c>
      <c r="E3312" s="11" t="s">
        <v>116</v>
      </c>
      <c r="F3312" s="36" t="s">
        <v>32</v>
      </c>
      <c r="G3312" s="36" t="s">
        <v>4743</v>
      </c>
      <c r="H3312" s="9" t="s">
        <v>4744</v>
      </c>
      <c r="I3312" s="10">
        <v>1</v>
      </c>
      <c r="J3312" s="12">
        <v>12</v>
      </c>
      <c r="K3312" s="12">
        <v>0</v>
      </c>
      <c r="L3312" s="12">
        <v>0</v>
      </c>
      <c r="M3312" s="12">
        <v>0</v>
      </c>
      <c r="N3312" s="39">
        <v>0</v>
      </c>
      <c r="O3312" s="31">
        <v>2.8</v>
      </c>
      <c r="P3312" s="36" t="s">
        <v>99</v>
      </c>
    </row>
    <row r="3313" spans="1:16" ht="60" x14ac:dyDescent="0.25">
      <c r="A3313" s="38">
        <v>40098</v>
      </c>
      <c r="B3313" s="38">
        <v>40098</v>
      </c>
      <c r="C3313" s="11">
        <v>2009</v>
      </c>
      <c r="D3313" s="11" t="s">
        <v>34</v>
      </c>
      <c r="E3313" s="11" t="s">
        <v>67</v>
      </c>
      <c r="F3313" s="36" t="s">
        <v>59</v>
      </c>
      <c r="G3313" s="36" t="s">
        <v>3976</v>
      </c>
      <c r="H3313" s="9" t="s">
        <v>4745</v>
      </c>
      <c r="I3313" s="10">
        <v>0</v>
      </c>
      <c r="J3313" s="12">
        <v>4200</v>
      </c>
      <c r="K3313" s="12">
        <v>300</v>
      </c>
      <c r="L3313" s="12">
        <v>0</v>
      </c>
      <c r="M3313" s="12">
        <v>0</v>
      </c>
      <c r="N3313" s="39">
        <v>0</v>
      </c>
      <c r="O3313" s="31">
        <v>4.5053999999999998</v>
      </c>
      <c r="P3313" s="36" t="s">
        <v>99</v>
      </c>
    </row>
    <row r="3314" spans="1:16" ht="48" x14ac:dyDescent="0.25">
      <c r="A3314" s="38">
        <v>40098</v>
      </c>
      <c r="B3314" s="38">
        <v>40463</v>
      </c>
      <c r="C3314" s="11">
        <v>2009</v>
      </c>
      <c r="D3314" s="11" t="s">
        <v>34</v>
      </c>
      <c r="E3314" s="11" t="s">
        <v>67</v>
      </c>
      <c r="F3314" s="36" t="s">
        <v>47</v>
      </c>
      <c r="G3314" s="9" t="s">
        <v>4746</v>
      </c>
      <c r="H3314" s="9" t="s">
        <v>4747</v>
      </c>
      <c r="I3314" s="10">
        <v>0</v>
      </c>
      <c r="J3314" s="12">
        <v>8000</v>
      </c>
      <c r="K3314" s="12">
        <v>0</v>
      </c>
      <c r="L3314" s="12">
        <v>0</v>
      </c>
      <c r="M3314" s="12">
        <v>0</v>
      </c>
      <c r="N3314" s="39">
        <v>0</v>
      </c>
      <c r="O3314" s="31">
        <v>2.242</v>
      </c>
      <c r="P3314" s="36" t="s">
        <v>298</v>
      </c>
    </row>
    <row r="3315" spans="1:16" ht="24" x14ac:dyDescent="0.25">
      <c r="A3315" s="38">
        <v>40101</v>
      </c>
      <c r="B3315" s="38">
        <v>40101</v>
      </c>
      <c r="C3315" s="11">
        <v>2009</v>
      </c>
      <c r="D3315" s="35" t="s">
        <v>115</v>
      </c>
      <c r="E3315" s="11" t="s">
        <v>116</v>
      </c>
      <c r="F3315" s="36" t="s">
        <v>155</v>
      </c>
      <c r="G3315" s="36" t="s">
        <v>1618</v>
      </c>
      <c r="H3315" s="9" t="s">
        <v>4748</v>
      </c>
      <c r="I3315" s="10">
        <v>1</v>
      </c>
      <c r="J3315" s="12">
        <v>7</v>
      </c>
      <c r="K3315" s="12">
        <v>0</v>
      </c>
      <c r="L3315" s="12">
        <v>0</v>
      </c>
      <c r="M3315" s="12">
        <v>0</v>
      </c>
      <c r="N3315" s="39">
        <v>0</v>
      </c>
      <c r="O3315" s="31">
        <v>1.1000000000000001</v>
      </c>
      <c r="P3315" s="36" t="s">
        <v>99</v>
      </c>
    </row>
    <row r="3316" spans="1:16" ht="24" x14ac:dyDescent="0.25">
      <c r="A3316" s="38">
        <v>40101</v>
      </c>
      <c r="B3316" s="38">
        <v>40101</v>
      </c>
      <c r="C3316" s="11">
        <v>2009</v>
      </c>
      <c r="D3316" s="35" t="s">
        <v>13</v>
      </c>
      <c r="E3316" s="11" t="s">
        <v>112</v>
      </c>
      <c r="F3316" s="36" t="s">
        <v>162</v>
      </c>
      <c r="G3316" s="36" t="s">
        <v>246</v>
      </c>
      <c r="H3316" s="9" t="s">
        <v>4749</v>
      </c>
      <c r="I3316" s="10">
        <v>0</v>
      </c>
      <c r="J3316" s="12">
        <v>0</v>
      </c>
      <c r="K3316" s="12">
        <v>0</v>
      </c>
      <c r="L3316" s="12">
        <v>0</v>
      </c>
      <c r="M3316" s="12">
        <v>0</v>
      </c>
      <c r="N3316" s="39">
        <v>0</v>
      </c>
      <c r="O3316" s="31">
        <v>0</v>
      </c>
      <c r="P3316" s="36" t="s">
        <v>99</v>
      </c>
    </row>
    <row r="3317" spans="1:16" ht="24" x14ac:dyDescent="0.25">
      <c r="A3317" s="38">
        <v>40102</v>
      </c>
      <c r="B3317" s="38">
        <v>40102</v>
      </c>
      <c r="C3317" s="11">
        <v>2009</v>
      </c>
      <c r="D3317" s="35" t="s">
        <v>13</v>
      </c>
      <c r="E3317" s="11" t="s">
        <v>112</v>
      </c>
      <c r="F3317" s="36" t="s">
        <v>75</v>
      </c>
      <c r="G3317" s="36" t="s">
        <v>272</v>
      </c>
      <c r="H3317" s="9" t="s">
        <v>4750</v>
      </c>
      <c r="I3317" s="10">
        <v>0</v>
      </c>
      <c r="J3317" s="12">
        <v>3</v>
      </c>
      <c r="K3317" s="12">
        <v>0</v>
      </c>
      <c r="L3317" s="12">
        <v>0</v>
      </c>
      <c r="M3317" s="12">
        <v>0</v>
      </c>
      <c r="N3317" s="39">
        <v>0</v>
      </c>
      <c r="O3317" s="31">
        <v>0</v>
      </c>
      <c r="P3317" s="36" t="s">
        <v>99</v>
      </c>
    </row>
    <row r="3318" spans="1:16" ht="72" x14ac:dyDescent="0.25">
      <c r="A3318" s="38">
        <v>40103</v>
      </c>
      <c r="B3318" s="38">
        <v>40103</v>
      </c>
      <c r="C3318" s="11">
        <v>2009</v>
      </c>
      <c r="D3318" s="11" t="s">
        <v>34</v>
      </c>
      <c r="E3318" s="11" t="s">
        <v>35</v>
      </c>
      <c r="F3318" s="36" t="s">
        <v>162</v>
      </c>
      <c r="G3318" s="9" t="s">
        <v>4751</v>
      </c>
      <c r="H3318" s="9" t="s">
        <v>4752</v>
      </c>
      <c r="I3318" s="10">
        <v>0</v>
      </c>
      <c r="J3318" s="12">
        <v>16000</v>
      </c>
      <c r="K3318" s="12">
        <v>205</v>
      </c>
      <c r="L3318" s="12">
        <v>0</v>
      </c>
      <c r="M3318" s="12">
        <v>0</v>
      </c>
      <c r="N3318" s="39">
        <v>0</v>
      </c>
      <c r="O3318" s="31">
        <v>637.13599999999997</v>
      </c>
      <c r="P3318" s="36" t="s">
        <v>298</v>
      </c>
    </row>
    <row r="3319" spans="1:16" ht="24" x14ac:dyDescent="0.25">
      <c r="A3319" s="38">
        <v>40103</v>
      </c>
      <c r="B3319" s="38">
        <v>40103</v>
      </c>
      <c r="C3319" s="11">
        <v>2009</v>
      </c>
      <c r="D3319" s="35" t="s">
        <v>13</v>
      </c>
      <c r="E3319" s="11" t="s">
        <v>112</v>
      </c>
      <c r="F3319" s="36" t="s">
        <v>165</v>
      </c>
      <c r="G3319" s="36" t="s">
        <v>1293</v>
      </c>
      <c r="H3319" s="9" t="s">
        <v>4753</v>
      </c>
      <c r="I3319" s="10">
        <v>0</v>
      </c>
      <c r="J3319" s="12">
        <v>2</v>
      </c>
      <c r="K3319" s="12">
        <v>0</v>
      </c>
      <c r="L3319" s="12">
        <v>0</v>
      </c>
      <c r="M3319" s="12">
        <v>0</v>
      </c>
      <c r="N3319" s="39">
        <v>0</v>
      </c>
      <c r="O3319" s="31">
        <v>0</v>
      </c>
      <c r="P3319" s="36" t="s">
        <v>99</v>
      </c>
    </row>
    <row r="3320" spans="1:16" ht="24" x14ac:dyDescent="0.25">
      <c r="A3320" s="38">
        <v>40104</v>
      </c>
      <c r="B3320" s="38">
        <v>40104</v>
      </c>
      <c r="C3320" s="11">
        <v>2009</v>
      </c>
      <c r="D3320" s="35" t="s">
        <v>104</v>
      </c>
      <c r="E3320" s="11" t="s">
        <v>276</v>
      </c>
      <c r="F3320" s="36" t="s">
        <v>97</v>
      </c>
      <c r="G3320" s="36" t="s">
        <v>4754</v>
      </c>
      <c r="H3320" s="9" t="s">
        <v>4755</v>
      </c>
      <c r="I3320" s="10">
        <v>0</v>
      </c>
      <c r="J3320" s="12">
        <v>1</v>
      </c>
      <c r="K3320" s="12">
        <v>0</v>
      </c>
      <c r="L3320" s="12">
        <v>0</v>
      </c>
      <c r="M3320" s="12">
        <v>0</v>
      </c>
      <c r="N3320" s="39">
        <v>0</v>
      </c>
      <c r="O3320" s="31">
        <v>0.4</v>
      </c>
      <c r="P3320" s="36" t="s">
        <v>99</v>
      </c>
    </row>
    <row r="3321" spans="1:16" ht="24" x14ac:dyDescent="0.25">
      <c r="A3321" s="38">
        <v>40105</v>
      </c>
      <c r="B3321" s="38">
        <v>40105</v>
      </c>
      <c r="C3321" s="11">
        <v>2009</v>
      </c>
      <c r="D3321" s="35" t="s">
        <v>115</v>
      </c>
      <c r="E3321" s="11" t="s">
        <v>116</v>
      </c>
      <c r="F3321" s="36" t="s">
        <v>162</v>
      </c>
      <c r="G3321" s="36" t="s">
        <v>3513</v>
      </c>
      <c r="H3321" s="9" t="s">
        <v>4756</v>
      </c>
      <c r="I3321" s="10">
        <v>0</v>
      </c>
      <c r="J3321" s="12">
        <v>15</v>
      </c>
      <c r="K3321" s="12">
        <v>0</v>
      </c>
      <c r="L3321" s="12">
        <v>0</v>
      </c>
      <c r="M3321" s="12">
        <v>0</v>
      </c>
      <c r="N3321" s="39">
        <v>0</v>
      </c>
      <c r="O3321" s="31">
        <v>0.85</v>
      </c>
      <c r="P3321" s="36" t="s">
        <v>99</v>
      </c>
    </row>
    <row r="3322" spans="1:16" ht="36" x14ac:dyDescent="0.25">
      <c r="A3322" s="38">
        <v>40106</v>
      </c>
      <c r="B3322" s="38">
        <v>40106</v>
      </c>
      <c r="C3322" s="11">
        <v>2009</v>
      </c>
      <c r="D3322" s="35" t="s">
        <v>115</v>
      </c>
      <c r="E3322" s="11" t="s">
        <v>116</v>
      </c>
      <c r="F3322" s="36" t="s">
        <v>19</v>
      </c>
      <c r="G3322" s="36" t="s">
        <v>4757</v>
      </c>
      <c r="H3322" s="9" t="s">
        <v>4758</v>
      </c>
      <c r="I3322" s="10">
        <v>1</v>
      </c>
      <c r="J3322" s="12">
        <v>5</v>
      </c>
      <c r="K3322" s="12">
        <v>0</v>
      </c>
      <c r="L3322" s="12">
        <v>0</v>
      </c>
      <c r="M3322" s="12">
        <v>0</v>
      </c>
      <c r="N3322" s="39">
        <v>0</v>
      </c>
      <c r="O3322" s="31">
        <v>0.85</v>
      </c>
      <c r="P3322" s="36" t="s">
        <v>99</v>
      </c>
    </row>
    <row r="3323" spans="1:16" ht="24" x14ac:dyDescent="0.25">
      <c r="A3323" s="38">
        <v>40106</v>
      </c>
      <c r="B3323" s="38">
        <v>40106</v>
      </c>
      <c r="C3323" s="11">
        <v>2009</v>
      </c>
      <c r="D3323" s="35" t="s">
        <v>13</v>
      </c>
      <c r="E3323" s="11" t="s">
        <v>149</v>
      </c>
      <c r="F3323" s="36" t="s">
        <v>162</v>
      </c>
      <c r="G3323" s="36" t="s">
        <v>162</v>
      </c>
      <c r="H3323" s="9" t="s">
        <v>4759</v>
      </c>
      <c r="I3323" s="10">
        <v>0</v>
      </c>
      <c r="J3323" s="12">
        <v>18</v>
      </c>
      <c r="K3323" s="12">
        <v>0</v>
      </c>
      <c r="L3323" s="12">
        <v>0</v>
      </c>
      <c r="M3323" s="12">
        <v>0</v>
      </c>
      <c r="N3323" s="39">
        <v>0</v>
      </c>
      <c r="O3323" s="31">
        <v>0</v>
      </c>
      <c r="P3323" s="36" t="s">
        <v>99</v>
      </c>
    </row>
    <row r="3324" spans="1:16" ht="24" x14ac:dyDescent="0.25">
      <c r="A3324" s="38">
        <v>40106</v>
      </c>
      <c r="B3324" s="38">
        <v>40106</v>
      </c>
      <c r="C3324" s="11">
        <v>2009</v>
      </c>
      <c r="D3324" s="35" t="s">
        <v>13</v>
      </c>
      <c r="E3324" s="11" t="s">
        <v>125</v>
      </c>
      <c r="F3324" s="36" t="s">
        <v>100</v>
      </c>
      <c r="G3324" s="36" t="s">
        <v>4760</v>
      </c>
      <c r="H3324" s="9" t="s">
        <v>4761</v>
      </c>
      <c r="I3324" s="10">
        <v>1</v>
      </c>
      <c r="J3324" s="12">
        <v>1</v>
      </c>
      <c r="K3324" s="12">
        <v>0</v>
      </c>
      <c r="L3324" s="12">
        <v>0</v>
      </c>
      <c r="M3324" s="12">
        <v>0</v>
      </c>
      <c r="N3324" s="39">
        <v>0</v>
      </c>
      <c r="O3324" s="31">
        <v>0</v>
      </c>
      <c r="P3324" s="36" t="s">
        <v>99</v>
      </c>
    </row>
    <row r="3325" spans="1:16" ht="60" x14ac:dyDescent="0.25">
      <c r="A3325" s="38">
        <v>40107</v>
      </c>
      <c r="B3325" s="38">
        <v>40107</v>
      </c>
      <c r="C3325" s="11">
        <v>2009</v>
      </c>
      <c r="D3325" s="11" t="s">
        <v>34</v>
      </c>
      <c r="E3325" s="11" t="s">
        <v>67</v>
      </c>
      <c r="F3325" s="36" t="s">
        <v>59</v>
      </c>
      <c r="G3325" s="36" t="s">
        <v>4762</v>
      </c>
      <c r="H3325" s="9" t="s">
        <v>4763</v>
      </c>
      <c r="I3325" s="10">
        <v>0</v>
      </c>
      <c r="J3325" s="12">
        <v>10000</v>
      </c>
      <c r="K3325" s="12">
        <v>714</v>
      </c>
      <c r="L3325" s="12">
        <v>0</v>
      </c>
      <c r="M3325" s="12">
        <v>0</v>
      </c>
      <c r="N3325" s="39">
        <v>0</v>
      </c>
      <c r="O3325" s="31">
        <v>214.05500000000001</v>
      </c>
      <c r="P3325" s="36" t="s">
        <v>298</v>
      </c>
    </row>
    <row r="3326" spans="1:16" ht="36" x14ac:dyDescent="0.25">
      <c r="A3326" s="38">
        <v>40107</v>
      </c>
      <c r="B3326" s="38">
        <v>40107</v>
      </c>
      <c r="C3326" s="11">
        <v>2009</v>
      </c>
      <c r="D3326" s="11" t="s">
        <v>34</v>
      </c>
      <c r="E3326" s="11" t="s">
        <v>67</v>
      </c>
      <c r="F3326" s="36" t="s">
        <v>72</v>
      </c>
      <c r="G3326" s="36" t="s">
        <v>2731</v>
      </c>
      <c r="H3326" s="9" t="s">
        <v>4764</v>
      </c>
      <c r="I3326" s="10">
        <v>0</v>
      </c>
      <c r="J3326" s="12">
        <v>6000</v>
      </c>
      <c r="K3326" s="12">
        <v>0</v>
      </c>
      <c r="L3326" s="12">
        <v>0</v>
      </c>
      <c r="M3326" s="12">
        <v>0</v>
      </c>
      <c r="N3326" s="39">
        <v>0</v>
      </c>
      <c r="O3326" s="31">
        <v>0.47</v>
      </c>
      <c r="P3326" s="36" t="s">
        <v>298</v>
      </c>
    </row>
    <row r="3327" spans="1:16" ht="36" x14ac:dyDescent="0.25">
      <c r="A3327" s="38">
        <v>40107</v>
      </c>
      <c r="B3327" s="38">
        <v>40107</v>
      </c>
      <c r="C3327" s="11">
        <v>2009</v>
      </c>
      <c r="D3327" s="11" t="s">
        <v>34</v>
      </c>
      <c r="E3327" s="11" t="s">
        <v>67</v>
      </c>
      <c r="F3327" s="36" t="s">
        <v>78</v>
      </c>
      <c r="G3327" s="36" t="s">
        <v>2538</v>
      </c>
      <c r="H3327" s="9" t="s">
        <v>4765</v>
      </c>
      <c r="I3327" s="10">
        <v>0</v>
      </c>
      <c r="J3327" s="12">
        <v>1500</v>
      </c>
      <c r="K3327" s="12">
        <v>0</v>
      </c>
      <c r="L3327" s="12">
        <v>0</v>
      </c>
      <c r="M3327" s="12">
        <v>0</v>
      </c>
      <c r="N3327" s="39">
        <v>0</v>
      </c>
      <c r="O3327" s="31">
        <v>1.4E-2</v>
      </c>
      <c r="P3327" s="36" t="s">
        <v>298</v>
      </c>
    </row>
    <row r="3328" spans="1:16" ht="24" x14ac:dyDescent="0.25">
      <c r="A3328" s="38">
        <v>40107</v>
      </c>
      <c r="B3328" s="38">
        <v>40107</v>
      </c>
      <c r="C3328" s="11">
        <v>2009</v>
      </c>
      <c r="D3328" s="35" t="s">
        <v>115</v>
      </c>
      <c r="E3328" s="11" t="s">
        <v>116</v>
      </c>
      <c r="F3328" s="36" t="s">
        <v>42</v>
      </c>
      <c r="G3328" s="36" t="s">
        <v>4189</v>
      </c>
      <c r="H3328" s="9" t="s">
        <v>4766</v>
      </c>
      <c r="I3328" s="10">
        <v>0</v>
      </c>
      <c r="J3328" s="12">
        <v>0</v>
      </c>
      <c r="K3328" s="12">
        <v>0</v>
      </c>
      <c r="L3328" s="12">
        <v>0</v>
      </c>
      <c r="M3328" s="12">
        <v>0</v>
      </c>
      <c r="N3328" s="39">
        <v>0</v>
      </c>
      <c r="O3328" s="31">
        <v>0.51583999999999997</v>
      </c>
      <c r="P3328" s="36" t="s">
        <v>99</v>
      </c>
    </row>
    <row r="3329" spans="1:16" ht="24" x14ac:dyDescent="0.25">
      <c r="A3329" s="38">
        <v>40108</v>
      </c>
      <c r="B3329" s="38">
        <v>40108</v>
      </c>
      <c r="C3329" s="11">
        <v>2009</v>
      </c>
      <c r="D3329" s="35" t="s">
        <v>115</v>
      </c>
      <c r="E3329" s="11" t="s">
        <v>116</v>
      </c>
      <c r="F3329" s="36" t="s">
        <v>51</v>
      </c>
      <c r="G3329" s="36" t="s">
        <v>310</v>
      </c>
      <c r="H3329" s="9" t="s">
        <v>4767</v>
      </c>
      <c r="I3329" s="10">
        <v>0</v>
      </c>
      <c r="J3329" s="12">
        <v>15</v>
      </c>
      <c r="K3329" s="12">
        <v>0</v>
      </c>
      <c r="L3329" s="12">
        <v>0</v>
      </c>
      <c r="M3329" s="12">
        <v>0</v>
      </c>
      <c r="N3329" s="39">
        <v>0</v>
      </c>
      <c r="O3329" s="31">
        <v>0.85</v>
      </c>
      <c r="P3329" s="36" t="s">
        <v>99</v>
      </c>
    </row>
    <row r="3330" spans="1:16" ht="24" x14ac:dyDescent="0.25">
      <c r="A3330" s="38">
        <v>40114</v>
      </c>
      <c r="B3330" s="38">
        <v>40114</v>
      </c>
      <c r="C3330" s="11">
        <v>2009</v>
      </c>
      <c r="D3330" s="35" t="s">
        <v>115</v>
      </c>
      <c r="E3330" s="11" t="s">
        <v>116</v>
      </c>
      <c r="F3330" s="36" t="s">
        <v>47</v>
      </c>
      <c r="G3330" s="36" t="s">
        <v>703</v>
      </c>
      <c r="H3330" s="9" t="s">
        <v>4768</v>
      </c>
      <c r="I3330" s="10">
        <v>0</v>
      </c>
      <c r="J3330" s="12">
        <v>5</v>
      </c>
      <c r="K3330" s="12">
        <v>0</v>
      </c>
      <c r="L3330" s="12">
        <v>0</v>
      </c>
      <c r="M3330" s="12">
        <v>0</v>
      </c>
      <c r="N3330" s="39">
        <v>0</v>
      </c>
      <c r="O3330" s="31">
        <v>0</v>
      </c>
      <c r="P3330" s="36" t="s">
        <v>99</v>
      </c>
    </row>
    <row r="3331" spans="1:16" ht="96" x14ac:dyDescent="0.25">
      <c r="A3331" s="38">
        <v>40116</v>
      </c>
      <c r="B3331" s="38">
        <v>40118</v>
      </c>
      <c r="C3331" s="11">
        <v>2009</v>
      </c>
      <c r="D3331" s="11" t="s">
        <v>34</v>
      </c>
      <c r="E3331" s="11" t="s">
        <v>35</v>
      </c>
      <c r="F3331" s="36" t="s">
        <v>598</v>
      </c>
      <c r="G3331" s="9" t="s">
        <v>4769</v>
      </c>
      <c r="H3331" s="9" t="s">
        <v>4770</v>
      </c>
      <c r="I3331" s="10">
        <v>2</v>
      </c>
      <c r="J3331" s="12">
        <v>65800</v>
      </c>
      <c r="K3331" s="12">
        <v>2369</v>
      </c>
      <c r="L3331" s="12">
        <v>421</v>
      </c>
      <c r="M3331" s="12">
        <v>11</v>
      </c>
      <c r="N3331" s="39">
        <v>22021.5</v>
      </c>
      <c r="O3331" s="31">
        <v>2465.2350000000001</v>
      </c>
      <c r="P3331" s="36" t="s">
        <v>38</v>
      </c>
    </row>
    <row r="3332" spans="1:16" ht="108" x14ac:dyDescent="0.25">
      <c r="A3332" s="38">
        <v>40116</v>
      </c>
      <c r="B3332" s="38">
        <v>40116</v>
      </c>
      <c r="C3332" s="11">
        <v>2009</v>
      </c>
      <c r="D3332" s="11" t="s">
        <v>34</v>
      </c>
      <c r="E3332" s="11" t="s">
        <v>35</v>
      </c>
      <c r="F3332" s="36" t="s">
        <v>51</v>
      </c>
      <c r="G3332" s="9" t="s">
        <v>4771</v>
      </c>
      <c r="H3332" s="9" t="s">
        <v>4772</v>
      </c>
      <c r="I3332" s="10">
        <v>5</v>
      </c>
      <c r="J3332" s="12">
        <v>2600</v>
      </c>
      <c r="K3332" s="12">
        <v>520</v>
      </c>
      <c r="L3332" s="12">
        <v>0</v>
      </c>
      <c r="M3332" s="12">
        <v>0</v>
      </c>
      <c r="N3332" s="39">
        <v>0</v>
      </c>
      <c r="O3332" s="31">
        <v>87.707999999999998</v>
      </c>
      <c r="P3332" s="36" t="s">
        <v>298</v>
      </c>
    </row>
    <row r="3333" spans="1:16" ht="24" x14ac:dyDescent="0.25">
      <c r="A3333" s="38">
        <v>40116</v>
      </c>
      <c r="B3333" s="38">
        <v>40116</v>
      </c>
      <c r="C3333" s="11">
        <v>2009</v>
      </c>
      <c r="D3333" s="11" t="s">
        <v>34</v>
      </c>
      <c r="E3333" s="11" t="s">
        <v>35</v>
      </c>
      <c r="F3333" s="36" t="s">
        <v>165</v>
      </c>
      <c r="G3333" s="36" t="s">
        <v>4773</v>
      </c>
      <c r="H3333" s="9" t="s">
        <v>4774</v>
      </c>
      <c r="I3333" s="10">
        <v>0</v>
      </c>
      <c r="J3333" s="12">
        <v>300</v>
      </c>
      <c r="K3333" s="12">
        <v>60</v>
      </c>
      <c r="L3333" s="12">
        <v>2</v>
      </c>
      <c r="M3333" s="12">
        <v>1</v>
      </c>
      <c r="N3333" s="39">
        <v>0</v>
      </c>
      <c r="O3333" s="31">
        <v>0.97428000000000003</v>
      </c>
      <c r="P3333" s="36" t="s">
        <v>99</v>
      </c>
    </row>
    <row r="3334" spans="1:16" x14ac:dyDescent="0.25">
      <c r="A3334" s="38">
        <v>40116</v>
      </c>
      <c r="B3334" s="38">
        <v>40116</v>
      </c>
      <c r="C3334" s="11">
        <v>2009</v>
      </c>
      <c r="D3334" s="35" t="s">
        <v>115</v>
      </c>
      <c r="E3334" s="11" t="s">
        <v>116</v>
      </c>
      <c r="F3334" s="36" t="s">
        <v>57</v>
      </c>
      <c r="G3334" s="36" t="s">
        <v>235</v>
      </c>
      <c r="H3334" s="9" t="s">
        <v>4775</v>
      </c>
      <c r="I3334" s="10">
        <v>0</v>
      </c>
      <c r="J3334" s="12">
        <v>4</v>
      </c>
      <c r="K3334" s="12">
        <v>0</v>
      </c>
      <c r="L3334" s="12">
        <v>0</v>
      </c>
      <c r="M3334" s="12">
        <v>0</v>
      </c>
      <c r="N3334" s="39">
        <v>0</v>
      </c>
      <c r="O3334" s="31">
        <v>1</v>
      </c>
      <c r="P3334" s="36" t="s">
        <v>99</v>
      </c>
    </row>
    <row r="3335" spans="1:16" ht="24" x14ac:dyDescent="0.25">
      <c r="A3335" s="38">
        <v>40116</v>
      </c>
      <c r="B3335" s="38">
        <v>40116</v>
      </c>
      <c r="C3335" s="11">
        <v>2009</v>
      </c>
      <c r="D3335" s="35" t="s">
        <v>115</v>
      </c>
      <c r="E3335" s="11" t="s">
        <v>116</v>
      </c>
      <c r="F3335" s="36" t="s">
        <v>165</v>
      </c>
      <c r="G3335" s="36" t="s">
        <v>205</v>
      </c>
      <c r="H3335" s="9" t="s">
        <v>4776</v>
      </c>
      <c r="I3335" s="10">
        <v>0</v>
      </c>
      <c r="J3335" s="12">
        <v>18</v>
      </c>
      <c r="K3335" s="12">
        <v>0</v>
      </c>
      <c r="L3335" s="12">
        <v>0</v>
      </c>
      <c r="M3335" s="12">
        <v>0</v>
      </c>
      <c r="N3335" s="39">
        <v>0</v>
      </c>
      <c r="O3335" s="31">
        <v>0.25</v>
      </c>
      <c r="P3335" s="36" t="s">
        <v>99</v>
      </c>
    </row>
    <row r="3336" spans="1:16" ht="24" x14ac:dyDescent="0.25">
      <c r="A3336" s="38">
        <v>40118</v>
      </c>
      <c r="B3336" s="38">
        <v>40118</v>
      </c>
      <c r="C3336" s="11">
        <v>2009</v>
      </c>
      <c r="D3336" s="35" t="s">
        <v>13</v>
      </c>
      <c r="E3336" s="11" t="s">
        <v>112</v>
      </c>
      <c r="F3336" s="36" t="s">
        <v>47</v>
      </c>
      <c r="G3336" s="36" t="s">
        <v>2113</v>
      </c>
      <c r="H3336" s="9" t="s">
        <v>4777</v>
      </c>
      <c r="I3336" s="10">
        <v>0</v>
      </c>
      <c r="J3336" s="12">
        <v>2</v>
      </c>
      <c r="K3336" s="12">
        <v>0</v>
      </c>
      <c r="L3336" s="12">
        <v>0</v>
      </c>
      <c r="M3336" s="12">
        <v>0</v>
      </c>
      <c r="N3336" s="39">
        <v>0</v>
      </c>
      <c r="O3336" s="31">
        <v>0</v>
      </c>
      <c r="P3336" s="36" t="s">
        <v>99</v>
      </c>
    </row>
    <row r="3337" spans="1:16" ht="108" x14ac:dyDescent="0.25">
      <c r="A3337" s="38">
        <v>40119</v>
      </c>
      <c r="B3337" s="38">
        <v>40121</v>
      </c>
      <c r="C3337" s="11">
        <v>2009</v>
      </c>
      <c r="D3337" s="11" t="s">
        <v>34</v>
      </c>
      <c r="E3337" s="11" t="s">
        <v>35</v>
      </c>
      <c r="F3337" s="36" t="s">
        <v>162</v>
      </c>
      <c r="G3337" s="9" t="s">
        <v>4778</v>
      </c>
      <c r="H3337" s="9" t="s">
        <v>4779</v>
      </c>
      <c r="I3337" s="10">
        <v>0</v>
      </c>
      <c r="J3337" s="12">
        <v>45780</v>
      </c>
      <c r="K3337" s="12">
        <v>9156</v>
      </c>
      <c r="L3337" s="12">
        <v>235</v>
      </c>
      <c r="M3337" s="12">
        <v>65</v>
      </c>
      <c r="N3337" s="39">
        <v>6500</v>
      </c>
      <c r="O3337" s="31">
        <v>1912.32</v>
      </c>
      <c r="P3337" s="36" t="s">
        <v>38</v>
      </c>
    </row>
    <row r="3338" spans="1:16" ht="24" x14ac:dyDescent="0.25">
      <c r="A3338" s="38">
        <v>40119</v>
      </c>
      <c r="B3338" s="38">
        <v>40119</v>
      </c>
      <c r="C3338" s="11">
        <v>2009</v>
      </c>
      <c r="D3338" s="11" t="s">
        <v>34</v>
      </c>
      <c r="E3338" s="11" t="s">
        <v>35</v>
      </c>
      <c r="F3338" s="36" t="s">
        <v>36</v>
      </c>
      <c r="G3338" s="36" t="s">
        <v>4780</v>
      </c>
      <c r="H3338" s="9" t="s">
        <v>4781</v>
      </c>
      <c r="I3338" s="10">
        <v>0</v>
      </c>
      <c r="J3338" s="12">
        <v>270</v>
      </c>
      <c r="K3338" s="12">
        <v>54</v>
      </c>
      <c r="L3338" s="12">
        <v>0</v>
      </c>
      <c r="M3338" s="12">
        <v>0</v>
      </c>
      <c r="N3338" s="39">
        <v>0</v>
      </c>
      <c r="O3338" s="31">
        <v>0</v>
      </c>
      <c r="P3338" s="36" t="s">
        <v>99</v>
      </c>
    </row>
    <row r="3339" spans="1:16" ht="36" x14ac:dyDescent="0.25">
      <c r="A3339" s="38">
        <v>40123</v>
      </c>
      <c r="B3339" s="38">
        <v>40123</v>
      </c>
      <c r="C3339" s="11">
        <v>2009</v>
      </c>
      <c r="D3339" s="35" t="s">
        <v>104</v>
      </c>
      <c r="E3339" s="11" t="s">
        <v>690</v>
      </c>
      <c r="F3339" s="36" t="s">
        <v>55</v>
      </c>
      <c r="G3339" s="36" t="s">
        <v>242</v>
      </c>
      <c r="H3339" s="9" t="s">
        <v>4782</v>
      </c>
      <c r="I3339" s="10">
        <v>0</v>
      </c>
      <c r="J3339" s="12">
        <v>5</v>
      </c>
      <c r="K3339" s="12">
        <v>0</v>
      </c>
      <c r="L3339" s="12">
        <v>0</v>
      </c>
      <c r="M3339" s="12">
        <v>0</v>
      </c>
      <c r="N3339" s="39">
        <v>0</v>
      </c>
      <c r="O3339" s="31">
        <v>0</v>
      </c>
      <c r="P3339" s="36" t="s">
        <v>99</v>
      </c>
    </row>
    <row r="3340" spans="1:16" ht="24" x14ac:dyDescent="0.25">
      <c r="A3340" s="38">
        <v>40123</v>
      </c>
      <c r="B3340" s="38">
        <v>40123</v>
      </c>
      <c r="C3340" s="11">
        <v>2009</v>
      </c>
      <c r="D3340" s="35" t="s">
        <v>115</v>
      </c>
      <c r="E3340" s="11" t="s">
        <v>116</v>
      </c>
      <c r="F3340" s="36" t="s">
        <v>165</v>
      </c>
      <c r="G3340" s="36" t="s">
        <v>205</v>
      </c>
      <c r="H3340" s="9" t="s">
        <v>4783</v>
      </c>
      <c r="I3340" s="10">
        <v>0</v>
      </c>
      <c r="J3340" s="12">
        <v>0</v>
      </c>
      <c r="K3340" s="12">
        <v>0</v>
      </c>
      <c r="L3340" s="12">
        <v>0</v>
      </c>
      <c r="M3340" s="12">
        <v>0</v>
      </c>
      <c r="N3340" s="39">
        <v>0</v>
      </c>
      <c r="O3340" s="31">
        <v>0.80700000000000005</v>
      </c>
      <c r="P3340" s="36" t="s">
        <v>99</v>
      </c>
    </row>
    <row r="3341" spans="1:16" ht="24" x14ac:dyDescent="0.25">
      <c r="A3341" s="38">
        <v>40123</v>
      </c>
      <c r="B3341" s="38">
        <v>40123</v>
      </c>
      <c r="C3341" s="11">
        <v>2009</v>
      </c>
      <c r="D3341" s="35" t="s">
        <v>13</v>
      </c>
      <c r="E3341" s="11" t="s">
        <v>112</v>
      </c>
      <c r="F3341" s="36" t="s">
        <v>57</v>
      </c>
      <c r="G3341" s="36" t="s">
        <v>235</v>
      </c>
      <c r="H3341" s="9" t="s">
        <v>4784</v>
      </c>
      <c r="I3341" s="10">
        <v>0</v>
      </c>
      <c r="J3341" s="12">
        <v>2</v>
      </c>
      <c r="K3341" s="12">
        <v>0</v>
      </c>
      <c r="L3341" s="12">
        <v>0</v>
      </c>
      <c r="M3341" s="12">
        <v>0</v>
      </c>
      <c r="N3341" s="39">
        <v>0</v>
      </c>
      <c r="O3341" s="31">
        <v>0</v>
      </c>
      <c r="P3341" s="36" t="s">
        <v>99</v>
      </c>
    </row>
    <row r="3342" spans="1:16" ht="36" x14ac:dyDescent="0.25">
      <c r="A3342" s="38">
        <v>40128</v>
      </c>
      <c r="B3342" s="38">
        <v>40128</v>
      </c>
      <c r="C3342" s="11">
        <v>2009</v>
      </c>
      <c r="D3342" s="35" t="s">
        <v>13</v>
      </c>
      <c r="E3342" s="11" t="s">
        <v>125</v>
      </c>
      <c r="F3342" s="36" t="s">
        <v>32</v>
      </c>
      <c r="G3342" s="36" t="s">
        <v>2294</v>
      </c>
      <c r="H3342" s="9" t="s">
        <v>4785</v>
      </c>
      <c r="I3342" s="10">
        <v>0</v>
      </c>
      <c r="J3342" s="12">
        <v>109</v>
      </c>
      <c r="K3342" s="12">
        <v>21</v>
      </c>
      <c r="L3342" s="12">
        <v>0</v>
      </c>
      <c r="M3342" s="12">
        <v>0</v>
      </c>
      <c r="N3342" s="39">
        <v>0</v>
      </c>
      <c r="O3342" s="31">
        <v>0.58142700000000003</v>
      </c>
      <c r="P3342" s="36" t="s">
        <v>99</v>
      </c>
    </row>
    <row r="3343" spans="1:16" ht="24" x14ac:dyDescent="0.25">
      <c r="A3343" s="38">
        <v>40129</v>
      </c>
      <c r="B3343" s="38">
        <v>40129</v>
      </c>
      <c r="C3343" s="11">
        <v>2009</v>
      </c>
      <c r="D3343" s="35" t="s">
        <v>115</v>
      </c>
      <c r="E3343" s="11" t="s">
        <v>116</v>
      </c>
      <c r="F3343" s="36" t="s">
        <v>189</v>
      </c>
      <c r="G3343" s="36" t="s">
        <v>4786</v>
      </c>
      <c r="H3343" s="9" t="s">
        <v>4787</v>
      </c>
      <c r="I3343" s="10">
        <v>0</v>
      </c>
      <c r="J3343" s="12">
        <v>1</v>
      </c>
      <c r="K3343" s="12">
        <v>0</v>
      </c>
      <c r="L3343" s="12">
        <v>0</v>
      </c>
      <c r="M3343" s="12">
        <v>0</v>
      </c>
      <c r="N3343" s="39">
        <v>0</v>
      </c>
      <c r="O3343" s="31">
        <v>0.5</v>
      </c>
      <c r="P3343" s="36" t="s">
        <v>99</v>
      </c>
    </row>
    <row r="3344" spans="1:16" ht="24" x14ac:dyDescent="0.25">
      <c r="A3344" s="38">
        <v>40130</v>
      </c>
      <c r="B3344" s="38">
        <v>40130</v>
      </c>
      <c r="C3344" s="11">
        <v>2009</v>
      </c>
      <c r="D3344" s="35" t="s">
        <v>13</v>
      </c>
      <c r="E3344" s="11" t="s">
        <v>112</v>
      </c>
      <c r="F3344" s="36" t="s">
        <v>28</v>
      </c>
      <c r="G3344" s="36" t="s">
        <v>698</v>
      </c>
      <c r="H3344" s="9" t="s">
        <v>4788</v>
      </c>
      <c r="I3344" s="10">
        <v>0</v>
      </c>
      <c r="J3344" s="12">
        <v>4</v>
      </c>
      <c r="K3344" s="12">
        <v>0</v>
      </c>
      <c r="L3344" s="12">
        <v>0</v>
      </c>
      <c r="M3344" s="12">
        <v>0</v>
      </c>
      <c r="N3344" s="39">
        <v>0</v>
      </c>
      <c r="O3344" s="31">
        <v>0</v>
      </c>
      <c r="P3344" s="36" t="s">
        <v>99</v>
      </c>
    </row>
    <row r="3345" spans="1:16" ht="24" x14ac:dyDescent="0.25">
      <c r="A3345" s="38">
        <v>40130</v>
      </c>
      <c r="B3345" s="38">
        <v>40130</v>
      </c>
      <c r="C3345" s="11">
        <v>2009</v>
      </c>
      <c r="D3345" s="35" t="s">
        <v>13</v>
      </c>
      <c r="E3345" s="11" t="s">
        <v>112</v>
      </c>
      <c r="F3345" s="36" t="s">
        <v>36</v>
      </c>
      <c r="G3345" s="36" t="s">
        <v>336</v>
      </c>
      <c r="H3345" s="9" t="s">
        <v>4789</v>
      </c>
      <c r="I3345" s="10">
        <v>0</v>
      </c>
      <c r="J3345" s="12">
        <v>0</v>
      </c>
      <c r="K3345" s="12">
        <v>0</v>
      </c>
      <c r="L3345" s="12">
        <v>0</v>
      </c>
      <c r="M3345" s="12">
        <v>0</v>
      </c>
      <c r="N3345" s="39">
        <v>0</v>
      </c>
      <c r="O3345" s="31">
        <v>0</v>
      </c>
      <c r="P3345" s="36" t="s">
        <v>99</v>
      </c>
    </row>
    <row r="3346" spans="1:16" ht="36" x14ac:dyDescent="0.25">
      <c r="A3346" s="38">
        <v>40132</v>
      </c>
      <c r="B3346" s="38">
        <v>40132</v>
      </c>
      <c r="C3346" s="11">
        <v>2009</v>
      </c>
      <c r="D3346" s="35" t="s">
        <v>13</v>
      </c>
      <c r="E3346" s="11" t="s">
        <v>173</v>
      </c>
      <c r="F3346" s="36" t="s">
        <v>36</v>
      </c>
      <c r="G3346" s="36" t="s">
        <v>2534</v>
      </c>
      <c r="H3346" s="9" t="s">
        <v>4790</v>
      </c>
      <c r="I3346" s="10">
        <v>0</v>
      </c>
      <c r="J3346" s="12">
        <v>0</v>
      </c>
      <c r="K3346" s="12">
        <v>0</v>
      </c>
      <c r="L3346" s="12">
        <v>0</v>
      </c>
      <c r="M3346" s="12">
        <v>0</v>
      </c>
      <c r="N3346" s="39">
        <v>0</v>
      </c>
      <c r="O3346" s="31">
        <v>0.21870000000000001</v>
      </c>
      <c r="P3346" s="36" t="s">
        <v>99</v>
      </c>
    </row>
    <row r="3347" spans="1:16" ht="36" x14ac:dyDescent="0.25">
      <c r="A3347" s="38">
        <v>40135</v>
      </c>
      <c r="B3347" s="38">
        <v>40135</v>
      </c>
      <c r="C3347" s="11">
        <v>2009</v>
      </c>
      <c r="D3347" s="35" t="s">
        <v>115</v>
      </c>
      <c r="E3347" s="11" t="s">
        <v>116</v>
      </c>
      <c r="F3347" s="36" t="s">
        <v>55</v>
      </c>
      <c r="G3347" s="36" t="s">
        <v>2513</v>
      </c>
      <c r="H3347" s="9" t="s">
        <v>4791</v>
      </c>
      <c r="I3347" s="10">
        <v>5</v>
      </c>
      <c r="J3347" s="12">
        <v>5</v>
      </c>
      <c r="K3347" s="12">
        <v>0</v>
      </c>
      <c r="L3347" s="12">
        <v>0</v>
      </c>
      <c r="M3347" s="12">
        <v>0</v>
      </c>
      <c r="N3347" s="39">
        <v>0</v>
      </c>
      <c r="O3347" s="31">
        <v>0.8</v>
      </c>
      <c r="P3347" s="36" t="s">
        <v>99</v>
      </c>
    </row>
    <row r="3348" spans="1:16" ht="24" x14ac:dyDescent="0.25">
      <c r="A3348" s="38">
        <v>40135</v>
      </c>
      <c r="B3348" s="38">
        <v>40135</v>
      </c>
      <c r="C3348" s="11">
        <v>2009</v>
      </c>
      <c r="D3348" s="35" t="s">
        <v>115</v>
      </c>
      <c r="E3348" s="11" t="s">
        <v>352</v>
      </c>
      <c r="F3348" s="36" t="s">
        <v>55</v>
      </c>
      <c r="G3348" s="36" t="s">
        <v>55</v>
      </c>
      <c r="H3348" s="9" t="s">
        <v>4792</v>
      </c>
      <c r="I3348" s="10">
        <v>1</v>
      </c>
      <c r="J3348" s="12">
        <v>1</v>
      </c>
      <c r="K3348" s="12">
        <v>0</v>
      </c>
      <c r="L3348" s="12">
        <v>0</v>
      </c>
      <c r="M3348" s="12">
        <v>0</v>
      </c>
      <c r="N3348" s="39">
        <v>0</v>
      </c>
      <c r="O3348" s="31">
        <v>0</v>
      </c>
      <c r="P3348" s="36" t="s">
        <v>99</v>
      </c>
    </row>
    <row r="3349" spans="1:16" ht="24" x14ac:dyDescent="0.25">
      <c r="A3349" s="38">
        <v>40136</v>
      </c>
      <c r="B3349" s="38">
        <v>40136</v>
      </c>
      <c r="C3349" s="11">
        <v>2009</v>
      </c>
      <c r="D3349" s="35" t="s">
        <v>13</v>
      </c>
      <c r="E3349" s="11" t="s">
        <v>125</v>
      </c>
      <c r="F3349" s="36" t="s">
        <v>28</v>
      </c>
      <c r="G3349" s="36" t="s">
        <v>228</v>
      </c>
      <c r="H3349" s="9" t="s">
        <v>4793</v>
      </c>
      <c r="I3349" s="10">
        <v>0</v>
      </c>
      <c r="J3349" s="12">
        <v>4</v>
      </c>
      <c r="K3349" s="12">
        <v>1</v>
      </c>
      <c r="L3349" s="12">
        <v>0</v>
      </c>
      <c r="M3349" s="12">
        <v>0</v>
      </c>
      <c r="N3349" s="39">
        <v>0</v>
      </c>
      <c r="O3349" s="31">
        <v>2.7687E-2</v>
      </c>
      <c r="P3349" s="36" t="s">
        <v>99</v>
      </c>
    </row>
    <row r="3350" spans="1:16" ht="36" x14ac:dyDescent="0.25">
      <c r="A3350" s="38">
        <v>40138</v>
      </c>
      <c r="B3350" s="38">
        <v>40138</v>
      </c>
      <c r="C3350" s="11">
        <v>2009</v>
      </c>
      <c r="D3350" s="35" t="s">
        <v>13</v>
      </c>
      <c r="E3350" s="11" t="s">
        <v>125</v>
      </c>
      <c r="F3350" s="36" t="s">
        <v>28</v>
      </c>
      <c r="G3350" s="36" t="s">
        <v>698</v>
      </c>
      <c r="H3350" s="9" t="s">
        <v>4794</v>
      </c>
      <c r="I3350" s="10">
        <v>0</v>
      </c>
      <c r="J3350" s="12">
        <v>20</v>
      </c>
      <c r="K3350" s="12">
        <v>5</v>
      </c>
      <c r="L3350" s="12">
        <v>0</v>
      </c>
      <c r="M3350" s="12">
        <v>0</v>
      </c>
      <c r="N3350" s="39">
        <v>0</v>
      </c>
      <c r="O3350" s="31">
        <v>0.138435</v>
      </c>
      <c r="P3350" s="36" t="s">
        <v>99</v>
      </c>
    </row>
    <row r="3351" spans="1:16" ht="24" x14ac:dyDescent="0.25">
      <c r="A3351" s="38">
        <v>40138</v>
      </c>
      <c r="B3351" s="38">
        <v>40138</v>
      </c>
      <c r="C3351" s="11">
        <v>2009</v>
      </c>
      <c r="D3351" s="35" t="s">
        <v>13</v>
      </c>
      <c r="E3351" s="11" t="s">
        <v>173</v>
      </c>
      <c r="F3351" s="36" t="s">
        <v>162</v>
      </c>
      <c r="G3351" s="36" t="s">
        <v>246</v>
      </c>
      <c r="H3351" s="9" t="s">
        <v>4795</v>
      </c>
      <c r="I3351" s="10">
        <v>0</v>
      </c>
      <c r="J3351" s="12">
        <v>5</v>
      </c>
      <c r="K3351" s="12">
        <v>1</v>
      </c>
      <c r="L3351" s="12">
        <v>0</v>
      </c>
      <c r="M3351" s="12">
        <v>0</v>
      </c>
      <c r="N3351" s="39">
        <v>0</v>
      </c>
      <c r="O3351" s="31">
        <v>5.1200000000000004E-3</v>
      </c>
      <c r="P3351" s="36" t="s">
        <v>99</v>
      </c>
    </row>
    <row r="3352" spans="1:16" ht="24" x14ac:dyDescent="0.25">
      <c r="A3352" s="38">
        <v>40139</v>
      </c>
      <c r="B3352" s="38">
        <v>40139</v>
      </c>
      <c r="C3352" s="11">
        <v>2009</v>
      </c>
      <c r="D3352" s="35" t="s">
        <v>115</v>
      </c>
      <c r="E3352" s="11" t="s">
        <v>116</v>
      </c>
      <c r="F3352" s="36" t="s">
        <v>55</v>
      </c>
      <c r="G3352" s="36" t="s">
        <v>4796</v>
      </c>
      <c r="H3352" s="9" t="s">
        <v>4797</v>
      </c>
      <c r="I3352" s="10">
        <v>0</v>
      </c>
      <c r="J3352" s="12">
        <v>31</v>
      </c>
      <c r="K3352" s="12">
        <v>0</v>
      </c>
      <c r="L3352" s="12">
        <v>0</v>
      </c>
      <c r="M3352" s="12">
        <v>0</v>
      </c>
      <c r="N3352" s="39">
        <v>0</v>
      </c>
      <c r="O3352" s="31">
        <v>0</v>
      </c>
      <c r="P3352" s="36" t="s">
        <v>99</v>
      </c>
    </row>
    <row r="3353" spans="1:16" ht="24" x14ac:dyDescent="0.25">
      <c r="A3353" s="38">
        <v>40141</v>
      </c>
      <c r="B3353" s="38">
        <v>40141</v>
      </c>
      <c r="C3353" s="11">
        <v>2009</v>
      </c>
      <c r="D3353" s="35" t="s">
        <v>115</v>
      </c>
      <c r="E3353" s="11" t="s">
        <v>116</v>
      </c>
      <c r="F3353" s="36" t="s">
        <v>165</v>
      </c>
      <c r="G3353" s="36" t="s">
        <v>205</v>
      </c>
      <c r="H3353" s="9" t="s">
        <v>4798</v>
      </c>
      <c r="I3353" s="10">
        <v>1</v>
      </c>
      <c r="J3353" s="12">
        <v>1</v>
      </c>
      <c r="K3353" s="12">
        <v>0</v>
      </c>
      <c r="L3353" s="12">
        <v>0</v>
      </c>
      <c r="M3353" s="12">
        <v>0</v>
      </c>
      <c r="N3353" s="39">
        <v>0</v>
      </c>
      <c r="O3353" s="31">
        <v>0.35</v>
      </c>
      <c r="P3353" s="36" t="s">
        <v>99</v>
      </c>
    </row>
    <row r="3354" spans="1:16" ht="36" x14ac:dyDescent="0.25">
      <c r="A3354" s="38">
        <v>40141</v>
      </c>
      <c r="B3354" s="38">
        <v>40141</v>
      </c>
      <c r="C3354" s="11">
        <v>2009</v>
      </c>
      <c r="D3354" s="35" t="s">
        <v>115</v>
      </c>
      <c r="E3354" s="11" t="s">
        <v>116</v>
      </c>
      <c r="F3354" s="36" t="s">
        <v>55</v>
      </c>
      <c r="G3354" s="36" t="s">
        <v>1639</v>
      </c>
      <c r="H3354" s="9" t="s">
        <v>4799</v>
      </c>
      <c r="I3354" s="10">
        <v>0</v>
      </c>
      <c r="J3354" s="12">
        <v>0</v>
      </c>
      <c r="K3354" s="12">
        <v>0</v>
      </c>
      <c r="L3354" s="12">
        <v>0</v>
      </c>
      <c r="M3354" s="12">
        <v>0</v>
      </c>
      <c r="N3354" s="39">
        <v>0</v>
      </c>
      <c r="O3354" s="31">
        <v>0.58830000000000005</v>
      </c>
      <c r="P3354" s="36" t="s">
        <v>99</v>
      </c>
    </row>
    <row r="3355" spans="1:16" ht="48" x14ac:dyDescent="0.25">
      <c r="A3355" s="38">
        <v>40145</v>
      </c>
      <c r="B3355" s="38">
        <v>40145</v>
      </c>
      <c r="C3355" s="11">
        <v>2009</v>
      </c>
      <c r="D3355" s="35" t="s">
        <v>13</v>
      </c>
      <c r="E3355" s="11" t="s">
        <v>125</v>
      </c>
      <c r="F3355" s="36" t="s">
        <v>97</v>
      </c>
      <c r="G3355" s="36" t="s">
        <v>4800</v>
      </c>
      <c r="H3355" s="9" t="s">
        <v>4801</v>
      </c>
      <c r="I3355" s="10">
        <v>8</v>
      </c>
      <c r="J3355" s="12">
        <v>14</v>
      </c>
      <c r="K3355" s="12">
        <v>0</v>
      </c>
      <c r="L3355" s="12">
        <v>0</v>
      </c>
      <c r="M3355" s="12">
        <v>0</v>
      </c>
      <c r="N3355" s="39">
        <v>0</v>
      </c>
      <c r="O3355" s="31">
        <v>0</v>
      </c>
      <c r="P3355" s="36" t="s">
        <v>99</v>
      </c>
    </row>
    <row r="3356" spans="1:16" ht="48" x14ac:dyDescent="0.25">
      <c r="A3356" s="38">
        <v>40147</v>
      </c>
      <c r="B3356" s="38">
        <v>40149</v>
      </c>
      <c r="C3356" s="11">
        <v>2009</v>
      </c>
      <c r="D3356" s="11" t="s">
        <v>34</v>
      </c>
      <c r="E3356" s="11" t="s">
        <v>35</v>
      </c>
      <c r="F3356" s="36" t="s">
        <v>32</v>
      </c>
      <c r="G3356" s="36" t="s">
        <v>4802</v>
      </c>
      <c r="H3356" s="9" t="s">
        <v>4803</v>
      </c>
      <c r="I3356" s="10">
        <v>0</v>
      </c>
      <c r="J3356" s="12">
        <v>0</v>
      </c>
      <c r="K3356" s="12">
        <v>5000</v>
      </c>
      <c r="L3356" s="12">
        <v>0</v>
      </c>
      <c r="M3356" s="12">
        <v>0</v>
      </c>
      <c r="N3356" s="39">
        <v>0</v>
      </c>
      <c r="O3356" s="31">
        <v>25.6</v>
      </c>
      <c r="P3356" s="36" t="s">
        <v>99</v>
      </c>
    </row>
    <row r="3357" spans="1:16" ht="36" x14ac:dyDescent="0.25">
      <c r="A3357" s="38">
        <v>40148</v>
      </c>
      <c r="B3357" s="38">
        <v>40148</v>
      </c>
      <c r="C3357" s="11">
        <v>2009</v>
      </c>
      <c r="D3357" s="11" t="s">
        <v>34</v>
      </c>
      <c r="E3357" s="11" t="s">
        <v>182</v>
      </c>
      <c r="F3357" s="36" t="s">
        <v>32</v>
      </c>
      <c r="G3357" s="36" t="s">
        <v>4804</v>
      </c>
      <c r="H3357" s="9" t="s">
        <v>4805</v>
      </c>
      <c r="I3357" s="10">
        <v>0</v>
      </c>
      <c r="J3357" s="12">
        <v>81</v>
      </c>
      <c r="K3357" s="12">
        <v>15</v>
      </c>
      <c r="L3357" s="12">
        <v>0</v>
      </c>
      <c r="M3357" s="12">
        <v>0</v>
      </c>
      <c r="N3357" s="39">
        <v>0</v>
      </c>
      <c r="O3357" s="31">
        <v>0.13106999999999999</v>
      </c>
      <c r="P3357" s="36" t="s">
        <v>99</v>
      </c>
    </row>
    <row r="3358" spans="1:16" ht="72" x14ac:dyDescent="0.25">
      <c r="A3358" s="38">
        <v>40152</v>
      </c>
      <c r="B3358" s="38">
        <v>40152</v>
      </c>
      <c r="C3358" s="11">
        <v>2009</v>
      </c>
      <c r="D3358" s="11" t="s">
        <v>34</v>
      </c>
      <c r="E3358" s="11" t="s">
        <v>50</v>
      </c>
      <c r="F3358" s="36" t="s">
        <v>77</v>
      </c>
      <c r="G3358" s="36" t="s">
        <v>4806</v>
      </c>
      <c r="H3358" s="9" t="s">
        <v>4807</v>
      </c>
      <c r="I3358" s="10">
        <v>0</v>
      </c>
      <c r="J3358" s="12">
        <v>1658</v>
      </c>
      <c r="K3358" s="12">
        <v>0</v>
      </c>
      <c r="L3358" s="12">
        <v>0</v>
      </c>
      <c r="M3358" s="12">
        <v>0</v>
      </c>
      <c r="N3358" s="39">
        <v>5182</v>
      </c>
      <c r="O3358" s="31">
        <v>70.349999999999994</v>
      </c>
      <c r="P3358" s="36" t="s">
        <v>41</v>
      </c>
    </row>
    <row r="3359" spans="1:16" ht="36" x14ac:dyDescent="0.25">
      <c r="A3359" s="38">
        <v>40167</v>
      </c>
      <c r="B3359" s="38">
        <v>40167</v>
      </c>
      <c r="C3359" s="11">
        <v>2009</v>
      </c>
      <c r="D3359" s="11" t="s">
        <v>34</v>
      </c>
      <c r="E3359" s="11" t="s">
        <v>333</v>
      </c>
      <c r="F3359" s="36" t="s">
        <v>32</v>
      </c>
      <c r="G3359" s="9" t="s">
        <v>4808</v>
      </c>
      <c r="H3359" s="9" t="s">
        <v>4809</v>
      </c>
      <c r="I3359" s="10">
        <v>0</v>
      </c>
      <c r="J3359" s="12">
        <v>11050</v>
      </c>
      <c r="K3359" s="12">
        <v>0</v>
      </c>
      <c r="L3359" s="12">
        <v>0</v>
      </c>
      <c r="M3359" s="12">
        <v>0</v>
      </c>
      <c r="N3359" s="39">
        <v>0</v>
      </c>
      <c r="O3359" s="31">
        <v>5.4580000000000002</v>
      </c>
      <c r="P3359" s="36" t="s">
        <v>298</v>
      </c>
    </row>
    <row r="3360" spans="1:16" ht="36" x14ac:dyDescent="0.25">
      <c r="A3360" s="38">
        <v>40175</v>
      </c>
      <c r="B3360" s="38">
        <v>40175</v>
      </c>
      <c r="C3360" s="11">
        <v>2009</v>
      </c>
      <c r="D3360" s="11" t="s">
        <v>34</v>
      </c>
      <c r="E3360" s="11" t="s">
        <v>333</v>
      </c>
      <c r="F3360" s="36" t="s">
        <v>24</v>
      </c>
      <c r="G3360" s="36" t="s">
        <v>4810</v>
      </c>
      <c r="H3360" s="9" t="s">
        <v>4811</v>
      </c>
      <c r="I3360" s="10">
        <v>0</v>
      </c>
      <c r="J3360" s="12">
        <v>2768</v>
      </c>
      <c r="K3360" s="12">
        <v>0</v>
      </c>
      <c r="L3360" s="12">
        <v>0</v>
      </c>
      <c r="M3360" s="12">
        <v>0</v>
      </c>
      <c r="N3360" s="39">
        <v>0</v>
      </c>
      <c r="O3360" s="31">
        <v>1.5049999999999999</v>
      </c>
      <c r="P3360" s="36" t="s">
        <v>298</v>
      </c>
    </row>
    <row r="3361" spans="1:16" ht="24" x14ac:dyDescent="0.25">
      <c r="A3361" s="38">
        <v>40115</v>
      </c>
      <c r="B3361" s="38">
        <v>40115</v>
      </c>
      <c r="C3361" s="11">
        <v>2009</v>
      </c>
      <c r="D3361" s="35" t="s">
        <v>104</v>
      </c>
      <c r="E3361" s="11" t="s">
        <v>142</v>
      </c>
      <c r="F3361" s="36" t="s">
        <v>162</v>
      </c>
      <c r="G3361" s="9" t="s">
        <v>4812</v>
      </c>
      <c r="H3361" s="9" t="s">
        <v>4813</v>
      </c>
      <c r="I3361" s="10">
        <v>0</v>
      </c>
      <c r="J3361" s="12">
        <v>70</v>
      </c>
      <c r="K3361" s="12">
        <v>14</v>
      </c>
      <c r="L3361" s="12">
        <v>7</v>
      </c>
      <c r="M3361" s="12">
        <v>0</v>
      </c>
      <c r="N3361" s="39">
        <v>0</v>
      </c>
      <c r="O3361" s="31">
        <v>38.484000000000002</v>
      </c>
      <c r="P3361" s="36" t="s">
        <v>298</v>
      </c>
    </row>
    <row r="3362" spans="1:16" ht="24" x14ac:dyDescent="0.25">
      <c r="A3362" s="38">
        <v>40005</v>
      </c>
      <c r="B3362" s="38">
        <v>40005</v>
      </c>
      <c r="C3362" s="11">
        <v>2009</v>
      </c>
      <c r="D3362" s="35" t="s">
        <v>104</v>
      </c>
      <c r="E3362" s="11" t="s">
        <v>142</v>
      </c>
      <c r="F3362" s="36" t="s">
        <v>24</v>
      </c>
      <c r="G3362" s="36" t="s">
        <v>4814</v>
      </c>
      <c r="H3362" s="9" t="s">
        <v>4815</v>
      </c>
      <c r="I3362" s="10">
        <v>0</v>
      </c>
      <c r="J3362" s="12">
        <v>80</v>
      </c>
      <c r="K3362" s="12">
        <v>0</v>
      </c>
      <c r="L3362" s="12">
        <v>0</v>
      </c>
      <c r="M3362" s="12">
        <v>0</v>
      </c>
      <c r="N3362" s="39">
        <v>0</v>
      </c>
      <c r="O3362" s="31">
        <v>0</v>
      </c>
      <c r="P3362" s="36" t="s">
        <v>99</v>
      </c>
    </row>
    <row r="3363" spans="1:16" ht="36" x14ac:dyDescent="0.25">
      <c r="A3363" s="38">
        <v>39930</v>
      </c>
      <c r="B3363" s="38">
        <v>39930</v>
      </c>
      <c r="C3363" s="11">
        <v>2009</v>
      </c>
      <c r="D3363" s="35" t="s">
        <v>104</v>
      </c>
      <c r="E3363" s="11" t="s">
        <v>142</v>
      </c>
      <c r="F3363" s="36" t="s">
        <v>15</v>
      </c>
      <c r="G3363" s="36" t="s">
        <v>4816</v>
      </c>
      <c r="H3363" s="9" t="s">
        <v>4817</v>
      </c>
      <c r="I3363" s="10">
        <v>1</v>
      </c>
      <c r="J3363" s="12">
        <v>8055</v>
      </c>
      <c r="K3363" s="12">
        <v>1611</v>
      </c>
      <c r="L3363" s="12">
        <v>13</v>
      </c>
      <c r="M3363" s="12">
        <v>0</v>
      </c>
      <c r="N3363" s="39">
        <v>0</v>
      </c>
      <c r="O3363" s="31">
        <v>26.52</v>
      </c>
      <c r="P3363" s="36" t="s">
        <v>298</v>
      </c>
    </row>
    <row r="3364" spans="1:16" ht="24" x14ac:dyDescent="0.25">
      <c r="A3364" s="38">
        <v>40413</v>
      </c>
      <c r="B3364" s="38">
        <v>40413</v>
      </c>
      <c r="C3364" s="11">
        <v>2010</v>
      </c>
      <c r="D3364" s="35" t="s">
        <v>104</v>
      </c>
      <c r="E3364" s="11" t="s">
        <v>142</v>
      </c>
      <c r="F3364" s="36" t="s">
        <v>19</v>
      </c>
      <c r="G3364" s="36" t="s">
        <v>752</v>
      </c>
      <c r="H3364" s="9" t="s">
        <v>4818</v>
      </c>
      <c r="I3364" s="10">
        <v>0</v>
      </c>
      <c r="J3364" s="12">
        <v>0</v>
      </c>
      <c r="K3364" s="12">
        <v>0</v>
      </c>
      <c r="L3364" s="12">
        <v>0</v>
      </c>
      <c r="M3364" s="12">
        <v>0</v>
      </c>
      <c r="N3364" s="39">
        <v>0</v>
      </c>
      <c r="O3364" s="31">
        <v>0</v>
      </c>
      <c r="P3364" s="36" t="s">
        <v>99</v>
      </c>
    </row>
    <row r="3365" spans="1:16" ht="24" x14ac:dyDescent="0.25">
      <c r="A3365" s="38">
        <v>40343</v>
      </c>
      <c r="B3365" s="38">
        <v>40343</v>
      </c>
      <c r="C3365" s="11">
        <v>2010</v>
      </c>
      <c r="D3365" s="35" t="s">
        <v>104</v>
      </c>
      <c r="E3365" s="11" t="s">
        <v>142</v>
      </c>
      <c r="F3365" s="36" t="s">
        <v>28</v>
      </c>
      <c r="G3365" s="36" t="s">
        <v>228</v>
      </c>
      <c r="H3365" s="9" t="s">
        <v>4819</v>
      </c>
      <c r="I3365" s="10">
        <v>0</v>
      </c>
      <c r="J3365" s="12">
        <v>0</v>
      </c>
      <c r="K3365" s="12">
        <v>0</v>
      </c>
      <c r="L3365" s="12">
        <v>0</v>
      </c>
      <c r="M3365" s="12">
        <v>0</v>
      </c>
      <c r="N3365" s="39">
        <v>0</v>
      </c>
      <c r="O3365" s="31">
        <v>0</v>
      </c>
      <c r="P3365" s="36" t="s">
        <v>99</v>
      </c>
    </row>
    <row r="3366" spans="1:16" ht="60" x14ac:dyDescent="0.25">
      <c r="A3366" s="38">
        <v>40272</v>
      </c>
      <c r="B3366" s="38">
        <v>40272</v>
      </c>
      <c r="C3366" s="11">
        <v>2010</v>
      </c>
      <c r="D3366" s="35" t="s">
        <v>104</v>
      </c>
      <c r="E3366" s="11" t="s">
        <v>142</v>
      </c>
      <c r="F3366" s="36" t="s">
        <v>47</v>
      </c>
      <c r="G3366" s="36" t="s">
        <v>4820</v>
      </c>
      <c r="H3366" s="9" t="s">
        <v>4821</v>
      </c>
      <c r="I3366" s="10">
        <v>0</v>
      </c>
      <c r="J3366" s="12">
        <v>3910</v>
      </c>
      <c r="K3366" s="12">
        <v>522</v>
      </c>
      <c r="L3366" s="12">
        <v>13</v>
      </c>
      <c r="M3366" s="12">
        <v>0</v>
      </c>
      <c r="N3366" s="39">
        <v>0</v>
      </c>
      <c r="O3366" s="31">
        <v>132.45099999999999</v>
      </c>
      <c r="P3366" s="36" t="s">
        <v>298</v>
      </c>
    </row>
    <row r="3367" spans="1:16" ht="24" x14ac:dyDescent="0.25">
      <c r="A3367" s="34">
        <v>40179</v>
      </c>
      <c r="B3367" s="34">
        <v>40543</v>
      </c>
      <c r="C3367" s="11">
        <v>2010</v>
      </c>
      <c r="D3367" s="35" t="s">
        <v>13</v>
      </c>
      <c r="E3367" s="11" t="s">
        <v>14</v>
      </c>
      <c r="F3367" s="36" t="s">
        <v>28</v>
      </c>
      <c r="G3367" s="36" t="s">
        <v>1272</v>
      </c>
      <c r="H3367" s="9" t="s">
        <v>4822</v>
      </c>
      <c r="I3367" s="10">
        <v>0</v>
      </c>
      <c r="J3367" s="12">
        <v>0</v>
      </c>
      <c r="K3367" s="12">
        <v>0</v>
      </c>
      <c r="L3367" s="12">
        <v>0</v>
      </c>
      <c r="M3367" s="12">
        <v>0</v>
      </c>
      <c r="N3367" s="39">
        <v>14064.45</v>
      </c>
      <c r="O3367" s="31">
        <v>14.064450000000001</v>
      </c>
      <c r="P3367" s="36" t="s">
        <v>18</v>
      </c>
    </row>
    <row r="3368" spans="1:16" ht="24" x14ac:dyDescent="0.25">
      <c r="A3368" s="34">
        <v>40179</v>
      </c>
      <c r="B3368" s="34">
        <v>40543</v>
      </c>
      <c r="C3368" s="11">
        <v>2010</v>
      </c>
      <c r="D3368" s="35" t="s">
        <v>13</v>
      </c>
      <c r="E3368" s="11" t="s">
        <v>14</v>
      </c>
      <c r="F3368" s="36" t="s">
        <v>92</v>
      </c>
      <c r="G3368" s="36" t="s">
        <v>1272</v>
      </c>
      <c r="H3368" s="9" t="s">
        <v>4822</v>
      </c>
      <c r="I3368" s="10">
        <v>0</v>
      </c>
      <c r="J3368" s="12">
        <v>0</v>
      </c>
      <c r="K3368" s="12">
        <v>0</v>
      </c>
      <c r="L3368" s="12">
        <v>0</v>
      </c>
      <c r="M3368" s="12">
        <v>0</v>
      </c>
      <c r="N3368" s="39">
        <v>13180.31</v>
      </c>
      <c r="O3368" s="31">
        <v>13.18031</v>
      </c>
      <c r="P3368" s="36" t="s">
        <v>18</v>
      </c>
    </row>
    <row r="3369" spans="1:16" ht="24" x14ac:dyDescent="0.25">
      <c r="A3369" s="34">
        <v>40179</v>
      </c>
      <c r="B3369" s="34">
        <v>40543</v>
      </c>
      <c r="C3369" s="11">
        <v>2010</v>
      </c>
      <c r="D3369" s="35" t="s">
        <v>13</v>
      </c>
      <c r="E3369" s="11" t="s">
        <v>14</v>
      </c>
      <c r="F3369" s="36" t="s">
        <v>15</v>
      </c>
      <c r="G3369" s="36" t="s">
        <v>1272</v>
      </c>
      <c r="H3369" s="9" t="s">
        <v>4822</v>
      </c>
      <c r="I3369" s="10">
        <v>0</v>
      </c>
      <c r="J3369" s="12">
        <v>0</v>
      </c>
      <c r="K3369" s="12">
        <v>0</v>
      </c>
      <c r="L3369" s="12">
        <v>0</v>
      </c>
      <c r="M3369" s="12">
        <v>0</v>
      </c>
      <c r="N3369" s="39">
        <v>10711.93</v>
      </c>
      <c r="O3369" s="31">
        <v>10.711930000000001</v>
      </c>
      <c r="P3369" s="36" t="s">
        <v>18</v>
      </c>
    </row>
    <row r="3370" spans="1:16" ht="24" x14ac:dyDescent="0.25">
      <c r="A3370" s="34">
        <v>40179</v>
      </c>
      <c r="B3370" s="34">
        <v>40543</v>
      </c>
      <c r="C3370" s="11">
        <v>2010</v>
      </c>
      <c r="D3370" s="35" t="s">
        <v>13</v>
      </c>
      <c r="E3370" s="11" t="s">
        <v>14</v>
      </c>
      <c r="F3370" s="36" t="s">
        <v>36</v>
      </c>
      <c r="G3370" s="36" t="s">
        <v>1272</v>
      </c>
      <c r="H3370" s="9" t="s">
        <v>4822</v>
      </c>
      <c r="I3370" s="10">
        <v>0</v>
      </c>
      <c r="J3370" s="12">
        <v>0</v>
      </c>
      <c r="K3370" s="12">
        <v>0</v>
      </c>
      <c r="L3370" s="12">
        <v>0</v>
      </c>
      <c r="M3370" s="12">
        <v>0</v>
      </c>
      <c r="N3370" s="39">
        <v>7698.39</v>
      </c>
      <c r="O3370" s="31">
        <v>7.6983899999999998</v>
      </c>
      <c r="P3370" s="36" t="s">
        <v>18</v>
      </c>
    </row>
    <row r="3371" spans="1:16" ht="24" x14ac:dyDescent="0.25">
      <c r="A3371" s="34">
        <v>40179</v>
      </c>
      <c r="B3371" s="34">
        <v>40543</v>
      </c>
      <c r="C3371" s="11">
        <v>2010</v>
      </c>
      <c r="D3371" s="35" t="s">
        <v>13</v>
      </c>
      <c r="E3371" s="11" t="s">
        <v>14</v>
      </c>
      <c r="F3371" s="36" t="s">
        <v>21</v>
      </c>
      <c r="G3371" s="36" t="s">
        <v>1272</v>
      </c>
      <c r="H3371" s="9" t="s">
        <v>4822</v>
      </c>
      <c r="I3371" s="10">
        <v>0</v>
      </c>
      <c r="J3371" s="12">
        <v>0</v>
      </c>
      <c r="K3371" s="12">
        <v>0</v>
      </c>
      <c r="L3371" s="12">
        <v>0</v>
      </c>
      <c r="M3371" s="12">
        <v>0</v>
      </c>
      <c r="N3371" s="39">
        <v>7688.98</v>
      </c>
      <c r="O3371" s="31">
        <v>7.6889799999999999</v>
      </c>
      <c r="P3371" s="36" t="s">
        <v>18</v>
      </c>
    </row>
    <row r="3372" spans="1:16" ht="24" x14ac:dyDescent="0.25">
      <c r="A3372" s="34">
        <v>40179</v>
      </c>
      <c r="B3372" s="34">
        <v>40543</v>
      </c>
      <c r="C3372" s="11">
        <v>2010</v>
      </c>
      <c r="D3372" s="35" t="s">
        <v>13</v>
      </c>
      <c r="E3372" s="11" t="s">
        <v>14</v>
      </c>
      <c r="F3372" s="36" t="s">
        <v>75</v>
      </c>
      <c r="G3372" s="36" t="s">
        <v>1272</v>
      </c>
      <c r="H3372" s="9" t="s">
        <v>4822</v>
      </c>
      <c r="I3372" s="10">
        <v>0</v>
      </c>
      <c r="J3372" s="12">
        <v>0</v>
      </c>
      <c r="K3372" s="12">
        <v>0</v>
      </c>
      <c r="L3372" s="12">
        <v>0</v>
      </c>
      <c r="M3372" s="12">
        <v>0</v>
      </c>
      <c r="N3372" s="39">
        <v>6778.5</v>
      </c>
      <c r="O3372" s="31">
        <v>6.7785000000000002</v>
      </c>
      <c r="P3372" s="36" t="s">
        <v>18</v>
      </c>
    </row>
    <row r="3373" spans="1:16" ht="24" x14ac:dyDescent="0.25">
      <c r="A3373" s="34">
        <v>40179</v>
      </c>
      <c r="B3373" s="34">
        <v>40543</v>
      </c>
      <c r="C3373" s="11">
        <v>2010</v>
      </c>
      <c r="D3373" s="35" t="s">
        <v>13</v>
      </c>
      <c r="E3373" s="11" t="s">
        <v>14</v>
      </c>
      <c r="F3373" s="36" t="s">
        <v>19</v>
      </c>
      <c r="G3373" s="36" t="s">
        <v>1272</v>
      </c>
      <c r="H3373" s="9" t="s">
        <v>4822</v>
      </c>
      <c r="I3373" s="10">
        <v>0</v>
      </c>
      <c r="J3373" s="12">
        <v>0</v>
      </c>
      <c r="K3373" s="12">
        <v>0</v>
      </c>
      <c r="L3373" s="12">
        <v>0</v>
      </c>
      <c r="M3373" s="12">
        <v>0</v>
      </c>
      <c r="N3373" s="39">
        <v>6299</v>
      </c>
      <c r="O3373" s="31">
        <v>6.2990000000000004</v>
      </c>
      <c r="P3373" s="36" t="s">
        <v>18</v>
      </c>
    </row>
    <row r="3374" spans="1:16" ht="24" x14ac:dyDescent="0.25">
      <c r="A3374" s="34">
        <v>40179</v>
      </c>
      <c r="B3374" s="34">
        <v>40543</v>
      </c>
      <c r="C3374" s="11">
        <v>2010</v>
      </c>
      <c r="D3374" s="35" t="s">
        <v>13</v>
      </c>
      <c r="E3374" s="11" t="s">
        <v>14</v>
      </c>
      <c r="F3374" s="36" t="s">
        <v>97</v>
      </c>
      <c r="G3374" s="36" t="s">
        <v>1272</v>
      </c>
      <c r="H3374" s="9" t="s">
        <v>4822</v>
      </c>
      <c r="I3374" s="10">
        <v>0</v>
      </c>
      <c r="J3374" s="12">
        <v>0</v>
      </c>
      <c r="K3374" s="12">
        <v>0</v>
      </c>
      <c r="L3374" s="12">
        <v>0</v>
      </c>
      <c r="M3374" s="12">
        <v>0</v>
      </c>
      <c r="N3374" s="39">
        <v>5823.15</v>
      </c>
      <c r="O3374" s="31">
        <v>5.82315</v>
      </c>
      <c r="P3374" s="36" t="s">
        <v>18</v>
      </c>
    </row>
    <row r="3375" spans="1:16" ht="24" x14ac:dyDescent="0.25">
      <c r="A3375" s="34">
        <v>40179</v>
      </c>
      <c r="B3375" s="34">
        <v>40543</v>
      </c>
      <c r="C3375" s="11">
        <v>2010</v>
      </c>
      <c r="D3375" s="35" t="s">
        <v>13</v>
      </c>
      <c r="E3375" s="11" t="s">
        <v>14</v>
      </c>
      <c r="F3375" s="36" t="s">
        <v>30</v>
      </c>
      <c r="G3375" s="36" t="s">
        <v>1272</v>
      </c>
      <c r="H3375" s="9" t="s">
        <v>4822</v>
      </c>
      <c r="I3375" s="10">
        <v>0</v>
      </c>
      <c r="J3375" s="12">
        <v>0</v>
      </c>
      <c r="K3375" s="12">
        <v>0</v>
      </c>
      <c r="L3375" s="12">
        <v>0</v>
      </c>
      <c r="M3375" s="12">
        <v>0</v>
      </c>
      <c r="N3375" s="39">
        <v>5738.5</v>
      </c>
      <c r="O3375" s="31">
        <v>5.7385000000000002</v>
      </c>
      <c r="P3375" s="36" t="s">
        <v>18</v>
      </c>
    </row>
    <row r="3376" spans="1:16" ht="24" x14ac:dyDescent="0.25">
      <c r="A3376" s="34">
        <v>40179</v>
      </c>
      <c r="B3376" s="34">
        <v>40543</v>
      </c>
      <c r="C3376" s="11">
        <v>2010</v>
      </c>
      <c r="D3376" s="35" t="s">
        <v>13</v>
      </c>
      <c r="E3376" s="11" t="s">
        <v>14</v>
      </c>
      <c r="F3376" s="36" t="s">
        <v>47</v>
      </c>
      <c r="G3376" s="36" t="s">
        <v>1272</v>
      </c>
      <c r="H3376" s="9" t="s">
        <v>4822</v>
      </c>
      <c r="I3376" s="10">
        <v>0</v>
      </c>
      <c r="J3376" s="12">
        <v>0</v>
      </c>
      <c r="K3376" s="12">
        <v>0</v>
      </c>
      <c r="L3376" s="12">
        <v>0</v>
      </c>
      <c r="M3376" s="12">
        <v>0</v>
      </c>
      <c r="N3376" s="39">
        <v>5306.2</v>
      </c>
      <c r="O3376" s="31">
        <v>5.3061999999999996</v>
      </c>
      <c r="P3376" s="36" t="s">
        <v>18</v>
      </c>
    </row>
    <row r="3377" spans="1:16" ht="24" x14ac:dyDescent="0.25">
      <c r="A3377" s="34">
        <v>40179</v>
      </c>
      <c r="B3377" s="34">
        <v>40543</v>
      </c>
      <c r="C3377" s="11">
        <v>2010</v>
      </c>
      <c r="D3377" s="35" t="s">
        <v>13</v>
      </c>
      <c r="E3377" s="11" t="s">
        <v>14</v>
      </c>
      <c r="F3377" s="36" t="s">
        <v>24</v>
      </c>
      <c r="G3377" s="36" t="s">
        <v>1272</v>
      </c>
      <c r="H3377" s="9" t="s">
        <v>4822</v>
      </c>
      <c r="I3377" s="10">
        <v>0</v>
      </c>
      <c r="J3377" s="12">
        <v>0</v>
      </c>
      <c r="K3377" s="12">
        <v>0</v>
      </c>
      <c r="L3377" s="12">
        <v>0</v>
      </c>
      <c r="M3377" s="12">
        <v>0</v>
      </c>
      <c r="N3377" s="39">
        <v>5084</v>
      </c>
      <c r="O3377" s="31">
        <v>5.0839999999999996</v>
      </c>
      <c r="P3377" s="36" t="s">
        <v>18</v>
      </c>
    </row>
    <row r="3378" spans="1:16" ht="24" x14ac:dyDescent="0.25">
      <c r="A3378" s="34">
        <v>40179</v>
      </c>
      <c r="B3378" s="34">
        <v>40543</v>
      </c>
      <c r="C3378" s="11">
        <v>2010</v>
      </c>
      <c r="D3378" s="35" t="s">
        <v>13</v>
      </c>
      <c r="E3378" s="11" t="s">
        <v>14</v>
      </c>
      <c r="F3378" s="36" t="s">
        <v>57</v>
      </c>
      <c r="G3378" s="36" t="s">
        <v>1272</v>
      </c>
      <c r="H3378" s="9" t="s">
        <v>4822</v>
      </c>
      <c r="I3378" s="10">
        <v>0</v>
      </c>
      <c r="J3378" s="12">
        <v>0</v>
      </c>
      <c r="K3378" s="12">
        <v>0</v>
      </c>
      <c r="L3378" s="12">
        <v>0</v>
      </c>
      <c r="M3378" s="12">
        <v>0</v>
      </c>
      <c r="N3378" s="39">
        <v>4610.5</v>
      </c>
      <c r="O3378" s="31">
        <v>4.6105</v>
      </c>
      <c r="P3378" s="36" t="s">
        <v>18</v>
      </c>
    </row>
    <row r="3379" spans="1:16" ht="24" x14ac:dyDescent="0.25">
      <c r="A3379" s="34">
        <v>40179</v>
      </c>
      <c r="B3379" s="34">
        <v>40543</v>
      </c>
      <c r="C3379" s="11">
        <v>2010</v>
      </c>
      <c r="D3379" s="35" t="s">
        <v>13</v>
      </c>
      <c r="E3379" s="11" t="s">
        <v>14</v>
      </c>
      <c r="F3379" s="36" t="s">
        <v>253</v>
      </c>
      <c r="G3379" s="36" t="s">
        <v>1272</v>
      </c>
      <c r="H3379" s="9" t="s">
        <v>4822</v>
      </c>
      <c r="I3379" s="10">
        <v>0</v>
      </c>
      <c r="J3379" s="12">
        <v>0</v>
      </c>
      <c r="K3379" s="12">
        <v>0</v>
      </c>
      <c r="L3379" s="12">
        <v>0</v>
      </c>
      <c r="M3379" s="12">
        <v>0</v>
      </c>
      <c r="N3379" s="39">
        <v>3463.4</v>
      </c>
      <c r="O3379" s="31">
        <v>3.4634</v>
      </c>
      <c r="P3379" s="36" t="s">
        <v>18</v>
      </c>
    </row>
    <row r="3380" spans="1:16" ht="24" x14ac:dyDescent="0.25">
      <c r="A3380" s="34">
        <v>40179</v>
      </c>
      <c r="B3380" s="34">
        <v>40543</v>
      </c>
      <c r="C3380" s="11">
        <v>2010</v>
      </c>
      <c r="D3380" s="35" t="s">
        <v>13</v>
      </c>
      <c r="E3380" s="11" t="s">
        <v>14</v>
      </c>
      <c r="F3380" s="36" t="s">
        <v>51</v>
      </c>
      <c r="G3380" s="36" t="s">
        <v>1272</v>
      </c>
      <c r="H3380" s="9" t="s">
        <v>4822</v>
      </c>
      <c r="I3380" s="10">
        <v>0</v>
      </c>
      <c r="J3380" s="12">
        <v>0</v>
      </c>
      <c r="K3380" s="12">
        <v>0</v>
      </c>
      <c r="L3380" s="12">
        <v>0</v>
      </c>
      <c r="M3380" s="12">
        <v>0</v>
      </c>
      <c r="N3380" s="39">
        <v>3127.15</v>
      </c>
      <c r="O3380" s="31">
        <v>3.1271499999999999</v>
      </c>
      <c r="P3380" s="36" t="s">
        <v>18</v>
      </c>
    </row>
    <row r="3381" spans="1:16" ht="24" x14ac:dyDescent="0.25">
      <c r="A3381" s="34">
        <v>40179</v>
      </c>
      <c r="B3381" s="34">
        <v>40543</v>
      </c>
      <c r="C3381" s="11">
        <v>2010</v>
      </c>
      <c r="D3381" s="35" t="s">
        <v>13</v>
      </c>
      <c r="E3381" s="11" t="s">
        <v>14</v>
      </c>
      <c r="F3381" s="36" t="s">
        <v>77</v>
      </c>
      <c r="G3381" s="36" t="s">
        <v>1272</v>
      </c>
      <c r="H3381" s="9" t="s">
        <v>4822</v>
      </c>
      <c r="I3381" s="10">
        <v>0</v>
      </c>
      <c r="J3381" s="12">
        <v>0</v>
      </c>
      <c r="K3381" s="12">
        <v>0</v>
      </c>
      <c r="L3381" s="12">
        <v>0</v>
      </c>
      <c r="M3381" s="12">
        <v>0</v>
      </c>
      <c r="N3381" s="39">
        <v>2421</v>
      </c>
      <c r="O3381" s="31">
        <v>2.4209999999999998</v>
      </c>
      <c r="P3381" s="36" t="s">
        <v>18</v>
      </c>
    </row>
    <row r="3382" spans="1:16" ht="24" x14ac:dyDescent="0.25">
      <c r="A3382" s="34">
        <v>40179</v>
      </c>
      <c r="B3382" s="34">
        <v>40543</v>
      </c>
      <c r="C3382" s="11">
        <v>2010</v>
      </c>
      <c r="D3382" s="35" t="s">
        <v>13</v>
      </c>
      <c r="E3382" s="11" t="s">
        <v>14</v>
      </c>
      <c r="F3382" s="36" t="s">
        <v>59</v>
      </c>
      <c r="G3382" s="36" t="s">
        <v>1272</v>
      </c>
      <c r="H3382" s="9" t="s">
        <v>4822</v>
      </c>
      <c r="I3382" s="10">
        <v>0</v>
      </c>
      <c r="J3382" s="12">
        <v>0</v>
      </c>
      <c r="K3382" s="12">
        <v>0</v>
      </c>
      <c r="L3382" s="12">
        <v>0</v>
      </c>
      <c r="M3382" s="12">
        <v>0</v>
      </c>
      <c r="N3382" s="39">
        <v>1820</v>
      </c>
      <c r="O3382" s="31">
        <v>1.82</v>
      </c>
      <c r="P3382" s="36" t="s">
        <v>18</v>
      </c>
    </row>
    <row r="3383" spans="1:16" ht="24" x14ac:dyDescent="0.25">
      <c r="A3383" s="34">
        <v>40179</v>
      </c>
      <c r="B3383" s="34">
        <v>40543</v>
      </c>
      <c r="C3383" s="11">
        <v>2010</v>
      </c>
      <c r="D3383" s="35" t="s">
        <v>13</v>
      </c>
      <c r="E3383" s="11" t="s">
        <v>14</v>
      </c>
      <c r="F3383" s="36" t="s">
        <v>32</v>
      </c>
      <c r="G3383" s="36" t="s">
        <v>1272</v>
      </c>
      <c r="H3383" s="9" t="s">
        <v>4822</v>
      </c>
      <c r="I3383" s="10">
        <v>0</v>
      </c>
      <c r="J3383" s="12">
        <v>0</v>
      </c>
      <c r="K3383" s="12">
        <v>0</v>
      </c>
      <c r="L3383" s="12">
        <v>0</v>
      </c>
      <c r="M3383" s="12">
        <v>0</v>
      </c>
      <c r="N3383" s="39">
        <v>1699.5</v>
      </c>
      <c r="O3383" s="31">
        <v>1.6995</v>
      </c>
      <c r="P3383" s="36" t="s">
        <v>18</v>
      </c>
    </row>
    <row r="3384" spans="1:16" ht="24" x14ac:dyDescent="0.25">
      <c r="A3384" s="34">
        <v>40179</v>
      </c>
      <c r="B3384" s="34">
        <v>40543</v>
      </c>
      <c r="C3384" s="11">
        <v>2010</v>
      </c>
      <c r="D3384" s="35" t="s">
        <v>13</v>
      </c>
      <c r="E3384" s="11" t="s">
        <v>14</v>
      </c>
      <c r="F3384" s="36" t="s">
        <v>162</v>
      </c>
      <c r="G3384" s="36" t="s">
        <v>1272</v>
      </c>
      <c r="H3384" s="9" t="s">
        <v>4822</v>
      </c>
      <c r="I3384" s="10">
        <v>0</v>
      </c>
      <c r="J3384" s="12">
        <v>0</v>
      </c>
      <c r="K3384" s="12">
        <v>0</v>
      </c>
      <c r="L3384" s="12">
        <v>0</v>
      </c>
      <c r="M3384" s="12">
        <v>0</v>
      </c>
      <c r="N3384" s="39">
        <v>1233.45</v>
      </c>
      <c r="O3384" s="31">
        <v>1.2334499999999999</v>
      </c>
      <c r="P3384" s="36" t="s">
        <v>18</v>
      </c>
    </row>
    <row r="3385" spans="1:16" ht="24" x14ac:dyDescent="0.25">
      <c r="A3385" s="34">
        <v>40179</v>
      </c>
      <c r="B3385" s="34">
        <v>40543</v>
      </c>
      <c r="C3385" s="11">
        <v>2010</v>
      </c>
      <c r="D3385" s="35" t="s">
        <v>13</v>
      </c>
      <c r="E3385" s="11" t="s">
        <v>14</v>
      </c>
      <c r="F3385" s="36" t="s">
        <v>598</v>
      </c>
      <c r="G3385" s="36" t="s">
        <v>1272</v>
      </c>
      <c r="H3385" s="9" t="s">
        <v>4822</v>
      </c>
      <c r="I3385" s="10">
        <v>0</v>
      </c>
      <c r="J3385" s="12">
        <v>0</v>
      </c>
      <c r="K3385" s="12">
        <v>0</v>
      </c>
      <c r="L3385" s="12">
        <v>0</v>
      </c>
      <c r="M3385" s="12">
        <v>0</v>
      </c>
      <c r="N3385" s="39">
        <v>1230</v>
      </c>
      <c r="O3385" s="31">
        <v>1.23</v>
      </c>
      <c r="P3385" s="36" t="s">
        <v>18</v>
      </c>
    </row>
    <row r="3386" spans="1:16" ht="36" x14ac:dyDescent="0.25">
      <c r="A3386" s="34">
        <v>40179</v>
      </c>
      <c r="B3386" s="34">
        <v>40543</v>
      </c>
      <c r="C3386" s="11">
        <v>2010</v>
      </c>
      <c r="D3386" s="35" t="s">
        <v>13</v>
      </c>
      <c r="E3386" s="11" t="s">
        <v>14</v>
      </c>
      <c r="F3386" s="36" t="s">
        <v>72</v>
      </c>
      <c r="G3386" s="36" t="s">
        <v>1272</v>
      </c>
      <c r="H3386" s="9" t="s">
        <v>4822</v>
      </c>
      <c r="I3386" s="10">
        <v>0</v>
      </c>
      <c r="J3386" s="12">
        <v>0</v>
      </c>
      <c r="K3386" s="12">
        <v>0</v>
      </c>
      <c r="L3386" s="12">
        <v>0</v>
      </c>
      <c r="M3386" s="12">
        <v>0</v>
      </c>
      <c r="N3386" s="39">
        <v>1165</v>
      </c>
      <c r="O3386" s="31">
        <v>1.165</v>
      </c>
      <c r="P3386" s="36" t="s">
        <v>18</v>
      </c>
    </row>
    <row r="3387" spans="1:16" ht="24" x14ac:dyDescent="0.25">
      <c r="A3387" s="34">
        <v>40179</v>
      </c>
      <c r="B3387" s="34">
        <v>40543</v>
      </c>
      <c r="C3387" s="11">
        <v>2010</v>
      </c>
      <c r="D3387" s="35" t="s">
        <v>13</v>
      </c>
      <c r="E3387" s="11" t="s">
        <v>14</v>
      </c>
      <c r="F3387" s="36" t="s">
        <v>165</v>
      </c>
      <c r="G3387" s="36" t="s">
        <v>1272</v>
      </c>
      <c r="H3387" s="9" t="s">
        <v>4822</v>
      </c>
      <c r="I3387" s="10">
        <v>0</v>
      </c>
      <c r="J3387" s="12">
        <v>0</v>
      </c>
      <c r="K3387" s="12">
        <v>0</v>
      </c>
      <c r="L3387" s="12">
        <v>0</v>
      </c>
      <c r="M3387" s="12">
        <v>0</v>
      </c>
      <c r="N3387" s="39">
        <v>1160.01</v>
      </c>
      <c r="O3387" s="31">
        <v>1.16001</v>
      </c>
      <c r="P3387" s="36" t="s">
        <v>18</v>
      </c>
    </row>
    <row r="3388" spans="1:16" ht="24" x14ac:dyDescent="0.25">
      <c r="A3388" s="34">
        <v>40179</v>
      </c>
      <c r="B3388" s="34">
        <v>40543</v>
      </c>
      <c r="C3388" s="11">
        <v>2010</v>
      </c>
      <c r="D3388" s="35" t="s">
        <v>13</v>
      </c>
      <c r="E3388" s="11" t="s">
        <v>14</v>
      </c>
      <c r="F3388" s="36" t="s">
        <v>78</v>
      </c>
      <c r="G3388" s="36" t="s">
        <v>1272</v>
      </c>
      <c r="H3388" s="9" t="s">
        <v>4822</v>
      </c>
      <c r="I3388" s="10">
        <v>0</v>
      </c>
      <c r="J3388" s="12">
        <v>0</v>
      </c>
      <c r="K3388" s="12">
        <v>0</v>
      </c>
      <c r="L3388" s="12">
        <v>0</v>
      </c>
      <c r="M3388" s="12">
        <v>0</v>
      </c>
      <c r="N3388" s="39">
        <v>637</v>
      </c>
      <c r="O3388" s="31">
        <v>0.63700000000000001</v>
      </c>
      <c r="P3388" s="36" t="s">
        <v>18</v>
      </c>
    </row>
    <row r="3389" spans="1:16" ht="24" x14ac:dyDescent="0.25">
      <c r="A3389" s="34">
        <v>40179</v>
      </c>
      <c r="B3389" s="34">
        <v>40543</v>
      </c>
      <c r="C3389" s="11">
        <v>2010</v>
      </c>
      <c r="D3389" s="35" t="s">
        <v>13</v>
      </c>
      <c r="E3389" s="11" t="s">
        <v>14</v>
      </c>
      <c r="F3389" s="36" t="s">
        <v>62</v>
      </c>
      <c r="G3389" s="36" t="s">
        <v>1272</v>
      </c>
      <c r="H3389" s="9" t="s">
        <v>4822</v>
      </c>
      <c r="I3389" s="10">
        <v>0</v>
      </c>
      <c r="J3389" s="12">
        <v>0</v>
      </c>
      <c r="K3389" s="12">
        <v>0</v>
      </c>
      <c r="L3389" s="12">
        <v>0</v>
      </c>
      <c r="M3389" s="12">
        <v>0</v>
      </c>
      <c r="N3389" s="39">
        <v>613.17999999999995</v>
      </c>
      <c r="O3389" s="31">
        <v>0.61317999999999995</v>
      </c>
      <c r="P3389" s="36" t="s">
        <v>18</v>
      </c>
    </row>
    <row r="3390" spans="1:16" ht="24" x14ac:dyDescent="0.25">
      <c r="A3390" s="34">
        <v>40179</v>
      </c>
      <c r="B3390" s="34">
        <v>40543</v>
      </c>
      <c r="C3390" s="11">
        <v>2010</v>
      </c>
      <c r="D3390" s="35" t="s">
        <v>13</v>
      </c>
      <c r="E3390" s="11" t="s">
        <v>14</v>
      </c>
      <c r="F3390" s="36" t="s">
        <v>69</v>
      </c>
      <c r="G3390" s="36" t="s">
        <v>1272</v>
      </c>
      <c r="H3390" s="9" t="s">
        <v>4822</v>
      </c>
      <c r="I3390" s="10">
        <v>0</v>
      </c>
      <c r="J3390" s="12">
        <v>0</v>
      </c>
      <c r="K3390" s="12">
        <v>0</v>
      </c>
      <c r="L3390" s="12">
        <v>0</v>
      </c>
      <c r="M3390" s="12">
        <v>0</v>
      </c>
      <c r="N3390" s="39">
        <v>545</v>
      </c>
      <c r="O3390" s="31">
        <v>0.54500000000000004</v>
      </c>
      <c r="P3390" s="36" t="s">
        <v>18</v>
      </c>
    </row>
    <row r="3391" spans="1:16" ht="24" x14ac:dyDescent="0.25">
      <c r="A3391" s="34">
        <v>40179</v>
      </c>
      <c r="B3391" s="34">
        <v>40543</v>
      </c>
      <c r="C3391" s="11">
        <v>2010</v>
      </c>
      <c r="D3391" s="35" t="s">
        <v>13</v>
      </c>
      <c r="E3391" s="11" t="s">
        <v>14</v>
      </c>
      <c r="F3391" s="36" t="s">
        <v>44</v>
      </c>
      <c r="G3391" s="36" t="s">
        <v>1272</v>
      </c>
      <c r="H3391" s="9" t="s">
        <v>4822</v>
      </c>
      <c r="I3391" s="10">
        <v>0</v>
      </c>
      <c r="J3391" s="12">
        <v>0</v>
      </c>
      <c r="K3391" s="12">
        <v>0</v>
      </c>
      <c r="L3391" s="12">
        <v>0</v>
      </c>
      <c r="M3391" s="12">
        <v>0</v>
      </c>
      <c r="N3391" s="39">
        <v>528.5</v>
      </c>
      <c r="O3391" s="31">
        <v>0.52849999999999997</v>
      </c>
      <c r="P3391" s="36" t="s">
        <v>18</v>
      </c>
    </row>
    <row r="3392" spans="1:16" ht="24" x14ac:dyDescent="0.25">
      <c r="A3392" s="34">
        <v>40179</v>
      </c>
      <c r="B3392" s="34">
        <v>40543</v>
      </c>
      <c r="C3392" s="11">
        <v>2010</v>
      </c>
      <c r="D3392" s="35" t="s">
        <v>13</v>
      </c>
      <c r="E3392" s="11" t="s">
        <v>14</v>
      </c>
      <c r="F3392" s="36" t="s">
        <v>100</v>
      </c>
      <c r="G3392" s="36" t="s">
        <v>1272</v>
      </c>
      <c r="H3392" s="9" t="s">
        <v>4822</v>
      </c>
      <c r="I3392" s="10">
        <v>0</v>
      </c>
      <c r="J3392" s="12">
        <v>0</v>
      </c>
      <c r="K3392" s="12">
        <v>0</v>
      </c>
      <c r="L3392" s="12">
        <v>0</v>
      </c>
      <c r="M3392" s="12">
        <v>0</v>
      </c>
      <c r="N3392" s="39">
        <v>500.25</v>
      </c>
      <c r="O3392" s="31">
        <v>0.50024999999999997</v>
      </c>
      <c r="P3392" s="36" t="s">
        <v>18</v>
      </c>
    </row>
    <row r="3393" spans="1:16" ht="24" x14ac:dyDescent="0.25">
      <c r="A3393" s="34">
        <v>40179</v>
      </c>
      <c r="B3393" s="34">
        <v>40543</v>
      </c>
      <c r="C3393" s="11">
        <v>2010</v>
      </c>
      <c r="D3393" s="35" t="s">
        <v>13</v>
      </c>
      <c r="E3393" s="11" t="s">
        <v>14</v>
      </c>
      <c r="F3393" s="36" t="s">
        <v>42</v>
      </c>
      <c r="G3393" s="36" t="s">
        <v>1272</v>
      </c>
      <c r="H3393" s="9" t="s">
        <v>4822</v>
      </c>
      <c r="I3393" s="10">
        <v>0</v>
      </c>
      <c r="J3393" s="12">
        <v>0</v>
      </c>
      <c r="K3393" s="12">
        <v>0</v>
      </c>
      <c r="L3393" s="12">
        <v>0</v>
      </c>
      <c r="M3393" s="12">
        <v>0</v>
      </c>
      <c r="N3393" s="39">
        <v>499</v>
      </c>
      <c r="O3393" s="31">
        <v>0.499</v>
      </c>
      <c r="P3393" s="36" t="s">
        <v>18</v>
      </c>
    </row>
    <row r="3394" spans="1:16" ht="24" x14ac:dyDescent="0.25">
      <c r="A3394" s="34">
        <v>40179</v>
      </c>
      <c r="B3394" s="34">
        <v>40543</v>
      </c>
      <c r="C3394" s="11">
        <v>2010</v>
      </c>
      <c r="D3394" s="35" t="s">
        <v>13</v>
      </c>
      <c r="E3394" s="11" t="s">
        <v>14</v>
      </c>
      <c r="F3394" s="36" t="s">
        <v>189</v>
      </c>
      <c r="G3394" s="36" t="s">
        <v>1272</v>
      </c>
      <c r="H3394" s="9" t="s">
        <v>4822</v>
      </c>
      <c r="I3394" s="10">
        <v>0</v>
      </c>
      <c r="J3394" s="12">
        <v>0</v>
      </c>
      <c r="K3394" s="12">
        <v>0</v>
      </c>
      <c r="L3394" s="12">
        <v>0</v>
      </c>
      <c r="M3394" s="12">
        <v>0</v>
      </c>
      <c r="N3394" s="39">
        <v>400</v>
      </c>
      <c r="O3394" s="31">
        <v>0.4</v>
      </c>
      <c r="P3394" s="36" t="s">
        <v>18</v>
      </c>
    </row>
    <row r="3395" spans="1:16" ht="24" x14ac:dyDescent="0.25">
      <c r="A3395" s="34">
        <v>40179</v>
      </c>
      <c r="B3395" s="34">
        <v>40543</v>
      </c>
      <c r="C3395" s="11">
        <v>2010</v>
      </c>
      <c r="D3395" s="35" t="s">
        <v>13</v>
      </c>
      <c r="E3395" s="11" t="s">
        <v>14</v>
      </c>
      <c r="F3395" s="36" t="s">
        <v>155</v>
      </c>
      <c r="G3395" s="36" t="s">
        <v>1272</v>
      </c>
      <c r="H3395" s="9" t="s">
        <v>4822</v>
      </c>
      <c r="I3395" s="10">
        <v>0</v>
      </c>
      <c r="J3395" s="12">
        <v>0</v>
      </c>
      <c r="K3395" s="12">
        <v>0</v>
      </c>
      <c r="L3395" s="12">
        <v>0</v>
      </c>
      <c r="M3395" s="12">
        <v>0</v>
      </c>
      <c r="N3395" s="39">
        <v>310.39999999999998</v>
      </c>
      <c r="O3395" s="31">
        <v>0.31040000000000001</v>
      </c>
      <c r="P3395" s="36" t="s">
        <v>18</v>
      </c>
    </row>
    <row r="3396" spans="1:16" ht="24" x14ac:dyDescent="0.25">
      <c r="A3396" s="34">
        <v>40179</v>
      </c>
      <c r="B3396" s="34">
        <v>40543</v>
      </c>
      <c r="C3396" s="11">
        <v>2010</v>
      </c>
      <c r="D3396" s="35" t="s">
        <v>13</v>
      </c>
      <c r="E3396" s="11" t="s">
        <v>14</v>
      </c>
      <c r="F3396" s="36" t="s">
        <v>26</v>
      </c>
      <c r="G3396" s="36" t="s">
        <v>1272</v>
      </c>
      <c r="H3396" s="9" t="s">
        <v>4822</v>
      </c>
      <c r="I3396" s="10">
        <v>0</v>
      </c>
      <c r="J3396" s="12">
        <v>0</v>
      </c>
      <c r="K3396" s="12">
        <v>0</v>
      </c>
      <c r="L3396" s="12">
        <v>0</v>
      </c>
      <c r="M3396" s="12">
        <v>0</v>
      </c>
      <c r="N3396" s="39">
        <v>276.63</v>
      </c>
      <c r="O3396" s="31">
        <v>0.27662999999999999</v>
      </c>
      <c r="P3396" s="36" t="s">
        <v>18</v>
      </c>
    </row>
    <row r="3397" spans="1:16" ht="24" x14ac:dyDescent="0.25">
      <c r="A3397" s="34">
        <v>40179</v>
      </c>
      <c r="B3397" s="34">
        <v>40543</v>
      </c>
      <c r="C3397" s="11">
        <v>2010</v>
      </c>
      <c r="D3397" s="35" t="s">
        <v>13</v>
      </c>
      <c r="E3397" s="11" t="s">
        <v>14</v>
      </c>
      <c r="F3397" s="36" t="s">
        <v>55</v>
      </c>
      <c r="G3397" s="36" t="s">
        <v>1272</v>
      </c>
      <c r="H3397" s="9" t="s">
        <v>4822</v>
      </c>
      <c r="I3397" s="10">
        <v>0</v>
      </c>
      <c r="J3397" s="12">
        <v>0</v>
      </c>
      <c r="K3397" s="12">
        <v>0</v>
      </c>
      <c r="L3397" s="12">
        <v>0</v>
      </c>
      <c r="M3397" s="12">
        <v>0</v>
      </c>
      <c r="N3397" s="39">
        <v>65</v>
      </c>
      <c r="O3397" s="31">
        <v>6.5000000000000002E-2</v>
      </c>
      <c r="P3397" s="36" t="s">
        <v>18</v>
      </c>
    </row>
    <row r="3398" spans="1:16" ht="24" x14ac:dyDescent="0.25">
      <c r="A3398" s="34">
        <v>40179</v>
      </c>
      <c r="B3398" s="34">
        <v>40543</v>
      </c>
      <c r="C3398" s="11">
        <v>2010</v>
      </c>
      <c r="D3398" s="35" t="s">
        <v>13</v>
      </c>
      <c r="E3398" s="11" t="s">
        <v>14</v>
      </c>
      <c r="F3398" s="36" t="s">
        <v>65</v>
      </c>
      <c r="G3398" s="36" t="s">
        <v>1272</v>
      </c>
      <c r="H3398" s="9" t="s">
        <v>4822</v>
      </c>
      <c r="I3398" s="10">
        <v>0</v>
      </c>
      <c r="J3398" s="12">
        <v>0</v>
      </c>
      <c r="K3398" s="12">
        <v>0</v>
      </c>
      <c r="L3398" s="12">
        <v>0</v>
      </c>
      <c r="M3398" s="12">
        <v>0</v>
      </c>
      <c r="N3398" s="39">
        <v>45</v>
      </c>
      <c r="O3398" s="31">
        <v>4.4999999999999998E-2</v>
      </c>
      <c r="P3398" s="36" t="s">
        <v>18</v>
      </c>
    </row>
    <row r="3399" spans="1:16" x14ac:dyDescent="0.25">
      <c r="A3399" s="34">
        <v>40179</v>
      </c>
      <c r="B3399" s="34">
        <v>40543</v>
      </c>
      <c r="C3399" s="11">
        <v>2010</v>
      </c>
      <c r="D3399" s="11" t="s">
        <v>34</v>
      </c>
      <c r="E3399" s="11" t="s">
        <v>95</v>
      </c>
      <c r="F3399" s="36" t="s">
        <v>21</v>
      </c>
      <c r="G3399" s="36" t="s">
        <v>1272</v>
      </c>
      <c r="H3399" s="9" t="s">
        <v>4823</v>
      </c>
      <c r="I3399" s="10">
        <v>28</v>
      </c>
      <c r="J3399" s="12">
        <v>28</v>
      </c>
      <c r="K3399" s="12">
        <v>0</v>
      </c>
      <c r="L3399" s="12">
        <v>0</v>
      </c>
      <c r="M3399" s="12">
        <v>0</v>
      </c>
      <c r="N3399" s="39">
        <v>0</v>
      </c>
      <c r="O3399" s="31">
        <v>0</v>
      </c>
      <c r="P3399" s="36" t="s">
        <v>1960</v>
      </c>
    </row>
    <row r="3400" spans="1:16" ht="96" x14ac:dyDescent="0.25">
      <c r="A3400" s="38">
        <v>40179</v>
      </c>
      <c r="B3400" s="38">
        <v>40179</v>
      </c>
      <c r="C3400" s="11">
        <v>2010</v>
      </c>
      <c r="D3400" s="35" t="s">
        <v>13</v>
      </c>
      <c r="E3400" s="11" t="s">
        <v>112</v>
      </c>
      <c r="F3400" s="36" t="s">
        <v>100</v>
      </c>
      <c r="G3400" s="36" t="s">
        <v>4824</v>
      </c>
      <c r="H3400" s="9" t="s">
        <v>4825</v>
      </c>
      <c r="I3400" s="10">
        <v>0</v>
      </c>
      <c r="J3400" s="12">
        <v>0</v>
      </c>
      <c r="K3400" s="12">
        <v>0</v>
      </c>
      <c r="L3400" s="12">
        <v>0</v>
      </c>
      <c r="M3400" s="12">
        <v>0</v>
      </c>
      <c r="N3400" s="39">
        <v>0</v>
      </c>
      <c r="O3400" s="31">
        <v>0.01</v>
      </c>
      <c r="P3400" s="36" t="s">
        <v>99</v>
      </c>
    </row>
    <row r="3401" spans="1:16" x14ac:dyDescent="0.25">
      <c r="A3401" s="34">
        <v>40179</v>
      </c>
      <c r="B3401" s="34">
        <v>40543</v>
      </c>
      <c r="C3401" s="11">
        <v>2010</v>
      </c>
      <c r="D3401" s="11" t="s">
        <v>34</v>
      </c>
      <c r="E3401" s="11" t="s">
        <v>95</v>
      </c>
      <c r="F3401" s="36" t="s">
        <v>57</v>
      </c>
      <c r="G3401" s="36" t="s">
        <v>1272</v>
      </c>
      <c r="H3401" s="9" t="s">
        <v>4826</v>
      </c>
      <c r="I3401" s="10">
        <v>3</v>
      </c>
      <c r="J3401" s="12">
        <v>3</v>
      </c>
      <c r="K3401" s="12">
        <v>0</v>
      </c>
      <c r="L3401" s="12">
        <v>0</v>
      </c>
      <c r="M3401" s="12">
        <v>0</v>
      </c>
      <c r="N3401" s="39">
        <v>0</v>
      </c>
      <c r="O3401" s="31">
        <v>0</v>
      </c>
      <c r="P3401" s="36" t="s">
        <v>1960</v>
      </c>
    </row>
    <row r="3402" spans="1:16" x14ac:dyDescent="0.25">
      <c r="A3402" s="34">
        <v>40179</v>
      </c>
      <c r="B3402" s="34">
        <v>40543</v>
      </c>
      <c r="C3402" s="11">
        <v>2010</v>
      </c>
      <c r="D3402" s="11" t="s">
        <v>34</v>
      </c>
      <c r="E3402" s="11" t="s">
        <v>95</v>
      </c>
      <c r="F3402" s="36" t="s">
        <v>97</v>
      </c>
      <c r="G3402" s="36" t="s">
        <v>1272</v>
      </c>
      <c r="H3402" s="9" t="s">
        <v>4827</v>
      </c>
      <c r="I3402" s="10">
        <v>2</v>
      </c>
      <c r="J3402" s="12">
        <v>2</v>
      </c>
      <c r="K3402" s="12">
        <v>0</v>
      </c>
      <c r="L3402" s="12">
        <v>0</v>
      </c>
      <c r="M3402" s="12">
        <v>0</v>
      </c>
      <c r="N3402" s="39">
        <v>0</v>
      </c>
      <c r="O3402" s="31">
        <v>0</v>
      </c>
      <c r="P3402" s="36" t="s">
        <v>1960</v>
      </c>
    </row>
    <row r="3403" spans="1:16" x14ac:dyDescent="0.25">
      <c r="A3403" s="34">
        <v>40179</v>
      </c>
      <c r="B3403" s="34">
        <v>40543</v>
      </c>
      <c r="C3403" s="11">
        <v>2010</v>
      </c>
      <c r="D3403" s="11" t="s">
        <v>34</v>
      </c>
      <c r="E3403" s="11" t="s">
        <v>95</v>
      </c>
      <c r="F3403" s="36" t="s">
        <v>62</v>
      </c>
      <c r="G3403" s="36" t="s">
        <v>1272</v>
      </c>
      <c r="H3403" s="9" t="s">
        <v>4828</v>
      </c>
      <c r="I3403" s="10">
        <v>2</v>
      </c>
      <c r="J3403" s="12">
        <v>2</v>
      </c>
      <c r="K3403" s="12">
        <v>0</v>
      </c>
      <c r="L3403" s="12">
        <v>0</v>
      </c>
      <c r="M3403" s="12">
        <v>0</v>
      </c>
      <c r="N3403" s="39">
        <v>0</v>
      </c>
      <c r="O3403" s="31">
        <v>0</v>
      </c>
      <c r="P3403" s="36" t="s">
        <v>1960</v>
      </c>
    </row>
    <row r="3404" spans="1:16" x14ac:dyDescent="0.25">
      <c r="A3404" s="34">
        <v>40179</v>
      </c>
      <c r="B3404" s="34">
        <v>40543</v>
      </c>
      <c r="C3404" s="11">
        <v>2010</v>
      </c>
      <c r="D3404" s="11" t="s">
        <v>34</v>
      </c>
      <c r="E3404" s="11" t="s">
        <v>95</v>
      </c>
      <c r="F3404" s="36" t="s">
        <v>32</v>
      </c>
      <c r="G3404" s="36" t="s">
        <v>1272</v>
      </c>
      <c r="H3404" s="9" t="s">
        <v>4827</v>
      </c>
      <c r="I3404" s="10">
        <v>2</v>
      </c>
      <c r="J3404" s="12">
        <v>2</v>
      </c>
      <c r="K3404" s="12">
        <v>0</v>
      </c>
      <c r="L3404" s="12">
        <v>0</v>
      </c>
      <c r="M3404" s="12">
        <v>0</v>
      </c>
      <c r="N3404" s="39">
        <v>0</v>
      </c>
      <c r="O3404" s="31">
        <v>0</v>
      </c>
      <c r="P3404" s="36" t="s">
        <v>1960</v>
      </c>
    </row>
    <row r="3405" spans="1:16" x14ac:dyDescent="0.25">
      <c r="A3405" s="34">
        <v>40179</v>
      </c>
      <c r="B3405" s="34">
        <v>40543</v>
      </c>
      <c r="C3405" s="11">
        <v>2010</v>
      </c>
      <c r="D3405" s="11" t="s">
        <v>34</v>
      </c>
      <c r="E3405" s="11" t="s">
        <v>95</v>
      </c>
      <c r="F3405" s="36" t="s">
        <v>44</v>
      </c>
      <c r="G3405" s="36" t="s">
        <v>1272</v>
      </c>
      <c r="H3405" s="9" t="s">
        <v>4829</v>
      </c>
      <c r="I3405" s="10">
        <v>1</v>
      </c>
      <c r="J3405" s="12">
        <v>1</v>
      </c>
      <c r="K3405" s="12">
        <v>0</v>
      </c>
      <c r="L3405" s="12">
        <v>0</v>
      </c>
      <c r="M3405" s="12">
        <v>0</v>
      </c>
      <c r="N3405" s="39">
        <v>0</v>
      </c>
      <c r="O3405" s="31">
        <v>0</v>
      </c>
      <c r="P3405" s="36" t="s">
        <v>1960</v>
      </c>
    </row>
    <row r="3406" spans="1:16" x14ac:dyDescent="0.25">
      <c r="A3406" s="34">
        <v>40179</v>
      </c>
      <c r="B3406" s="34">
        <v>40543</v>
      </c>
      <c r="C3406" s="11">
        <v>2010</v>
      </c>
      <c r="D3406" s="11" t="s">
        <v>34</v>
      </c>
      <c r="E3406" s="11" t="s">
        <v>95</v>
      </c>
      <c r="F3406" s="36" t="s">
        <v>155</v>
      </c>
      <c r="G3406" s="36" t="s">
        <v>1272</v>
      </c>
      <c r="H3406" s="9" t="s">
        <v>4830</v>
      </c>
      <c r="I3406" s="10">
        <v>1</v>
      </c>
      <c r="J3406" s="12">
        <v>1</v>
      </c>
      <c r="K3406" s="12">
        <v>0</v>
      </c>
      <c r="L3406" s="12">
        <v>0</v>
      </c>
      <c r="M3406" s="12">
        <v>0</v>
      </c>
      <c r="N3406" s="39">
        <v>0</v>
      </c>
      <c r="O3406" s="31">
        <v>0</v>
      </c>
      <c r="P3406" s="36" t="s">
        <v>1960</v>
      </c>
    </row>
    <row r="3407" spans="1:16" x14ac:dyDescent="0.25">
      <c r="A3407" s="34">
        <v>40179</v>
      </c>
      <c r="B3407" s="34">
        <v>40543</v>
      </c>
      <c r="C3407" s="11">
        <v>2010</v>
      </c>
      <c r="D3407" s="11" t="s">
        <v>34</v>
      </c>
      <c r="E3407" s="11" t="s">
        <v>95</v>
      </c>
      <c r="F3407" s="36" t="s">
        <v>162</v>
      </c>
      <c r="G3407" s="36" t="s">
        <v>1272</v>
      </c>
      <c r="H3407" s="9" t="s">
        <v>4830</v>
      </c>
      <c r="I3407" s="10">
        <v>1</v>
      </c>
      <c r="J3407" s="12">
        <v>1</v>
      </c>
      <c r="K3407" s="12">
        <v>0</v>
      </c>
      <c r="L3407" s="12">
        <v>0</v>
      </c>
      <c r="M3407" s="12">
        <v>0</v>
      </c>
      <c r="N3407" s="39">
        <v>0</v>
      </c>
      <c r="O3407" s="31">
        <v>0</v>
      </c>
      <c r="P3407" s="36" t="s">
        <v>1960</v>
      </c>
    </row>
    <row r="3408" spans="1:16" x14ac:dyDescent="0.25">
      <c r="A3408" s="34">
        <v>40179</v>
      </c>
      <c r="B3408" s="34">
        <v>40543</v>
      </c>
      <c r="C3408" s="11">
        <v>2010</v>
      </c>
      <c r="D3408" s="11" t="s">
        <v>34</v>
      </c>
      <c r="E3408" s="11" t="s">
        <v>95</v>
      </c>
      <c r="F3408" s="36" t="s">
        <v>47</v>
      </c>
      <c r="G3408" s="36" t="s">
        <v>1272</v>
      </c>
      <c r="H3408" s="9" t="s">
        <v>4830</v>
      </c>
      <c r="I3408" s="10">
        <v>1</v>
      </c>
      <c r="J3408" s="12">
        <v>1</v>
      </c>
      <c r="K3408" s="12">
        <v>0</v>
      </c>
      <c r="L3408" s="12">
        <v>0</v>
      </c>
      <c r="M3408" s="12">
        <v>0</v>
      </c>
      <c r="N3408" s="39">
        <v>0</v>
      </c>
      <c r="O3408" s="31">
        <v>0</v>
      </c>
      <c r="P3408" s="36" t="s">
        <v>1960</v>
      </c>
    </row>
    <row r="3409" spans="1:16" ht="60" x14ac:dyDescent="0.25">
      <c r="A3409" s="38">
        <v>40180</v>
      </c>
      <c r="B3409" s="38">
        <v>40180</v>
      </c>
      <c r="C3409" s="11">
        <v>2010</v>
      </c>
      <c r="D3409" s="35" t="s">
        <v>115</v>
      </c>
      <c r="E3409" s="11" t="s">
        <v>116</v>
      </c>
      <c r="F3409" s="36" t="s">
        <v>28</v>
      </c>
      <c r="G3409" s="36" t="s">
        <v>228</v>
      </c>
      <c r="H3409" s="9" t="s">
        <v>4831</v>
      </c>
      <c r="I3409" s="10">
        <v>14</v>
      </c>
      <c r="J3409" s="12">
        <v>35</v>
      </c>
      <c r="K3409" s="12">
        <v>0</v>
      </c>
      <c r="L3409" s="12">
        <v>0</v>
      </c>
      <c r="M3409" s="12">
        <v>0</v>
      </c>
      <c r="N3409" s="39">
        <v>0</v>
      </c>
      <c r="O3409" s="31">
        <v>0.4</v>
      </c>
      <c r="P3409" s="36" t="s">
        <v>99</v>
      </c>
    </row>
    <row r="3410" spans="1:16" ht="36" x14ac:dyDescent="0.25">
      <c r="A3410" s="38">
        <v>40181</v>
      </c>
      <c r="B3410" s="38">
        <v>40182</v>
      </c>
      <c r="C3410" s="11">
        <v>2010</v>
      </c>
      <c r="D3410" s="11" t="s">
        <v>34</v>
      </c>
      <c r="E3410" s="11" t="s">
        <v>333</v>
      </c>
      <c r="F3410" s="36" t="s">
        <v>32</v>
      </c>
      <c r="G3410" s="36" t="s">
        <v>4832</v>
      </c>
      <c r="H3410" s="9" t="s">
        <v>4833</v>
      </c>
      <c r="I3410" s="10">
        <v>0</v>
      </c>
      <c r="J3410" s="12">
        <v>33000</v>
      </c>
      <c r="K3410" s="12">
        <v>0</v>
      </c>
      <c r="L3410" s="12">
        <v>0</v>
      </c>
      <c r="M3410" s="12">
        <v>0</v>
      </c>
      <c r="N3410" s="39">
        <v>0</v>
      </c>
      <c r="O3410" s="31">
        <v>5.7060000000000004</v>
      </c>
      <c r="P3410" s="36" t="s">
        <v>4834</v>
      </c>
    </row>
    <row r="3411" spans="1:16" ht="36" x14ac:dyDescent="0.25">
      <c r="A3411" s="38">
        <v>40187</v>
      </c>
      <c r="B3411" s="38">
        <v>40187</v>
      </c>
      <c r="C3411" s="11">
        <v>2010</v>
      </c>
      <c r="D3411" s="35" t="s">
        <v>115</v>
      </c>
      <c r="E3411" s="11" t="s">
        <v>116</v>
      </c>
      <c r="F3411" s="36" t="s">
        <v>69</v>
      </c>
      <c r="G3411" s="36" t="s">
        <v>15</v>
      </c>
      <c r="H3411" s="9" t="s">
        <v>4835</v>
      </c>
      <c r="I3411" s="10">
        <v>0</v>
      </c>
      <c r="J3411" s="12">
        <v>0</v>
      </c>
      <c r="K3411" s="12">
        <v>0</v>
      </c>
      <c r="L3411" s="12">
        <v>0</v>
      </c>
      <c r="M3411" s="12">
        <v>0</v>
      </c>
      <c r="N3411" s="39">
        <v>0</v>
      </c>
      <c r="O3411" s="31">
        <v>0.54</v>
      </c>
      <c r="P3411" s="36" t="s">
        <v>99</v>
      </c>
    </row>
    <row r="3412" spans="1:16" ht="120" x14ac:dyDescent="0.25">
      <c r="A3412" s="38">
        <v>40187</v>
      </c>
      <c r="B3412" s="38">
        <v>40187</v>
      </c>
      <c r="C3412" s="11">
        <v>2010</v>
      </c>
      <c r="D3412" s="11" t="s">
        <v>34</v>
      </c>
      <c r="E3412" s="11" t="s">
        <v>333</v>
      </c>
      <c r="F3412" s="36" t="s">
        <v>97</v>
      </c>
      <c r="G3412" s="9" t="s">
        <v>4836</v>
      </c>
      <c r="H3412" s="9" t="s">
        <v>4837</v>
      </c>
      <c r="I3412" s="10">
        <v>0</v>
      </c>
      <c r="J3412" s="12">
        <v>2162</v>
      </c>
      <c r="K3412" s="12">
        <v>0</v>
      </c>
      <c r="L3412" s="12">
        <v>0</v>
      </c>
      <c r="M3412" s="12">
        <v>0</v>
      </c>
      <c r="N3412" s="39">
        <v>1949.61</v>
      </c>
      <c r="O3412" s="31">
        <v>35.958212630000006</v>
      </c>
      <c r="P3412" s="36" t="s">
        <v>41</v>
      </c>
    </row>
    <row r="3413" spans="1:16" ht="60" x14ac:dyDescent="0.25">
      <c r="A3413" s="38">
        <v>40187</v>
      </c>
      <c r="B3413" s="38">
        <v>40187</v>
      </c>
      <c r="C3413" s="11">
        <v>2010</v>
      </c>
      <c r="D3413" s="11" t="s">
        <v>34</v>
      </c>
      <c r="E3413" s="11" t="s">
        <v>95</v>
      </c>
      <c r="F3413" s="36" t="s">
        <v>162</v>
      </c>
      <c r="G3413" s="36" t="s">
        <v>4838</v>
      </c>
      <c r="H3413" s="9" t="s">
        <v>4839</v>
      </c>
      <c r="I3413" s="10">
        <v>0</v>
      </c>
      <c r="J3413" s="12">
        <v>32081</v>
      </c>
      <c r="K3413" s="12">
        <v>0</v>
      </c>
      <c r="L3413" s="12">
        <v>0</v>
      </c>
      <c r="M3413" s="12">
        <v>0</v>
      </c>
      <c r="N3413" s="39">
        <v>1680.5</v>
      </c>
      <c r="O3413" s="31">
        <v>19.269889599999999</v>
      </c>
      <c r="P3413" s="36" t="s">
        <v>4840</v>
      </c>
    </row>
    <row r="3414" spans="1:16" ht="60" x14ac:dyDescent="0.25">
      <c r="A3414" s="38">
        <v>40187</v>
      </c>
      <c r="B3414" s="38">
        <v>40187</v>
      </c>
      <c r="C3414" s="11">
        <v>2010</v>
      </c>
      <c r="D3414" s="11" t="s">
        <v>34</v>
      </c>
      <c r="E3414" s="11" t="s">
        <v>95</v>
      </c>
      <c r="F3414" s="36" t="s">
        <v>42</v>
      </c>
      <c r="G3414" s="36" t="s">
        <v>4841</v>
      </c>
      <c r="H3414" s="9" t="s">
        <v>4842</v>
      </c>
      <c r="I3414" s="10">
        <v>0</v>
      </c>
      <c r="J3414" s="12">
        <v>26815</v>
      </c>
      <c r="K3414" s="12">
        <v>0</v>
      </c>
      <c r="L3414" s="12">
        <v>0</v>
      </c>
      <c r="M3414" s="12">
        <v>0</v>
      </c>
      <c r="N3414" s="39">
        <v>2742.53</v>
      </c>
      <c r="O3414" s="31">
        <v>7.5</v>
      </c>
      <c r="P3414" s="36" t="s">
        <v>4843</v>
      </c>
    </row>
    <row r="3415" spans="1:16" ht="72" x14ac:dyDescent="0.25">
      <c r="A3415" s="38">
        <v>40188</v>
      </c>
      <c r="B3415" s="38">
        <v>40188</v>
      </c>
      <c r="C3415" s="11">
        <v>2010</v>
      </c>
      <c r="D3415" s="11" t="s">
        <v>34</v>
      </c>
      <c r="E3415" s="11" t="s">
        <v>333</v>
      </c>
      <c r="F3415" s="36" t="s">
        <v>32</v>
      </c>
      <c r="G3415" s="36" t="s">
        <v>4844</v>
      </c>
      <c r="H3415" s="9" t="s">
        <v>4845</v>
      </c>
      <c r="I3415" s="10">
        <v>0</v>
      </c>
      <c r="J3415" s="12">
        <v>37100</v>
      </c>
      <c r="K3415" s="12">
        <v>3700</v>
      </c>
      <c r="L3415" s="12">
        <v>0</v>
      </c>
      <c r="M3415" s="12">
        <v>0</v>
      </c>
      <c r="N3415" s="39">
        <v>0</v>
      </c>
      <c r="O3415" s="31">
        <v>20.603000000000002</v>
      </c>
      <c r="P3415" s="36" t="s">
        <v>4834</v>
      </c>
    </row>
    <row r="3416" spans="1:16" ht="24" x14ac:dyDescent="0.25">
      <c r="A3416" s="38">
        <v>40194</v>
      </c>
      <c r="B3416" s="38">
        <v>40194</v>
      </c>
      <c r="C3416" s="11">
        <v>2010</v>
      </c>
      <c r="D3416" s="11" t="s">
        <v>34</v>
      </c>
      <c r="E3416" s="11" t="s">
        <v>35</v>
      </c>
      <c r="F3416" s="36" t="s">
        <v>15</v>
      </c>
      <c r="G3416" s="36" t="s">
        <v>4846</v>
      </c>
      <c r="H3416" s="9" t="s">
        <v>4847</v>
      </c>
      <c r="I3416" s="10">
        <v>0</v>
      </c>
      <c r="J3416" s="12">
        <v>2368</v>
      </c>
      <c r="K3416" s="12">
        <v>0</v>
      </c>
      <c r="L3416" s="12">
        <v>0</v>
      </c>
      <c r="M3416" s="12">
        <v>0</v>
      </c>
      <c r="N3416" s="39">
        <v>5084.95</v>
      </c>
      <c r="O3416" s="31">
        <v>22.781639800000001</v>
      </c>
      <c r="P3416" s="36" t="s">
        <v>99</v>
      </c>
    </row>
    <row r="3417" spans="1:16" ht="24" x14ac:dyDescent="0.25">
      <c r="A3417" s="38">
        <v>40197</v>
      </c>
      <c r="B3417" s="38">
        <v>40197</v>
      </c>
      <c r="C3417" s="11">
        <v>2010</v>
      </c>
      <c r="D3417" s="35" t="s">
        <v>13</v>
      </c>
      <c r="E3417" s="11" t="s">
        <v>112</v>
      </c>
      <c r="F3417" s="36" t="s">
        <v>36</v>
      </c>
      <c r="G3417" s="36" t="s">
        <v>296</v>
      </c>
      <c r="H3417" s="9" t="s">
        <v>4848</v>
      </c>
      <c r="I3417" s="10">
        <v>0</v>
      </c>
      <c r="J3417" s="12">
        <v>35</v>
      </c>
      <c r="K3417" s="12">
        <v>0</v>
      </c>
      <c r="L3417" s="12">
        <v>0</v>
      </c>
      <c r="M3417" s="12">
        <v>0</v>
      </c>
      <c r="N3417" s="39">
        <v>0</v>
      </c>
      <c r="O3417" s="31">
        <v>0.35</v>
      </c>
      <c r="P3417" s="36" t="s">
        <v>99</v>
      </c>
    </row>
    <row r="3418" spans="1:16" ht="120" x14ac:dyDescent="0.25">
      <c r="A3418" s="38">
        <v>40197</v>
      </c>
      <c r="B3418" s="38">
        <v>40197</v>
      </c>
      <c r="C3418" s="11">
        <v>2010</v>
      </c>
      <c r="D3418" s="11" t="s">
        <v>34</v>
      </c>
      <c r="E3418" s="11" t="s">
        <v>35</v>
      </c>
      <c r="F3418" s="36" t="s">
        <v>28</v>
      </c>
      <c r="G3418" s="36" t="s">
        <v>4849</v>
      </c>
      <c r="H3418" s="9" t="s">
        <v>4850</v>
      </c>
      <c r="I3418" s="10">
        <v>3</v>
      </c>
      <c r="J3418" s="12">
        <v>890</v>
      </c>
      <c r="K3418" s="12">
        <v>178</v>
      </c>
      <c r="L3418" s="12">
        <v>0</v>
      </c>
      <c r="M3418" s="12">
        <v>0</v>
      </c>
      <c r="N3418" s="39">
        <v>0</v>
      </c>
      <c r="O3418" s="31">
        <v>938.95699999999999</v>
      </c>
      <c r="P3418" s="36" t="s">
        <v>4834</v>
      </c>
    </row>
    <row r="3419" spans="1:16" ht="24" x14ac:dyDescent="0.25">
      <c r="A3419" s="38">
        <v>40199</v>
      </c>
      <c r="B3419" s="38">
        <v>40199</v>
      </c>
      <c r="C3419" s="11">
        <v>2010</v>
      </c>
      <c r="D3419" s="35" t="s">
        <v>13</v>
      </c>
      <c r="E3419" s="11" t="s">
        <v>173</v>
      </c>
      <c r="F3419" s="36" t="s">
        <v>28</v>
      </c>
      <c r="G3419" s="36" t="s">
        <v>977</v>
      </c>
      <c r="H3419" s="9" t="s">
        <v>4851</v>
      </c>
      <c r="I3419" s="10">
        <v>0</v>
      </c>
      <c r="J3419" s="12">
        <v>0</v>
      </c>
      <c r="K3419" s="12">
        <v>0</v>
      </c>
      <c r="L3419" s="12">
        <v>0</v>
      </c>
      <c r="M3419" s="12">
        <v>0</v>
      </c>
      <c r="N3419" s="39">
        <v>0</v>
      </c>
      <c r="O3419" s="31">
        <v>0</v>
      </c>
      <c r="P3419" s="36" t="s">
        <v>99</v>
      </c>
    </row>
    <row r="3420" spans="1:16" ht="24" x14ac:dyDescent="0.25">
      <c r="A3420" s="38">
        <v>40202</v>
      </c>
      <c r="B3420" s="38">
        <v>40202</v>
      </c>
      <c r="C3420" s="11">
        <v>2010</v>
      </c>
      <c r="D3420" s="35" t="s">
        <v>115</v>
      </c>
      <c r="E3420" s="11" t="s">
        <v>116</v>
      </c>
      <c r="F3420" s="36" t="s">
        <v>21</v>
      </c>
      <c r="G3420" s="36" t="s">
        <v>1809</v>
      </c>
      <c r="H3420" s="9" t="s">
        <v>4852</v>
      </c>
      <c r="I3420" s="10">
        <v>0</v>
      </c>
      <c r="J3420" s="12">
        <v>1</v>
      </c>
      <c r="K3420" s="12">
        <v>0</v>
      </c>
      <c r="L3420" s="12">
        <v>0</v>
      </c>
      <c r="M3420" s="12">
        <v>0</v>
      </c>
      <c r="N3420" s="39">
        <v>0</v>
      </c>
      <c r="O3420" s="31">
        <v>1.5</v>
      </c>
      <c r="P3420" s="36" t="s">
        <v>99</v>
      </c>
    </row>
    <row r="3421" spans="1:16" ht="204" x14ac:dyDescent="0.25">
      <c r="A3421" s="38">
        <v>40209</v>
      </c>
      <c r="B3421" s="38">
        <v>40209</v>
      </c>
      <c r="C3421" s="11">
        <v>2010</v>
      </c>
      <c r="D3421" s="11" t="s">
        <v>34</v>
      </c>
      <c r="E3421" s="11" t="s">
        <v>35</v>
      </c>
      <c r="F3421" s="36" t="s">
        <v>75</v>
      </c>
      <c r="G3421" s="9" t="s">
        <v>4853</v>
      </c>
      <c r="H3421" s="9" t="s">
        <v>4854</v>
      </c>
      <c r="I3421" s="10">
        <v>0</v>
      </c>
      <c r="J3421" s="12">
        <v>3714</v>
      </c>
      <c r="K3421" s="12">
        <v>0</v>
      </c>
      <c r="L3421" s="12">
        <v>0</v>
      </c>
      <c r="M3421" s="12">
        <v>0</v>
      </c>
      <c r="N3421" s="39">
        <v>8067.56</v>
      </c>
      <c r="O3421" s="31">
        <v>171.81266176400001</v>
      </c>
      <c r="P3421" s="36" t="s">
        <v>99</v>
      </c>
    </row>
    <row r="3422" spans="1:16" ht="24" x14ac:dyDescent="0.25">
      <c r="A3422" s="38">
        <v>40210</v>
      </c>
      <c r="B3422" s="38">
        <v>40210</v>
      </c>
      <c r="C3422" s="11">
        <v>2010</v>
      </c>
      <c r="D3422" s="11" t="s">
        <v>34</v>
      </c>
      <c r="E3422" s="11" t="s">
        <v>35</v>
      </c>
      <c r="F3422" s="36" t="s">
        <v>19</v>
      </c>
      <c r="G3422" s="36" t="s">
        <v>2848</v>
      </c>
      <c r="H3422" s="9" t="s">
        <v>4855</v>
      </c>
      <c r="I3422" s="10">
        <v>0</v>
      </c>
      <c r="J3422" s="12">
        <v>144</v>
      </c>
      <c r="K3422" s="12">
        <v>0</v>
      </c>
      <c r="L3422" s="12">
        <v>0</v>
      </c>
      <c r="M3422" s="12">
        <v>0</v>
      </c>
      <c r="N3422" s="39">
        <v>165.5</v>
      </c>
      <c r="O3422" s="31">
        <v>0.42202499999999998</v>
      </c>
      <c r="P3422" s="36" t="s">
        <v>99</v>
      </c>
    </row>
    <row r="3423" spans="1:16" ht="24" x14ac:dyDescent="0.25">
      <c r="A3423" s="38">
        <v>40212</v>
      </c>
      <c r="B3423" s="38">
        <v>40214</v>
      </c>
      <c r="C3423" s="11">
        <v>2010</v>
      </c>
      <c r="D3423" s="11" t="s">
        <v>34</v>
      </c>
      <c r="E3423" s="11" t="s">
        <v>35</v>
      </c>
      <c r="F3423" s="36" t="s">
        <v>15</v>
      </c>
      <c r="G3423" s="36" t="s">
        <v>2937</v>
      </c>
      <c r="H3423" s="9" t="s">
        <v>4856</v>
      </c>
      <c r="I3423" s="10">
        <v>0</v>
      </c>
      <c r="J3423" s="12">
        <v>920</v>
      </c>
      <c r="K3423" s="12">
        <v>184</v>
      </c>
      <c r="L3423" s="12">
        <v>0</v>
      </c>
      <c r="M3423" s="12">
        <v>0</v>
      </c>
      <c r="N3423" s="39">
        <v>0</v>
      </c>
      <c r="O3423" s="31">
        <v>36.442999999999998</v>
      </c>
      <c r="P3423" s="36" t="s">
        <v>298</v>
      </c>
    </row>
    <row r="3424" spans="1:16" ht="24" x14ac:dyDescent="0.25">
      <c r="A3424" s="38">
        <v>40212</v>
      </c>
      <c r="B3424" s="38">
        <v>40214</v>
      </c>
      <c r="C3424" s="11">
        <v>2010</v>
      </c>
      <c r="D3424" s="11" t="s">
        <v>34</v>
      </c>
      <c r="E3424" s="11" t="s">
        <v>35</v>
      </c>
      <c r="F3424" s="36" t="s">
        <v>15</v>
      </c>
      <c r="G3424" s="36" t="s">
        <v>4857</v>
      </c>
      <c r="H3424" s="9" t="s">
        <v>4856</v>
      </c>
      <c r="I3424" s="10">
        <v>0</v>
      </c>
      <c r="J3424" s="12">
        <v>1290</v>
      </c>
      <c r="K3424" s="12">
        <v>258</v>
      </c>
      <c r="L3424" s="12">
        <v>0</v>
      </c>
      <c r="M3424" s="12">
        <v>0</v>
      </c>
      <c r="N3424" s="39">
        <v>0</v>
      </c>
      <c r="O3424" s="31">
        <v>28.12</v>
      </c>
      <c r="P3424" s="36" t="s">
        <v>298</v>
      </c>
    </row>
    <row r="3425" spans="1:16" ht="36" x14ac:dyDescent="0.25">
      <c r="A3425" s="38">
        <v>40212</v>
      </c>
      <c r="B3425" s="38">
        <v>40212</v>
      </c>
      <c r="C3425" s="11">
        <v>2010</v>
      </c>
      <c r="D3425" s="11" t="s">
        <v>34</v>
      </c>
      <c r="E3425" s="11" t="s">
        <v>35</v>
      </c>
      <c r="F3425" s="36" t="s">
        <v>78</v>
      </c>
      <c r="G3425" s="9" t="s">
        <v>4858</v>
      </c>
      <c r="H3425" s="9" t="s">
        <v>4859</v>
      </c>
      <c r="I3425" s="10">
        <v>0</v>
      </c>
      <c r="J3425" s="12">
        <v>859</v>
      </c>
      <c r="K3425" s="12">
        <v>0</v>
      </c>
      <c r="L3425" s="12">
        <v>0</v>
      </c>
      <c r="M3425" s="12">
        <v>0</v>
      </c>
      <c r="N3425" s="39">
        <v>4703.53</v>
      </c>
      <c r="O3425" s="31">
        <v>229.56657609999999</v>
      </c>
      <c r="P3425" s="36" t="s">
        <v>99</v>
      </c>
    </row>
    <row r="3426" spans="1:16" ht="36" x14ac:dyDescent="0.25">
      <c r="A3426" s="38">
        <v>40212</v>
      </c>
      <c r="B3426" s="38">
        <v>40212</v>
      </c>
      <c r="C3426" s="11">
        <v>2010</v>
      </c>
      <c r="D3426" s="11" t="s">
        <v>34</v>
      </c>
      <c r="E3426" s="11" t="s">
        <v>35</v>
      </c>
      <c r="F3426" s="36" t="s">
        <v>77</v>
      </c>
      <c r="G3426" s="9" t="s">
        <v>4860</v>
      </c>
      <c r="H3426" s="9" t="s">
        <v>4861</v>
      </c>
      <c r="I3426" s="10">
        <v>0</v>
      </c>
      <c r="J3426" s="12">
        <v>14141</v>
      </c>
      <c r="K3426" s="12">
        <v>0</v>
      </c>
      <c r="L3426" s="12">
        <v>0</v>
      </c>
      <c r="M3426" s="12">
        <v>0</v>
      </c>
      <c r="N3426" s="39">
        <v>39566.9</v>
      </c>
      <c r="O3426" s="31">
        <v>37.86</v>
      </c>
      <c r="P3426" s="36" t="s">
        <v>99</v>
      </c>
    </row>
    <row r="3427" spans="1:16" ht="36" x14ac:dyDescent="0.25">
      <c r="A3427" s="38">
        <v>40213</v>
      </c>
      <c r="B3427" s="38">
        <v>40213</v>
      </c>
      <c r="C3427" s="11">
        <v>2010</v>
      </c>
      <c r="D3427" s="11" t="s">
        <v>34</v>
      </c>
      <c r="E3427" s="11" t="s">
        <v>35</v>
      </c>
      <c r="F3427" s="36" t="s">
        <v>51</v>
      </c>
      <c r="G3427" s="9" t="s">
        <v>4862</v>
      </c>
      <c r="H3427" s="9" t="s">
        <v>4863</v>
      </c>
      <c r="I3427" s="10">
        <v>0</v>
      </c>
      <c r="J3427" s="12">
        <v>40170</v>
      </c>
      <c r="K3427" s="12">
        <v>8034</v>
      </c>
      <c r="L3427" s="12">
        <v>0</v>
      </c>
      <c r="M3427" s="12">
        <v>2</v>
      </c>
      <c r="N3427" s="39">
        <v>0</v>
      </c>
      <c r="O3427" s="31">
        <v>735.53</v>
      </c>
      <c r="P3427" s="36" t="s">
        <v>38</v>
      </c>
    </row>
    <row r="3428" spans="1:16" ht="36" x14ac:dyDescent="0.25">
      <c r="A3428" s="38">
        <v>40213</v>
      </c>
      <c r="B3428" s="38">
        <v>40213</v>
      </c>
      <c r="C3428" s="11">
        <v>2010</v>
      </c>
      <c r="D3428" s="11" t="s">
        <v>34</v>
      </c>
      <c r="E3428" s="11" t="s">
        <v>35</v>
      </c>
      <c r="F3428" s="36" t="s">
        <v>165</v>
      </c>
      <c r="G3428" s="9" t="s">
        <v>4864</v>
      </c>
      <c r="H3428" s="9" t="s">
        <v>4865</v>
      </c>
      <c r="I3428" s="10">
        <v>0</v>
      </c>
      <c r="J3428" s="12">
        <v>42670</v>
      </c>
      <c r="K3428" s="12">
        <v>8534</v>
      </c>
      <c r="L3428" s="12">
        <v>154</v>
      </c>
      <c r="M3428" s="12">
        <v>0</v>
      </c>
      <c r="N3428" s="39">
        <v>0</v>
      </c>
      <c r="O3428" s="31">
        <v>345.86099999999999</v>
      </c>
      <c r="P3428" s="36" t="s">
        <v>38</v>
      </c>
    </row>
    <row r="3429" spans="1:16" ht="96" x14ac:dyDescent="0.25">
      <c r="A3429" s="38">
        <v>40214</v>
      </c>
      <c r="B3429" s="38">
        <v>40214</v>
      </c>
      <c r="C3429" s="11">
        <v>2010</v>
      </c>
      <c r="D3429" s="11" t="s">
        <v>34</v>
      </c>
      <c r="E3429" s="11" t="s">
        <v>35</v>
      </c>
      <c r="F3429" s="36" t="s">
        <v>75</v>
      </c>
      <c r="G3429" s="9" t="s">
        <v>4866</v>
      </c>
      <c r="H3429" s="9" t="s">
        <v>4867</v>
      </c>
      <c r="I3429" s="10">
        <v>19</v>
      </c>
      <c r="J3429" s="12">
        <v>23000</v>
      </c>
      <c r="K3429" s="12">
        <v>1645</v>
      </c>
      <c r="L3429" s="12">
        <v>108</v>
      </c>
      <c r="M3429" s="12">
        <v>0</v>
      </c>
      <c r="N3429" s="39">
        <v>3354.6</v>
      </c>
      <c r="O3429" s="31">
        <v>1611.2560000000001</v>
      </c>
      <c r="P3429" s="36" t="s">
        <v>38</v>
      </c>
    </row>
    <row r="3430" spans="1:16" ht="96" x14ac:dyDescent="0.25">
      <c r="A3430" s="38">
        <v>40214</v>
      </c>
      <c r="B3430" s="38">
        <v>40214</v>
      </c>
      <c r="C3430" s="11">
        <v>2010</v>
      </c>
      <c r="D3430" s="35" t="s">
        <v>104</v>
      </c>
      <c r="E3430" s="11" t="s">
        <v>276</v>
      </c>
      <c r="F3430" s="36" t="s">
        <v>75</v>
      </c>
      <c r="G3430" s="9" t="s">
        <v>4866</v>
      </c>
      <c r="H3430" s="9" t="s">
        <v>4867</v>
      </c>
      <c r="I3430" s="10">
        <v>16</v>
      </c>
      <c r="J3430" s="12">
        <v>16</v>
      </c>
      <c r="K3430" s="12">
        <v>0</v>
      </c>
      <c r="L3430" s="12">
        <v>0</v>
      </c>
      <c r="M3430" s="12">
        <v>0</v>
      </c>
      <c r="N3430" s="39">
        <v>0</v>
      </c>
      <c r="O3430" s="31">
        <v>0</v>
      </c>
      <c r="P3430" s="36" t="s">
        <v>38</v>
      </c>
    </row>
    <row r="3431" spans="1:16" ht="72" x14ac:dyDescent="0.25">
      <c r="A3431" s="38">
        <v>40214</v>
      </c>
      <c r="B3431" s="38">
        <v>40214</v>
      </c>
      <c r="C3431" s="11">
        <v>2010</v>
      </c>
      <c r="D3431" s="35" t="s">
        <v>115</v>
      </c>
      <c r="E3431" s="11" t="s">
        <v>116</v>
      </c>
      <c r="F3431" s="36" t="s">
        <v>55</v>
      </c>
      <c r="G3431" s="36" t="s">
        <v>3532</v>
      </c>
      <c r="H3431" s="9" t="s">
        <v>4868</v>
      </c>
      <c r="I3431" s="10">
        <v>1</v>
      </c>
      <c r="J3431" s="12">
        <v>1</v>
      </c>
      <c r="K3431" s="12">
        <v>0</v>
      </c>
      <c r="L3431" s="12">
        <v>0</v>
      </c>
      <c r="M3431" s="12">
        <v>0</v>
      </c>
      <c r="N3431" s="39">
        <v>0</v>
      </c>
      <c r="O3431" s="31">
        <v>0.65</v>
      </c>
      <c r="P3431" s="36" t="s">
        <v>99</v>
      </c>
    </row>
    <row r="3432" spans="1:16" ht="24" x14ac:dyDescent="0.25">
      <c r="A3432" s="38">
        <v>40214</v>
      </c>
      <c r="B3432" s="38">
        <v>40214</v>
      </c>
      <c r="C3432" s="11">
        <v>2010</v>
      </c>
      <c r="D3432" s="11" t="s">
        <v>34</v>
      </c>
      <c r="E3432" s="11" t="s">
        <v>333</v>
      </c>
      <c r="F3432" s="36" t="s">
        <v>75</v>
      </c>
      <c r="G3432" s="36" t="s">
        <v>4869</v>
      </c>
      <c r="H3432" s="9" t="s">
        <v>4870</v>
      </c>
      <c r="I3432" s="10">
        <v>0</v>
      </c>
      <c r="J3432" s="12">
        <v>73</v>
      </c>
      <c r="K3432" s="12">
        <v>0</v>
      </c>
      <c r="L3432" s="12">
        <v>0</v>
      </c>
      <c r="M3432" s="12">
        <v>0</v>
      </c>
      <c r="N3432" s="39">
        <v>247.1</v>
      </c>
      <c r="O3432" s="31">
        <v>25.226175699999999</v>
      </c>
      <c r="P3432" s="36" t="s">
        <v>41</v>
      </c>
    </row>
    <row r="3433" spans="1:16" ht="132" x14ac:dyDescent="0.25">
      <c r="A3433" s="38">
        <v>40214</v>
      </c>
      <c r="B3433" s="38">
        <v>40214</v>
      </c>
      <c r="C3433" s="11">
        <v>2010</v>
      </c>
      <c r="D3433" s="11" t="s">
        <v>34</v>
      </c>
      <c r="E3433" s="11" t="s">
        <v>35</v>
      </c>
      <c r="F3433" s="36" t="s">
        <v>55</v>
      </c>
      <c r="G3433" s="9" t="s">
        <v>4871</v>
      </c>
      <c r="H3433" s="9" t="s">
        <v>4872</v>
      </c>
      <c r="I3433" s="10">
        <v>0</v>
      </c>
      <c r="J3433" s="12">
        <v>47</v>
      </c>
      <c r="K3433" s="12">
        <v>6</v>
      </c>
      <c r="L3433" s="12">
        <v>0</v>
      </c>
      <c r="M3433" s="12">
        <v>0</v>
      </c>
      <c r="N3433" s="39">
        <v>350</v>
      </c>
      <c r="O3433" s="31">
        <v>2.6067</v>
      </c>
      <c r="P3433" s="36" t="s">
        <v>99</v>
      </c>
    </row>
    <row r="3434" spans="1:16" ht="24" x14ac:dyDescent="0.25">
      <c r="A3434" s="38">
        <v>40231</v>
      </c>
      <c r="B3434" s="38">
        <v>40231</v>
      </c>
      <c r="C3434" s="11">
        <v>2010</v>
      </c>
      <c r="D3434" s="35" t="s">
        <v>13</v>
      </c>
      <c r="E3434" s="11" t="s">
        <v>149</v>
      </c>
      <c r="F3434" s="36" t="s">
        <v>21</v>
      </c>
      <c r="G3434" s="36" t="s">
        <v>21</v>
      </c>
      <c r="H3434" s="9" t="s">
        <v>4873</v>
      </c>
      <c r="I3434" s="10">
        <v>0</v>
      </c>
      <c r="J3434" s="12">
        <v>50</v>
      </c>
      <c r="K3434" s="12">
        <v>0</v>
      </c>
      <c r="L3434" s="12">
        <v>0</v>
      </c>
      <c r="M3434" s="12">
        <v>0</v>
      </c>
      <c r="N3434" s="39">
        <v>0</v>
      </c>
      <c r="O3434" s="31">
        <v>0</v>
      </c>
      <c r="P3434" s="36" t="s">
        <v>99</v>
      </c>
    </row>
    <row r="3435" spans="1:16" ht="48" x14ac:dyDescent="0.25">
      <c r="A3435" s="38">
        <v>40232</v>
      </c>
      <c r="B3435" s="38">
        <v>40232</v>
      </c>
      <c r="C3435" s="11">
        <v>2010</v>
      </c>
      <c r="D3435" s="35" t="s">
        <v>115</v>
      </c>
      <c r="E3435" s="11" t="s">
        <v>116</v>
      </c>
      <c r="F3435" s="36" t="s">
        <v>28</v>
      </c>
      <c r="G3435" s="36" t="s">
        <v>411</v>
      </c>
      <c r="H3435" s="9" t="s">
        <v>4874</v>
      </c>
      <c r="I3435" s="10">
        <v>3</v>
      </c>
      <c r="J3435" s="12">
        <v>3</v>
      </c>
      <c r="K3435" s="12">
        <v>0</v>
      </c>
      <c r="L3435" s="12">
        <v>0</v>
      </c>
      <c r="M3435" s="12">
        <v>0</v>
      </c>
      <c r="N3435" s="39">
        <v>0</v>
      </c>
      <c r="O3435" s="31">
        <v>1.5</v>
      </c>
      <c r="P3435" s="36" t="s">
        <v>99</v>
      </c>
    </row>
    <row r="3436" spans="1:16" ht="72" x14ac:dyDescent="0.25">
      <c r="A3436" s="38">
        <v>40233</v>
      </c>
      <c r="B3436" s="38">
        <v>40233</v>
      </c>
      <c r="C3436" s="11">
        <v>2010</v>
      </c>
      <c r="D3436" s="11" t="s">
        <v>34</v>
      </c>
      <c r="E3436" s="11" t="s">
        <v>35</v>
      </c>
      <c r="F3436" s="36" t="s">
        <v>189</v>
      </c>
      <c r="G3436" s="36" t="s">
        <v>4875</v>
      </c>
      <c r="H3436" s="9" t="s">
        <v>4876</v>
      </c>
      <c r="I3436" s="10">
        <v>0</v>
      </c>
      <c r="J3436" s="12">
        <v>52</v>
      </c>
      <c r="K3436" s="12">
        <v>5</v>
      </c>
      <c r="L3436" s="12">
        <v>0</v>
      </c>
      <c r="M3436" s="12">
        <v>0</v>
      </c>
      <c r="N3436" s="39">
        <v>0</v>
      </c>
      <c r="O3436" s="31">
        <v>0.43694</v>
      </c>
      <c r="P3436" s="36" t="s">
        <v>99</v>
      </c>
    </row>
    <row r="3437" spans="1:16" ht="36" x14ac:dyDescent="0.25">
      <c r="A3437" s="38">
        <v>40237</v>
      </c>
      <c r="B3437" s="38">
        <v>40237</v>
      </c>
      <c r="C3437" s="11">
        <v>2010</v>
      </c>
      <c r="D3437" s="35" t="s">
        <v>115</v>
      </c>
      <c r="E3437" s="11" t="s">
        <v>116</v>
      </c>
      <c r="F3437" s="36" t="s">
        <v>36</v>
      </c>
      <c r="G3437" s="36" t="s">
        <v>4877</v>
      </c>
      <c r="H3437" s="9" t="s">
        <v>4878</v>
      </c>
      <c r="I3437" s="10">
        <v>9</v>
      </c>
      <c r="J3437" s="12">
        <v>26</v>
      </c>
      <c r="K3437" s="12">
        <v>0</v>
      </c>
      <c r="L3437" s="12">
        <v>0</v>
      </c>
      <c r="M3437" s="12">
        <v>0</v>
      </c>
      <c r="N3437" s="39">
        <v>0</v>
      </c>
      <c r="O3437" s="31">
        <v>0.4</v>
      </c>
      <c r="P3437" s="36" t="s">
        <v>99</v>
      </c>
    </row>
    <row r="3438" spans="1:16" ht="24" x14ac:dyDescent="0.25">
      <c r="A3438" s="38">
        <v>40258</v>
      </c>
      <c r="B3438" s="38">
        <v>40258</v>
      </c>
      <c r="C3438" s="11">
        <v>2010</v>
      </c>
      <c r="D3438" s="35" t="s">
        <v>115</v>
      </c>
      <c r="E3438" s="11" t="s">
        <v>116</v>
      </c>
      <c r="F3438" s="36" t="s">
        <v>21</v>
      </c>
      <c r="G3438" s="36" t="s">
        <v>4879</v>
      </c>
      <c r="H3438" s="9" t="s">
        <v>4880</v>
      </c>
      <c r="I3438" s="10">
        <v>1</v>
      </c>
      <c r="J3438" s="12">
        <v>21</v>
      </c>
      <c r="K3438" s="12">
        <v>0</v>
      </c>
      <c r="L3438" s="12">
        <v>0</v>
      </c>
      <c r="M3438" s="12">
        <v>0</v>
      </c>
      <c r="N3438" s="39">
        <v>0</v>
      </c>
      <c r="O3438" s="31">
        <v>0.4</v>
      </c>
      <c r="P3438" s="36" t="s">
        <v>99</v>
      </c>
    </row>
    <row r="3439" spans="1:16" ht="84" x14ac:dyDescent="0.25">
      <c r="A3439" s="38">
        <v>40258</v>
      </c>
      <c r="B3439" s="38">
        <v>40258</v>
      </c>
      <c r="C3439" s="11">
        <v>2010</v>
      </c>
      <c r="D3439" s="35" t="s">
        <v>115</v>
      </c>
      <c r="E3439" s="11" t="s">
        <v>116</v>
      </c>
      <c r="F3439" s="36" t="s">
        <v>42</v>
      </c>
      <c r="G3439" s="36" t="s">
        <v>4881</v>
      </c>
      <c r="H3439" s="9" t="s">
        <v>4882</v>
      </c>
      <c r="I3439" s="10">
        <v>1</v>
      </c>
      <c r="J3439" s="12">
        <v>2</v>
      </c>
      <c r="K3439" s="12">
        <v>0</v>
      </c>
      <c r="L3439" s="12">
        <v>0</v>
      </c>
      <c r="M3439" s="12">
        <v>0</v>
      </c>
      <c r="N3439" s="39">
        <v>0</v>
      </c>
      <c r="O3439" s="31">
        <v>1.04</v>
      </c>
      <c r="P3439" s="36" t="s">
        <v>99</v>
      </c>
    </row>
    <row r="3440" spans="1:16" ht="24" x14ac:dyDescent="0.25">
      <c r="A3440" s="38">
        <v>40259</v>
      </c>
      <c r="B3440" s="38">
        <v>40259</v>
      </c>
      <c r="C3440" s="11">
        <v>2010</v>
      </c>
      <c r="D3440" s="35" t="s">
        <v>115</v>
      </c>
      <c r="E3440" s="11" t="s">
        <v>1450</v>
      </c>
      <c r="F3440" s="36" t="s">
        <v>21</v>
      </c>
      <c r="G3440" s="36" t="s">
        <v>21</v>
      </c>
      <c r="H3440" s="9" t="s">
        <v>4883</v>
      </c>
      <c r="I3440" s="10">
        <v>0</v>
      </c>
      <c r="J3440" s="12">
        <v>2500</v>
      </c>
      <c r="K3440" s="12">
        <v>0</v>
      </c>
      <c r="L3440" s="12">
        <v>0</v>
      </c>
      <c r="M3440" s="12">
        <v>0</v>
      </c>
      <c r="N3440" s="39">
        <v>0</v>
      </c>
      <c r="O3440" s="31">
        <v>0</v>
      </c>
      <c r="P3440" s="36" t="s">
        <v>99</v>
      </c>
    </row>
    <row r="3441" spans="1:16" ht="60" x14ac:dyDescent="0.25">
      <c r="A3441" s="38">
        <v>40265</v>
      </c>
      <c r="B3441" s="38">
        <v>40265</v>
      </c>
      <c r="C3441" s="11">
        <v>2010</v>
      </c>
      <c r="D3441" s="35" t="s">
        <v>115</v>
      </c>
      <c r="E3441" s="11" t="s">
        <v>116</v>
      </c>
      <c r="F3441" s="36" t="s">
        <v>36</v>
      </c>
      <c r="G3441" s="36" t="s">
        <v>308</v>
      </c>
      <c r="H3441" s="9" t="s">
        <v>4884</v>
      </c>
      <c r="I3441" s="10">
        <v>2</v>
      </c>
      <c r="J3441" s="12">
        <v>3</v>
      </c>
      <c r="K3441" s="12">
        <v>0</v>
      </c>
      <c r="L3441" s="12">
        <v>0</v>
      </c>
      <c r="M3441" s="12">
        <v>0</v>
      </c>
      <c r="N3441" s="39">
        <v>0</v>
      </c>
      <c r="O3441" s="31">
        <v>1.5</v>
      </c>
      <c r="P3441" s="36" t="s">
        <v>99</v>
      </c>
    </row>
    <row r="3442" spans="1:16" ht="48" x14ac:dyDescent="0.25">
      <c r="A3442" s="38">
        <v>40267</v>
      </c>
      <c r="B3442" s="38">
        <v>40267</v>
      </c>
      <c r="C3442" s="11">
        <v>2010</v>
      </c>
      <c r="D3442" s="35" t="s">
        <v>115</v>
      </c>
      <c r="E3442" s="11" t="s">
        <v>116</v>
      </c>
      <c r="F3442" s="36" t="s">
        <v>21</v>
      </c>
      <c r="G3442" s="36" t="s">
        <v>1804</v>
      </c>
      <c r="H3442" s="9" t="s">
        <v>4885</v>
      </c>
      <c r="I3442" s="10">
        <v>2</v>
      </c>
      <c r="J3442" s="12">
        <v>13</v>
      </c>
      <c r="K3442" s="12">
        <v>0</v>
      </c>
      <c r="L3442" s="12">
        <v>0</v>
      </c>
      <c r="M3442" s="12">
        <v>0</v>
      </c>
      <c r="N3442" s="39">
        <v>0</v>
      </c>
      <c r="O3442" s="31">
        <v>0.4</v>
      </c>
      <c r="P3442" s="36" t="s">
        <v>99</v>
      </c>
    </row>
    <row r="3443" spans="1:16" ht="276" x14ac:dyDescent="0.25">
      <c r="A3443" s="38">
        <v>40272</v>
      </c>
      <c r="B3443" s="38">
        <v>40272</v>
      </c>
      <c r="C3443" s="11">
        <v>2010</v>
      </c>
      <c r="D3443" s="35" t="s">
        <v>104</v>
      </c>
      <c r="E3443" s="11" t="s">
        <v>142</v>
      </c>
      <c r="F3443" s="36" t="s">
        <v>28</v>
      </c>
      <c r="G3443" s="36" t="s">
        <v>228</v>
      </c>
      <c r="H3443" s="9" t="s">
        <v>4886</v>
      </c>
      <c r="I3443" s="10">
        <v>2</v>
      </c>
      <c r="J3443" s="12">
        <v>35233</v>
      </c>
      <c r="K3443" s="12">
        <v>3198</v>
      </c>
      <c r="L3443" s="12">
        <v>301</v>
      </c>
      <c r="M3443" s="12">
        <v>18</v>
      </c>
      <c r="N3443" s="39">
        <v>57000</v>
      </c>
      <c r="O3443" s="31">
        <v>8644.1</v>
      </c>
      <c r="P3443" s="36" t="s">
        <v>38</v>
      </c>
    </row>
    <row r="3444" spans="1:16" ht="60" x14ac:dyDescent="0.25">
      <c r="A3444" s="38">
        <v>40279</v>
      </c>
      <c r="B3444" s="38">
        <v>40285</v>
      </c>
      <c r="C3444" s="11">
        <v>2010</v>
      </c>
      <c r="D3444" s="11" t="s">
        <v>34</v>
      </c>
      <c r="E3444" s="11" t="s">
        <v>35</v>
      </c>
      <c r="F3444" s="36" t="s">
        <v>62</v>
      </c>
      <c r="G3444" s="9" t="s">
        <v>4887</v>
      </c>
      <c r="H3444" s="9" t="s">
        <v>4888</v>
      </c>
      <c r="I3444" s="10">
        <v>0</v>
      </c>
      <c r="J3444" s="12">
        <v>200</v>
      </c>
      <c r="K3444" s="12">
        <v>40</v>
      </c>
      <c r="L3444" s="12">
        <v>0</v>
      </c>
      <c r="M3444" s="12">
        <v>0</v>
      </c>
      <c r="N3444" s="39">
        <v>0</v>
      </c>
      <c r="O3444" s="31">
        <v>578.78099999999995</v>
      </c>
      <c r="P3444" s="36" t="s">
        <v>298</v>
      </c>
    </row>
    <row r="3445" spans="1:16" ht="48" x14ac:dyDescent="0.25">
      <c r="A3445" s="38">
        <v>40282</v>
      </c>
      <c r="B3445" s="38">
        <v>40282</v>
      </c>
      <c r="C3445" s="11">
        <v>2010</v>
      </c>
      <c r="D3445" s="11" t="s">
        <v>34</v>
      </c>
      <c r="E3445" s="11" t="s">
        <v>35</v>
      </c>
      <c r="F3445" s="36" t="s">
        <v>57</v>
      </c>
      <c r="G3445" s="36" t="s">
        <v>4889</v>
      </c>
      <c r="H3445" s="9" t="s">
        <v>4890</v>
      </c>
      <c r="I3445" s="10">
        <v>0</v>
      </c>
      <c r="J3445" s="12">
        <v>0</v>
      </c>
      <c r="K3445" s="12">
        <v>0</v>
      </c>
      <c r="L3445" s="12">
        <v>0</v>
      </c>
      <c r="M3445" s="12">
        <v>0</v>
      </c>
      <c r="N3445" s="39">
        <v>0</v>
      </c>
      <c r="O3445" s="31">
        <v>122.09699999999999</v>
      </c>
      <c r="P3445" s="36" t="s">
        <v>298</v>
      </c>
    </row>
    <row r="3446" spans="1:16" ht="96" x14ac:dyDescent="0.25">
      <c r="A3446" s="38">
        <v>40301</v>
      </c>
      <c r="B3446" s="38">
        <v>40301</v>
      </c>
      <c r="C3446" s="11">
        <v>2010</v>
      </c>
      <c r="D3446" s="35" t="s">
        <v>104</v>
      </c>
      <c r="E3446" s="11" t="s">
        <v>276</v>
      </c>
      <c r="F3446" s="36" t="s">
        <v>28</v>
      </c>
      <c r="G3446" s="36" t="s">
        <v>698</v>
      </c>
      <c r="H3446" s="9" t="s">
        <v>4891</v>
      </c>
      <c r="I3446" s="10">
        <v>0</v>
      </c>
      <c r="J3446" s="12">
        <v>100</v>
      </c>
      <c r="K3446" s="12">
        <v>20</v>
      </c>
      <c r="L3446" s="12">
        <v>0</v>
      </c>
      <c r="M3446" s="12">
        <v>0</v>
      </c>
      <c r="N3446" s="39">
        <v>0</v>
      </c>
      <c r="O3446" s="31">
        <v>1.6690970000000001</v>
      </c>
      <c r="P3446" s="36" t="s">
        <v>99</v>
      </c>
    </row>
    <row r="3447" spans="1:16" ht="48" x14ac:dyDescent="0.25">
      <c r="A3447" s="38">
        <v>40316</v>
      </c>
      <c r="B3447" s="38">
        <v>40316</v>
      </c>
      <c r="C3447" s="11">
        <v>2010</v>
      </c>
      <c r="D3447" s="35" t="s">
        <v>13</v>
      </c>
      <c r="E3447" s="11" t="s">
        <v>112</v>
      </c>
      <c r="F3447" s="36" t="s">
        <v>28</v>
      </c>
      <c r="G3447" s="36" t="s">
        <v>698</v>
      </c>
      <c r="H3447" s="9" t="s">
        <v>4892</v>
      </c>
      <c r="I3447" s="10">
        <v>0</v>
      </c>
      <c r="J3447" s="12">
        <v>15</v>
      </c>
      <c r="K3447" s="12">
        <v>0</v>
      </c>
      <c r="L3447" s="12">
        <v>0</v>
      </c>
      <c r="M3447" s="12">
        <v>0</v>
      </c>
      <c r="N3447" s="39">
        <v>0</v>
      </c>
      <c r="O3447" s="31">
        <v>0</v>
      </c>
      <c r="P3447" s="36" t="s">
        <v>99</v>
      </c>
    </row>
    <row r="3448" spans="1:16" ht="84" x14ac:dyDescent="0.25">
      <c r="A3448" s="38">
        <v>40325</v>
      </c>
      <c r="B3448" s="38">
        <v>40325</v>
      </c>
      <c r="C3448" s="11">
        <v>2010</v>
      </c>
      <c r="D3448" s="35" t="s">
        <v>115</v>
      </c>
      <c r="E3448" s="11" t="s">
        <v>352</v>
      </c>
      <c r="F3448" s="36" t="s">
        <v>51</v>
      </c>
      <c r="G3448" s="36" t="s">
        <v>4893</v>
      </c>
      <c r="H3448" s="9" t="s">
        <v>4894</v>
      </c>
      <c r="I3448" s="10">
        <v>5</v>
      </c>
      <c r="J3448" s="12">
        <v>5</v>
      </c>
      <c r="K3448" s="12">
        <v>0</v>
      </c>
      <c r="L3448" s="12">
        <v>0</v>
      </c>
      <c r="M3448" s="12">
        <v>0</v>
      </c>
      <c r="N3448" s="39">
        <v>0</v>
      </c>
      <c r="O3448" s="31">
        <v>0</v>
      </c>
      <c r="P3448" s="36" t="s">
        <v>99</v>
      </c>
    </row>
    <row r="3449" spans="1:16" ht="36" x14ac:dyDescent="0.25">
      <c r="A3449" s="38">
        <v>40326</v>
      </c>
      <c r="B3449" s="38">
        <v>40326</v>
      </c>
      <c r="C3449" s="11">
        <v>2010</v>
      </c>
      <c r="D3449" s="35" t="s">
        <v>13</v>
      </c>
      <c r="E3449" s="11" t="s">
        <v>112</v>
      </c>
      <c r="F3449" s="36" t="s">
        <v>69</v>
      </c>
      <c r="G3449" s="36" t="s">
        <v>4895</v>
      </c>
      <c r="H3449" s="9" t="s">
        <v>4896</v>
      </c>
      <c r="I3449" s="10">
        <v>0</v>
      </c>
      <c r="J3449" s="12">
        <v>10</v>
      </c>
      <c r="K3449" s="12">
        <v>0</v>
      </c>
      <c r="L3449" s="12">
        <v>0</v>
      </c>
      <c r="M3449" s="12">
        <v>0</v>
      </c>
      <c r="N3449" s="39">
        <v>0</v>
      </c>
      <c r="O3449" s="31">
        <v>0.1</v>
      </c>
      <c r="P3449" s="36" t="s">
        <v>99</v>
      </c>
    </row>
    <row r="3450" spans="1:16" ht="132" x14ac:dyDescent="0.25">
      <c r="A3450" s="38">
        <v>40327</v>
      </c>
      <c r="B3450" s="38">
        <v>40327</v>
      </c>
      <c r="C3450" s="11">
        <v>2010</v>
      </c>
      <c r="D3450" s="11" t="s">
        <v>34</v>
      </c>
      <c r="E3450" s="11" t="s">
        <v>67</v>
      </c>
      <c r="F3450" s="36" t="s">
        <v>36</v>
      </c>
      <c r="G3450" s="9" t="s">
        <v>4897</v>
      </c>
      <c r="H3450" s="9" t="s">
        <v>4898</v>
      </c>
      <c r="I3450" s="10">
        <v>3</v>
      </c>
      <c r="J3450" s="12">
        <v>437</v>
      </c>
      <c r="K3450" s="12">
        <v>86</v>
      </c>
      <c r="L3450" s="12">
        <v>0</v>
      </c>
      <c r="M3450" s="12">
        <v>0</v>
      </c>
      <c r="N3450" s="39">
        <v>0</v>
      </c>
      <c r="O3450" s="31">
        <v>0.75146800000000002</v>
      </c>
      <c r="P3450" s="36" t="s">
        <v>99</v>
      </c>
    </row>
    <row r="3451" spans="1:16" ht="24" x14ac:dyDescent="0.25">
      <c r="A3451" s="38">
        <v>40328</v>
      </c>
      <c r="B3451" s="38">
        <v>40328</v>
      </c>
      <c r="C3451" s="11">
        <v>2010</v>
      </c>
      <c r="D3451" s="11" t="s">
        <v>34</v>
      </c>
      <c r="E3451" s="11" t="s">
        <v>333</v>
      </c>
      <c r="F3451" s="36" t="s">
        <v>75</v>
      </c>
      <c r="G3451" s="36" t="s">
        <v>4899</v>
      </c>
      <c r="H3451" s="9" t="s">
        <v>4900</v>
      </c>
      <c r="I3451" s="10">
        <v>0</v>
      </c>
      <c r="J3451" s="12">
        <v>247</v>
      </c>
      <c r="K3451" s="12">
        <v>0</v>
      </c>
      <c r="L3451" s="12">
        <v>0</v>
      </c>
      <c r="M3451" s="12">
        <v>0</v>
      </c>
      <c r="N3451" s="39">
        <v>625</v>
      </c>
      <c r="O3451" s="31">
        <v>2.6052075000000001</v>
      </c>
      <c r="P3451" s="36" t="s">
        <v>41</v>
      </c>
    </row>
    <row r="3452" spans="1:16" ht="24" x14ac:dyDescent="0.25">
      <c r="A3452" s="38">
        <v>40328</v>
      </c>
      <c r="B3452" s="38">
        <v>40328</v>
      </c>
      <c r="C3452" s="11">
        <v>2010</v>
      </c>
      <c r="D3452" s="11" t="s">
        <v>34</v>
      </c>
      <c r="E3452" s="11" t="s">
        <v>333</v>
      </c>
      <c r="F3452" s="36" t="s">
        <v>75</v>
      </c>
      <c r="G3452" s="36" t="s">
        <v>4901</v>
      </c>
      <c r="H3452" s="9" t="s">
        <v>4902</v>
      </c>
      <c r="I3452" s="10">
        <v>0</v>
      </c>
      <c r="J3452" s="12">
        <v>139</v>
      </c>
      <c r="K3452" s="12">
        <v>0</v>
      </c>
      <c r="L3452" s="12">
        <v>0</v>
      </c>
      <c r="M3452" s="12">
        <v>0</v>
      </c>
      <c r="N3452" s="39">
        <v>308.5</v>
      </c>
      <c r="O3452" s="31">
        <v>1.3635699999999999</v>
      </c>
      <c r="P3452" s="36" t="s">
        <v>41</v>
      </c>
    </row>
    <row r="3453" spans="1:16" ht="72" x14ac:dyDescent="0.25">
      <c r="A3453" s="38">
        <v>40340</v>
      </c>
      <c r="B3453" s="38">
        <v>40340</v>
      </c>
      <c r="C3453" s="11">
        <v>2010</v>
      </c>
      <c r="D3453" s="35" t="s">
        <v>13</v>
      </c>
      <c r="E3453" s="11" t="s">
        <v>125</v>
      </c>
      <c r="F3453" s="36" t="s">
        <v>189</v>
      </c>
      <c r="G3453" s="36" t="s">
        <v>4903</v>
      </c>
      <c r="H3453" s="9" t="s">
        <v>4904</v>
      </c>
      <c r="I3453" s="10">
        <v>0</v>
      </c>
      <c r="J3453" s="12">
        <v>0</v>
      </c>
      <c r="K3453" s="12">
        <v>0</v>
      </c>
      <c r="L3453" s="12">
        <v>0</v>
      </c>
      <c r="M3453" s="12">
        <v>0</v>
      </c>
      <c r="N3453" s="39">
        <v>0</v>
      </c>
      <c r="O3453" s="31">
        <v>0</v>
      </c>
      <c r="P3453" s="36" t="s">
        <v>99</v>
      </c>
    </row>
    <row r="3454" spans="1:16" ht="96" x14ac:dyDescent="0.25">
      <c r="A3454" s="38">
        <v>40344</v>
      </c>
      <c r="B3454" s="38">
        <v>40344</v>
      </c>
      <c r="C3454" s="11">
        <v>2010</v>
      </c>
      <c r="D3454" s="35" t="s">
        <v>115</v>
      </c>
      <c r="E3454" s="11" t="s">
        <v>116</v>
      </c>
      <c r="F3454" s="36" t="s">
        <v>78</v>
      </c>
      <c r="G3454" s="36" t="s">
        <v>4658</v>
      </c>
      <c r="H3454" s="9" t="s">
        <v>4905</v>
      </c>
      <c r="I3454" s="10">
        <v>2</v>
      </c>
      <c r="J3454" s="12">
        <v>402</v>
      </c>
      <c r="K3454" s="12">
        <v>10</v>
      </c>
      <c r="L3454" s="12">
        <v>0</v>
      </c>
      <c r="M3454" s="12">
        <v>0</v>
      </c>
      <c r="N3454" s="39">
        <v>0</v>
      </c>
      <c r="O3454" s="31">
        <v>2.3258960000000002</v>
      </c>
      <c r="P3454" s="36" t="s">
        <v>99</v>
      </c>
    </row>
    <row r="3455" spans="1:16" ht="72" x14ac:dyDescent="0.25">
      <c r="A3455" s="38">
        <v>40356</v>
      </c>
      <c r="B3455" s="38">
        <v>40356</v>
      </c>
      <c r="C3455" s="11">
        <v>2010</v>
      </c>
      <c r="D3455" s="11" t="s">
        <v>34</v>
      </c>
      <c r="E3455" s="11" t="s">
        <v>35</v>
      </c>
      <c r="F3455" s="36" t="s">
        <v>36</v>
      </c>
      <c r="G3455" s="36" t="s">
        <v>4906</v>
      </c>
      <c r="H3455" s="9" t="s">
        <v>4907</v>
      </c>
      <c r="I3455" s="10">
        <v>0</v>
      </c>
      <c r="J3455" s="12">
        <v>497</v>
      </c>
      <c r="K3455" s="12">
        <v>54</v>
      </c>
      <c r="L3455" s="12">
        <v>0</v>
      </c>
      <c r="M3455" s="12">
        <v>0</v>
      </c>
      <c r="N3455" s="39">
        <v>0</v>
      </c>
      <c r="O3455" s="31">
        <v>69.554000000000002</v>
      </c>
      <c r="P3455" s="36" t="s">
        <v>298</v>
      </c>
    </row>
    <row r="3456" spans="1:16" ht="156" x14ac:dyDescent="0.25">
      <c r="A3456" s="38">
        <v>40358</v>
      </c>
      <c r="B3456" s="38">
        <v>40358</v>
      </c>
      <c r="C3456" s="11">
        <v>2010</v>
      </c>
      <c r="D3456" s="11" t="s">
        <v>34</v>
      </c>
      <c r="E3456" s="11" t="s">
        <v>67</v>
      </c>
      <c r="F3456" s="36" t="s">
        <v>189</v>
      </c>
      <c r="G3456" s="9" t="s">
        <v>4908</v>
      </c>
      <c r="H3456" s="9" t="s">
        <v>4909</v>
      </c>
      <c r="I3456" s="10">
        <v>0</v>
      </c>
      <c r="J3456" s="12">
        <v>5215</v>
      </c>
      <c r="K3456" s="12">
        <v>1043</v>
      </c>
      <c r="L3456" s="12">
        <v>0</v>
      </c>
      <c r="M3456" s="12">
        <v>0</v>
      </c>
      <c r="N3456" s="39">
        <v>0</v>
      </c>
      <c r="O3456" s="31">
        <v>24.140291000000001</v>
      </c>
      <c r="P3456" s="36" t="s">
        <v>99</v>
      </c>
    </row>
    <row r="3457" spans="1:16" ht="48" x14ac:dyDescent="0.25">
      <c r="A3457" s="38">
        <v>40359</v>
      </c>
      <c r="B3457" s="38">
        <v>40359</v>
      </c>
      <c r="C3457" s="11">
        <v>2010</v>
      </c>
      <c r="D3457" s="11" t="s">
        <v>34</v>
      </c>
      <c r="E3457" s="11" t="s">
        <v>67</v>
      </c>
      <c r="F3457" s="36" t="s">
        <v>57</v>
      </c>
      <c r="G3457" s="9" t="s">
        <v>4910</v>
      </c>
      <c r="H3457" s="9" t="s">
        <v>4911</v>
      </c>
      <c r="I3457" s="10">
        <v>14</v>
      </c>
      <c r="J3457" s="12">
        <v>494542</v>
      </c>
      <c r="K3457" s="12">
        <v>16549</v>
      </c>
      <c r="L3457" s="12">
        <v>37</v>
      </c>
      <c r="M3457" s="12">
        <v>0</v>
      </c>
      <c r="N3457" s="39">
        <v>2867.8</v>
      </c>
      <c r="O3457" s="31">
        <v>1430.3</v>
      </c>
      <c r="P3457" s="36" t="s">
        <v>38</v>
      </c>
    </row>
    <row r="3458" spans="1:16" ht="60" x14ac:dyDescent="0.25">
      <c r="A3458" s="38">
        <v>40359</v>
      </c>
      <c r="B3458" s="38">
        <v>40359</v>
      </c>
      <c r="C3458" s="11">
        <v>2010</v>
      </c>
      <c r="D3458" s="11" t="s">
        <v>34</v>
      </c>
      <c r="E3458" s="11" t="s">
        <v>67</v>
      </c>
      <c r="F3458" s="36" t="s">
        <v>69</v>
      </c>
      <c r="G3458" s="9" t="s">
        <v>4912</v>
      </c>
      <c r="H3458" s="9" t="s">
        <v>4913</v>
      </c>
      <c r="I3458" s="10">
        <v>6</v>
      </c>
      <c r="J3458" s="12">
        <v>58063</v>
      </c>
      <c r="K3458" s="12">
        <v>3141</v>
      </c>
      <c r="L3458" s="12">
        <v>230</v>
      </c>
      <c r="M3458" s="12">
        <v>8</v>
      </c>
      <c r="N3458" s="39">
        <v>158178</v>
      </c>
      <c r="O3458" s="31">
        <v>2101.6390000000001</v>
      </c>
      <c r="P3458" s="36" t="s">
        <v>38</v>
      </c>
    </row>
    <row r="3459" spans="1:16" ht="60" x14ac:dyDescent="0.25">
      <c r="A3459" s="38">
        <v>40359</v>
      </c>
      <c r="B3459" s="38">
        <v>40359</v>
      </c>
      <c r="C3459" s="11">
        <v>2010</v>
      </c>
      <c r="D3459" s="11" t="s">
        <v>34</v>
      </c>
      <c r="E3459" s="11" t="s">
        <v>67</v>
      </c>
      <c r="F3459" s="36" t="s">
        <v>62</v>
      </c>
      <c r="G3459" s="9" t="s">
        <v>4914</v>
      </c>
      <c r="H3459" s="9" t="s">
        <v>4915</v>
      </c>
      <c r="I3459" s="10">
        <v>9</v>
      </c>
      <c r="J3459" s="12">
        <v>97304</v>
      </c>
      <c r="K3459" s="12">
        <v>11936</v>
      </c>
      <c r="L3459" s="12">
        <v>1502</v>
      </c>
      <c r="M3459" s="12">
        <v>224</v>
      </c>
      <c r="N3459" s="39">
        <v>10012</v>
      </c>
      <c r="O3459" s="31">
        <v>21500.857</v>
      </c>
      <c r="P3459" s="36" t="s">
        <v>38</v>
      </c>
    </row>
    <row r="3460" spans="1:16" ht="36" x14ac:dyDescent="0.25">
      <c r="A3460" s="38">
        <v>40360</v>
      </c>
      <c r="B3460" s="38">
        <v>40408</v>
      </c>
      <c r="C3460" s="11">
        <v>2010</v>
      </c>
      <c r="D3460" s="11" t="s">
        <v>34</v>
      </c>
      <c r="E3460" s="11" t="s">
        <v>50</v>
      </c>
      <c r="F3460" s="36" t="s">
        <v>69</v>
      </c>
      <c r="G3460" s="9" t="s">
        <v>4916</v>
      </c>
      <c r="H3460" s="9" t="s">
        <v>4917</v>
      </c>
      <c r="I3460" s="10">
        <v>0</v>
      </c>
      <c r="J3460" s="12">
        <v>6640</v>
      </c>
      <c r="K3460" s="12">
        <v>1108</v>
      </c>
      <c r="L3460" s="12">
        <v>11</v>
      </c>
      <c r="M3460" s="12">
        <v>0</v>
      </c>
      <c r="N3460" s="39">
        <v>0</v>
      </c>
      <c r="O3460" s="31">
        <v>109.733</v>
      </c>
      <c r="P3460" s="36" t="s">
        <v>298</v>
      </c>
    </row>
    <row r="3461" spans="1:16" ht="72" x14ac:dyDescent="0.25">
      <c r="A3461" s="38">
        <v>40360</v>
      </c>
      <c r="B3461" s="38">
        <v>40366</v>
      </c>
      <c r="C3461" s="11">
        <v>2010</v>
      </c>
      <c r="D3461" s="11" t="s">
        <v>34</v>
      </c>
      <c r="E3461" s="11" t="s">
        <v>35</v>
      </c>
      <c r="F3461" s="36" t="s">
        <v>42</v>
      </c>
      <c r="G3461" s="36" t="s">
        <v>4918</v>
      </c>
      <c r="H3461" s="9" t="s">
        <v>4919</v>
      </c>
      <c r="I3461" s="10">
        <v>0</v>
      </c>
      <c r="J3461" s="12">
        <v>3319</v>
      </c>
      <c r="K3461" s="12">
        <v>20</v>
      </c>
      <c r="L3461" s="12">
        <v>0</v>
      </c>
      <c r="M3461" s="12">
        <v>2</v>
      </c>
      <c r="N3461" s="39">
        <v>0</v>
      </c>
      <c r="O3461" s="31">
        <v>30.8</v>
      </c>
      <c r="P3461" s="36" t="s">
        <v>298</v>
      </c>
    </row>
    <row r="3462" spans="1:16" ht="24" x14ac:dyDescent="0.25">
      <c r="A3462" s="38">
        <v>40360</v>
      </c>
      <c r="B3462" s="38">
        <v>40360</v>
      </c>
      <c r="C3462" s="11">
        <v>2010</v>
      </c>
      <c r="D3462" s="11" t="s">
        <v>34</v>
      </c>
      <c r="E3462" s="11" t="s">
        <v>35</v>
      </c>
      <c r="F3462" s="36" t="s">
        <v>75</v>
      </c>
      <c r="G3462" s="36" t="s">
        <v>1847</v>
      </c>
      <c r="H3462" s="9" t="s">
        <v>4920</v>
      </c>
      <c r="I3462" s="10">
        <v>0</v>
      </c>
      <c r="J3462" s="12">
        <v>355</v>
      </c>
      <c r="K3462" s="12">
        <v>0</v>
      </c>
      <c r="L3462" s="12">
        <v>0</v>
      </c>
      <c r="M3462" s="12">
        <v>0</v>
      </c>
      <c r="N3462" s="39">
        <v>1319.56</v>
      </c>
      <c r="O3462" s="31">
        <v>17.9693419</v>
      </c>
      <c r="P3462" s="36" t="s">
        <v>99</v>
      </c>
    </row>
    <row r="3463" spans="1:16" ht="108" x14ac:dyDescent="0.25">
      <c r="A3463" s="38">
        <v>40360</v>
      </c>
      <c r="B3463" s="38">
        <v>40360</v>
      </c>
      <c r="C3463" s="11">
        <v>2010</v>
      </c>
      <c r="D3463" s="11" t="s">
        <v>34</v>
      </c>
      <c r="E3463" s="11" t="s">
        <v>35</v>
      </c>
      <c r="F3463" s="36" t="s">
        <v>75</v>
      </c>
      <c r="G3463" s="36" t="s">
        <v>4921</v>
      </c>
      <c r="H3463" s="9" t="s">
        <v>4922</v>
      </c>
      <c r="I3463" s="10">
        <v>0</v>
      </c>
      <c r="J3463" s="12">
        <v>100</v>
      </c>
      <c r="K3463" s="12">
        <v>20</v>
      </c>
      <c r="L3463" s="12">
        <v>0</v>
      </c>
      <c r="M3463" s="12">
        <v>0</v>
      </c>
      <c r="N3463" s="39">
        <v>0</v>
      </c>
      <c r="O3463" s="31">
        <v>1.91808</v>
      </c>
      <c r="P3463" s="36" t="s">
        <v>99</v>
      </c>
    </row>
    <row r="3464" spans="1:16" x14ac:dyDescent="0.25">
      <c r="A3464" s="38">
        <v>40361</v>
      </c>
      <c r="B3464" s="38">
        <v>40361</v>
      </c>
      <c r="C3464" s="11">
        <v>2010</v>
      </c>
      <c r="D3464" s="11" t="s">
        <v>34</v>
      </c>
      <c r="E3464" s="11" t="s">
        <v>323</v>
      </c>
      <c r="F3464" s="36" t="s">
        <v>69</v>
      </c>
      <c r="G3464" s="36" t="s">
        <v>4923</v>
      </c>
      <c r="H3464" s="9" t="s">
        <v>4924</v>
      </c>
      <c r="I3464" s="10">
        <v>1</v>
      </c>
      <c r="J3464" s="12">
        <v>1</v>
      </c>
      <c r="K3464" s="12">
        <v>0</v>
      </c>
      <c r="L3464" s="12">
        <v>0</v>
      </c>
      <c r="M3464" s="12">
        <v>0</v>
      </c>
      <c r="N3464" s="39">
        <v>0</v>
      </c>
      <c r="O3464" s="31">
        <v>0</v>
      </c>
      <c r="P3464" s="36" t="s">
        <v>99</v>
      </c>
    </row>
    <row r="3465" spans="1:16" ht="36" x14ac:dyDescent="0.25">
      <c r="A3465" s="38">
        <v>40362</v>
      </c>
      <c r="B3465" s="38">
        <v>40362</v>
      </c>
      <c r="C3465" s="11">
        <v>2010</v>
      </c>
      <c r="D3465" s="11" t="s">
        <v>34</v>
      </c>
      <c r="E3465" s="11" t="s">
        <v>35</v>
      </c>
      <c r="F3465" s="36" t="s">
        <v>55</v>
      </c>
      <c r="G3465" s="36" t="s">
        <v>936</v>
      </c>
      <c r="H3465" s="9" t="s">
        <v>4925</v>
      </c>
      <c r="I3465" s="10">
        <v>0</v>
      </c>
      <c r="J3465" s="12">
        <v>35</v>
      </c>
      <c r="K3465" s="12">
        <v>5</v>
      </c>
      <c r="L3465" s="12">
        <v>0</v>
      </c>
      <c r="M3465" s="12">
        <v>0</v>
      </c>
      <c r="N3465" s="39">
        <v>0</v>
      </c>
      <c r="O3465" s="31">
        <v>2.5600000000000001E-2</v>
      </c>
      <c r="P3465" s="36" t="s">
        <v>99</v>
      </c>
    </row>
    <row r="3466" spans="1:16" ht="24" x14ac:dyDescent="0.25">
      <c r="A3466" s="38">
        <v>40365</v>
      </c>
      <c r="B3466" s="38">
        <v>40365</v>
      </c>
      <c r="C3466" s="11">
        <v>2010</v>
      </c>
      <c r="D3466" s="11" t="s">
        <v>34</v>
      </c>
      <c r="E3466" s="11" t="s">
        <v>323</v>
      </c>
      <c r="F3466" s="36" t="s">
        <v>28</v>
      </c>
      <c r="G3466" s="36" t="s">
        <v>4926</v>
      </c>
      <c r="H3466" s="9" t="s">
        <v>4927</v>
      </c>
      <c r="I3466" s="10">
        <v>2</v>
      </c>
      <c r="J3466" s="12">
        <v>2</v>
      </c>
      <c r="K3466" s="12">
        <v>0</v>
      </c>
      <c r="L3466" s="12">
        <v>0</v>
      </c>
      <c r="M3466" s="12">
        <v>0</v>
      </c>
      <c r="N3466" s="39">
        <v>0</v>
      </c>
      <c r="O3466" s="31">
        <v>0</v>
      </c>
      <c r="P3466" s="36" t="s">
        <v>99</v>
      </c>
    </row>
    <row r="3467" spans="1:16" x14ac:dyDescent="0.25">
      <c r="A3467" s="38">
        <v>40369</v>
      </c>
      <c r="B3467" s="38">
        <v>40369</v>
      </c>
      <c r="C3467" s="11">
        <v>2010</v>
      </c>
      <c r="D3467" s="11" t="s">
        <v>34</v>
      </c>
      <c r="E3467" s="11" t="s">
        <v>323</v>
      </c>
      <c r="F3467" s="36" t="s">
        <v>57</v>
      </c>
      <c r="G3467" s="36" t="s">
        <v>4928</v>
      </c>
      <c r="H3467" s="9" t="s">
        <v>4929</v>
      </c>
      <c r="I3467" s="10">
        <v>2</v>
      </c>
      <c r="J3467" s="12">
        <v>2</v>
      </c>
      <c r="K3467" s="12">
        <v>0</v>
      </c>
      <c r="L3467" s="12">
        <v>0</v>
      </c>
      <c r="M3467" s="12">
        <v>0</v>
      </c>
      <c r="N3467" s="39">
        <v>0</v>
      </c>
      <c r="O3467" s="31">
        <v>0</v>
      </c>
      <c r="P3467" s="36" t="s">
        <v>99</v>
      </c>
    </row>
    <row r="3468" spans="1:16" ht="48" x14ac:dyDescent="0.25">
      <c r="A3468" s="38">
        <v>40372</v>
      </c>
      <c r="B3468" s="38">
        <v>40372</v>
      </c>
      <c r="C3468" s="11">
        <v>2010</v>
      </c>
      <c r="D3468" s="11" t="s">
        <v>34</v>
      </c>
      <c r="E3468" s="11" t="s">
        <v>35</v>
      </c>
      <c r="F3468" s="36" t="s">
        <v>36</v>
      </c>
      <c r="G3468" s="36" t="s">
        <v>414</v>
      </c>
      <c r="H3468" s="9" t="s">
        <v>4930</v>
      </c>
      <c r="I3468" s="10">
        <v>1</v>
      </c>
      <c r="J3468" s="12">
        <v>4</v>
      </c>
      <c r="K3468" s="12">
        <v>0</v>
      </c>
      <c r="L3468" s="12">
        <v>0</v>
      </c>
      <c r="M3468" s="12">
        <v>0</v>
      </c>
      <c r="N3468" s="39">
        <v>0</v>
      </c>
      <c r="O3468" s="31">
        <v>0</v>
      </c>
      <c r="P3468" s="36" t="s">
        <v>99</v>
      </c>
    </row>
    <row r="3469" spans="1:16" ht="84" x14ac:dyDescent="0.25">
      <c r="A3469" s="38">
        <v>40372</v>
      </c>
      <c r="B3469" s="38">
        <v>40372</v>
      </c>
      <c r="C3469" s="11">
        <v>2010</v>
      </c>
      <c r="D3469" s="11" t="s">
        <v>34</v>
      </c>
      <c r="E3469" s="11" t="s">
        <v>35</v>
      </c>
      <c r="F3469" s="36" t="s">
        <v>75</v>
      </c>
      <c r="G3469" s="36" t="s">
        <v>4931</v>
      </c>
      <c r="H3469" s="9" t="s">
        <v>4932</v>
      </c>
      <c r="I3469" s="10">
        <v>0</v>
      </c>
      <c r="J3469" s="12">
        <v>104</v>
      </c>
      <c r="K3469" s="12">
        <v>19</v>
      </c>
      <c r="L3469" s="12">
        <v>0</v>
      </c>
      <c r="M3469" s="12">
        <v>0</v>
      </c>
      <c r="N3469" s="39">
        <v>30</v>
      </c>
      <c r="O3469" s="31">
        <v>0.37602199999999997</v>
      </c>
      <c r="P3469" s="36" t="s">
        <v>99</v>
      </c>
    </row>
    <row r="3470" spans="1:16" ht="84" x14ac:dyDescent="0.25">
      <c r="A3470" s="38">
        <v>40376</v>
      </c>
      <c r="B3470" s="38">
        <v>40376</v>
      </c>
      <c r="C3470" s="11">
        <v>2010</v>
      </c>
      <c r="D3470" s="11" t="s">
        <v>34</v>
      </c>
      <c r="E3470" s="11" t="s">
        <v>35</v>
      </c>
      <c r="F3470" s="36" t="s">
        <v>47</v>
      </c>
      <c r="G3470" s="36" t="s">
        <v>4933</v>
      </c>
      <c r="H3470" s="9" t="s">
        <v>4934</v>
      </c>
      <c r="I3470" s="10">
        <v>1</v>
      </c>
      <c r="J3470" s="12">
        <v>601</v>
      </c>
      <c r="K3470" s="12">
        <v>120</v>
      </c>
      <c r="L3470" s="12">
        <v>0</v>
      </c>
      <c r="M3470" s="12">
        <v>0</v>
      </c>
      <c r="N3470" s="39">
        <v>0</v>
      </c>
      <c r="O3470" s="31">
        <v>1.0485599999999999</v>
      </c>
      <c r="P3470" s="36" t="s">
        <v>99</v>
      </c>
    </row>
    <row r="3471" spans="1:16" ht="24" x14ac:dyDescent="0.25">
      <c r="A3471" s="38">
        <v>40376</v>
      </c>
      <c r="B3471" s="38">
        <v>40376</v>
      </c>
      <c r="C3471" s="11">
        <v>2010</v>
      </c>
      <c r="D3471" s="11" t="s">
        <v>34</v>
      </c>
      <c r="E3471" s="11" t="s">
        <v>35</v>
      </c>
      <c r="F3471" s="36" t="s">
        <v>75</v>
      </c>
      <c r="G3471" s="36" t="s">
        <v>4935</v>
      </c>
      <c r="H3471" s="9" t="s">
        <v>4936</v>
      </c>
      <c r="I3471" s="10">
        <v>0</v>
      </c>
      <c r="J3471" s="12">
        <v>245</v>
      </c>
      <c r="K3471" s="12">
        <v>0</v>
      </c>
      <c r="L3471" s="12">
        <v>0</v>
      </c>
      <c r="M3471" s="12">
        <v>0</v>
      </c>
      <c r="N3471" s="39">
        <v>995.24</v>
      </c>
      <c r="O3471" s="31">
        <v>16.555963439999999</v>
      </c>
      <c r="P3471" s="36" t="s">
        <v>99</v>
      </c>
    </row>
    <row r="3472" spans="1:16" x14ac:dyDescent="0.25">
      <c r="A3472" s="38">
        <v>40377</v>
      </c>
      <c r="B3472" s="38">
        <v>40377</v>
      </c>
      <c r="C3472" s="11">
        <v>2010</v>
      </c>
      <c r="D3472" s="11" t="s">
        <v>34</v>
      </c>
      <c r="E3472" s="11" t="s">
        <v>323</v>
      </c>
      <c r="F3472" s="36" t="s">
        <v>69</v>
      </c>
      <c r="G3472" s="36" t="s">
        <v>1160</v>
      </c>
      <c r="H3472" s="9" t="s">
        <v>4937</v>
      </c>
      <c r="I3472" s="10">
        <v>1</v>
      </c>
      <c r="J3472" s="12">
        <v>1</v>
      </c>
      <c r="K3472" s="12">
        <v>0</v>
      </c>
      <c r="L3472" s="12">
        <v>0</v>
      </c>
      <c r="M3472" s="12">
        <v>0</v>
      </c>
      <c r="N3472" s="39">
        <v>0</v>
      </c>
      <c r="O3472" s="31">
        <v>0</v>
      </c>
      <c r="P3472" s="36" t="s">
        <v>99</v>
      </c>
    </row>
    <row r="3473" spans="1:16" ht="132" x14ac:dyDescent="0.25">
      <c r="A3473" s="38">
        <v>40379</v>
      </c>
      <c r="B3473" s="38">
        <v>40451</v>
      </c>
      <c r="C3473" s="11">
        <v>2010</v>
      </c>
      <c r="D3473" s="11" t="s">
        <v>34</v>
      </c>
      <c r="E3473" s="11" t="s">
        <v>35</v>
      </c>
      <c r="F3473" s="36" t="s">
        <v>92</v>
      </c>
      <c r="G3473" s="36" t="s">
        <v>4938</v>
      </c>
      <c r="H3473" s="9" t="s">
        <v>4939</v>
      </c>
      <c r="I3473" s="10">
        <v>13</v>
      </c>
      <c r="J3473" s="12">
        <v>22090</v>
      </c>
      <c r="K3473" s="12">
        <v>3619</v>
      </c>
      <c r="L3473" s="12">
        <v>448</v>
      </c>
      <c r="M3473" s="12">
        <v>78</v>
      </c>
      <c r="N3473" s="39">
        <v>68353</v>
      </c>
      <c r="O3473" s="31">
        <v>4424.03</v>
      </c>
      <c r="P3473" s="36" t="s">
        <v>38</v>
      </c>
    </row>
    <row r="3474" spans="1:16" ht="84" x14ac:dyDescent="0.25">
      <c r="A3474" s="38">
        <v>40379</v>
      </c>
      <c r="B3474" s="38">
        <v>40379</v>
      </c>
      <c r="C3474" s="11">
        <v>2010</v>
      </c>
      <c r="D3474" s="35" t="s">
        <v>104</v>
      </c>
      <c r="E3474" s="11" t="s">
        <v>276</v>
      </c>
      <c r="F3474" s="36" t="s">
        <v>92</v>
      </c>
      <c r="G3474" s="36" t="s">
        <v>4940</v>
      </c>
      <c r="H3474" s="9" t="s">
        <v>4941</v>
      </c>
      <c r="I3474" s="10">
        <v>11</v>
      </c>
      <c r="J3474" s="12">
        <v>11</v>
      </c>
      <c r="K3474" s="12">
        <v>0</v>
      </c>
      <c r="L3474" s="12">
        <v>0</v>
      </c>
      <c r="M3474" s="12">
        <v>0</v>
      </c>
      <c r="N3474" s="39">
        <v>0</v>
      </c>
      <c r="O3474" s="31">
        <v>0</v>
      </c>
      <c r="P3474" s="36" t="s">
        <v>38</v>
      </c>
    </row>
    <row r="3475" spans="1:16" ht="108" x14ac:dyDescent="0.25">
      <c r="A3475" s="38">
        <v>40380</v>
      </c>
      <c r="B3475" s="38">
        <v>40380</v>
      </c>
      <c r="C3475" s="11">
        <v>2010</v>
      </c>
      <c r="D3475" s="11" t="s">
        <v>34</v>
      </c>
      <c r="E3475" s="11" t="s">
        <v>35</v>
      </c>
      <c r="F3475" s="36" t="s">
        <v>36</v>
      </c>
      <c r="G3475" s="9" t="s">
        <v>4942</v>
      </c>
      <c r="H3475" s="9" t="s">
        <v>4943</v>
      </c>
      <c r="I3475" s="10">
        <v>5</v>
      </c>
      <c r="J3475" s="12">
        <v>135</v>
      </c>
      <c r="K3475" s="12">
        <v>0</v>
      </c>
      <c r="L3475" s="12">
        <v>0</v>
      </c>
      <c r="M3475" s="12">
        <v>0</v>
      </c>
      <c r="N3475" s="39">
        <v>0</v>
      </c>
      <c r="O3475" s="31">
        <v>0</v>
      </c>
      <c r="P3475" s="36" t="s">
        <v>99</v>
      </c>
    </row>
    <row r="3476" spans="1:16" ht="312" x14ac:dyDescent="0.25">
      <c r="A3476" s="38">
        <v>40380</v>
      </c>
      <c r="B3476" s="38">
        <v>40389</v>
      </c>
      <c r="C3476" s="11">
        <v>2010</v>
      </c>
      <c r="D3476" s="11" t="s">
        <v>34</v>
      </c>
      <c r="E3476" s="11" t="s">
        <v>35</v>
      </c>
      <c r="F3476" s="36" t="s">
        <v>42</v>
      </c>
      <c r="G3476" s="9" t="s">
        <v>4944</v>
      </c>
      <c r="H3476" s="9" t="s">
        <v>4945</v>
      </c>
      <c r="I3476" s="10">
        <v>4</v>
      </c>
      <c r="J3476" s="12">
        <v>10125</v>
      </c>
      <c r="K3476" s="12">
        <v>300</v>
      </c>
      <c r="L3476" s="12">
        <v>0</v>
      </c>
      <c r="M3476" s="12">
        <v>0</v>
      </c>
      <c r="N3476" s="39">
        <v>0</v>
      </c>
      <c r="O3476" s="31">
        <v>115.596</v>
      </c>
      <c r="P3476" s="36" t="s">
        <v>298</v>
      </c>
    </row>
    <row r="3477" spans="1:16" ht="120" x14ac:dyDescent="0.25">
      <c r="A3477" s="38">
        <v>40381</v>
      </c>
      <c r="B3477" s="38">
        <v>40415</v>
      </c>
      <c r="C3477" s="11">
        <v>2010</v>
      </c>
      <c r="D3477" s="11" t="s">
        <v>34</v>
      </c>
      <c r="E3477" s="11" t="s">
        <v>35</v>
      </c>
      <c r="F3477" s="36" t="s">
        <v>162</v>
      </c>
      <c r="G3477" s="9" t="s">
        <v>4946</v>
      </c>
      <c r="H3477" s="9" t="s">
        <v>4947</v>
      </c>
      <c r="I3477" s="10">
        <v>0</v>
      </c>
      <c r="J3477" s="12">
        <v>81262</v>
      </c>
      <c r="K3477" s="12">
        <v>10591</v>
      </c>
      <c r="L3477" s="12">
        <v>2</v>
      </c>
      <c r="M3477" s="12">
        <v>0</v>
      </c>
      <c r="N3477" s="39">
        <v>265</v>
      </c>
      <c r="O3477" s="31">
        <v>1407.537</v>
      </c>
      <c r="P3477" s="36" t="s">
        <v>4948</v>
      </c>
    </row>
    <row r="3478" spans="1:16" ht="48" x14ac:dyDescent="0.25">
      <c r="A3478" s="38">
        <v>40383</v>
      </c>
      <c r="B3478" s="38">
        <v>40385</v>
      </c>
      <c r="C3478" s="11">
        <v>2010</v>
      </c>
      <c r="D3478" s="11" t="s">
        <v>34</v>
      </c>
      <c r="E3478" s="11" t="s">
        <v>50</v>
      </c>
      <c r="F3478" s="36" t="s">
        <v>162</v>
      </c>
      <c r="G3478" s="36" t="s">
        <v>4949</v>
      </c>
      <c r="H3478" s="9" t="s">
        <v>4950</v>
      </c>
      <c r="I3478" s="10">
        <v>0</v>
      </c>
      <c r="J3478" s="12">
        <v>0</v>
      </c>
      <c r="K3478" s="12">
        <v>0</v>
      </c>
      <c r="L3478" s="12">
        <v>0</v>
      </c>
      <c r="M3478" s="12">
        <v>0</v>
      </c>
      <c r="N3478" s="39">
        <v>0</v>
      </c>
      <c r="O3478" s="31">
        <v>836.62099999999998</v>
      </c>
      <c r="P3478" s="36" t="s">
        <v>298</v>
      </c>
    </row>
    <row r="3479" spans="1:16" ht="36" x14ac:dyDescent="0.25">
      <c r="A3479" s="38">
        <v>40383</v>
      </c>
      <c r="B3479" s="38">
        <v>40389</v>
      </c>
      <c r="C3479" s="11">
        <v>2010</v>
      </c>
      <c r="D3479" s="11" t="s">
        <v>34</v>
      </c>
      <c r="E3479" s="11" t="s">
        <v>50</v>
      </c>
      <c r="F3479" s="36" t="s">
        <v>69</v>
      </c>
      <c r="G3479" s="36" t="s">
        <v>4951</v>
      </c>
      <c r="H3479" s="9" t="s">
        <v>4952</v>
      </c>
      <c r="I3479" s="10">
        <v>0</v>
      </c>
      <c r="J3479" s="12">
        <v>2225</v>
      </c>
      <c r="K3479" s="12">
        <v>445</v>
      </c>
      <c r="L3479" s="12">
        <v>0</v>
      </c>
      <c r="M3479" s="12">
        <v>0</v>
      </c>
      <c r="N3479" s="39">
        <v>0</v>
      </c>
      <c r="O3479" s="31">
        <v>97.17</v>
      </c>
      <c r="P3479" s="36" t="s">
        <v>298</v>
      </c>
    </row>
    <row r="3480" spans="1:16" ht="24" x14ac:dyDescent="0.25">
      <c r="A3480" s="38">
        <v>40387</v>
      </c>
      <c r="B3480" s="38">
        <v>40387</v>
      </c>
      <c r="C3480" s="11">
        <v>2010</v>
      </c>
      <c r="D3480" s="11" t="s">
        <v>34</v>
      </c>
      <c r="E3480" s="11" t="s">
        <v>35</v>
      </c>
      <c r="F3480" s="36" t="s">
        <v>75</v>
      </c>
      <c r="G3480" s="36" t="s">
        <v>389</v>
      </c>
      <c r="H3480" s="9" t="s">
        <v>4953</v>
      </c>
      <c r="I3480" s="10">
        <v>0</v>
      </c>
      <c r="J3480" s="12">
        <v>74</v>
      </c>
      <c r="K3480" s="12">
        <v>0</v>
      </c>
      <c r="L3480" s="12">
        <v>0</v>
      </c>
      <c r="M3480" s="12">
        <v>0</v>
      </c>
      <c r="N3480" s="39">
        <v>222.66</v>
      </c>
      <c r="O3480" s="31">
        <v>1.8767562520000001</v>
      </c>
      <c r="P3480" s="36" t="s">
        <v>99</v>
      </c>
    </row>
    <row r="3481" spans="1:16" ht="156" x14ac:dyDescent="0.25">
      <c r="A3481" s="38">
        <v>40391</v>
      </c>
      <c r="B3481" s="38">
        <v>40482</v>
      </c>
      <c r="C3481" s="11">
        <v>2010</v>
      </c>
      <c r="D3481" s="11" t="s">
        <v>34</v>
      </c>
      <c r="E3481" s="11" t="s">
        <v>39</v>
      </c>
      <c r="F3481" s="36" t="s">
        <v>32</v>
      </c>
      <c r="G3481" s="36" t="s">
        <v>4954</v>
      </c>
      <c r="H3481" s="9" t="s">
        <v>4955</v>
      </c>
      <c r="I3481" s="10">
        <v>0</v>
      </c>
      <c r="J3481" s="12">
        <v>42702</v>
      </c>
      <c r="K3481" s="12">
        <v>0</v>
      </c>
      <c r="L3481" s="12">
        <v>0</v>
      </c>
      <c r="M3481" s="12">
        <v>0</v>
      </c>
      <c r="N3481" s="39">
        <v>276331</v>
      </c>
      <c r="O3481" s="31">
        <v>2769.980701</v>
      </c>
      <c r="P3481" s="36" t="s">
        <v>41</v>
      </c>
    </row>
    <row r="3482" spans="1:16" ht="36" x14ac:dyDescent="0.25">
      <c r="A3482" s="38">
        <v>40394</v>
      </c>
      <c r="B3482" s="38">
        <v>40394</v>
      </c>
      <c r="C3482" s="11">
        <v>2010</v>
      </c>
      <c r="D3482" s="35" t="s">
        <v>115</v>
      </c>
      <c r="E3482" s="11" t="s">
        <v>116</v>
      </c>
      <c r="F3482" s="36" t="s">
        <v>57</v>
      </c>
      <c r="G3482" s="36" t="s">
        <v>1642</v>
      </c>
      <c r="H3482" s="9" t="s">
        <v>4956</v>
      </c>
      <c r="I3482" s="10">
        <v>1</v>
      </c>
      <c r="J3482" s="12">
        <v>30</v>
      </c>
      <c r="K3482" s="12">
        <v>0</v>
      </c>
      <c r="L3482" s="12">
        <v>0</v>
      </c>
      <c r="M3482" s="12">
        <v>0</v>
      </c>
      <c r="N3482" s="39">
        <v>0</v>
      </c>
      <c r="O3482" s="31">
        <v>0.4</v>
      </c>
      <c r="P3482" s="36" t="s">
        <v>99</v>
      </c>
    </row>
    <row r="3483" spans="1:16" ht="48" x14ac:dyDescent="0.25">
      <c r="A3483" s="38">
        <v>40394</v>
      </c>
      <c r="B3483" s="38">
        <v>40394</v>
      </c>
      <c r="C3483" s="11">
        <v>2010</v>
      </c>
      <c r="D3483" s="11" t="s">
        <v>34</v>
      </c>
      <c r="E3483" s="11" t="s">
        <v>35</v>
      </c>
      <c r="F3483" s="36" t="s">
        <v>51</v>
      </c>
      <c r="G3483" s="36" t="s">
        <v>4957</v>
      </c>
      <c r="H3483" s="9" t="s">
        <v>4958</v>
      </c>
      <c r="I3483" s="10">
        <v>0</v>
      </c>
      <c r="J3483" s="12">
        <v>500</v>
      </c>
      <c r="K3483" s="12">
        <v>100</v>
      </c>
      <c r="L3483" s="12">
        <v>0</v>
      </c>
      <c r="M3483" s="12">
        <v>0</v>
      </c>
      <c r="N3483" s="39">
        <v>0</v>
      </c>
      <c r="O3483" s="31">
        <v>4.88</v>
      </c>
      <c r="P3483" s="36" t="s">
        <v>298</v>
      </c>
    </row>
    <row r="3484" spans="1:16" ht="36" x14ac:dyDescent="0.25">
      <c r="A3484" s="38">
        <v>40398</v>
      </c>
      <c r="B3484" s="38">
        <v>40398</v>
      </c>
      <c r="C3484" s="11">
        <v>2010</v>
      </c>
      <c r="D3484" s="11" t="s">
        <v>34</v>
      </c>
      <c r="E3484" s="11" t="s">
        <v>323</v>
      </c>
      <c r="F3484" s="36" t="s">
        <v>72</v>
      </c>
      <c r="G3484" s="36" t="s">
        <v>430</v>
      </c>
      <c r="H3484" s="9" t="s">
        <v>4959</v>
      </c>
      <c r="I3484" s="10">
        <v>1</v>
      </c>
      <c r="J3484" s="12">
        <v>1</v>
      </c>
      <c r="K3484" s="12">
        <v>0</v>
      </c>
      <c r="L3484" s="12">
        <v>0</v>
      </c>
      <c r="M3484" s="12">
        <v>0</v>
      </c>
      <c r="N3484" s="39">
        <v>0</v>
      </c>
      <c r="O3484" s="31">
        <v>0</v>
      </c>
      <c r="P3484" s="36" t="s">
        <v>99</v>
      </c>
    </row>
    <row r="3485" spans="1:16" ht="120" x14ac:dyDescent="0.25">
      <c r="A3485" s="38">
        <v>40398</v>
      </c>
      <c r="B3485" s="38">
        <v>40398</v>
      </c>
      <c r="C3485" s="11">
        <v>2010</v>
      </c>
      <c r="D3485" s="11" t="s">
        <v>34</v>
      </c>
      <c r="E3485" s="11" t="s">
        <v>35</v>
      </c>
      <c r="F3485" s="36" t="s">
        <v>36</v>
      </c>
      <c r="G3485" s="36" t="s">
        <v>4960</v>
      </c>
      <c r="H3485" s="9" t="s">
        <v>4961</v>
      </c>
      <c r="I3485" s="10">
        <v>19</v>
      </c>
      <c r="J3485" s="12">
        <v>13307</v>
      </c>
      <c r="K3485" s="12">
        <v>1723</v>
      </c>
      <c r="L3485" s="12">
        <v>625</v>
      </c>
      <c r="M3485" s="12">
        <v>1</v>
      </c>
      <c r="N3485" s="39">
        <v>13655.718000000001</v>
      </c>
      <c r="O3485" s="31">
        <v>8456.0560000000005</v>
      </c>
      <c r="P3485" s="36" t="s">
        <v>99</v>
      </c>
    </row>
    <row r="3486" spans="1:16" ht="48" x14ac:dyDescent="0.25">
      <c r="A3486" s="38">
        <v>40398</v>
      </c>
      <c r="B3486" s="38">
        <v>40398</v>
      </c>
      <c r="C3486" s="11">
        <v>2010</v>
      </c>
      <c r="D3486" s="35" t="s">
        <v>115</v>
      </c>
      <c r="E3486" s="11" t="s">
        <v>116</v>
      </c>
      <c r="F3486" s="36" t="s">
        <v>19</v>
      </c>
      <c r="G3486" s="36" t="s">
        <v>1282</v>
      </c>
      <c r="H3486" s="9" t="s">
        <v>4962</v>
      </c>
      <c r="I3486" s="10">
        <v>2</v>
      </c>
      <c r="J3486" s="12">
        <v>8</v>
      </c>
      <c r="K3486" s="12">
        <v>0</v>
      </c>
      <c r="L3486" s="12">
        <v>0</v>
      </c>
      <c r="M3486" s="12">
        <v>0</v>
      </c>
      <c r="N3486" s="39">
        <v>0</v>
      </c>
      <c r="O3486" s="31">
        <v>0</v>
      </c>
      <c r="P3486" s="36" t="s">
        <v>99</v>
      </c>
    </row>
    <row r="3487" spans="1:16" ht="48" x14ac:dyDescent="0.25">
      <c r="A3487" s="38">
        <v>40398</v>
      </c>
      <c r="B3487" s="38">
        <v>40398</v>
      </c>
      <c r="C3487" s="11">
        <v>2010</v>
      </c>
      <c r="D3487" s="11" t="s">
        <v>34</v>
      </c>
      <c r="E3487" s="11" t="s">
        <v>35</v>
      </c>
      <c r="F3487" s="36" t="s">
        <v>75</v>
      </c>
      <c r="G3487" s="36" t="s">
        <v>4963</v>
      </c>
      <c r="H3487" s="9" t="s">
        <v>4964</v>
      </c>
      <c r="I3487" s="10">
        <v>0</v>
      </c>
      <c r="J3487" s="12">
        <v>350</v>
      </c>
      <c r="K3487" s="12">
        <v>70</v>
      </c>
      <c r="L3487" s="12">
        <v>0</v>
      </c>
      <c r="M3487" s="12">
        <v>0</v>
      </c>
      <c r="N3487" s="39">
        <v>0</v>
      </c>
      <c r="O3487" s="31">
        <v>1.31166</v>
      </c>
      <c r="P3487" s="36" t="s">
        <v>99</v>
      </c>
    </row>
    <row r="3488" spans="1:16" ht="48" x14ac:dyDescent="0.25">
      <c r="A3488" s="38">
        <v>40398</v>
      </c>
      <c r="B3488" s="38">
        <v>40398</v>
      </c>
      <c r="C3488" s="11">
        <v>2010</v>
      </c>
      <c r="D3488" s="11" t="s">
        <v>34</v>
      </c>
      <c r="E3488" s="11" t="s">
        <v>50</v>
      </c>
      <c r="F3488" s="36" t="s">
        <v>51</v>
      </c>
      <c r="G3488" s="36" t="s">
        <v>826</v>
      </c>
      <c r="H3488" s="9" t="s">
        <v>4965</v>
      </c>
      <c r="I3488" s="10">
        <v>0</v>
      </c>
      <c r="J3488" s="12">
        <v>0</v>
      </c>
      <c r="K3488" s="12">
        <v>0</v>
      </c>
      <c r="L3488" s="12">
        <v>0</v>
      </c>
      <c r="M3488" s="12">
        <v>0</v>
      </c>
      <c r="N3488" s="39">
        <v>0</v>
      </c>
      <c r="O3488" s="31">
        <v>0</v>
      </c>
      <c r="P3488" s="36" t="s">
        <v>99</v>
      </c>
    </row>
    <row r="3489" spans="1:16" ht="60" x14ac:dyDescent="0.25">
      <c r="A3489" s="38">
        <v>40398</v>
      </c>
      <c r="B3489" s="38">
        <v>40450</v>
      </c>
      <c r="C3489" s="11">
        <v>2010</v>
      </c>
      <c r="D3489" s="35" t="s">
        <v>104</v>
      </c>
      <c r="E3489" s="11" t="s">
        <v>276</v>
      </c>
      <c r="F3489" s="36" t="s">
        <v>36</v>
      </c>
      <c r="G3489" s="36" t="s">
        <v>4966</v>
      </c>
      <c r="H3489" s="9" t="s">
        <v>4967</v>
      </c>
      <c r="I3489" s="10">
        <v>16</v>
      </c>
      <c r="J3489" s="12">
        <v>16</v>
      </c>
      <c r="K3489" s="12">
        <v>0</v>
      </c>
      <c r="L3489" s="12">
        <v>0</v>
      </c>
      <c r="M3489" s="12">
        <v>0</v>
      </c>
      <c r="N3489" s="39">
        <v>0</v>
      </c>
      <c r="O3489" s="31">
        <v>0</v>
      </c>
      <c r="P3489" s="36" t="s">
        <v>38</v>
      </c>
    </row>
    <row r="3490" spans="1:16" ht="60" x14ac:dyDescent="0.25">
      <c r="A3490" s="38">
        <v>40398</v>
      </c>
      <c r="B3490" s="38">
        <v>40450</v>
      </c>
      <c r="C3490" s="11">
        <v>2010</v>
      </c>
      <c r="D3490" s="35" t="s">
        <v>104</v>
      </c>
      <c r="E3490" s="11" t="s">
        <v>276</v>
      </c>
      <c r="F3490" s="36" t="s">
        <v>36</v>
      </c>
      <c r="G3490" s="36" t="s">
        <v>3624</v>
      </c>
      <c r="H3490" s="9" t="s">
        <v>4968</v>
      </c>
      <c r="I3490" s="10">
        <v>3</v>
      </c>
      <c r="J3490" s="12">
        <v>3</v>
      </c>
      <c r="K3490" s="12">
        <v>0</v>
      </c>
      <c r="L3490" s="12">
        <v>0</v>
      </c>
      <c r="M3490" s="12">
        <v>0</v>
      </c>
      <c r="N3490" s="39">
        <v>0</v>
      </c>
      <c r="O3490" s="31"/>
      <c r="P3490" s="36" t="s">
        <v>38</v>
      </c>
    </row>
    <row r="3491" spans="1:16" ht="36" x14ac:dyDescent="0.25">
      <c r="A3491" s="38">
        <v>40399</v>
      </c>
      <c r="B3491" s="38">
        <v>40399</v>
      </c>
      <c r="C3491" s="11">
        <v>2010</v>
      </c>
      <c r="D3491" s="35" t="s">
        <v>104</v>
      </c>
      <c r="E3491" s="11" t="s">
        <v>276</v>
      </c>
      <c r="F3491" s="36" t="s">
        <v>165</v>
      </c>
      <c r="G3491" s="36" t="s">
        <v>4030</v>
      </c>
      <c r="H3491" s="9" t="s">
        <v>4969</v>
      </c>
      <c r="I3491" s="10">
        <v>0</v>
      </c>
      <c r="J3491" s="12">
        <v>15</v>
      </c>
      <c r="K3491" s="12">
        <v>3</v>
      </c>
      <c r="L3491" s="12">
        <v>0</v>
      </c>
      <c r="M3491" s="12">
        <v>0</v>
      </c>
      <c r="N3491" s="39">
        <v>0</v>
      </c>
      <c r="O3491" s="31">
        <v>8.3060999999999996E-2</v>
      </c>
      <c r="P3491" s="36" t="s">
        <v>99</v>
      </c>
    </row>
    <row r="3492" spans="1:16" ht="36" x14ac:dyDescent="0.25">
      <c r="A3492" s="38">
        <v>40399</v>
      </c>
      <c r="B3492" s="38">
        <v>40399</v>
      </c>
      <c r="C3492" s="11">
        <v>2010</v>
      </c>
      <c r="D3492" s="11" t="s">
        <v>34</v>
      </c>
      <c r="E3492" s="11" t="s">
        <v>35</v>
      </c>
      <c r="F3492" s="36" t="s">
        <v>75</v>
      </c>
      <c r="G3492" s="36" t="s">
        <v>574</v>
      </c>
      <c r="H3492" s="9" t="s">
        <v>4970</v>
      </c>
      <c r="I3492" s="10">
        <v>0</v>
      </c>
      <c r="J3492" s="12">
        <v>10</v>
      </c>
      <c r="K3492" s="12">
        <v>2</v>
      </c>
      <c r="L3492" s="12">
        <v>0</v>
      </c>
      <c r="M3492" s="12">
        <v>0</v>
      </c>
      <c r="N3492" s="39">
        <v>0</v>
      </c>
      <c r="O3492" s="31">
        <v>1.7475999999999998E-2</v>
      </c>
      <c r="P3492" s="36" t="s">
        <v>99</v>
      </c>
    </row>
    <row r="3493" spans="1:16" ht="36" x14ac:dyDescent="0.25">
      <c r="A3493" s="38">
        <v>40400</v>
      </c>
      <c r="B3493" s="38">
        <v>40400</v>
      </c>
      <c r="C3493" s="11">
        <v>2010</v>
      </c>
      <c r="D3493" s="11" t="s">
        <v>34</v>
      </c>
      <c r="E3493" s="11" t="s">
        <v>35</v>
      </c>
      <c r="F3493" s="36" t="s">
        <v>47</v>
      </c>
      <c r="G3493" s="36" t="s">
        <v>3893</v>
      </c>
      <c r="H3493" s="9" t="s">
        <v>4971</v>
      </c>
      <c r="I3493" s="10">
        <v>0</v>
      </c>
      <c r="J3493" s="12">
        <v>25</v>
      </c>
      <c r="K3493" s="12">
        <v>5</v>
      </c>
      <c r="L3493" s="12">
        <v>0</v>
      </c>
      <c r="M3493" s="12">
        <v>0</v>
      </c>
      <c r="N3493" s="39">
        <v>0</v>
      </c>
      <c r="O3493" s="31">
        <v>9.3689999999999996E-2</v>
      </c>
      <c r="P3493" s="36" t="s">
        <v>99</v>
      </c>
    </row>
    <row r="3494" spans="1:16" ht="108" x14ac:dyDescent="0.25">
      <c r="A3494" s="38">
        <v>40400</v>
      </c>
      <c r="B3494" s="38">
        <v>40400</v>
      </c>
      <c r="C3494" s="11">
        <v>2010</v>
      </c>
      <c r="D3494" s="35" t="s">
        <v>13</v>
      </c>
      <c r="E3494" s="11" t="s">
        <v>149</v>
      </c>
      <c r="F3494" s="36" t="s">
        <v>598</v>
      </c>
      <c r="G3494" s="36" t="s">
        <v>4195</v>
      </c>
      <c r="H3494" s="9" t="s">
        <v>4972</v>
      </c>
      <c r="I3494" s="10">
        <v>0</v>
      </c>
      <c r="J3494" s="12">
        <v>18</v>
      </c>
      <c r="K3494" s="12">
        <v>0</v>
      </c>
      <c r="L3494" s="12">
        <v>0</v>
      </c>
      <c r="M3494" s="12">
        <v>0</v>
      </c>
      <c r="N3494" s="39">
        <v>0</v>
      </c>
      <c r="O3494" s="31">
        <v>0</v>
      </c>
      <c r="P3494" s="36" t="s">
        <v>99</v>
      </c>
    </row>
    <row r="3495" spans="1:16" ht="24" x14ac:dyDescent="0.25">
      <c r="A3495" s="38">
        <v>40400</v>
      </c>
      <c r="B3495" s="38">
        <v>40400</v>
      </c>
      <c r="C3495" s="11">
        <v>2010</v>
      </c>
      <c r="D3495" s="35" t="s">
        <v>13</v>
      </c>
      <c r="E3495" s="11" t="s">
        <v>112</v>
      </c>
      <c r="F3495" s="36" t="s">
        <v>165</v>
      </c>
      <c r="G3495" s="36" t="s">
        <v>4973</v>
      </c>
      <c r="H3495" s="9" t="s">
        <v>4974</v>
      </c>
      <c r="I3495" s="10">
        <v>0</v>
      </c>
      <c r="J3495" s="12">
        <v>0</v>
      </c>
      <c r="K3495" s="12">
        <v>0</v>
      </c>
      <c r="L3495" s="12">
        <v>0</v>
      </c>
      <c r="M3495" s="12">
        <v>0</v>
      </c>
      <c r="N3495" s="39">
        <v>0</v>
      </c>
      <c r="O3495" s="31">
        <v>0</v>
      </c>
      <c r="P3495" s="36" t="s">
        <v>99</v>
      </c>
    </row>
    <row r="3496" spans="1:16" ht="24" x14ac:dyDescent="0.25">
      <c r="A3496" s="38">
        <v>40401</v>
      </c>
      <c r="B3496" s="38">
        <v>40401</v>
      </c>
      <c r="C3496" s="11">
        <v>2010</v>
      </c>
      <c r="D3496" s="11" t="s">
        <v>34</v>
      </c>
      <c r="E3496" s="11" t="s">
        <v>35</v>
      </c>
      <c r="F3496" s="36" t="s">
        <v>75</v>
      </c>
      <c r="G3496" s="36" t="s">
        <v>4975</v>
      </c>
      <c r="H3496" s="9" t="s">
        <v>4976</v>
      </c>
      <c r="I3496" s="10">
        <v>0</v>
      </c>
      <c r="J3496" s="12">
        <v>676</v>
      </c>
      <c r="K3496" s="12">
        <v>0</v>
      </c>
      <c r="L3496" s="12">
        <v>0</v>
      </c>
      <c r="M3496" s="12">
        <v>0</v>
      </c>
      <c r="N3496" s="39">
        <v>2324.9699999999998</v>
      </c>
      <c r="O3496" s="31">
        <v>34.733915600000003</v>
      </c>
      <c r="P3496" s="36" t="s">
        <v>99</v>
      </c>
    </row>
    <row r="3497" spans="1:16" ht="96" x14ac:dyDescent="0.25">
      <c r="A3497" s="38">
        <v>40401</v>
      </c>
      <c r="B3497" s="38">
        <v>40401</v>
      </c>
      <c r="C3497" s="11">
        <v>2010</v>
      </c>
      <c r="D3497" s="11" t="s">
        <v>34</v>
      </c>
      <c r="E3497" s="11" t="s">
        <v>35</v>
      </c>
      <c r="F3497" s="36" t="s">
        <v>19</v>
      </c>
      <c r="G3497" s="36" t="s">
        <v>4977</v>
      </c>
      <c r="H3497" s="9" t="s">
        <v>4978</v>
      </c>
      <c r="I3497" s="10">
        <v>0</v>
      </c>
      <c r="J3497" s="12">
        <v>1200</v>
      </c>
      <c r="K3497" s="12">
        <v>215</v>
      </c>
      <c r="L3497" s="12">
        <v>0</v>
      </c>
      <c r="M3497" s="12">
        <v>0</v>
      </c>
      <c r="N3497" s="39">
        <v>0</v>
      </c>
      <c r="O3497" s="31">
        <v>4.02867</v>
      </c>
      <c r="P3497" s="36" t="s">
        <v>99</v>
      </c>
    </row>
    <row r="3498" spans="1:16" ht="48" x14ac:dyDescent="0.25">
      <c r="A3498" s="38">
        <v>40401</v>
      </c>
      <c r="B3498" s="38">
        <v>40401</v>
      </c>
      <c r="C3498" s="11">
        <v>2010</v>
      </c>
      <c r="D3498" s="11" t="s">
        <v>34</v>
      </c>
      <c r="E3498" s="11" t="s">
        <v>35</v>
      </c>
      <c r="F3498" s="36" t="s">
        <v>15</v>
      </c>
      <c r="G3498" s="36" t="s">
        <v>4979</v>
      </c>
      <c r="H3498" s="9" t="s">
        <v>4980</v>
      </c>
      <c r="I3498" s="10">
        <v>0</v>
      </c>
      <c r="J3498" s="12">
        <v>210</v>
      </c>
      <c r="K3498" s="12">
        <v>42</v>
      </c>
      <c r="L3498" s="12">
        <v>0</v>
      </c>
      <c r="M3498" s="12">
        <v>0</v>
      </c>
      <c r="N3498" s="39">
        <v>0</v>
      </c>
      <c r="O3498" s="31">
        <v>0.78699600000000003</v>
      </c>
      <c r="P3498" s="36" t="s">
        <v>99</v>
      </c>
    </row>
    <row r="3499" spans="1:16" ht="48" x14ac:dyDescent="0.25">
      <c r="A3499" s="38">
        <v>40402</v>
      </c>
      <c r="B3499" s="38">
        <v>40402</v>
      </c>
      <c r="C3499" s="11">
        <v>2010</v>
      </c>
      <c r="D3499" s="35" t="s">
        <v>115</v>
      </c>
      <c r="E3499" s="11" t="s">
        <v>116</v>
      </c>
      <c r="F3499" s="36" t="s">
        <v>75</v>
      </c>
      <c r="G3499" s="36" t="s">
        <v>679</v>
      </c>
      <c r="H3499" s="9" t="s">
        <v>4981</v>
      </c>
      <c r="I3499" s="10">
        <v>1</v>
      </c>
      <c r="J3499" s="12">
        <v>1</v>
      </c>
      <c r="K3499" s="12">
        <v>0</v>
      </c>
      <c r="L3499" s="12">
        <v>0</v>
      </c>
      <c r="M3499" s="12">
        <v>0</v>
      </c>
      <c r="N3499" s="39">
        <v>0</v>
      </c>
      <c r="O3499" s="31">
        <v>1.5</v>
      </c>
      <c r="P3499" s="36" t="s">
        <v>99</v>
      </c>
    </row>
    <row r="3500" spans="1:16" ht="204" x14ac:dyDescent="0.25">
      <c r="A3500" s="38">
        <v>40402</v>
      </c>
      <c r="B3500" s="38">
        <v>40402</v>
      </c>
      <c r="C3500" s="11">
        <v>2010</v>
      </c>
      <c r="D3500" s="11" t="s">
        <v>34</v>
      </c>
      <c r="E3500" s="11" t="s">
        <v>35</v>
      </c>
      <c r="F3500" s="36" t="s">
        <v>15</v>
      </c>
      <c r="G3500" s="9" t="s">
        <v>4982</v>
      </c>
      <c r="H3500" s="9" t="s">
        <v>4983</v>
      </c>
      <c r="I3500" s="10">
        <v>5</v>
      </c>
      <c r="J3500" s="12">
        <v>100</v>
      </c>
      <c r="K3500" s="12">
        <v>16</v>
      </c>
      <c r="L3500" s="12">
        <v>0</v>
      </c>
      <c r="M3500" s="12">
        <v>0</v>
      </c>
      <c r="N3500" s="39">
        <v>0</v>
      </c>
      <c r="O3500" s="31">
        <v>0.60299199999999997</v>
      </c>
      <c r="P3500" s="36" t="s">
        <v>99</v>
      </c>
    </row>
    <row r="3501" spans="1:16" ht="60" x14ac:dyDescent="0.25">
      <c r="A3501" s="38">
        <v>40402</v>
      </c>
      <c r="B3501" s="38">
        <v>40402</v>
      </c>
      <c r="C3501" s="11">
        <v>2010</v>
      </c>
      <c r="D3501" s="35" t="s">
        <v>115</v>
      </c>
      <c r="E3501" s="11" t="s">
        <v>1450</v>
      </c>
      <c r="F3501" s="36" t="s">
        <v>15</v>
      </c>
      <c r="G3501" s="36" t="s">
        <v>486</v>
      </c>
      <c r="H3501" s="9" t="s">
        <v>4984</v>
      </c>
      <c r="I3501" s="10">
        <v>0</v>
      </c>
      <c r="J3501" s="12">
        <v>0</v>
      </c>
      <c r="K3501" s="12">
        <v>0</v>
      </c>
      <c r="L3501" s="12">
        <v>0</v>
      </c>
      <c r="M3501" s="12">
        <v>0</v>
      </c>
      <c r="N3501" s="39">
        <v>0</v>
      </c>
      <c r="O3501" s="31">
        <v>0</v>
      </c>
      <c r="P3501" s="36" t="s">
        <v>99</v>
      </c>
    </row>
    <row r="3502" spans="1:16" ht="72" x14ac:dyDescent="0.25">
      <c r="A3502" s="38">
        <v>40402</v>
      </c>
      <c r="B3502" s="38">
        <v>40402</v>
      </c>
      <c r="C3502" s="11">
        <v>2010</v>
      </c>
      <c r="D3502" s="35" t="s">
        <v>13</v>
      </c>
      <c r="E3502" s="11" t="s">
        <v>112</v>
      </c>
      <c r="F3502" s="36" t="s">
        <v>30</v>
      </c>
      <c r="G3502" s="36" t="s">
        <v>361</v>
      </c>
      <c r="H3502" s="9" t="s">
        <v>4985</v>
      </c>
      <c r="I3502" s="10">
        <v>0</v>
      </c>
      <c r="J3502" s="12">
        <v>0</v>
      </c>
      <c r="K3502" s="12">
        <v>0</v>
      </c>
      <c r="L3502" s="12">
        <v>0</v>
      </c>
      <c r="M3502" s="12">
        <v>0</v>
      </c>
      <c r="N3502" s="39">
        <v>0</v>
      </c>
      <c r="O3502" s="31">
        <v>0</v>
      </c>
      <c r="P3502" s="36" t="s">
        <v>99</v>
      </c>
    </row>
    <row r="3503" spans="1:16" ht="96" x14ac:dyDescent="0.25">
      <c r="A3503" s="38">
        <v>40403</v>
      </c>
      <c r="B3503" s="38">
        <v>40403</v>
      </c>
      <c r="C3503" s="11">
        <v>2010</v>
      </c>
      <c r="D3503" s="11" t="s">
        <v>34</v>
      </c>
      <c r="E3503" s="11" t="s">
        <v>35</v>
      </c>
      <c r="F3503" s="36" t="s">
        <v>51</v>
      </c>
      <c r="G3503" s="36" t="s">
        <v>357</v>
      </c>
      <c r="H3503" s="9" t="s">
        <v>4986</v>
      </c>
      <c r="I3503" s="10">
        <v>0</v>
      </c>
      <c r="J3503" s="12">
        <v>500</v>
      </c>
      <c r="K3503" s="12">
        <v>100</v>
      </c>
      <c r="L3503" s="12">
        <v>0</v>
      </c>
      <c r="M3503" s="12">
        <v>0</v>
      </c>
      <c r="N3503" s="39">
        <v>0</v>
      </c>
      <c r="O3503" s="31">
        <v>1.8737999999999999</v>
      </c>
      <c r="P3503" s="36" t="s">
        <v>99</v>
      </c>
    </row>
    <row r="3504" spans="1:16" ht="84" x14ac:dyDescent="0.25">
      <c r="A3504" s="38">
        <v>40403</v>
      </c>
      <c r="B3504" s="38">
        <v>40403</v>
      </c>
      <c r="C3504" s="11">
        <v>2010</v>
      </c>
      <c r="D3504" s="35" t="s">
        <v>104</v>
      </c>
      <c r="E3504" s="11" t="s">
        <v>276</v>
      </c>
      <c r="F3504" s="36" t="s">
        <v>165</v>
      </c>
      <c r="G3504" s="36" t="s">
        <v>4030</v>
      </c>
      <c r="H3504" s="9" t="s">
        <v>4987</v>
      </c>
      <c r="I3504" s="10">
        <v>0</v>
      </c>
      <c r="J3504" s="12">
        <v>50</v>
      </c>
      <c r="K3504" s="12">
        <v>0</v>
      </c>
      <c r="L3504" s="12">
        <v>0</v>
      </c>
      <c r="M3504" s="12">
        <v>0</v>
      </c>
      <c r="N3504" s="39">
        <v>0</v>
      </c>
      <c r="O3504" s="31">
        <v>0</v>
      </c>
      <c r="P3504" s="36" t="s">
        <v>99</v>
      </c>
    </row>
    <row r="3505" spans="1:16" ht="132" x14ac:dyDescent="0.25">
      <c r="A3505" s="38">
        <v>40403</v>
      </c>
      <c r="B3505" s="38">
        <v>40403</v>
      </c>
      <c r="C3505" s="11">
        <v>2010</v>
      </c>
      <c r="D3505" s="35" t="s">
        <v>13</v>
      </c>
      <c r="E3505" s="11" t="s">
        <v>173</v>
      </c>
      <c r="F3505" s="36" t="s">
        <v>162</v>
      </c>
      <c r="G3505" s="36" t="s">
        <v>3736</v>
      </c>
      <c r="H3505" s="9" t="s">
        <v>4988</v>
      </c>
      <c r="I3505" s="10">
        <v>0</v>
      </c>
      <c r="J3505" s="12">
        <v>0</v>
      </c>
      <c r="K3505" s="12">
        <v>0</v>
      </c>
      <c r="L3505" s="12">
        <v>0</v>
      </c>
      <c r="M3505" s="12">
        <v>0</v>
      </c>
      <c r="N3505" s="39">
        <v>0</v>
      </c>
      <c r="O3505" s="31">
        <v>0</v>
      </c>
      <c r="P3505" s="36" t="s">
        <v>99</v>
      </c>
    </row>
    <row r="3506" spans="1:16" ht="60" x14ac:dyDescent="0.25">
      <c r="A3506" s="38">
        <v>40403</v>
      </c>
      <c r="B3506" s="38">
        <v>40403</v>
      </c>
      <c r="C3506" s="11">
        <v>2010</v>
      </c>
      <c r="D3506" s="35" t="s">
        <v>13</v>
      </c>
      <c r="E3506" s="11" t="s">
        <v>173</v>
      </c>
      <c r="F3506" s="36" t="s">
        <v>47</v>
      </c>
      <c r="G3506" s="36" t="s">
        <v>3893</v>
      </c>
      <c r="H3506" s="9" t="s">
        <v>4989</v>
      </c>
      <c r="I3506" s="10">
        <v>0</v>
      </c>
      <c r="J3506" s="12">
        <v>0</v>
      </c>
      <c r="K3506" s="12">
        <v>0</v>
      </c>
      <c r="L3506" s="12">
        <v>0</v>
      </c>
      <c r="M3506" s="12">
        <v>0</v>
      </c>
      <c r="N3506" s="39">
        <v>0</v>
      </c>
      <c r="O3506" s="31">
        <v>0</v>
      </c>
      <c r="P3506" s="36" t="s">
        <v>99</v>
      </c>
    </row>
    <row r="3507" spans="1:16" ht="24" x14ac:dyDescent="0.25">
      <c r="A3507" s="38">
        <v>40405</v>
      </c>
      <c r="B3507" s="38">
        <v>40405</v>
      </c>
      <c r="C3507" s="11">
        <v>2010</v>
      </c>
      <c r="D3507" s="11" t="s">
        <v>34</v>
      </c>
      <c r="E3507" s="11" t="s">
        <v>333</v>
      </c>
      <c r="F3507" s="36" t="s">
        <v>36</v>
      </c>
      <c r="G3507" s="36" t="s">
        <v>336</v>
      </c>
      <c r="H3507" s="9" t="s">
        <v>4990</v>
      </c>
      <c r="I3507" s="10">
        <v>2</v>
      </c>
      <c r="J3507" s="12">
        <v>5</v>
      </c>
      <c r="K3507" s="12">
        <v>0</v>
      </c>
      <c r="L3507" s="12">
        <v>0</v>
      </c>
      <c r="M3507" s="12">
        <v>0</v>
      </c>
      <c r="N3507" s="39">
        <v>0</v>
      </c>
      <c r="O3507" s="31">
        <v>0</v>
      </c>
      <c r="P3507" s="36" t="s">
        <v>99</v>
      </c>
    </row>
    <row r="3508" spans="1:16" ht="60" x14ac:dyDescent="0.25">
      <c r="A3508" s="38">
        <v>40405</v>
      </c>
      <c r="B3508" s="38">
        <v>40405</v>
      </c>
      <c r="C3508" s="11">
        <v>2010</v>
      </c>
      <c r="D3508" s="11" t="s">
        <v>34</v>
      </c>
      <c r="E3508" s="11" t="s">
        <v>333</v>
      </c>
      <c r="F3508" s="36" t="s">
        <v>19</v>
      </c>
      <c r="G3508" s="36" t="s">
        <v>3322</v>
      </c>
      <c r="H3508" s="9" t="s">
        <v>4991</v>
      </c>
      <c r="I3508" s="10">
        <v>1</v>
      </c>
      <c r="J3508" s="12">
        <v>1</v>
      </c>
      <c r="K3508" s="12">
        <v>0</v>
      </c>
      <c r="L3508" s="12">
        <v>0</v>
      </c>
      <c r="M3508" s="12">
        <v>0</v>
      </c>
      <c r="N3508" s="39">
        <v>0</v>
      </c>
      <c r="O3508" s="31">
        <v>0</v>
      </c>
      <c r="P3508" s="36" t="s">
        <v>99</v>
      </c>
    </row>
    <row r="3509" spans="1:16" ht="48" x14ac:dyDescent="0.25">
      <c r="A3509" s="38">
        <v>40405</v>
      </c>
      <c r="B3509" s="38">
        <v>40405</v>
      </c>
      <c r="C3509" s="11">
        <v>2010</v>
      </c>
      <c r="D3509" s="35" t="s">
        <v>115</v>
      </c>
      <c r="E3509" s="11" t="s">
        <v>1450</v>
      </c>
      <c r="F3509" s="36" t="s">
        <v>62</v>
      </c>
      <c r="G3509" s="36" t="s">
        <v>585</v>
      </c>
      <c r="H3509" s="9" t="s">
        <v>4992</v>
      </c>
      <c r="I3509" s="10">
        <v>0</v>
      </c>
      <c r="J3509" s="12">
        <v>0</v>
      </c>
      <c r="K3509" s="12">
        <v>0</v>
      </c>
      <c r="L3509" s="12">
        <v>0</v>
      </c>
      <c r="M3509" s="12">
        <v>0</v>
      </c>
      <c r="N3509" s="39">
        <v>0</v>
      </c>
      <c r="O3509" s="31">
        <v>0</v>
      </c>
      <c r="P3509" s="36" t="s">
        <v>99</v>
      </c>
    </row>
    <row r="3510" spans="1:16" ht="36" x14ac:dyDescent="0.25">
      <c r="A3510" s="38">
        <v>40405</v>
      </c>
      <c r="B3510" s="38">
        <v>40405</v>
      </c>
      <c r="C3510" s="11">
        <v>2010</v>
      </c>
      <c r="D3510" s="35" t="s">
        <v>13</v>
      </c>
      <c r="E3510" s="11" t="s">
        <v>125</v>
      </c>
      <c r="F3510" s="36" t="s">
        <v>165</v>
      </c>
      <c r="G3510" s="36" t="s">
        <v>4993</v>
      </c>
      <c r="H3510" s="9" t="s">
        <v>4994</v>
      </c>
      <c r="I3510" s="10">
        <v>0</v>
      </c>
      <c r="J3510" s="12">
        <v>4</v>
      </c>
      <c r="K3510" s="12">
        <v>0</v>
      </c>
      <c r="L3510" s="12">
        <v>0</v>
      </c>
      <c r="M3510" s="12">
        <v>0</v>
      </c>
      <c r="N3510" s="39">
        <v>0</v>
      </c>
      <c r="O3510" s="31">
        <v>0</v>
      </c>
      <c r="P3510" s="36" t="s">
        <v>99</v>
      </c>
    </row>
    <row r="3511" spans="1:16" ht="48" x14ac:dyDescent="0.25">
      <c r="A3511" s="38">
        <v>40405</v>
      </c>
      <c r="B3511" s="38">
        <v>40405</v>
      </c>
      <c r="C3511" s="11">
        <v>2010</v>
      </c>
      <c r="D3511" s="35" t="s">
        <v>13</v>
      </c>
      <c r="E3511" s="11" t="s">
        <v>149</v>
      </c>
      <c r="F3511" s="36" t="s">
        <v>55</v>
      </c>
      <c r="G3511" s="36" t="s">
        <v>2555</v>
      </c>
      <c r="H3511" s="9" t="s">
        <v>4995</v>
      </c>
      <c r="I3511" s="10">
        <v>0</v>
      </c>
      <c r="J3511" s="12">
        <v>2</v>
      </c>
      <c r="K3511" s="12">
        <v>0</v>
      </c>
      <c r="L3511" s="12">
        <v>0</v>
      </c>
      <c r="M3511" s="12">
        <v>0</v>
      </c>
      <c r="N3511" s="39">
        <v>0</v>
      </c>
      <c r="O3511" s="31">
        <v>0</v>
      </c>
      <c r="P3511" s="36" t="s">
        <v>99</v>
      </c>
    </row>
    <row r="3512" spans="1:16" x14ac:dyDescent="0.25">
      <c r="A3512" s="38">
        <v>40406</v>
      </c>
      <c r="B3512" s="38">
        <v>40406</v>
      </c>
      <c r="C3512" s="11">
        <v>2010</v>
      </c>
      <c r="D3512" s="11" t="s">
        <v>34</v>
      </c>
      <c r="E3512" s="11" t="s">
        <v>333</v>
      </c>
      <c r="F3512" s="36" t="s">
        <v>15</v>
      </c>
      <c r="G3512" s="36" t="s">
        <v>266</v>
      </c>
      <c r="H3512" s="9" t="s">
        <v>4996</v>
      </c>
      <c r="I3512" s="10">
        <v>0</v>
      </c>
      <c r="J3512" s="12">
        <v>2</v>
      </c>
      <c r="K3512" s="12">
        <v>0</v>
      </c>
      <c r="L3512" s="12">
        <v>0</v>
      </c>
      <c r="M3512" s="12">
        <v>0</v>
      </c>
      <c r="N3512" s="39">
        <v>0</v>
      </c>
      <c r="O3512" s="31">
        <v>0</v>
      </c>
      <c r="P3512" s="36" t="s">
        <v>99</v>
      </c>
    </row>
    <row r="3513" spans="1:16" ht="84" x14ac:dyDescent="0.25">
      <c r="A3513" s="38">
        <v>40406</v>
      </c>
      <c r="B3513" s="38">
        <v>40406</v>
      </c>
      <c r="C3513" s="11">
        <v>2010</v>
      </c>
      <c r="D3513" s="35" t="s">
        <v>115</v>
      </c>
      <c r="E3513" s="11" t="s">
        <v>116</v>
      </c>
      <c r="F3513" s="36" t="s">
        <v>15</v>
      </c>
      <c r="G3513" s="36" t="s">
        <v>994</v>
      </c>
      <c r="H3513" s="9" t="s">
        <v>4997</v>
      </c>
      <c r="I3513" s="10">
        <v>4</v>
      </c>
      <c r="J3513" s="12">
        <v>6</v>
      </c>
      <c r="K3513" s="12">
        <v>0</v>
      </c>
      <c r="L3513" s="12">
        <v>0</v>
      </c>
      <c r="M3513" s="12">
        <v>0</v>
      </c>
      <c r="N3513" s="39">
        <v>0</v>
      </c>
      <c r="O3513" s="31">
        <v>0.4</v>
      </c>
      <c r="P3513" s="36" t="s">
        <v>99</v>
      </c>
    </row>
    <row r="3514" spans="1:16" ht="96" x14ac:dyDescent="0.25">
      <c r="A3514" s="38">
        <v>40407</v>
      </c>
      <c r="B3514" s="38">
        <v>40407</v>
      </c>
      <c r="C3514" s="11">
        <v>2010</v>
      </c>
      <c r="D3514" s="11" t="s">
        <v>34</v>
      </c>
      <c r="E3514" s="11" t="s">
        <v>35</v>
      </c>
      <c r="F3514" s="36" t="s">
        <v>15</v>
      </c>
      <c r="G3514" s="36" t="s">
        <v>4998</v>
      </c>
      <c r="H3514" s="9" t="s">
        <v>4999</v>
      </c>
      <c r="I3514" s="10">
        <v>2</v>
      </c>
      <c r="J3514" s="12">
        <v>2</v>
      </c>
      <c r="K3514" s="12">
        <v>0</v>
      </c>
      <c r="L3514" s="12">
        <v>0</v>
      </c>
      <c r="M3514" s="12">
        <v>0</v>
      </c>
      <c r="N3514" s="39">
        <v>0</v>
      </c>
      <c r="O3514" s="31">
        <v>0</v>
      </c>
      <c r="P3514" s="36" t="s">
        <v>99</v>
      </c>
    </row>
    <row r="3515" spans="1:16" ht="24" x14ac:dyDescent="0.25">
      <c r="A3515" s="38">
        <v>40407</v>
      </c>
      <c r="B3515" s="38">
        <v>40407</v>
      </c>
      <c r="C3515" s="11">
        <v>2010</v>
      </c>
      <c r="D3515" s="11" t="s">
        <v>34</v>
      </c>
      <c r="E3515" s="11" t="s">
        <v>35</v>
      </c>
      <c r="F3515" s="36" t="s">
        <v>15</v>
      </c>
      <c r="G3515" s="36" t="s">
        <v>143</v>
      </c>
      <c r="H3515" s="9" t="s">
        <v>5000</v>
      </c>
      <c r="I3515" s="10">
        <v>0</v>
      </c>
      <c r="J3515" s="12">
        <v>205</v>
      </c>
      <c r="K3515" s="12">
        <v>41</v>
      </c>
      <c r="L3515" s="12">
        <v>0</v>
      </c>
      <c r="M3515" s="12">
        <v>0</v>
      </c>
      <c r="N3515" s="39">
        <v>0</v>
      </c>
      <c r="O3515" s="31">
        <v>0.768258</v>
      </c>
      <c r="P3515" s="36" t="s">
        <v>99</v>
      </c>
    </row>
    <row r="3516" spans="1:16" ht="84" x14ac:dyDescent="0.25">
      <c r="A3516" s="38">
        <v>40407</v>
      </c>
      <c r="B3516" s="38">
        <v>40407</v>
      </c>
      <c r="C3516" s="11">
        <v>2010</v>
      </c>
      <c r="D3516" s="11" t="s">
        <v>34</v>
      </c>
      <c r="E3516" s="11" t="s">
        <v>35</v>
      </c>
      <c r="F3516" s="36" t="s">
        <v>69</v>
      </c>
      <c r="G3516" s="36" t="s">
        <v>5001</v>
      </c>
      <c r="H3516" s="9" t="s">
        <v>5002</v>
      </c>
      <c r="I3516" s="10">
        <v>0</v>
      </c>
      <c r="J3516" s="12">
        <v>239</v>
      </c>
      <c r="K3516" s="12">
        <v>28</v>
      </c>
      <c r="L3516" s="12">
        <v>0</v>
      </c>
      <c r="M3516" s="12">
        <v>0</v>
      </c>
      <c r="N3516" s="39">
        <v>0</v>
      </c>
      <c r="O3516" s="31">
        <v>0.52466400000000002</v>
      </c>
      <c r="P3516" s="36" t="s">
        <v>99</v>
      </c>
    </row>
    <row r="3517" spans="1:16" ht="24" x14ac:dyDescent="0.25">
      <c r="A3517" s="38">
        <v>40407</v>
      </c>
      <c r="B3517" s="38">
        <v>40407</v>
      </c>
      <c r="C3517" s="11">
        <v>2010</v>
      </c>
      <c r="D3517" s="11" t="s">
        <v>34</v>
      </c>
      <c r="E3517" s="11" t="s">
        <v>35</v>
      </c>
      <c r="F3517" s="36" t="s">
        <v>75</v>
      </c>
      <c r="G3517" s="36" t="s">
        <v>272</v>
      </c>
      <c r="H3517" s="9" t="s">
        <v>5003</v>
      </c>
      <c r="I3517" s="10">
        <v>0</v>
      </c>
      <c r="J3517" s="12">
        <v>75</v>
      </c>
      <c r="K3517" s="12">
        <v>15</v>
      </c>
      <c r="L3517" s="12">
        <v>0</v>
      </c>
      <c r="M3517" s="12">
        <v>0</v>
      </c>
      <c r="N3517" s="39">
        <v>0</v>
      </c>
      <c r="O3517" s="31">
        <v>0.28106999999999999</v>
      </c>
      <c r="P3517" s="36" t="s">
        <v>99</v>
      </c>
    </row>
    <row r="3518" spans="1:16" ht="84" x14ac:dyDescent="0.25">
      <c r="A3518" s="38">
        <v>40407</v>
      </c>
      <c r="B3518" s="38">
        <v>40407</v>
      </c>
      <c r="C3518" s="11">
        <v>2010</v>
      </c>
      <c r="D3518" s="11" t="s">
        <v>34</v>
      </c>
      <c r="E3518" s="11" t="s">
        <v>35</v>
      </c>
      <c r="F3518" s="36" t="s">
        <v>15</v>
      </c>
      <c r="G3518" s="36" t="s">
        <v>486</v>
      </c>
      <c r="H3518" s="9" t="s">
        <v>5004</v>
      </c>
      <c r="I3518" s="10">
        <v>0</v>
      </c>
      <c r="J3518" s="12">
        <v>75</v>
      </c>
      <c r="K3518" s="12">
        <v>15</v>
      </c>
      <c r="L3518" s="12">
        <v>0</v>
      </c>
      <c r="M3518" s="12">
        <v>0</v>
      </c>
      <c r="N3518" s="39">
        <v>0</v>
      </c>
      <c r="O3518" s="31">
        <v>0.13106999999999999</v>
      </c>
      <c r="P3518" s="36" t="s">
        <v>99</v>
      </c>
    </row>
    <row r="3519" spans="1:16" ht="108" x14ac:dyDescent="0.25">
      <c r="A3519" s="38">
        <v>40407</v>
      </c>
      <c r="B3519" s="38">
        <v>40407</v>
      </c>
      <c r="C3519" s="11">
        <v>2010</v>
      </c>
      <c r="D3519" s="11" t="s">
        <v>34</v>
      </c>
      <c r="E3519" s="11" t="s">
        <v>35</v>
      </c>
      <c r="F3519" s="36" t="s">
        <v>26</v>
      </c>
      <c r="G3519" s="9" t="s">
        <v>5005</v>
      </c>
      <c r="H3519" s="9" t="s">
        <v>5006</v>
      </c>
      <c r="I3519" s="10">
        <v>0</v>
      </c>
      <c r="J3519" s="12">
        <v>300</v>
      </c>
      <c r="K3519" s="12">
        <v>24</v>
      </c>
      <c r="L3519" s="12">
        <v>0</v>
      </c>
      <c r="M3519" s="12">
        <v>0</v>
      </c>
      <c r="N3519" s="39">
        <v>0</v>
      </c>
      <c r="O3519" s="31">
        <v>0.12288</v>
      </c>
      <c r="P3519" s="36" t="s">
        <v>99</v>
      </c>
    </row>
    <row r="3520" spans="1:16" ht="72" x14ac:dyDescent="0.25">
      <c r="A3520" s="38">
        <v>40407</v>
      </c>
      <c r="B3520" s="38">
        <v>40407</v>
      </c>
      <c r="C3520" s="11">
        <v>2010</v>
      </c>
      <c r="D3520" s="11" t="s">
        <v>34</v>
      </c>
      <c r="E3520" s="11" t="s">
        <v>35</v>
      </c>
      <c r="F3520" s="36" t="s">
        <v>75</v>
      </c>
      <c r="G3520" s="36" t="s">
        <v>1500</v>
      </c>
      <c r="H3520" s="9" t="s">
        <v>5007</v>
      </c>
      <c r="I3520" s="10">
        <v>0</v>
      </c>
      <c r="J3520" s="12">
        <v>1500</v>
      </c>
      <c r="K3520" s="12">
        <v>0</v>
      </c>
      <c r="L3520" s="12">
        <v>0</v>
      </c>
      <c r="M3520" s="12">
        <v>0</v>
      </c>
      <c r="N3520" s="39">
        <v>0</v>
      </c>
      <c r="O3520" s="31">
        <v>0</v>
      </c>
      <c r="P3520" s="36" t="s">
        <v>99</v>
      </c>
    </row>
    <row r="3521" spans="1:16" ht="84" x14ac:dyDescent="0.25">
      <c r="A3521" s="38">
        <v>40407</v>
      </c>
      <c r="B3521" s="38">
        <v>40407</v>
      </c>
      <c r="C3521" s="11">
        <v>2010</v>
      </c>
      <c r="D3521" s="11" t="s">
        <v>34</v>
      </c>
      <c r="E3521" s="11" t="s">
        <v>35</v>
      </c>
      <c r="F3521" s="36" t="s">
        <v>165</v>
      </c>
      <c r="G3521" s="9" t="s">
        <v>5008</v>
      </c>
      <c r="H3521" s="9" t="s">
        <v>5009</v>
      </c>
      <c r="I3521" s="10">
        <v>0</v>
      </c>
      <c r="J3521" s="12">
        <v>0</v>
      </c>
      <c r="K3521" s="12">
        <v>0</v>
      </c>
      <c r="L3521" s="12">
        <v>0</v>
      </c>
      <c r="M3521" s="12">
        <v>0</v>
      </c>
      <c r="N3521" s="39">
        <v>0</v>
      </c>
      <c r="O3521" s="31">
        <v>0</v>
      </c>
      <c r="P3521" s="36" t="s">
        <v>99</v>
      </c>
    </row>
    <row r="3522" spans="1:16" ht="72" x14ac:dyDescent="0.25">
      <c r="A3522" s="38">
        <v>40408</v>
      </c>
      <c r="B3522" s="38">
        <v>40408</v>
      </c>
      <c r="C3522" s="11">
        <v>2010</v>
      </c>
      <c r="D3522" s="11" t="s">
        <v>34</v>
      </c>
      <c r="E3522" s="11" t="s">
        <v>35</v>
      </c>
      <c r="F3522" s="36" t="s">
        <v>36</v>
      </c>
      <c r="G3522" s="36" t="s">
        <v>5010</v>
      </c>
      <c r="H3522" s="9" t="s">
        <v>5011</v>
      </c>
      <c r="I3522" s="10">
        <v>4</v>
      </c>
      <c r="J3522" s="12">
        <v>269</v>
      </c>
      <c r="K3522" s="12">
        <v>150</v>
      </c>
      <c r="L3522" s="12">
        <v>0</v>
      </c>
      <c r="M3522" s="12">
        <v>0</v>
      </c>
      <c r="N3522" s="39">
        <v>0</v>
      </c>
      <c r="O3522" s="31">
        <v>0.76800000000000002</v>
      </c>
      <c r="P3522" s="36" t="s">
        <v>99</v>
      </c>
    </row>
    <row r="3523" spans="1:16" ht="108" x14ac:dyDescent="0.25">
      <c r="A3523" s="38">
        <v>40408</v>
      </c>
      <c r="B3523" s="38">
        <v>40408</v>
      </c>
      <c r="C3523" s="11">
        <v>2010</v>
      </c>
      <c r="D3523" s="11" t="s">
        <v>34</v>
      </c>
      <c r="E3523" s="11" t="s">
        <v>35</v>
      </c>
      <c r="F3523" s="36" t="s">
        <v>15</v>
      </c>
      <c r="G3523" s="36" t="s">
        <v>5012</v>
      </c>
      <c r="H3523" s="9" t="s">
        <v>5013</v>
      </c>
      <c r="I3523" s="10">
        <v>1</v>
      </c>
      <c r="J3523" s="12">
        <v>21</v>
      </c>
      <c r="K3523" s="12">
        <v>4</v>
      </c>
      <c r="L3523" s="12">
        <v>0</v>
      </c>
      <c r="M3523" s="12">
        <v>0</v>
      </c>
      <c r="N3523" s="39">
        <v>0</v>
      </c>
      <c r="O3523" s="31">
        <v>7.4952000000000005E-2</v>
      </c>
      <c r="P3523" s="36" t="s">
        <v>99</v>
      </c>
    </row>
    <row r="3524" spans="1:16" ht="108" x14ac:dyDescent="0.25">
      <c r="A3524" s="38">
        <v>40408</v>
      </c>
      <c r="B3524" s="38">
        <v>40408</v>
      </c>
      <c r="C3524" s="11">
        <v>2010</v>
      </c>
      <c r="D3524" s="11" t="s">
        <v>34</v>
      </c>
      <c r="E3524" s="11" t="s">
        <v>35</v>
      </c>
      <c r="F3524" s="36" t="s">
        <v>59</v>
      </c>
      <c r="G3524" s="36" t="s">
        <v>5014</v>
      </c>
      <c r="H3524" s="9" t="s">
        <v>5015</v>
      </c>
      <c r="I3524" s="10">
        <v>0</v>
      </c>
      <c r="J3524" s="12">
        <v>12002</v>
      </c>
      <c r="K3524" s="12">
        <v>56</v>
      </c>
      <c r="L3524" s="12">
        <v>0</v>
      </c>
      <c r="M3524" s="12">
        <v>0</v>
      </c>
      <c r="N3524" s="39">
        <v>0</v>
      </c>
      <c r="O3524" s="31">
        <v>1.049328</v>
      </c>
      <c r="P3524" s="36" t="s">
        <v>99</v>
      </c>
    </row>
    <row r="3525" spans="1:16" ht="36" x14ac:dyDescent="0.25">
      <c r="A3525" s="38">
        <v>40408</v>
      </c>
      <c r="B3525" s="38">
        <v>40408</v>
      </c>
      <c r="C3525" s="11">
        <v>2010</v>
      </c>
      <c r="D3525" s="11" t="s">
        <v>34</v>
      </c>
      <c r="E3525" s="11" t="s">
        <v>35</v>
      </c>
      <c r="F3525" s="36" t="s">
        <v>92</v>
      </c>
      <c r="G3525" s="36" t="s">
        <v>5016</v>
      </c>
      <c r="H3525" s="9" t="s">
        <v>5017</v>
      </c>
      <c r="I3525" s="10">
        <v>0</v>
      </c>
      <c r="J3525" s="12">
        <v>800</v>
      </c>
      <c r="K3525" s="12">
        <v>25</v>
      </c>
      <c r="L3525" s="12">
        <v>0</v>
      </c>
      <c r="M3525" s="12">
        <v>0</v>
      </c>
      <c r="N3525" s="39">
        <v>0</v>
      </c>
      <c r="O3525" s="31">
        <v>0.46844999999999998</v>
      </c>
      <c r="P3525" s="36" t="s">
        <v>99</v>
      </c>
    </row>
    <row r="3526" spans="1:16" ht="96" x14ac:dyDescent="0.25">
      <c r="A3526" s="38">
        <v>40408</v>
      </c>
      <c r="B3526" s="38">
        <v>40408</v>
      </c>
      <c r="C3526" s="11">
        <v>2010</v>
      </c>
      <c r="D3526" s="11" t="s">
        <v>34</v>
      </c>
      <c r="E3526" s="11" t="s">
        <v>35</v>
      </c>
      <c r="F3526" s="36" t="s">
        <v>165</v>
      </c>
      <c r="G3526" s="9" t="s">
        <v>5018</v>
      </c>
      <c r="H3526" s="9" t="s">
        <v>5019</v>
      </c>
      <c r="I3526" s="10">
        <v>0</v>
      </c>
      <c r="J3526" s="12">
        <v>0</v>
      </c>
      <c r="K3526" s="12">
        <v>0</v>
      </c>
      <c r="L3526" s="12">
        <v>0</v>
      </c>
      <c r="M3526" s="12">
        <v>0</v>
      </c>
      <c r="N3526" s="39">
        <v>0</v>
      </c>
      <c r="O3526" s="31">
        <v>0</v>
      </c>
      <c r="P3526" s="36" t="s">
        <v>99</v>
      </c>
    </row>
    <row r="3527" spans="1:16" ht="120" x14ac:dyDescent="0.25">
      <c r="A3527" s="38">
        <v>40408</v>
      </c>
      <c r="B3527" s="38">
        <v>40408</v>
      </c>
      <c r="C3527" s="11">
        <v>2010</v>
      </c>
      <c r="D3527" s="11" t="s">
        <v>34</v>
      </c>
      <c r="E3527" s="11" t="s">
        <v>35</v>
      </c>
      <c r="F3527" s="36" t="s">
        <v>75</v>
      </c>
      <c r="G3527" s="36" t="s">
        <v>272</v>
      </c>
      <c r="H3527" s="9" t="s">
        <v>5020</v>
      </c>
      <c r="I3527" s="10">
        <v>0</v>
      </c>
      <c r="J3527" s="12">
        <v>0</v>
      </c>
      <c r="K3527" s="12">
        <v>0</v>
      </c>
      <c r="L3527" s="12">
        <v>0</v>
      </c>
      <c r="M3527" s="12">
        <v>0</v>
      </c>
      <c r="N3527" s="39">
        <v>0</v>
      </c>
      <c r="O3527" s="31">
        <v>0</v>
      </c>
      <c r="P3527" s="36" t="s">
        <v>99</v>
      </c>
    </row>
    <row r="3528" spans="1:16" ht="84" x14ac:dyDescent="0.25">
      <c r="A3528" s="38">
        <v>40408</v>
      </c>
      <c r="B3528" s="38">
        <v>40408</v>
      </c>
      <c r="C3528" s="11">
        <v>2010</v>
      </c>
      <c r="D3528" s="35" t="s">
        <v>13</v>
      </c>
      <c r="E3528" s="11" t="s">
        <v>149</v>
      </c>
      <c r="F3528" s="36" t="s">
        <v>62</v>
      </c>
      <c r="G3528" s="36" t="s">
        <v>585</v>
      </c>
      <c r="H3528" s="9" t="s">
        <v>5021</v>
      </c>
      <c r="I3528" s="10">
        <v>0</v>
      </c>
      <c r="J3528" s="12">
        <v>0</v>
      </c>
      <c r="K3528" s="12">
        <v>0</v>
      </c>
      <c r="L3528" s="12">
        <v>0</v>
      </c>
      <c r="M3528" s="12">
        <v>0</v>
      </c>
      <c r="N3528" s="39">
        <v>0</v>
      </c>
      <c r="O3528" s="31">
        <v>0</v>
      </c>
      <c r="P3528" s="36" t="s">
        <v>99</v>
      </c>
    </row>
    <row r="3529" spans="1:16" ht="60" x14ac:dyDescent="0.25">
      <c r="A3529" s="38">
        <v>40409</v>
      </c>
      <c r="B3529" s="38">
        <v>40409</v>
      </c>
      <c r="C3529" s="11">
        <v>2010</v>
      </c>
      <c r="D3529" s="11" t="s">
        <v>34</v>
      </c>
      <c r="E3529" s="11" t="s">
        <v>35</v>
      </c>
      <c r="F3529" s="36" t="s">
        <v>100</v>
      </c>
      <c r="G3529" s="36" t="s">
        <v>5022</v>
      </c>
      <c r="H3529" s="9" t="s">
        <v>5023</v>
      </c>
      <c r="I3529" s="10">
        <v>0</v>
      </c>
      <c r="J3529" s="12">
        <v>370</v>
      </c>
      <c r="K3529" s="12">
        <v>61</v>
      </c>
      <c r="L3529" s="12">
        <v>0</v>
      </c>
      <c r="M3529" s="12">
        <v>0</v>
      </c>
      <c r="N3529" s="39">
        <v>0</v>
      </c>
      <c r="O3529" s="31">
        <v>1.1430180000000001</v>
      </c>
      <c r="P3529" s="36" t="s">
        <v>99</v>
      </c>
    </row>
    <row r="3530" spans="1:16" ht="36" x14ac:dyDescent="0.25">
      <c r="A3530" s="38">
        <v>40409</v>
      </c>
      <c r="B3530" s="38">
        <v>40409</v>
      </c>
      <c r="C3530" s="11">
        <v>2010</v>
      </c>
      <c r="D3530" s="11" t="s">
        <v>34</v>
      </c>
      <c r="E3530" s="11" t="s">
        <v>35</v>
      </c>
      <c r="F3530" s="36" t="s">
        <v>92</v>
      </c>
      <c r="G3530" s="36" t="s">
        <v>5016</v>
      </c>
      <c r="H3530" s="9" t="s">
        <v>5024</v>
      </c>
      <c r="I3530" s="10">
        <v>0</v>
      </c>
      <c r="J3530" s="12">
        <v>200</v>
      </c>
      <c r="K3530" s="12">
        <v>40</v>
      </c>
      <c r="L3530" s="12">
        <v>0</v>
      </c>
      <c r="M3530" s="12">
        <v>0</v>
      </c>
      <c r="N3530" s="39">
        <v>0</v>
      </c>
      <c r="O3530" s="31">
        <v>0.6048</v>
      </c>
      <c r="P3530" s="36" t="s">
        <v>99</v>
      </c>
    </row>
    <row r="3531" spans="1:16" ht="144" x14ac:dyDescent="0.25">
      <c r="A3531" s="38">
        <v>40409</v>
      </c>
      <c r="B3531" s="38">
        <v>40409</v>
      </c>
      <c r="C3531" s="11">
        <v>2010</v>
      </c>
      <c r="D3531" s="11" t="s">
        <v>34</v>
      </c>
      <c r="E3531" s="11" t="s">
        <v>35</v>
      </c>
      <c r="F3531" s="36" t="s">
        <v>59</v>
      </c>
      <c r="G3531" s="36" t="s">
        <v>5025</v>
      </c>
      <c r="H3531" s="9" t="s">
        <v>5026</v>
      </c>
      <c r="I3531" s="10">
        <v>0</v>
      </c>
      <c r="J3531" s="12">
        <v>93</v>
      </c>
      <c r="K3531" s="12">
        <v>15</v>
      </c>
      <c r="L3531" s="12">
        <v>0</v>
      </c>
      <c r="M3531" s="12">
        <v>0</v>
      </c>
      <c r="N3531" s="39">
        <v>0</v>
      </c>
      <c r="O3531" s="31">
        <v>0.56530499999999995</v>
      </c>
      <c r="P3531" s="36" t="s">
        <v>99</v>
      </c>
    </row>
    <row r="3532" spans="1:16" ht="24" x14ac:dyDescent="0.25">
      <c r="A3532" s="38">
        <v>40409</v>
      </c>
      <c r="B3532" s="38">
        <v>40409</v>
      </c>
      <c r="C3532" s="11">
        <v>2010</v>
      </c>
      <c r="D3532" s="11" t="s">
        <v>34</v>
      </c>
      <c r="E3532" s="11" t="s">
        <v>182</v>
      </c>
      <c r="F3532" s="36" t="s">
        <v>97</v>
      </c>
      <c r="G3532" s="36" t="s">
        <v>5027</v>
      </c>
      <c r="H3532" s="9" t="s">
        <v>5028</v>
      </c>
      <c r="I3532" s="10">
        <v>0</v>
      </c>
      <c r="J3532" s="12">
        <v>50</v>
      </c>
      <c r="K3532" s="12">
        <v>10</v>
      </c>
      <c r="L3532" s="12">
        <v>0</v>
      </c>
      <c r="M3532" s="12">
        <v>0</v>
      </c>
      <c r="N3532" s="39">
        <v>0</v>
      </c>
      <c r="O3532" s="31">
        <v>0.18737999999999999</v>
      </c>
      <c r="P3532" s="36" t="s">
        <v>99</v>
      </c>
    </row>
    <row r="3533" spans="1:16" ht="24" x14ac:dyDescent="0.25">
      <c r="A3533" s="38">
        <v>40409</v>
      </c>
      <c r="B3533" s="38">
        <v>40409</v>
      </c>
      <c r="C3533" s="11">
        <v>2010</v>
      </c>
      <c r="D3533" s="11" t="s">
        <v>34</v>
      </c>
      <c r="E3533" s="11" t="s">
        <v>35</v>
      </c>
      <c r="F3533" s="36" t="s">
        <v>51</v>
      </c>
      <c r="G3533" s="36" t="s">
        <v>310</v>
      </c>
      <c r="H3533" s="9" t="s">
        <v>5029</v>
      </c>
      <c r="I3533" s="10">
        <v>0</v>
      </c>
      <c r="J3533" s="12">
        <v>15</v>
      </c>
      <c r="K3533" s="12">
        <v>3</v>
      </c>
      <c r="L3533" s="12">
        <v>0</v>
      </c>
      <c r="M3533" s="12">
        <v>0</v>
      </c>
      <c r="N3533" s="39">
        <v>0</v>
      </c>
      <c r="O3533" s="31">
        <v>0</v>
      </c>
      <c r="P3533" s="36" t="s">
        <v>99</v>
      </c>
    </row>
    <row r="3534" spans="1:16" ht="72" x14ac:dyDescent="0.25">
      <c r="A3534" s="38">
        <v>40409</v>
      </c>
      <c r="B3534" s="38">
        <v>40409</v>
      </c>
      <c r="C3534" s="11">
        <v>2010</v>
      </c>
      <c r="D3534" s="35" t="s">
        <v>115</v>
      </c>
      <c r="E3534" s="11" t="s">
        <v>116</v>
      </c>
      <c r="F3534" s="36" t="s">
        <v>165</v>
      </c>
      <c r="G3534" s="36" t="s">
        <v>952</v>
      </c>
      <c r="H3534" s="9" t="s">
        <v>5030</v>
      </c>
      <c r="I3534" s="10">
        <v>0</v>
      </c>
      <c r="J3534" s="12">
        <v>16</v>
      </c>
      <c r="K3534" s="12">
        <v>0</v>
      </c>
      <c r="L3534" s="12">
        <v>0</v>
      </c>
      <c r="M3534" s="12">
        <v>0</v>
      </c>
      <c r="N3534" s="39">
        <v>0</v>
      </c>
      <c r="O3534" s="31">
        <v>0.4</v>
      </c>
      <c r="P3534" s="36" t="s">
        <v>99</v>
      </c>
    </row>
    <row r="3535" spans="1:16" ht="168" x14ac:dyDescent="0.25">
      <c r="A3535" s="38">
        <v>40410</v>
      </c>
      <c r="B3535" s="38">
        <v>40410</v>
      </c>
      <c r="C3535" s="11">
        <v>2010</v>
      </c>
      <c r="D3535" s="11" t="s">
        <v>34</v>
      </c>
      <c r="E3535" s="11" t="s">
        <v>35</v>
      </c>
      <c r="F3535" s="36" t="s">
        <v>15</v>
      </c>
      <c r="G3535" s="36" t="s">
        <v>5031</v>
      </c>
      <c r="H3535" s="9" t="s">
        <v>5032</v>
      </c>
      <c r="I3535" s="10">
        <v>0</v>
      </c>
      <c r="J3535" s="12">
        <v>5000</v>
      </c>
      <c r="K3535" s="12">
        <v>83</v>
      </c>
      <c r="L3535" s="12">
        <v>0</v>
      </c>
      <c r="M3535" s="12">
        <v>0</v>
      </c>
      <c r="N3535" s="39">
        <v>0</v>
      </c>
      <c r="O3535" s="31">
        <v>1.5552539999999999</v>
      </c>
      <c r="P3535" s="36" t="s">
        <v>99</v>
      </c>
    </row>
    <row r="3536" spans="1:16" ht="168" x14ac:dyDescent="0.25">
      <c r="A3536" s="38">
        <v>40410</v>
      </c>
      <c r="B3536" s="38">
        <v>40411</v>
      </c>
      <c r="C3536" s="11">
        <v>2010</v>
      </c>
      <c r="D3536" s="11" t="s">
        <v>34</v>
      </c>
      <c r="E3536" s="11" t="s">
        <v>35</v>
      </c>
      <c r="F3536" s="36" t="s">
        <v>15</v>
      </c>
      <c r="G3536" s="36" t="s">
        <v>5033</v>
      </c>
      <c r="H3536" s="9" t="s">
        <v>5034</v>
      </c>
      <c r="I3536" s="10">
        <v>0</v>
      </c>
      <c r="J3536" s="12">
        <v>574</v>
      </c>
      <c r="K3536" s="12">
        <v>74</v>
      </c>
      <c r="L3536" s="12">
        <v>0</v>
      </c>
      <c r="M3536" s="12">
        <v>0</v>
      </c>
      <c r="N3536" s="39">
        <v>0</v>
      </c>
      <c r="O3536" s="31">
        <v>0.37887999999999999</v>
      </c>
      <c r="P3536" s="36" t="s">
        <v>99</v>
      </c>
    </row>
    <row r="3537" spans="1:16" ht="24" x14ac:dyDescent="0.25">
      <c r="A3537" s="38">
        <v>40411</v>
      </c>
      <c r="B3537" s="38">
        <v>40411</v>
      </c>
      <c r="C3537" s="11">
        <v>2010</v>
      </c>
      <c r="D3537" s="11" t="s">
        <v>34</v>
      </c>
      <c r="E3537" s="11" t="s">
        <v>333</v>
      </c>
      <c r="F3537" s="36" t="s">
        <v>55</v>
      </c>
      <c r="G3537" s="36" t="s">
        <v>2555</v>
      </c>
      <c r="H3537" s="9" t="s">
        <v>5035</v>
      </c>
      <c r="I3537" s="10">
        <v>1</v>
      </c>
      <c r="J3537" s="12">
        <v>4</v>
      </c>
      <c r="K3537" s="12">
        <v>0</v>
      </c>
      <c r="L3537" s="12">
        <v>0</v>
      </c>
      <c r="M3537" s="12">
        <v>0</v>
      </c>
      <c r="N3537" s="39">
        <v>0</v>
      </c>
      <c r="O3537" s="31">
        <v>0</v>
      </c>
      <c r="P3537" s="36" t="s">
        <v>99</v>
      </c>
    </row>
    <row r="3538" spans="1:16" ht="60" x14ac:dyDescent="0.25">
      <c r="A3538" s="38">
        <v>40412</v>
      </c>
      <c r="B3538" s="38">
        <v>40412</v>
      </c>
      <c r="C3538" s="11">
        <v>2010</v>
      </c>
      <c r="D3538" s="35" t="s">
        <v>104</v>
      </c>
      <c r="E3538" s="11" t="s">
        <v>276</v>
      </c>
      <c r="F3538" s="36" t="s">
        <v>55</v>
      </c>
      <c r="G3538" s="36" t="s">
        <v>5036</v>
      </c>
      <c r="H3538" s="9" t="s">
        <v>5037</v>
      </c>
      <c r="I3538" s="10">
        <v>0</v>
      </c>
      <c r="J3538" s="12">
        <v>5</v>
      </c>
      <c r="K3538" s="12">
        <v>0</v>
      </c>
      <c r="L3538" s="12">
        <v>0</v>
      </c>
      <c r="M3538" s="12">
        <v>0</v>
      </c>
      <c r="N3538" s="39">
        <v>0</v>
      </c>
      <c r="O3538" s="31">
        <v>0</v>
      </c>
      <c r="P3538" s="36" t="s">
        <v>99</v>
      </c>
    </row>
    <row r="3539" spans="1:16" ht="36" x14ac:dyDescent="0.25">
      <c r="A3539" s="38">
        <v>40412</v>
      </c>
      <c r="B3539" s="38">
        <v>40412</v>
      </c>
      <c r="C3539" s="11">
        <v>2010</v>
      </c>
      <c r="D3539" s="11" t="s">
        <v>34</v>
      </c>
      <c r="E3539" s="11" t="s">
        <v>35</v>
      </c>
      <c r="F3539" s="36" t="s">
        <v>97</v>
      </c>
      <c r="G3539" s="36" t="s">
        <v>5038</v>
      </c>
      <c r="H3539" s="9" t="s">
        <v>5039</v>
      </c>
      <c r="I3539" s="10">
        <v>0</v>
      </c>
      <c r="J3539" s="12">
        <v>185</v>
      </c>
      <c r="K3539" s="12">
        <v>37</v>
      </c>
      <c r="L3539" s="12">
        <v>0</v>
      </c>
      <c r="M3539" s="12">
        <v>0</v>
      </c>
      <c r="N3539" s="39">
        <v>0</v>
      </c>
      <c r="O3539" s="31">
        <v>0.69330599999999998</v>
      </c>
      <c r="P3539" s="36" t="s">
        <v>99</v>
      </c>
    </row>
    <row r="3540" spans="1:16" ht="240" x14ac:dyDescent="0.25">
      <c r="A3540" s="38">
        <v>40412</v>
      </c>
      <c r="B3540" s="38">
        <v>40412</v>
      </c>
      <c r="C3540" s="11">
        <v>2010</v>
      </c>
      <c r="D3540" s="11" t="s">
        <v>34</v>
      </c>
      <c r="E3540" s="11" t="s">
        <v>35</v>
      </c>
      <c r="F3540" s="36" t="s">
        <v>15</v>
      </c>
      <c r="G3540" s="36" t="s">
        <v>5040</v>
      </c>
      <c r="H3540" s="9" t="s">
        <v>5041</v>
      </c>
      <c r="I3540" s="10">
        <v>0</v>
      </c>
      <c r="J3540" s="12">
        <v>114</v>
      </c>
      <c r="K3540" s="12">
        <v>15</v>
      </c>
      <c r="L3540" s="12">
        <v>0</v>
      </c>
      <c r="M3540" s="12">
        <v>0</v>
      </c>
      <c r="N3540" s="39">
        <v>0</v>
      </c>
      <c r="O3540" s="31">
        <v>7.6799999999999993E-2</v>
      </c>
      <c r="P3540" s="36" t="s">
        <v>99</v>
      </c>
    </row>
    <row r="3541" spans="1:16" ht="36" x14ac:dyDescent="0.25">
      <c r="A3541" s="38">
        <v>40413</v>
      </c>
      <c r="B3541" s="38">
        <v>40413</v>
      </c>
      <c r="C3541" s="11">
        <v>2010</v>
      </c>
      <c r="D3541" s="11" t="s">
        <v>34</v>
      </c>
      <c r="E3541" s="11" t="s">
        <v>35</v>
      </c>
      <c r="F3541" s="36" t="s">
        <v>15</v>
      </c>
      <c r="G3541" s="36" t="s">
        <v>994</v>
      </c>
      <c r="H3541" s="9" t="s">
        <v>5042</v>
      </c>
      <c r="I3541" s="10">
        <v>0</v>
      </c>
      <c r="J3541" s="12">
        <v>0</v>
      </c>
      <c r="K3541" s="12">
        <v>0</v>
      </c>
      <c r="L3541" s="12">
        <v>0</v>
      </c>
      <c r="M3541" s="12">
        <v>0</v>
      </c>
      <c r="N3541" s="39">
        <v>0</v>
      </c>
      <c r="O3541" s="31">
        <v>0</v>
      </c>
      <c r="P3541" s="36" t="s">
        <v>99</v>
      </c>
    </row>
    <row r="3542" spans="1:16" ht="36" x14ac:dyDescent="0.25">
      <c r="A3542" s="38">
        <v>40413</v>
      </c>
      <c r="B3542" s="38">
        <v>40413</v>
      </c>
      <c r="C3542" s="11">
        <v>2010</v>
      </c>
      <c r="D3542" s="11" t="s">
        <v>34</v>
      </c>
      <c r="E3542" s="11" t="s">
        <v>35</v>
      </c>
      <c r="F3542" s="36" t="s">
        <v>36</v>
      </c>
      <c r="G3542" s="36" t="s">
        <v>4877</v>
      </c>
      <c r="H3542" s="9" t="s">
        <v>5043</v>
      </c>
      <c r="I3542" s="10">
        <v>0</v>
      </c>
      <c r="J3542" s="12">
        <v>0</v>
      </c>
      <c r="K3542" s="12">
        <v>0</v>
      </c>
      <c r="L3542" s="12">
        <v>0</v>
      </c>
      <c r="M3542" s="12">
        <v>0</v>
      </c>
      <c r="N3542" s="39">
        <v>0</v>
      </c>
      <c r="O3542" s="31">
        <v>0</v>
      </c>
      <c r="P3542" s="36" t="s">
        <v>99</v>
      </c>
    </row>
    <row r="3543" spans="1:16" ht="108" x14ac:dyDescent="0.25">
      <c r="A3543" s="38">
        <v>40414</v>
      </c>
      <c r="B3543" s="38">
        <v>40414</v>
      </c>
      <c r="C3543" s="11">
        <v>2010</v>
      </c>
      <c r="D3543" s="35" t="s">
        <v>115</v>
      </c>
      <c r="E3543" s="11" t="s">
        <v>116</v>
      </c>
      <c r="F3543" s="36" t="s">
        <v>51</v>
      </c>
      <c r="G3543" s="36" t="s">
        <v>826</v>
      </c>
      <c r="H3543" s="9" t="s">
        <v>5044</v>
      </c>
      <c r="I3543" s="10">
        <v>1</v>
      </c>
      <c r="J3543" s="12">
        <v>8</v>
      </c>
      <c r="K3543" s="12">
        <v>0</v>
      </c>
      <c r="L3543" s="12">
        <v>0</v>
      </c>
      <c r="M3543" s="12">
        <v>0</v>
      </c>
      <c r="N3543" s="39">
        <v>0</v>
      </c>
      <c r="O3543" s="31">
        <v>0.79400000000000004</v>
      </c>
      <c r="P3543" s="36" t="s">
        <v>99</v>
      </c>
    </row>
    <row r="3544" spans="1:16" ht="72" x14ac:dyDescent="0.25">
      <c r="A3544" s="38">
        <v>40414</v>
      </c>
      <c r="B3544" s="38">
        <v>40414</v>
      </c>
      <c r="C3544" s="11">
        <v>2010</v>
      </c>
      <c r="D3544" s="35" t="s">
        <v>13</v>
      </c>
      <c r="E3544" s="11" t="s">
        <v>125</v>
      </c>
      <c r="F3544" s="36" t="s">
        <v>19</v>
      </c>
      <c r="G3544" s="36" t="s">
        <v>1282</v>
      </c>
      <c r="H3544" s="9" t="s">
        <v>5045</v>
      </c>
      <c r="I3544" s="10">
        <v>0</v>
      </c>
      <c r="J3544" s="12">
        <v>4</v>
      </c>
      <c r="K3544" s="12">
        <v>0</v>
      </c>
      <c r="L3544" s="12">
        <v>0</v>
      </c>
      <c r="M3544" s="12">
        <v>0</v>
      </c>
      <c r="N3544" s="39">
        <v>0</v>
      </c>
      <c r="O3544" s="31">
        <v>2.7930000000000001E-4</v>
      </c>
      <c r="P3544" s="36" t="s">
        <v>99</v>
      </c>
    </row>
    <row r="3545" spans="1:16" ht="228" x14ac:dyDescent="0.25">
      <c r="A3545" s="38">
        <v>40414</v>
      </c>
      <c r="B3545" s="38">
        <v>40414</v>
      </c>
      <c r="C3545" s="11">
        <v>2010</v>
      </c>
      <c r="D3545" s="11" t="s">
        <v>34</v>
      </c>
      <c r="E3545" s="11" t="s">
        <v>35</v>
      </c>
      <c r="F3545" s="36" t="s">
        <v>26</v>
      </c>
      <c r="G3545" s="36" t="s">
        <v>5046</v>
      </c>
      <c r="H3545" s="9" t="s">
        <v>5047</v>
      </c>
      <c r="I3545" s="10">
        <v>0</v>
      </c>
      <c r="J3545" s="12">
        <v>6850</v>
      </c>
      <c r="K3545" s="12">
        <v>1370</v>
      </c>
      <c r="L3545" s="12">
        <v>0</v>
      </c>
      <c r="M3545" s="12">
        <v>0</v>
      </c>
      <c r="N3545" s="39">
        <v>0</v>
      </c>
      <c r="O3545" s="31">
        <v>25.671060000000001</v>
      </c>
      <c r="P3545" s="36" t="s">
        <v>99</v>
      </c>
    </row>
    <row r="3546" spans="1:16" ht="84" x14ac:dyDescent="0.25">
      <c r="A3546" s="38">
        <v>40414</v>
      </c>
      <c r="B3546" s="38">
        <v>40414</v>
      </c>
      <c r="C3546" s="11">
        <v>2010</v>
      </c>
      <c r="D3546" s="35" t="s">
        <v>115</v>
      </c>
      <c r="E3546" s="11" t="s">
        <v>116</v>
      </c>
      <c r="F3546" s="36" t="s">
        <v>55</v>
      </c>
      <c r="G3546" s="36" t="s">
        <v>242</v>
      </c>
      <c r="H3546" s="9" t="s">
        <v>5048</v>
      </c>
      <c r="I3546" s="10">
        <v>0</v>
      </c>
      <c r="J3546" s="12">
        <v>25</v>
      </c>
      <c r="K3546" s="12">
        <v>0</v>
      </c>
      <c r="L3546" s="12">
        <v>0</v>
      </c>
      <c r="M3546" s="12">
        <v>0</v>
      </c>
      <c r="N3546" s="39">
        <v>0</v>
      </c>
      <c r="O3546" s="31">
        <v>0.8</v>
      </c>
      <c r="P3546" s="36" t="s">
        <v>99</v>
      </c>
    </row>
    <row r="3547" spans="1:16" ht="108" x14ac:dyDescent="0.25">
      <c r="A3547" s="38">
        <v>40414</v>
      </c>
      <c r="B3547" s="38">
        <v>40414</v>
      </c>
      <c r="C3547" s="11">
        <v>2010</v>
      </c>
      <c r="D3547" s="35" t="s">
        <v>115</v>
      </c>
      <c r="E3547" s="11" t="s">
        <v>116</v>
      </c>
      <c r="F3547" s="36" t="s">
        <v>26</v>
      </c>
      <c r="G3547" s="36" t="s">
        <v>1856</v>
      </c>
      <c r="H3547" s="9" t="s">
        <v>5049</v>
      </c>
      <c r="I3547" s="10">
        <v>0</v>
      </c>
      <c r="J3547" s="12">
        <v>100</v>
      </c>
      <c r="K3547" s="12">
        <v>20</v>
      </c>
      <c r="L3547" s="12">
        <v>0</v>
      </c>
      <c r="M3547" s="12">
        <v>0</v>
      </c>
      <c r="N3547" s="39">
        <v>0</v>
      </c>
      <c r="O3547" s="31">
        <v>2.0680800000000001</v>
      </c>
      <c r="P3547" s="36" t="s">
        <v>99</v>
      </c>
    </row>
    <row r="3548" spans="1:16" ht="60" x14ac:dyDescent="0.25">
      <c r="A3548" s="38">
        <v>40415</v>
      </c>
      <c r="B3548" s="38">
        <v>40415</v>
      </c>
      <c r="C3548" s="11">
        <v>2010</v>
      </c>
      <c r="D3548" s="11" t="s">
        <v>34</v>
      </c>
      <c r="E3548" s="11" t="s">
        <v>50</v>
      </c>
      <c r="F3548" s="36" t="s">
        <v>26</v>
      </c>
      <c r="G3548" s="36" t="s">
        <v>5050</v>
      </c>
      <c r="H3548" s="9" t="s">
        <v>5051</v>
      </c>
      <c r="I3548" s="10">
        <v>0</v>
      </c>
      <c r="J3548" s="12">
        <v>1965</v>
      </c>
      <c r="K3548" s="12">
        <v>273</v>
      </c>
      <c r="L3548" s="12">
        <v>6</v>
      </c>
      <c r="M3548" s="12">
        <v>0</v>
      </c>
      <c r="N3548" s="39">
        <v>0</v>
      </c>
      <c r="O3548" s="31">
        <v>94.912999999999997</v>
      </c>
      <c r="P3548" s="36" t="s">
        <v>298</v>
      </c>
    </row>
    <row r="3549" spans="1:16" ht="144" x14ac:dyDescent="0.25">
      <c r="A3549" s="38">
        <v>40415</v>
      </c>
      <c r="B3549" s="38">
        <v>40451</v>
      </c>
      <c r="C3549" s="11">
        <v>2010</v>
      </c>
      <c r="D3549" s="11" t="s">
        <v>34</v>
      </c>
      <c r="E3549" s="11" t="s">
        <v>35</v>
      </c>
      <c r="F3549" s="36" t="s">
        <v>598</v>
      </c>
      <c r="G3549" s="9" t="s">
        <v>5052</v>
      </c>
      <c r="H3549" s="9" t="s">
        <v>5053</v>
      </c>
      <c r="I3549" s="10">
        <v>0</v>
      </c>
      <c r="J3549" s="12">
        <v>154245</v>
      </c>
      <c r="K3549" s="12">
        <v>30849</v>
      </c>
      <c r="L3549" s="12">
        <v>384</v>
      </c>
      <c r="M3549" s="12">
        <v>60</v>
      </c>
      <c r="N3549" s="39">
        <v>33469</v>
      </c>
      <c r="O3549" s="31">
        <v>7192.88</v>
      </c>
      <c r="P3549" s="36" t="s">
        <v>38</v>
      </c>
    </row>
    <row r="3550" spans="1:16" ht="72" x14ac:dyDescent="0.25">
      <c r="A3550" s="38">
        <v>40415</v>
      </c>
      <c r="B3550" s="38">
        <v>40415</v>
      </c>
      <c r="C3550" s="11">
        <v>2010</v>
      </c>
      <c r="D3550" s="11" t="s">
        <v>34</v>
      </c>
      <c r="E3550" s="11" t="s">
        <v>35</v>
      </c>
      <c r="F3550" s="36" t="s">
        <v>75</v>
      </c>
      <c r="G3550" s="36" t="s">
        <v>3010</v>
      </c>
      <c r="H3550" s="9" t="s">
        <v>5054</v>
      </c>
      <c r="I3550" s="10">
        <v>2</v>
      </c>
      <c r="J3550" s="12">
        <v>3</v>
      </c>
      <c r="K3550" s="12">
        <v>0</v>
      </c>
      <c r="L3550" s="12">
        <v>0</v>
      </c>
      <c r="M3550" s="12">
        <v>0</v>
      </c>
      <c r="N3550" s="39">
        <v>0</v>
      </c>
      <c r="O3550" s="31">
        <v>0</v>
      </c>
      <c r="P3550" s="36" t="s">
        <v>99</v>
      </c>
    </row>
    <row r="3551" spans="1:16" ht="24" x14ac:dyDescent="0.25">
      <c r="A3551" s="38">
        <v>40415</v>
      </c>
      <c r="B3551" s="38">
        <v>40415</v>
      </c>
      <c r="C3551" s="11">
        <v>2010</v>
      </c>
      <c r="D3551" s="11" t="s">
        <v>34</v>
      </c>
      <c r="E3551" s="11" t="s">
        <v>35</v>
      </c>
      <c r="F3551" s="36" t="s">
        <v>100</v>
      </c>
      <c r="G3551" s="36" t="s">
        <v>2658</v>
      </c>
      <c r="H3551" s="9" t="s">
        <v>5055</v>
      </c>
      <c r="I3551" s="10">
        <v>0</v>
      </c>
      <c r="J3551" s="12">
        <v>75</v>
      </c>
      <c r="K3551" s="12">
        <v>15</v>
      </c>
      <c r="L3551" s="12">
        <v>0</v>
      </c>
      <c r="M3551" s="12">
        <v>0</v>
      </c>
      <c r="N3551" s="39">
        <v>0</v>
      </c>
      <c r="O3551" s="31">
        <v>7.6799999999999993E-2</v>
      </c>
      <c r="P3551" s="36" t="s">
        <v>99</v>
      </c>
    </row>
    <row r="3552" spans="1:16" ht="96" x14ac:dyDescent="0.25">
      <c r="A3552" s="38">
        <v>40415</v>
      </c>
      <c r="B3552" s="38">
        <v>40415</v>
      </c>
      <c r="C3552" s="11">
        <v>2010</v>
      </c>
      <c r="D3552" s="11" t="s">
        <v>34</v>
      </c>
      <c r="E3552" s="11" t="s">
        <v>35</v>
      </c>
      <c r="F3552" s="36" t="s">
        <v>162</v>
      </c>
      <c r="G3552" s="36" t="s">
        <v>5056</v>
      </c>
      <c r="H3552" s="9" t="s">
        <v>5057</v>
      </c>
      <c r="I3552" s="10">
        <v>0</v>
      </c>
      <c r="J3552" s="12">
        <v>100</v>
      </c>
      <c r="K3552" s="12">
        <v>0</v>
      </c>
      <c r="L3552" s="12">
        <v>0</v>
      </c>
      <c r="M3552" s="12">
        <v>0</v>
      </c>
      <c r="N3552" s="39">
        <v>0</v>
      </c>
      <c r="O3552" s="31">
        <v>0</v>
      </c>
      <c r="P3552" s="36" t="s">
        <v>99</v>
      </c>
    </row>
    <row r="3553" spans="1:16" ht="36" x14ac:dyDescent="0.25">
      <c r="A3553" s="38">
        <v>40415</v>
      </c>
      <c r="B3553" s="38">
        <v>40415</v>
      </c>
      <c r="C3553" s="11">
        <v>2010</v>
      </c>
      <c r="D3553" s="35" t="s">
        <v>115</v>
      </c>
      <c r="E3553" s="11" t="s">
        <v>1450</v>
      </c>
      <c r="F3553" s="36" t="s">
        <v>55</v>
      </c>
      <c r="G3553" s="36" t="s">
        <v>2060</v>
      </c>
      <c r="H3553" s="9" t="s">
        <v>5058</v>
      </c>
      <c r="I3553" s="10">
        <v>0</v>
      </c>
      <c r="J3553" s="12">
        <v>120</v>
      </c>
      <c r="K3553" s="12">
        <v>0</v>
      </c>
      <c r="L3553" s="12">
        <v>0</v>
      </c>
      <c r="M3553" s="12">
        <v>0</v>
      </c>
      <c r="N3553" s="39">
        <v>0</v>
      </c>
      <c r="O3553" s="31">
        <v>0</v>
      </c>
      <c r="P3553" s="36" t="s">
        <v>99</v>
      </c>
    </row>
    <row r="3554" spans="1:16" ht="36" x14ac:dyDescent="0.25">
      <c r="A3554" s="38">
        <v>40415</v>
      </c>
      <c r="B3554" s="38">
        <v>40415</v>
      </c>
      <c r="C3554" s="11">
        <v>2010</v>
      </c>
      <c r="D3554" s="35" t="s">
        <v>115</v>
      </c>
      <c r="E3554" s="11" t="s">
        <v>116</v>
      </c>
      <c r="F3554" s="36" t="s">
        <v>75</v>
      </c>
      <c r="G3554" s="36" t="s">
        <v>5059</v>
      </c>
      <c r="H3554" s="9" t="s">
        <v>5060</v>
      </c>
      <c r="I3554" s="10">
        <v>0</v>
      </c>
      <c r="J3554" s="12">
        <v>8</v>
      </c>
      <c r="K3554" s="12">
        <v>0</v>
      </c>
      <c r="L3554" s="12">
        <v>0</v>
      </c>
      <c r="M3554" s="12">
        <v>0</v>
      </c>
      <c r="N3554" s="39">
        <v>0</v>
      </c>
      <c r="O3554" s="31">
        <v>0.4</v>
      </c>
      <c r="P3554" s="36" t="s">
        <v>99</v>
      </c>
    </row>
    <row r="3555" spans="1:16" ht="60" x14ac:dyDescent="0.25">
      <c r="A3555" s="38">
        <v>40415</v>
      </c>
      <c r="B3555" s="38">
        <v>40415</v>
      </c>
      <c r="C3555" s="11">
        <v>2010</v>
      </c>
      <c r="D3555" s="35" t="s">
        <v>115</v>
      </c>
      <c r="E3555" s="11" t="s">
        <v>116</v>
      </c>
      <c r="F3555" s="36" t="s">
        <v>162</v>
      </c>
      <c r="G3555" s="36" t="s">
        <v>3641</v>
      </c>
      <c r="H3555" s="9" t="s">
        <v>5061</v>
      </c>
      <c r="I3555" s="10">
        <v>0</v>
      </c>
      <c r="J3555" s="12">
        <v>0</v>
      </c>
      <c r="K3555" s="12">
        <v>0</v>
      </c>
      <c r="L3555" s="12">
        <v>0</v>
      </c>
      <c r="M3555" s="12">
        <v>0</v>
      </c>
      <c r="N3555" s="39">
        <v>0</v>
      </c>
      <c r="O3555" s="31">
        <v>0.65</v>
      </c>
      <c r="P3555" s="36" t="s">
        <v>99</v>
      </c>
    </row>
    <row r="3556" spans="1:16" ht="36" x14ac:dyDescent="0.25">
      <c r="A3556" s="38">
        <v>40416</v>
      </c>
      <c r="B3556" s="38">
        <v>40416</v>
      </c>
      <c r="C3556" s="11">
        <v>2010</v>
      </c>
      <c r="D3556" s="35" t="s">
        <v>13</v>
      </c>
      <c r="E3556" s="11" t="s">
        <v>125</v>
      </c>
      <c r="F3556" s="36" t="s">
        <v>165</v>
      </c>
      <c r="G3556" s="36" t="s">
        <v>4993</v>
      </c>
      <c r="H3556" s="9" t="s">
        <v>5062</v>
      </c>
      <c r="I3556" s="10">
        <v>1</v>
      </c>
      <c r="J3556" s="12">
        <v>3</v>
      </c>
      <c r="K3556" s="12">
        <v>0</v>
      </c>
      <c r="L3556" s="12">
        <v>0</v>
      </c>
      <c r="M3556" s="12">
        <v>0</v>
      </c>
      <c r="N3556" s="39">
        <v>0</v>
      </c>
      <c r="O3556" s="31">
        <v>0</v>
      </c>
      <c r="P3556" s="36" t="s">
        <v>99</v>
      </c>
    </row>
    <row r="3557" spans="1:16" ht="60" x14ac:dyDescent="0.25">
      <c r="A3557" s="38">
        <v>40416</v>
      </c>
      <c r="B3557" s="38">
        <v>40416</v>
      </c>
      <c r="C3557" s="11">
        <v>2010</v>
      </c>
      <c r="D3557" s="35" t="s">
        <v>115</v>
      </c>
      <c r="E3557" s="11" t="s">
        <v>350</v>
      </c>
      <c r="F3557" s="36" t="s">
        <v>19</v>
      </c>
      <c r="G3557" s="36" t="s">
        <v>1282</v>
      </c>
      <c r="H3557" s="9" t="s">
        <v>5063</v>
      </c>
      <c r="I3557" s="10">
        <v>1</v>
      </c>
      <c r="J3557" s="12">
        <v>5</v>
      </c>
      <c r="K3557" s="12">
        <v>0</v>
      </c>
      <c r="L3557" s="12">
        <v>0</v>
      </c>
      <c r="M3557" s="12">
        <v>0</v>
      </c>
      <c r="N3557" s="39">
        <v>0</v>
      </c>
      <c r="O3557" s="31">
        <v>0</v>
      </c>
      <c r="P3557" s="36" t="s">
        <v>99</v>
      </c>
    </row>
    <row r="3558" spans="1:16" ht="48" x14ac:dyDescent="0.25">
      <c r="A3558" s="38">
        <v>40416</v>
      </c>
      <c r="B3558" s="38">
        <v>40416</v>
      </c>
      <c r="C3558" s="11">
        <v>2010</v>
      </c>
      <c r="D3558" s="35" t="s">
        <v>13</v>
      </c>
      <c r="E3558" s="11" t="s">
        <v>125</v>
      </c>
      <c r="F3558" s="36" t="s">
        <v>19</v>
      </c>
      <c r="G3558" s="36" t="s">
        <v>1841</v>
      </c>
      <c r="H3558" s="9" t="s">
        <v>5064</v>
      </c>
      <c r="I3558" s="10">
        <v>0</v>
      </c>
      <c r="J3558" s="12">
        <v>9</v>
      </c>
      <c r="K3558" s="12">
        <v>0</v>
      </c>
      <c r="L3558" s="12">
        <v>0</v>
      </c>
      <c r="M3558" s="12">
        <v>0</v>
      </c>
      <c r="N3558" s="39">
        <v>0</v>
      </c>
      <c r="O3558" s="31">
        <v>0</v>
      </c>
      <c r="P3558" s="36" t="s">
        <v>99</v>
      </c>
    </row>
    <row r="3559" spans="1:16" ht="48" x14ac:dyDescent="0.25">
      <c r="A3559" s="38">
        <v>40416</v>
      </c>
      <c r="B3559" s="38">
        <v>40416</v>
      </c>
      <c r="C3559" s="11">
        <v>2010</v>
      </c>
      <c r="D3559" s="35" t="s">
        <v>115</v>
      </c>
      <c r="E3559" s="11" t="s">
        <v>116</v>
      </c>
      <c r="F3559" s="36" t="s">
        <v>15</v>
      </c>
      <c r="G3559" s="36" t="s">
        <v>486</v>
      </c>
      <c r="H3559" s="9" t="s">
        <v>5065</v>
      </c>
      <c r="I3559" s="10">
        <v>0</v>
      </c>
      <c r="J3559" s="12">
        <v>8</v>
      </c>
      <c r="K3559" s="12">
        <v>0</v>
      </c>
      <c r="L3559" s="12">
        <v>0</v>
      </c>
      <c r="M3559" s="12">
        <v>0</v>
      </c>
      <c r="N3559" s="39">
        <v>0</v>
      </c>
      <c r="O3559" s="31">
        <v>0.47199999999999998</v>
      </c>
      <c r="P3559" s="36" t="s">
        <v>99</v>
      </c>
    </row>
    <row r="3560" spans="1:16" ht="48" x14ac:dyDescent="0.25">
      <c r="A3560" s="38">
        <v>40417</v>
      </c>
      <c r="B3560" s="38">
        <v>40417</v>
      </c>
      <c r="C3560" s="11">
        <v>2010</v>
      </c>
      <c r="D3560" s="35" t="s">
        <v>13</v>
      </c>
      <c r="E3560" s="11" t="s">
        <v>149</v>
      </c>
      <c r="F3560" s="36" t="s">
        <v>55</v>
      </c>
      <c r="G3560" s="36" t="s">
        <v>369</v>
      </c>
      <c r="H3560" s="9" t="s">
        <v>5066</v>
      </c>
      <c r="I3560" s="10">
        <v>0</v>
      </c>
      <c r="J3560" s="12">
        <v>230</v>
      </c>
      <c r="K3560" s="12">
        <v>0</v>
      </c>
      <c r="L3560" s="12">
        <v>0</v>
      </c>
      <c r="M3560" s="12">
        <v>0</v>
      </c>
      <c r="N3560" s="39">
        <v>0</v>
      </c>
      <c r="O3560" s="31">
        <v>0</v>
      </c>
      <c r="P3560" s="36" t="s">
        <v>99</v>
      </c>
    </row>
    <row r="3561" spans="1:16" ht="36" x14ac:dyDescent="0.25">
      <c r="A3561" s="38">
        <v>40417</v>
      </c>
      <c r="B3561" s="38">
        <v>40417</v>
      </c>
      <c r="C3561" s="11">
        <v>2010</v>
      </c>
      <c r="D3561" s="35" t="s">
        <v>13</v>
      </c>
      <c r="E3561" s="11" t="s">
        <v>125</v>
      </c>
      <c r="F3561" s="36" t="s">
        <v>69</v>
      </c>
      <c r="G3561" s="36" t="s">
        <v>5067</v>
      </c>
      <c r="H3561" s="9" t="s">
        <v>5068</v>
      </c>
      <c r="I3561" s="10">
        <v>0</v>
      </c>
      <c r="J3561" s="12">
        <v>0</v>
      </c>
      <c r="K3561" s="12">
        <v>0</v>
      </c>
      <c r="L3561" s="12">
        <v>0</v>
      </c>
      <c r="M3561" s="12">
        <v>0</v>
      </c>
      <c r="N3561" s="39">
        <v>0</v>
      </c>
      <c r="O3561" s="31">
        <v>0</v>
      </c>
      <c r="P3561" s="36" t="s">
        <v>99</v>
      </c>
    </row>
    <row r="3562" spans="1:16" ht="48" x14ac:dyDescent="0.25">
      <c r="A3562" s="38">
        <v>40419</v>
      </c>
      <c r="B3562" s="38">
        <v>40419</v>
      </c>
      <c r="C3562" s="11">
        <v>2010</v>
      </c>
      <c r="D3562" s="11" t="s">
        <v>34</v>
      </c>
      <c r="E3562" s="11" t="s">
        <v>35</v>
      </c>
      <c r="F3562" s="36" t="s">
        <v>36</v>
      </c>
      <c r="G3562" s="9" t="s">
        <v>5069</v>
      </c>
      <c r="H3562" s="9" t="s">
        <v>5070</v>
      </c>
      <c r="I3562" s="10">
        <v>0</v>
      </c>
      <c r="J3562" s="12">
        <v>1750</v>
      </c>
      <c r="K3562" s="12">
        <v>350</v>
      </c>
      <c r="L3562" s="12">
        <v>0</v>
      </c>
      <c r="M3562" s="12">
        <v>0</v>
      </c>
      <c r="N3562" s="39">
        <v>0</v>
      </c>
      <c r="O3562" s="31">
        <v>1.792</v>
      </c>
      <c r="P3562" s="36" t="s">
        <v>99</v>
      </c>
    </row>
    <row r="3563" spans="1:16" ht="48" x14ac:dyDescent="0.25">
      <c r="A3563" s="38">
        <v>40420</v>
      </c>
      <c r="B3563" s="38">
        <v>40420</v>
      </c>
      <c r="C3563" s="11">
        <v>2010</v>
      </c>
      <c r="D3563" s="11" t="s">
        <v>34</v>
      </c>
      <c r="E3563" s="11" t="s">
        <v>35</v>
      </c>
      <c r="F3563" s="36" t="s">
        <v>15</v>
      </c>
      <c r="G3563" s="9" t="s">
        <v>5071</v>
      </c>
      <c r="H3563" s="9" t="s">
        <v>5072</v>
      </c>
      <c r="I3563" s="10">
        <v>0</v>
      </c>
      <c r="J3563" s="12">
        <v>1625</v>
      </c>
      <c r="K3563" s="12">
        <v>25</v>
      </c>
      <c r="L3563" s="12">
        <v>15</v>
      </c>
      <c r="M3563" s="12">
        <v>0</v>
      </c>
      <c r="N3563" s="39">
        <v>0</v>
      </c>
      <c r="O3563" s="31">
        <v>21.161000000000001</v>
      </c>
      <c r="P3563" s="36" t="s">
        <v>298</v>
      </c>
    </row>
    <row r="3564" spans="1:16" x14ac:dyDescent="0.25">
      <c r="A3564" s="38">
        <v>40420</v>
      </c>
      <c r="B3564" s="38">
        <v>40420</v>
      </c>
      <c r="C3564" s="11">
        <v>2010</v>
      </c>
      <c r="D3564" s="35" t="s">
        <v>104</v>
      </c>
      <c r="E3564" s="11" t="s">
        <v>276</v>
      </c>
      <c r="F3564" s="36" t="s">
        <v>36</v>
      </c>
      <c r="G3564" s="36" t="s">
        <v>5073</v>
      </c>
      <c r="H3564" s="9" t="s">
        <v>5074</v>
      </c>
      <c r="I3564" s="10">
        <v>0</v>
      </c>
      <c r="J3564" s="12">
        <v>200</v>
      </c>
      <c r="K3564" s="12">
        <v>40</v>
      </c>
      <c r="L3564" s="12">
        <v>0</v>
      </c>
      <c r="M3564" s="12">
        <v>0</v>
      </c>
      <c r="N3564" s="39">
        <v>0</v>
      </c>
      <c r="O3564" s="31">
        <v>0.34952</v>
      </c>
      <c r="P3564" s="36" t="s">
        <v>99</v>
      </c>
    </row>
    <row r="3565" spans="1:16" ht="72" x14ac:dyDescent="0.25">
      <c r="A3565" s="38">
        <v>40420</v>
      </c>
      <c r="B3565" s="38">
        <v>40420</v>
      </c>
      <c r="C3565" s="11">
        <v>2010</v>
      </c>
      <c r="D3565" s="11" t="s">
        <v>34</v>
      </c>
      <c r="E3565" s="11" t="s">
        <v>35</v>
      </c>
      <c r="F3565" s="36" t="s">
        <v>15</v>
      </c>
      <c r="G3565" s="36" t="s">
        <v>486</v>
      </c>
      <c r="H3565" s="9" t="s">
        <v>5075</v>
      </c>
      <c r="I3565" s="10">
        <v>0</v>
      </c>
      <c r="J3565" s="12">
        <v>21274</v>
      </c>
      <c r="K3565" s="12">
        <v>4105</v>
      </c>
      <c r="L3565" s="12">
        <v>0</v>
      </c>
      <c r="M3565" s="12">
        <v>0</v>
      </c>
      <c r="N3565" s="39">
        <v>0</v>
      </c>
      <c r="O3565" s="31">
        <v>21.017600000000002</v>
      </c>
      <c r="P3565" s="36" t="s">
        <v>99</v>
      </c>
    </row>
    <row r="3566" spans="1:16" ht="60" x14ac:dyDescent="0.25">
      <c r="A3566" s="38">
        <v>40420</v>
      </c>
      <c r="B3566" s="38">
        <v>40420</v>
      </c>
      <c r="C3566" s="11">
        <v>2010</v>
      </c>
      <c r="D3566" s="35" t="s">
        <v>115</v>
      </c>
      <c r="E3566" s="11" t="s">
        <v>116</v>
      </c>
      <c r="F3566" s="36" t="s">
        <v>55</v>
      </c>
      <c r="G3566" s="36" t="s">
        <v>1330</v>
      </c>
      <c r="H3566" s="9" t="s">
        <v>5076</v>
      </c>
      <c r="I3566" s="10">
        <v>0</v>
      </c>
      <c r="J3566" s="12">
        <v>5</v>
      </c>
      <c r="K3566" s="12">
        <v>0</v>
      </c>
      <c r="L3566" s="12">
        <v>0</v>
      </c>
      <c r="M3566" s="12">
        <v>0</v>
      </c>
      <c r="N3566" s="39">
        <v>0</v>
      </c>
      <c r="O3566" s="31">
        <v>0.4</v>
      </c>
      <c r="P3566" s="36" t="s">
        <v>99</v>
      </c>
    </row>
    <row r="3567" spans="1:16" ht="108" x14ac:dyDescent="0.25">
      <c r="A3567" s="38">
        <v>40421</v>
      </c>
      <c r="B3567" s="38">
        <v>40421</v>
      </c>
      <c r="C3567" s="11">
        <v>2010</v>
      </c>
      <c r="D3567" s="11" t="s">
        <v>34</v>
      </c>
      <c r="E3567" s="11" t="s">
        <v>35</v>
      </c>
      <c r="F3567" s="36" t="s">
        <v>36</v>
      </c>
      <c r="G3567" s="9" t="s">
        <v>5077</v>
      </c>
      <c r="H3567" s="9" t="s">
        <v>5078</v>
      </c>
      <c r="I3567" s="10">
        <v>1</v>
      </c>
      <c r="J3567" s="12">
        <v>346</v>
      </c>
      <c r="K3567" s="12">
        <v>150</v>
      </c>
      <c r="L3567" s="12">
        <v>0</v>
      </c>
      <c r="M3567" s="12">
        <v>0</v>
      </c>
      <c r="N3567" s="39">
        <v>0</v>
      </c>
      <c r="O3567" s="31">
        <v>2.8107000000000002</v>
      </c>
      <c r="P3567" s="36" t="s">
        <v>99</v>
      </c>
    </row>
    <row r="3568" spans="1:16" ht="24" x14ac:dyDescent="0.25">
      <c r="A3568" s="38">
        <v>40421</v>
      </c>
      <c r="B3568" s="38">
        <v>40421</v>
      </c>
      <c r="C3568" s="11">
        <v>2010</v>
      </c>
      <c r="D3568" s="11" t="s">
        <v>34</v>
      </c>
      <c r="E3568" s="11" t="s">
        <v>35</v>
      </c>
      <c r="F3568" s="36" t="s">
        <v>75</v>
      </c>
      <c r="G3568" s="36" t="s">
        <v>272</v>
      </c>
      <c r="H3568" s="9" t="s">
        <v>5079</v>
      </c>
      <c r="I3568" s="10">
        <v>0</v>
      </c>
      <c r="J3568" s="12">
        <v>226</v>
      </c>
      <c r="K3568" s="12">
        <v>0</v>
      </c>
      <c r="L3568" s="12">
        <v>0</v>
      </c>
      <c r="M3568" s="12">
        <v>0</v>
      </c>
      <c r="N3568" s="39">
        <v>363.71</v>
      </c>
      <c r="O3568" s="31">
        <v>2.7109169999999998</v>
      </c>
      <c r="P3568" s="36" t="s">
        <v>99</v>
      </c>
    </row>
    <row r="3569" spans="1:16" ht="36" x14ac:dyDescent="0.25">
      <c r="A3569" s="38">
        <v>40421</v>
      </c>
      <c r="B3569" s="38">
        <v>40421</v>
      </c>
      <c r="C3569" s="11">
        <v>2010</v>
      </c>
      <c r="D3569" s="35" t="s">
        <v>104</v>
      </c>
      <c r="E3569" s="11" t="s">
        <v>276</v>
      </c>
      <c r="F3569" s="36" t="s">
        <v>19</v>
      </c>
      <c r="G3569" s="36" t="s">
        <v>5080</v>
      </c>
      <c r="H3569" s="9" t="s">
        <v>5081</v>
      </c>
      <c r="I3569" s="10">
        <v>0</v>
      </c>
      <c r="J3569" s="12">
        <v>3</v>
      </c>
      <c r="K3569" s="12">
        <v>0</v>
      </c>
      <c r="L3569" s="12">
        <v>0</v>
      </c>
      <c r="M3569" s="12">
        <v>0</v>
      </c>
      <c r="N3569" s="39">
        <v>0</v>
      </c>
      <c r="O3569" s="31">
        <v>0</v>
      </c>
      <c r="P3569" s="36" t="s">
        <v>99</v>
      </c>
    </row>
    <row r="3570" spans="1:16" ht="48" x14ac:dyDescent="0.25">
      <c r="A3570" s="38">
        <v>40421</v>
      </c>
      <c r="B3570" s="38">
        <v>40421</v>
      </c>
      <c r="C3570" s="11">
        <v>2010</v>
      </c>
      <c r="D3570" s="11" t="s">
        <v>34</v>
      </c>
      <c r="E3570" s="11" t="s">
        <v>35</v>
      </c>
      <c r="F3570" s="36" t="s">
        <v>15</v>
      </c>
      <c r="G3570" s="36" t="s">
        <v>486</v>
      </c>
      <c r="H3570" s="9" t="s">
        <v>5082</v>
      </c>
      <c r="I3570" s="10">
        <v>0</v>
      </c>
      <c r="J3570" s="12">
        <v>0</v>
      </c>
      <c r="K3570" s="12">
        <v>0</v>
      </c>
      <c r="L3570" s="12">
        <v>0</v>
      </c>
      <c r="M3570" s="12">
        <v>0</v>
      </c>
      <c r="N3570" s="39">
        <v>0</v>
      </c>
      <c r="O3570" s="31">
        <v>0</v>
      </c>
      <c r="P3570" s="36" t="s">
        <v>99</v>
      </c>
    </row>
    <row r="3571" spans="1:16" ht="48" x14ac:dyDescent="0.25">
      <c r="A3571" s="38">
        <v>40421</v>
      </c>
      <c r="B3571" s="38">
        <v>40421</v>
      </c>
      <c r="C3571" s="11">
        <v>2010</v>
      </c>
      <c r="D3571" s="35" t="s">
        <v>115</v>
      </c>
      <c r="E3571" s="11" t="s">
        <v>116</v>
      </c>
      <c r="F3571" s="36" t="s">
        <v>44</v>
      </c>
      <c r="G3571" s="36" t="s">
        <v>5083</v>
      </c>
      <c r="H3571" s="9" t="s">
        <v>5084</v>
      </c>
      <c r="I3571" s="10">
        <v>0</v>
      </c>
      <c r="J3571" s="12">
        <v>10</v>
      </c>
      <c r="K3571" s="12">
        <v>0</v>
      </c>
      <c r="L3571" s="12">
        <v>0</v>
      </c>
      <c r="M3571" s="12">
        <v>0</v>
      </c>
      <c r="N3571" s="39">
        <v>0</v>
      </c>
      <c r="O3571" s="31">
        <v>1.05</v>
      </c>
      <c r="P3571" s="36" t="s">
        <v>99</v>
      </c>
    </row>
    <row r="3572" spans="1:16" ht="24" x14ac:dyDescent="0.25">
      <c r="A3572" s="38">
        <v>40422</v>
      </c>
      <c r="B3572" s="38">
        <v>40422</v>
      </c>
      <c r="C3572" s="11">
        <v>2010</v>
      </c>
      <c r="D3572" s="11" t="s">
        <v>34</v>
      </c>
      <c r="E3572" s="11" t="s">
        <v>35</v>
      </c>
      <c r="F3572" s="36" t="s">
        <v>77</v>
      </c>
      <c r="G3572" s="9" t="s">
        <v>5085</v>
      </c>
      <c r="H3572" s="9" t="s">
        <v>5086</v>
      </c>
      <c r="I3572" s="10">
        <v>0</v>
      </c>
      <c r="J3572" s="12">
        <v>720</v>
      </c>
      <c r="K3572" s="12">
        <v>0</v>
      </c>
      <c r="L3572" s="12">
        <v>0</v>
      </c>
      <c r="M3572" s="12">
        <v>0</v>
      </c>
      <c r="N3572" s="39">
        <v>1136.5</v>
      </c>
      <c r="O3572" s="31">
        <v>48.784826100000004</v>
      </c>
      <c r="P3572" s="36" t="s">
        <v>99</v>
      </c>
    </row>
    <row r="3573" spans="1:16" ht="48" x14ac:dyDescent="0.25">
      <c r="A3573" s="38">
        <v>40422</v>
      </c>
      <c r="B3573" s="38">
        <v>40422</v>
      </c>
      <c r="C3573" s="11">
        <v>2010</v>
      </c>
      <c r="D3573" s="11" t="s">
        <v>34</v>
      </c>
      <c r="E3573" s="11" t="s">
        <v>35</v>
      </c>
      <c r="F3573" s="36" t="s">
        <v>77</v>
      </c>
      <c r="G3573" s="9" t="s">
        <v>5087</v>
      </c>
      <c r="H3573" s="9" t="s">
        <v>5088</v>
      </c>
      <c r="I3573" s="10">
        <v>0</v>
      </c>
      <c r="J3573" s="12">
        <v>819</v>
      </c>
      <c r="K3573" s="12">
        <v>0</v>
      </c>
      <c r="L3573" s="12">
        <v>0</v>
      </c>
      <c r="M3573" s="12">
        <v>0</v>
      </c>
      <c r="N3573" s="39">
        <v>1582</v>
      </c>
      <c r="O3573" s="31">
        <v>33.928424</v>
      </c>
      <c r="P3573" s="36" t="s">
        <v>99</v>
      </c>
    </row>
    <row r="3574" spans="1:16" ht="60" x14ac:dyDescent="0.25">
      <c r="A3574" s="38">
        <v>40422</v>
      </c>
      <c r="B3574" s="38">
        <v>40422</v>
      </c>
      <c r="C3574" s="11">
        <v>2010</v>
      </c>
      <c r="D3574" s="35" t="s">
        <v>104</v>
      </c>
      <c r="E3574" s="11" t="s">
        <v>1676</v>
      </c>
      <c r="F3574" s="36" t="s">
        <v>75</v>
      </c>
      <c r="G3574" s="36" t="s">
        <v>272</v>
      </c>
      <c r="H3574" s="9" t="s">
        <v>5089</v>
      </c>
      <c r="I3574" s="10">
        <v>0</v>
      </c>
      <c r="J3574" s="12">
        <v>4</v>
      </c>
      <c r="K3574" s="12">
        <v>0</v>
      </c>
      <c r="L3574" s="12">
        <v>0</v>
      </c>
      <c r="M3574" s="12">
        <v>0</v>
      </c>
      <c r="N3574" s="39">
        <v>0</v>
      </c>
      <c r="O3574" s="31">
        <v>0</v>
      </c>
      <c r="P3574" s="36" t="s">
        <v>99</v>
      </c>
    </row>
    <row r="3575" spans="1:16" ht="48" x14ac:dyDescent="0.25">
      <c r="A3575" s="38">
        <v>40422</v>
      </c>
      <c r="B3575" s="38">
        <v>40422</v>
      </c>
      <c r="C3575" s="11">
        <v>2010</v>
      </c>
      <c r="D3575" s="11" t="s">
        <v>34</v>
      </c>
      <c r="E3575" s="11" t="s">
        <v>35</v>
      </c>
      <c r="F3575" s="36" t="s">
        <v>15</v>
      </c>
      <c r="G3575" s="36" t="s">
        <v>5090</v>
      </c>
      <c r="H3575" s="9" t="s">
        <v>5091</v>
      </c>
      <c r="I3575" s="10">
        <v>0</v>
      </c>
      <c r="J3575" s="12">
        <v>2193</v>
      </c>
      <c r="K3575" s="12">
        <v>215</v>
      </c>
      <c r="L3575" s="12">
        <v>0</v>
      </c>
      <c r="M3575" s="12">
        <v>0</v>
      </c>
      <c r="N3575" s="39">
        <v>0</v>
      </c>
      <c r="O3575" s="31">
        <v>1.1008</v>
      </c>
      <c r="P3575" s="36" t="s">
        <v>99</v>
      </c>
    </row>
    <row r="3576" spans="1:16" ht="24" x14ac:dyDescent="0.25">
      <c r="A3576" s="38">
        <v>40422</v>
      </c>
      <c r="B3576" s="38">
        <v>40422</v>
      </c>
      <c r="C3576" s="11">
        <v>2010</v>
      </c>
      <c r="D3576" s="11" t="s">
        <v>34</v>
      </c>
      <c r="E3576" s="11" t="s">
        <v>35</v>
      </c>
      <c r="F3576" s="36" t="s">
        <v>75</v>
      </c>
      <c r="G3576" s="36" t="s">
        <v>272</v>
      </c>
      <c r="H3576" s="9" t="s">
        <v>5092</v>
      </c>
      <c r="I3576" s="10">
        <v>0</v>
      </c>
      <c r="J3576" s="12">
        <v>0</v>
      </c>
      <c r="K3576" s="12">
        <v>0</v>
      </c>
      <c r="L3576" s="12">
        <v>0</v>
      </c>
      <c r="M3576" s="12">
        <v>0</v>
      </c>
      <c r="N3576" s="39">
        <v>0</v>
      </c>
      <c r="O3576" s="31">
        <v>0</v>
      </c>
      <c r="P3576" s="36" t="s">
        <v>99</v>
      </c>
    </row>
    <row r="3577" spans="1:16" ht="24" x14ac:dyDescent="0.25">
      <c r="A3577" s="38">
        <v>40422</v>
      </c>
      <c r="B3577" s="38">
        <v>40422</v>
      </c>
      <c r="C3577" s="11">
        <v>2010</v>
      </c>
      <c r="D3577" s="35" t="s">
        <v>115</v>
      </c>
      <c r="E3577" s="11" t="s">
        <v>1450</v>
      </c>
      <c r="F3577" s="36" t="s">
        <v>21</v>
      </c>
      <c r="G3577" s="36" t="s">
        <v>21</v>
      </c>
      <c r="H3577" s="9" t="s">
        <v>5093</v>
      </c>
      <c r="I3577" s="10">
        <v>0</v>
      </c>
      <c r="J3577" s="12">
        <v>900</v>
      </c>
      <c r="K3577" s="12">
        <v>0</v>
      </c>
      <c r="L3577" s="12">
        <v>0</v>
      </c>
      <c r="M3577" s="12">
        <v>0</v>
      </c>
      <c r="N3577" s="39">
        <v>0</v>
      </c>
      <c r="O3577" s="31">
        <v>0</v>
      </c>
      <c r="P3577" s="36" t="s">
        <v>99</v>
      </c>
    </row>
    <row r="3578" spans="1:16" ht="48" x14ac:dyDescent="0.25">
      <c r="A3578" s="38">
        <v>40423</v>
      </c>
      <c r="B3578" s="38">
        <v>40423</v>
      </c>
      <c r="C3578" s="11">
        <v>2010</v>
      </c>
      <c r="D3578" s="35" t="s">
        <v>13</v>
      </c>
      <c r="E3578" s="11" t="s">
        <v>125</v>
      </c>
      <c r="F3578" s="36" t="s">
        <v>19</v>
      </c>
      <c r="G3578" s="36" t="s">
        <v>5094</v>
      </c>
      <c r="H3578" s="9" t="s">
        <v>5095</v>
      </c>
      <c r="I3578" s="10">
        <v>1</v>
      </c>
      <c r="J3578" s="12">
        <v>1</v>
      </c>
      <c r="K3578" s="12">
        <v>0</v>
      </c>
      <c r="L3578" s="12">
        <v>0</v>
      </c>
      <c r="M3578" s="12">
        <v>0</v>
      </c>
      <c r="N3578" s="39">
        <v>0</v>
      </c>
      <c r="O3578" s="31">
        <v>0</v>
      </c>
      <c r="P3578" s="36" t="s">
        <v>99</v>
      </c>
    </row>
    <row r="3579" spans="1:16" ht="60" x14ac:dyDescent="0.25">
      <c r="A3579" s="38">
        <v>40424</v>
      </c>
      <c r="B3579" s="38">
        <v>40424</v>
      </c>
      <c r="C3579" s="11">
        <v>2010</v>
      </c>
      <c r="D3579" s="35" t="s">
        <v>115</v>
      </c>
      <c r="E3579" s="11" t="s">
        <v>116</v>
      </c>
      <c r="F3579" s="36" t="s">
        <v>92</v>
      </c>
      <c r="G3579" s="36" t="s">
        <v>1386</v>
      </c>
      <c r="H3579" s="9" t="s">
        <v>5096</v>
      </c>
      <c r="I3579" s="10">
        <v>6</v>
      </c>
      <c r="J3579" s="12">
        <v>6</v>
      </c>
      <c r="K3579" s="12">
        <v>0</v>
      </c>
      <c r="L3579" s="12">
        <v>0</v>
      </c>
      <c r="M3579" s="12">
        <v>0</v>
      </c>
      <c r="N3579" s="39">
        <v>0</v>
      </c>
      <c r="O3579" s="31">
        <v>1.5</v>
      </c>
      <c r="P3579" s="36" t="s">
        <v>99</v>
      </c>
    </row>
    <row r="3580" spans="1:16" ht="60" x14ac:dyDescent="0.25">
      <c r="A3580" s="38">
        <v>40424</v>
      </c>
      <c r="B3580" s="38">
        <v>40424</v>
      </c>
      <c r="C3580" s="11">
        <v>2010</v>
      </c>
      <c r="D3580" s="11" t="s">
        <v>34</v>
      </c>
      <c r="E3580" s="11" t="s">
        <v>35</v>
      </c>
      <c r="F3580" s="36" t="s">
        <v>36</v>
      </c>
      <c r="G3580" s="9" t="s">
        <v>5097</v>
      </c>
      <c r="H3580" s="9" t="s">
        <v>5098</v>
      </c>
      <c r="I3580" s="10">
        <v>0</v>
      </c>
      <c r="J3580" s="12">
        <v>685</v>
      </c>
      <c r="K3580" s="12">
        <v>137</v>
      </c>
      <c r="L3580" s="12">
        <v>0</v>
      </c>
      <c r="M3580" s="12">
        <v>0</v>
      </c>
      <c r="N3580" s="39">
        <v>0</v>
      </c>
      <c r="O3580" s="31">
        <v>2.5671059999999999</v>
      </c>
      <c r="P3580" s="36" t="s">
        <v>99</v>
      </c>
    </row>
    <row r="3581" spans="1:16" ht="108" x14ac:dyDescent="0.25">
      <c r="A3581" s="38">
        <v>40424</v>
      </c>
      <c r="B3581" s="38">
        <v>40424</v>
      </c>
      <c r="C3581" s="11">
        <v>2010</v>
      </c>
      <c r="D3581" s="35" t="s">
        <v>115</v>
      </c>
      <c r="E3581" s="11" t="s">
        <v>116</v>
      </c>
      <c r="F3581" s="36" t="s">
        <v>19</v>
      </c>
      <c r="G3581" s="36" t="s">
        <v>5099</v>
      </c>
      <c r="H3581" s="9" t="s">
        <v>5100</v>
      </c>
      <c r="I3581" s="10">
        <v>0</v>
      </c>
      <c r="J3581" s="12">
        <v>8</v>
      </c>
      <c r="K3581" s="12">
        <v>0</v>
      </c>
      <c r="L3581" s="12">
        <v>0</v>
      </c>
      <c r="M3581" s="12">
        <v>0</v>
      </c>
      <c r="N3581" s="39">
        <v>0</v>
      </c>
      <c r="O3581" s="31">
        <v>1.2784800000000001</v>
      </c>
      <c r="P3581" s="36" t="s">
        <v>99</v>
      </c>
    </row>
    <row r="3582" spans="1:16" ht="84" x14ac:dyDescent="0.25">
      <c r="A3582" s="38">
        <v>40424</v>
      </c>
      <c r="B3582" s="38">
        <v>40424</v>
      </c>
      <c r="C3582" s="11">
        <v>2010</v>
      </c>
      <c r="D3582" s="35" t="s">
        <v>115</v>
      </c>
      <c r="E3582" s="11" t="s">
        <v>116</v>
      </c>
      <c r="F3582" s="36" t="s">
        <v>57</v>
      </c>
      <c r="G3582" s="36" t="s">
        <v>235</v>
      </c>
      <c r="H3582" s="9" t="s">
        <v>5101</v>
      </c>
      <c r="I3582" s="10">
        <v>0</v>
      </c>
      <c r="J3582" s="12">
        <v>0</v>
      </c>
      <c r="K3582" s="12">
        <v>0</v>
      </c>
      <c r="L3582" s="12">
        <v>0</v>
      </c>
      <c r="M3582" s="12">
        <v>0</v>
      </c>
      <c r="N3582" s="39">
        <v>0</v>
      </c>
      <c r="O3582" s="31">
        <v>0.45</v>
      </c>
      <c r="P3582" s="36" t="s">
        <v>99</v>
      </c>
    </row>
    <row r="3583" spans="1:16" ht="360" x14ac:dyDescent="0.25">
      <c r="A3583" s="38">
        <v>40425</v>
      </c>
      <c r="B3583" s="38">
        <v>40431</v>
      </c>
      <c r="C3583" s="11">
        <v>2010</v>
      </c>
      <c r="D3583" s="11" t="s">
        <v>34</v>
      </c>
      <c r="E3583" s="11" t="s">
        <v>35</v>
      </c>
      <c r="F3583" s="36" t="s">
        <v>77</v>
      </c>
      <c r="G3583" s="9" t="s">
        <v>5102</v>
      </c>
      <c r="H3583" s="9" t="s">
        <v>5103</v>
      </c>
      <c r="I3583" s="10">
        <v>0</v>
      </c>
      <c r="J3583" s="12">
        <v>65660</v>
      </c>
      <c r="K3583" s="12">
        <v>13132</v>
      </c>
      <c r="L3583" s="12">
        <v>0</v>
      </c>
      <c r="M3583" s="12">
        <v>0</v>
      </c>
      <c r="N3583" s="39">
        <v>0</v>
      </c>
      <c r="O3583" s="31">
        <v>246.06741600000001</v>
      </c>
      <c r="P3583" s="36" t="s">
        <v>99</v>
      </c>
    </row>
    <row r="3584" spans="1:16" ht="48" x14ac:dyDescent="0.25">
      <c r="A3584" s="38">
        <v>40425</v>
      </c>
      <c r="B3584" s="38">
        <v>40425</v>
      </c>
      <c r="C3584" s="11">
        <v>2010</v>
      </c>
      <c r="D3584" s="11" t="s">
        <v>34</v>
      </c>
      <c r="E3584" s="11" t="s">
        <v>35</v>
      </c>
      <c r="F3584" s="36" t="s">
        <v>15</v>
      </c>
      <c r="G3584" s="36" t="s">
        <v>5104</v>
      </c>
      <c r="H3584" s="9" t="s">
        <v>5105</v>
      </c>
      <c r="I3584" s="10">
        <v>0</v>
      </c>
      <c r="J3584" s="12">
        <v>2191</v>
      </c>
      <c r="K3584" s="12">
        <v>434</v>
      </c>
      <c r="L3584" s="12">
        <v>0</v>
      </c>
      <c r="M3584" s="12">
        <v>0</v>
      </c>
      <c r="N3584" s="39">
        <v>0</v>
      </c>
      <c r="O3584" s="31">
        <v>8.1322919999999996</v>
      </c>
      <c r="P3584" s="36" t="s">
        <v>99</v>
      </c>
    </row>
    <row r="3585" spans="1:16" ht="132" x14ac:dyDescent="0.25">
      <c r="A3585" s="38">
        <v>40425</v>
      </c>
      <c r="B3585" s="38">
        <v>40425</v>
      </c>
      <c r="C3585" s="11">
        <v>2010</v>
      </c>
      <c r="D3585" s="35" t="s">
        <v>115</v>
      </c>
      <c r="E3585" s="11" t="s">
        <v>116</v>
      </c>
      <c r="F3585" s="36" t="s">
        <v>55</v>
      </c>
      <c r="G3585" s="36" t="s">
        <v>1039</v>
      </c>
      <c r="H3585" s="9" t="s">
        <v>5106</v>
      </c>
      <c r="I3585" s="10">
        <v>0</v>
      </c>
      <c r="J3585" s="12">
        <v>1</v>
      </c>
      <c r="K3585" s="12">
        <v>0</v>
      </c>
      <c r="L3585" s="12">
        <v>0</v>
      </c>
      <c r="M3585" s="12">
        <v>0</v>
      </c>
      <c r="N3585" s="39">
        <v>0</v>
      </c>
      <c r="O3585" s="31">
        <v>0.57199999999999995</v>
      </c>
      <c r="P3585" s="36" t="s">
        <v>99</v>
      </c>
    </row>
    <row r="3586" spans="1:16" ht="60" x14ac:dyDescent="0.25">
      <c r="A3586" s="38">
        <v>40426</v>
      </c>
      <c r="B3586" s="38">
        <v>40426</v>
      </c>
      <c r="C3586" s="11">
        <v>2010</v>
      </c>
      <c r="D3586" s="35" t="s">
        <v>115</v>
      </c>
      <c r="E3586" s="11" t="s">
        <v>116</v>
      </c>
      <c r="F3586" s="36" t="s">
        <v>51</v>
      </c>
      <c r="G3586" s="36" t="s">
        <v>5107</v>
      </c>
      <c r="H3586" s="9" t="s">
        <v>5108</v>
      </c>
      <c r="I3586" s="10">
        <v>2</v>
      </c>
      <c r="J3586" s="12">
        <v>37</v>
      </c>
      <c r="K3586" s="12">
        <v>0</v>
      </c>
      <c r="L3586" s="12">
        <v>0</v>
      </c>
      <c r="M3586" s="12">
        <v>0</v>
      </c>
      <c r="N3586" s="39">
        <v>0</v>
      </c>
      <c r="O3586" s="31">
        <v>0.4</v>
      </c>
      <c r="P3586" s="36" t="s">
        <v>99</v>
      </c>
    </row>
    <row r="3587" spans="1:16" ht="72" x14ac:dyDescent="0.25">
      <c r="A3587" s="38">
        <v>40426</v>
      </c>
      <c r="B3587" s="38">
        <v>40426</v>
      </c>
      <c r="C3587" s="11">
        <v>2010</v>
      </c>
      <c r="D3587" s="11" t="s">
        <v>34</v>
      </c>
      <c r="E3587" s="11" t="s">
        <v>35</v>
      </c>
      <c r="F3587" s="36" t="s">
        <v>78</v>
      </c>
      <c r="G3587" s="36" t="s">
        <v>4658</v>
      </c>
      <c r="H3587" s="9" t="s">
        <v>5109</v>
      </c>
      <c r="I3587" s="10">
        <v>0</v>
      </c>
      <c r="J3587" s="12">
        <v>200</v>
      </c>
      <c r="K3587" s="12">
        <v>40</v>
      </c>
      <c r="L3587" s="12">
        <v>0</v>
      </c>
      <c r="M3587" s="12">
        <v>0</v>
      </c>
      <c r="N3587" s="39">
        <v>0</v>
      </c>
      <c r="O3587" s="31">
        <v>0.74951999999999996</v>
      </c>
      <c r="P3587" s="36" t="s">
        <v>99</v>
      </c>
    </row>
    <row r="3588" spans="1:16" ht="48" x14ac:dyDescent="0.25">
      <c r="A3588" s="38">
        <v>40426</v>
      </c>
      <c r="B3588" s="38">
        <v>40426</v>
      </c>
      <c r="C3588" s="11">
        <v>2010</v>
      </c>
      <c r="D3588" s="11" t="s">
        <v>34</v>
      </c>
      <c r="E3588" s="11" t="s">
        <v>35</v>
      </c>
      <c r="F3588" s="36" t="s">
        <v>77</v>
      </c>
      <c r="G3588" s="36" t="s">
        <v>5110</v>
      </c>
      <c r="H3588" s="9" t="s">
        <v>5111</v>
      </c>
      <c r="I3588" s="10">
        <v>0</v>
      </c>
      <c r="J3588" s="12">
        <v>0</v>
      </c>
      <c r="K3588" s="12">
        <v>0</v>
      </c>
      <c r="L3588" s="12">
        <v>0</v>
      </c>
      <c r="M3588" s="12">
        <v>0</v>
      </c>
      <c r="N3588" s="39">
        <v>0</v>
      </c>
      <c r="O3588" s="31">
        <v>0</v>
      </c>
      <c r="P3588" s="36" t="s">
        <v>99</v>
      </c>
    </row>
    <row r="3589" spans="1:16" ht="72" x14ac:dyDescent="0.25">
      <c r="A3589" s="38">
        <v>40427</v>
      </c>
      <c r="B3589" s="38">
        <v>40427</v>
      </c>
      <c r="C3589" s="11">
        <v>2010</v>
      </c>
      <c r="D3589" s="35" t="s">
        <v>115</v>
      </c>
      <c r="E3589" s="11" t="s">
        <v>350</v>
      </c>
      <c r="F3589" s="36" t="s">
        <v>51</v>
      </c>
      <c r="G3589" s="36" t="s">
        <v>1042</v>
      </c>
      <c r="H3589" s="9" t="s">
        <v>5112</v>
      </c>
      <c r="I3589" s="10">
        <v>3</v>
      </c>
      <c r="J3589" s="12">
        <v>3</v>
      </c>
      <c r="K3589" s="12">
        <v>0</v>
      </c>
      <c r="L3589" s="12">
        <v>0</v>
      </c>
      <c r="M3589" s="12">
        <v>0</v>
      </c>
      <c r="N3589" s="39">
        <v>0</v>
      </c>
      <c r="O3589" s="31">
        <v>0</v>
      </c>
      <c r="P3589" s="36" t="s">
        <v>99</v>
      </c>
    </row>
    <row r="3590" spans="1:16" ht="24" x14ac:dyDescent="0.25">
      <c r="A3590" s="38">
        <v>40427</v>
      </c>
      <c r="B3590" s="38">
        <v>40427</v>
      </c>
      <c r="C3590" s="11">
        <v>2010</v>
      </c>
      <c r="D3590" s="35" t="s">
        <v>115</v>
      </c>
      <c r="E3590" s="11" t="s">
        <v>116</v>
      </c>
      <c r="F3590" s="36" t="s">
        <v>15</v>
      </c>
      <c r="G3590" s="36" t="s">
        <v>486</v>
      </c>
      <c r="H3590" s="9" t="s">
        <v>5113</v>
      </c>
      <c r="I3590" s="10">
        <v>2</v>
      </c>
      <c r="J3590" s="12">
        <v>2</v>
      </c>
      <c r="K3590" s="12">
        <v>0</v>
      </c>
      <c r="L3590" s="12">
        <v>0</v>
      </c>
      <c r="M3590" s="12">
        <v>0</v>
      </c>
      <c r="N3590" s="39">
        <v>0</v>
      </c>
      <c r="O3590" s="31">
        <v>1.5</v>
      </c>
      <c r="P3590" s="36" t="s">
        <v>99</v>
      </c>
    </row>
    <row r="3591" spans="1:16" ht="72" x14ac:dyDescent="0.25">
      <c r="A3591" s="38">
        <v>40428</v>
      </c>
      <c r="B3591" s="38">
        <v>40428</v>
      </c>
      <c r="C3591" s="11">
        <v>2010</v>
      </c>
      <c r="D3591" s="35" t="s">
        <v>13</v>
      </c>
      <c r="E3591" s="11" t="s">
        <v>149</v>
      </c>
      <c r="F3591" s="36" t="s">
        <v>21</v>
      </c>
      <c r="G3591" s="36" t="s">
        <v>21</v>
      </c>
      <c r="H3591" s="9" t="s">
        <v>5114</v>
      </c>
      <c r="I3591" s="10">
        <v>0</v>
      </c>
      <c r="J3591" s="12">
        <v>35</v>
      </c>
      <c r="K3591" s="12">
        <v>0</v>
      </c>
      <c r="L3591" s="12">
        <v>0</v>
      </c>
      <c r="M3591" s="12">
        <v>0</v>
      </c>
      <c r="N3591" s="39">
        <v>0</v>
      </c>
      <c r="O3591" s="31">
        <v>9.7599999999999998E-4</v>
      </c>
      <c r="P3591" s="36" t="s">
        <v>99</v>
      </c>
    </row>
    <row r="3592" spans="1:16" ht="48" x14ac:dyDescent="0.25">
      <c r="A3592" s="38">
        <v>40428</v>
      </c>
      <c r="B3592" s="38">
        <v>40428</v>
      </c>
      <c r="C3592" s="11">
        <v>2010</v>
      </c>
      <c r="D3592" s="35" t="s">
        <v>104</v>
      </c>
      <c r="E3592" s="11" t="s">
        <v>276</v>
      </c>
      <c r="F3592" s="36" t="s">
        <v>47</v>
      </c>
      <c r="G3592" s="36" t="s">
        <v>5115</v>
      </c>
      <c r="H3592" s="9" t="s">
        <v>5116</v>
      </c>
      <c r="I3592" s="10">
        <v>1</v>
      </c>
      <c r="J3592" s="12">
        <v>1</v>
      </c>
      <c r="K3592" s="12">
        <v>0</v>
      </c>
      <c r="L3592" s="12">
        <v>0</v>
      </c>
      <c r="M3592" s="12">
        <v>0</v>
      </c>
      <c r="N3592" s="39">
        <v>0</v>
      </c>
      <c r="O3592" s="31">
        <v>0</v>
      </c>
      <c r="P3592" s="36" t="s">
        <v>99</v>
      </c>
    </row>
    <row r="3593" spans="1:16" ht="84" x14ac:dyDescent="0.25">
      <c r="A3593" s="38">
        <v>40428</v>
      </c>
      <c r="B3593" s="38">
        <v>40428</v>
      </c>
      <c r="C3593" s="11">
        <v>2010</v>
      </c>
      <c r="D3593" s="35" t="s">
        <v>13</v>
      </c>
      <c r="E3593" s="11" t="s">
        <v>125</v>
      </c>
      <c r="F3593" s="36" t="s">
        <v>62</v>
      </c>
      <c r="G3593" s="36" t="s">
        <v>4449</v>
      </c>
      <c r="H3593" s="9" t="s">
        <v>5117</v>
      </c>
      <c r="I3593" s="10">
        <v>1</v>
      </c>
      <c r="J3593" s="12">
        <v>11</v>
      </c>
      <c r="K3593" s="12">
        <v>0</v>
      </c>
      <c r="L3593" s="12">
        <v>0</v>
      </c>
      <c r="M3593" s="12">
        <v>0</v>
      </c>
      <c r="N3593" s="39">
        <v>0</v>
      </c>
      <c r="O3593" s="31">
        <v>0</v>
      </c>
      <c r="P3593" s="36" t="s">
        <v>99</v>
      </c>
    </row>
    <row r="3594" spans="1:16" ht="60" x14ac:dyDescent="0.25">
      <c r="A3594" s="38">
        <v>40428</v>
      </c>
      <c r="B3594" s="38">
        <v>40428</v>
      </c>
      <c r="C3594" s="11">
        <v>2010</v>
      </c>
      <c r="D3594" s="11" t="s">
        <v>34</v>
      </c>
      <c r="E3594" s="11" t="s">
        <v>35</v>
      </c>
      <c r="F3594" s="36" t="s">
        <v>15</v>
      </c>
      <c r="G3594" s="36" t="s">
        <v>486</v>
      </c>
      <c r="H3594" s="9" t="s">
        <v>5118</v>
      </c>
      <c r="I3594" s="10">
        <v>0</v>
      </c>
      <c r="J3594" s="12">
        <v>0</v>
      </c>
      <c r="K3594" s="12">
        <v>0</v>
      </c>
      <c r="L3594" s="12">
        <v>0</v>
      </c>
      <c r="M3594" s="12">
        <v>0</v>
      </c>
      <c r="N3594" s="39">
        <v>0</v>
      </c>
      <c r="O3594" s="31">
        <v>0</v>
      </c>
      <c r="P3594" s="36" t="s">
        <v>99</v>
      </c>
    </row>
    <row r="3595" spans="1:16" ht="120" x14ac:dyDescent="0.25">
      <c r="A3595" s="38">
        <v>40429</v>
      </c>
      <c r="B3595" s="38">
        <v>40429</v>
      </c>
      <c r="C3595" s="11">
        <v>2010</v>
      </c>
      <c r="D3595" s="35" t="s">
        <v>115</v>
      </c>
      <c r="E3595" s="11" t="s">
        <v>116</v>
      </c>
      <c r="F3595" s="36" t="s">
        <v>55</v>
      </c>
      <c r="G3595" s="36" t="s">
        <v>421</v>
      </c>
      <c r="H3595" s="9" t="s">
        <v>5119</v>
      </c>
      <c r="I3595" s="10">
        <v>0</v>
      </c>
      <c r="J3595" s="12">
        <v>132</v>
      </c>
      <c r="K3595" s="12">
        <v>0</v>
      </c>
      <c r="L3595" s="12">
        <v>0</v>
      </c>
      <c r="M3595" s="12">
        <v>0</v>
      </c>
      <c r="N3595" s="39">
        <v>0</v>
      </c>
      <c r="O3595" s="31">
        <v>5.5617999999999999</v>
      </c>
      <c r="P3595" s="36" t="s">
        <v>99</v>
      </c>
    </row>
    <row r="3596" spans="1:16" ht="60" x14ac:dyDescent="0.25">
      <c r="A3596" s="38">
        <v>40429</v>
      </c>
      <c r="B3596" s="38">
        <v>40429</v>
      </c>
      <c r="C3596" s="11">
        <v>2010</v>
      </c>
      <c r="D3596" s="35" t="s">
        <v>115</v>
      </c>
      <c r="E3596" s="11" t="s">
        <v>116</v>
      </c>
      <c r="F3596" s="36" t="s">
        <v>55</v>
      </c>
      <c r="G3596" s="36" t="s">
        <v>2555</v>
      </c>
      <c r="H3596" s="9" t="s">
        <v>5120</v>
      </c>
      <c r="I3596" s="10">
        <v>0</v>
      </c>
      <c r="J3596" s="12">
        <v>1</v>
      </c>
      <c r="K3596" s="12">
        <v>0</v>
      </c>
      <c r="L3596" s="12">
        <v>0</v>
      </c>
      <c r="M3596" s="12">
        <v>0</v>
      </c>
      <c r="N3596" s="39">
        <v>0</v>
      </c>
      <c r="O3596" s="31">
        <v>0.4</v>
      </c>
      <c r="P3596" s="36" t="s">
        <v>99</v>
      </c>
    </row>
    <row r="3597" spans="1:16" ht="84" x14ac:dyDescent="0.25">
      <c r="A3597" s="38">
        <v>40429</v>
      </c>
      <c r="B3597" s="38">
        <v>40429</v>
      </c>
      <c r="C3597" s="11">
        <v>2010</v>
      </c>
      <c r="D3597" s="35" t="s">
        <v>115</v>
      </c>
      <c r="E3597" s="11" t="s">
        <v>116</v>
      </c>
      <c r="F3597" s="36" t="s">
        <v>165</v>
      </c>
      <c r="G3597" s="36" t="s">
        <v>205</v>
      </c>
      <c r="H3597" s="9" t="s">
        <v>5121</v>
      </c>
      <c r="I3597" s="10">
        <v>0</v>
      </c>
      <c r="J3597" s="12">
        <v>0</v>
      </c>
      <c r="K3597" s="12">
        <v>0</v>
      </c>
      <c r="L3597" s="12">
        <v>0</v>
      </c>
      <c r="M3597" s="12">
        <v>0</v>
      </c>
      <c r="N3597" s="39">
        <v>0</v>
      </c>
      <c r="O3597" s="31">
        <v>0.45</v>
      </c>
      <c r="P3597" s="36" t="s">
        <v>99</v>
      </c>
    </row>
    <row r="3598" spans="1:16" ht="36" x14ac:dyDescent="0.25">
      <c r="A3598" s="38">
        <v>40430</v>
      </c>
      <c r="B3598" s="38">
        <v>40430</v>
      </c>
      <c r="C3598" s="11">
        <v>2010</v>
      </c>
      <c r="D3598" s="35" t="s">
        <v>13</v>
      </c>
      <c r="E3598" s="11" t="s">
        <v>125</v>
      </c>
      <c r="F3598" s="36" t="s">
        <v>165</v>
      </c>
      <c r="G3598" s="36" t="s">
        <v>714</v>
      </c>
      <c r="H3598" s="9" t="s">
        <v>5122</v>
      </c>
      <c r="I3598" s="10">
        <v>3</v>
      </c>
      <c r="J3598" s="12">
        <v>6</v>
      </c>
      <c r="K3598" s="12">
        <v>0</v>
      </c>
      <c r="L3598" s="12">
        <v>0</v>
      </c>
      <c r="M3598" s="12">
        <v>0</v>
      </c>
      <c r="N3598" s="39">
        <v>0</v>
      </c>
      <c r="O3598" s="31">
        <v>0</v>
      </c>
      <c r="P3598" s="36" t="s">
        <v>99</v>
      </c>
    </row>
    <row r="3599" spans="1:16" ht="36" x14ac:dyDescent="0.25">
      <c r="A3599" s="38">
        <v>40430</v>
      </c>
      <c r="B3599" s="38">
        <v>40430</v>
      </c>
      <c r="C3599" s="11">
        <v>2010</v>
      </c>
      <c r="D3599" s="35" t="s">
        <v>115</v>
      </c>
      <c r="E3599" s="11" t="s">
        <v>116</v>
      </c>
      <c r="F3599" s="36" t="s">
        <v>19</v>
      </c>
      <c r="G3599" s="36" t="s">
        <v>1309</v>
      </c>
      <c r="H3599" s="9" t="s">
        <v>5123</v>
      </c>
      <c r="I3599" s="10">
        <v>1</v>
      </c>
      <c r="J3599" s="12">
        <v>3</v>
      </c>
      <c r="K3599" s="12">
        <v>0</v>
      </c>
      <c r="L3599" s="12">
        <v>0</v>
      </c>
      <c r="M3599" s="12">
        <v>0</v>
      </c>
      <c r="N3599" s="39">
        <v>0</v>
      </c>
      <c r="O3599" s="31">
        <v>0</v>
      </c>
      <c r="P3599" s="36" t="s">
        <v>99</v>
      </c>
    </row>
    <row r="3600" spans="1:16" ht="120" x14ac:dyDescent="0.25">
      <c r="A3600" s="38">
        <v>40430</v>
      </c>
      <c r="B3600" s="38">
        <v>40431</v>
      </c>
      <c r="C3600" s="11">
        <v>2010</v>
      </c>
      <c r="D3600" s="11" t="s">
        <v>34</v>
      </c>
      <c r="E3600" s="11" t="s">
        <v>35</v>
      </c>
      <c r="F3600" s="36" t="s">
        <v>15</v>
      </c>
      <c r="G3600" s="36" t="s">
        <v>5124</v>
      </c>
      <c r="H3600" s="9" t="s">
        <v>5125</v>
      </c>
      <c r="I3600" s="10">
        <v>4</v>
      </c>
      <c r="J3600" s="12">
        <v>560</v>
      </c>
      <c r="K3600" s="12">
        <v>120</v>
      </c>
      <c r="L3600" s="12">
        <v>0</v>
      </c>
      <c r="M3600" s="12">
        <v>0</v>
      </c>
      <c r="N3600" s="39">
        <v>0</v>
      </c>
      <c r="O3600" s="31">
        <v>4.5224399999999996</v>
      </c>
      <c r="P3600" s="36" t="s">
        <v>99</v>
      </c>
    </row>
    <row r="3601" spans="1:16" ht="72" x14ac:dyDescent="0.25">
      <c r="A3601" s="38">
        <v>40430</v>
      </c>
      <c r="B3601" s="38">
        <v>40430</v>
      </c>
      <c r="C3601" s="11">
        <v>2010</v>
      </c>
      <c r="D3601" s="11" t="s">
        <v>34</v>
      </c>
      <c r="E3601" s="11" t="s">
        <v>35</v>
      </c>
      <c r="F3601" s="36" t="s">
        <v>19</v>
      </c>
      <c r="G3601" s="36" t="s">
        <v>681</v>
      </c>
      <c r="H3601" s="9" t="s">
        <v>5126</v>
      </c>
      <c r="I3601" s="10">
        <v>3</v>
      </c>
      <c r="J3601" s="12">
        <v>8</v>
      </c>
      <c r="K3601" s="12">
        <v>1</v>
      </c>
      <c r="L3601" s="12">
        <v>0</v>
      </c>
      <c r="M3601" s="12">
        <v>0</v>
      </c>
      <c r="N3601" s="39">
        <v>0</v>
      </c>
      <c r="O3601" s="31">
        <v>9.5904000000000003E-2</v>
      </c>
      <c r="P3601" s="36" t="s">
        <v>99</v>
      </c>
    </row>
    <row r="3602" spans="1:16" ht="60" x14ac:dyDescent="0.25">
      <c r="A3602" s="38">
        <v>40430</v>
      </c>
      <c r="B3602" s="38">
        <v>40430</v>
      </c>
      <c r="C3602" s="11">
        <v>2010</v>
      </c>
      <c r="D3602" s="35" t="s">
        <v>104</v>
      </c>
      <c r="E3602" s="11" t="s">
        <v>276</v>
      </c>
      <c r="F3602" s="36" t="s">
        <v>15</v>
      </c>
      <c r="G3602" s="36" t="s">
        <v>5127</v>
      </c>
      <c r="H3602" s="9" t="s">
        <v>5128</v>
      </c>
      <c r="I3602" s="10">
        <v>0</v>
      </c>
      <c r="J3602" s="12">
        <v>15</v>
      </c>
      <c r="K3602" s="12">
        <v>3</v>
      </c>
      <c r="L3602" s="12">
        <v>0</v>
      </c>
      <c r="M3602" s="12">
        <v>0</v>
      </c>
      <c r="N3602" s="39">
        <v>0</v>
      </c>
      <c r="O3602" s="31">
        <v>0.28771200000000002</v>
      </c>
      <c r="P3602" s="36" t="s">
        <v>99</v>
      </c>
    </row>
    <row r="3603" spans="1:16" ht="36" x14ac:dyDescent="0.25">
      <c r="A3603" s="38">
        <v>40430</v>
      </c>
      <c r="B3603" s="38">
        <v>40430</v>
      </c>
      <c r="C3603" s="11">
        <v>2010</v>
      </c>
      <c r="D3603" s="35" t="s">
        <v>115</v>
      </c>
      <c r="E3603" s="11" t="s">
        <v>116</v>
      </c>
      <c r="F3603" s="36" t="s">
        <v>55</v>
      </c>
      <c r="G3603" s="36" t="s">
        <v>369</v>
      </c>
      <c r="H3603" s="9" t="s">
        <v>5129</v>
      </c>
      <c r="I3603" s="10">
        <v>0</v>
      </c>
      <c r="J3603" s="12">
        <v>4</v>
      </c>
      <c r="K3603" s="12">
        <v>0</v>
      </c>
      <c r="L3603" s="12">
        <v>0</v>
      </c>
      <c r="M3603" s="12">
        <v>0</v>
      </c>
      <c r="N3603" s="39">
        <v>0</v>
      </c>
      <c r="O3603" s="31">
        <v>0.65</v>
      </c>
      <c r="P3603" s="36" t="s">
        <v>99</v>
      </c>
    </row>
    <row r="3604" spans="1:16" ht="60" x14ac:dyDescent="0.25">
      <c r="A3604" s="38">
        <v>40430</v>
      </c>
      <c r="B3604" s="38">
        <v>40430</v>
      </c>
      <c r="C3604" s="11">
        <v>2010</v>
      </c>
      <c r="D3604" s="35" t="s">
        <v>115</v>
      </c>
      <c r="E3604" s="11" t="s">
        <v>116</v>
      </c>
      <c r="F3604" s="36" t="s">
        <v>15</v>
      </c>
      <c r="G3604" s="36" t="s">
        <v>486</v>
      </c>
      <c r="H3604" s="9" t="s">
        <v>5130</v>
      </c>
      <c r="I3604" s="10">
        <v>0</v>
      </c>
      <c r="J3604" s="12">
        <v>2</v>
      </c>
      <c r="K3604" s="12">
        <v>0</v>
      </c>
      <c r="L3604" s="12">
        <v>0</v>
      </c>
      <c r="M3604" s="12">
        <v>0</v>
      </c>
      <c r="N3604" s="39">
        <v>0</v>
      </c>
      <c r="O3604" s="31">
        <v>1.5</v>
      </c>
      <c r="P3604" s="36" t="s">
        <v>99</v>
      </c>
    </row>
    <row r="3605" spans="1:16" ht="72" x14ac:dyDescent="0.25">
      <c r="A3605" s="38">
        <v>40431</v>
      </c>
      <c r="B3605" s="38">
        <v>40440</v>
      </c>
      <c r="C3605" s="11">
        <v>2010</v>
      </c>
      <c r="D3605" s="11" t="s">
        <v>34</v>
      </c>
      <c r="E3605" s="11" t="s">
        <v>35</v>
      </c>
      <c r="F3605" s="36" t="s">
        <v>15</v>
      </c>
      <c r="G3605" s="36" t="s">
        <v>5131</v>
      </c>
      <c r="H3605" s="9" t="s">
        <v>5132</v>
      </c>
      <c r="I3605" s="10">
        <v>6</v>
      </c>
      <c r="J3605" s="12">
        <v>6</v>
      </c>
      <c r="K3605" s="12">
        <v>2</v>
      </c>
      <c r="L3605" s="12">
        <v>0</v>
      </c>
      <c r="M3605" s="12">
        <v>0</v>
      </c>
      <c r="N3605" s="39">
        <v>0</v>
      </c>
      <c r="O3605" s="31">
        <v>0</v>
      </c>
      <c r="P3605" s="36" t="s">
        <v>99</v>
      </c>
    </row>
    <row r="3606" spans="1:16" ht="72" x14ac:dyDescent="0.25">
      <c r="A3606" s="38">
        <v>40431</v>
      </c>
      <c r="B3606" s="38">
        <v>40431</v>
      </c>
      <c r="C3606" s="11">
        <v>2010</v>
      </c>
      <c r="D3606" s="35" t="s">
        <v>13</v>
      </c>
      <c r="E3606" s="11" t="s">
        <v>173</v>
      </c>
      <c r="F3606" s="36" t="s">
        <v>55</v>
      </c>
      <c r="G3606" s="36" t="s">
        <v>55</v>
      </c>
      <c r="H3606" s="9" t="s">
        <v>5133</v>
      </c>
      <c r="I3606" s="10">
        <v>0</v>
      </c>
      <c r="J3606" s="12">
        <v>20</v>
      </c>
      <c r="K3606" s="12">
        <v>0</v>
      </c>
      <c r="L3606" s="12">
        <v>0</v>
      </c>
      <c r="M3606" s="12">
        <v>0</v>
      </c>
      <c r="N3606" s="39">
        <v>0</v>
      </c>
      <c r="O3606" s="31">
        <v>0</v>
      </c>
      <c r="P3606" s="36" t="s">
        <v>99</v>
      </c>
    </row>
    <row r="3607" spans="1:16" ht="48" x14ac:dyDescent="0.25">
      <c r="A3607" s="38">
        <v>40431</v>
      </c>
      <c r="B3607" s="38">
        <v>40431</v>
      </c>
      <c r="C3607" s="11">
        <v>2010</v>
      </c>
      <c r="D3607" s="11" t="s">
        <v>34</v>
      </c>
      <c r="E3607" s="11" t="s">
        <v>35</v>
      </c>
      <c r="F3607" s="36" t="s">
        <v>15</v>
      </c>
      <c r="G3607" s="36" t="s">
        <v>5134</v>
      </c>
      <c r="H3607" s="9" t="s">
        <v>5135</v>
      </c>
      <c r="I3607" s="10">
        <v>0</v>
      </c>
      <c r="J3607" s="12">
        <v>275</v>
      </c>
      <c r="K3607" s="12">
        <v>32</v>
      </c>
      <c r="L3607" s="12">
        <v>0</v>
      </c>
      <c r="M3607" s="12">
        <v>0</v>
      </c>
      <c r="N3607" s="39">
        <v>0</v>
      </c>
      <c r="O3607" s="31">
        <v>0.59961600000000004</v>
      </c>
      <c r="P3607" s="36" t="s">
        <v>99</v>
      </c>
    </row>
    <row r="3608" spans="1:16" ht="48" x14ac:dyDescent="0.25">
      <c r="A3608" s="38">
        <v>40431</v>
      </c>
      <c r="B3608" s="38">
        <v>40431</v>
      </c>
      <c r="C3608" s="11">
        <v>2010</v>
      </c>
      <c r="D3608" s="11" t="s">
        <v>34</v>
      </c>
      <c r="E3608" s="11" t="s">
        <v>35</v>
      </c>
      <c r="F3608" s="36" t="s">
        <v>57</v>
      </c>
      <c r="G3608" s="36" t="s">
        <v>235</v>
      </c>
      <c r="H3608" s="9" t="s">
        <v>5136</v>
      </c>
      <c r="I3608" s="10">
        <v>0</v>
      </c>
      <c r="J3608" s="12">
        <v>330</v>
      </c>
      <c r="K3608" s="12">
        <v>66</v>
      </c>
      <c r="L3608" s="12">
        <v>0</v>
      </c>
      <c r="M3608" s="12">
        <v>0</v>
      </c>
      <c r="N3608" s="39">
        <v>0</v>
      </c>
      <c r="O3608" s="31">
        <v>0.33792</v>
      </c>
      <c r="P3608" s="36" t="s">
        <v>99</v>
      </c>
    </row>
    <row r="3609" spans="1:16" ht="36" x14ac:dyDescent="0.25">
      <c r="A3609" s="38">
        <v>40432</v>
      </c>
      <c r="B3609" s="38">
        <v>40432</v>
      </c>
      <c r="C3609" s="11">
        <v>2010</v>
      </c>
      <c r="D3609" s="35" t="s">
        <v>104</v>
      </c>
      <c r="E3609" s="11" t="s">
        <v>276</v>
      </c>
      <c r="F3609" s="36" t="s">
        <v>59</v>
      </c>
      <c r="G3609" s="36" t="s">
        <v>1761</v>
      </c>
      <c r="H3609" s="9" t="s">
        <v>5137</v>
      </c>
      <c r="I3609" s="10">
        <v>0</v>
      </c>
      <c r="J3609" s="12">
        <v>350</v>
      </c>
      <c r="K3609" s="12">
        <v>70</v>
      </c>
      <c r="L3609" s="12">
        <v>0</v>
      </c>
      <c r="M3609" s="12">
        <v>0</v>
      </c>
      <c r="N3609" s="39">
        <v>0</v>
      </c>
      <c r="O3609" s="31">
        <v>0.3584</v>
      </c>
      <c r="P3609" s="36" t="s">
        <v>99</v>
      </c>
    </row>
    <row r="3610" spans="1:16" ht="48" x14ac:dyDescent="0.25">
      <c r="A3610" s="38">
        <v>40433</v>
      </c>
      <c r="B3610" s="38">
        <v>40433</v>
      </c>
      <c r="C3610" s="11">
        <v>2010</v>
      </c>
      <c r="D3610" s="35" t="s">
        <v>115</v>
      </c>
      <c r="E3610" s="11" t="s">
        <v>116</v>
      </c>
      <c r="F3610" s="36" t="s">
        <v>15</v>
      </c>
      <c r="G3610" s="36" t="s">
        <v>3225</v>
      </c>
      <c r="H3610" s="9" t="s">
        <v>5138</v>
      </c>
      <c r="I3610" s="10">
        <v>1</v>
      </c>
      <c r="J3610" s="12">
        <v>5</v>
      </c>
      <c r="K3610" s="12">
        <v>0</v>
      </c>
      <c r="L3610" s="12">
        <v>0</v>
      </c>
      <c r="M3610" s="12">
        <v>0</v>
      </c>
      <c r="N3610" s="39">
        <v>0</v>
      </c>
      <c r="O3610" s="31">
        <v>0</v>
      </c>
      <c r="P3610" s="36" t="s">
        <v>99</v>
      </c>
    </row>
    <row r="3611" spans="1:16" ht="48" x14ac:dyDescent="0.25">
      <c r="A3611" s="38">
        <v>40434</v>
      </c>
      <c r="B3611" s="38">
        <v>40434</v>
      </c>
      <c r="C3611" s="11">
        <v>2010</v>
      </c>
      <c r="D3611" s="35" t="s">
        <v>115</v>
      </c>
      <c r="E3611" s="11" t="s">
        <v>1450</v>
      </c>
      <c r="F3611" s="36" t="s">
        <v>75</v>
      </c>
      <c r="G3611" s="36" t="s">
        <v>272</v>
      </c>
      <c r="H3611" s="9" t="s">
        <v>5139</v>
      </c>
      <c r="I3611" s="10">
        <v>0</v>
      </c>
      <c r="J3611" s="12">
        <v>15</v>
      </c>
      <c r="K3611" s="12">
        <v>0</v>
      </c>
      <c r="L3611" s="12">
        <v>0</v>
      </c>
      <c r="M3611" s="12">
        <v>0</v>
      </c>
      <c r="N3611" s="39">
        <v>0</v>
      </c>
      <c r="O3611" s="31">
        <v>0</v>
      </c>
      <c r="P3611" s="36" t="s">
        <v>99</v>
      </c>
    </row>
    <row r="3612" spans="1:16" ht="48" x14ac:dyDescent="0.25">
      <c r="A3612" s="38">
        <v>40434</v>
      </c>
      <c r="B3612" s="38">
        <v>40434</v>
      </c>
      <c r="C3612" s="11">
        <v>2010</v>
      </c>
      <c r="D3612" s="35" t="s">
        <v>115</v>
      </c>
      <c r="E3612" s="11" t="s">
        <v>1450</v>
      </c>
      <c r="F3612" s="36" t="s">
        <v>19</v>
      </c>
      <c r="G3612" s="36" t="s">
        <v>1282</v>
      </c>
      <c r="H3612" s="9" t="s">
        <v>5140</v>
      </c>
      <c r="I3612" s="10">
        <v>0</v>
      </c>
      <c r="J3612" s="12">
        <v>2500</v>
      </c>
      <c r="K3612" s="12">
        <v>0</v>
      </c>
      <c r="L3612" s="12">
        <v>0</v>
      </c>
      <c r="M3612" s="12">
        <v>0</v>
      </c>
      <c r="N3612" s="39">
        <v>0</v>
      </c>
      <c r="O3612" s="31">
        <v>0</v>
      </c>
      <c r="P3612" s="36" t="s">
        <v>99</v>
      </c>
    </row>
    <row r="3613" spans="1:16" ht="48" x14ac:dyDescent="0.25">
      <c r="A3613" s="38">
        <v>40434</v>
      </c>
      <c r="B3613" s="38">
        <v>40434</v>
      </c>
      <c r="C3613" s="11">
        <v>2010</v>
      </c>
      <c r="D3613" s="35" t="s">
        <v>115</v>
      </c>
      <c r="E3613" s="11" t="s">
        <v>1450</v>
      </c>
      <c r="F3613" s="36" t="s">
        <v>55</v>
      </c>
      <c r="G3613" s="36" t="s">
        <v>936</v>
      </c>
      <c r="H3613" s="9" t="s">
        <v>5141</v>
      </c>
      <c r="I3613" s="10">
        <v>0</v>
      </c>
      <c r="J3613" s="12">
        <v>55</v>
      </c>
      <c r="K3613" s="12">
        <v>0</v>
      </c>
      <c r="L3613" s="12">
        <v>0</v>
      </c>
      <c r="M3613" s="12">
        <v>0</v>
      </c>
      <c r="N3613" s="39">
        <v>0</v>
      </c>
      <c r="O3613" s="31">
        <v>0</v>
      </c>
      <c r="P3613" s="36" t="s">
        <v>99</v>
      </c>
    </row>
    <row r="3614" spans="1:16" ht="96" x14ac:dyDescent="0.25">
      <c r="A3614" s="38">
        <v>40435</v>
      </c>
      <c r="B3614" s="38">
        <v>40435</v>
      </c>
      <c r="C3614" s="11">
        <v>2010</v>
      </c>
      <c r="D3614" s="35" t="s">
        <v>115</v>
      </c>
      <c r="E3614" s="11" t="s">
        <v>350</v>
      </c>
      <c r="F3614" s="36" t="s">
        <v>19</v>
      </c>
      <c r="G3614" s="36" t="s">
        <v>641</v>
      </c>
      <c r="H3614" s="9" t="s">
        <v>5142</v>
      </c>
      <c r="I3614" s="10">
        <v>2</v>
      </c>
      <c r="J3614" s="12">
        <v>2</v>
      </c>
      <c r="K3614" s="12">
        <v>0</v>
      </c>
      <c r="L3614" s="12">
        <v>0</v>
      </c>
      <c r="M3614" s="12">
        <v>0</v>
      </c>
      <c r="N3614" s="39">
        <v>0</v>
      </c>
      <c r="O3614" s="31">
        <v>0</v>
      </c>
      <c r="P3614" s="36" t="s">
        <v>99</v>
      </c>
    </row>
    <row r="3615" spans="1:16" ht="60" x14ac:dyDescent="0.25">
      <c r="A3615" s="38">
        <v>40436</v>
      </c>
      <c r="B3615" s="38">
        <v>40436</v>
      </c>
      <c r="C3615" s="11">
        <v>2010</v>
      </c>
      <c r="D3615" s="35" t="s">
        <v>115</v>
      </c>
      <c r="E3615" s="11" t="s">
        <v>116</v>
      </c>
      <c r="F3615" s="36" t="s">
        <v>162</v>
      </c>
      <c r="G3615" s="36" t="s">
        <v>3047</v>
      </c>
      <c r="H3615" s="9" t="s">
        <v>5143</v>
      </c>
      <c r="I3615" s="10">
        <v>6</v>
      </c>
      <c r="J3615" s="12">
        <v>26</v>
      </c>
      <c r="K3615" s="12">
        <v>0</v>
      </c>
      <c r="L3615" s="12">
        <v>0</v>
      </c>
      <c r="M3615" s="12">
        <v>0</v>
      </c>
      <c r="N3615" s="39">
        <v>0</v>
      </c>
      <c r="O3615" s="31">
        <v>0.4</v>
      </c>
      <c r="P3615" s="36" t="s">
        <v>99</v>
      </c>
    </row>
    <row r="3616" spans="1:16" ht="60" x14ac:dyDescent="0.25">
      <c r="A3616" s="38">
        <v>40436</v>
      </c>
      <c r="B3616" s="38">
        <v>40436</v>
      </c>
      <c r="C3616" s="11">
        <v>2010</v>
      </c>
      <c r="D3616" s="35" t="s">
        <v>13</v>
      </c>
      <c r="E3616" s="11" t="s">
        <v>112</v>
      </c>
      <c r="F3616" s="36" t="s">
        <v>42</v>
      </c>
      <c r="G3616" s="36" t="s">
        <v>902</v>
      </c>
      <c r="H3616" s="9" t="s">
        <v>5144</v>
      </c>
      <c r="I3616" s="10">
        <v>0</v>
      </c>
      <c r="J3616" s="12">
        <v>20</v>
      </c>
      <c r="K3616" s="12">
        <v>0</v>
      </c>
      <c r="L3616" s="12">
        <v>0</v>
      </c>
      <c r="M3616" s="12">
        <v>0</v>
      </c>
      <c r="N3616" s="39">
        <v>0</v>
      </c>
      <c r="O3616" s="31">
        <v>0</v>
      </c>
      <c r="P3616" s="36" t="s">
        <v>99</v>
      </c>
    </row>
    <row r="3617" spans="1:16" ht="36" x14ac:dyDescent="0.25">
      <c r="A3617" s="38">
        <v>40436</v>
      </c>
      <c r="B3617" s="38">
        <v>40436</v>
      </c>
      <c r="C3617" s="11">
        <v>2010</v>
      </c>
      <c r="D3617" s="35" t="s">
        <v>13</v>
      </c>
      <c r="E3617" s="11" t="s">
        <v>125</v>
      </c>
      <c r="F3617" s="36" t="s">
        <v>165</v>
      </c>
      <c r="G3617" s="36" t="s">
        <v>693</v>
      </c>
      <c r="H3617" s="9" t="s">
        <v>5145</v>
      </c>
      <c r="I3617" s="10">
        <v>0</v>
      </c>
      <c r="J3617" s="12">
        <v>0</v>
      </c>
      <c r="K3617" s="12">
        <v>0</v>
      </c>
      <c r="L3617" s="12">
        <v>0</v>
      </c>
      <c r="M3617" s="12">
        <v>0</v>
      </c>
      <c r="N3617" s="39">
        <v>0</v>
      </c>
      <c r="O3617" s="31">
        <v>0</v>
      </c>
      <c r="P3617" s="36" t="s">
        <v>99</v>
      </c>
    </row>
    <row r="3618" spans="1:16" ht="84" x14ac:dyDescent="0.25">
      <c r="A3618" s="38">
        <v>40436</v>
      </c>
      <c r="B3618" s="38">
        <v>40436</v>
      </c>
      <c r="C3618" s="11">
        <v>2010</v>
      </c>
      <c r="D3618" s="35" t="s">
        <v>13</v>
      </c>
      <c r="E3618" s="11" t="s">
        <v>112</v>
      </c>
      <c r="F3618" s="36" t="s">
        <v>165</v>
      </c>
      <c r="G3618" s="36" t="s">
        <v>5146</v>
      </c>
      <c r="H3618" s="9" t="s">
        <v>5147</v>
      </c>
      <c r="I3618" s="10">
        <v>0</v>
      </c>
      <c r="J3618" s="12">
        <v>3</v>
      </c>
      <c r="K3618" s="12">
        <v>0</v>
      </c>
      <c r="L3618" s="12">
        <v>0</v>
      </c>
      <c r="M3618" s="12">
        <v>0</v>
      </c>
      <c r="N3618" s="39">
        <v>0</v>
      </c>
      <c r="O3618" s="31">
        <v>0</v>
      </c>
      <c r="P3618" s="36" t="s">
        <v>99</v>
      </c>
    </row>
    <row r="3619" spans="1:16" ht="48" x14ac:dyDescent="0.25">
      <c r="A3619" s="38">
        <v>40438</v>
      </c>
      <c r="B3619" s="38">
        <v>40438</v>
      </c>
      <c r="C3619" s="11">
        <v>2010</v>
      </c>
      <c r="D3619" s="11" t="s">
        <v>34</v>
      </c>
      <c r="E3619" s="11" t="s">
        <v>67</v>
      </c>
      <c r="F3619" s="36" t="s">
        <v>162</v>
      </c>
      <c r="G3619" s="36" t="s">
        <v>5148</v>
      </c>
      <c r="H3619" s="9" t="s">
        <v>5149</v>
      </c>
      <c r="I3619" s="10">
        <v>23</v>
      </c>
      <c r="J3619" s="12">
        <v>500896</v>
      </c>
      <c r="K3619" s="12">
        <v>89823</v>
      </c>
      <c r="L3619" s="12">
        <v>129</v>
      </c>
      <c r="M3619" s="12">
        <v>10</v>
      </c>
      <c r="N3619" s="39">
        <v>131436</v>
      </c>
      <c r="O3619" s="31">
        <v>24679.8</v>
      </c>
      <c r="P3619" s="36" t="s">
        <v>38</v>
      </c>
    </row>
    <row r="3620" spans="1:16" ht="36" x14ac:dyDescent="0.25">
      <c r="A3620" s="38">
        <v>40438</v>
      </c>
      <c r="B3620" s="38">
        <v>40438</v>
      </c>
      <c r="C3620" s="11">
        <v>2010</v>
      </c>
      <c r="D3620" s="11" t="s">
        <v>34</v>
      </c>
      <c r="E3620" s="11" t="s">
        <v>67</v>
      </c>
      <c r="F3620" s="36" t="s">
        <v>97</v>
      </c>
      <c r="G3620" s="36" t="s">
        <v>5150</v>
      </c>
      <c r="H3620" s="9" t="s">
        <v>5151</v>
      </c>
      <c r="I3620" s="10">
        <v>0</v>
      </c>
      <c r="J3620" s="12">
        <v>0</v>
      </c>
      <c r="K3620" s="12">
        <v>0</v>
      </c>
      <c r="L3620" s="12">
        <v>0</v>
      </c>
      <c r="M3620" s="12">
        <v>0</v>
      </c>
      <c r="N3620" s="39">
        <v>0</v>
      </c>
      <c r="O3620" s="31">
        <v>252.01499999999999</v>
      </c>
      <c r="P3620" s="36" t="s">
        <v>298</v>
      </c>
    </row>
    <row r="3621" spans="1:16" ht="48" x14ac:dyDescent="0.25">
      <c r="A3621" s="38">
        <v>40438</v>
      </c>
      <c r="B3621" s="38">
        <v>40438</v>
      </c>
      <c r="C3621" s="11">
        <v>2010</v>
      </c>
      <c r="D3621" s="11" t="s">
        <v>34</v>
      </c>
      <c r="E3621" s="11" t="s">
        <v>35</v>
      </c>
      <c r="F3621" s="36" t="s">
        <v>97</v>
      </c>
      <c r="G3621" s="36" t="s">
        <v>5152</v>
      </c>
      <c r="H3621" s="9" t="s">
        <v>5153</v>
      </c>
      <c r="I3621" s="10">
        <v>0</v>
      </c>
      <c r="J3621" s="12">
        <v>655</v>
      </c>
      <c r="K3621" s="12">
        <v>128</v>
      </c>
      <c r="L3621" s="12">
        <v>0</v>
      </c>
      <c r="M3621" s="12">
        <v>0</v>
      </c>
      <c r="N3621" s="39">
        <v>0</v>
      </c>
      <c r="O3621" s="31">
        <v>2.3984640000000002</v>
      </c>
      <c r="P3621" s="36" t="s">
        <v>99</v>
      </c>
    </row>
    <row r="3622" spans="1:16" ht="24" x14ac:dyDescent="0.25">
      <c r="A3622" s="38">
        <v>40438</v>
      </c>
      <c r="B3622" s="38">
        <v>40438</v>
      </c>
      <c r="C3622" s="11">
        <v>2010</v>
      </c>
      <c r="D3622" s="11" t="s">
        <v>34</v>
      </c>
      <c r="E3622" s="11" t="s">
        <v>35</v>
      </c>
      <c r="F3622" s="36" t="s">
        <v>19</v>
      </c>
      <c r="G3622" s="36" t="s">
        <v>1282</v>
      </c>
      <c r="H3622" s="9" t="s">
        <v>5154</v>
      </c>
      <c r="I3622" s="10">
        <v>0</v>
      </c>
      <c r="J3622" s="12">
        <v>625</v>
      </c>
      <c r="K3622" s="12">
        <v>125</v>
      </c>
      <c r="L3622" s="12">
        <v>0</v>
      </c>
      <c r="M3622" s="12">
        <v>0</v>
      </c>
      <c r="N3622" s="39">
        <v>0</v>
      </c>
      <c r="O3622" s="31">
        <v>2.3422499999999999</v>
      </c>
      <c r="P3622" s="36" t="s">
        <v>99</v>
      </c>
    </row>
    <row r="3623" spans="1:16" ht="204" x14ac:dyDescent="0.25">
      <c r="A3623" s="38">
        <v>40438</v>
      </c>
      <c r="B3623" s="38">
        <v>40438</v>
      </c>
      <c r="C3623" s="11">
        <v>2010</v>
      </c>
      <c r="D3623" s="11" t="s">
        <v>34</v>
      </c>
      <c r="E3623" s="11" t="s">
        <v>1136</v>
      </c>
      <c r="F3623" s="36" t="s">
        <v>189</v>
      </c>
      <c r="G3623" s="9" t="s">
        <v>5155</v>
      </c>
      <c r="H3623" s="9" t="s">
        <v>5156</v>
      </c>
      <c r="I3623" s="10">
        <v>0</v>
      </c>
      <c r="J3623" s="12">
        <v>14000</v>
      </c>
      <c r="K3623" s="12">
        <v>25</v>
      </c>
      <c r="L3623" s="12">
        <v>0</v>
      </c>
      <c r="M3623" s="12">
        <v>0</v>
      </c>
      <c r="N3623" s="39">
        <v>0</v>
      </c>
      <c r="O3623" s="31">
        <v>0.46844999999999998</v>
      </c>
      <c r="P3623" s="36" t="s">
        <v>99</v>
      </c>
    </row>
    <row r="3624" spans="1:16" ht="84" x14ac:dyDescent="0.25">
      <c r="A3624" s="38">
        <v>40438</v>
      </c>
      <c r="B3624" s="38">
        <v>40438</v>
      </c>
      <c r="C3624" s="11">
        <v>2010</v>
      </c>
      <c r="D3624" s="11" t="s">
        <v>34</v>
      </c>
      <c r="E3624" s="11" t="s">
        <v>35</v>
      </c>
      <c r="F3624" s="36" t="s">
        <v>15</v>
      </c>
      <c r="G3624" s="36" t="s">
        <v>5157</v>
      </c>
      <c r="H3624" s="9" t="s">
        <v>5158</v>
      </c>
      <c r="I3624" s="10">
        <v>0</v>
      </c>
      <c r="J3624" s="12">
        <v>418</v>
      </c>
      <c r="K3624" s="12">
        <v>80</v>
      </c>
      <c r="L3624" s="12">
        <v>0</v>
      </c>
      <c r="M3624" s="12">
        <v>0</v>
      </c>
      <c r="N3624" s="39">
        <v>0</v>
      </c>
      <c r="O3624" s="31">
        <v>0.40960000000000002</v>
      </c>
      <c r="P3624" s="36" t="s">
        <v>99</v>
      </c>
    </row>
    <row r="3625" spans="1:16" ht="24" x14ac:dyDescent="0.25">
      <c r="A3625" s="38">
        <v>40438</v>
      </c>
      <c r="B3625" s="38">
        <v>40438</v>
      </c>
      <c r="C3625" s="11">
        <v>2010</v>
      </c>
      <c r="D3625" s="11" t="s">
        <v>34</v>
      </c>
      <c r="E3625" s="11" t="s">
        <v>35</v>
      </c>
      <c r="F3625" s="36" t="s">
        <v>155</v>
      </c>
      <c r="G3625" s="36" t="s">
        <v>5159</v>
      </c>
      <c r="H3625" s="9" t="s">
        <v>5160</v>
      </c>
      <c r="I3625" s="10">
        <v>0</v>
      </c>
      <c r="J3625" s="12">
        <v>58</v>
      </c>
      <c r="K3625" s="12">
        <v>0</v>
      </c>
      <c r="L3625" s="12">
        <v>0</v>
      </c>
      <c r="M3625" s="12">
        <v>0</v>
      </c>
      <c r="N3625" s="39">
        <v>0</v>
      </c>
      <c r="O3625" s="31">
        <v>0</v>
      </c>
      <c r="P3625" s="36" t="s">
        <v>99</v>
      </c>
    </row>
    <row r="3626" spans="1:16" ht="36" x14ac:dyDescent="0.25">
      <c r="A3626" s="38">
        <v>40440</v>
      </c>
      <c r="B3626" s="38">
        <v>40440</v>
      </c>
      <c r="C3626" s="11">
        <v>2010</v>
      </c>
      <c r="D3626" s="11" t="s">
        <v>34</v>
      </c>
      <c r="E3626" s="11" t="s">
        <v>35</v>
      </c>
      <c r="F3626" s="36" t="s">
        <v>44</v>
      </c>
      <c r="G3626" s="36" t="s">
        <v>2299</v>
      </c>
      <c r="H3626" s="9" t="s">
        <v>5161</v>
      </c>
      <c r="I3626" s="10">
        <v>0</v>
      </c>
      <c r="J3626" s="12">
        <v>0</v>
      </c>
      <c r="K3626" s="12">
        <v>0</v>
      </c>
      <c r="L3626" s="12">
        <v>0</v>
      </c>
      <c r="M3626" s="12">
        <v>2</v>
      </c>
      <c r="N3626" s="39">
        <v>0</v>
      </c>
      <c r="O3626" s="31">
        <v>528.23199999999997</v>
      </c>
      <c r="P3626" s="36" t="s">
        <v>298</v>
      </c>
    </row>
    <row r="3627" spans="1:16" ht="36" x14ac:dyDescent="0.25">
      <c r="A3627" s="38">
        <v>40440</v>
      </c>
      <c r="B3627" s="38">
        <v>40440</v>
      </c>
      <c r="C3627" s="11">
        <v>2010</v>
      </c>
      <c r="D3627" s="11" t="s">
        <v>34</v>
      </c>
      <c r="E3627" s="11" t="s">
        <v>35</v>
      </c>
      <c r="F3627" s="36" t="s">
        <v>57</v>
      </c>
      <c r="G3627" s="36" t="s">
        <v>235</v>
      </c>
      <c r="H3627" s="9" t="s">
        <v>5162</v>
      </c>
      <c r="I3627" s="10">
        <v>1</v>
      </c>
      <c r="J3627" s="12">
        <v>1</v>
      </c>
      <c r="K3627" s="12">
        <v>0</v>
      </c>
      <c r="L3627" s="12">
        <v>0</v>
      </c>
      <c r="M3627" s="12">
        <v>0</v>
      </c>
      <c r="N3627" s="39">
        <v>0</v>
      </c>
      <c r="O3627" s="31">
        <v>0</v>
      </c>
      <c r="P3627" s="36" t="s">
        <v>99</v>
      </c>
    </row>
    <row r="3628" spans="1:16" ht="36" x14ac:dyDescent="0.25">
      <c r="A3628" s="38">
        <v>40440</v>
      </c>
      <c r="B3628" s="38">
        <v>40440</v>
      </c>
      <c r="C3628" s="11">
        <v>2010</v>
      </c>
      <c r="D3628" s="11" t="s">
        <v>34</v>
      </c>
      <c r="E3628" s="11" t="s">
        <v>35</v>
      </c>
      <c r="F3628" s="36" t="s">
        <v>92</v>
      </c>
      <c r="G3628" s="36" t="s">
        <v>5163</v>
      </c>
      <c r="H3628" s="9" t="s">
        <v>5164</v>
      </c>
      <c r="I3628" s="10">
        <v>0</v>
      </c>
      <c r="J3628" s="12">
        <v>3000</v>
      </c>
      <c r="K3628" s="12">
        <v>600</v>
      </c>
      <c r="L3628" s="12">
        <v>0</v>
      </c>
      <c r="M3628" s="12">
        <v>0</v>
      </c>
      <c r="N3628" s="39">
        <v>0</v>
      </c>
      <c r="O3628" s="31">
        <v>22.612200000000001</v>
      </c>
      <c r="P3628" s="36" t="s">
        <v>99</v>
      </c>
    </row>
    <row r="3629" spans="1:16" ht="24" x14ac:dyDescent="0.25">
      <c r="A3629" s="38">
        <v>40440</v>
      </c>
      <c r="B3629" s="38">
        <v>40440</v>
      </c>
      <c r="C3629" s="11">
        <v>2010</v>
      </c>
      <c r="D3629" s="11" t="s">
        <v>34</v>
      </c>
      <c r="E3629" s="11" t="s">
        <v>35</v>
      </c>
      <c r="F3629" s="36" t="s">
        <v>69</v>
      </c>
      <c r="G3629" s="36" t="s">
        <v>1335</v>
      </c>
      <c r="H3629" s="9" t="s">
        <v>5165</v>
      </c>
      <c r="I3629" s="10">
        <v>0</v>
      </c>
      <c r="J3629" s="12">
        <v>128</v>
      </c>
      <c r="K3629" s="12">
        <v>0</v>
      </c>
      <c r="L3629" s="12">
        <v>0</v>
      </c>
      <c r="M3629" s="12">
        <v>0</v>
      </c>
      <c r="N3629" s="39">
        <v>0</v>
      </c>
      <c r="O3629" s="31">
        <v>0</v>
      </c>
      <c r="P3629" s="36" t="s">
        <v>99</v>
      </c>
    </row>
    <row r="3630" spans="1:16" ht="36" x14ac:dyDescent="0.25">
      <c r="A3630" s="38">
        <v>40441</v>
      </c>
      <c r="B3630" s="38">
        <v>40441</v>
      </c>
      <c r="C3630" s="11">
        <v>2010</v>
      </c>
      <c r="D3630" s="35" t="s">
        <v>104</v>
      </c>
      <c r="E3630" s="11" t="s">
        <v>276</v>
      </c>
      <c r="F3630" s="36" t="s">
        <v>51</v>
      </c>
      <c r="G3630" s="36" t="s">
        <v>3250</v>
      </c>
      <c r="H3630" s="9" t="s">
        <v>5166</v>
      </c>
      <c r="I3630" s="10">
        <v>10</v>
      </c>
      <c r="J3630" s="12">
        <v>15</v>
      </c>
      <c r="K3630" s="12">
        <v>0</v>
      </c>
      <c r="L3630" s="12">
        <v>0</v>
      </c>
      <c r="M3630" s="12">
        <v>0</v>
      </c>
      <c r="N3630" s="39">
        <v>0</v>
      </c>
      <c r="O3630" s="31">
        <v>0</v>
      </c>
      <c r="P3630" s="36" t="s">
        <v>99</v>
      </c>
    </row>
    <row r="3631" spans="1:16" ht="48" x14ac:dyDescent="0.25">
      <c r="A3631" s="38">
        <v>40441</v>
      </c>
      <c r="B3631" s="38">
        <v>40441</v>
      </c>
      <c r="C3631" s="11">
        <v>2010</v>
      </c>
      <c r="D3631" s="11" t="s">
        <v>34</v>
      </c>
      <c r="E3631" s="11" t="s">
        <v>35</v>
      </c>
      <c r="F3631" s="36" t="s">
        <v>97</v>
      </c>
      <c r="G3631" s="36" t="s">
        <v>5167</v>
      </c>
      <c r="H3631" s="9" t="s">
        <v>5168</v>
      </c>
      <c r="I3631" s="10">
        <v>2</v>
      </c>
      <c r="J3631" s="12">
        <v>4</v>
      </c>
      <c r="K3631" s="12">
        <v>2</v>
      </c>
      <c r="L3631" s="12">
        <v>0</v>
      </c>
      <c r="M3631" s="12">
        <v>0</v>
      </c>
      <c r="N3631" s="39">
        <v>0</v>
      </c>
      <c r="O3631" s="31">
        <v>0.211808</v>
      </c>
      <c r="P3631" s="36" t="s">
        <v>99</v>
      </c>
    </row>
    <row r="3632" spans="1:16" ht="48" x14ac:dyDescent="0.25">
      <c r="A3632" s="38">
        <v>40441</v>
      </c>
      <c r="B3632" s="38">
        <v>40441</v>
      </c>
      <c r="C3632" s="11">
        <v>2010</v>
      </c>
      <c r="D3632" s="11" t="s">
        <v>34</v>
      </c>
      <c r="E3632" s="11" t="s">
        <v>35</v>
      </c>
      <c r="F3632" s="36" t="s">
        <v>62</v>
      </c>
      <c r="G3632" s="36" t="s">
        <v>1465</v>
      </c>
      <c r="H3632" s="9" t="s">
        <v>5169</v>
      </c>
      <c r="I3632" s="10">
        <v>0</v>
      </c>
      <c r="J3632" s="12">
        <v>1000</v>
      </c>
      <c r="K3632" s="12">
        <v>200</v>
      </c>
      <c r="L3632" s="12">
        <v>0</v>
      </c>
      <c r="M3632" s="12">
        <v>0</v>
      </c>
      <c r="N3632" s="39">
        <v>0</v>
      </c>
      <c r="O3632" s="31">
        <v>1.024</v>
      </c>
      <c r="P3632" s="36" t="s">
        <v>99</v>
      </c>
    </row>
    <row r="3633" spans="1:16" ht="60" x14ac:dyDescent="0.25">
      <c r="A3633" s="38">
        <v>40441</v>
      </c>
      <c r="B3633" s="38">
        <v>40441</v>
      </c>
      <c r="C3633" s="11">
        <v>2010</v>
      </c>
      <c r="D3633" s="11" t="s">
        <v>34</v>
      </c>
      <c r="E3633" s="11" t="s">
        <v>35</v>
      </c>
      <c r="F3633" s="36" t="s">
        <v>44</v>
      </c>
      <c r="G3633" s="36" t="s">
        <v>2299</v>
      </c>
      <c r="H3633" s="9" t="s">
        <v>5170</v>
      </c>
      <c r="I3633" s="10">
        <v>0</v>
      </c>
      <c r="J3633" s="12">
        <v>76</v>
      </c>
      <c r="K3633" s="12">
        <v>0</v>
      </c>
      <c r="L3633" s="12">
        <v>0</v>
      </c>
      <c r="M3633" s="12">
        <v>0</v>
      </c>
      <c r="N3633" s="39">
        <v>0</v>
      </c>
      <c r="O3633" s="31">
        <v>0</v>
      </c>
      <c r="P3633" s="36" t="s">
        <v>99</v>
      </c>
    </row>
    <row r="3634" spans="1:16" ht="48" x14ac:dyDescent="0.25">
      <c r="A3634" s="38">
        <v>40441</v>
      </c>
      <c r="B3634" s="38">
        <v>40441</v>
      </c>
      <c r="C3634" s="11">
        <v>2010</v>
      </c>
      <c r="D3634" s="11" t="s">
        <v>34</v>
      </c>
      <c r="E3634" s="11" t="s">
        <v>35</v>
      </c>
      <c r="F3634" s="36" t="s">
        <v>55</v>
      </c>
      <c r="G3634" s="36" t="s">
        <v>242</v>
      </c>
      <c r="H3634" s="9" t="s">
        <v>5171</v>
      </c>
      <c r="I3634" s="10">
        <v>0</v>
      </c>
      <c r="J3634" s="12">
        <v>0</v>
      </c>
      <c r="K3634" s="12">
        <v>0</v>
      </c>
      <c r="L3634" s="12">
        <v>0</v>
      </c>
      <c r="M3634" s="12">
        <v>0</v>
      </c>
      <c r="N3634" s="39">
        <v>0</v>
      </c>
      <c r="O3634" s="31">
        <v>0</v>
      </c>
      <c r="P3634" s="36" t="s">
        <v>99</v>
      </c>
    </row>
    <row r="3635" spans="1:16" ht="60" x14ac:dyDescent="0.25">
      <c r="A3635" s="38">
        <v>40441</v>
      </c>
      <c r="B3635" s="38">
        <v>40441</v>
      </c>
      <c r="C3635" s="11">
        <v>2010</v>
      </c>
      <c r="D3635" s="11" t="s">
        <v>34</v>
      </c>
      <c r="E3635" s="11" t="s">
        <v>35</v>
      </c>
      <c r="F3635" s="36" t="s">
        <v>162</v>
      </c>
      <c r="G3635" s="36" t="s">
        <v>246</v>
      </c>
      <c r="H3635" s="9" t="s">
        <v>5172</v>
      </c>
      <c r="I3635" s="10">
        <v>0</v>
      </c>
      <c r="J3635" s="12">
        <v>0</v>
      </c>
      <c r="K3635" s="12">
        <v>0</v>
      </c>
      <c r="L3635" s="12">
        <v>0</v>
      </c>
      <c r="M3635" s="12">
        <v>0</v>
      </c>
      <c r="N3635" s="39">
        <v>0</v>
      </c>
      <c r="O3635" s="31">
        <v>0</v>
      </c>
      <c r="P3635" s="36" t="s">
        <v>99</v>
      </c>
    </row>
    <row r="3636" spans="1:16" ht="84" x14ac:dyDescent="0.25">
      <c r="A3636" s="38">
        <v>40441</v>
      </c>
      <c r="B3636" s="38">
        <v>40441</v>
      </c>
      <c r="C3636" s="11">
        <v>2010</v>
      </c>
      <c r="D3636" s="35" t="s">
        <v>115</v>
      </c>
      <c r="E3636" s="11" t="s">
        <v>116</v>
      </c>
      <c r="F3636" s="36" t="s">
        <v>15</v>
      </c>
      <c r="G3636" s="36" t="s">
        <v>3684</v>
      </c>
      <c r="H3636" s="9" t="s">
        <v>5173</v>
      </c>
      <c r="I3636" s="10">
        <v>0</v>
      </c>
      <c r="J3636" s="12">
        <v>3</v>
      </c>
      <c r="K3636" s="12">
        <v>0</v>
      </c>
      <c r="L3636" s="12">
        <v>0</v>
      </c>
      <c r="M3636" s="12">
        <v>0</v>
      </c>
      <c r="N3636" s="39">
        <v>0</v>
      </c>
      <c r="O3636" s="31">
        <v>0.14168765</v>
      </c>
      <c r="P3636" s="36" t="s">
        <v>99</v>
      </c>
    </row>
    <row r="3637" spans="1:16" ht="84" x14ac:dyDescent="0.25">
      <c r="A3637" s="38">
        <v>40441</v>
      </c>
      <c r="B3637" s="38">
        <v>40441</v>
      </c>
      <c r="C3637" s="11">
        <v>2010</v>
      </c>
      <c r="D3637" s="35" t="s">
        <v>13</v>
      </c>
      <c r="E3637" s="11" t="s">
        <v>112</v>
      </c>
      <c r="F3637" s="36" t="s">
        <v>51</v>
      </c>
      <c r="G3637" s="36" t="s">
        <v>5174</v>
      </c>
      <c r="H3637" s="9" t="s">
        <v>5175</v>
      </c>
      <c r="I3637" s="10">
        <v>0</v>
      </c>
      <c r="J3637" s="12">
        <v>1</v>
      </c>
      <c r="K3637" s="12">
        <v>0</v>
      </c>
      <c r="L3637" s="12">
        <v>0</v>
      </c>
      <c r="M3637" s="12">
        <v>0</v>
      </c>
      <c r="N3637" s="39">
        <v>0</v>
      </c>
      <c r="O3637" s="31">
        <v>0</v>
      </c>
      <c r="P3637" s="36" t="s">
        <v>99</v>
      </c>
    </row>
    <row r="3638" spans="1:16" ht="60" x14ac:dyDescent="0.25">
      <c r="A3638" s="38">
        <v>40442</v>
      </c>
      <c r="B3638" s="38">
        <v>40442</v>
      </c>
      <c r="C3638" s="11">
        <v>2010</v>
      </c>
      <c r="D3638" s="35" t="s">
        <v>104</v>
      </c>
      <c r="E3638" s="11" t="s">
        <v>276</v>
      </c>
      <c r="F3638" s="36" t="s">
        <v>15</v>
      </c>
      <c r="G3638" s="36" t="s">
        <v>552</v>
      </c>
      <c r="H3638" s="9" t="s">
        <v>5176</v>
      </c>
      <c r="I3638" s="10">
        <v>0</v>
      </c>
      <c r="J3638" s="12">
        <v>0</v>
      </c>
      <c r="K3638" s="12">
        <v>0</v>
      </c>
      <c r="L3638" s="12">
        <v>0</v>
      </c>
      <c r="M3638" s="12">
        <v>0</v>
      </c>
      <c r="N3638" s="39">
        <v>0</v>
      </c>
      <c r="O3638" s="31">
        <v>0</v>
      </c>
      <c r="P3638" s="36" t="s">
        <v>99</v>
      </c>
    </row>
    <row r="3639" spans="1:16" ht="24" x14ac:dyDescent="0.25">
      <c r="A3639" s="38">
        <v>40442</v>
      </c>
      <c r="B3639" s="38">
        <v>40442</v>
      </c>
      <c r="C3639" s="11">
        <v>2010</v>
      </c>
      <c r="D3639" s="11" t="s">
        <v>34</v>
      </c>
      <c r="E3639" s="11" t="s">
        <v>35</v>
      </c>
      <c r="F3639" s="36" t="s">
        <v>19</v>
      </c>
      <c r="G3639" s="36" t="s">
        <v>1922</v>
      </c>
      <c r="H3639" s="9" t="s">
        <v>5177</v>
      </c>
      <c r="I3639" s="10">
        <v>0</v>
      </c>
      <c r="J3639" s="12">
        <v>0</v>
      </c>
      <c r="K3639" s="12">
        <v>0</v>
      </c>
      <c r="L3639" s="12">
        <v>0</v>
      </c>
      <c r="M3639" s="12">
        <v>0</v>
      </c>
      <c r="N3639" s="39">
        <v>0</v>
      </c>
      <c r="O3639" s="31">
        <v>0</v>
      </c>
      <c r="P3639" s="36" t="s">
        <v>99</v>
      </c>
    </row>
    <row r="3640" spans="1:16" ht="36" x14ac:dyDescent="0.25">
      <c r="A3640" s="38">
        <v>40443</v>
      </c>
      <c r="B3640" s="38">
        <v>40443</v>
      </c>
      <c r="C3640" s="11">
        <v>2010</v>
      </c>
      <c r="D3640" s="35" t="s">
        <v>115</v>
      </c>
      <c r="E3640" s="11" t="s">
        <v>116</v>
      </c>
      <c r="F3640" s="36" t="s">
        <v>47</v>
      </c>
      <c r="G3640" s="36" t="s">
        <v>5178</v>
      </c>
      <c r="H3640" s="9" t="s">
        <v>5179</v>
      </c>
      <c r="I3640" s="10">
        <v>1</v>
      </c>
      <c r="J3640" s="12">
        <v>2</v>
      </c>
      <c r="K3640" s="12">
        <v>0</v>
      </c>
      <c r="L3640" s="12">
        <v>0</v>
      </c>
      <c r="M3640" s="12">
        <v>0</v>
      </c>
      <c r="N3640" s="39">
        <v>0</v>
      </c>
      <c r="O3640" s="31">
        <v>0</v>
      </c>
      <c r="P3640" s="36" t="s">
        <v>99</v>
      </c>
    </row>
    <row r="3641" spans="1:16" ht="24" x14ac:dyDescent="0.25">
      <c r="A3641" s="38">
        <v>40443</v>
      </c>
      <c r="B3641" s="38">
        <v>40443</v>
      </c>
      <c r="C3641" s="11">
        <v>2010</v>
      </c>
      <c r="D3641" s="11" t="s">
        <v>34</v>
      </c>
      <c r="E3641" s="11" t="s">
        <v>35</v>
      </c>
      <c r="F3641" s="36" t="s">
        <v>55</v>
      </c>
      <c r="G3641" s="36" t="s">
        <v>1039</v>
      </c>
      <c r="H3641" s="9" t="s">
        <v>5180</v>
      </c>
      <c r="I3641" s="10">
        <v>1</v>
      </c>
      <c r="J3641" s="12">
        <v>3</v>
      </c>
      <c r="K3641" s="12">
        <v>0</v>
      </c>
      <c r="L3641" s="12">
        <v>0</v>
      </c>
      <c r="M3641" s="12">
        <v>0</v>
      </c>
      <c r="N3641" s="39">
        <v>0</v>
      </c>
      <c r="O3641" s="31">
        <v>0</v>
      </c>
      <c r="P3641" s="36" t="s">
        <v>99</v>
      </c>
    </row>
    <row r="3642" spans="1:16" ht="108" x14ac:dyDescent="0.25">
      <c r="A3642" s="38">
        <v>40443</v>
      </c>
      <c r="B3642" s="38">
        <v>40443</v>
      </c>
      <c r="C3642" s="11">
        <v>2010</v>
      </c>
      <c r="D3642" s="11" t="s">
        <v>34</v>
      </c>
      <c r="E3642" s="11" t="s">
        <v>35</v>
      </c>
      <c r="F3642" s="36" t="s">
        <v>55</v>
      </c>
      <c r="G3642" s="36" t="s">
        <v>5181</v>
      </c>
      <c r="H3642" s="9" t="s">
        <v>5182</v>
      </c>
      <c r="I3642" s="10">
        <v>0</v>
      </c>
      <c r="J3642" s="12">
        <v>100</v>
      </c>
      <c r="K3642" s="12">
        <v>20</v>
      </c>
      <c r="L3642" s="12">
        <v>0</v>
      </c>
      <c r="M3642" s="12">
        <v>0</v>
      </c>
      <c r="N3642" s="39">
        <v>0</v>
      </c>
      <c r="O3642" s="31">
        <v>0.1024</v>
      </c>
      <c r="P3642" s="36" t="s">
        <v>99</v>
      </c>
    </row>
    <row r="3643" spans="1:16" ht="36" x14ac:dyDescent="0.25">
      <c r="A3643" s="38">
        <v>40443</v>
      </c>
      <c r="B3643" s="38">
        <v>40443</v>
      </c>
      <c r="C3643" s="11">
        <v>2010</v>
      </c>
      <c r="D3643" s="35" t="s">
        <v>104</v>
      </c>
      <c r="E3643" s="11" t="s">
        <v>276</v>
      </c>
      <c r="F3643" s="36" t="s">
        <v>15</v>
      </c>
      <c r="G3643" s="36" t="s">
        <v>3684</v>
      </c>
      <c r="H3643" s="9" t="s">
        <v>5183</v>
      </c>
      <c r="I3643" s="10">
        <v>0</v>
      </c>
      <c r="J3643" s="12">
        <v>0</v>
      </c>
      <c r="K3643" s="12">
        <v>0</v>
      </c>
      <c r="L3643" s="12">
        <v>0</v>
      </c>
      <c r="M3643" s="12">
        <v>0</v>
      </c>
      <c r="N3643" s="39">
        <v>0</v>
      </c>
      <c r="O3643" s="31">
        <v>0</v>
      </c>
      <c r="P3643" s="36" t="s">
        <v>99</v>
      </c>
    </row>
    <row r="3644" spans="1:16" ht="48" x14ac:dyDescent="0.25">
      <c r="A3644" s="38">
        <v>40443</v>
      </c>
      <c r="B3644" s="38">
        <v>40443</v>
      </c>
      <c r="C3644" s="11">
        <v>2010</v>
      </c>
      <c r="D3644" s="11" t="s">
        <v>34</v>
      </c>
      <c r="E3644" s="11" t="s">
        <v>50</v>
      </c>
      <c r="F3644" s="36" t="s">
        <v>69</v>
      </c>
      <c r="G3644" s="36" t="s">
        <v>2839</v>
      </c>
      <c r="H3644" s="9" t="s">
        <v>5184</v>
      </c>
      <c r="I3644" s="10">
        <v>0</v>
      </c>
      <c r="J3644" s="12">
        <v>0</v>
      </c>
      <c r="K3644" s="12">
        <v>0</v>
      </c>
      <c r="L3644" s="12">
        <v>0</v>
      </c>
      <c r="M3644" s="12">
        <v>0</v>
      </c>
      <c r="N3644" s="39">
        <v>0</v>
      </c>
      <c r="O3644" s="31">
        <v>0</v>
      </c>
      <c r="P3644" s="36" t="s">
        <v>99</v>
      </c>
    </row>
    <row r="3645" spans="1:16" ht="24" x14ac:dyDescent="0.25">
      <c r="A3645" s="38">
        <v>40443</v>
      </c>
      <c r="B3645" s="38">
        <v>40443</v>
      </c>
      <c r="C3645" s="11">
        <v>2010</v>
      </c>
      <c r="D3645" s="35" t="s">
        <v>115</v>
      </c>
      <c r="E3645" s="11" t="s">
        <v>116</v>
      </c>
      <c r="F3645" s="36" t="s">
        <v>15</v>
      </c>
      <c r="G3645" s="36" t="s">
        <v>143</v>
      </c>
      <c r="H3645" s="9" t="s">
        <v>5185</v>
      </c>
      <c r="I3645" s="10">
        <v>0</v>
      </c>
      <c r="J3645" s="12">
        <v>1</v>
      </c>
      <c r="K3645" s="12">
        <v>0</v>
      </c>
      <c r="L3645" s="12">
        <v>0</v>
      </c>
      <c r="M3645" s="12">
        <v>0</v>
      </c>
      <c r="N3645" s="39">
        <v>0</v>
      </c>
      <c r="O3645" s="31">
        <v>0</v>
      </c>
      <c r="P3645" s="36" t="s">
        <v>99</v>
      </c>
    </row>
    <row r="3646" spans="1:16" ht="168" x14ac:dyDescent="0.25">
      <c r="A3646" s="38">
        <v>40444</v>
      </c>
      <c r="B3646" s="38">
        <v>40444</v>
      </c>
      <c r="C3646" s="11">
        <v>2010</v>
      </c>
      <c r="D3646" s="11" t="s">
        <v>34</v>
      </c>
      <c r="E3646" s="11" t="s">
        <v>35</v>
      </c>
      <c r="F3646" s="36" t="s">
        <v>55</v>
      </c>
      <c r="G3646" s="36" t="s">
        <v>1639</v>
      </c>
      <c r="H3646" s="9" t="s">
        <v>5186</v>
      </c>
      <c r="I3646" s="10">
        <v>0</v>
      </c>
      <c r="J3646" s="12">
        <v>640</v>
      </c>
      <c r="K3646" s="12">
        <v>66</v>
      </c>
      <c r="L3646" s="12">
        <v>1</v>
      </c>
      <c r="M3646" s="12">
        <v>0</v>
      </c>
      <c r="N3646" s="39">
        <v>0</v>
      </c>
      <c r="O3646" s="31">
        <v>3.0330780000000002</v>
      </c>
      <c r="P3646" s="36" t="s">
        <v>99</v>
      </c>
    </row>
    <row r="3647" spans="1:16" ht="48" x14ac:dyDescent="0.25">
      <c r="A3647" s="38">
        <v>40444</v>
      </c>
      <c r="B3647" s="38">
        <v>40444</v>
      </c>
      <c r="C3647" s="11">
        <v>2010</v>
      </c>
      <c r="D3647" s="35" t="s">
        <v>104</v>
      </c>
      <c r="E3647" s="11" t="s">
        <v>276</v>
      </c>
      <c r="F3647" s="36" t="s">
        <v>15</v>
      </c>
      <c r="G3647" s="36" t="s">
        <v>1936</v>
      </c>
      <c r="H3647" s="9" t="s">
        <v>5187</v>
      </c>
      <c r="I3647" s="10">
        <v>0</v>
      </c>
      <c r="J3647" s="12">
        <v>0</v>
      </c>
      <c r="K3647" s="12">
        <v>0</v>
      </c>
      <c r="L3647" s="12">
        <v>0</v>
      </c>
      <c r="M3647" s="12">
        <v>0</v>
      </c>
      <c r="N3647" s="39">
        <v>0</v>
      </c>
      <c r="O3647" s="31">
        <v>0</v>
      </c>
      <c r="P3647" s="36" t="s">
        <v>99</v>
      </c>
    </row>
    <row r="3648" spans="1:16" ht="36" x14ac:dyDescent="0.25">
      <c r="A3648" s="38">
        <v>40444</v>
      </c>
      <c r="B3648" s="38">
        <v>40444</v>
      </c>
      <c r="C3648" s="11">
        <v>2010</v>
      </c>
      <c r="D3648" s="35" t="s">
        <v>104</v>
      </c>
      <c r="E3648" s="11" t="s">
        <v>690</v>
      </c>
      <c r="F3648" s="36" t="s">
        <v>15</v>
      </c>
      <c r="G3648" s="36" t="s">
        <v>994</v>
      </c>
      <c r="H3648" s="9" t="s">
        <v>5188</v>
      </c>
      <c r="I3648" s="10">
        <v>0</v>
      </c>
      <c r="J3648" s="12">
        <v>0</v>
      </c>
      <c r="K3648" s="12">
        <v>0</v>
      </c>
      <c r="L3648" s="12">
        <v>0</v>
      </c>
      <c r="M3648" s="12">
        <v>0</v>
      </c>
      <c r="N3648" s="39">
        <v>0</v>
      </c>
      <c r="O3648" s="31">
        <v>0</v>
      </c>
      <c r="P3648" s="36" t="s">
        <v>99</v>
      </c>
    </row>
    <row r="3649" spans="1:16" ht="60" x14ac:dyDescent="0.25">
      <c r="A3649" s="38">
        <v>40444</v>
      </c>
      <c r="B3649" s="38">
        <v>40444</v>
      </c>
      <c r="C3649" s="11">
        <v>2010</v>
      </c>
      <c r="D3649" s="35" t="s">
        <v>115</v>
      </c>
      <c r="E3649" s="11" t="s">
        <v>116</v>
      </c>
      <c r="F3649" s="36" t="s">
        <v>19</v>
      </c>
      <c r="G3649" s="36" t="s">
        <v>641</v>
      </c>
      <c r="H3649" s="9" t="s">
        <v>5189</v>
      </c>
      <c r="I3649" s="10">
        <v>0</v>
      </c>
      <c r="J3649" s="12">
        <v>1</v>
      </c>
      <c r="K3649" s="12">
        <v>0</v>
      </c>
      <c r="L3649" s="12">
        <v>0</v>
      </c>
      <c r="M3649" s="12">
        <v>0</v>
      </c>
      <c r="N3649" s="39">
        <v>0</v>
      </c>
      <c r="O3649" s="31">
        <v>0.45</v>
      </c>
      <c r="P3649" s="36" t="s">
        <v>99</v>
      </c>
    </row>
    <row r="3650" spans="1:16" ht="48" x14ac:dyDescent="0.25">
      <c r="A3650" s="38">
        <v>40444</v>
      </c>
      <c r="B3650" s="38">
        <v>40444</v>
      </c>
      <c r="C3650" s="11">
        <v>2010</v>
      </c>
      <c r="D3650" s="35" t="s">
        <v>13</v>
      </c>
      <c r="E3650" s="11" t="s">
        <v>125</v>
      </c>
      <c r="F3650" s="36" t="s">
        <v>51</v>
      </c>
      <c r="G3650" s="36" t="s">
        <v>2459</v>
      </c>
      <c r="H3650" s="9" t="s">
        <v>5190</v>
      </c>
      <c r="I3650" s="10">
        <v>2</v>
      </c>
      <c r="J3650" s="12">
        <v>2</v>
      </c>
      <c r="K3650" s="12">
        <v>0</v>
      </c>
      <c r="L3650" s="12">
        <v>0</v>
      </c>
      <c r="M3650" s="12">
        <v>0</v>
      </c>
      <c r="N3650" s="39">
        <v>0</v>
      </c>
      <c r="O3650" s="31">
        <v>0</v>
      </c>
      <c r="P3650" s="36" t="s">
        <v>99</v>
      </c>
    </row>
    <row r="3651" spans="1:16" ht="72" x14ac:dyDescent="0.25">
      <c r="A3651" s="38">
        <v>40445</v>
      </c>
      <c r="B3651" s="38">
        <v>40445</v>
      </c>
      <c r="C3651" s="11">
        <v>2010</v>
      </c>
      <c r="D3651" s="35" t="s">
        <v>115</v>
      </c>
      <c r="E3651" s="11" t="s">
        <v>116</v>
      </c>
      <c r="F3651" s="36" t="s">
        <v>100</v>
      </c>
      <c r="G3651" s="36" t="s">
        <v>5191</v>
      </c>
      <c r="H3651" s="9" t="s">
        <v>5192</v>
      </c>
      <c r="I3651" s="10">
        <v>0</v>
      </c>
      <c r="J3651" s="12">
        <v>0</v>
      </c>
      <c r="K3651" s="12">
        <v>0</v>
      </c>
      <c r="L3651" s="12">
        <v>0</v>
      </c>
      <c r="M3651" s="12">
        <v>0</v>
      </c>
      <c r="N3651" s="39">
        <v>0</v>
      </c>
      <c r="O3651" s="31">
        <v>0.69084000000000001</v>
      </c>
      <c r="P3651" s="36" t="s">
        <v>99</v>
      </c>
    </row>
    <row r="3652" spans="1:16" ht="72" x14ac:dyDescent="0.25">
      <c r="A3652" s="38">
        <v>40447</v>
      </c>
      <c r="B3652" s="38">
        <v>40447</v>
      </c>
      <c r="C3652" s="11">
        <v>2010</v>
      </c>
      <c r="D3652" s="11" t="s">
        <v>34</v>
      </c>
      <c r="E3652" s="11" t="s">
        <v>35</v>
      </c>
      <c r="F3652" s="36" t="s">
        <v>36</v>
      </c>
      <c r="G3652" s="36" t="s">
        <v>5193</v>
      </c>
      <c r="H3652" s="9" t="s">
        <v>5194</v>
      </c>
      <c r="I3652" s="10">
        <v>5</v>
      </c>
      <c r="J3652" s="12">
        <v>5080</v>
      </c>
      <c r="K3652" s="12">
        <v>1016</v>
      </c>
      <c r="L3652" s="12">
        <v>0</v>
      </c>
      <c r="M3652" s="12">
        <v>0</v>
      </c>
      <c r="N3652" s="39">
        <v>0</v>
      </c>
      <c r="O3652" s="31">
        <v>5.2019200000000003</v>
      </c>
      <c r="P3652" s="36" t="s">
        <v>99</v>
      </c>
    </row>
    <row r="3653" spans="1:16" ht="84" x14ac:dyDescent="0.25">
      <c r="A3653" s="38">
        <v>40447</v>
      </c>
      <c r="B3653" s="38">
        <v>40447</v>
      </c>
      <c r="C3653" s="11">
        <v>2010</v>
      </c>
      <c r="D3653" s="35" t="s">
        <v>115</v>
      </c>
      <c r="E3653" s="11" t="s">
        <v>116</v>
      </c>
      <c r="F3653" s="36" t="s">
        <v>15</v>
      </c>
      <c r="G3653" s="36" t="s">
        <v>994</v>
      </c>
      <c r="H3653" s="9" t="s">
        <v>5195</v>
      </c>
      <c r="I3653" s="10">
        <v>1</v>
      </c>
      <c r="J3653" s="12">
        <v>11</v>
      </c>
      <c r="K3653" s="12">
        <v>0</v>
      </c>
      <c r="L3653" s="12">
        <v>0</v>
      </c>
      <c r="M3653" s="12">
        <v>0</v>
      </c>
      <c r="N3653" s="39">
        <v>0</v>
      </c>
      <c r="O3653" s="31">
        <v>0</v>
      </c>
      <c r="P3653" s="36" t="s">
        <v>99</v>
      </c>
    </row>
    <row r="3654" spans="1:16" ht="24" x14ac:dyDescent="0.25">
      <c r="A3654" s="38">
        <v>40447</v>
      </c>
      <c r="B3654" s="38">
        <v>40447</v>
      </c>
      <c r="C3654" s="11">
        <v>2010</v>
      </c>
      <c r="D3654" s="11" t="s">
        <v>34</v>
      </c>
      <c r="E3654" s="11" t="s">
        <v>35</v>
      </c>
      <c r="F3654" s="36" t="s">
        <v>62</v>
      </c>
      <c r="G3654" s="36" t="s">
        <v>5196</v>
      </c>
      <c r="H3654" s="9" t="s">
        <v>5197</v>
      </c>
      <c r="I3654" s="10">
        <v>6</v>
      </c>
      <c r="J3654" s="12">
        <v>6</v>
      </c>
      <c r="K3654" s="12">
        <v>0</v>
      </c>
      <c r="L3654" s="12">
        <v>0</v>
      </c>
      <c r="M3654" s="12">
        <v>0</v>
      </c>
      <c r="N3654" s="39">
        <v>0</v>
      </c>
      <c r="O3654" s="31">
        <v>0</v>
      </c>
      <c r="P3654" s="36" t="s">
        <v>99</v>
      </c>
    </row>
    <row r="3655" spans="1:16" ht="36" x14ac:dyDescent="0.25">
      <c r="A3655" s="38">
        <v>40447</v>
      </c>
      <c r="B3655" s="38">
        <v>40447</v>
      </c>
      <c r="C3655" s="11">
        <v>2010</v>
      </c>
      <c r="D3655" s="35" t="s">
        <v>115</v>
      </c>
      <c r="E3655" s="11" t="s">
        <v>116</v>
      </c>
      <c r="F3655" s="36" t="s">
        <v>36</v>
      </c>
      <c r="G3655" s="36" t="s">
        <v>5198</v>
      </c>
      <c r="H3655" s="9" t="s">
        <v>5199</v>
      </c>
      <c r="I3655" s="10">
        <v>3</v>
      </c>
      <c r="J3655" s="12">
        <v>7</v>
      </c>
      <c r="K3655" s="12">
        <v>0</v>
      </c>
      <c r="L3655" s="12">
        <v>0</v>
      </c>
      <c r="M3655" s="12">
        <v>0</v>
      </c>
      <c r="N3655" s="39">
        <v>0</v>
      </c>
      <c r="O3655" s="31">
        <v>0</v>
      </c>
      <c r="P3655" s="36" t="s">
        <v>99</v>
      </c>
    </row>
    <row r="3656" spans="1:16" ht="24" x14ac:dyDescent="0.25">
      <c r="A3656" s="38">
        <v>40447</v>
      </c>
      <c r="B3656" s="38">
        <v>40447</v>
      </c>
      <c r="C3656" s="11">
        <v>2010</v>
      </c>
      <c r="D3656" s="11" t="s">
        <v>34</v>
      </c>
      <c r="E3656" s="11" t="s">
        <v>35</v>
      </c>
      <c r="F3656" s="36" t="s">
        <v>36</v>
      </c>
      <c r="G3656" s="36" t="s">
        <v>296</v>
      </c>
      <c r="H3656" s="9" t="s">
        <v>5200</v>
      </c>
      <c r="I3656" s="10">
        <v>0</v>
      </c>
      <c r="J3656" s="12">
        <v>0</v>
      </c>
      <c r="K3656" s="12">
        <v>0</v>
      </c>
      <c r="L3656" s="12">
        <v>0</v>
      </c>
      <c r="M3656" s="12">
        <v>0</v>
      </c>
      <c r="N3656" s="39">
        <v>0</v>
      </c>
      <c r="O3656" s="31">
        <v>0</v>
      </c>
      <c r="P3656" s="36" t="s">
        <v>99</v>
      </c>
    </row>
    <row r="3657" spans="1:16" ht="60" x14ac:dyDescent="0.25">
      <c r="A3657" s="38">
        <v>40448</v>
      </c>
      <c r="B3657" s="38">
        <v>40448</v>
      </c>
      <c r="C3657" s="11">
        <v>2010</v>
      </c>
      <c r="D3657" s="35" t="s">
        <v>104</v>
      </c>
      <c r="E3657" s="11" t="s">
        <v>276</v>
      </c>
      <c r="F3657" s="36" t="s">
        <v>15</v>
      </c>
      <c r="G3657" s="36" t="s">
        <v>5201</v>
      </c>
      <c r="H3657" s="9" t="s">
        <v>5202</v>
      </c>
      <c r="I3657" s="10">
        <v>0</v>
      </c>
      <c r="J3657" s="12">
        <v>0</v>
      </c>
      <c r="K3657" s="12">
        <v>0</v>
      </c>
      <c r="L3657" s="12">
        <v>0</v>
      </c>
      <c r="M3657" s="12">
        <v>0</v>
      </c>
      <c r="N3657" s="39">
        <v>0</v>
      </c>
      <c r="O3657" s="31">
        <v>0</v>
      </c>
      <c r="P3657" s="36" t="s">
        <v>99</v>
      </c>
    </row>
    <row r="3658" spans="1:16" ht="72" x14ac:dyDescent="0.25">
      <c r="A3658" s="38">
        <v>40448</v>
      </c>
      <c r="B3658" s="38">
        <v>40448</v>
      </c>
      <c r="C3658" s="11">
        <v>2010</v>
      </c>
      <c r="D3658" s="35" t="s">
        <v>115</v>
      </c>
      <c r="E3658" s="11" t="s">
        <v>116</v>
      </c>
      <c r="F3658" s="36" t="s">
        <v>15</v>
      </c>
      <c r="G3658" s="36" t="s">
        <v>486</v>
      </c>
      <c r="H3658" s="9" t="s">
        <v>5203</v>
      </c>
      <c r="I3658" s="10">
        <v>0</v>
      </c>
      <c r="J3658" s="12">
        <v>50</v>
      </c>
      <c r="K3658" s="12">
        <v>0</v>
      </c>
      <c r="L3658" s="12">
        <v>0</v>
      </c>
      <c r="M3658" s="12">
        <v>0</v>
      </c>
      <c r="N3658" s="39">
        <v>0</v>
      </c>
      <c r="O3658" s="31">
        <v>0.4</v>
      </c>
      <c r="P3658" s="36" t="s">
        <v>99</v>
      </c>
    </row>
    <row r="3659" spans="1:16" ht="36" x14ac:dyDescent="0.25">
      <c r="A3659" s="38">
        <v>40449</v>
      </c>
      <c r="B3659" s="38">
        <v>40449</v>
      </c>
      <c r="C3659" s="11">
        <v>2010</v>
      </c>
      <c r="D3659" s="35" t="s">
        <v>115</v>
      </c>
      <c r="E3659" s="11" t="s">
        <v>116</v>
      </c>
      <c r="F3659" s="36" t="s">
        <v>72</v>
      </c>
      <c r="G3659" s="36" t="s">
        <v>5204</v>
      </c>
      <c r="H3659" s="9" t="s">
        <v>5205</v>
      </c>
      <c r="I3659" s="10">
        <v>2</v>
      </c>
      <c r="J3659" s="12">
        <v>2</v>
      </c>
      <c r="K3659" s="12">
        <v>0</v>
      </c>
      <c r="L3659" s="12">
        <v>0</v>
      </c>
      <c r="M3659" s="12">
        <v>0</v>
      </c>
      <c r="N3659" s="39">
        <v>0</v>
      </c>
      <c r="O3659" s="31">
        <v>1.5</v>
      </c>
      <c r="P3659" s="36" t="s">
        <v>99</v>
      </c>
    </row>
    <row r="3660" spans="1:16" ht="72" x14ac:dyDescent="0.25">
      <c r="A3660" s="38">
        <v>40449</v>
      </c>
      <c r="B3660" s="38">
        <v>40449</v>
      </c>
      <c r="C3660" s="11">
        <v>2010</v>
      </c>
      <c r="D3660" s="35" t="s">
        <v>115</v>
      </c>
      <c r="E3660" s="11" t="s">
        <v>116</v>
      </c>
      <c r="F3660" s="36" t="s">
        <v>47</v>
      </c>
      <c r="G3660" s="36" t="s">
        <v>4584</v>
      </c>
      <c r="H3660" s="9" t="s">
        <v>5206</v>
      </c>
      <c r="I3660" s="10">
        <v>0</v>
      </c>
      <c r="J3660" s="12">
        <v>2300</v>
      </c>
      <c r="K3660" s="12">
        <v>0</v>
      </c>
      <c r="L3660" s="12">
        <v>0</v>
      </c>
      <c r="M3660" s="12">
        <v>0</v>
      </c>
      <c r="N3660" s="39">
        <v>0</v>
      </c>
      <c r="O3660" s="31">
        <v>0</v>
      </c>
      <c r="P3660" s="36" t="s">
        <v>99</v>
      </c>
    </row>
    <row r="3661" spans="1:16" ht="36" x14ac:dyDescent="0.25">
      <c r="A3661" s="38">
        <v>40450</v>
      </c>
      <c r="B3661" s="38">
        <v>40450</v>
      </c>
      <c r="C3661" s="11">
        <v>2010</v>
      </c>
      <c r="D3661" s="35" t="s">
        <v>13</v>
      </c>
      <c r="E3661" s="11" t="s">
        <v>125</v>
      </c>
      <c r="F3661" s="36" t="s">
        <v>51</v>
      </c>
      <c r="G3661" s="36" t="s">
        <v>287</v>
      </c>
      <c r="H3661" s="9" t="s">
        <v>5207</v>
      </c>
      <c r="I3661" s="10">
        <v>0</v>
      </c>
      <c r="J3661" s="12">
        <v>1</v>
      </c>
      <c r="K3661" s="12">
        <v>0</v>
      </c>
      <c r="L3661" s="12">
        <v>0</v>
      </c>
      <c r="M3661" s="12">
        <v>0</v>
      </c>
      <c r="N3661" s="39">
        <v>0</v>
      </c>
      <c r="O3661" s="31">
        <v>0.01</v>
      </c>
      <c r="P3661" s="36" t="s">
        <v>99</v>
      </c>
    </row>
    <row r="3662" spans="1:16" ht="24" x14ac:dyDescent="0.25">
      <c r="A3662" s="38">
        <v>40451</v>
      </c>
      <c r="B3662" s="38">
        <v>40451</v>
      </c>
      <c r="C3662" s="11">
        <v>2010</v>
      </c>
      <c r="D3662" s="11" t="s">
        <v>34</v>
      </c>
      <c r="E3662" s="11" t="s">
        <v>35</v>
      </c>
      <c r="F3662" s="36" t="s">
        <v>36</v>
      </c>
      <c r="G3662" s="36" t="s">
        <v>414</v>
      </c>
      <c r="H3662" s="9" t="s">
        <v>5208</v>
      </c>
      <c r="I3662" s="10">
        <v>0</v>
      </c>
      <c r="J3662" s="12">
        <v>120</v>
      </c>
      <c r="K3662" s="12">
        <v>24</v>
      </c>
      <c r="L3662" s="12">
        <v>0</v>
      </c>
      <c r="M3662" s="12">
        <v>0</v>
      </c>
      <c r="N3662" s="39">
        <v>0</v>
      </c>
      <c r="O3662" s="31">
        <v>0.12288</v>
      </c>
      <c r="P3662" s="36" t="s">
        <v>99</v>
      </c>
    </row>
    <row r="3663" spans="1:16" ht="48" x14ac:dyDescent="0.25">
      <c r="A3663" s="38">
        <v>40451</v>
      </c>
      <c r="B3663" s="38">
        <v>40451</v>
      </c>
      <c r="C3663" s="11">
        <v>2010</v>
      </c>
      <c r="D3663" s="35" t="s">
        <v>115</v>
      </c>
      <c r="E3663" s="11" t="s">
        <v>116</v>
      </c>
      <c r="F3663" s="36" t="s">
        <v>97</v>
      </c>
      <c r="G3663" s="36" t="s">
        <v>97</v>
      </c>
      <c r="H3663" s="9" t="s">
        <v>5209</v>
      </c>
      <c r="I3663" s="10">
        <v>0</v>
      </c>
      <c r="J3663" s="12">
        <v>16</v>
      </c>
      <c r="K3663" s="12">
        <v>0</v>
      </c>
      <c r="L3663" s="12">
        <v>0</v>
      </c>
      <c r="M3663" s="12">
        <v>0</v>
      </c>
      <c r="N3663" s="39">
        <v>0</v>
      </c>
      <c r="O3663" s="31">
        <v>0</v>
      </c>
      <c r="P3663" s="36" t="s">
        <v>99</v>
      </c>
    </row>
    <row r="3664" spans="1:16" ht="48" x14ac:dyDescent="0.25">
      <c r="A3664" s="38">
        <v>40452</v>
      </c>
      <c r="B3664" s="38">
        <v>40512</v>
      </c>
      <c r="C3664" s="11">
        <v>2010</v>
      </c>
      <c r="D3664" s="11" t="s">
        <v>34</v>
      </c>
      <c r="E3664" s="11" t="s">
        <v>39</v>
      </c>
      <c r="F3664" s="36" t="s">
        <v>32</v>
      </c>
      <c r="G3664" s="9" t="s">
        <v>5210</v>
      </c>
      <c r="H3664" s="9" t="s">
        <v>5211</v>
      </c>
      <c r="I3664" s="10">
        <v>0</v>
      </c>
      <c r="J3664" s="12">
        <v>2028</v>
      </c>
      <c r="K3664" s="12">
        <v>0</v>
      </c>
      <c r="L3664" s="12">
        <v>0</v>
      </c>
      <c r="M3664" s="12">
        <v>0</v>
      </c>
      <c r="N3664" s="39">
        <v>12703.31</v>
      </c>
      <c r="O3664" s="31">
        <v>99.271519799999993</v>
      </c>
      <c r="P3664" s="36" t="s">
        <v>41</v>
      </c>
    </row>
    <row r="3665" spans="1:16" ht="60" x14ac:dyDescent="0.25">
      <c r="A3665" s="38">
        <v>40453</v>
      </c>
      <c r="B3665" s="38">
        <v>40453</v>
      </c>
      <c r="C3665" s="11">
        <v>2010</v>
      </c>
      <c r="D3665" s="35" t="s">
        <v>115</v>
      </c>
      <c r="E3665" s="11" t="s">
        <v>116</v>
      </c>
      <c r="F3665" s="36" t="s">
        <v>19</v>
      </c>
      <c r="G3665" s="36" t="s">
        <v>5212</v>
      </c>
      <c r="H3665" s="9" t="s">
        <v>5213</v>
      </c>
      <c r="I3665" s="10">
        <v>1</v>
      </c>
      <c r="J3665" s="12">
        <v>15</v>
      </c>
      <c r="K3665" s="12">
        <v>0</v>
      </c>
      <c r="L3665" s="12">
        <v>0</v>
      </c>
      <c r="M3665" s="12">
        <v>0</v>
      </c>
      <c r="N3665" s="39">
        <v>0</v>
      </c>
      <c r="O3665" s="31">
        <v>0</v>
      </c>
      <c r="P3665" s="36" t="s">
        <v>99</v>
      </c>
    </row>
    <row r="3666" spans="1:16" ht="48" x14ac:dyDescent="0.25">
      <c r="A3666" s="38">
        <v>40456</v>
      </c>
      <c r="B3666" s="38">
        <v>40456</v>
      </c>
      <c r="C3666" s="11">
        <v>2010</v>
      </c>
      <c r="D3666" s="35" t="s">
        <v>115</v>
      </c>
      <c r="E3666" s="11" t="s">
        <v>350</v>
      </c>
      <c r="F3666" s="36" t="s">
        <v>42</v>
      </c>
      <c r="G3666" s="36" t="s">
        <v>3018</v>
      </c>
      <c r="H3666" s="9" t="s">
        <v>5214</v>
      </c>
      <c r="I3666" s="10">
        <v>2</v>
      </c>
      <c r="J3666" s="12">
        <v>2</v>
      </c>
      <c r="K3666" s="12">
        <v>0</v>
      </c>
      <c r="L3666" s="12">
        <v>0</v>
      </c>
      <c r="M3666" s="12">
        <v>0</v>
      </c>
      <c r="N3666" s="39">
        <v>0</v>
      </c>
      <c r="O3666" s="31">
        <v>0</v>
      </c>
      <c r="P3666" s="36" t="s">
        <v>99</v>
      </c>
    </row>
    <row r="3667" spans="1:16" ht="72" x14ac:dyDescent="0.25">
      <c r="A3667" s="38">
        <v>40456</v>
      </c>
      <c r="B3667" s="38">
        <v>40456</v>
      </c>
      <c r="C3667" s="11">
        <v>2010</v>
      </c>
      <c r="D3667" s="35" t="s">
        <v>115</v>
      </c>
      <c r="E3667" s="11" t="s">
        <v>116</v>
      </c>
      <c r="F3667" s="36" t="s">
        <v>75</v>
      </c>
      <c r="G3667" s="36" t="s">
        <v>5215</v>
      </c>
      <c r="H3667" s="9" t="s">
        <v>5216</v>
      </c>
      <c r="I3667" s="10">
        <v>0</v>
      </c>
      <c r="J3667" s="12">
        <v>2</v>
      </c>
      <c r="K3667" s="12">
        <v>0</v>
      </c>
      <c r="L3667" s="12">
        <v>0</v>
      </c>
      <c r="M3667" s="12">
        <v>0</v>
      </c>
      <c r="N3667" s="39">
        <v>0</v>
      </c>
      <c r="O3667" s="31">
        <v>3.2120000000000002</v>
      </c>
      <c r="P3667" s="36" t="s">
        <v>99</v>
      </c>
    </row>
    <row r="3668" spans="1:16" ht="48" x14ac:dyDescent="0.25">
      <c r="A3668" s="38">
        <v>40458</v>
      </c>
      <c r="B3668" s="38">
        <v>40458</v>
      </c>
      <c r="C3668" s="11">
        <v>2010</v>
      </c>
      <c r="D3668" s="35" t="s">
        <v>115</v>
      </c>
      <c r="E3668" s="11" t="s">
        <v>116</v>
      </c>
      <c r="F3668" s="36" t="s">
        <v>162</v>
      </c>
      <c r="G3668" s="36" t="s">
        <v>775</v>
      </c>
      <c r="H3668" s="9" t="s">
        <v>5217</v>
      </c>
      <c r="I3668" s="10">
        <v>6</v>
      </c>
      <c r="J3668" s="12">
        <v>6</v>
      </c>
      <c r="K3668" s="12">
        <v>0</v>
      </c>
      <c r="L3668" s="12">
        <v>0</v>
      </c>
      <c r="M3668" s="12">
        <v>0</v>
      </c>
      <c r="N3668" s="39">
        <v>0</v>
      </c>
      <c r="O3668" s="31">
        <v>1.5</v>
      </c>
      <c r="P3668" s="36" t="s">
        <v>99</v>
      </c>
    </row>
    <row r="3669" spans="1:16" ht="72" x14ac:dyDescent="0.25">
      <c r="A3669" s="38">
        <v>40462</v>
      </c>
      <c r="B3669" s="38">
        <v>40462</v>
      </c>
      <c r="C3669" s="11">
        <v>2010</v>
      </c>
      <c r="D3669" s="35" t="s">
        <v>13</v>
      </c>
      <c r="E3669" s="11" t="s">
        <v>112</v>
      </c>
      <c r="F3669" s="36" t="s">
        <v>32</v>
      </c>
      <c r="G3669" s="36" t="s">
        <v>32</v>
      </c>
      <c r="H3669" s="9" t="s">
        <v>5218</v>
      </c>
      <c r="I3669" s="10">
        <v>0</v>
      </c>
      <c r="J3669" s="12">
        <v>15</v>
      </c>
      <c r="K3669" s="12">
        <v>0</v>
      </c>
      <c r="L3669" s="12">
        <v>0</v>
      </c>
      <c r="M3669" s="12">
        <v>0</v>
      </c>
      <c r="N3669" s="39">
        <v>0</v>
      </c>
      <c r="O3669" s="31">
        <v>0.01</v>
      </c>
      <c r="P3669" s="36" t="s">
        <v>99</v>
      </c>
    </row>
    <row r="3670" spans="1:16" ht="72" x14ac:dyDescent="0.25">
      <c r="A3670" s="38">
        <v>40464</v>
      </c>
      <c r="B3670" s="38">
        <v>40464</v>
      </c>
      <c r="C3670" s="11">
        <v>2010</v>
      </c>
      <c r="D3670" s="35" t="s">
        <v>115</v>
      </c>
      <c r="E3670" s="11" t="s">
        <v>116</v>
      </c>
      <c r="F3670" s="36" t="s">
        <v>30</v>
      </c>
      <c r="G3670" s="36" t="s">
        <v>3008</v>
      </c>
      <c r="H3670" s="9" t="s">
        <v>5219</v>
      </c>
      <c r="I3670" s="10">
        <v>0</v>
      </c>
      <c r="J3670" s="12">
        <v>15</v>
      </c>
      <c r="K3670" s="12">
        <v>0</v>
      </c>
      <c r="L3670" s="12">
        <v>0</v>
      </c>
      <c r="M3670" s="12">
        <v>0</v>
      </c>
      <c r="N3670" s="39">
        <v>0</v>
      </c>
      <c r="O3670" s="31">
        <v>0.4</v>
      </c>
      <c r="P3670" s="36" t="s">
        <v>99</v>
      </c>
    </row>
    <row r="3671" spans="1:16" ht="36" x14ac:dyDescent="0.25">
      <c r="A3671" s="38">
        <v>40465</v>
      </c>
      <c r="B3671" s="38">
        <v>40465</v>
      </c>
      <c r="C3671" s="11">
        <v>2010</v>
      </c>
      <c r="D3671" s="35" t="s">
        <v>115</v>
      </c>
      <c r="E3671" s="11" t="s">
        <v>116</v>
      </c>
      <c r="F3671" s="36" t="s">
        <v>62</v>
      </c>
      <c r="G3671" s="36" t="s">
        <v>2054</v>
      </c>
      <c r="H3671" s="9" t="s">
        <v>5220</v>
      </c>
      <c r="I3671" s="10">
        <v>0</v>
      </c>
      <c r="J3671" s="12">
        <v>5</v>
      </c>
      <c r="K3671" s="12">
        <v>0</v>
      </c>
      <c r="L3671" s="12">
        <v>0</v>
      </c>
      <c r="M3671" s="12">
        <v>0</v>
      </c>
      <c r="N3671" s="39">
        <v>0</v>
      </c>
      <c r="O3671" s="31">
        <v>2.0259999999999998</v>
      </c>
      <c r="P3671" s="36" t="s">
        <v>99</v>
      </c>
    </row>
    <row r="3672" spans="1:16" ht="60" x14ac:dyDescent="0.25">
      <c r="A3672" s="38">
        <v>40466</v>
      </c>
      <c r="B3672" s="38">
        <v>40466</v>
      </c>
      <c r="C3672" s="11">
        <v>2010</v>
      </c>
      <c r="D3672" s="35" t="s">
        <v>115</v>
      </c>
      <c r="E3672" s="11" t="s">
        <v>116</v>
      </c>
      <c r="F3672" s="36" t="s">
        <v>162</v>
      </c>
      <c r="G3672" s="36" t="s">
        <v>4351</v>
      </c>
      <c r="H3672" s="9" t="s">
        <v>5221</v>
      </c>
      <c r="I3672" s="10">
        <v>8</v>
      </c>
      <c r="J3672" s="12">
        <v>16</v>
      </c>
      <c r="K3672" s="12">
        <v>0</v>
      </c>
      <c r="L3672" s="12">
        <v>0</v>
      </c>
      <c r="M3672" s="12">
        <v>0</v>
      </c>
      <c r="N3672" s="39">
        <v>0</v>
      </c>
      <c r="O3672" s="31">
        <v>1</v>
      </c>
      <c r="P3672" s="36" t="s">
        <v>99</v>
      </c>
    </row>
    <row r="3673" spans="1:16" ht="48" x14ac:dyDescent="0.25">
      <c r="A3673" s="38">
        <v>40467</v>
      </c>
      <c r="B3673" s="38">
        <v>40467</v>
      </c>
      <c r="C3673" s="11">
        <v>2010</v>
      </c>
      <c r="D3673" s="35" t="s">
        <v>115</v>
      </c>
      <c r="E3673" s="11" t="s">
        <v>116</v>
      </c>
      <c r="F3673" s="36" t="s">
        <v>162</v>
      </c>
      <c r="G3673" s="36" t="s">
        <v>411</v>
      </c>
      <c r="H3673" s="9" t="s">
        <v>5222</v>
      </c>
      <c r="I3673" s="10">
        <v>4</v>
      </c>
      <c r="J3673" s="12">
        <v>4</v>
      </c>
      <c r="K3673" s="12">
        <v>0</v>
      </c>
      <c r="L3673" s="12">
        <v>0</v>
      </c>
      <c r="M3673" s="12">
        <v>0</v>
      </c>
      <c r="N3673" s="39">
        <v>0</v>
      </c>
      <c r="O3673" s="31">
        <v>1.5</v>
      </c>
      <c r="P3673" s="36" t="s">
        <v>99</v>
      </c>
    </row>
    <row r="3674" spans="1:16" ht="72" x14ac:dyDescent="0.25">
      <c r="A3674" s="38">
        <v>40467</v>
      </c>
      <c r="B3674" s="38">
        <v>40467</v>
      </c>
      <c r="C3674" s="11">
        <v>2010</v>
      </c>
      <c r="D3674" s="35" t="s">
        <v>115</v>
      </c>
      <c r="E3674" s="11" t="s">
        <v>116</v>
      </c>
      <c r="F3674" s="36" t="s">
        <v>28</v>
      </c>
      <c r="G3674" s="36" t="s">
        <v>411</v>
      </c>
      <c r="H3674" s="9" t="s">
        <v>5223</v>
      </c>
      <c r="I3674" s="10">
        <v>4</v>
      </c>
      <c r="J3674" s="12">
        <v>4</v>
      </c>
      <c r="K3674" s="12">
        <v>0</v>
      </c>
      <c r="L3674" s="12">
        <v>0</v>
      </c>
      <c r="M3674" s="12">
        <v>0</v>
      </c>
      <c r="N3674" s="39">
        <v>0</v>
      </c>
      <c r="O3674" s="31">
        <v>1.5</v>
      </c>
      <c r="P3674" s="36" t="s">
        <v>99</v>
      </c>
    </row>
    <row r="3675" spans="1:16" ht="60" x14ac:dyDescent="0.25">
      <c r="A3675" s="38">
        <v>40468</v>
      </c>
      <c r="B3675" s="38">
        <v>40468</v>
      </c>
      <c r="C3675" s="11">
        <v>2010</v>
      </c>
      <c r="D3675" s="35" t="s">
        <v>115</v>
      </c>
      <c r="E3675" s="11" t="s">
        <v>116</v>
      </c>
      <c r="F3675" s="36" t="s">
        <v>15</v>
      </c>
      <c r="G3675" s="36" t="s">
        <v>5224</v>
      </c>
      <c r="H3675" s="9" t="s">
        <v>5225</v>
      </c>
      <c r="I3675" s="10">
        <v>3</v>
      </c>
      <c r="J3675" s="12">
        <v>9</v>
      </c>
      <c r="K3675" s="12">
        <v>0</v>
      </c>
      <c r="L3675" s="12">
        <v>0</v>
      </c>
      <c r="M3675" s="12">
        <v>0</v>
      </c>
      <c r="N3675" s="39">
        <v>0</v>
      </c>
      <c r="O3675" s="31">
        <v>0</v>
      </c>
      <c r="P3675" s="36" t="s">
        <v>99</v>
      </c>
    </row>
    <row r="3676" spans="1:16" ht="36" x14ac:dyDescent="0.25">
      <c r="A3676" s="38">
        <v>40468</v>
      </c>
      <c r="B3676" s="38">
        <v>40468</v>
      </c>
      <c r="C3676" s="11">
        <v>2010</v>
      </c>
      <c r="D3676" s="35" t="s">
        <v>115</v>
      </c>
      <c r="E3676" s="11" t="s">
        <v>116</v>
      </c>
      <c r="F3676" s="36" t="s">
        <v>55</v>
      </c>
      <c r="G3676" s="36" t="s">
        <v>242</v>
      </c>
      <c r="H3676" s="9" t="s">
        <v>5226</v>
      </c>
      <c r="I3676" s="10">
        <v>0</v>
      </c>
      <c r="J3676" s="12">
        <v>1</v>
      </c>
      <c r="K3676" s="12">
        <v>0</v>
      </c>
      <c r="L3676" s="12">
        <v>0</v>
      </c>
      <c r="M3676" s="12">
        <v>0</v>
      </c>
      <c r="N3676" s="39">
        <v>0</v>
      </c>
      <c r="O3676" s="31">
        <v>0.65</v>
      </c>
      <c r="P3676" s="36" t="s">
        <v>99</v>
      </c>
    </row>
    <row r="3677" spans="1:16" ht="120" x14ac:dyDescent="0.25">
      <c r="A3677" s="38">
        <v>40469</v>
      </c>
      <c r="B3677" s="38">
        <v>40469</v>
      </c>
      <c r="C3677" s="11">
        <v>2010</v>
      </c>
      <c r="D3677" s="35" t="s">
        <v>115</v>
      </c>
      <c r="E3677" s="11" t="s">
        <v>116</v>
      </c>
      <c r="F3677" s="36" t="s">
        <v>44</v>
      </c>
      <c r="G3677" s="36" t="s">
        <v>1338</v>
      </c>
      <c r="H3677" s="9" t="s">
        <v>5227</v>
      </c>
      <c r="I3677" s="10">
        <v>19</v>
      </c>
      <c r="J3677" s="12">
        <v>19</v>
      </c>
      <c r="K3677" s="12">
        <v>0</v>
      </c>
      <c r="L3677" s="12">
        <v>0</v>
      </c>
      <c r="M3677" s="12">
        <v>0</v>
      </c>
      <c r="N3677" s="39">
        <v>0</v>
      </c>
      <c r="O3677" s="31">
        <v>1.05</v>
      </c>
      <c r="P3677" s="36" t="s">
        <v>99</v>
      </c>
    </row>
    <row r="3678" spans="1:16" ht="36" x14ac:dyDescent="0.25">
      <c r="A3678" s="38">
        <v>40469</v>
      </c>
      <c r="B3678" s="38">
        <v>40469</v>
      </c>
      <c r="C3678" s="11">
        <v>2010</v>
      </c>
      <c r="D3678" s="35" t="s">
        <v>115</v>
      </c>
      <c r="E3678" s="11" t="s">
        <v>364</v>
      </c>
      <c r="F3678" s="36" t="s">
        <v>55</v>
      </c>
      <c r="G3678" s="36" t="s">
        <v>369</v>
      </c>
      <c r="H3678" s="9" t="s">
        <v>5228</v>
      </c>
      <c r="I3678" s="10">
        <v>0</v>
      </c>
      <c r="J3678" s="12">
        <v>35</v>
      </c>
      <c r="K3678" s="12">
        <v>0</v>
      </c>
      <c r="L3678" s="12">
        <v>0</v>
      </c>
      <c r="M3678" s="12">
        <v>0</v>
      </c>
      <c r="N3678" s="39">
        <v>0</v>
      </c>
      <c r="O3678" s="31">
        <v>0</v>
      </c>
      <c r="P3678" s="36" t="s">
        <v>99</v>
      </c>
    </row>
    <row r="3679" spans="1:16" ht="84" x14ac:dyDescent="0.25">
      <c r="A3679" s="38">
        <v>40469</v>
      </c>
      <c r="B3679" s="38">
        <v>40469</v>
      </c>
      <c r="C3679" s="11">
        <v>2010</v>
      </c>
      <c r="D3679" s="35" t="s">
        <v>115</v>
      </c>
      <c r="E3679" s="11" t="s">
        <v>116</v>
      </c>
      <c r="F3679" s="36" t="s">
        <v>15</v>
      </c>
      <c r="G3679" s="36" t="s">
        <v>2545</v>
      </c>
      <c r="H3679" s="9" t="s">
        <v>5229</v>
      </c>
      <c r="I3679" s="10">
        <v>0</v>
      </c>
      <c r="J3679" s="12">
        <v>0</v>
      </c>
      <c r="K3679" s="12">
        <v>0</v>
      </c>
      <c r="L3679" s="12">
        <v>0</v>
      </c>
      <c r="M3679" s="12">
        <v>0</v>
      </c>
      <c r="N3679" s="39">
        <v>0</v>
      </c>
      <c r="O3679" s="31">
        <v>0.68713999999999997</v>
      </c>
      <c r="P3679" s="36" t="s">
        <v>99</v>
      </c>
    </row>
    <row r="3680" spans="1:16" ht="48" x14ac:dyDescent="0.25">
      <c r="A3680" s="38">
        <v>40471</v>
      </c>
      <c r="B3680" s="38">
        <v>40471</v>
      </c>
      <c r="C3680" s="11">
        <v>2010</v>
      </c>
      <c r="D3680" s="35" t="s">
        <v>115</v>
      </c>
      <c r="E3680" s="11" t="s">
        <v>116</v>
      </c>
      <c r="F3680" s="36" t="s">
        <v>55</v>
      </c>
      <c r="G3680" s="36" t="s">
        <v>5230</v>
      </c>
      <c r="H3680" s="9" t="s">
        <v>5231</v>
      </c>
      <c r="I3680" s="10">
        <v>1</v>
      </c>
      <c r="J3680" s="12">
        <v>3</v>
      </c>
      <c r="K3680" s="12">
        <v>0</v>
      </c>
      <c r="L3680" s="12">
        <v>0</v>
      </c>
      <c r="M3680" s="12">
        <v>0</v>
      </c>
      <c r="N3680" s="39">
        <v>0</v>
      </c>
      <c r="O3680" s="31">
        <v>0</v>
      </c>
      <c r="P3680" s="36" t="s">
        <v>99</v>
      </c>
    </row>
    <row r="3681" spans="1:16" ht="36" x14ac:dyDescent="0.25">
      <c r="A3681" s="38">
        <v>40472</v>
      </c>
      <c r="B3681" s="38">
        <v>40472</v>
      </c>
      <c r="C3681" s="11">
        <v>2010</v>
      </c>
      <c r="D3681" s="35" t="s">
        <v>104</v>
      </c>
      <c r="E3681" s="11" t="s">
        <v>276</v>
      </c>
      <c r="F3681" s="36" t="s">
        <v>36</v>
      </c>
      <c r="G3681" s="36" t="s">
        <v>5232</v>
      </c>
      <c r="H3681" s="9" t="s">
        <v>5233</v>
      </c>
      <c r="I3681" s="10">
        <v>0</v>
      </c>
      <c r="J3681" s="12">
        <v>156</v>
      </c>
      <c r="K3681" s="12">
        <v>34</v>
      </c>
      <c r="L3681" s="12">
        <v>0</v>
      </c>
      <c r="M3681" s="12">
        <v>0</v>
      </c>
      <c r="N3681" s="39">
        <v>0</v>
      </c>
      <c r="O3681" s="31">
        <v>3.2607360000000001</v>
      </c>
      <c r="P3681" s="36" t="s">
        <v>99</v>
      </c>
    </row>
    <row r="3682" spans="1:16" ht="60" x14ac:dyDescent="0.25">
      <c r="A3682" s="38">
        <v>40472</v>
      </c>
      <c r="B3682" s="38">
        <v>40472</v>
      </c>
      <c r="C3682" s="11">
        <v>2010</v>
      </c>
      <c r="D3682" s="35" t="s">
        <v>115</v>
      </c>
      <c r="E3682" s="11" t="s">
        <v>116</v>
      </c>
      <c r="F3682" s="36" t="s">
        <v>19</v>
      </c>
      <c r="G3682" s="36" t="s">
        <v>5234</v>
      </c>
      <c r="H3682" s="9" t="s">
        <v>5235</v>
      </c>
      <c r="I3682" s="10">
        <v>0</v>
      </c>
      <c r="J3682" s="12">
        <v>0</v>
      </c>
      <c r="K3682" s="12">
        <v>0</v>
      </c>
      <c r="L3682" s="12">
        <v>0</v>
      </c>
      <c r="M3682" s="12">
        <v>0</v>
      </c>
      <c r="N3682" s="39">
        <v>0</v>
      </c>
      <c r="O3682" s="31">
        <v>0.78359999999999996</v>
      </c>
      <c r="P3682" s="36" t="s">
        <v>99</v>
      </c>
    </row>
    <row r="3683" spans="1:16" ht="72" x14ac:dyDescent="0.25">
      <c r="A3683" s="38">
        <v>40474</v>
      </c>
      <c r="B3683" s="38">
        <v>40474</v>
      </c>
      <c r="C3683" s="11">
        <v>2010</v>
      </c>
      <c r="D3683" s="35" t="s">
        <v>104</v>
      </c>
      <c r="E3683" s="11" t="s">
        <v>276</v>
      </c>
      <c r="F3683" s="36" t="s">
        <v>92</v>
      </c>
      <c r="G3683" s="36" t="s">
        <v>5236</v>
      </c>
      <c r="H3683" s="9" t="s">
        <v>5237</v>
      </c>
      <c r="I3683" s="10">
        <v>0</v>
      </c>
      <c r="J3683" s="12">
        <v>175</v>
      </c>
      <c r="K3683" s="12">
        <v>35</v>
      </c>
      <c r="L3683" s="12">
        <v>0</v>
      </c>
      <c r="M3683" s="12">
        <v>0</v>
      </c>
      <c r="N3683" s="39">
        <v>0</v>
      </c>
      <c r="O3683" s="31">
        <v>33.566400000000002</v>
      </c>
      <c r="P3683" s="36" t="s">
        <v>99</v>
      </c>
    </row>
    <row r="3684" spans="1:16" ht="108" x14ac:dyDescent="0.25">
      <c r="A3684" s="38">
        <v>40476</v>
      </c>
      <c r="B3684" s="38">
        <v>40476</v>
      </c>
      <c r="C3684" s="11">
        <v>2010</v>
      </c>
      <c r="D3684" s="35" t="s">
        <v>115</v>
      </c>
      <c r="E3684" s="11" t="s">
        <v>116</v>
      </c>
      <c r="F3684" s="36" t="s">
        <v>19</v>
      </c>
      <c r="G3684" s="36" t="s">
        <v>3339</v>
      </c>
      <c r="H3684" s="9" t="s">
        <v>5238</v>
      </c>
      <c r="I3684" s="10">
        <v>0</v>
      </c>
      <c r="J3684" s="12">
        <v>55</v>
      </c>
      <c r="K3684" s="12">
        <v>0</v>
      </c>
      <c r="L3684" s="12">
        <v>0</v>
      </c>
      <c r="M3684" s="12">
        <v>0</v>
      </c>
      <c r="N3684" s="39">
        <v>0</v>
      </c>
      <c r="O3684" s="31">
        <v>1.2200034</v>
      </c>
      <c r="P3684" s="36" t="s">
        <v>99</v>
      </c>
    </row>
    <row r="3685" spans="1:16" ht="60" x14ac:dyDescent="0.25">
      <c r="A3685" s="38">
        <v>40477</v>
      </c>
      <c r="B3685" s="38">
        <v>40477</v>
      </c>
      <c r="C3685" s="11">
        <v>2010</v>
      </c>
      <c r="D3685" s="35" t="s">
        <v>115</v>
      </c>
      <c r="E3685" s="11" t="s">
        <v>116</v>
      </c>
      <c r="F3685" s="36" t="s">
        <v>32</v>
      </c>
      <c r="G3685" s="36" t="s">
        <v>5239</v>
      </c>
      <c r="H3685" s="9" t="s">
        <v>5240</v>
      </c>
      <c r="I3685" s="10">
        <v>1</v>
      </c>
      <c r="J3685" s="12">
        <v>7</v>
      </c>
      <c r="K3685" s="12">
        <v>0</v>
      </c>
      <c r="L3685" s="12">
        <v>0</v>
      </c>
      <c r="M3685" s="12">
        <v>0</v>
      </c>
      <c r="N3685" s="39">
        <v>0</v>
      </c>
      <c r="O3685" s="31">
        <v>0.45</v>
      </c>
      <c r="P3685" s="36" t="s">
        <v>99</v>
      </c>
    </row>
    <row r="3686" spans="1:16" ht="48" x14ac:dyDescent="0.25">
      <c r="A3686" s="38">
        <v>40477</v>
      </c>
      <c r="B3686" s="38">
        <v>40477</v>
      </c>
      <c r="C3686" s="11">
        <v>2010</v>
      </c>
      <c r="D3686" s="35" t="s">
        <v>104</v>
      </c>
      <c r="E3686" s="11" t="s">
        <v>276</v>
      </c>
      <c r="F3686" s="36" t="s">
        <v>51</v>
      </c>
      <c r="G3686" s="36" t="s">
        <v>5241</v>
      </c>
      <c r="H3686" s="9" t="s">
        <v>5242</v>
      </c>
      <c r="I3686" s="10">
        <v>0</v>
      </c>
      <c r="J3686" s="12">
        <v>0</v>
      </c>
      <c r="K3686" s="12">
        <v>0</v>
      </c>
      <c r="L3686" s="12">
        <v>0</v>
      </c>
      <c r="M3686" s="12">
        <v>0</v>
      </c>
      <c r="N3686" s="39">
        <v>0</v>
      </c>
      <c r="O3686" s="31">
        <v>0</v>
      </c>
      <c r="P3686" s="36" t="s">
        <v>99</v>
      </c>
    </row>
    <row r="3687" spans="1:16" ht="84" x14ac:dyDescent="0.25">
      <c r="A3687" s="38">
        <v>40478</v>
      </c>
      <c r="B3687" s="38">
        <v>40478</v>
      </c>
      <c r="C3687" s="11">
        <v>2010</v>
      </c>
      <c r="D3687" s="35" t="s">
        <v>115</v>
      </c>
      <c r="E3687" s="11" t="s">
        <v>116</v>
      </c>
      <c r="F3687" s="36" t="s">
        <v>15</v>
      </c>
      <c r="G3687" s="36" t="s">
        <v>1936</v>
      </c>
      <c r="H3687" s="9" t="s">
        <v>5243</v>
      </c>
      <c r="I3687" s="10">
        <v>2</v>
      </c>
      <c r="J3687" s="12">
        <v>2</v>
      </c>
      <c r="K3687" s="12">
        <v>0</v>
      </c>
      <c r="L3687" s="12">
        <v>0</v>
      </c>
      <c r="M3687" s="12">
        <v>0</v>
      </c>
      <c r="N3687" s="39">
        <v>0</v>
      </c>
      <c r="O3687" s="31">
        <v>0.4</v>
      </c>
      <c r="P3687" s="36" t="s">
        <v>99</v>
      </c>
    </row>
    <row r="3688" spans="1:16" ht="84" x14ac:dyDescent="0.25">
      <c r="A3688" s="38">
        <v>40478</v>
      </c>
      <c r="B3688" s="38">
        <v>40478</v>
      </c>
      <c r="C3688" s="11">
        <v>2010</v>
      </c>
      <c r="D3688" s="35" t="s">
        <v>115</v>
      </c>
      <c r="E3688" s="11" t="s">
        <v>116</v>
      </c>
      <c r="F3688" s="36" t="s">
        <v>21</v>
      </c>
      <c r="G3688" s="36" t="s">
        <v>2176</v>
      </c>
      <c r="H3688" s="9" t="s">
        <v>5244</v>
      </c>
      <c r="I3688" s="10">
        <v>0</v>
      </c>
      <c r="J3688" s="12">
        <v>0</v>
      </c>
      <c r="K3688" s="12">
        <v>0</v>
      </c>
      <c r="L3688" s="12">
        <v>0</v>
      </c>
      <c r="M3688" s="12">
        <v>0</v>
      </c>
      <c r="N3688" s="39">
        <v>0</v>
      </c>
      <c r="O3688" s="31">
        <v>0</v>
      </c>
      <c r="P3688" s="36" t="s">
        <v>99</v>
      </c>
    </row>
    <row r="3689" spans="1:16" ht="72" x14ac:dyDescent="0.25">
      <c r="A3689" s="38">
        <v>40478</v>
      </c>
      <c r="B3689" s="38">
        <v>40478</v>
      </c>
      <c r="C3689" s="11">
        <v>2010</v>
      </c>
      <c r="D3689" s="35" t="s">
        <v>13</v>
      </c>
      <c r="E3689" s="11" t="s">
        <v>112</v>
      </c>
      <c r="F3689" s="36" t="s">
        <v>15</v>
      </c>
      <c r="G3689" s="36" t="s">
        <v>486</v>
      </c>
      <c r="H3689" s="9" t="s">
        <v>5245</v>
      </c>
      <c r="I3689" s="10">
        <v>0</v>
      </c>
      <c r="J3689" s="12">
        <v>3</v>
      </c>
      <c r="K3689" s="12">
        <v>0</v>
      </c>
      <c r="L3689" s="12">
        <v>0</v>
      </c>
      <c r="M3689" s="12">
        <v>0</v>
      </c>
      <c r="N3689" s="39">
        <v>0</v>
      </c>
      <c r="O3689" s="31">
        <v>0</v>
      </c>
      <c r="P3689" s="36" t="s">
        <v>99</v>
      </c>
    </row>
    <row r="3690" spans="1:16" ht="36" x14ac:dyDescent="0.25">
      <c r="A3690" s="38">
        <v>40479</v>
      </c>
      <c r="B3690" s="38">
        <v>40479</v>
      </c>
      <c r="C3690" s="11">
        <v>2010</v>
      </c>
      <c r="D3690" s="11" t="s">
        <v>34</v>
      </c>
      <c r="E3690" s="11" t="s">
        <v>35</v>
      </c>
      <c r="F3690" s="36" t="s">
        <v>162</v>
      </c>
      <c r="G3690" s="36" t="s">
        <v>2314</v>
      </c>
      <c r="H3690" s="9" t="s">
        <v>5246</v>
      </c>
      <c r="I3690" s="10">
        <v>0</v>
      </c>
      <c r="J3690" s="12">
        <v>350</v>
      </c>
      <c r="K3690" s="12">
        <v>67</v>
      </c>
      <c r="L3690" s="12">
        <v>0</v>
      </c>
      <c r="M3690" s="12">
        <v>0</v>
      </c>
      <c r="N3690" s="39">
        <v>0</v>
      </c>
      <c r="O3690" s="31">
        <v>1.2554460000000001</v>
      </c>
      <c r="P3690" s="36" t="s">
        <v>99</v>
      </c>
    </row>
    <row r="3691" spans="1:16" ht="36" x14ac:dyDescent="0.25">
      <c r="A3691" s="38">
        <v>40479</v>
      </c>
      <c r="B3691" s="38">
        <v>40479</v>
      </c>
      <c r="C3691" s="11">
        <v>2010</v>
      </c>
      <c r="D3691" s="11" t="s">
        <v>34</v>
      </c>
      <c r="E3691" s="11" t="s">
        <v>35</v>
      </c>
      <c r="F3691" s="36" t="s">
        <v>97</v>
      </c>
      <c r="G3691" s="36" t="s">
        <v>5247</v>
      </c>
      <c r="H3691" s="9" t="s">
        <v>5248</v>
      </c>
      <c r="I3691" s="10">
        <v>0</v>
      </c>
      <c r="J3691" s="12">
        <v>50</v>
      </c>
      <c r="K3691" s="12">
        <v>10</v>
      </c>
      <c r="L3691" s="12">
        <v>0</v>
      </c>
      <c r="M3691" s="12">
        <v>0</v>
      </c>
      <c r="N3691" s="39">
        <v>0</v>
      </c>
      <c r="O3691" s="31">
        <v>8.7379999999999999E-2</v>
      </c>
      <c r="P3691" s="36" t="s">
        <v>99</v>
      </c>
    </row>
    <row r="3692" spans="1:16" ht="36" x14ac:dyDescent="0.25">
      <c r="A3692" s="38">
        <v>40479</v>
      </c>
      <c r="B3692" s="38">
        <v>40479</v>
      </c>
      <c r="C3692" s="11">
        <v>2010</v>
      </c>
      <c r="D3692" s="35" t="s">
        <v>104</v>
      </c>
      <c r="E3692" s="11" t="s">
        <v>690</v>
      </c>
      <c r="F3692" s="36" t="s">
        <v>51</v>
      </c>
      <c r="G3692" s="36" t="s">
        <v>170</v>
      </c>
      <c r="H3692" s="9" t="s">
        <v>5249</v>
      </c>
      <c r="I3692" s="10">
        <v>0</v>
      </c>
      <c r="J3692" s="12">
        <v>1075</v>
      </c>
      <c r="K3692" s="12">
        <v>215</v>
      </c>
      <c r="L3692" s="12">
        <v>0</v>
      </c>
      <c r="M3692" s="12">
        <v>0</v>
      </c>
      <c r="N3692" s="39">
        <v>0</v>
      </c>
      <c r="O3692" s="31">
        <v>5.6912219999999998</v>
      </c>
      <c r="P3692" s="36" t="s">
        <v>99</v>
      </c>
    </row>
    <row r="3693" spans="1:16" ht="48" x14ac:dyDescent="0.25">
      <c r="A3693" s="38">
        <v>40479</v>
      </c>
      <c r="B3693" s="38">
        <v>40479</v>
      </c>
      <c r="C3693" s="11">
        <v>2010</v>
      </c>
      <c r="D3693" s="35" t="s">
        <v>115</v>
      </c>
      <c r="E3693" s="11" t="s">
        <v>1450</v>
      </c>
      <c r="F3693" s="36" t="s">
        <v>19</v>
      </c>
      <c r="G3693" s="36" t="s">
        <v>641</v>
      </c>
      <c r="H3693" s="9" t="s">
        <v>5250</v>
      </c>
      <c r="I3693" s="10">
        <v>0</v>
      </c>
      <c r="J3693" s="12">
        <v>6</v>
      </c>
      <c r="K3693" s="12">
        <v>0</v>
      </c>
      <c r="L3693" s="12">
        <v>0</v>
      </c>
      <c r="M3693" s="12">
        <v>0</v>
      </c>
      <c r="N3693" s="39">
        <v>0</v>
      </c>
      <c r="O3693" s="31">
        <v>0</v>
      </c>
      <c r="P3693" s="36" t="s">
        <v>99</v>
      </c>
    </row>
    <row r="3694" spans="1:16" ht="84" x14ac:dyDescent="0.25">
      <c r="A3694" s="38">
        <v>40479</v>
      </c>
      <c r="B3694" s="38">
        <v>40479</v>
      </c>
      <c r="C3694" s="11">
        <v>2010</v>
      </c>
      <c r="D3694" s="35" t="s">
        <v>115</v>
      </c>
      <c r="E3694" s="11" t="s">
        <v>116</v>
      </c>
      <c r="F3694" s="36" t="s">
        <v>15</v>
      </c>
      <c r="G3694" s="36" t="s">
        <v>3684</v>
      </c>
      <c r="H3694" s="9" t="s">
        <v>5251</v>
      </c>
      <c r="I3694" s="10">
        <v>0</v>
      </c>
      <c r="J3694" s="12">
        <v>0</v>
      </c>
      <c r="K3694" s="12">
        <v>0</v>
      </c>
      <c r="L3694" s="12">
        <v>0</v>
      </c>
      <c r="M3694" s="12">
        <v>0</v>
      </c>
      <c r="N3694" s="39">
        <v>0</v>
      </c>
      <c r="O3694" s="31">
        <v>0.45</v>
      </c>
      <c r="P3694" s="36" t="s">
        <v>99</v>
      </c>
    </row>
    <row r="3695" spans="1:16" ht="48" x14ac:dyDescent="0.25">
      <c r="A3695" s="38">
        <v>40480</v>
      </c>
      <c r="B3695" s="38">
        <v>40480</v>
      </c>
      <c r="C3695" s="11">
        <v>2010</v>
      </c>
      <c r="D3695" s="35" t="s">
        <v>115</v>
      </c>
      <c r="E3695" s="11" t="s">
        <v>116</v>
      </c>
      <c r="F3695" s="36" t="s">
        <v>21</v>
      </c>
      <c r="G3695" s="36" t="s">
        <v>3865</v>
      </c>
      <c r="H3695" s="9" t="s">
        <v>5252</v>
      </c>
      <c r="I3695" s="10">
        <v>0</v>
      </c>
      <c r="J3695" s="12">
        <v>20</v>
      </c>
      <c r="K3695" s="12">
        <v>0</v>
      </c>
      <c r="L3695" s="12">
        <v>0</v>
      </c>
      <c r="M3695" s="12">
        <v>0</v>
      </c>
      <c r="N3695" s="39">
        <v>0</v>
      </c>
      <c r="O3695" s="31">
        <v>0.8</v>
      </c>
      <c r="P3695" s="36" t="s">
        <v>99</v>
      </c>
    </row>
    <row r="3696" spans="1:16" ht="60" x14ac:dyDescent="0.25">
      <c r="A3696" s="38">
        <v>40481</v>
      </c>
      <c r="B3696" s="38">
        <v>40481</v>
      </c>
      <c r="C3696" s="11">
        <v>2010</v>
      </c>
      <c r="D3696" s="35" t="s">
        <v>13</v>
      </c>
      <c r="E3696" s="11" t="s">
        <v>125</v>
      </c>
      <c r="F3696" s="36" t="s">
        <v>165</v>
      </c>
      <c r="G3696" s="36" t="s">
        <v>5253</v>
      </c>
      <c r="H3696" s="9" t="s">
        <v>5254</v>
      </c>
      <c r="I3696" s="10">
        <v>5</v>
      </c>
      <c r="J3696" s="12">
        <v>51</v>
      </c>
      <c r="K3696" s="12">
        <v>7</v>
      </c>
      <c r="L3696" s="12">
        <v>0</v>
      </c>
      <c r="M3696" s="12">
        <v>0</v>
      </c>
      <c r="N3696" s="39">
        <v>0</v>
      </c>
      <c r="O3696" s="31">
        <v>0.26202599999999998</v>
      </c>
      <c r="P3696" s="36" t="s">
        <v>99</v>
      </c>
    </row>
    <row r="3697" spans="1:16" ht="84" x14ac:dyDescent="0.25">
      <c r="A3697" s="38">
        <v>40481</v>
      </c>
      <c r="B3697" s="38">
        <v>40481</v>
      </c>
      <c r="C3697" s="11">
        <v>2010</v>
      </c>
      <c r="D3697" s="35" t="s">
        <v>13</v>
      </c>
      <c r="E3697" s="11" t="s">
        <v>149</v>
      </c>
      <c r="F3697" s="36" t="s">
        <v>253</v>
      </c>
      <c r="G3697" s="36" t="s">
        <v>1299</v>
      </c>
      <c r="H3697" s="9" t="s">
        <v>5255</v>
      </c>
      <c r="I3697" s="10">
        <v>0</v>
      </c>
      <c r="J3697" s="12">
        <v>0</v>
      </c>
      <c r="K3697" s="12">
        <v>0</v>
      </c>
      <c r="L3697" s="12">
        <v>0</v>
      </c>
      <c r="M3697" s="12">
        <v>0</v>
      </c>
      <c r="N3697" s="39">
        <v>0</v>
      </c>
      <c r="O3697" s="31">
        <v>0.06</v>
      </c>
      <c r="P3697" s="36" t="s">
        <v>99</v>
      </c>
    </row>
    <row r="3698" spans="1:16" ht="60" x14ac:dyDescent="0.25">
      <c r="A3698" s="38">
        <v>40483</v>
      </c>
      <c r="B3698" s="38">
        <v>40483</v>
      </c>
      <c r="C3698" s="11">
        <v>2010</v>
      </c>
      <c r="D3698" s="11" t="s">
        <v>34</v>
      </c>
      <c r="E3698" s="11" t="s">
        <v>333</v>
      </c>
      <c r="F3698" s="36" t="s">
        <v>75</v>
      </c>
      <c r="G3698" s="36" t="s">
        <v>679</v>
      </c>
      <c r="H3698" s="9" t="s">
        <v>5256</v>
      </c>
      <c r="I3698" s="10">
        <v>1</v>
      </c>
      <c r="J3698" s="12">
        <v>8</v>
      </c>
      <c r="K3698" s="12">
        <v>0</v>
      </c>
      <c r="L3698" s="12">
        <v>0</v>
      </c>
      <c r="M3698" s="12">
        <v>0</v>
      </c>
      <c r="N3698" s="39">
        <v>0</v>
      </c>
      <c r="O3698" s="31">
        <v>0</v>
      </c>
      <c r="P3698" s="36" t="s">
        <v>99</v>
      </c>
    </row>
    <row r="3699" spans="1:16" ht="60" x14ac:dyDescent="0.25">
      <c r="A3699" s="38">
        <v>40484</v>
      </c>
      <c r="B3699" s="38">
        <v>40484</v>
      </c>
      <c r="C3699" s="11">
        <v>2010</v>
      </c>
      <c r="D3699" s="35" t="s">
        <v>115</v>
      </c>
      <c r="E3699" s="11" t="s">
        <v>116</v>
      </c>
      <c r="F3699" s="36" t="s">
        <v>62</v>
      </c>
      <c r="G3699" s="36" t="s">
        <v>2358</v>
      </c>
      <c r="H3699" s="9" t="s">
        <v>5257</v>
      </c>
      <c r="I3699" s="10">
        <v>0</v>
      </c>
      <c r="J3699" s="12">
        <v>10</v>
      </c>
      <c r="K3699" s="12">
        <v>0</v>
      </c>
      <c r="L3699" s="12">
        <v>0</v>
      </c>
      <c r="M3699" s="12">
        <v>0</v>
      </c>
      <c r="N3699" s="39">
        <v>0</v>
      </c>
      <c r="O3699" s="31">
        <v>0.4</v>
      </c>
      <c r="P3699" s="36" t="s">
        <v>99</v>
      </c>
    </row>
    <row r="3700" spans="1:16" ht="36" x14ac:dyDescent="0.25">
      <c r="A3700" s="38">
        <v>40484</v>
      </c>
      <c r="B3700" s="38">
        <v>40484</v>
      </c>
      <c r="C3700" s="11">
        <v>2010</v>
      </c>
      <c r="D3700" s="35" t="s">
        <v>115</v>
      </c>
      <c r="E3700" s="11" t="s">
        <v>350</v>
      </c>
      <c r="F3700" s="36" t="s">
        <v>165</v>
      </c>
      <c r="G3700" s="36" t="s">
        <v>5258</v>
      </c>
      <c r="H3700" s="9" t="s">
        <v>5259</v>
      </c>
      <c r="I3700" s="10">
        <v>0</v>
      </c>
      <c r="J3700" s="12">
        <v>1</v>
      </c>
      <c r="K3700" s="12">
        <v>0</v>
      </c>
      <c r="L3700" s="12">
        <v>0</v>
      </c>
      <c r="M3700" s="12">
        <v>0</v>
      </c>
      <c r="N3700" s="39">
        <v>0</v>
      </c>
      <c r="O3700" s="31">
        <v>0</v>
      </c>
      <c r="P3700" s="36" t="s">
        <v>99</v>
      </c>
    </row>
    <row r="3701" spans="1:16" ht="108" x14ac:dyDescent="0.25">
      <c r="A3701" s="38">
        <v>40485</v>
      </c>
      <c r="B3701" s="38">
        <v>40485</v>
      </c>
      <c r="C3701" s="11">
        <v>2010</v>
      </c>
      <c r="D3701" s="35" t="s">
        <v>13</v>
      </c>
      <c r="E3701" s="11" t="s">
        <v>149</v>
      </c>
      <c r="F3701" s="36" t="s">
        <v>55</v>
      </c>
      <c r="G3701" s="36" t="s">
        <v>2060</v>
      </c>
      <c r="H3701" s="9" t="s">
        <v>5260</v>
      </c>
      <c r="I3701" s="10">
        <v>0</v>
      </c>
      <c r="J3701" s="12">
        <v>116</v>
      </c>
      <c r="K3701" s="12">
        <v>0</v>
      </c>
      <c r="L3701" s="12">
        <v>0</v>
      </c>
      <c r="M3701" s="12">
        <v>0</v>
      </c>
      <c r="N3701" s="39">
        <v>0</v>
      </c>
      <c r="O3701" s="31">
        <v>0.97599999999999998</v>
      </c>
      <c r="P3701" s="36" t="s">
        <v>99</v>
      </c>
    </row>
    <row r="3702" spans="1:16" ht="48" x14ac:dyDescent="0.25">
      <c r="A3702" s="38">
        <v>40485</v>
      </c>
      <c r="B3702" s="38">
        <v>40485</v>
      </c>
      <c r="C3702" s="11">
        <v>2010</v>
      </c>
      <c r="D3702" s="35" t="s">
        <v>13</v>
      </c>
      <c r="E3702" s="11" t="s">
        <v>112</v>
      </c>
      <c r="F3702" s="36" t="s">
        <v>165</v>
      </c>
      <c r="G3702" s="36" t="s">
        <v>5261</v>
      </c>
      <c r="H3702" s="9" t="s">
        <v>5262</v>
      </c>
      <c r="I3702" s="10">
        <v>0</v>
      </c>
      <c r="J3702" s="12">
        <v>3</v>
      </c>
      <c r="K3702" s="12">
        <v>0</v>
      </c>
      <c r="L3702" s="12">
        <v>0</v>
      </c>
      <c r="M3702" s="12">
        <v>0</v>
      </c>
      <c r="N3702" s="39">
        <v>0</v>
      </c>
      <c r="O3702" s="31">
        <v>0.02</v>
      </c>
      <c r="P3702" s="36" t="s">
        <v>99</v>
      </c>
    </row>
    <row r="3703" spans="1:16" ht="84" x14ac:dyDescent="0.25">
      <c r="A3703" s="38">
        <v>40485</v>
      </c>
      <c r="B3703" s="38">
        <v>40485</v>
      </c>
      <c r="C3703" s="11">
        <v>2010</v>
      </c>
      <c r="D3703" s="35" t="s">
        <v>13</v>
      </c>
      <c r="E3703" s="11" t="s">
        <v>149</v>
      </c>
      <c r="F3703" s="36" t="s">
        <v>165</v>
      </c>
      <c r="G3703" s="36" t="s">
        <v>5263</v>
      </c>
      <c r="H3703" s="9" t="s">
        <v>5264</v>
      </c>
      <c r="I3703" s="10">
        <v>0</v>
      </c>
      <c r="J3703" s="12">
        <v>3100</v>
      </c>
      <c r="K3703" s="12">
        <v>0</v>
      </c>
      <c r="L3703" s="12">
        <v>0</v>
      </c>
      <c r="M3703" s="12">
        <v>0</v>
      </c>
      <c r="N3703" s="39">
        <v>0</v>
      </c>
      <c r="O3703" s="31">
        <v>0</v>
      </c>
      <c r="P3703" s="36" t="s">
        <v>99</v>
      </c>
    </row>
    <row r="3704" spans="1:16" ht="84" x14ac:dyDescent="0.25">
      <c r="A3704" s="38">
        <v>40485</v>
      </c>
      <c r="B3704" s="38">
        <v>40485</v>
      </c>
      <c r="C3704" s="11">
        <v>2010</v>
      </c>
      <c r="D3704" s="35" t="s">
        <v>115</v>
      </c>
      <c r="E3704" s="11" t="s">
        <v>116</v>
      </c>
      <c r="F3704" s="36" t="s">
        <v>36</v>
      </c>
      <c r="G3704" s="36" t="s">
        <v>5265</v>
      </c>
      <c r="H3704" s="9" t="s">
        <v>5266</v>
      </c>
      <c r="I3704" s="10">
        <v>4</v>
      </c>
      <c r="J3704" s="12">
        <v>9</v>
      </c>
      <c r="K3704" s="12">
        <v>0</v>
      </c>
      <c r="L3704" s="12">
        <v>0</v>
      </c>
      <c r="M3704" s="12">
        <v>0</v>
      </c>
      <c r="N3704" s="39">
        <v>0</v>
      </c>
      <c r="O3704" s="31">
        <v>0</v>
      </c>
      <c r="P3704" s="36" t="s">
        <v>99</v>
      </c>
    </row>
    <row r="3705" spans="1:16" ht="72" x14ac:dyDescent="0.25">
      <c r="A3705" s="38">
        <v>40486</v>
      </c>
      <c r="B3705" s="38">
        <v>40486</v>
      </c>
      <c r="C3705" s="11">
        <v>2010</v>
      </c>
      <c r="D3705" s="35" t="s">
        <v>13</v>
      </c>
      <c r="E3705" s="11" t="s">
        <v>173</v>
      </c>
      <c r="F3705" s="36" t="s">
        <v>598</v>
      </c>
      <c r="G3705" s="36" t="s">
        <v>1246</v>
      </c>
      <c r="H3705" s="9" t="s">
        <v>5267</v>
      </c>
      <c r="I3705" s="10">
        <v>0</v>
      </c>
      <c r="J3705" s="12">
        <v>2</v>
      </c>
      <c r="K3705" s="12">
        <v>0</v>
      </c>
      <c r="L3705" s="12">
        <v>0</v>
      </c>
      <c r="M3705" s="12">
        <v>0</v>
      </c>
      <c r="N3705" s="39">
        <v>0</v>
      </c>
      <c r="O3705" s="31">
        <v>0.46666666666666667</v>
      </c>
      <c r="P3705" s="36" t="s">
        <v>99</v>
      </c>
    </row>
    <row r="3706" spans="1:16" ht="84" x14ac:dyDescent="0.25">
      <c r="A3706" s="38">
        <v>40486</v>
      </c>
      <c r="B3706" s="38">
        <v>40486</v>
      </c>
      <c r="C3706" s="11">
        <v>2010</v>
      </c>
      <c r="D3706" s="35" t="s">
        <v>115</v>
      </c>
      <c r="E3706" s="11" t="s">
        <v>116</v>
      </c>
      <c r="F3706" s="36" t="s">
        <v>75</v>
      </c>
      <c r="G3706" s="36" t="s">
        <v>379</v>
      </c>
      <c r="H3706" s="9" t="s">
        <v>5268</v>
      </c>
      <c r="I3706" s="10">
        <v>2</v>
      </c>
      <c r="J3706" s="12">
        <v>2</v>
      </c>
      <c r="K3706" s="12">
        <v>0</v>
      </c>
      <c r="L3706" s="12">
        <v>0</v>
      </c>
      <c r="M3706" s="12">
        <v>0</v>
      </c>
      <c r="N3706" s="39">
        <v>0</v>
      </c>
      <c r="O3706" s="31">
        <v>0.65</v>
      </c>
      <c r="P3706" s="36" t="s">
        <v>99</v>
      </c>
    </row>
    <row r="3707" spans="1:16" ht="72" x14ac:dyDescent="0.25">
      <c r="A3707" s="38">
        <v>40486</v>
      </c>
      <c r="B3707" s="38">
        <v>40486</v>
      </c>
      <c r="C3707" s="11">
        <v>2010</v>
      </c>
      <c r="D3707" s="35" t="s">
        <v>13</v>
      </c>
      <c r="E3707" s="11" t="s">
        <v>112</v>
      </c>
      <c r="F3707" s="36" t="s">
        <v>165</v>
      </c>
      <c r="G3707" s="36" t="s">
        <v>5269</v>
      </c>
      <c r="H3707" s="9" t="s">
        <v>5270</v>
      </c>
      <c r="I3707" s="10">
        <v>0</v>
      </c>
      <c r="J3707" s="12">
        <v>20</v>
      </c>
      <c r="K3707" s="12">
        <v>0</v>
      </c>
      <c r="L3707" s="12">
        <v>0</v>
      </c>
      <c r="M3707" s="12">
        <v>0</v>
      </c>
      <c r="N3707" s="39">
        <v>0</v>
      </c>
      <c r="O3707" s="31">
        <v>0</v>
      </c>
      <c r="P3707" s="36" t="s">
        <v>99</v>
      </c>
    </row>
    <row r="3708" spans="1:16" ht="84" x14ac:dyDescent="0.25">
      <c r="A3708" s="38">
        <v>40486</v>
      </c>
      <c r="B3708" s="38">
        <v>40486</v>
      </c>
      <c r="C3708" s="11">
        <v>2010</v>
      </c>
      <c r="D3708" s="35" t="s">
        <v>104</v>
      </c>
      <c r="E3708" s="11" t="s">
        <v>276</v>
      </c>
      <c r="F3708" s="36" t="s">
        <v>97</v>
      </c>
      <c r="G3708" s="36" t="s">
        <v>5167</v>
      </c>
      <c r="H3708" s="9" t="s">
        <v>5271</v>
      </c>
      <c r="I3708" s="10">
        <v>0</v>
      </c>
      <c r="J3708" s="12">
        <v>5</v>
      </c>
      <c r="K3708" s="12">
        <v>0</v>
      </c>
      <c r="L3708" s="12">
        <v>0</v>
      </c>
      <c r="M3708" s="12">
        <v>0</v>
      </c>
      <c r="N3708" s="39">
        <v>0</v>
      </c>
      <c r="O3708" s="31">
        <v>0</v>
      </c>
      <c r="P3708" s="36" t="s">
        <v>99</v>
      </c>
    </row>
    <row r="3709" spans="1:16" ht="108" x14ac:dyDescent="0.25">
      <c r="A3709" s="38">
        <v>40486</v>
      </c>
      <c r="B3709" s="38">
        <v>40486</v>
      </c>
      <c r="C3709" s="11">
        <v>2010</v>
      </c>
      <c r="D3709" s="35" t="s">
        <v>115</v>
      </c>
      <c r="E3709" s="11" t="s">
        <v>116</v>
      </c>
      <c r="F3709" s="36" t="s">
        <v>19</v>
      </c>
      <c r="G3709" s="36" t="s">
        <v>1841</v>
      </c>
      <c r="H3709" s="9" t="s">
        <v>5272</v>
      </c>
      <c r="I3709" s="10">
        <v>0</v>
      </c>
      <c r="J3709" s="12">
        <v>56</v>
      </c>
      <c r="K3709" s="12">
        <v>0</v>
      </c>
      <c r="L3709" s="12">
        <v>0</v>
      </c>
      <c r="M3709" s="12">
        <v>0</v>
      </c>
      <c r="N3709" s="39">
        <v>0</v>
      </c>
      <c r="O3709" s="31">
        <v>0</v>
      </c>
      <c r="P3709" s="36" t="s">
        <v>99</v>
      </c>
    </row>
    <row r="3710" spans="1:16" ht="156" x14ac:dyDescent="0.25">
      <c r="A3710" s="38">
        <v>40487</v>
      </c>
      <c r="B3710" s="38">
        <v>40487</v>
      </c>
      <c r="C3710" s="11">
        <v>2010</v>
      </c>
      <c r="D3710" s="35" t="s">
        <v>115</v>
      </c>
      <c r="E3710" s="11" t="s">
        <v>116</v>
      </c>
      <c r="F3710" s="36" t="s">
        <v>59</v>
      </c>
      <c r="G3710" s="36" t="s">
        <v>2693</v>
      </c>
      <c r="H3710" s="9" t="s">
        <v>5273</v>
      </c>
      <c r="I3710" s="10">
        <v>21</v>
      </c>
      <c r="J3710" s="12">
        <v>23</v>
      </c>
      <c r="K3710" s="12">
        <v>0</v>
      </c>
      <c r="L3710" s="12">
        <v>0</v>
      </c>
      <c r="M3710" s="12">
        <v>0</v>
      </c>
      <c r="N3710" s="39">
        <v>0</v>
      </c>
      <c r="O3710" s="31">
        <v>1.4076</v>
      </c>
      <c r="P3710" s="36" t="s">
        <v>99</v>
      </c>
    </row>
    <row r="3711" spans="1:16" ht="120" x14ac:dyDescent="0.25">
      <c r="A3711" s="38">
        <v>40487</v>
      </c>
      <c r="B3711" s="38">
        <v>40487</v>
      </c>
      <c r="C3711" s="11">
        <v>2010</v>
      </c>
      <c r="D3711" s="35" t="s">
        <v>13</v>
      </c>
      <c r="E3711" s="11" t="s">
        <v>112</v>
      </c>
      <c r="F3711" s="36" t="s">
        <v>51</v>
      </c>
      <c r="G3711" s="36" t="s">
        <v>468</v>
      </c>
      <c r="H3711" s="9" t="s">
        <v>5274</v>
      </c>
      <c r="I3711" s="10">
        <v>0</v>
      </c>
      <c r="J3711" s="12">
        <v>1000</v>
      </c>
      <c r="K3711" s="12">
        <v>0</v>
      </c>
      <c r="L3711" s="12">
        <v>0</v>
      </c>
      <c r="M3711" s="12">
        <v>0</v>
      </c>
      <c r="N3711" s="39">
        <v>0</v>
      </c>
      <c r="O3711" s="31">
        <v>0</v>
      </c>
      <c r="P3711" s="36" t="s">
        <v>99</v>
      </c>
    </row>
    <row r="3712" spans="1:16" ht="24" x14ac:dyDescent="0.25">
      <c r="A3712" s="38">
        <v>40487</v>
      </c>
      <c r="B3712" s="38">
        <v>40487</v>
      </c>
      <c r="C3712" s="11">
        <v>2010</v>
      </c>
      <c r="D3712" s="11" t="s">
        <v>34</v>
      </c>
      <c r="E3712" s="11" t="s">
        <v>333</v>
      </c>
      <c r="F3712" s="36" t="s">
        <v>165</v>
      </c>
      <c r="G3712" s="36" t="s">
        <v>1745</v>
      </c>
      <c r="H3712" s="9" t="s">
        <v>5275</v>
      </c>
      <c r="I3712" s="10">
        <v>0</v>
      </c>
      <c r="J3712" s="12">
        <v>4426</v>
      </c>
      <c r="K3712" s="12">
        <v>0</v>
      </c>
      <c r="L3712" s="12">
        <v>0</v>
      </c>
      <c r="M3712" s="12">
        <v>0</v>
      </c>
      <c r="N3712" s="39">
        <v>2195</v>
      </c>
      <c r="O3712" s="31">
        <v>409.76081799999997</v>
      </c>
      <c r="P3712" s="36" t="s">
        <v>41</v>
      </c>
    </row>
    <row r="3713" spans="1:16" ht="36" x14ac:dyDescent="0.25">
      <c r="A3713" s="38">
        <v>40487</v>
      </c>
      <c r="B3713" s="38">
        <v>40487</v>
      </c>
      <c r="C3713" s="11">
        <v>2010</v>
      </c>
      <c r="D3713" s="11" t="s">
        <v>34</v>
      </c>
      <c r="E3713" s="11" t="s">
        <v>333</v>
      </c>
      <c r="F3713" s="36" t="s">
        <v>162</v>
      </c>
      <c r="G3713" s="36" t="s">
        <v>5276</v>
      </c>
      <c r="H3713" s="9" t="s">
        <v>5277</v>
      </c>
      <c r="I3713" s="10">
        <v>0</v>
      </c>
      <c r="J3713" s="12">
        <v>1566</v>
      </c>
      <c r="K3713" s="12">
        <v>0</v>
      </c>
      <c r="L3713" s="12">
        <v>0</v>
      </c>
      <c r="M3713" s="12">
        <v>0</v>
      </c>
      <c r="N3713" s="39">
        <v>1765.75</v>
      </c>
      <c r="O3713" s="31">
        <v>77.199787659999998</v>
      </c>
      <c r="P3713" s="36" t="s">
        <v>41</v>
      </c>
    </row>
    <row r="3714" spans="1:16" ht="24" x14ac:dyDescent="0.25">
      <c r="A3714" s="38">
        <v>40487</v>
      </c>
      <c r="B3714" s="38">
        <v>40487</v>
      </c>
      <c r="C3714" s="11">
        <v>2010</v>
      </c>
      <c r="D3714" s="11" t="s">
        <v>34</v>
      </c>
      <c r="E3714" s="11" t="s">
        <v>333</v>
      </c>
      <c r="F3714" s="36" t="s">
        <v>75</v>
      </c>
      <c r="G3714" s="36" t="s">
        <v>5278</v>
      </c>
      <c r="H3714" s="9" t="s">
        <v>5279</v>
      </c>
      <c r="I3714" s="10">
        <v>0</v>
      </c>
      <c r="J3714" s="12">
        <v>368</v>
      </c>
      <c r="K3714" s="12">
        <v>0</v>
      </c>
      <c r="L3714" s="12">
        <v>0</v>
      </c>
      <c r="M3714" s="12">
        <v>0</v>
      </c>
      <c r="N3714" s="39">
        <v>1364.11</v>
      </c>
      <c r="O3714" s="31">
        <v>51.236886939999998</v>
      </c>
      <c r="P3714" s="36" t="s">
        <v>41</v>
      </c>
    </row>
    <row r="3715" spans="1:16" ht="60" x14ac:dyDescent="0.25">
      <c r="A3715" s="38">
        <v>40487</v>
      </c>
      <c r="B3715" s="38">
        <v>40487</v>
      </c>
      <c r="C3715" s="11">
        <v>2010</v>
      </c>
      <c r="D3715" s="35" t="s">
        <v>115</v>
      </c>
      <c r="E3715" s="11" t="s">
        <v>116</v>
      </c>
      <c r="F3715" s="36" t="s">
        <v>59</v>
      </c>
      <c r="G3715" s="36" t="s">
        <v>484</v>
      </c>
      <c r="H3715" s="9" t="s">
        <v>5280</v>
      </c>
      <c r="I3715" s="10">
        <v>0</v>
      </c>
      <c r="J3715" s="12">
        <v>0</v>
      </c>
      <c r="K3715" s="12">
        <v>0</v>
      </c>
      <c r="L3715" s="12">
        <v>0</v>
      </c>
      <c r="M3715" s="12">
        <v>0</v>
      </c>
      <c r="N3715" s="39">
        <v>0</v>
      </c>
      <c r="O3715" s="31">
        <v>1.5</v>
      </c>
      <c r="P3715" s="36" t="s">
        <v>99</v>
      </c>
    </row>
    <row r="3716" spans="1:16" ht="60" x14ac:dyDescent="0.25">
      <c r="A3716" s="38">
        <v>40487</v>
      </c>
      <c r="B3716" s="38">
        <v>40487</v>
      </c>
      <c r="C3716" s="11">
        <v>2010</v>
      </c>
      <c r="D3716" s="35" t="s">
        <v>115</v>
      </c>
      <c r="E3716" s="11" t="s">
        <v>116</v>
      </c>
      <c r="F3716" s="36" t="s">
        <v>19</v>
      </c>
      <c r="G3716" s="36" t="s">
        <v>3374</v>
      </c>
      <c r="H3716" s="9" t="s">
        <v>5281</v>
      </c>
      <c r="I3716" s="10">
        <v>0</v>
      </c>
      <c r="J3716" s="12">
        <v>2</v>
      </c>
      <c r="K3716" s="12">
        <v>0</v>
      </c>
      <c r="L3716" s="12">
        <v>0</v>
      </c>
      <c r="M3716" s="12">
        <v>0</v>
      </c>
      <c r="N3716" s="39">
        <v>0</v>
      </c>
      <c r="O3716" s="31">
        <v>0.65</v>
      </c>
      <c r="P3716" s="36" t="s">
        <v>99</v>
      </c>
    </row>
    <row r="3717" spans="1:16" ht="24" x14ac:dyDescent="0.25">
      <c r="A3717" s="38">
        <v>40488</v>
      </c>
      <c r="B3717" s="38">
        <v>40488</v>
      </c>
      <c r="C3717" s="11">
        <v>2010</v>
      </c>
      <c r="D3717" s="11" t="s">
        <v>34</v>
      </c>
      <c r="E3717" s="11" t="s">
        <v>333</v>
      </c>
      <c r="F3717" s="36" t="s">
        <v>165</v>
      </c>
      <c r="G3717" s="36" t="s">
        <v>578</v>
      </c>
      <c r="H3717" s="9" t="s">
        <v>5282</v>
      </c>
      <c r="I3717" s="10">
        <v>0</v>
      </c>
      <c r="J3717" s="12">
        <v>21</v>
      </c>
      <c r="K3717" s="12">
        <v>0</v>
      </c>
      <c r="L3717" s="12">
        <v>0</v>
      </c>
      <c r="M3717" s="12">
        <v>0</v>
      </c>
      <c r="N3717" s="39">
        <v>14.35</v>
      </c>
      <c r="O3717" s="31">
        <v>2.6778298299999999</v>
      </c>
      <c r="P3717" s="36" t="s">
        <v>41</v>
      </c>
    </row>
    <row r="3718" spans="1:16" ht="36" x14ac:dyDescent="0.25">
      <c r="A3718" s="38">
        <v>40488</v>
      </c>
      <c r="B3718" s="38">
        <v>40488</v>
      </c>
      <c r="C3718" s="11">
        <v>2010</v>
      </c>
      <c r="D3718" s="35" t="s">
        <v>115</v>
      </c>
      <c r="E3718" s="11" t="s">
        <v>116</v>
      </c>
      <c r="F3718" s="36" t="s">
        <v>62</v>
      </c>
      <c r="G3718" s="36" t="s">
        <v>585</v>
      </c>
      <c r="H3718" s="9" t="s">
        <v>5283</v>
      </c>
      <c r="I3718" s="10">
        <v>0</v>
      </c>
      <c r="J3718" s="12">
        <v>13</v>
      </c>
      <c r="K3718" s="12">
        <v>0</v>
      </c>
      <c r="L3718" s="12">
        <v>0</v>
      </c>
      <c r="M3718" s="12">
        <v>0</v>
      </c>
      <c r="N3718" s="39">
        <v>0</v>
      </c>
      <c r="O3718" s="31">
        <v>0</v>
      </c>
      <c r="P3718" s="36" t="s">
        <v>99</v>
      </c>
    </row>
    <row r="3719" spans="1:16" ht="60" x14ac:dyDescent="0.25">
      <c r="A3719" s="38">
        <v>40488</v>
      </c>
      <c r="B3719" s="38">
        <v>40488</v>
      </c>
      <c r="C3719" s="11">
        <v>2010</v>
      </c>
      <c r="D3719" s="35" t="s">
        <v>115</v>
      </c>
      <c r="E3719" s="11" t="s">
        <v>116</v>
      </c>
      <c r="F3719" s="36" t="s">
        <v>55</v>
      </c>
      <c r="G3719" s="36" t="s">
        <v>5230</v>
      </c>
      <c r="H3719" s="9" t="s">
        <v>5284</v>
      </c>
      <c r="I3719" s="10">
        <v>0</v>
      </c>
      <c r="J3719" s="12">
        <v>17</v>
      </c>
      <c r="K3719" s="12">
        <v>0</v>
      </c>
      <c r="L3719" s="12">
        <v>0</v>
      </c>
      <c r="M3719" s="12">
        <v>0</v>
      </c>
      <c r="N3719" s="39">
        <v>0</v>
      </c>
      <c r="O3719" s="31">
        <v>1.2</v>
      </c>
      <c r="P3719" s="36" t="s">
        <v>99</v>
      </c>
    </row>
    <row r="3720" spans="1:16" ht="120" x14ac:dyDescent="0.25">
      <c r="A3720" s="38">
        <v>40491</v>
      </c>
      <c r="B3720" s="38">
        <v>40491</v>
      </c>
      <c r="C3720" s="11">
        <v>2010</v>
      </c>
      <c r="D3720" s="35" t="s">
        <v>13</v>
      </c>
      <c r="E3720" s="11" t="s">
        <v>112</v>
      </c>
      <c r="F3720" s="36" t="s">
        <v>51</v>
      </c>
      <c r="G3720" s="36" t="s">
        <v>310</v>
      </c>
      <c r="H3720" s="9" t="s">
        <v>5285</v>
      </c>
      <c r="I3720" s="10">
        <v>0</v>
      </c>
      <c r="J3720" s="12">
        <v>0</v>
      </c>
      <c r="K3720" s="12">
        <v>0</v>
      </c>
      <c r="L3720" s="12">
        <v>0</v>
      </c>
      <c r="M3720" s="12">
        <v>0</v>
      </c>
      <c r="N3720" s="39">
        <v>0</v>
      </c>
      <c r="O3720" s="31">
        <v>0.01</v>
      </c>
      <c r="P3720" s="36" t="s">
        <v>99</v>
      </c>
    </row>
    <row r="3721" spans="1:16" ht="84" x14ac:dyDescent="0.25">
      <c r="A3721" s="38">
        <v>40491</v>
      </c>
      <c r="B3721" s="38">
        <v>40491</v>
      </c>
      <c r="C3721" s="11">
        <v>2010</v>
      </c>
      <c r="D3721" s="35" t="s">
        <v>13</v>
      </c>
      <c r="E3721" s="11" t="s">
        <v>112</v>
      </c>
      <c r="F3721" s="36" t="s">
        <v>59</v>
      </c>
      <c r="G3721" s="36" t="s">
        <v>484</v>
      </c>
      <c r="H3721" s="9" t="s">
        <v>5286</v>
      </c>
      <c r="I3721" s="10">
        <v>6</v>
      </c>
      <c r="J3721" s="12">
        <v>6</v>
      </c>
      <c r="K3721" s="12">
        <v>0</v>
      </c>
      <c r="L3721" s="12">
        <v>0</v>
      </c>
      <c r="M3721" s="12">
        <v>0</v>
      </c>
      <c r="N3721" s="39">
        <v>0</v>
      </c>
      <c r="O3721" s="31">
        <v>0</v>
      </c>
      <c r="P3721" s="36" t="s">
        <v>99</v>
      </c>
    </row>
    <row r="3722" spans="1:16" ht="108" x14ac:dyDescent="0.25">
      <c r="A3722" s="38">
        <v>40492</v>
      </c>
      <c r="B3722" s="38">
        <v>40492</v>
      </c>
      <c r="C3722" s="11">
        <v>2010</v>
      </c>
      <c r="D3722" s="35" t="s">
        <v>115</v>
      </c>
      <c r="E3722" s="11" t="s">
        <v>116</v>
      </c>
      <c r="F3722" s="36" t="s">
        <v>57</v>
      </c>
      <c r="G3722" s="36" t="s">
        <v>2527</v>
      </c>
      <c r="H3722" s="9" t="s">
        <v>5287</v>
      </c>
      <c r="I3722" s="10">
        <v>0</v>
      </c>
      <c r="J3722" s="12">
        <v>2</v>
      </c>
      <c r="K3722" s="12">
        <v>0</v>
      </c>
      <c r="L3722" s="12">
        <v>0</v>
      </c>
      <c r="M3722" s="12">
        <v>0</v>
      </c>
      <c r="N3722" s="39">
        <v>0</v>
      </c>
      <c r="O3722" s="31">
        <v>0</v>
      </c>
      <c r="P3722" s="36" t="s">
        <v>99</v>
      </c>
    </row>
    <row r="3723" spans="1:16" ht="72" x14ac:dyDescent="0.25">
      <c r="A3723" s="38">
        <v>40492</v>
      </c>
      <c r="B3723" s="38">
        <v>40492</v>
      </c>
      <c r="C3723" s="11">
        <v>2010</v>
      </c>
      <c r="D3723" s="35" t="s">
        <v>13</v>
      </c>
      <c r="E3723" s="11" t="s">
        <v>112</v>
      </c>
      <c r="F3723" s="36" t="s">
        <v>165</v>
      </c>
      <c r="G3723" s="36" t="s">
        <v>4993</v>
      </c>
      <c r="H3723" s="9" t="s">
        <v>5288</v>
      </c>
      <c r="I3723" s="10">
        <v>0</v>
      </c>
      <c r="J3723" s="12">
        <v>2</v>
      </c>
      <c r="K3723" s="12">
        <v>0</v>
      </c>
      <c r="L3723" s="12">
        <v>0</v>
      </c>
      <c r="M3723" s="12">
        <v>0</v>
      </c>
      <c r="N3723" s="39">
        <v>0</v>
      </c>
      <c r="O3723" s="31">
        <v>0</v>
      </c>
      <c r="P3723" s="36" t="s">
        <v>99</v>
      </c>
    </row>
    <row r="3724" spans="1:16" ht="36" x14ac:dyDescent="0.25">
      <c r="A3724" s="38">
        <v>40493</v>
      </c>
      <c r="B3724" s="38">
        <v>40493</v>
      </c>
      <c r="C3724" s="11">
        <v>2010</v>
      </c>
      <c r="D3724" s="35" t="s">
        <v>13</v>
      </c>
      <c r="E3724" s="11" t="s">
        <v>112</v>
      </c>
      <c r="F3724" s="36" t="s">
        <v>51</v>
      </c>
      <c r="G3724" s="36" t="s">
        <v>5289</v>
      </c>
      <c r="H3724" s="9" t="s">
        <v>5290</v>
      </c>
      <c r="I3724" s="10">
        <v>0</v>
      </c>
      <c r="J3724" s="12">
        <v>0</v>
      </c>
      <c r="K3724" s="12">
        <v>0</v>
      </c>
      <c r="L3724" s="12">
        <v>0</v>
      </c>
      <c r="M3724" s="12">
        <v>0</v>
      </c>
      <c r="N3724" s="39">
        <v>0</v>
      </c>
      <c r="O3724" s="31">
        <v>0.01</v>
      </c>
      <c r="P3724" s="36" t="s">
        <v>99</v>
      </c>
    </row>
    <row r="3725" spans="1:16" ht="60" x14ac:dyDescent="0.25">
      <c r="A3725" s="38">
        <v>40493</v>
      </c>
      <c r="B3725" s="38">
        <v>40493</v>
      </c>
      <c r="C3725" s="11">
        <v>2010</v>
      </c>
      <c r="D3725" s="35" t="s">
        <v>115</v>
      </c>
      <c r="E3725" s="11" t="s">
        <v>116</v>
      </c>
      <c r="F3725" s="36" t="s">
        <v>75</v>
      </c>
      <c r="G3725" s="36" t="s">
        <v>389</v>
      </c>
      <c r="H3725" s="9" t="s">
        <v>5291</v>
      </c>
      <c r="I3725" s="10">
        <v>1</v>
      </c>
      <c r="J3725" s="12">
        <v>14</v>
      </c>
      <c r="K3725" s="12">
        <v>0</v>
      </c>
      <c r="L3725" s="12">
        <v>0</v>
      </c>
      <c r="M3725" s="12">
        <v>0</v>
      </c>
      <c r="N3725" s="39">
        <v>0</v>
      </c>
      <c r="O3725" s="31">
        <v>1.05</v>
      </c>
      <c r="P3725" s="36" t="s">
        <v>99</v>
      </c>
    </row>
    <row r="3726" spans="1:16" ht="96" x14ac:dyDescent="0.25">
      <c r="A3726" s="38">
        <v>40493</v>
      </c>
      <c r="B3726" s="38">
        <v>40493</v>
      </c>
      <c r="C3726" s="11">
        <v>2010</v>
      </c>
      <c r="D3726" s="35" t="s">
        <v>13</v>
      </c>
      <c r="E3726" s="11" t="s">
        <v>173</v>
      </c>
      <c r="F3726" s="36" t="s">
        <v>21</v>
      </c>
      <c r="G3726" s="36" t="s">
        <v>2176</v>
      </c>
      <c r="H3726" s="9" t="s">
        <v>5292</v>
      </c>
      <c r="I3726" s="10">
        <v>0</v>
      </c>
      <c r="J3726" s="12">
        <v>100</v>
      </c>
      <c r="K3726" s="12">
        <v>0</v>
      </c>
      <c r="L3726" s="12">
        <v>0</v>
      </c>
      <c r="M3726" s="12">
        <v>0</v>
      </c>
      <c r="N3726" s="39">
        <v>0</v>
      </c>
      <c r="O3726" s="31">
        <v>2.5000000000000001E-4</v>
      </c>
      <c r="P3726" s="36" t="s">
        <v>99</v>
      </c>
    </row>
    <row r="3727" spans="1:16" ht="48" x14ac:dyDescent="0.25">
      <c r="A3727" s="38">
        <v>40493</v>
      </c>
      <c r="B3727" s="38">
        <v>40493</v>
      </c>
      <c r="C3727" s="11">
        <v>2010</v>
      </c>
      <c r="D3727" s="35" t="s">
        <v>13</v>
      </c>
      <c r="E3727" s="11" t="s">
        <v>125</v>
      </c>
      <c r="F3727" s="36" t="s">
        <v>97</v>
      </c>
      <c r="G3727" s="36" t="s">
        <v>2499</v>
      </c>
      <c r="H3727" s="9" t="s">
        <v>5293</v>
      </c>
      <c r="I3727" s="10">
        <v>3</v>
      </c>
      <c r="J3727" s="12">
        <v>5</v>
      </c>
      <c r="K3727" s="12">
        <v>0</v>
      </c>
      <c r="L3727" s="12">
        <v>0</v>
      </c>
      <c r="M3727" s="12">
        <v>0</v>
      </c>
      <c r="N3727" s="39">
        <v>0</v>
      </c>
      <c r="O3727" s="31">
        <v>0</v>
      </c>
      <c r="P3727" s="36" t="s">
        <v>99</v>
      </c>
    </row>
    <row r="3728" spans="1:16" ht="96" x14ac:dyDescent="0.25">
      <c r="A3728" s="38">
        <v>40493</v>
      </c>
      <c r="B3728" s="38">
        <v>40493</v>
      </c>
      <c r="C3728" s="11">
        <v>2010</v>
      </c>
      <c r="D3728" s="35" t="s">
        <v>13</v>
      </c>
      <c r="E3728" s="11" t="s">
        <v>125</v>
      </c>
      <c r="F3728" s="36" t="s">
        <v>165</v>
      </c>
      <c r="G3728" s="36" t="s">
        <v>5294</v>
      </c>
      <c r="H3728" s="9" t="s">
        <v>5295</v>
      </c>
      <c r="I3728" s="10">
        <v>0</v>
      </c>
      <c r="J3728" s="12">
        <v>12</v>
      </c>
      <c r="K3728" s="12">
        <v>0</v>
      </c>
      <c r="L3728" s="12">
        <v>0</v>
      </c>
      <c r="M3728" s="12">
        <v>0</v>
      </c>
      <c r="N3728" s="39">
        <v>0</v>
      </c>
      <c r="O3728" s="31">
        <v>0</v>
      </c>
      <c r="P3728" s="36" t="s">
        <v>99</v>
      </c>
    </row>
    <row r="3729" spans="1:16" ht="60" x14ac:dyDescent="0.25">
      <c r="A3729" s="38">
        <v>40494</v>
      </c>
      <c r="B3729" s="38">
        <v>40494</v>
      </c>
      <c r="C3729" s="11">
        <v>2010</v>
      </c>
      <c r="D3729" s="35" t="s">
        <v>115</v>
      </c>
      <c r="E3729" s="11" t="s">
        <v>1450</v>
      </c>
      <c r="F3729" s="36" t="s">
        <v>62</v>
      </c>
      <c r="G3729" s="36" t="s">
        <v>2054</v>
      </c>
      <c r="H3729" s="9" t="s">
        <v>5296</v>
      </c>
      <c r="I3729" s="10">
        <v>0</v>
      </c>
      <c r="J3729" s="12">
        <v>780</v>
      </c>
      <c r="K3729" s="12">
        <v>0</v>
      </c>
      <c r="L3729" s="12">
        <v>0</v>
      </c>
      <c r="M3729" s="12">
        <v>0</v>
      </c>
      <c r="N3729" s="39">
        <v>0</v>
      </c>
      <c r="O3729" s="31">
        <v>0</v>
      </c>
      <c r="P3729" s="36" t="s">
        <v>99</v>
      </c>
    </row>
    <row r="3730" spans="1:16" ht="36" x14ac:dyDescent="0.25">
      <c r="A3730" s="38">
        <v>40494</v>
      </c>
      <c r="B3730" s="38">
        <v>40494</v>
      </c>
      <c r="C3730" s="11">
        <v>2010</v>
      </c>
      <c r="D3730" s="35" t="s">
        <v>115</v>
      </c>
      <c r="E3730" s="11" t="s">
        <v>1450</v>
      </c>
      <c r="F3730" s="36" t="s">
        <v>51</v>
      </c>
      <c r="G3730" s="36" t="s">
        <v>826</v>
      </c>
      <c r="H3730" s="9" t="s">
        <v>5297</v>
      </c>
      <c r="I3730" s="10">
        <v>0</v>
      </c>
      <c r="J3730" s="12">
        <v>200</v>
      </c>
      <c r="K3730" s="12">
        <v>0</v>
      </c>
      <c r="L3730" s="12">
        <v>0</v>
      </c>
      <c r="M3730" s="12">
        <v>0</v>
      </c>
      <c r="N3730" s="39">
        <v>0</v>
      </c>
      <c r="O3730" s="31">
        <v>0</v>
      </c>
      <c r="P3730" s="36" t="s">
        <v>99</v>
      </c>
    </row>
    <row r="3731" spans="1:16" ht="60" x14ac:dyDescent="0.25">
      <c r="A3731" s="38">
        <v>40495</v>
      </c>
      <c r="B3731" s="38">
        <v>40495</v>
      </c>
      <c r="C3731" s="11">
        <v>2010</v>
      </c>
      <c r="D3731" s="35" t="s">
        <v>13</v>
      </c>
      <c r="E3731" s="11" t="s">
        <v>112</v>
      </c>
      <c r="F3731" s="36" t="s">
        <v>55</v>
      </c>
      <c r="G3731" s="36" t="s">
        <v>2513</v>
      </c>
      <c r="H3731" s="9" t="s">
        <v>5298</v>
      </c>
      <c r="I3731" s="10">
        <v>0</v>
      </c>
      <c r="J3731" s="12">
        <v>0</v>
      </c>
      <c r="K3731" s="12">
        <v>0</v>
      </c>
      <c r="L3731" s="12">
        <v>0</v>
      </c>
      <c r="M3731" s="12">
        <v>0</v>
      </c>
      <c r="N3731" s="39">
        <v>0</v>
      </c>
      <c r="O3731" s="31">
        <v>0.01</v>
      </c>
      <c r="P3731" s="36" t="s">
        <v>99</v>
      </c>
    </row>
    <row r="3732" spans="1:16" ht="84" x14ac:dyDescent="0.25">
      <c r="A3732" s="38">
        <v>40496</v>
      </c>
      <c r="B3732" s="38">
        <v>40496</v>
      </c>
      <c r="C3732" s="11">
        <v>2010</v>
      </c>
      <c r="D3732" s="35" t="s">
        <v>115</v>
      </c>
      <c r="E3732" s="11" t="s">
        <v>116</v>
      </c>
      <c r="F3732" s="36" t="s">
        <v>55</v>
      </c>
      <c r="G3732" s="36" t="s">
        <v>369</v>
      </c>
      <c r="H3732" s="9" t="s">
        <v>5299</v>
      </c>
      <c r="I3732" s="10">
        <v>2</v>
      </c>
      <c r="J3732" s="12">
        <v>9</v>
      </c>
      <c r="K3732" s="12">
        <v>0</v>
      </c>
      <c r="L3732" s="12">
        <v>0</v>
      </c>
      <c r="M3732" s="12">
        <v>0</v>
      </c>
      <c r="N3732" s="39">
        <v>0</v>
      </c>
      <c r="O3732" s="31">
        <v>0.4</v>
      </c>
      <c r="P3732" s="36" t="s">
        <v>99</v>
      </c>
    </row>
    <row r="3733" spans="1:16" ht="84" x14ac:dyDescent="0.25">
      <c r="A3733" s="38">
        <v>40496</v>
      </c>
      <c r="B3733" s="38">
        <v>40496</v>
      </c>
      <c r="C3733" s="11">
        <v>2010</v>
      </c>
      <c r="D3733" s="35" t="s">
        <v>13</v>
      </c>
      <c r="E3733" s="11" t="s">
        <v>125</v>
      </c>
      <c r="F3733" s="36" t="s">
        <v>30</v>
      </c>
      <c r="G3733" s="36" t="s">
        <v>5300</v>
      </c>
      <c r="H3733" s="9" t="s">
        <v>5301</v>
      </c>
      <c r="I3733" s="10">
        <v>1</v>
      </c>
      <c r="J3733" s="12">
        <v>6</v>
      </c>
      <c r="K3733" s="12">
        <v>0</v>
      </c>
      <c r="L3733" s="12">
        <v>0</v>
      </c>
      <c r="M3733" s="12">
        <v>0</v>
      </c>
      <c r="N3733" s="39">
        <v>0</v>
      </c>
      <c r="O3733" s="31">
        <v>0</v>
      </c>
      <c r="P3733" s="36" t="s">
        <v>99</v>
      </c>
    </row>
    <row r="3734" spans="1:16" ht="72" x14ac:dyDescent="0.25">
      <c r="A3734" s="38">
        <v>40496</v>
      </c>
      <c r="B3734" s="38">
        <v>40496</v>
      </c>
      <c r="C3734" s="11">
        <v>2010</v>
      </c>
      <c r="D3734" s="35" t="s">
        <v>13</v>
      </c>
      <c r="E3734" s="11" t="s">
        <v>125</v>
      </c>
      <c r="F3734" s="36" t="s">
        <v>30</v>
      </c>
      <c r="G3734" s="36" t="s">
        <v>5302</v>
      </c>
      <c r="H3734" s="9" t="s">
        <v>5303</v>
      </c>
      <c r="I3734" s="10">
        <v>7</v>
      </c>
      <c r="J3734" s="12">
        <v>25</v>
      </c>
      <c r="K3734" s="12">
        <v>0</v>
      </c>
      <c r="L3734" s="12">
        <v>0</v>
      </c>
      <c r="M3734" s="12">
        <v>0</v>
      </c>
      <c r="N3734" s="39">
        <v>0</v>
      </c>
      <c r="O3734" s="31">
        <v>0</v>
      </c>
      <c r="P3734" s="36" t="s">
        <v>99</v>
      </c>
    </row>
    <row r="3735" spans="1:16" ht="180" x14ac:dyDescent="0.25">
      <c r="A3735" s="38">
        <v>40497</v>
      </c>
      <c r="B3735" s="38">
        <v>40497</v>
      </c>
      <c r="C3735" s="11">
        <v>2010</v>
      </c>
      <c r="D3735" s="35" t="s">
        <v>115</v>
      </c>
      <c r="E3735" s="11" t="s">
        <v>116</v>
      </c>
      <c r="F3735" s="36" t="s">
        <v>97</v>
      </c>
      <c r="G3735" s="36" t="s">
        <v>97</v>
      </c>
      <c r="H3735" s="9" t="s">
        <v>5304</v>
      </c>
      <c r="I3735" s="10">
        <v>2</v>
      </c>
      <c r="J3735" s="12">
        <v>15</v>
      </c>
      <c r="K3735" s="12">
        <v>0</v>
      </c>
      <c r="L3735" s="12">
        <v>0</v>
      </c>
      <c r="M3735" s="12">
        <v>0</v>
      </c>
      <c r="N3735" s="39">
        <v>0</v>
      </c>
      <c r="O3735" s="31">
        <v>0.8</v>
      </c>
      <c r="P3735" s="36" t="s">
        <v>99</v>
      </c>
    </row>
    <row r="3736" spans="1:16" ht="96" x14ac:dyDescent="0.25">
      <c r="A3736" s="38">
        <v>40497</v>
      </c>
      <c r="B3736" s="38">
        <v>40497</v>
      </c>
      <c r="C3736" s="11">
        <v>2010</v>
      </c>
      <c r="D3736" s="35" t="s">
        <v>115</v>
      </c>
      <c r="E3736" s="11" t="s">
        <v>116</v>
      </c>
      <c r="F3736" s="36" t="s">
        <v>55</v>
      </c>
      <c r="G3736" s="36" t="s">
        <v>1601</v>
      </c>
      <c r="H3736" s="9" t="s">
        <v>5305</v>
      </c>
      <c r="I3736" s="10">
        <v>0</v>
      </c>
      <c r="J3736" s="12">
        <v>13</v>
      </c>
      <c r="K3736" s="12">
        <v>0</v>
      </c>
      <c r="L3736" s="12">
        <v>0</v>
      </c>
      <c r="M3736" s="12">
        <v>0</v>
      </c>
      <c r="N3736" s="39">
        <v>0</v>
      </c>
      <c r="O3736" s="31">
        <v>1.05</v>
      </c>
      <c r="P3736" s="36" t="s">
        <v>99</v>
      </c>
    </row>
    <row r="3737" spans="1:16" ht="180" x14ac:dyDescent="0.25">
      <c r="A3737" s="38">
        <v>40498</v>
      </c>
      <c r="B3737" s="38">
        <v>40498</v>
      </c>
      <c r="C3737" s="11">
        <v>2010</v>
      </c>
      <c r="D3737" s="35" t="s">
        <v>13</v>
      </c>
      <c r="E3737" s="11" t="s">
        <v>112</v>
      </c>
      <c r="F3737" s="36" t="s">
        <v>36</v>
      </c>
      <c r="G3737" s="36" t="s">
        <v>336</v>
      </c>
      <c r="H3737" s="9" t="s">
        <v>5306</v>
      </c>
      <c r="I3737" s="10">
        <v>0</v>
      </c>
      <c r="J3737" s="12">
        <v>2</v>
      </c>
      <c r="K3737" s="12">
        <v>0</v>
      </c>
      <c r="L3737" s="12">
        <v>0</v>
      </c>
      <c r="M3737" s="12">
        <v>0</v>
      </c>
      <c r="N3737" s="39">
        <v>0</v>
      </c>
      <c r="O3737" s="31">
        <v>0.01</v>
      </c>
      <c r="P3737" s="36" t="s">
        <v>99</v>
      </c>
    </row>
    <row r="3738" spans="1:16" ht="84" x14ac:dyDescent="0.25">
      <c r="A3738" s="38">
        <v>40498</v>
      </c>
      <c r="B3738" s="38">
        <v>40498</v>
      </c>
      <c r="C3738" s="11">
        <v>2010</v>
      </c>
      <c r="D3738" s="35" t="s">
        <v>13</v>
      </c>
      <c r="E3738" s="11" t="s">
        <v>112</v>
      </c>
      <c r="F3738" s="36" t="s">
        <v>165</v>
      </c>
      <c r="G3738" s="36" t="s">
        <v>5269</v>
      </c>
      <c r="H3738" s="9" t="s">
        <v>5307</v>
      </c>
      <c r="I3738" s="10">
        <v>0</v>
      </c>
      <c r="J3738" s="12">
        <v>0</v>
      </c>
      <c r="K3738" s="12">
        <v>0</v>
      </c>
      <c r="L3738" s="12">
        <v>0</v>
      </c>
      <c r="M3738" s="12">
        <v>0</v>
      </c>
      <c r="N3738" s="39">
        <v>0</v>
      </c>
      <c r="O3738" s="31">
        <v>0.01</v>
      </c>
      <c r="P3738" s="36" t="s">
        <v>99</v>
      </c>
    </row>
    <row r="3739" spans="1:16" ht="120" x14ac:dyDescent="0.25">
      <c r="A3739" s="38">
        <v>40499</v>
      </c>
      <c r="B3739" s="38">
        <v>40499</v>
      </c>
      <c r="C3739" s="11">
        <v>2010</v>
      </c>
      <c r="D3739" s="35" t="s">
        <v>115</v>
      </c>
      <c r="E3739" s="11" t="s">
        <v>116</v>
      </c>
      <c r="F3739" s="36" t="s">
        <v>155</v>
      </c>
      <c r="G3739" s="36" t="s">
        <v>5308</v>
      </c>
      <c r="H3739" s="9" t="s">
        <v>5309</v>
      </c>
      <c r="I3739" s="10">
        <v>0</v>
      </c>
      <c r="J3739" s="12">
        <v>54</v>
      </c>
      <c r="K3739" s="12">
        <v>0</v>
      </c>
      <c r="L3739" s="12">
        <v>0</v>
      </c>
      <c r="M3739" s="12">
        <v>0</v>
      </c>
      <c r="N3739" s="39">
        <v>0</v>
      </c>
      <c r="O3739" s="31">
        <v>1.05</v>
      </c>
      <c r="P3739" s="36" t="s">
        <v>99</v>
      </c>
    </row>
    <row r="3740" spans="1:16" ht="168" x14ac:dyDescent="0.25">
      <c r="A3740" s="38">
        <v>40500</v>
      </c>
      <c r="B3740" s="38">
        <v>40500</v>
      </c>
      <c r="C3740" s="11">
        <v>2010</v>
      </c>
      <c r="D3740" s="35" t="s">
        <v>115</v>
      </c>
      <c r="E3740" s="11" t="s">
        <v>116</v>
      </c>
      <c r="F3740" s="36" t="s">
        <v>165</v>
      </c>
      <c r="G3740" s="36" t="s">
        <v>5310</v>
      </c>
      <c r="H3740" s="9" t="s">
        <v>5311</v>
      </c>
      <c r="I3740" s="10">
        <v>2</v>
      </c>
      <c r="J3740" s="12">
        <v>6</v>
      </c>
      <c r="K3740" s="12">
        <v>0</v>
      </c>
      <c r="L3740" s="12">
        <v>0</v>
      </c>
      <c r="M3740" s="12">
        <v>0</v>
      </c>
      <c r="N3740" s="39">
        <v>0</v>
      </c>
      <c r="O3740" s="31">
        <v>1.05</v>
      </c>
      <c r="P3740" s="36" t="s">
        <v>99</v>
      </c>
    </row>
    <row r="3741" spans="1:16" ht="96" x14ac:dyDescent="0.25">
      <c r="A3741" s="38">
        <v>40500</v>
      </c>
      <c r="B3741" s="38">
        <v>40500</v>
      </c>
      <c r="C3741" s="11">
        <v>2010</v>
      </c>
      <c r="D3741" s="35" t="s">
        <v>115</v>
      </c>
      <c r="E3741" s="11" t="s">
        <v>1450</v>
      </c>
      <c r="F3741" s="36" t="s">
        <v>165</v>
      </c>
      <c r="G3741" s="36" t="s">
        <v>5294</v>
      </c>
      <c r="H3741" s="9" t="s">
        <v>5312</v>
      </c>
      <c r="I3741" s="10">
        <v>0</v>
      </c>
      <c r="J3741" s="12">
        <v>50</v>
      </c>
      <c r="K3741" s="12">
        <v>0</v>
      </c>
      <c r="L3741" s="12">
        <v>0</v>
      </c>
      <c r="M3741" s="12">
        <v>0</v>
      </c>
      <c r="N3741" s="39">
        <v>0</v>
      </c>
      <c r="O3741" s="31">
        <v>0</v>
      </c>
      <c r="P3741" s="36" t="s">
        <v>99</v>
      </c>
    </row>
    <row r="3742" spans="1:16" ht="72" x14ac:dyDescent="0.25">
      <c r="A3742" s="38">
        <v>40501</v>
      </c>
      <c r="B3742" s="38">
        <v>40501</v>
      </c>
      <c r="C3742" s="11">
        <v>2010</v>
      </c>
      <c r="D3742" s="35" t="s">
        <v>115</v>
      </c>
      <c r="E3742" s="11" t="s">
        <v>116</v>
      </c>
      <c r="F3742" s="36" t="s">
        <v>155</v>
      </c>
      <c r="G3742" s="36" t="s">
        <v>3341</v>
      </c>
      <c r="H3742" s="9" t="s">
        <v>5313</v>
      </c>
      <c r="I3742" s="10">
        <v>1</v>
      </c>
      <c r="J3742" s="12">
        <v>1</v>
      </c>
      <c r="K3742" s="12">
        <v>0</v>
      </c>
      <c r="L3742" s="12">
        <v>0</v>
      </c>
      <c r="M3742" s="12">
        <v>0</v>
      </c>
      <c r="N3742" s="39">
        <v>0</v>
      </c>
      <c r="O3742" s="31">
        <v>0.78493999999999997</v>
      </c>
      <c r="P3742" s="36" t="s">
        <v>99</v>
      </c>
    </row>
    <row r="3743" spans="1:16" ht="60" x14ac:dyDescent="0.25">
      <c r="A3743" s="38">
        <v>40502</v>
      </c>
      <c r="B3743" s="38">
        <v>40502</v>
      </c>
      <c r="C3743" s="11">
        <v>2010</v>
      </c>
      <c r="D3743" s="35" t="s">
        <v>13</v>
      </c>
      <c r="E3743" s="11" t="s">
        <v>125</v>
      </c>
      <c r="F3743" s="36" t="s">
        <v>51</v>
      </c>
      <c r="G3743" s="36" t="s">
        <v>357</v>
      </c>
      <c r="H3743" s="9" t="s">
        <v>5314</v>
      </c>
      <c r="I3743" s="10">
        <v>0</v>
      </c>
      <c r="J3743" s="12">
        <v>30</v>
      </c>
      <c r="K3743" s="12">
        <v>0</v>
      </c>
      <c r="L3743" s="12">
        <v>0</v>
      </c>
      <c r="M3743" s="12">
        <v>0</v>
      </c>
      <c r="N3743" s="39">
        <v>0</v>
      </c>
      <c r="O3743" s="31">
        <v>3.7240000000000002E-2</v>
      </c>
      <c r="P3743" s="36" t="s">
        <v>99</v>
      </c>
    </row>
    <row r="3744" spans="1:16" ht="60" x14ac:dyDescent="0.25">
      <c r="A3744" s="38">
        <v>40503</v>
      </c>
      <c r="B3744" s="38">
        <v>40503</v>
      </c>
      <c r="C3744" s="11">
        <v>2010</v>
      </c>
      <c r="D3744" s="35" t="s">
        <v>13</v>
      </c>
      <c r="E3744" s="11" t="s">
        <v>112</v>
      </c>
      <c r="F3744" s="36" t="s">
        <v>19</v>
      </c>
      <c r="G3744" s="36" t="s">
        <v>1282</v>
      </c>
      <c r="H3744" s="9" t="s">
        <v>5315</v>
      </c>
      <c r="I3744" s="10">
        <v>0</v>
      </c>
      <c r="J3744" s="12">
        <v>60</v>
      </c>
      <c r="K3744" s="12">
        <v>0</v>
      </c>
      <c r="L3744" s="12">
        <v>0</v>
      </c>
      <c r="M3744" s="12">
        <v>0</v>
      </c>
      <c r="N3744" s="39">
        <v>0</v>
      </c>
      <c r="O3744" s="31">
        <v>0.6</v>
      </c>
      <c r="P3744" s="36" t="s">
        <v>99</v>
      </c>
    </row>
    <row r="3745" spans="1:16" ht="108" x14ac:dyDescent="0.25">
      <c r="A3745" s="38">
        <v>40503</v>
      </c>
      <c r="B3745" s="38">
        <v>40503</v>
      </c>
      <c r="C3745" s="11">
        <v>2010</v>
      </c>
      <c r="D3745" s="35" t="s">
        <v>13</v>
      </c>
      <c r="E3745" s="11" t="s">
        <v>149</v>
      </c>
      <c r="F3745" s="36" t="s">
        <v>62</v>
      </c>
      <c r="G3745" s="36" t="s">
        <v>585</v>
      </c>
      <c r="H3745" s="9" t="s">
        <v>5316</v>
      </c>
      <c r="I3745" s="10">
        <v>0</v>
      </c>
      <c r="J3745" s="12">
        <v>150</v>
      </c>
      <c r="K3745" s="12">
        <v>0</v>
      </c>
      <c r="L3745" s="12">
        <v>0</v>
      </c>
      <c r="M3745" s="12">
        <v>0</v>
      </c>
      <c r="N3745" s="39">
        <v>0</v>
      </c>
      <c r="O3745" s="31">
        <v>0</v>
      </c>
      <c r="P3745" s="36" t="s">
        <v>99</v>
      </c>
    </row>
    <row r="3746" spans="1:16" ht="60" x14ac:dyDescent="0.25">
      <c r="A3746" s="38">
        <v>40505</v>
      </c>
      <c r="B3746" s="38">
        <v>40505</v>
      </c>
      <c r="C3746" s="11">
        <v>2010</v>
      </c>
      <c r="D3746" s="35" t="s">
        <v>13</v>
      </c>
      <c r="E3746" s="11" t="s">
        <v>149</v>
      </c>
      <c r="F3746" s="36" t="s">
        <v>15</v>
      </c>
      <c r="G3746" s="36" t="s">
        <v>994</v>
      </c>
      <c r="H3746" s="9" t="s">
        <v>5317</v>
      </c>
      <c r="I3746" s="10">
        <v>0</v>
      </c>
      <c r="J3746" s="12">
        <v>7</v>
      </c>
      <c r="K3746" s="12">
        <v>0</v>
      </c>
      <c r="L3746" s="12">
        <v>0</v>
      </c>
      <c r="M3746" s="12">
        <v>0</v>
      </c>
      <c r="N3746" s="39">
        <v>0</v>
      </c>
      <c r="O3746" s="31">
        <v>0</v>
      </c>
      <c r="P3746" s="36" t="s">
        <v>99</v>
      </c>
    </row>
    <row r="3747" spans="1:16" ht="60" x14ac:dyDescent="0.25">
      <c r="A3747" s="38">
        <v>40505</v>
      </c>
      <c r="B3747" s="38">
        <v>40505</v>
      </c>
      <c r="C3747" s="11">
        <v>2010</v>
      </c>
      <c r="D3747" s="35" t="s">
        <v>13</v>
      </c>
      <c r="E3747" s="11" t="s">
        <v>112</v>
      </c>
      <c r="F3747" s="36" t="s">
        <v>165</v>
      </c>
      <c r="G3747" s="36" t="s">
        <v>192</v>
      </c>
      <c r="H3747" s="9" t="s">
        <v>5318</v>
      </c>
      <c r="I3747" s="10">
        <v>0</v>
      </c>
      <c r="J3747" s="12">
        <v>2</v>
      </c>
      <c r="K3747" s="12">
        <v>0</v>
      </c>
      <c r="L3747" s="12">
        <v>0</v>
      </c>
      <c r="M3747" s="12">
        <v>0</v>
      </c>
      <c r="N3747" s="39">
        <v>0</v>
      </c>
      <c r="O3747" s="31">
        <v>0</v>
      </c>
      <c r="P3747" s="36" t="s">
        <v>99</v>
      </c>
    </row>
    <row r="3748" spans="1:16" ht="36" x14ac:dyDescent="0.25">
      <c r="A3748" s="38">
        <v>40505</v>
      </c>
      <c r="B3748" s="38">
        <v>40505</v>
      </c>
      <c r="C3748" s="11">
        <v>2010</v>
      </c>
      <c r="D3748" s="35" t="s">
        <v>13</v>
      </c>
      <c r="E3748" s="11" t="s">
        <v>112</v>
      </c>
      <c r="F3748" s="36" t="s">
        <v>55</v>
      </c>
      <c r="G3748" s="36" t="s">
        <v>55</v>
      </c>
      <c r="H3748" s="9" t="s">
        <v>5319</v>
      </c>
      <c r="I3748" s="10">
        <v>0</v>
      </c>
      <c r="J3748" s="12">
        <v>1</v>
      </c>
      <c r="K3748" s="12">
        <v>0</v>
      </c>
      <c r="L3748" s="12">
        <v>0</v>
      </c>
      <c r="M3748" s="12">
        <v>0</v>
      </c>
      <c r="N3748" s="39">
        <v>0</v>
      </c>
      <c r="O3748" s="31">
        <v>0</v>
      </c>
      <c r="P3748" s="36" t="s">
        <v>99</v>
      </c>
    </row>
    <row r="3749" spans="1:16" ht="168" x14ac:dyDescent="0.25">
      <c r="A3749" s="38">
        <v>40505</v>
      </c>
      <c r="B3749" s="38">
        <v>40505</v>
      </c>
      <c r="C3749" s="11">
        <v>2010</v>
      </c>
      <c r="D3749" s="35" t="s">
        <v>13</v>
      </c>
      <c r="E3749" s="11" t="s">
        <v>112</v>
      </c>
      <c r="F3749" s="36" t="s">
        <v>51</v>
      </c>
      <c r="G3749" s="36" t="s">
        <v>2450</v>
      </c>
      <c r="H3749" s="9" t="s">
        <v>5320</v>
      </c>
      <c r="I3749" s="10">
        <v>0</v>
      </c>
      <c r="J3749" s="12">
        <v>1</v>
      </c>
      <c r="K3749" s="12">
        <v>0</v>
      </c>
      <c r="L3749" s="12">
        <v>0</v>
      </c>
      <c r="M3749" s="12">
        <v>0</v>
      </c>
      <c r="N3749" s="39">
        <v>0</v>
      </c>
      <c r="O3749" s="31">
        <v>0</v>
      </c>
      <c r="P3749" s="36" t="s">
        <v>99</v>
      </c>
    </row>
    <row r="3750" spans="1:16" ht="144" x14ac:dyDescent="0.25">
      <c r="A3750" s="38">
        <v>40506</v>
      </c>
      <c r="B3750" s="38">
        <v>40506</v>
      </c>
      <c r="C3750" s="11">
        <v>2010</v>
      </c>
      <c r="D3750" s="35" t="s">
        <v>115</v>
      </c>
      <c r="E3750" s="11" t="s">
        <v>116</v>
      </c>
      <c r="F3750" s="36" t="s">
        <v>62</v>
      </c>
      <c r="G3750" s="36" t="s">
        <v>585</v>
      </c>
      <c r="H3750" s="9" t="s">
        <v>5321</v>
      </c>
      <c r="I3750" s="10">
        <v>5</v>
      </c>
      <c r="J3750" s="12">
        <v>5</v>
      </c>
      <c r="K3750" s="12">
        <v>0</v>
      </c>
      <c r="L3750" s="12">
        <v>0</v>
      </c>
      <c r="M3750" s="12">
        <v>0</v>
      </c>
      <c r="N3750" s="39">
        <v>0</v>
      </c>
      <c r="O3750" s="31">
        <v>1.5</v>
      </c>
      <c r="P3750" s="36" t="s">
        <v>99</v>
      </c>
    </row>
    <row r="3751" spans="1:16" ht="72" x14ac:dyDescent="0.25">
      <c r="A3751" s="38">
        <v>40507</v>
      </c>
      <c r="B3751" s="38">
        <v>40507</v>
      </c>
      <c r="C3751" s="11">
        <v>2010</v>
      </c>
      <c r="D3751" s="35" t="s">
        <v>13</v>
      </c>
      <c r="E3751" s="11" t="s">
        <v>112</v>
      </c>
      <c r="F3751" s="36" t="s">
        <v>165</v>
      </c>
      <c r="G3751" s="36" t="s">
        <v>5258</v>
      </c>
      <c r="H3751" s="9" t="s">
        <v>5322</v>
      </c>
      <c r="I3751" s="10">
        <v>0</v>
      </c>
      <c r="J3751" s="12">
        <v>1</v>
      </c>
      <c r="K3751" s="12">
        <v>0</v>
      </c>
      <c r="L3751" s="12">
        <v>0</v>
      </c>
      <c r="M3751" s="12">
        <v>0</v>
      </c>
      <c r="N3751" s="39">
        <v>0</v>
      </c>
      <c r="O3751" s="31">
        <v>0.01</v>
      </c>
      <c r="P3751" s="36" t="s">
        <v>99</v>
      </c>
    </row>
    <row r="3752" spans="1:16" ht="84" x14ac:dyDescent="0.25">
      <c r="A3752" s="38">
        <v>40507</v>
      </c>
      <c r="B3752" s="38">
        <v>40507</v>
      </c>
      <c r="C3752" s="11">
        <v>2010</v>
      </c>
      <c r="D3752" s="35" t="s">
        <v>13</v>
      </c>
      <c r="E3752" s="11" t="s">
        <v>112</v>
      </c>
      <c r="F3752" s="36" t="s">
        <v>15</v>
      </c>
      <c r="G3752" s="36" t="s">
        <v>5323</v>
      </c>
      <c r="H3752" s="9" t="s">
        <v>5324</v>
      </c>
      <c r="I3752" s="10">
        <v>0</v>
      </c>
      <c r="J3752" s="12">
        <v>1</v>
      </c>
      <c r="K3752" s="12">
        <v>0</v>
      </c>
      <c r="L3752" s="12">
        <v>0</v>
      </c>
      <c r="M3752" s="12">
        <v>0</v>
      </c>
      <c r="N3752" s="39">
        <v>0</v>
      </c>
      <c r="O3752" s="31">
        <v>0.01</v>
      </c>
      <c r="P3752" s="36" t="s">
        <v>99</v>
      </c>
    </row>
    <row r="3753" spans="1:16" ht="132" x14ac:dyDescent="0.25">
      <c r="A3753" s="38">
        <v>40507</v>
      </c>
      <c r="B3753" s="38">
        <v>40507</v>
      </c>
      <c r="C3753" s="11">
        <v>2010</v>
      </c>
      <c r="D3753" s="35" t="s">
        <v>115</v>
      </c>
      <c r="E3753" s="11" t="s">
        <v>116</v>
      </c>
      <c r="F3753" s="36" t="s">
        <v>19</v>
      </c>
      <c r="G3753" s="36" t="s">
        <v>5325</v>
      </c>
      <c r="H3753" s="9" t="s">
        <v>5326</v>
      </c>
      <c r="I3753" s="10">
        <v>0</v>
      </c>
      <c r="J3753" s="12">
        <v>2</v>
      </c>
      <c r="K3753" s="12">
        <v>0</v>
      </c>
      <c r="L3753" s="12">
        <v>0</v>
      </c>
      <c r="M3753" s="12">
        <v>0</v>
      </c>
      <c r="N3753" s="39">
        <v>0</v>
      </c>
      <c r="O3753" s="31">
        <v>1.5</v>
      </c>
      <c r="P3753" s="36" t="s">
        <v>99</v>
      </c>
    </row>
    <row r="3754" spans="1:16" ht="48" x14ac:dyDescent="0.25">
      <c r="A3754" s="38">
        <v>40508</v>
      </c>
      <c r="B3754" s="38">
        <v>40508</v>
      </c>
      <c r="C3754" s="11">
        <v>2010</v>
      </c>
      <c r="D3754" s="35" t="s">
        <v>13</v>
      </c>
      <c r="E3754" s="11" t="s">
        <v>112</v>
      </c>
      <c r="F3754" s="36" t="s">
        <v>15</v>
      </c>
      <c r="G3754" s="36" t="s">
        <v>143</v>
      </c>
      <c r="H3754" s="9" t="s">
        <v>5327</v>
      </c>
      <c r="I3754" s="10">
        <v>0</v>
      </c>
      <c r="J3754" s="12">
        <v>5</v>
      </c>
      <c r="K3754" s="12">
        <v>1</v>
      </c>
      <c r="L3754" s="12">
        <v>0</v>
      </c>
      <c r="M3754" s="12">
        <v>0</v>
      </c>
      <c r="N3754" s="39">
        <v>0</v>
      </c>
      <c r="O3754" s="31">
        <v>3.7686999999999998E-2</v>
      </c>
      <c r="P3754" s="36" t="s">
        <v>99</v>
      </c>
    </row>
    <row r="3755" spans="1:16" ht="36" x14ac:dyDescent="0.25">
      <c r="A3755" s="38">
        <v>40508</v>
      </c>
      <c r="B3755" s="38">
        <v>40508</v>
      </c>
      <c r="C3755" s="11">
        <v>2010</v>
      </c>
      <c r="D3755" s="35" t="s">
        <v>13</v>
      </c>
      <c r="E3755" s="11" t="s">
        <v>149</v>
      </c>
      <c r="F3755" s="36" t="s">
        <v>155</v>
      </c>
      <c r="G3755" s="36" t="s">
        <v>3341</v>
      </c>
      <c r="H3755" s="9" t="s">
        <v>5328</v>
      </c>
      <c r="I3755" s="10">
        <v>0</v>
      </c>
      <c r="J3755" s="12">
        <v>6</v>
      </c>
      <c r="K3755" s="12">
        <v>0</v>
      </c>
      <c r="L3755" s="12">
        <v>0</v>
      </c>
      <c r="M3755" s="12">
        <v>0</v>
      </c>
      <c r="N3755" s="39">
        <v>0</v>
      </c>
      <c r="O3755" s="31">
        <v>0</v>
      </c>
      <c r="P3755" s="36" t="s">
        <v>99</v>
      </c>
    </row>
    <row r="3756" spans="1:16" ht="96" x14ac:dyDescent="0.25">
      <c r="A3756" s="38">
        <v>40511</v>
      </c>
      <c r="B3756" s="38">
        <v>40511</v>
      </c>
      <c r="C3756" s="11">
        <v>2010</v>
      </c>
      <c r="D3756" s="35" t="s">
        <v>115</v>
      </c>
      <c r="E3756" s="11" t="s">
        <v>116</v>
      </c>
      <c r="F3756" s="36" t="s">
        <v>55</v>
      </c>
      <c r="G3756" s="36" t="s">
        <v>733</v>
      </c>
      <c r="H3756" s="9" t="s">
        <v>5329</v>
      </c>
      <c r="I3756" s="10">
        <v>2</v>
      </c>
      <c r="J3756" s="12">
        <v>4</v>
      </c>
      <c r="K3756" s="12">
        <v>0</v>
      </c>
      <c r="L3756" s="12">
        <v>0</v>
      </c>
      <c r="M3756" s="12">
        <v>0</v>
      </c>
      <c r="N3756" s="39">
        <v>0</v>
      </c>
      <c r="O3756" s="31">
        <v>0</v>
      </c>
      <c r="P3756" s="36" t="s">
        <v>99</v>
      </c>
    </row>
    <row r="3757" spans="1:16" ht="409.5" x14ac:dyDescent="0.25">
      <c r="A3757" s="38">
        <v>40512</v>
      </c>
      <c r="B3757" s="38">
        <v>40512</v>
      </c>
      <c r="C3757" s="11">
        <v>2010</v>
      </c>
      <c r="D3757" s="11" t="s">
        <v>34</v>
      </c>
      <c r="E3757" s="11" t="s">
        <v>35</v>
      </c>
      <c r="F3757" s="36" t="s">
        <v>36</v>
      </c>
      <c r="G3757" s="36" t="s">
        <v>5330</v>
      </c>
      <c r="H3757" s="9" t="s">
        <v>5331</v>
      </c>
      <c r="I3757" s="10">
        <v>0</v>
      </c>
      <c r="J3757" s="12">
        <v>1335</v>
      </c>
      <c r="K3757" s="12">
        <v>267</v>
      </c>
      <c r="L3757" s="12">
        <v>0</v>
      </c>
      <c r="M3757" s="12">
        <v>0</v>
      </c>
      <c r="N3757" s="39">
        <v>0</v>
      </c>
      <c r="O3757" s="31">
        <v>5.0030460000000003</v>
      </c>
      <c r="P3757" s="36" t="s">
        <v>99</v>
      </c>
    </row>
    <row r="3758" spans="1:16" ht="60" x14ac:dyDescent="0.25">
      <c r="A3758" s="38">
        <v>40512</v>
      </c>
      <c r="B3758" s="38">
        <v>40512</v>
      </c>
      <c r="C3758" s="11">
        <v>2010</v>
      </c>
      <c r="D3758" s="11" t="s">
        <v>34</v>
      </c>
      <c r="E3758" s="11" t="s">
        <v>182</v>
      </c>
      <c r="F3758" s="36" t="s">
        <v>162</v>
      </c>
      <c r="G3758" s="36" t="s">
        <v>162</v>
      </c>
      <c r="H3758" s="9" t="s">
        <v>5332</v>
      </c>
      <c r="I3758" s="10">
        <v>1</v>
      </c>
      <c r="J3758" s="12">
        <v>1</v>
      </c>
      <c r="K3758" s="12">
        <v>0</v>
      </c>
      <c r="L3758" s="12">
        <v>0</v>
      </c>
      <c r="M3758" s="12">
        <v>0</v>
      </c>
      <c r="N3758" s="39">
        <v>0</v>
      </c>
      <c r="O3758" s="31">
        <v>0</v>
      </c>
      <c r="P3758" s="36" t="s">
        <v>99</v>
      </c>
    </row>
    <row r="3759" spans="1:16" ht="240" x14ac:dyDescent="0.25">
      <c r="A3759" s="38">
        <v>40515</v>
      </c>
      <c r="B3759" s="38">
        <v>40515</v>
      </c>
      <c r="C3759" s="11">
        <v>2010</v>
      </c>
      <c r="D3759" s="35" t="s">
        <v>13</v>
      </c>
      <c r="E3759" s="11" t="s">
        <v>149</v>
      </c>
      <c r="F3759" s="36" t="s">
        <v>162</v>
      </c>
      <c r="G3759" s="36" t="s">
        <v>1893</v>
      </c>
      <c r="H3759" s="9" t="s">
        <v>5333</v>
      </c>
      <c r="I3759" s="10">
        <v>0</v>
      </c>
      <c r="J3759" s="12">
        <v>5</v>
      </c>
      <c r="K3759" s="12">
        <v>0</v>
      </c>
      <c r="L3759" s="12">
        <v>0</v>
      </c>
      <c r="M3759" s="12">
        <v>0</v>
      </c>
      <c r="N3759" s="39">
        <v>0</v>
      </c>
      <c r="O3759" s="31">
        <v>1.7840000000000002E-2</v>
      </c>
      <c r="P3759" s="36" t="s">
        <v>99</v>
      </c>
    </row>
    <row r="3760" spans="1:16" ht="24" x14ac:dyDescent="0.25">
      <c r="A3760" s="38">
        <v>40516</v>
      </c>
      <c r="B3760" s="38">
        <v>40516</v>
      </c>
      <c r="C3760" s="11">
        <v>2010</v>
      </c>
      <c r="D3760" s="35" t="s">
        <v>13</v>
      </c>
      <c r="E3760" s="11" t="s">
        <v>112</v>
      </c>
      <c r="F3760" s="36" t="s">
        <v>51</v>
      </c>
      <c r="G3760" s="36" t="s">
        <v>5334</v>
      </c>
      <c r="H3760" s="9" t="s">
        <v>5335</v>
      </c>
      <c r="I3760" s="10">
        <v>0</v>
      </c>
      <c r="J3760" s="12">
        <v>100</v>
      </c>
      <c r="K3760" s="12">
        <v>0</v>
      </c>
      <c r="L3760" s="12">
        <v>0</v>
      </c>
      <c r="M3760" s="12">
        <v>0</v>
      </c>
      <c r="N3760" s="39">
        <v>0</v>
      </c>
      <c r="O3760" s="31">
        <v>0</v>
      </c>
      <c r="P3760" s="36" t="s">
        <v>99</v>
      </c>
    </row>
    <row r="3761" spans="1:16" ht="48" x14ac:dyDescent="0.25">
      <c r="A3761" s="38">
        <v>40516</v>
      </c>
      <c r="B3761" s="38">
        <v>40516</v>
      </c>
      <c r="C3761" s="11">
        <v>2010</v>
      </c>
      <c r="D3761" s="35" t="s">
        <v>115</v>
      </c>
      <c r="E3761" s="11" t="s">
        <v>352</v>
      </c>
      <c r="F3761" s="36" t="s">
        <v>165</v>
      </c>
      <c r="G3761" s="36" t="s">
        <v>5336</v>
      </c>
      <c r="H3761" s="9" t="s">
        <v>5337</v>
      </c>
      <c r="I3761" s="10">
        <v>0</v>
      </c>
      <c r="J3761" s="12">
        <v>20</v>
      </c>
      <c r="K3761" s="12">
        <v>0</v>
      </c>
      <c r="L3761" s="12">
        <v>0</v>
      </c>
      <c r="M3761" s="12">
        <v>0</v>
      </c>
      <c r="N3761" s="39">
        <v>0</v>
      </c>
      <c r="O3761" s="31">
        <v>0</v>
      </c>
      <c r="P3761" s="36" t="s">
        <v>99</v>
      </c>
    </row>
    <row r="3762" spans="1:16" ht="108" x14ac:dyDescent="0.25">
      <c r="A3762" s="38">
        <v>40516</v>
      </c>
      <c r="B3762" s="38">
        <v>40516</v>
      </c>
      <c r="C3762" s="11">
        <v>2010</v>
      </c>
      <c r="D3762" s="35" t="s">
        <v>115</v>
      </c>
      <c r="E3762" s="11" t="s">
        <v>116</v>
      </c>
      <c r="F3762" s="36" t="s">
        <v>15</v>
      </c>
      <c r="G3762" s="36" t="s">
        <v>5338</v>
      </c>
      <c r="H3762" s="9" t="s">
        <v>5339</v>
      </c>
      <c r="I3762" s="10">
        <v>0</v>
      </c>
      <c r="J3762" s="12">
        <v>1</v>
      </c>
      <c r="K3762" s="12">
        <v>0</v>
      </c>
      <c r="L3762" s="12">
        <v>0</v>
      </c>
      <c r="M3762" s="12">
        <v>0</v>
      </c>
      <c r="N3762" s="39">
        <v>0</v>
      </c>
      <c r="O3762" s="31">
        <v>0.19178000000000001</v>
      </c>
      <c r="P3762" s="36" t="s">
        <v>99</v>
      </c>
    </row>
    <row r="3763" spans="1:16" ht="84" x14ac:dyDescent="0.25">
      <c r="A3763" s="38">
        <v>40517</v>
      </c>
      <c r="B3763" s="38">
        <v>40517</v>
      </c>
      <c r="C3763" s="11">
        <v>2010</v>
      </c>
      <c r="D3763" s="35" t="s">
        <v>115</v>
      </c>
      <c r="E3763" s="11" t="s">
        <v>116</v>
      </c>
      <c r="F3763" s="36" t="s">
        <v>55</v>
      </c>
      <c r="G3763" s="36" t="s">
        <v>2513</v>
      </c>
      <c r="H3763" s="9" t="s">
        <v>5340</v>
      </c>
      <c r="I3763" s="10">
        <v>0</v>
      </c>
      <c r="J3763" s="12">
        <v>1</v>
      </c>
      <c r="K3763" s="12">
        <v>0</v>
      </c>
      <c r="L3763" s="12">
        <v>0</v>
      </c>
      <c r="M3763" s="12">
        <v>0</v>
      </c>
      <c r="N3763" s="39">
        <v>0</v>
      </c>
      <c r="O3763" s="31">
        <v>0.82843288000000004</v>
      </c>
      <c r="P3763" s="36" t="s">
        <v>99</v>
      </c>
    </row>
    <row r="3764" spans="1:16" ht="156" x14ac:dyDescent="0.25">
      <c r="A3764" s="38">
        <v>40518</v>
      </c>
      <c r="B3764" s="38">
        <v>40518</v>
      </c>
      <c r="C3764" s="11">
        <v>2010</v>
      </c>
      <c r="D3764" s="35" t="s">
        <v>13</v>
      </c>
      <c r="E3764" s="11" t="s">
        <v>125</v>
      </c>
      <c r="F3764" s="36" t="s">
        <v>189</v>
      </c>
      <c r="G3764" s="36" t="s">
        <v>5341</v>
      </c>
      <c r="H3764" s="9" t="s">
        <v>5342</v>
      </c>
      <c r="I3764" s="10">
        <v>4</v>
      </c>
      <c r="J3764" s="12">
        <v>85</v>
      </c>
      <c r="K3764" s="12">
        <v>17</v>
      </c>
      <c r="L3764" s="12">
        <v>0</v>
      </c>
      <c r="M3764" s="12">
        <v>0</v>
      </c>
      <c r="N3764" s="39">
        <v>0</v>
      </c>
      <c r="O3764" s="31">
        <v>0.640679</v>
      </c>
      <c r="P3764" s="36" t="s">
        <v>99</v>
      </c>
    </row>
    <row r="3765" spans="1:16" ht="96" x14ac:dyDescent="0.25">
      <c r="A3765" s="38">
        <v>40518</v>
      </c>
      <c r="B3765" s="38">
        <v>40518</v>
      </c>
      <c r="C3765" s="11">
        <v>2010</v>
      </c>
      <c r="D3765" s="35" t="s">
        <v>115</v>
      </c>
      <c r="E3765" s="11" t="s">
        <v>116</v>
      </c>
      <c r="F3765" s="36" t="s">
        <v>19</v>
      </c>
      <c r="G3765" s="36" t="s">
        <v>3374</v>
      </c>
      <c r="H3765" s="9" t="s">
        <v>5343</v>
      </c>
      <c r="I3765" s="10">
        <v>0</v>
      </c>
      <c r="J3765" s="12">
        <v>18</v>
      </c>
      <c r="K3765" s="12">
        <v>0</v>
      </c>
      <c r="L3765" s="12">
        <v>0</v>
      </c>
      <c r="M3765" s="12">
        <v>0</v>
      </c>
      <c r="N3765" s="39">
        <v>0</v>
      </c>
      <c r="O3765" s="31">
        <v>1.05</v>
      </c>
      <c r="P3765" s="36" t="s">
        <v>99</v>
      </c>
    </row>
    <row r="3766" spans="1:16" ht="168" x14ac:dyDescent="0.25">
      <c r="A3766" s="38">
        <v>40518</v>
      </c>
      <c r="B3766" s="38">
        <v>40518</v>
      </c>
      <c r="C3766" s="11">
        <v>2010</v>
      </c>
      <c r="D3766" s="35" t="s">
        <v>115</v>
      </c>
      <c r="E3766" s="11" t="s">
        <v>116</v>
      </c>
      <c r="F3766" s="36" t="s">
        <v>51</v>
      </c>
      <c r="G3766" s="36" t="s">
        <v>2083</v>
      </c>
      <c r="H3766" s="9" t="s">
        <v>5344</v>
      </c>
      <c r="I3766" s="10">
        <v>0</v>
      </c>
      <c r="J3766" s="12">
        <v>300</v>
      </c>
      <c r="K3766" s="12">
        <v>0</v>
      </c>
      <c r="L3766" s="12">
        <v>0</v>
      </c>
      <c r="M3766" s="12">
        <v>0</v>
      </c>
      <c r="N3766" s="39">
        <v>0</v>
      </c>
      <c r="O3766" s="31">
        <v>0</v>
      </c>
      <c r="P3766" s="36" t="s">
        <v>99</v>
      </c>
    </row>
    <row r="3767" spans="1:16" ht="144" x14ac:dyDescent="0.25">
      <c r="A3767" s="38">
        <v>40519</v>
      </c>
      <c r="B3767" s="38">
        <v>40519</v>
      </c>
      <c r="C3767" s="11">
        <v>2010</v>
      </c>
      <c r="D3767" s="35" t="s">
        <v>13</v>
      </c>
      <c r="E3767" s="11" t="s">
        <v>125</v>
      </c>
      <c r="F3767" s="36" t="s">
        <v>32</v>
      </c>
      <c r="G3767" s="36" t="s">
        <v>1244</v>
      </c>
      <c r="H3767" s="9" t="s">
        <v>5345</v>
      </c>
      <c r="I3767" s="10">
        <v>1</v>
      </c>
      <c r="J3767" s="12">
        <v>25</v>
      </c>
      <c r="K3767" s="12">
        <v>5</v>
      </c>
      <c r="L3767" s="12">
        <v>0</v>
      </c>
      <c r="M3767" s="12">
        <v>0</v>
      </c>
      <c r="N3767" s="39">
        <v>0</v>
      </c>
      <c r="O3767" s="31">
        <v>0.52951999999999999</v>
      </c>
      <c r="P3767" s="36" t="s">
        <v>99</v>
      </c>
    </row>
    <row r="3768" spans="1:16" ht="36" x14ac:dyDescent="0.25">
      <c r="A3768" s="38">
        <v>40519</v>
      </c>
      <c r="B3768" s="38">
        <v>40519</v>
      </c>
      <c r="C3768" s="11">
        <v>2010</v>
      </c>
      <c r="D3768" s="35" t="s">
        <v>104</v>
      </c>
      <c r="E3768" s="11" t="s">
        <v>276</v>
      </c>
      <c r="F3768" s="36" t="s">
        <v>15</v>
      </c>
      <c r="G3768" s="36" t="s">
        <v>3225</v>
      </c>
      <c r="H3768" s="9" t="s">
        <v>5346</v>
      </c>
      <c r="I3768" s="10">
        <v>1</v>
      </c>
      <c r="J3768" s="12">
        <v>2</v>
      </c>
      <c r="K3768" s="12">
        <v>0</v>
      </c>
      <c r="L3768" s="12">
        <v>0</v>
      </c>
      <c r="M3768" s="12">
        <v>0</v>
      </c>
      <c r="N3768" s="39">
        <v>0</v>
      </c>
      <c r="O3768" s="31">
        <v>0</v>
      </c>
      <c r="P3768" s="36" t="s">
        <v>99</v>
      </c>
    </row>
    <row r="3769" spans="1:16" ht="60" x14ac:dyDescent="0.25">
      <c r="A3769" s="38">
        <v>40520</v>
      </c>
      <c r="B3769" s="38">
        <v>40520</v>
      </c>
      <c r="C3769" s="11">
        <v>2010</v>
      </c>
      <c r="D3769" s="35" t="s">
        <v>115</v>
      </c>
      <c r="E3769" s="11" t="s">
        <v>116</v>
      </c>
      <c r="F3769" s="36" t="s">
        <v>162</v>
      </c>
      <c r="G3769" s="36" t="s">
        <v>5347</v>
      </c>
      <c r="H3769" s="9" t="s">
        <v>5348</v>
      </c>
      <c r="I3769" s="10">
        <v>3</v>
      </c>
      <c r="J3769" s="12">
        <v>6</v>
      </c>
      <c r="K3769" s="12">
        <v>0</v>
      </c>
      <c r="L3769" s="12">
        <v>0</v>
      </c>
      <c r="M3769" s="12">
        <v>0</v>
      </c>
      <c r="N3769" s="39">
        <v>0</v>
      </c>
      <c r="O3769" s="31">
        <v>1</v>
      </c>
      <c r="P3769" s="36" t="s">
        <v>99</v>
      </c>
    </row>
    <row r="3770" spans="1:16" ht="24" x14ac:dyDescent="0.25">
      <c r="A3770" s="38">
        <v>40521</v>
      </c>
      <c r="B3770" s="38">
        <v>40521</v>
      </c>
      <c r="C3770" s="11">
        <v>2010</v>
      </c>
      <c r="D3770" s="11" t="s">
        <v>34</v>
      </c>
      <c r="E3770" s="11" t="s">
        <v>333</v>
      </c>
      <c r="F3770" s="36" t="s">
        <v>75</v>
      </c>
      <c r="G3770" s="36" t="s">
        <v>969</v>
      </c>
      <c r="H3770" s="9" t="s">
        <v>5349</v>
      </c>
      <c r="I3770" s="10">
        <v>0</v>
      </c>
      <c r="J3770" s="12">
        <v>142</v>
      </c>
      <c r="K3770" s="12">
        <v>0</v>
      </c>
      <c r="L3770" s="12">
        <v>0</v>
      </c>
      <c r="M3770" s="12">
        <v>0</v>
      </c>
      <c r="N3770" s="39">
        <v>369.5</v>
      </c>
      <c r="O3770" s="31">
        <v>6.6266129999999999</v>
      </c>
      <c r="P3770" s="36" t="s">
        <v>41</v>
      </c>
    </row>
    <row r="3771" spans="1:16" ht="36" x14ac:dyDescent="0.25">
      <c r="A3771" s="38">
        <v>40521</v>
      </c>
      <c r="B3771" s="38">
        <v>40521</v>
      </c>
      <c r="C3771" s="11">
        <v>2010</v>
      </c>
      <c r="D3771" s="35" t="s">
        <v>115</v>
      </c>
      <c r="E3771" s="11" t="s">
        <v>1450</v>
      </c>
      <c r="F3771" s="36" t="s">
        <v>55</v>
      </c>
      <c r="G3771" s="36" t="s">
        <v>2060</v>
      </c>
      <c r="H3771" s="9" t="s">
        <v>5350</v>
      </c>
      <c r="I3771" s="10">
        <v>0</v>
      </c>
      <c r="J3771" s="12">
        <v>30</v>
      </c>
      <c r="K3771" s="12">
        <v>0</v>
      </c>
      <c r="L3771" s="12">
        <v>0</v>
      </c>
      <c r="M3771" s="12">
        <v>0</v>
      </c>
      <c r="N3771" s="39">
        <v>0</v>
      </c>
      <c r="O3771" s="31">
        <v>0</v>
      </c>
      <c r="P3771" s="36" t="s">
        <v>99</v>
      </c>
    </row>
    <row r="3772" spans="1:16" ht="24" x14ac:dyDescent="0.25">
      <c r="A3772" s="38">
        <v>40522</v>
      </c>
      <c r="B3772" s="38">
        <v>40522</v>
      </c>
      <c r="C3772" s="11">
        <v>2010</v>
      </c>
      <c r="D3772" s="35" t="s">
        <v>13</v>
      </c>
      <c r="E3772" s="11" t="s">
        <v>112</v>
      </c>
      <c r="F3772" s="36" t="s">
        <v>55</v>
      </c>
      <c r="G3772" s="36" t="s">
        <v>55</v>
      </c>
      <c r="H3772" s="9" t="s">
        <v>5351</v>
      </c>
      <c r="I3772" s="10">
        <v>0</v>
      </c>
      <c r="J3772" s="12">
        <v>0</v>
      </c>
      <c r="K3772" s="12">
        <v>0</v>
      </c>
      <c r="L3772" s="12">
        <v>0</v>
      </c>
      <c r="M3772" s="12">
        <v>0</v>
      </c>
      <c r="N3772" s="39">
        <v>2</v>
      </c>
      <c r="O3772" s="31">
        <v>0</v>
      </c>
      <c r="P3772" s="36" t="s">
        <v>99</v>
      </c>
    </row>
    <row r="3773" spans="1:16" ht="108" x14ac:dyDescent="0.25">
      <c r="A3773" s="38">
        <v>40525</v>
      </c>
      <c r="B3773" s="38">
        <v>40525</v>
      </c>
      <c r="C3773" s="11">
        <v>2010</v>
      </c>
      <c r="D3773" s="35" t="s">
        <v>115</v>
      </c>
      <c r="E3773" s="11" t="s">
        <v>116</v>
      </c>
      <c r="F3773" s="36" t="s">
        <v>55</v>
      </c>
      <c r="G3773" s="36" t="s">
        <v>5352</v>
      </c>
      <c r="H3773" s="9" t="s">
        <v>5353</v>
      </c>
      <c r="I3773" s="10">
        <v>1</v>
      </c>
      <c r="J3773" s="12">
        <v>2</v>
      </c>
      <c r="K3773" s="12">
        <v>0</v>
      </c>
      <c r="L3773" s="12">
        <v>0</v>
      </c>
      <c r="M3773" s="12">
        <v>0</v>
      </c>
      <c r="N3773" s="39">
        <v>0</v>
      </c>
      <c r="O3773" s="31">
        <v>0</v>
      </c>
      <c r="P3773" s="36" t="s">
        <v>99</v>
      </c>
    </row>
    <row r="3774" spans="1:16" ht="72" x14ac:dyDescent="0.25">
      <c r="A3774" s="38">
        <v>40525</v>
      </c>
      <c r="B3774" s="38">
        <v>40525</v>
      </c>
      <c r="C3774" s="11">
        <v>2010</v>
      </c>
      <c r="D3774" s="35" t="s">
        <v>13</v>
      </c>
      <c r="E3774" s="11" t="s">
        <v>112</v>
      </c>
      <c r="F3774" s="36" t="s">
        <v>165</v>
      </c>
      <c r="G3774" s="36" t="s">
        <v>5258</v>
      </c>
      <c r="H3774" s="9" t="s">
        <v>5354</v>
      </c>
      <c r="I3774" s="10">
        <v>0</v>
      </c>
      <c r="J3774" s="12">
        <v>170</v>
      </c>
      <c r="K3774" s="12">
        <v>0</v>
      </c>
      <c r="L3774" s="12">
        <v>0</v>
      </c>
      <c r="M3774" s="12">
        <v>0</v>
      </c>
      <c r="N3774" s="39">
        <v>0</v>
      </c>
      <c r="O3774" s="31">
        <v>0</v>
      </c>
      <c r="P3774" s="36" t="s">
        <v>99</v>
      </c>
    </row>
    <row r="3775" spans="1:16" ht="84" x14ac:dyDescent="0.25">
      <c r="A3775" s="38">
        <v>40527</v>
      </c>
      <c r="B3775" s="38">
        <v>40527</v>
      </c>
      <c r="C3775" s="11">
        <v>2010</v>
      </c>
      <c r="D3775" s="35" t="s">
        <v>115</v>
      </c>
      <c r="E3775" s="11" t="s">
        <v>116</v>
      </c>
      <c r="F3775" s="36" t="s">
        <v>51</v>
      </c>
      <c r="G3775" s="36" t="s">
        <v>4256</v>
      </c>
      <c r="H3775" s="9" t="s">
        <v>5355</v>
      </c>
      <c r="I3775" s="10">
        <v>1</v>
      </c>
      <c r="J3775" s="12">
        <v>11</v>
      </c>
      <c r="K3775" s="12">
        <v>0</v>
      </c>
      <c r="L3775" s="12">
        <v>0</v>
      </c>
      <c r="M3775" s="12">
        <v>0</v>
      </c>
      <c r="N3775" s="39">
        <v>0</v>
      </c>
      <c r="O3775" s="31">
        <v>0.4</v>
      </c>
      <c r="P3775" s="36" t="s">
        <v>99</v>
      </c>
    </row>
    <row r="3776" spans="1:16" ht="156" x14ac:dyDescent="0.25">
      <c r="A3776" s="38">
        <v>40527</v>
      </c>
      <c r="B3776" s="38">
        <v>40527</v>
      </c>
      <c r="C3776" s="11">
        <v>2010</v>
      </c>
      <c r="D3776" s="35" t="s">
        <v>115</v>
      </c>
      <c r="E3776" s="11" t="s">
        <v>116</v>
      </c>
      <c r="F3776" s="36" t="s">
        <v>51</v>
      </c>
      <c r="G3776" s="36" t="s">
        <v>4893</v>
      </c>
      <c r="H3776" s="9" t="s">
        <v>5356</v>
      </c>
      <c r="I3776" s="10">
        <v>0</v>
      </c>
      <c r="J3776" s="12">
        <v>15</v>
      </c>
      <c r="K3776" s="12">
        <v>0</v>
      </c>
      <c r="L3776" s="12">
        <v>0</v>
      </c>
      <c r="M3776" s="12">
        <v>0</v>
      </c>
      <c r="N3776" s="39">
        <v>0</v>
      </c>
      <c r="O3776" s="31">
        <v>1.1311199999999999</v>
      </c>
      <c r="P3776" s="36" t="s">
        <v>99</v>
      </c>
    </row>
    <row r="3777" spans="1:16" ht="108" x14ac:dyDescent="0.25">
      <c r="A3777" s="38">
        <v>40528</v>
      </c>
      <c r="B3777" s="38">
        <v>40528</v>
      </c>
      <c r="C3777" s="11">
        <v>2010</v>
      </c>
      <c r="D3777" s="35" t="s">
        <v>115</v>
      </c>
      <c r="E3777" s="11" t="s">
        <v>116</v>
      </c>
      <c r="F3777" s="36" t="s">
        <v>55</v>
      </c>
      <c r="G3777" s="36" t="s">
        <v>5357</v>
      </c>
      <c r="H3777" s="9" t="s">
        <v>5358</v>
      </c>
      <c r="I3777" s="10">
        <v>0</v>
      </c>
      <c r="J3777" s="12">
        <v>1</v>
      </c>
      <c r="K3777" s="12">
        <v>0</v>
      </c>
      <c r="L3777" s="12">
        <v>0</v>
      </c>
      <c r="M3777" s="12">
        <v>0</v>
      </c>
      <c r="N3777" s="39">
        <v>0</v>
      </c>
      <c r="O3777" s="31">
        <v>0.76219999999999999</v>
      </c>
      <c r="P3777" s="36" t="s">
        <v>99</v>
      </c>
    </row>
    <row r="3778" spans="1:16" ht="132" x14ac:dyDescent="0.25">
      <c r="A3778" s="38">
        <v>40529</v>
      </c>
      <c r="B3778" s="38">
        <v>40529</v>
      </c>
      <c r="C3778" s="11">
        <v>2010</v>
      </c>
      <c r="D3778" s="35" t="s">
        <v>13</v>
      </c>
      <c r="E3778" s="11" t="s">
        <v>112</v>
      </c>
      <c r="F3778" s="36" t="s">
        <v>19</v>
      </c>
      <c r="G3778" s="36" t="s">
        <v>1282</v>
      </c>
      <c r="H3778" s="9" t="s">
        <v>5359</v>
      </c>
      <c r="I3778" s="10">
        <v>2</v>
      </c>
      <c r="J3778" s="12">
        <v>2</v>
      </c>
      <c r="K3778" s="12">
        <v>0</v>
      </c>
      <c r="L3778" s="12">
        <v>0</v>
      </c>
      <c r="M3778" s="12">
        <v>0</v>
      </c>
      <c r="N3778" s="39">
        <v>0</v>
      </c>
      <c r="O3778" s="31">
        <v>0</v>
      </c>
      <c r="P3778" s="36" t="s">
        <v>99</v>
      </c>
    </row>
    <row r="3779" spans="1:16" ht="108" x14ac:dyDescent="0.25">
      <c r="A3779" s="38">
        <v>40529</v>
      </c>
      <c r="B3779" s="38">
        <v>40529</v>
      </c>
      <c r="C3779" s="11">
        <v>2010</v>
      </c>
      <c r="D3779" s="35" t="s">
        <v>13</v>
      </c>
      <c r="E3779" s="11" t="s">
        <v>112</v>
      </c>
      <c r="F3779" s="36" t="s">
        <v>62</v>
      </c>
      <c r="G3779" s="36" t="s">
        <v>611</v>
      </c>
      <c r="H3779" s="9" t="s">
        <v>5360</v>
      </c>
      <c r="I3779" s="10">
        <v>0</v>
      </c>
      <c r="J3779" s="12">
        <v>0</v>
      </c>
      <c r="K3779" s="12">
        <v>0</v>
      </c>
      <c r="L3779" s="12">
        <v>0</v>
      </c>
      <c r="M3779" s="12">
        <v>0</v>
      </c>
      <c r="N3779" s="39">
        <v>0</v>
      </c>
      <c r="O3779" s="31">
        <v>0.01</v>
      </c>
      <c r="P3779" s="36" t="s">
        <v>99</v>
      </c>
    </row>
    <row r="3780" spans="1:16" ht="192" x14ac:dyDescent="0.25">
      <c r="A3780" s="38">
        <v>40529</v>
      </c>
      <c r="B3780" s="38">
        <v>40529</v>
      </c>
      <c r="C3780" s="11">
        <v>2010</v>
      </c>
      <c r="D3780" s="35" t="s">
        <v>115</v>
      </c>
      <c r="E3780" s="11" t="s">
        <v>116</v>
      </c>
      <c r="F3780" s="36" t="s">
        <v>15</v>
      </c>
      <c r="G3780" s="36" t="s">
        <v>394</v>
      </c>
      <c r="H3780" s="9" t="s">
        <v>5361</v>
      </c>
      <c r="I3780" s="10">
        <v>0</v>
      </c>
      <c r="J3780" s="12">
        <v>2</v>
      </c>
      <c r="K3780" s="12">
        <v>0</v>
      </c>
      <c r="L3780" s="12">
        <v>0</v>
      </c>
      <c r="M3780" s="12">
        <v>0</v>
      </c>
      <c r="N3780" s="39">
        <v>0</v>
      </c>
      <c r="O3780" s="31">
        <v>0.45</v>
      </c>
      <c r="P3780" s="36" t="s">
        <v>99</v>
      </c>
    </row>
    <row r="3781" spans="1:16" ht="276" x14ac:dyDescent="0.25">
      <c r="A3781" s="38">
        <v>40531</v>
      </c>
      <c r="B3781" s="38">
        <v>40531</v>
      </c>
      <c r="C3781" s="11">
        <v>2010</v>
      </c>
      <c r="D3781" s="35" t="s">
        <v>13</v>
      </c>
      <c r="E3781" s="11" t="s">
        <v>125</v>
      </c>
      <c r="F3781" s="36" t="s">
        <v>97</v>
      </c>
      <c r="G3781" s="36" t="s">
        <v>5362</v>
      </c>
      <c r="H3781" s="9" t="s">
        <v>5363</v>
      </c>
      <c r="I3781" s="10">
        <v>29</v>
      </c>
      <c r="J3781" s="12">
        <v>5000</v>
      </c>
      <c r="K3781" s="12">
        <v>140</v>
      </c>
      <c r="L3781" s="12">
        <v>12</v>
      </c>
      <c r="M3781" s="12">
        <v>0</v>
      </c>
      <c r="N3781" s="39">
        <v>0</v>
      </c>
      <c r="O3781" s="31">
        <v>800</v>
      </c>
      <c r="P3781" s="36" t="s">
        <v>5364</v>
      </c>
    </row>
    <row r="3782" spans="1:16" ht="72" x14ac:dyDescent="0.25">
      <c r="A3782" s="38">
        <v>40531</v>
      </c>
      <c r="B3782" s="38">
        <v>40531</v>
      </c>
      <c r="C3782" s="11">
        <v>2010</v>
      </c>
      <c r="D3782" s="35" t="s">
        <v>115</v>
      </c>
      <c r="E3782" s="11" t="s">
        <v>116</v>
      </c>
      <c r="F3782" s="36" t="s">
        <v>47</v>
      </c>
      <c r="G3782" s="36" t="s">
        <v>2113</v>
      </c>
      <c r="H3782" s="9" t="s">
        <v>5365</v>
      </c>
      <c r="I3782" s="10">
        <v>0</v>
      </c>
      <c r="J3782" s="12">
        <v>17</v>
      </c>
      <c r="K3782" s="12">
        <v>0</v>
      </c>
      <c r="L3782" s="12">
        <v>0</v>
      </c>
      <c r="M3782" s="12">
        <v>0</v>
      </c>
      <c r="N3782" s="39">
        <v>0</v>
      </c>
      <c r="O3782" s="31">
        <v>0.4</v>
      </c>
      <c r="P3782" s="36" t="s">
        <v>99</v>
      </c>
    </row>
    <row r="3783" spans="1:16" ht="108" x14ac:dyDescent="0.25">
      <c r="A3783" s="38">
        <v>40532</v>
      </c>
      <c r="B3783" s="38">
        <v>40532</v>
      </c>
      <c r="C3783" s="11">
        <v>2010</v>
      </c>
      <c r="D3783" s="35" t="s">
        <v>13</v>
      </c>
      <c r="E3783" s="11" t="s">
        <v>125</v>
      </c>
      <c r="F3783" s="36" t="s">
        <v>155</v>
      </c>
      <c r="G3783" s="36" t="s">
        <v>3349</v>
      </c>
      <c r="H3783" s="9" t="s">
        <v>5366</v>
      </c>
      <c r="I3783" s="10">
        <v>1</v>
      </c>
      <c r="J3783" s="12">
        <v>2</v>
      </c>
      <c r="K3783" s="12">
        <v>0</v>
      </c>
      <c r="L3783" s="12">
        <v>0</v>
      </c>
      <c r="M3783" s="12">
        <v>0</v>
      </c>
      <c r="N3783" s="39">
        <v>0</v>
      </c>
      <c r="O3783" s="31">
        <v>0</v>
      </c>
      <c r="P3783" s="36" t="s">
        <v>99</v>
      </c>
    </row>
    <row r="3784" spans="1:16" ht="180" x14ac:dyDescent="0.25">
      <c r="A3784" s="38">
        <v>40533</v>
      </c>
      <c r="B3784" s="38">
        <v>40533</v>
      </c>
      <c r="C3784" s="11">
        <v>2010</v>
      </c>
      <c r="D3784" s="35" t="s">
        <v>115</v>
      </c>
      <c r="E3784" s="11" t="s">
        <v>116</v>
      </c>
      <c r="F3784" s="36" t="s">
        <v>51</v>
      </c>
      <c r="G3784" s="36" t="s">
        <v>1839</v>
      </c>
      <c r="H3784" s="9" t="s">
        <v>5367</v>
      </c>
      <c r="I3784" s="10">
        <v>12</v>
      </c>
      <c r="J3784" s="12">
        <v>25</v>
      </c>
      <c r="K3784" s="12">
        <v>0</v>
      </c>
      <c r="L3784" s="12">
        <v>0</v>
      </c>
      <c r="M3784" s="12">
        <v>0</v>
      </c>
      <c r="N3784" s="39">
        <v>0</v>
      </c>
      <c r="O3784" s="31">
        <v>0.91600000000000004</v>
      </c>
      <c r="P3784" s="36" t="s">
        <v>99</v>
      </c>
    </row>
    <row r="3785" spans="1:16" ht="72" x14ac:dyDescent="0.25">
      <c r="A3785" s="38">
        <v>40533</v>
      </c>
      <c r="B3785" s="38">
        <v>40533</v>
      </c>
      <c r="C3785" s="11">
        <v>2010</v>
      </c>
      <c r="D3785" s="35" t="s">
        <v>13</v>
      </c>
      <c r="E3785" s="11" t="s">
        <v>112</v>
      </c>
      <c r="F3785" s="36" t="s">
        <v>165</v>
      </c>
      <c r="G3785" s="36" t="s">
        <v>4030</v>
      </c>
      <c r="H3785" s="9" t="s">
        <v>5368</v>
      </c>
      <c r="I3785" s="10">
        <v>0</v>
      </c>
      <c r="J3785" s="12">
        <v>300</v>
      </c>
      <c r="K3785" s="12">
        <v>10</v>
      </c>
      <c r="L3785" s="12">
        <v>0</v>
      </c>
      <c r="M3785" s="12">
        <v>0</v>
      </c>
      <c r="N3785" s="39">
        <v>0</v>
      </c>
      <c r="O3785" s="31">
        <v>1.06904</v>
      </c>
      <c r="P3785" s="36" t="s">
        <v>99</v>
      </c>
    </row>
    <row r="3786" spans="1:16" ht="60" x14ac:dyDescent="0.25">
      <c r="A3786" s="38">
        <v>40533</v>
      </c>
      <c r="B3786" s="38">
        <v>40533</v>
      </c>
      <c r="C3786" s="11">
        <v>2010</v>
      </c>
      <c r="D3786" s="35" t="s">
        <v>13</v>
      </c>
      <c r="E3786" s="11" t="s">
        <v>125</v>
      </c>
      <c r="F3786" s="36" t="s">
        <v>62</v>
      </c>
      <c r="G3786" s="36" t="s">
        <v>611</v>
      </c>
      <c r="H3786" s="9" t="s">
        <v>5369</v>
      </c>
      <c r="I3786" s="10">
        <v>0</v>
      </c>
      <c r="J3786" s="12">
        <v>3</v>
      </c>
      <c r="K3786" s="12">
        <v>0</v>
      </c>
      <c r="L3786" s="12">
        <v>0</v>
      </c>
      <c r="M3786" s="12">
        <v>0</v>
      </c>
      <c r="N3786" s="39">
        <v>0</v>
      </c>
      <c r="O3786" s="31">
        <v>0</v>
      </c>
      <c r="P3786" s="36" t="s">
        <v>99</v>
      </c>
    </row>
    <row r="3787" spans="1:16" ht="72" x14ac:dyDescent="0.25">
      <c r="A3787" s="38">
        <v>40534</v>
      </c>
      <c r="B3787" s="38">
        <v>40534</v>
      </c>
      <c r="C3787" s="11">
        <v>2010</v>
      </c>
      <c r="D3787" s="35" t="s">
        <v>115</v>
      </c>
      <c r="E3787" s="11" t="s">
        <v>116</v>
      </c>
      <c r="F3787" s="36" t="s">
        <v>51</v>
      </c>
      <c r="G3787" s="36" t="s">
        <v>357</v>
      </c>
      <c r="H3787" s="9" t="s">
        <v>5370</v>
      </c>
      <c r="I3787" s="10">
        <v>1</v>
      </c>
      <c r="J3787" s="12">
        <v>15</v>
      </c>
      <c r="K3787" s="12">
        <v>0</v>
      </c>
      <c r="L3787" s="12">
        <v>0</v>
      </c>
      <c r="M3787" s="12">
        <v>0</v>
      </c>
      <c r="N3787" s="39">
        <v>0</v>
      </c>
      <c r="O3787" s="31">
        <v>0.4</v>
      </c>
      <c r="P3787" s="36" t="s">
        <v>99</v>
      </c>
    </row>
    <row r="3788" spans="1:16" ht="96" x14ac:dyDescent="0.25">
      <c r="A3788" s="38">
        <v>40534</v>
      </c>
      <c r="B3788" s="38">
        <v>40534</v>
      </c>
      <c r="C3788" s="11">
        <v>2010</v>
      </c>
      <c r="D3788" s="35" t="s">
        <v>115</v>
      </c>
      <c r="E3788" s="11" t="s">
        <v>116</v>
      </c>
      <c r="F3788" s="36" t="s">
        <v>155</v>
      </c>
      <c r="G3788" s="36" t="s">
        <v>1703</v>
      </c>
      <c r="H3788" s="9" t="s">
        <v>5371</v>
      </c>
      <c r="I3788" s="10">
        <v>0</v>
      </c>
      <c r="J3788" s="12">
        <v>24</v>
      </c>
      <c r="K3788" s="12">
        <v>0</v>
      </c>
      <c r="L3788" s="12">
        <v>0</v>
      </c>
      <c r="M3788" s="12">
        <v>0</v>
      </c>
      <c r="N3788" s="39">
        <v>0</v>
      </c>
      <c r="O3788" s="31">
        <v>1.05</v>
      </c>
      <c r="P3788" s="36" t="s">
        <v>99</v>
      </c>
    </row>
    <row r="3789" spans="1:16" ht="156" x14ac:dyDescent="0.25">
      <c r="A3789" s="38">
        <v>40535</v>
      </c>
      <c r="B3789" s="38">
        <v>40535</v>
      </c>
      <c r="C3789" s="11">
        <v>2010</v>
      </c>
      <c r="D3789" s="35" t="s">
        <v>115</v>
      </c>
      <c r="E3789" s="11" t="s">
        <v>116</v>
      </c>
      <c r="F3789" s="36" t="s">
        <v>19</v>
      </c>
      <c r="G3789" s="36" t="s">
        <v>4310</v>
      </c>
      <c r="H3789" s="9" t="s">
        <v>5372</v>
      </c>
      <c r="I3789" s="10">
        <v>2</v>
      </c>
      <c r="J3789" s="12">
        <v>6</v>
      </c>
      <c r="K3789" s="12">
        <v>0</v>
      </c>
      <c r="L3789" s="12">
        <v>0</v>
      </c>
      <c r="M3789" s="12">
        <v>0</v>
      </c>
      <c r="N3789" s="39">
        <v>0</v>
      </c>
      <c r="O3789" s="31">
        <v>0.65</v>
      </c>
      <c r="P3789" s="36" t="s">
        <v>99</v>
      </c>
    </row>
    <row r="3790" spans="1:16" ht="96" x14ac:dyDescent="0.25">
      <c r="A3790" s="38">
        <v>40535</v>
      </c>
      <c r="B3790" s="38">
        <v>40535</v>
      </c>
      <c r="C3790" s="11">
        <v>2010</v>
      </c>
      <c r="D3790" s="35" t="s">
        <v>115</v>
      </c>
      <c r="E3790" s="11" t="s">
        <v>116</v>
      </c>
      <c r="F3790" s="36" t="s">
        <v>19</v>
      </c>
      <c r="G3790" s="36" t="s">
        <v>1282</v>
      </c>
      <c r="H3790" s="9" t="s">
        <v>5373</v>
      </c>
      <c r="I3790" s="10">
        <v>2</v>
      </c>
      <c r="J3790" s="12">
        <v>4</v>
      </c>
      <c r="K3790" s="12">
        <v>0</v>
      </c>
      <c r="L3790" s="12">
        <v>0</v>
      </c>
      <c r="M3790" s="12">
        <v>0</v>
      </c>
      <c r="N3790" s="39">
        <v>0</v>
      </c>
      <c r="O3790" s="31">
        <v>0.85000337999999998</v>
      </c>
      <c r="P3790" s="36" t="s">
        <v>99</v>
      </c>
    </row>
    <row r="3791" spans="1:16" ht="108" x14ac:dyDescent="0.25">
      <c r="A3791" s="38">
        <v>40535</v>
      </c>
      <c r="B3791" s="38">
        <v>40535</v>
      </c>
      <c r="C3791" s="11">
        <v>2010</v>
      </c>
      <c r="D3791" s="35" t="s">
        <v>13</v>
      </c>
      <c r="E3791" s="11" t="s">
        <v>112</v>
      </c>
      <c r="F3791" s="36" t="s">
        <v>44</v>
      </c>
      <c r="G3791" s="36" t="s">
        <v>1338</v>
      </c>
      <c r="H3791" s="9" t="s">
        <v>5374</v>
      </c>
      <c r="I3791" s="10">
        <v>0</v>
      </c>
      <c r="J3791" s="12">
        <v>88</v>
      </c>
      <c r="K3791" s="12">
        <v>0</v>
      </c>
      <c r="L3791" s="12">
        <v>0</v>
      </c>
      <c r="M3791" s="12">
        <v>0</v>
      </c>
      <c r="N3791" s="39">
        <v>0</v>
      </c>
      <c r="O3791" s="31">
        <v>0.01</v>
      </c>
      <c r="P3791" s="36" t="s">
        <v>99</v>
      </c>
    </row>
    <row r="3792" spans="1:16" ht="120" x14ac:dyDescent="0.25">
      <c r="A3792" s="38">
        <v>40535</v>
      </c>
      <c r="B3792" s="38">
        <v>40535</v>
      </c>
      <c r="C3792" s="11">
        <v>2010</v>
      </c>
      <c r="D3792" s="35" t="s">
        <v>115</v>
      </c>
      <c r="E3792" s="11" t="s">
        <v>116</v>
      </c>
      <c r="F3792" s="36" t="s">
        <v>15</v>
      </c>
      <c r="G3792" s="36" t="s">
        <v>5375</v>
      </c>
      <c r="H3792" s="9" t="s">
        <v>5376</v>
      </c>
      <c r="I3792" s="10">
        <v>0</v>
      </c>
      <c r="J3792" s="12">
        <v>41</v>
      </c>
      <c r="K3792" s="12">
        <v>0</v>
      </c>
      <c r="L3792" s="12">
        <v>0</v>
      </c>
      <c r="M3792" s="12">
        <v>0</v>
      </c>
      <c r="N3792" s="39">
        <v>0</v>
      </c>
      <c r="O3792" s="31">
        <v>1.05</v>
      </c>
      <c r="P3792" s="36" t="s">
        <v>99</v>
      </c>
    </row>
    <row r="3793" spans="1:16" ht="132" x14ac:dyDescent="0.25">
      <c r="A3793" s="38">
        <v>40536</v>
      </c>
      <c r="B3793" s="38">
        <v>40536</v>
      </c>
      <c r="C3793" s="11">
        <v>2010</v>
      </c>
      <c r="D3793" s="35" t="s">
        <v>115</v>
      </c>
      <c r="E3793" s="11" t="s">
        <v>116</v>
      </c>
      <c r="F3793" s="36" t="s">
        <v>62</v>
      </c>
      <c r="G3793" s="36" t="s">
        <v>2122</v>
      </c>
      <c r="H3793" s="9" t="s">
        <v>5377</v>
      </c>
      <c r="I3793" s="10">
        <v>0</v>
      </c>
      <c r="J3793" s="12">
        <v>19</v>
      </c>
      <c r="K3793" s="12">
        <v>0</v>
      </c>
      <c r="L3793" s="12">
        <v>0</v>
      </c>
      <c r="M3793" s="12">
        <v>0</v>
      </c>
      <c r="N3793" s="39">
        <v>0</v>
      </c>
      <c r="O3793" s="31">
        <v>1.85</v>
      </c>
      <c r="P3793" s="36" t="s">
        <v>99</v>
      </c>
    </row>
    <row r="3794" spans="1:16" ht="156" x14ac:dyDescent="0.25">
      <c r="A3794" s="38">
        <v>40540</v>
      </c>
      <c r="B3794" s="38">
        <v>40540</v>
      </c>
      <c r="C3794" s="11">
        <v>2010</v>
      </c>
      <c r="D3794" s="35" t="s">
        <v>13</v>
      </c>
      <c r="E3794" s="11" t="s">
        <v>149</v>
      </c>
      <c r="F3794" s="36" t="s">
        <v>51</v>
      </c>
      <c r="G3794" s="36" t="s">
        <v>2561</v>
      </c>
      <c r="H3794" s="9" t="s">
        <v>5378</v>
      </c>
      <c r="I3794" s="10">
        <v>0</v>
      </c>
      <c r="J3794" s="12">
        <v>0</v>
      </c>
      <c r="K3794" s="12">
        <v>0</v>
      </c>
      <c r="L3794" s="12">
        <v>0</v>
      </c>
      <c r="M3794" s="12">
        <v>0</v>
      </c>
      <c r="N3794" s="39">
        <v>0</v>
      </c>
      <c r="O3794" s="31">
        <v>0</v>
      </c>
      <c r="P3794" s="36" t="s">
        <v>99</v>
      </c>
    </row>
    <row r="3795" spans="1:16" ht="96" x14ac:dyDescent="0.25">
      <c r="A3795" s="38">
        <v>40541</v>
      </c>
      <c r="B3795" s="38">
        <v>40541</v>
      </c>
      <c r="C3795" s="11">
        <v>2010</v>
      </c>
      <c r="D3795" s="35" t="s">
        <v>115</v>
      </c>
      <c r="E3795" s="11" t="s">
        <v>116</v>
      </c>
      <c r="F3795" s="36" t="s">
        <v>51</v>
      </c>
      <c r="G3795" s="36" t="s">
        <v>4364</v>
      </c>
      <c r="H3795" s="9" t="s">
        <v>5379</v>
      </c>
      <c r="I3795" s="10">
        <v>1</v>
      </c>
      <c r="J3795" s="12">
        <v>17</v>
      </c>
      <c r="K3795" s="12">
        <v>0</v>
      </c>
      <c r="L3795" s="12">
        <v>0</v>
      </c>
      <c r="M3795" s="12">
        <v>0</v>
      </c>
      <c r="N3795" s="39">
        <v>0</v>
      </c>
      <c r="O3795" s="31">
        <v>0.4</v>
      </c>
      <c r="P3795" s="36" t="s">
        <v>99</v>
      </c>
    </row>
    <row r="3796" spans="1:16" ht="36" x14ac:dyDescent="0.25">
      <c r="A3796" s="38">
        <v>40541</v>
      </c>
      <c r="B3796" s="38">
        <v>40541</v>
      </c>
      <c r="C3796" s="11">
        <v>2010</v>
      </c>
      <c r="D3796" s="35" t="s">
        <v>115</v>
      </c>
      <c r="E3796" s="11" t="s">
        <v>116</v>
      </c>
      <c r="F3796" s="36" t="s">
        <v>42</v>
      </c>
      <c r="G3796" s="36" t="s">
        <v>902</v>
      </c>
      <c r="H3796" s="9" t="s">
        <v>5380</v>
      </c>
      <c r="I3796" s="10">
        <v>0</v>
      </c>
      <c r="J3796" s="12">
        <v>5</v>
      </c>
      <c r="K3796" s="12">
        <v>0</v>
      </c>
      <c r="L3796" s="12">
        <v>0</v>
      </c>
      <c r="M3796" s="12">
        <v>0</v>
      </c>
      <c r="N3796" s="39">
        <v>0</v>
      </c>
      <c r="O3796" s="31">
        <v>1.5</v>
      </c>
      <c r="P3796" s="36" t="s">
        <v>99</v>
      </c>
    </row>
    <row r="3797" spans="1:16" ht="108" x14ac:dyDescent="0.25">
      <c r="A3797" s="38">
        <v>40542</v>
      </c>
      <c r="B3797" s="38">
        <v>40542</v>
      </c>
      <c r="C3797" s="11">
        <v>2010</v>
      </c>
      <c r="D3797" s="35" t="s">
        <v>13</v>
      </c>
      <c r="E3797" s="11" t="s">
        <v>125</v>
      </c>
      <c r="F3797" s="36" t="s">
        <v>55</v>
      </c>
      <c r="G3797" s="36" t="s">
        <v>242</v>
      </c>
      <c r="H3797" s="9" t="s">
        <v>5381</v>
      </c>
      <c r="I3797" s="10">
        <v>1</v>
      </c>
      <c r="J3797" s="12">
        <v>700</v>
      </c>
      <c r="K3797" s="12">
        <v>140</v>
      </c>
      <c r="L3797" s="12">
        <v>0</v>
      </c>
      <c r="M3797" s="12">
        <v>0</v>
      </c>
      <c r="N3797" s="39">
        <v>0</v>
      </c>
      <c r="O3797" s="31">
        <v>4.7973400000000002</v>
      </c>
      <c r="P3797" s="36" t="s">
        <v>99</v>
      </c>
    </row>
    <row r="3798" spans="1:16" ht="24" x14ac:dyDescent="0.25">
      <c r="A3798" s="22">
        <v>40887</v>
      </c>
      <c r="B3798" s="22">
        <v>40887</v>
      </c>
      <c r="C3798" s="11">
        <v>2011</v>
      </c>
      <c r="D3798" s="11" t="s">
        <v>104</v>
      </c>
      <c r="E3798" s="11" t="s">
        <v>142</v>
      </c>
      <c r="F3798" s="36" t="s">
        <v>15</v>
      </c>
      <c r="G3798" s="11" t="s">
        <v>5382</v>
      </c>
      <c r="H3798" s="11" t="s">
        <v>5383</v>
      </c>
      <c r="I3798" s="12">
        <v>2</v>
      </c>
      <c r="J3798" s="12">
        <v>3371</v>
      </c>
      <c r="K3798" s="12">
        <v>654</v>
      </c>
      <c r="L3798" s="12">
        <v>11</v>
      </c>
      <c r="M3798" s="12">
        <v>9</v>
      </c>
      <c r="N3798" s="39" t="s">
        <v>145</v>
      </c>
      <c r="O3798" s="31">
        <v>35.065789000000002</v>
      </c>
      <c r="P3798" s="11" t="s">
        <v>298</v>
      </c>
    </row>
    <row r="3799" spans="1:16" ht="48" x14ac:dyDescent="0.25">
      <c r="A3799" s="38">
        <v>40544</v>
      </c>
      <c r="B3799" s="38">
        <v>40602</v>
      </c>
      <c r="C3799" s="11">
        <v>2011</v>
      </c>
      <c r="D3799" s="11" t="s">
        <v>34</v>
      </c>
      <c r="E3799" s="11" t="s">
        <v>39</v>
      </c>
      <c r="F3799" s="11" t="s">
        <v>72</v>
      </c>
      <c r="G3799" s="11" t="s">
        <v>5384</v>
      </c>
      <c r="H3799" s="11" t="s">
        <v>5385</v>
      </c>
      <c r="I3799" s="12">
        <v>0</v>
      </c>
      <c r="J3799" s="12">
        <v>2447</v>
      </c>
      <c r="K3799" s="12">
        <v>0</v>
      </c>
      <c r="L3799" s="12">
        <v>0</v>
      </c>
      <c r="M3799" s="12">
        <v>0</v>
      </c>
      <c r="N3799" s="39">
        <v>0</v>
      </c>
      <c r="O3799" s="31">
        <v>30.870999999999999</v>
      </c>
      <c r="P3799" s="36" t="s">
        <v>41</v>
      </c>
    </row>
    <row r="3800" spans="1:16" ht="48" x14ac:dyDescent="0.25">
      <c r="A3800" s="38">
        <v>40544</v>
      </c>
      <c r="B3800" s="38">
        <v>40602</v>
      </c>
      <c r="C3800" s="11">
        <v>2011</v>
      </c>
      <c r="D3800" s="11" t="s">
        <v>34</v>
      </c>
      <c r="E3800" s="11" t="s">
        <v>39</v>
      </c>
      <c r="F3800" s="36" t="s">
        <v>24</v>
      </c>
      <c r="G3800" s="11" t="s">
        <v>2800</v>
      </c>
      <c r="H3800" s="11" t="s">
        <v>5385</v>
      </c>
      <c r="I3800" s="12">
        <v>0</v>
      </c>
      <c r="J3800" s="12">
        <v>1363</v>
      </c>
      <c r="K3800" s="12">
        <v>0</v>
      </c>
      <c r="L3800" s="12">
        <v>0</v>
      </c>
      <c r="M3800" s="12">
        <v>0</v>
      </c>
      <c r="N3800" s="39">
        <v>0</v>
      </c>
      <c r="O3800" s="31">
        <v>2.851</v>
      </c>
      <c r="P3800" s="36" t="s">
        <v>41</v>
      </c>
    </row>
    <row r="3801" spans="1:16" ht="48" x14ac:dyDescent="0.25">
      <c r="A3801" s="38">
        <v>40544</v>
      </c>
      <c r="B3801" s="38">
        <v>40633</v>
      </c>
      <c r="C3801" s="11">
        <v>2011</v>
      </c>
      <c r="D3801" s="11" t="s">
        <v>34</v>
      </c>
      <c r="E3801" s="11" t="s">
        <v>39</v>
      </c>
      <c r="F3801" s="36" t="s">
        <v>42</v>
      </c>
      <c r="G3801" s="11" t="s">
        <v>5386</v>
      </c>
      <c r="H3801" s="11" t="s">
        <v>5387</v>
      </c>
      <c r="I3801" s="12">
        <v>0</v>
      </c>
      <c r="J3801" s="12">
        <v>6886</v>
      </c>
      <c r="K3801" s="12">
        <v>0</v>
      </c>
      <c r="L3801" s="12">
        <v>0</v>
      </c>
      <c r="M3801" s="12">
        <v>0</v>
      </c>
      <c r="N3801" s="39">
        <v>0</v>
      </c>
      <c r="O3801" s="31">
        <v>19.126999999999999</v>
      </c>
      <c r="P3801" s="36" t="s">
        <v>41</v>
      </c>
    </row>
    <row r="3802" spans="1:16" ht="48" x14ac:dyDescent="0.25">
      <c r="A3802" s="38">
        <v>40544</v>
      </c>
      <c r="B3802" s="38">
        <v>40663</v>
      </c>
      <c r="C3802" s="11">
        <v>2011</v>
      </c>
      <c r="D3802" s="11" t="s">
        <v>34</v>
      </c>
      <c r="E3802" s="11" t="s">
        <v>39</v>
      </c>
      <c r="F3802" s="36" t="s">
        <v>162</v>
      </c>
      <c r="G3802" s="11" t="s">
        <v>5388</v>
      </c>
      <c r="H3802" s="11" t="s">
        <v>5389</v>
      </c>
      <c r="I3802" s="12">
        <v>0</v>
      </c>
      <c r="J3802" s="12">
        <v>12577</v>
      </c>
      <c r="K3802" s="12">
        <v>0</v>
      </c>
      <c r="L3802" s="12">
        <v>0</v>
      </c>
      <c r="M3802" s="12">
        <v>0</v>
      </c>
      <c r="N3802" s="39">
        <v>31342.400000000001</v>
      </c>
      <c r="O3802" s="31">
        <v>484.291</v>
      </c>
      <c r="P3802" s="11" t="s">
        <v>41</v>
      </c>
    </row>
    <row r="3803" spans="1:16" ht="24" x14ac:dyDescent="0.25">
      <c r="A3803" s="38">
        <v>40544</v>
      </c>
      <c r="B3803" s="38">
        <v>40908</v>
      </c>
      <c r="C3803" s="11">
        <v>2011</v>
      </c>
      <c r="D3803" s="11" t="s">
        <v>13</v>
      </c>
      <c r="E3803" s="11" t="s">
        <v>14</v>
      </c>
      <c r="F3803" s="11" t="s">
        <v>65</v>
      </c>
      <c r="G3803" s="11" t="s">
        <v>1272</v>
      </c>
      <c r="H3803" s="11" t="s">
        <v>5390</v>
      </c>
      <c r="I3803" s="12">
        <v>0</v>
      </c>
      <c r="J3803" s="12">
        <v>0</v>
      </c>
      <c r="K3803" s="12">
        <v>0</v>
      </c>
      <c r="L3803" s="12">
        <v>0</v>
      </c>
      <c r="M3803" s="12">
        <v>0</v>
      </c>
      <c r="N3803" s="39">
        <v>1549.2</v>
      </c>
      <c r="O3803" s="31">
        <f>N3803*1000/1000000</f>
        <v>1.5491999999999999</v>
      </c>
      <c r="P3803" s="11" t="s">
        <v>18</v>
      </c>
    </row>
    <row r="3804" spans="1:16" ht="24" x14ac:dyDescent="0.25">
      <c r="A3804" s="38">
        <v>40544</v>
      </c>
      <c r="B3804" s="38">
        <v>40908</v>
      </c>
      <c r="C3804" s="11">
        <v>2011</v>
      </c>
      <c r="D3804" s="11" t="s">
        <v>13</v>
      </c>
      <c r="E3804" s="11" t="s">
        <v>14</v>
      </c>
      <c r="F3804" s="36" t="s">
        <v>28</v>
      </c>
      <c r="G3804" s="11" t="s">
        <v>1272</v>
      </c>
      <c r="H3804" s="11" t="s">
        <v>5390</v>
      </c>
      <c r="I3804" s="12">
        <v>0</v>
      </c>
      <c r="J3804" s="12">
        <v>0</v>
      </c>
      <c r="K3804" s="12">
        <v>0</v>
      </c>
      <c r="L3804" s="12">
        <v>0</v>
      </c>
      <c r="M3804" s="12">
        <v>0</v>
      </c>
      <c r="N3804" s="39">
        <v>19508.560000000001</v>
      </c>
      <c r="O3804" s="31">
        <f>N3804*1000/1000000</f>
        <v>19.508559999999999</v>
      </c>
      <c r="P3804" s="11" t="s">
        <v>18</v>
      </c>
    </row>
    <row r="3805" spans="1:16" ht="36" x14ac:dyDescent="0.25">
      <c r="A3805" s="38">
        <v>40544</v>
      </c>
      <c r="B3805" s="38">
        <v>40908</v>
      </c>
      <c r="C3805" s="11">
        <v>2011</v>
      </c>
      <c r="D3805" s="11" t="s">
        <v>13</v>
      </c>
      <c r="E3805" s="11" t="s">
        <v>14</v>
      </c>
      <c r="F3805" s="11" t="s">
        <v>72</v>
      </c>
      <c r="G3805" s="11" t="s">
        <v>1272</v>
      </c>
      <c r="H3805" s="11" t="s">
        <v>5390</v>
      </c>
      <c r="I3805" s="12">
        <v>0</v>
      </c>
      <c r="J3805" s="12">
        <v>0</v>
      </c>
      <c r="K3805" s="12">
        <v>0</v>
      </c>
      <c r="L3805" s="12">
        <v>0</v>
      </c>
      <c r="M3805" s="12">
        <v>0</v>
      </c>
      <c r="N3805" s="39">
        <v>32</v>
      </c>
      <c r="O3805" s="31">
        <f>N3805*1000/1000000</f>
        <v>3.2000000000000001E-2</v>
      </c>
      <c r="P3805" s="11" t="s">
        <v>18</v>
      </c>
    </row>
    <row r="3806" spans="1:16" ht="24" x14ac:dyDescent="0.25">
      <c r="A3806" s="38">
        <v>40544</v>
      </c>
      <c r="B3806" s="38">
        <v>40908</v>
      </c>
      <c r="C3806" s="11">
        <v>2011</v>
      </c>
      <c r="D3806" s="11" t="s">
        <v>13</v>
      </c>
      <c r="E3806" s="11" t="s">
        <v>14</v>
      </c>
      <c r="F3806" s="11" t="s">
        <v>189</v>
      </c>
      <c r="G3806" s="11" t="s">
        <v>1272</v>
      </c>
      <c r="H3806" s="11" t="s">
        <v>5390</v>
      </c>
      <c r="I3806" s="12">
        <v>0</v>
      </c>
      <c r="J3806" s="12">
        <v>0</v>
      </c>
      <c r="K3806" s="12">
        <v>0</v>
      </c>
      <c r="L3806" s="12">
        <v>0</v>
      </c>
      <c r="M3806" s="12">
        <v>0</v>
      </c>
      <c r="N3806" s="39">
        <v>4747.8</v>
      </c>
      <c r="O3806" s="31">
        <f>N3806*1000/1000000</f>
        <v>4.7477999999999998</v>
      </c>
      <c r="P3806" s="11" t="s">
        <v>18</v>
      </c>
    </row>
    <row r="3807" spans="1:16" ht="24" x14ac:dyDescent="0.25">
      <c r="A3807" s="38">
        <v>40544</v>
      </c>
      <c r="B3807" s="38">
        <v>40908</v>
      </c>
      <c r="C3807" s="11">
        <v>2011</v>
      </c>
      <c r="D3807" s="11" t="s">
        <v>13</v>
      </c>
      <c r="E3807" s="11" t="s">
        <v>14</v>
      </c>
      <c r="F3807" s="36" t="s">
        <v>57</v>
      </c>
      <c r="G3807" s="11" t="s">
        <v>1272</v>
      </c>
      <c r="H3807" s="11" t="s">
        <v>5390</v>
      </c>
      <c r="I3807" s="12">
        <v>0</v>
      </c>
      <c r="J3807" s="12">
        <v>0</v>
      </c>
      <c r="K3807" s="12">
        <v>0</v>
      </c>
      <c r="L3807" s="12">
        <v>0</v>
      </c>
      <c r="M3807" s="12">
        <v>0</v>
      </c>
      <c r="N3807" s="39">
        <v>424540.73</v>
      </c>
      <c r="O3807" s="31">
        <v>834.18169999999998</v>
      </c>
      <c r="P3807" s="11" t="s">
        <v>5391</v>
      </c>
    </row>
    <row r="3808" spans="1:16" ht="24" x14ac:dyDescent="0.25">
      <c r="A3808" s="38">
        <v>40544</v>
      </c>
      <c r="B3808" s="38">
        <v>40908</v>
      </c>
      <c r="C3808" s="11">
        <v>2011</v>
      </c>
      <c r="D3808" s="11" t="s">
        <v>13</v>
      </c>
      <c r="E3808" s="11" t="s">
        <v>14</v>
      </c>
      <c r="F3808" s="36" t="s">
        <v>78</v>
      </c>
      <c r="G3808" s="11" t="s">
        <v>1272</v>
      </c>
      <c r="H3808" s="11" t="s">
        <v>5390</v>
      </c>
      <c r="I3808" s="12">
        <v>0</v>
      </c>
      <c r="J3808" s="12">
        <v>0</v>
      </c>
      <c r="K3808" s="12">
        <v>0</v>
      </c>
      <c r="L3808" s="12">
        <v>0</v>
      </c>
      <c r="M3808" s="12">
        <v>0</v>
      </c>
      <c r="N3808" s="39">
        <v>104</v>
      </c>
      <c r="O3808" s="31">
        <f t="shared" ref="O3808:O3834" si="1">N3808*1000/1000000</f>
        <v>0.104</v>
      </c>
      <c r="P3808" s="11" t="s">
        <v>18</v>
      </c>
    </row>
    <row r="3809" spans="1:16" ht="24" x14ac:dyDescent="0.25">
      <c r="A3809" s="38">
        <v>40544</v>
      </c>
      <c r="B3809" s="38">
        <v>40908</v>
      </c>
      <c r="C3809" s="11">
        <v>2011</v>
      </c>
      <c r="D3809" s="11" t="s">
        <v>13</v>
      </c>
      <c r="E3809" s="11" t="s">
        <v>14</v>
      </c>
      <c r="F3809" s="36" t="s">
        <v>36</v>
      </c>
      <c r="G3809" s="11" t="s">
        <v>1272</v>
      </c>
      <c r="H3809" s="11" t="s">
        <v>5390</v>
      </c>
      <c r="I3809" s="12">
        <v>0</v>
      </c>
      <c r="J3809" s="12">
        <v>0</v>
      </c>
      <c r="K3809" s="12">
        <v>0</v>
      </c>
      <c r="L3809" s="12">
        <v>0</v>
      </c>
      <c r="M3809" s="12">
        <v>0</v>
      </c>
      <c r="N3809" s="39">
        <v>14434.87</v>
      </c>
      <c r="O3809" s="31">
        <f t="shared" si="1"/>
        <v>14.43487</v>
      </c>
      <c r="P3809" s="11" t="s">
        <v>18</v>
      </c>
    </row>
    <row r="3810" spans="1:16" ht="24" x14ac:dyDescent="0.25">
      <c r="A3810" s="38">
        <v>40544</v>
      </c>
      <c r="B3810" s="38">
        <v>40908</v>
      </c>
      <c r="C3810" s="11">
        <v>2011</v>
      </c>
      <c r="D3810" s="11" t="s">
        <v>13</v>
      </c>
      <c r="E3810" s="11" t="s">
        <v>14</v>
      </c>
      <c r="F3810" s="36" t="s">
        <v>21</v>
      </c>
      <c r="G3810" s="11" t="s">
        <v>1272</v>
      </c>
      <c r="H3810" s="11" t="s">
        <v>5390</v>
      </c>
      <c r="I3810" s="12">
        <v>0</v>
      </c>
      <c r="J3810" s="12">
        <v>0</v>
      </c>
      <c r="K3810" s="12">
        <v>0</v>
      </c>
      <c r="L3810" s="12">
        <v>0</v>
      </c>
      <c r="M3810" s="12">
        <v>0</v>
      </c>
      <c r="N3810" s="39">
        <v>87920.05</v>
      </c>
      <c r="O3810" s="31">
        <f t="shared" si="1"/>
        <v>87.920050000000003</v>
      </c>
      <c r="P3810" s="11" t="s">
        <v>18</v>
      </c>
    </row>
    <row r="3811" spans="1:16" ht="24" x14ac:dyDescent="0.25">
      <c r="A3811" s="38">
        <v>40544</v>
      </c>
      <c r="B3811" s="38">
        <v>40908</v>
      </c>
      <c r="C3811" s="11">
        <v>2011</v>
      </c>
      <c r="D3811" s="11" t="s">
        <v>13</v>
      </c>
      <c r="E3811" s="11" t="s">
        <v>14</v>
      </c>
      <c r="F3811" s="36" t="s">
        <v>165</v>
      </c>
      <c r="G3811" s="11" t="s">
        <v>1272</v>
      </c>
      <c r="H3811" s="11" t="s">
        <v>5390</v>
      </c>
      <c r="I3811" s="12">
        <v>0</v>
      </c>
      <c r="J3811" s="12">
        <v>0</v>
      </c>
      <c r="K3811" s="12">
        <v>0</v>
      </c>
      <c r="L3811" s="12">
        <v>0</v>
      </c>
      <c r="M3811" s="12">
        <v>0</v>
      </c>
      <c r="N3811" s="39">
        <v>4415.62</v>
      </c>
      <c r="O3811" s="31">
        <f t="shared" si="1"/>
        <v>4.4156199999999997</v>
      </c>
      <c r="P3811" s="11" t="s">
        <v>18</v>
      </c>
    </row>
    <row r="3812" spans="1:16" ht="24" x14ac:dyDescent="0.25">
      <c r="A3812" s="38">
        <v>40544</v>
      </c>
      <c r="B3812" s="38">
        <v>40908</v>
      </c>
      <c r="C3812" s="11">
        <v>2011</v>
      </c>
      <c r="D3812" s="11" t="s">
        <v>13</v>
      </c>
      <c r="E3812" s="11" t="s">
        <v>14</v>
      </c>
      <c r="F3812" s="36" t="s">
        <v>24</v>
      </c>
      <c r="G3812" s="11" t="s">
        <v>1272</v>
      </c>
      <c r="H3812" s="11" t="s">
        <v>5390</v>
      </c>
      <c r="I3812" s="12">
        <v>0</v>
      </c>
      <c r="J3812" s="12">
        <v>0</v>
      </c>
      <c r="K3812" s="12">
        <v>0</v>
      </c>
      <c r="L3812" s="12">
        <v>0</v>
      </c>
      <c r="M3812" s="12">
        <v>0</v>
      </c>
      <c r="N3812" s="39">
        <v>42005.4</v>
      </c>
      <c r="O3812" s="31">
        <f t="shared" si="1"/>
        <v>42.005400000000002</v>
      </c>
      <c r="P3812" s="11" t="s">
        <v>18</v>
      </c>
    </row>
    <row r="3813" spans="1:16" ht="24" x14ac:dyDescent="0.25">
      <c r="A3813" s="38">
        <v>40544</v>
      </c>
      <c r="B3813" s="38">
        <v>40908</v>
      </c>
      <c r="C3813" s="11">
        <v>2011</v>
      </c>
      <c r="D3813" s="11" t="s">
        <v>13</v>
      </c>
      <c r="E3813" s="11" t="s">
        <v>14</v>
      </c>
      <c r="F3813" s="36" t="s">
        <v>55</v>
      </c>
      <c r="G3813" s="11" t="s">
        <v>1272</v>
      </c>
      <c r="H3813" s="11" t="s">
        <v>5390</v>
      </c>
      <c r="I3813" s="12">
        <v>0</v>
      </c>
      <c r="J3813" s="12">
        <v>0</v>
      </c>
      <c r="K3813" s="12">
        <v>0</v>
      </c>
      <c r="L3813" s="12">
        <v>0</v>
      </c>
      <c r="M3813" s="12">
        <v>0</v>
      </c>
      <c r="N3813" s="39">
        <v>2385</v>
      </c>
      <c r="O3813" s="31">
        <f t="shared" si="1"/>
        <v>2.3849999999999998</v>
      </c>
      <c r="P3813" s="11" t="s">
        <v>18</v>
      </c>
    </row>
    <row r="3814" spans="1:16" ht="24" x14ac:dyDescent="0.25">
      <c r="A3814" s="38">
        <v>40544</v>
      </c>
      <c r="B3814" s="38">
        <v>40908</v>
      </c>
      <c r="C3814" s="11">
        <v>2011</v>
      </c>
      <c r="D3814" s="11" t="s">
        <v>13</v>
      </c>
      <c r="E3814" s="11" t="s">
        <v>14</v>
      </c>
      <c r="F3814" s="36" t="s">
        <v>15</v>
      </c>
      <c r="G3814" s="11" t="s">
        <v>1272</v>
      </c>
      <c r="H3814" s="11" t="s">
        <v>5390</v>
      </c>
      <c r="I3814" s="12">
        <v>0</v>
      </c>
      <c r="J3814" s="12">
        <v>0</v>
      </c>
      <c r="K3814" s="12">
        <v>0</v>
      </c>
      <c r="L3814" s="12">
        <v>0</v>
      </c>
      <c r="M3814" s="12">
        <v>0</v>
      </c>
      <c r="N3814" s="39">
        <v>12818.25</v>
      </c>
      <c r="O3814" s="31">
        <f t="shared" si="1"/>
        <v>12.818250000000001</v>
      </c>
      <c r="P3814" s="11" t="s">
        <v>18</v>
      </c>
    </row>
    <row r="3815" spans="1:16" ht="24" x14ac:dyDescent="0.25">
      <c r="A3815" s="38">
        <v>40544</v>
      </c>
      <c r="B3815" s="38">
        <v>40908</v>
      </c>
      <c r="C3815" s="11">
        <v>2011</v>
      </c>
      <c r="D3815" s="11" t="s">
        <v>13</v>
      </c>
      <c r="E3815" s="11" t="s">
        <v>14</v>
      </c>
      <c r="F3815" s="36" t="s">
        <v>155</v>
      </c>
      <c r="G3815" s="11" t="s">
        <v>1272</v>
      </c>
      <c r="H3815" s="11" t="s">
        <v>5390</v>
      </c>
      <c r="I3815" s="12">
        <v>0</v>
      </c>
      <c r="J3815" s="12">
        <v>0</v>
      </c>
      <c r="K3815" s="12">
        <v>0</v>
      </c>
      <c r="L3815" s="12">
        <v>0</v>
      </c>
      <c r="M3815" s="12">
        <v>0</v>
      </c>
      <c r="N3815" s="39">
        <v>4076.38</v>
      </c>
      <c r="O3815" s="31">
        <f t="shared" si="1"/>
        <v>4.0763800000000003</v>
      </c>
      <c r="P3815" s="11" t="s">
        <v>18</v>
      </c>
    </row>
    <row r="3816" spans="1:16" ht="24" x14ac:dyDescent="0.25">
      <c r="A3816" s="38">
        <v>40544</v>
      </c>
      <c r="B3816" s="38">
        <v>40908</v>
      </c>
      <c r="C3816" s="11">
        <v>2011</v>
      </c>
      <c r="D3816" s="11" t="s">
        <v>13</v>
      </c>
      <c r="E3816" s="11" t="s">
        <v>14</v>
      </c>
      <c r="F3816" s="36" t="s">
        <v>19</v>
      </c>
      <c r="G3816" s="11" t="s">
        <v>1272</v>
      </c>
      <c r="H3816" s="11" t="s">
        <v>5390</v>
      </c>
      <c r="I3816" s="12">
        <v>0</v>
      </c>
      <c r="J3816" s="12">
        <v>380</v>
      </c>
      <c r="K3816" s="12">
        <v>0</v>
      </c>
      <c r="L3816" s="12">
        <v>0</v>
      </c>
      <c r="M3816" s="12">
        <v>0</v>
      </c>
      <c r="N3816" s="39">
        <v>28781</v>
      </c>
      <c r="O3816" s="31">
        <f t="shared" si="1"/>
        <v>28.780999999999999</v>
      </c>
      <c r="P3816" s="11" t="s">
        <v>18</v>
      </c>
    </row>
    <row r="3817" spans="1:16" ht="24" x14ac:dyDescent="0.25">
      <c r="A3817" s="38">
        <v>40544</v>
      </c>
      <c r="B3817" s="38">
        <v>40908</v>
      </c>
      <c r="C3817" s="11">
        <v>2011</v>
      </c>
      <c r="D3817" s="11" t="s">
        <v>13</v>
      </c>
      <c r="E3817" s="11" t="s">
        <v>14</v>
      </c>
      <c r="F3817" s="36" t="s">
        <v>51</v>
      </c>
      <c r="G3817" s="11" t="s">
        <v>1272</v>
      </c>
      <c r="H3817" s="11" t="s">
        <v>5390</v>
      </c>
      <c r="I3817" s="12">
        <v>0</v>
      </c>
      <c r="J3817" s="12">
        <v>0</v>
      </c>
      <c r="K3817" s="12">
        <v>0</v>
      </c>
      <c r="L3817" s="12">
        <v>0</v>
      </c>
      <c r="M3817" s="12">
        <v>0</v>
      </c>
      <c r="N3817" s="39">
        <v>9283.84</v>
      </c>
      <c r="O3817" s="31">
        <f t="shared" si="1"/>
        <v>9.2838399999999996</v>
      </c>
      <c r="P3817" s="11" t="s">
        <v>18</v>
      </c>
    </row>
    <row r="3818" spans="1:16" ht="24" x14ac:dyDescent="0.25">
      <c r="A3818" s="38">
        <v>40544</v>
      </c>
      <c r="B3818" s="38">
        <v>40908</v>
      </c>
      <c r="C3818" s="11">
        <v>2011</v>
      </c>
      <c r="D3818" s="11" t="s">
        <v>13</v>
      </c>
      <c r="E3818" s="11" t="s">
        <v>14</v>
      </c>
      <c r="F3818" s="36" t="s">
        <v>75</v>
      </c>
      <c r="G3818" s="11" t="s">
        <v>1272</v>
      </c>
      <c r="H3818" s="11" t="s">
        <v>5390</v>
      </c>
      <c r="I3818" s="12">
        <v>0</v>
      </c>
      <c r="J3818" s="12">
        <v>0</v>
      </c>
      <c r="K3818" s="12">
        <v>0</v>
      </c>
      <c r="L3818" s="12">
        <v>0</v>
      </c>
      <c r="M3818" s="12">
        <v>0</v>
      </c>
      <c r="N3818" s="39">
        <v>11840.1</v>
      </c>
      <c r="O3818" s="31">
        <f t="shared" si="1"/>
        <v>11.8401</v>
      </c>
      <c r="P3818" s="11" t="s">
        <v>18</v>
      </c>
    </row>
    <row r="3819" spans="1:16" ht="24" x14ac:dyDescent="0.25">
      <c r="A3819" s="38">
        <v>40544</v>
      </c>
      <c r="B3819" s="38">
        <v>40908</v>
      </c>
      <c r="C3819" s="11">
        <v>2011</v>
      </c>
      <c r="D3819" s="11" t="s">
        <v>13</v>
      </c>
      <c r="E3819" s="11" t="s">
        <v>14</v>
      </c>
      <c r="F3819" s="36" t="s">
        <v>26</v>
      </c>
      <c r="G3819" s="11" t="s">
        <v>1272</v>
      </c>
      <c r="H3819" s="11" t="s">
        <v>5390</v>
      </c>
      <c r="I3819" s="12">
        <v>0</v>
      </c>
      <c r="J3819" s="12">
        <v>0</v>
      </c>
      <c r="K3819" s="12">
        <v>0</v>
      </c>
      <c r="L3819" s="12">
        <v>0</v>
      </c>
      <c r="M3819" s="12">
        <v>0</v>
      </c>
      <c r="N3819" s="39">
        <v>2522.1999999999998</v>
      </c>
      <c r="O3819" s="31">
        <f t="shared" si="1"/>
        <v>2.5222000000000002</v>
      </c>
      <c r="P3819" s="11" t="s">
        <v>18</v>
      </c>
    </row>
    <row r="3820" spans="1:16" ht="24" x14ac:dyDescent="0.25">
      <c r="A3820" s="38">
        <v>40544</v>
      </c>
      <c r="B3820" s="38">
        <v>40908</v>
      </c>
      <c r="C3820" s="11">
        <v>2011</v>
      </c>
      <c r="D3820" s="11" t="s">
        <v>13</v>
      </c>
      <c r="E3820" s="11" t="s">
        <v>14</v>
      </c>
      <c r="F3820" s="11" t="s">
        <v>77</v>
      </c>
      <c r="G3820" s="11" t="s">
        <v>1272</v>
      </c>
      <c r="H3820" s="11" t="s">
        <v>5390</v>
      </c>
      <c r="I3820" s="12">
        <v>0</v>
      </c>
      <c r="J3820" s="12">
        <v>0</v>
      </c>
      <c r="K3820" s="12">
        <v>0</v>
      </c>
      <c r="L3820" s="12">
        <v>0</v>
      </c>
      <c r="M3820" s="12">
        <v>0</v>
      </c>
      <c r="N3820" s="39">
        <v>4560</v>
      </c>
      <c r="O3820" s="31">
        <f t="shared" si="1"/>
        <v>4.5599999999999996</v>
      </c>
      <c r="P3820" s="11" t="s">
        <v>18</v>
      </c>
    </row>
    <row r="3821" spans="1:16" ht="24" x14ac:dyDescent="0.25">
      <c r="A3821" s="38">
        <v>40544</v>
      </c>
      <c r="B3821" s="38">
        <v>40908</v>
      </c>
      <c r="C3821" s="11">
        <v>2011</v>
      </c>
      <c r="D3821" s="11" t="s">
        <v>13</v>
      </c>
      <c r="E3821" s="11" t="s">
        <v>14</v>
      </c>
      <c r="F3821" s="36" t="s">
        <v>62</v>
      </c>
      <c r="G3821" s="11" t="s">
        <v>1272</v>
      </c>
      <c r="H3821" s="11" t="s">
        <v>5390</v>
      </c>
      <c r="I3821" s="12">
        <v>0</v>
      </c>
      <c r="J3821" s="12">
        <v>164</v>
      </c>
      <c r="K3821" s="12">
        <v>0</v>
      </c>
      <c r="L3821" s="12">
        <v>0</v>
      </c>
      <c r="M3821" s="12">
        <v>0</v>
      </c>
      <c r="N3821" s="39">
        <v>17935.419999999998</v>
      </c>
      <c r="O3821" s="31">
        <f t="shared" si="1"/>
        <v>17.935420000000001</v>
      </c>
      <c r="P3821" s="11" t="s">
        <v>18</v>
      </c>
    </row>
    <row r="3822" spans="1:16" ht="24" x14ac:dyDescent="0.25">
      <c r="A3822" s="38">
        <v>40544</v>
      </c>
      <c r="B3822" s="38">
        <v>40908</v>
      </c>
      <c r="C3822" s="11">
        <v>2011</v>
      </c>
      <c r="D3822" s="11" t="s">
        <v>13</v>
      </c>
      <c r="E3822" s="11" t="s">
        <v>14</v>
      </c>
      <c r="F3822" s="11" t="s">
        <v>92</v>
      </c>
      <c r="G3822" s="11" t="s">
        <v>1272</v>
      </c>
      <c r="H3822" s="11" t="s">
        <v>5390</v>
      </c>
      <c r="I3822" s="12">
        <v>0</v>
      </c>
      <c r="J3822" s="12">
        <v>0</v>
      </c>
      <c r="K3822" s="12">
        <v>0</v>
      </c>
      <c r="L3822" s="12">
        <v>0</v>
      </c>
      <c r="M3822" s="12">
        <v>0</v>
      </c>
      <c r="N3822" s="39">
        <v>18176</v>
      </c>
      <c r="O3822" s="31">
        <f t="shared" si="1"/>
        <v>18.175999999999998</v>
      </c>
      <c r="P3822" s="11" t="s">
        <v>18</v>
      </c>
    </row>
    <row r="3823" spans="1:16" ht="24" x14ac:dyDescent="0.25">
      <c r="A3823" s="38">
        <v>40544</v>
      </c>
      <c r="B3823" s="38">
        <v>40908</v>
      </c>
      <c r="C3823" s="11">
        <v>2011</v>
      </c>
      <c r="D3823" s="11" t="s">
        <v>13</v>
      </c>
      <c r="E3823" s="11" t="s">
        <v>14</v>
      </c>
      <c r="F3823" s="36" t="s">
        <v>97</v>
      </c>
      <c r="G3823" s="11" t="s">
        <v>1272</v>
      </c>
      <c r="H3823" s="11" t="s">
        <v>5390</v>
      </c>
      <c r="I3823" s="12">
        <v>0</v>
      </c>
      <c r="J3823" s="12">
        <v>0</v>
      </c>
      <c r="K3823" s="12">
        <v>0</v>
      </c>
      <c r="L3823" s="12">
        <v>0</v>
      </c>
      <c r="M3823" s="12">
        <v>0</v>
      </c>
      <c r="N3823" s="39">
        <v>10901.64</v>
      </c>
      <c r="O3823" s="31">
        <f t="shared" si="1"/>
        <v>10.90164</v>
      </c>
      <c r="P3823" s="11" t="s">
        <v>18</v>
      </c>
    </row>
    <row r="3824" spans="1:16" ht="24" x14ac:dyDescent="0.25">
      <c r="A3824" s="38">
        <v>40544</v>
      </c>
      <c r="B3824" s="38">
        <v>40908</v>
      </c>
      <c r="C3824" s="11">
        <v>2011</v>
      </c>
      <c r="D3824" s="11" t="s">
        <v>13</v>
      </c>
      <c r="E3824" s="11" t="s">
        <v>14</v>
      </c>
      <c r="F3824" s="36" t="s">
        <v>44</v>
      </c>
      <c r="G3824" s="11" t="s">
        <v>1272</v>
      </c>
      <c r="H3824" s="11" t="s">
        <v>5390</v>
      </c>
      <c r="I3824" s="12">
        <v>0</v>
      </c>
      <c r="J3824" s="12">
        <v>0</v>
      </c>
      <c r="K3824" s="12">
        <v>0</v>
      </c>
      <c r="L3824" s="12">
        <v>0</v>
      </c>
      <c r="M3824" s="12">
        <v>0</v>
      </c>
      <c r="N3824" s="39">
        <v>2775.5</v>
      </c>
      <c r="O3824" s="31">
        <f t="shared" si="1"/>
        <v>2.7755000000000001</v>
      </c>
      <c r="P3824" s="11" t="s">
        <v>18</v>
      </c>
    </row>
    <row r="3825" spans="1:16" ht="24" x14ac:dyDescent="0.25">
      <c r="A3825" s="38">
        <v>40544</v>
      </c>
      <c r="B3825" s="38">
        <v>40908</v>
      </c>
      <c r="C3825" s="11">
        <v>2011</v>
      </c>
      <c r="D3825" s="11" t="s">
        <v>13</v>
      </c>
      <c r="E3825" s="11" t="s">
        <v>14</v>
      </c>
      <c r="F3825" s="36" t="s">
        <v>30</v>
      </c>
      <c r="G3825" s="11" t="s">
        <v>1272</v>
      </c>
      <c r="H3825" s="11" t="s">
        <v>5390</v>
      </c>
      <c r="I3825" s="12">
        <v>0</v>
      </c>
      <c r="J3825" s="12">
        <v>0</v>
      </c>
      <c r="K3825" s="12">
        <v>0</v>
      </c>
      <c r="L3825" s="12">
        <v>0</v>
      </c>
      <c r="M3825" s="12">
        <v>0</v>
      </c>
      <c r="N3825" s="39">
        <v>79022.2</v>
      </c>
      <c r="O3825" s="31">
        <f t="shared" si="1"/>
        <v>79.022199999999998</v>
      </c>
      <c r="P3825" s="11" t="s">
        <v>18</v>
      </c>
    </row>
    <row r="3826" spans="1:16" ht="24" x14ac:dyDescent="0.25">
      <c r="A3826" s="38">
        <v>40544</v>
      </c>
      <c r="B3826" s="38">
        <v>40908</v>
      </c>
      <c r="C3826" s="11">
        <v>2011</v>
      </c>
      <c r="D3826" s="11" t="s">
        <v>13</v>
      </c>
      <c r="E3826" s="11" t="s">
        <v>14</v>
      </c>
      <c r="F3826" s="36" t="s">
        <v>42</v>
      </c>
      <c r="G3826" s="11" t="s">
        <v>1272</v>
      </c>
      <c r="H3826" s="11" t="s">
        <v>5390</v>
      </c>
      <c r="I3826" s="12">
        <v>0</v>
      </c>
      <c r="J3826" s="12">
        <v>0</v>
      </c>
      <c r="K3826" s="12">
        <v>0</v>
      </c>
      <c r="L3826" s="12">
        <v>0</v>
      </c>
      <c r="M3826" s="12">
        <v>0</v>
      </c>
      <c r="N3826" s="39">
        <v>13496.75</v>
      </c>
      <c r="O3826" s="31">
        <f t="shared" si="1"/>
        <v>13.49675</v>
      </c>
      <c r="P3826" s="11" t="s">
        <v>18</v>
      </c>
    </row>
    <row r="3827" spans="1:16" ht="24" x14ac:dyDescent="0.25">
      <c r="A3827" s="38">
        <v>40544</v>
      </c>
      <c r="B3827" s="38">
        <v>40908</v>
      </c>
      <c r="C3827" s="11">
        <v>2011</v>
      </c>
      <c r="D3827" s="11" t="s">
        <v>13</v>
      </c>
      <c r="E3827" s="11" t="s">
        <v>14</v>
      </c>
      <c r="F3827" s="36" t="s">
        <v>59</v>
      </c>
      <c r="G3827" s="11" t="s">
        <v>1272</v>
      </c>
      <c r="H3827" s="11" t="s">
        <v>5390</v>
      </c>
      <c r="I3827" s="12">
        <v>0</v>
      </c>
      <c r="J3827" s="12">
        <v>0</v>
      </c>
      <c r="K3827" s="12">
        <v>0</v>
      </c>
      <c r="L3827" s="12">
        <v>0</v>
      </c>
      <c r="M3827" s="12">
        <v>0</v>
      </c>
      <c r="N3827" s="39">
        <v>4084</v>
      </c>
      <c r="O3827" s="31">
        <f t="shared" si="1"/>
        <v>4.0839999999999996</v>
      </c>
      <c r="P3827" s="11" t="s">
        <v>18</v>
      </c>
    </row>
    <row r="3828" spans="1:16" ht="24" x14ac:dyDescent="0.25">
      <c r="A3828" s="38">
        <v>40544</v>
      </c>
      <c r="B3828" s="38">
        <v>40908</v>
      </c>
      <c r="C3828" s="11">
        <v>2011</v>
      </c>
      <c r="D3828" s="11" t="s">
        <v>13</v>
      </c>
      <c r="E3828" s="11" t="s">
        <v>14</v>
      </c>
      <c r="F3828" s="36" t="s">
        <v>47</v>
      </c>
      <c r="G3828" s="11" t="s">
        <v>1272</v>
      </c>
      <c r="H3828" s="11" t="s">
        <v>5390</v>
      </c>
      <c r="I3828" s="12">
        <v>0</v>
      </c>
      <c r="J3828" s="12">
        <v>0</v>
      </c>
      <c r="K3828" s="12">
        <v>0</v>
      </c>
      <c r="L3828" s="12">
        <v>0</v>
      </c>
      <c r="M3828" s="12">
        <v>0</v>
      </c>
      <c r="N3828" s="39">
        <v>63237</v>
      </c>
      <c r="O3828" s="31">
        <f t="shared" si="1"/>
        <v>63.237000000000002</v>
      </c>
      <c r="P3828" s="11" t="s">
        <v>18</v>
      </c>
    </row>
    <row r="3829" spans="1:16" ht="24" x14ac:dyDescent="0.25">
      <c r="A3829" s="38">
        <v>40544</v>
      </c>
      <c r="B3829" s="38">
        <v>40908</v>
      </c>
      <c r="C3829" s="11">
        <v>2011</v>
      </c>
      <c r="D3829" s="11" t="s">
        <v>13</v>
      </c>
      <c r="E3829" s="11" t="s">
        <v>14</v>
      </c>
      <c r="F3829" s="11" t="s">
        <v>598</v>
      </c>
      <c r="G3829" s="11" t="s">
        <v>1272</v>
      </c>
      <c r="H3829" s="11" t="s">
        <v>5390</v>
      </c>
      <c r="I3829" s="12">
        <v>0</v>
      </c>
      <c r="J3829" s="12">
        <v>0</v>
      </c>
      <c r="K3829" s="12">
        <v>0</v>
      </c>
      <c r="L3829" s="12">
        <v>0</v>
      </c>
      <c r="M3829" s="12">
        <v>0</v>
      </c>
      <c r="N3829" s="39">
        <v>289</v>
      </c>
      <c r="O3829" s="31">
        <f t="shared" si="1"/>
        <v>0.28899999999999998</v>
      </c>
      <c r="P3829" s="11" t="s">
        <v>18</v>
      </c>
    </row>
    <row r="3830" spans="1:16" ht="24" x14ac:dyDescent="0.25">
      <c r="A3830" s="38">
        <v>40544</v>
      </c>
      <c r="B3830" s="38">
        <v>40908</v>
      </c>
      <c r="C3830" s="11">
        <v>2011</v>
      </c>
      <c r="D3830" s="11" t="s">
        <v>13</v>
      </c>
      <c r="E3830" s="11" t="s">
        <v>14</v>
      </c>
      <c r="F3830" s="36" t="s">
        <v>69</v>
      </c>
      <c r="G3830" s="11" t="s">
        <v>1272</v>
      </c>
      <c r="H3830" s="11" t="s">
        <v>5390</v>
      </c>
      <c r="I3830" s="12">
        <v>0</v>
      </c>
      <c r="J3830" s="12">
        <v>400</v>
      </c>
      <c r="K3830" s="12">
        <v>0</v>
      </c>
      <c r="L3830" s="12">
        <v>0</v>
      </c>
      <c r="M3830" s="12">
        <v>0</v>
      </c>
      <c r="N3830" s="39">
        <v>15958.8</v>
      </c>
      <c r="O3830" s="31">
        <f t="shared" si="1"/>
        <v>15.9588</v>
      </c>
      <c r="P3830" s="11" t="s">
        <v>18</v>
      </c>
    </row>
    <row r="3831" spans="1:16" ht="24" x14ac:dyDescent="0.25">
      <c r="A3831" s="38">
        <v>40544</v>
      </c>
      <c r="B3831" s="38">
        <v>40908</v>
      </c>
      <c r="C3831" s="11">
        <v>2011</v>
      </c>
      <c r="D3831" s="11" t="s">
        <v>13</v>
      </c>
      <c r="E3831" s="11" t="s">
        <v>14</v>
      </c>
      <c r="F3831" s="11" t="s">
        <v>100</v>
      </c>
      <c r="G3831" s="11" t="s">
        <v>1272</v>
      </c>
      <c r="H3831" s="11" t="s">
        <v>5390</v>
      </c>
      <c r="I3831" s="12">
        <v>0</v>
      </c>
      <c r="J3831" s="12">
        <v>0</v>
      </c>
      <c r="K3831" s="12">
        <v>0</v>
      </c>
      <c r="L3831" s="12">
        <v>0</v>
      </c>
      <c r="M3831" s="12">
        <v>0</v>
      </c>
      <c r="N3831" s="39">
        <v>1602.25</v>
      </c>
      <c r="O3831" s="31">
        <f t="shared" si="1"/>
        <v>1.60225</v>
      </c>
      <c r="P3831" s="11" t="s">
        <v>18</v>
      </c>
    </row>
    <row r="3832" spans="1:16" ht="24" x14ac:dyDescent="0.25">
      <c r="A3832" s="38">
        <v>40544</v>
      </c>
      <c r="B3832" s="38">
        <v>40908</v>
      </c>
      <c r="C3832" s="11">
        <v>2011</v>
      </c>
      <c r="D3832" s="11" t="s">
        <v>13</v>
      </c>
      <c r="E3832" s="11" t="s">
        <v>14</v>
      </c>
      <c r="F3832" s="36" t="s">
        <v>162</v>
      </c>
      <c r="G3832" s="11" t="s">
        <v>1272</v>
      </c>
      <c r="H3832" s="11" t="s">
        <v>5390</v>
      </c>
      <c r="I3832" s="12">
        <v>0</v>
      </c>
      <c r="J3832" s="12">
        <v>0</v>
      </c>
      <c r="K3832" s="12">
        <v>0</v>
      </c>
      <c r="L3832" s="12">
        <v>0</v>
      </c>
      <c r="M3832" s="12">
        <v>0</v>
      </c>
      <c r="N3832" s="39">
        <v>3664.75</v>
      </c>
      <c r="O3832" s="31">
        <f t="shared" si="1"/>
        <v>3.6647500000000002</v>
      </c>
      <c r="P3832" s="11" t="s">
        <v>18</v>
      </c>
    </row>
    <row r="3833" spans="1:16" ht="24" x14ac:dyDescent="0.25">
      <c r="A3833" s="38">
        <v>40544</v>
      </c>
      <c r="B3833" s="38">
        <v>40908</v>
      </c>
      <c r="C3833" s="11">
        <v>2011</v>
      </c>
      <c r="D3833" s="11" t="s">
        <v>13</v>
      </c>
      <c r="E3833" s="11" t="s">
        <v>14</v>
      </c>
      <c r="F3833" s="36" t="s">
        <v>253</v>
      </c>
      <c r="G3833" s="11" t="s">
        <v>1272</v>
      </c>
      <c r="H3833" s="11" t="s">
        <v>5390</v>
      </c>
      <c r="I3833" s="12">
        <v>0</v>
      </c>
      <c r="J3833" s="12">
        <v>0</v>
      </c>
      <c r="K3833" s="12">
        <v>0</v>
      </c>
      <c r="L3833" s="12">
        <v>0</v>
      </c>
      <c r="M3833" s="12">
        <v>0</v>
      </c>
      <c r="N3833" s="39">
        <v>7458</v>
      </c>
      <c r="O3833" s="31">
        <f t="shared" si="1"/>
        <v>7.4580000000000002</v>
      </c>
      <c r="P3833" s="11" t="s">
        <v>18</v>
      </c>
    </row>
    <row r="3834" spans="1:16" ht="24" x14ac:dyDescent="0.25">
      <c r="A3834" s="38">
        <v>40544</v>
      </c>
      <c r="B3834" s="38">
        <v>40908</v>
      </c>
      <c r="C3834" s="11">
        <v>2011</v>
      </c>
      <c r="D3834" s="11" t="s">
        <v>13</v>
      </c>
      <c r="E3834" s="11" t="s">
        <v>14</v>
      </c>
      <c r="F3834" s="11" t="s">
        <v>32</v>
      </c>
      <c r="G3834" s="11" t="s">
        <v>1272</v>
      </c>
      <c r="H3834" s="11" t="s">
        <v>5390</v>
      </c>
      <c r="I3834" s="12">
        <v>0</v>
      </c>
      <c r="J3834" s="12">
        <v>0</v>
      </c>
      <c r="K3834" s="12">
        <v>0</v>
      </c>
      <c r="L3834" s="12">
        <v>0</v>
      </c>
      <c r="M3834" s="12">
        <v>0</v>
      </c>
      <c r="N3834" s="39">
        <v>42278.5</v>
      </c>
      <c r="O3834" s="31">
        <f t="shared" si="1"/>
        <v>42.278500000000001</v>
      </c>
      <c r="P3834" s="11" t="s">
        <v>18</v>
      </c>
    </row>
    <row r="3835" spans="1:16" ht="24" x14ac:dyDescent="0.25">
      <c r="A3835" s="38">
        <v>40544</v>
      </c>
      <c r="B3835" s="38">
        <v>40908</v>
      </c>
      <c r="C3835" s="11">
        <v>2011</v>
      </c>
      <c r="D3835" s="11" t="s">
        <v>34</v>
      </c>
      <c r="E3835" s="11" t="s">
        <v>323</v>
      </c>
      <c r="F3835" s="36" t="s">
        <v>28</v>
      </c>
      <c r="G3835" s="11" t="s">
        <v>698</v>
      </c>
      <c r="H3835" s="11" t="s">
        <v>5392</v>
      </c>
      <c r="I3835" s="12">
        <v>1</v>
      </c>
      <c r="J3835" s="12">
        <v>1</v>
      </c>
      <c r="K3835" s="12">
        <v>0</v>
      </c>
      <c r="L3835" s="12">
        <v>0</v>
      </c>
      <c r="M3835" s="12">
        <v>0</v>
      </c>
      <c r="N3835" s="39">
        <v>0</v>
      </c>
      <c r="O3835" s="31">
        <v>0</v>
      </c>
      <c r="P3835" s="11" t="s">
        <v>1960</v>
      </c>
    </row>
    <row r="3836" spans="1:16" ht="24" x14ac:dyDescent="0.25">
      <c r="A3836" s="38">
        <v>40544</v>
      </c>
      <c r="B3836" s="38">
        <v>40908</v>
      </c>
      <c r="C3836" s="11">
        <v>2011</v>
      </c>
      <c r="D3836" s="11" t="s">
        <v>34</v>
      </c>
      <c r="E3836" s="11" t="s">
        <v>323</v>
      </c>
      <c r="F3836" s="36" t="s">
        <v>57</v>
      </c>
      <c r="G3836" s="11" t="s">
        <v>5393</v>
      </c>
      <c r="H3836" s="11" t="s">
        <v>5394</v>
      </c>
      <c r="I3836" s="12">
        <v>2</v>
      </c>
      <c r="J3836" s="12">
        <v>2</v>
      </c>
      <c r="K3836" s="12">
        <v>0</v>
      </c>
      <c r="L3836" s="12">
        <v>0</v>
      </c>
      <c r="M3836" s="12">
        <v>0</v>
      </c>
      <c r="N3836" s="39">
        <v>0</v>
      </c>
      <c r="O3836" s="31">
        <v>0</v>
      </c>
      <c r="P3836" s="11" t="s">
        <v>1960</v>
      </c>
    </row>
    <row r="3837" spans="1:16" ht="36" x14ac:dyDescent="0.25">
      <c r="A3837" s="38">
        <v>40544</v>
      </c>
      <c r="B3837" s="38">
        <v>40908</v>
      </c>
      <c r="C3837" s="11">
        <v>2011</v>
      </c>
      <c r="D3837" s="11" t="s">
        <v>34</v>
      </c>
      <c r="E3837" s="11" t="s">
        <v>323</v>
      </c>
      <c r="F3837" s="36" t="s">
        <v>21</v>
      </c>
      <c r="G3837" s="11" t="s">
        <v>5395</v>
      </c>
      <c r="H3837" s="11" t="s">
        <v>5396</v>
      </c>
      <c r="I3837" s="12">
        <v>20</v>
      </c>
      <c r="J3837" s="12">
        <v>20</v>
      </c>
      <c r="K3837" s="12">
        <v>0</v>
      </c>
      <c r="L3837" s="12">
        <v>0</v>
      </c>
      <c r="M3837" s="12">
        <v>0</v>
      </c>
      <c r="N3837" s="39">
        <v>0</v>
      </c>
      <c r="O3837" s="31">
        <v>0</v>
      </c>
      <c r="P3837" s="11" t="s">
        <v>1960</v>
      </c>
    </row>
    <row r="3838" spans="1:16" ht="24" x14ac:dyDescent="0.25">
      <c r="A3838" s="38">
        <v>40544</v>
      </c>
      <c r="B3838" s="38">
        <v>40908</v>
      </c>
      <c r="C3838" s="11">
        <v>2011</v>
      </c>
      <c r="D3838" s="11" t="s">
        <v>34</v>
      </c>
      <c r="E3838" s="11" t="s">
        <v>323</v>
      </c>
      <c r="F3838" s="36" t="s">
        <v>24</v>
      </c>
      <c r="G3838" s="11" t="s">
        <v>5397</v>
      </c>
      <c r="H3838" s="11" t="s">
        <v>5398</v>
      </c>
      <c r="I3838" s="12">
        <v>7</v>
      </c>
      <c r="J3838" s="12">
        <v>7</v>
      </c>
      <c r="K3838" s="12">
        <v>0</v>
      </c>
      <c r="L3838" s="12">
        <v>0</v>
      </c>
      <c r="M3838" s="12">
        <v>0</v>
      </c>
      <c r="N3838" s="39">
        <v>0</v>
      </c>
      <c r="O3838" s="31">
        <v>0</v>
      </c>
      <c r="P3838" s="11" t="s">
        <v>1960</v>
      </c>
    </row>
    <row r="3839" spans="1:16" ht="24" x14ac:dyDescent="0.25">
      <c r="A3839" s="38">
        <v>40544</v>
      </c>
      <c r="B3839" s="38">
        <v>40908</v>
      </c>
      <c r="C3839" s="11">
        <v>2011</v>
      </c>
      <c r="D3839" s="11" t="s">
        <v>34</v>
      </c>
      <c r="E3839" s="11" t="s">
        <v>323</v>
      </c>
      <c r="F3839" s="36" t="s">
        <v>155</v>
      </c>
      <c r="G3839" s="11" t="s">
        <v>5399</v>
      </c>
      <c r="H3839" s="11" t="s">
        <v>5400</v>
      </c>
      <c r="I3839" s="12">
        <v>1</v>
      </c>
      <c r="J3839" s="12">
        <v>1</v>
      </c>
      <c r="K3839" s="12">
        <v>0</v>
      </c>
      <c r="L3839" s="12">
        <v>0</v>
      </c>
      <c r="M3839" s="12">
        <v>0</v>
      </c>
      <c r="N3839" s="39">
        <v>0</v>
      </c>
      <c r="O3839" s="31">
        <v>0</v>
      </c>
      <c r="P3839" s="11" t="s">
        <v>1960</v>
      </c>
    </row>
    <row r="3840" spans="1:16" ht="24" x14ac:dyDescent="0.25">
      <c r="A3840" s="38">
        <v>40544</v>
      </c>
      <c r="B3840" s="38">
        <v>40908</v>
      </c>
      <c r="C3840" s="11">
        <v>2011</v>
      </c>
      <c r="D3840" s="11" t="s">
        <v>34</v>
      </c>
      <c r="E3840" s="11" t="s">
        <v>323</v>
      </c>
      <c r="F3840" s="36" t="s">
        <v>42</v>
      </c>
      <c r="G3840" s="11" t="s">
        <v>5401</v>
      </c>
      <c r="H3840" s="11" t="s">
        <v>5402</v>
      </c>
      <c r="I3840" s="12">
        <v>1</v>
      </c>
      <c r="J3840" s="12">
        <v>1</v>
      </c>
      <c r="K3840" s="12">
        <v>0</v>
      </c>
      <c r="L3840" s="12">
        <v>0</v>
      </c>
      <c r="M3840" s="12">
        <v>0</v>
      </c>
      <c r="N3840" s="39">
        <v>0</v>
      </c>
      <c r="O3840" s="31">
        <v>0</v>
      </c>
      <c r="P3840" s="11" t="s">
        <v>1960</v>
      </c>
    </row>
    <row r="3841" spans="1:16" ht="36" x14ac:dyDescent="0.25">
      <c r="A3841" s="38">
        <v>40544</v>
      </c>
      <c r="B3841" s="38">
        <v>40908</v>
      </c>
      <c r="C3841" s="11">
        <v>2011</v>
      </c>
      <c r="D3841" s="11" t="s">
        <v>34</v>
      </c>
      <c r="E3841" s="11" t="s">
        <v>323</v>
      </c>
      <c r="F3841" s="36" t="s">
        <v>47</v>
      </c>
      <c r="G3841" s="11" t="s">
        <v>5403</v>
      </c>
      <c r="H3841" s="11" t="s">
        <v>5404</v>
      </c>
      <c r="I3841" s="12">
        <v>12</v>
      </c>
      <c r="J3841" s="12">
        <v>12</v>
      </c>
      <c r="K3841" s="12">
        <v>0</v>
      </c>
      <c r="L3841" s="12">
        <v>0</v>
      </c>
      <c r="M3841" s="12">
        <v>0</v>
      </c>
      <c r="N3841" s="39">
        <v>0</v>
      </c>
      <c r="O3841" s="31">
        <v>0</v>
      </c>
      <c r="P3841" s="11" t="s">
        <v>1960</v>
      </c>
    </row>
    <row r="3842" spans="1:16" ht="96" x14ac:dyDescent="0.25">
      <c r="A3842" s="38">
        <v>40545</v>
      </c>
      <c r="B3842" s="38">
        <v>40545</v>
      </c>
      <c r="C3842" s="11">
        <v>2011</v>
      </c>
      <c r="D3842" s="11" t="s">
        <v>13</v>
      </c>
      <c r="E3842" s="11" t="s">
        <v>751</v>
      </c>
      <c r="F3842" s="36" t="s">
        <v>28</v>
      </c>
      <c r="G3842" s="11" t="s">
        <v>228</v>
      </c>
      <c r="H3842" s="11" t="s">
        <v>5405</v>
      </c>
      <c r="I3842" s="12">
        <v>0</v>
      </c>
      <c r="J3842" s="12">
        <v>16</v>
      </c>
      <c r="K3842" s="12">
        <v>0</v>
      </c>
      <c r="L3842" s="12">
        <v>0</v>
      </c>
      <c r="M3842" s="12">
        <v>0</v>
      </c>
      <c r="N3842" s="39">
        <v>0</v>
      </c>
      <c r="O3842" s="31">
        <v>0</v>
      </c>
      <c r="P3842" s="11" t="s">
        <v>99</v>
      </c>
    </row>
    <row r="3843" spans="1:16" ht="192" x14ac:dyDescent="0.25">
      <c r="A3843" s="38">
        <v>40546</v>
      </c>
      <c r="B3843" s="38">
        <v>40546</v>
      </c>
      <c r="C3843" s="11">
        <v>2011</v>
      </c>
      <c r="D3843" s="11" t="s">
        <v>34</v>
      </c>
      <c r="E3843" s="11" t="s">
        <v>35</v>
      </c>
      <c r="F3843" s="36" t="s">
        <v>36</v>
      </c>
      <c r="G3843" s="11" t="s">
        <v>414</v>
      </c>
      <c r="H3843" s="11" t="s">
        <v>5406</v>
      </c>
      <c r="I3843" s="12">
        <v>0</v>
      </c>
      <c r="J3843" s="12">
        <v>1330</v>
      </c>
      <c r="K3843" s="12">
        <v>266</v>
      </c>
      <c r="L3843" s="12">
        <v>0</v>
      </c>
      <c r="M3843" s="12">
        <v>0</v>
      </c>
      <c r="N3843" s="39">
        <v>0</v>
      </c>
      <c r="O3843" s="31">
        <v>0.70279999999999998</v>
      </c>
      <c r="P3843" s="11" t="s">
        <v>99</v>
      </c>
    </row>
    <row r="3844" spans="1:16" ht="72" x14ac:dyDescent="0.25">
      <c r="A3844" s="38">
        <v>40547</v>
      </c>
      <c r="B3844" s="38">
        <v>40547</v>
      </c>
      <c r="C3844" s="11">
        <v>2011</v>
      </c>
      <c r="D3844" s="11" t="s">
        <v>34</v>
      </c>
      <c r="E3844" s="11" t="s">
        <v>35</v>
      </c>
      <c r="F3844" s="36" t="s">
        <v>21</v>
      </c>
      <c r="G3844" s="11" t="s">
        <v>1965</v>
      </c>
      <c r="H3844" s="11" t="s">
        <v>5407</v>
      </c>
      <c r="I3844" s="12">
        <v>0</v>
      </c>
      <c r="J3844" s="12">
        <v>12</v>
      </c>
      <c r="K3844" s="12">
        <v>0</v>
      </c>
      <c r="L3844" s="12">
        <v>0</v>
      </c>
      <c r="M3844" s="12">
        <v>0</v>
      </c>
      <c r="N3844" s="39">
        <v>0</v>
      </c>
      <c r="O3844" s="31">
        <v>0</v>
      </c>
      <c r="P3844" s="11" t="s">
        <v>99</v>
      </c>
    </row>
    <row r="3845" spans="1:16" ht="72" x14ac:dyDescent="0.25">
      <c r="A3845" s="38">
        <v>40548</v>
      </c>
      <c r="B3845" s="38">
        <v>40548</v>
      </c>
      <c r="C3845" s="11">
        <v>2011</v>
      </c>
      <c r="D3845" s="11" t="s">
        <v>115</v>
      </c>
      <c r="E3845" s="11" t="s">
        <v>116</v>
      </c>
      <c r="F3845" s="36" t="s">
        <v>21</v>
      </c>
      <c r="G3845" s="11" t="s">
        <v>2591</v>
      </c>
      <c r="H3845" s="11" t="s">
        <v>5408</v>
      </c>
      <c r="I3845" s="12">
        <v>0</v>
      </c>
      <c r="J3845" s="12">
        <v>7</v>
      </c>
      <c r="K3845" s="12">
        <v>0</v>
      </c>
      <c r="L3845" s="12">
        <v>0</v>
      </c>
      <c r="M3845" s="12">
        <v>0</v>
      </c>
      <c r="N3845" s="39">
        <v>0</v>
      </c>
      <c r="O3845" s="31">
        <v>0</v>
      </c>
      <c r="P3845" s="11" t="s">
        <v>99</v>
      </c>
    </row>
    <row r="3846" spans="1:16" ht="72" x14ac:dyDescent="0.25">
      <c r="A3846" s="38">
        <v>40549</v>
      </c>
      <c r="B3846" s="38">
        <v>40549</v>
      </c>
      <c r="C3846" s="11">
        <v>2011</v>
      </c>
      <c r="D3846" s="11" t="s">
        <v>13</v>
      </c>
      <c r="E3846" s="11" t="s">
        <v>125</v>
      </c>
      <c r="F3846" s="36" t="s">
        <v>57</v>
      </c>
      <c r="G3846" s="11" t="s">
        <v>1642</v>
      </c>
      <c r="H3846" s="11" t="s">
        <v>5409</v>
      </c>
      <c r="I3846" s="12">
        <v>1</v>
      </c>
      <c r="J3846" s="12">
        <v>6</v>
      </c>
      <c r="K3846" s="12">
        <v>0</v>
      </c>
      <c r="L3846" s="12">
        <v>0</v>
      </c>
      <c r="M3846" s="12">
        <v>0</v>
      </c>
      <c r="N3846" s="39">
        <v>0</v>
      </c>
      <c r="O3846" s="31" t="s">
        <v>145</v>
      </c>
      <c r="P3846" s="11" t="s">
        <v>99</v>
      </c>
    </row>
    <row r="3847" spans="1:16" ht="84" x14ac:dyDescent="0.25">
      <c r="A3847" s="38">
        <v>40549</v>
      </c>
      <c r="B3847" s="38">
        <v>40549</v>
      </c>
      <c r="C3847" s="11">
        <v>2011</v>
      </c>
      <c r="D3847" s="11" t="s">
        <v>13</v>
      </c>
      <c r="E3847" s="11" t="s">
        <v>125</v>
      </c>
      <c r="F3847" s="36" t="s">
        <v>57</v>
      </c>
      <c r="G3847" s="11" t="s">
        <v>5410</v>
      </c>
      <c r="H3847" s="11" t="s">
        <v>5411</v>
      </c>
      <c r="I3847" s="12">
        <v>14</v>
      </c>
      <c r="J3847" s="12">
        <v>15</v>
      </c>
      <c r="K3847" s="12">
        <v>0</v>
      </c>
      <c r="L3847" s="12">
        <v>0</v>
      </c>
      <c r="M3847" s="12">
        <v>0</v>
      </c>
      <c r="N3847" s="39">
        <v>0</v>
      </c>
      <c r="O3847" s="31" t="s">
        <v>145</v>
      </c>
      <c r="P3847" s="11" t="s">
        <v>99</v>
      </c>
    </row>
    <row r="3848" spans="1:16" ht="84" x14ac:dyDescent="0.25">
      <c r="A3848" s="38">
        <v>40550</v>
      </c>
      <c r="B3848" s="38">
        <v>40550</v>
      </c>
      <c r="C3848" s="11">
        <v>2011</v>
      </c>
      <c r="D3848" s="11" t="s">
        <v>104</v>
      </c>
      <c r="E3848" s="11" t="s">
        <v>276</v>
      </c>
      <c r="F3848" s="36" t="s">
        <v>165</v>
      </c>
      <c r="G3848" s="11" t="s">
        <v>5412</v>
      </c>
      <c r="H3848" s="11" t="s">
        <v>5413</v>
      </c>
      <c r="I3848" s="12">
        <v>0</v>
      </c>
      <c r="J3848" s="12">
        <v>30</v>
      </c>
      <c r="K3848" s="12">
        <v>0</v>
      </c>
      <c r="L3848" s="12">
        <v>0</v>
      </c>
      <c r="M3848" s="12">
        <v>0</v>
      </c>
      <c r="N3848" s="39">
        <v>0</v>
      </c>
      <c r="O3848" s="31">
        <v>0</v>
      </c>
      <c r="P3848" s="11" t="s">
        <v>99</v>
      </c>
    </row>
    <row r="3849" spans="1:16" ht="84" x14ac:dyDescent="0.25">
      <c r="A3849" s="38">
        <v>40550</v>
      </c>
      <c r="B3849" s="38">
        <v>40550</v>
      </c>
      <c r="C3849" s="11">
        <v>2011</v>
      </c>
      <c r="D3849" s="11" t="s">
        <v>115</v>
      </c>
      <c r="E3849" s="11" t="s">
        <v>116</v>
      </c>
      <c r="F3849" s="36" t="s">
        <v>165</v>
      </c>
      <c r="G3849" s="11" t="s">
        <v>5414</v>
      </c>
      <c r="H3849" s="11" t="s">
        <v>5415</v>
      </c>
      <c r="I3849" s="12">
        <v>0</v>
      </c>
      <c r="J3849" s="12">
        <v>15</v>
      </c>
      <c r="K3849" s="12">
        <v>0</v>
      </c>
      <c r="L3849" s="12">
        <v>0</v>
      </c>
      <c r="M3849" s="12">
        <v>0</v>
      </c>
      <c r="N3849" s="39">
        <v>0</v>
      </c>
      <c r="O3849" s="31" t="s">
        <v>145</v>
      </c>
      <c r="P3849" s="11" t="s">
        <v>99</v>
      </c>
    </row>
    <row r="3850" spans="1:16" ht="120" x14ac:dyDescent="0.25">
      <c r="A3850" s="38">
        <v>40551</v>
      </c>
      <c r="B3850" s="38">
        <v>40551</v>
      </c>
      <c r="C3850" s="11">
        <v>2011</v>
      </c>
      <c r="D3850" s="11" t="s">
        <v>13</v>
      </c>
      <c r="E3850" s="11" t="s">
        <v>149</v>
      </c>
      <c r="F3850" s="36" t="s">
        <v>165</v>
      </c>
      <c r="G3850" s="11" t="s">
        <v>5412</v>
      </c>
      <c r="H3850" s="11" t="s">
        <v>5416</v>
      </c>
      <c r="I3850" s="12">
        <v>0</v>
      </c>
      <c r="J3850" s="12">
        <v>450</v>
      </c>
      <c r="K3850" s="12">
        <v>0</v>
      </c>
      <c r="L3850" s="12">
        <v>0</v>
      </c>
      <c r="M3850" s="12">
        <v>0</v>
      </c>
      <c r="N3850" s="39">
        <v>0</v>
      </c>
      <c r="O3850" s="31">
        <v>0</v>
      </c>
      <c r="P3850" s="11" t="s">
        <v>99</v>
      </c>
    </row>
    <row r="3851" spans="1:16" ht="96" x14ac:dyDescent="0.25">
      <c r="A3851" s="38">
        <v>40552</v>
      </c>
      <c r="B3851" s="38">
        <v>40552</v>
      </c>
      <c r="C3851" s="11">
        <v>2011</v>
      </c>
      <c r="D3851" s="11" t="s">
        <v>13</v>
      </c>
      <c r="E3851" s="11" t="s">
        <v>125</v>
      </c>
      <c r="F3851" s="36" t="s">
        <v>24</v>
      </c>
      <c r="G3851" s="11" t="s">
        <v>1753</v>
      </c>
      <c r="H3851" s="11" t="s">
        <v>5417</v>
      </c>
      <c r="I3851" s="12">
        <v>0</v>
      </c>
      <c r="J3851" s="12">
        <v>3</v>
      </c>
      <c r="K3851" s="12">
        <v>0</v>
      </c>
      <c r="L3851" s="12">
        <v>0</v>
      </c>
      <c r="M3851" s="12">
        <v>0</v>
      </c>
      <c r="N3851" s="39">
        <v>0</v>
      </c>
      <c r="O3851" s="31" t="s">
        <v>145</v>
      </c>
      <c r="P3851" s="11" t="s">
        <v>99</v>
      </c>
    </row>
    <row r="3852" spans="1:16" ht="36" x14ac:dyDescent="0.25">
      <c r="A3852" s="38">
        <v>40554</v>
      </c>
      <c r="B3852" s="38">
        <v>40556</v>
      </c>
      <c r="C3852" s="11">
        <v>2011</v>
      </c>
      <c r="D3852" s="11" t="s">
        <v>34</v>
      </c>
      <c r="E3852" s="11" t="s">
        <v>35</v>
      </c>
      <c r="F3852" s="36" t="s">
        <v>162</v>
      </c>
      <c r="G3852" s="11" t="s">
        <v>5418</v>
      </c>
      <c r="H3852" s="11" t="s">
        <v>5419</v>
      </c>
      <c r="I3852" s="12">
        <v>0</v>
      </c>
      <c r="J3852" s="12">
        <v>1901</v>
      </c>
      <c r="K3852" s="12">
        <v>0</v>
      </c>
      <c r="L3852" s="12">
        <v>0</v>
      </c>
      <c r="M3852" s="12">
        <v>0</v>
      </c>
      <c r="N3852" s="39">
        <v>3448.25</v>
      </c>
      <c r="O3852" s="31">
        <v>130.84700000000001</v>
      </c>
      <c r="P3852" s="11" t="s">
        <v>41</v>
      </c>
    </row>
    <row r="3853" spans="1:16" ht="84" x14ac:dyDescent="0.25">
      <c r="A3853" s="38">
        <v>40556</v>
      </c>
      <c r="B3853" s="38">
        <v>40556</v>
      </c>
      <c r="C3853" s="11">
        <v>2011</v>
      </c>
      <c r="D3853" s="11" t="s">
        <v>115</v>
      </c>
      <c r="E3853" s="11" t="s">
        <v>116</v>
      </c>
      <c r="F3853" s="36" t="s">
        <v>15</v>
      </c>
      <c r="G3853" s="11" t="s">
        <v>3684</v>
      </c>
      <c r="H3853" s="11" t="s">
        <v>5420</v>
      </c>
      <c r="I3853" s="12">
        <v>0</v>
      </c>
      <c r="J3853" s="12">
        <v>12</v>
      </c>
      <c r="K3853" s="12">
        <v>1</v>
      </c>
      <c r="L3853" s="12">
        <v>0</v>
      </c>
      <c r="M3853" s="12">
        <v>0</v>
      </c>
      <c r="N3853" s="39">
        <v>0</v>
      </c>
      <c r="O3853" s="31">
        <v>0.72960000000000003</v>
      </c>
      <c r="P3853" s="11" t="s">
        <v>99</v>
      </c>
    </row>
    <row r="3854" spans="1:16" ht="60" x14ac:dyDescent="0.25">
      <c r="A3854" s="38">
        <v>40556</v>
      </c>
      <c r="B3854" s="38">
        <v>40556</v>
      </c>
      <c r="C3854" s="11">
        <v>2011</v>
      </c>
      <c r="D3854" s="11" t="s">
        <v>115</v>
      </c>
      <c r="E3854" s="11" t="s">
        <v>116</v>
      </c>
      <c r="F3854" s="36" t="s">
        <v>15</v>
      </c>
      <c r="G3854" s="11" t="s">
        <v>5224</v>
      </c>
      <c r="H3854" s="11" t="s">
        <v>5421</v>
      </c>
      <c r="I3854" s="12">
        <v>0</v>
      </c>
      <c r="J3854" s="12">
        <v>24</v>
      </c>
      <c r="K3854" s="12">
        <v>0</v>
      </c>
      <c r="L3854" s="12">
        <v>0</v>
      </c>
      <c r="M3854" s="12">
        <v>0</v>
      </c>
      <c r="N3854" s="39">
        <v>0</v>
      </c>
      <c r="O3854" s="31">
        <v>0.4</v>
      </c>
      <c r="P3854" s="11" t="s">
        <v>99</v>
      </c>
    </row>
    <row r="3855" spans="1:16" ht="84" x14ac:dyDescent="0.25">
      <c r="A3855" s="38">
        <v>40556</v>
      </c>
      <c r="B3855" s="38">
        <v>40556</v>
      </c>
      <c r="C3855" s="11">
        <v>2011</v>
      </c>
      <c r="D3855" s="11" t="s">
        <v>34</v>
      </c>
      <c r="E3855" s="11" t="s">
        <v>35</v>
      </c>
      <c r="F3855" s="36" t="s">
        <v>15</v>
      </c>
      <c r="G3855" s="11" t="s">
        <v>5422</v>
      </c>
      <c r="H3855" s="11" t="s">
        <v>5423</v>
      </c>
      <c r="I3855" s="12">
        <v>0</v>
      </c>
      <c r="J3855" s="12">
        <v>4</v>
      </c>
      <c r="K3855" s="12">
        <v>0</v>
      </c>
      <c r="L3855" s="12">
        <v>0</v>
      </c>
      <c r="M3855" s="12">
        <v>0</v>
      </c>
      <c r="N3855" s="39">
        <v>0</v>
      </c>
      <c r="O3855" s="31">
        <v>0.121862</v>
      </c>
      <c r="P3855" s="11" t="s">
        <v>99</v>
      </c>
    </row>
    <row r="3856" spans="1:16" ht="156" x14ac:dyDescent="0.25">
      <c r="A3856" s="38">
        <v>40556</v>
      </c>
      <c r="B3856" s="38">
        <v>40556</v>
      </c>
      <c r="C3856" s="11">
        <v>2011</v>
      </c>
      <c r="D3856" s="11" t="s">
        <v>34</v>
      </c>
      <c r="E3856" s="11" t="s">
        <v>35</v>
      </c>
      <c r="F3856" s="36" t="s">
        <v>15</v>
      </c>
      <c r="G3856" s="11" t="s">
        <v>5424</v>
      </c>
      <c r="H3856" s="11" t="s">
        <v>5425</v>
      </c>
      <c r="I3856" s="12">
        <v>1</v>
      </c>
      <c r="J3856" s="12">
        <v>161</v>
      </c>
      <c r="K3856" s="12">
        <v>22</v>
      </c>
      <c r="L3856" s="12">
        <v>0</v>
      </c>
      <c r="M3856" s="12">
        <v>0</v>
      </c>
      <c r="N3856" s="39">
        <v>0</v>
      </c>
      <c r="O3856" s="31">
        <v>0.16250000000000001</v>
      </c>
      <c r="P3856" s="11" t="s">
        <v>99</v>
      </c>
    </row>
    <row r="3857" spans="1:16" ht="60" x14ac:dyDescent="0.25">
      <c r="A3857" s="38">
        <v>40557</v>
      </c>
      <c r="B3857" s="38">
        <v>40557</v>
      </c>
      <c r="C3857" s="11">
        <v>2011</v>
      </c>
      <c r="D3857" s="11" t="s">
        <v>13</v>
      </c>
      <c r="E3857" s="11" t="s">
        <v>112</v>
      </c>
      <c r="F3857" s="36" t="s">
        <v>15</v>
      </c>
      <c r="G3857" s="11" t="s">
        <v>266</v>
      </c>
      <c r="H3857" s="11" t="s">
        <v>5426</v>
      </c>
      <c r="I3857" s="12">
        <v>0</v>
      </c>
      <c r="J3857" s="12">
        <v>3</v>
      </c>
      <c r="K3857" s="12">
        <v>0</v>
      </c>
      <c r="L3857" s="12">
        <v>0</v>
      </c>
      <c r="M3857" s="12">
        <v>0</v>
      </c>
      <c r="N3857" s="39">
        <v>0</v>
      </c>
      <c r="O3857" s="31" t="s">
        <v>145</v>
      </c>
      <c r="P3857" s="11" t="s">
        <v>99</v>
      </c>
    </row>
    <row r="3858" spans="1:16" ht="84" x14ac:dyDescent="0.25">
      <c r="A3858" s="38">
        <v>40557</v>
      </c>
      <c r="B3858" s="38">
        <v>40557</v>
      </c>
      <c r="C3858" s="11">
        <v>2011</v>
      </c>
      <c r="D3858" s="11" t="s">
        <v>13</v>
      </c>
      <c r="E3858" s="11" t="s">
        <v>112</v>
      </c>
      <c r="F3858" s="36" t="s">
        <v>15</v>
      </c>
      <c r="G3858" s="11" t="s">
        <v>4259</v>
      </c>
      <c r="H3858" s="11" t="s">
        <v>5427</v>
      </c>
      <c r="I3858" s="12">
        <v>0</v>
      </c>
      <c r="J3858" s="12">
        <v>2</v>
      </c>
      <c r="K3858" s="12">
        <v>1</v>
      </c>
      <c r="L3858" s="12">
        <v>0</v>
      </c>
      <c r="M3858" s="12">
        <v>0</v>
      </c>
      <c r="N3858" s="39">
        <v>0</v>
      </c>
      <c r="O3858" s="31">
        <v>0.128</v>
      </c>
      <c r="P3858" s="11" t="s">
        <v>99</v>
      </c>
    </row>
    <row r="3859" spans="1:16" ht="72" x14ac:dyDescent="0.25">
      <c r="A3859" s="38">
        <v>40557</v>
      </c>
      <c r="B3859" s="38">
        <v>40557</v>
      </c>
      <c r="C3859" s="11">
        <v>2011</v>
      </c>
      <c r="D3859" s="11" t="s">
        <v>115</v>
      </c>
      <c r="E3859" s="11" t="s">
        <v>116</v>
      </c>
      <c r="F3859" s="36" t="s">
        <v>15</v>
      </c>
      <c r="G3859" s="11" t="s">
        <v>2846</v>
      </c>
      <c r="H3859" s="11" t="s">
        <v>5428</v>
      </c>
      <c r="I3859" s="12">
        <v>0</v>
      </c>
      <c r="J3859" s="12">
        <v>1</v>
      </c>
      <c r="K3859" s="12">
        <v>0</v>
      </c>
      <c r="L3859" s="12">
        <v>0</v>
      </c>
      <c r="M3859" s="12">
        <v>0</v>
      </c>
      <c r="N3859" s="39">
        <v>0</v>
      </c>
      <c r="O3859" s="31">
        <v>0.55000000000000004</v>
      </c>
      <c r="P3859" s="11" t="s">
        <v>99</v>
      </c>
    </row>
    <row r="3860" spans="1:16" ht="84" x14ac:dyDescent="0.25">
      <c r="A3860" s="38">
        <v>40558</v>
      </c>
      <c r="B3860" s="38">
        <v>40558</v>
      </c>
      <c r="C3860" s="11">
        <v>2011</v>
      </c>
      <c r="D3860" s="11" t="s">
        <v>115</v>
      </c>
      <c r="E3860" s="11" t="s">
        <v>116</v>
      </c>
      <c r="F3860" s="36" t="s">
        <v>155</v>
      </c>
      <c r="G3860" s="11" t="s">
        <v>2552</v>
      </c>
      <c r="H3860" s="11" t="s">
        <v>5429</v>
      </c>
      <c r="I3860" s="12">
        <v>4</v>
      </c>
      <c r="J3860" s="12">
        <v>7</v>
      </c>
      <c r="K3860" s="12">
        <v>0</v>
      </c>
      <c r="L3860" s="12">
        <v>0</v>
      </c>
      <c r="M3860" s="12">
        <v>0</v>
      </c>
      <c r="N3860" s="39">
        <v>0</v>
      </c>
      <c r="O3860" s="31">
        <v>0.67500000000000004</v>
      </c>
      <c r="P3860" s="11" t="s">
        <v>99</v>
      </c>
    </row>
    <row r="3861" spans="1:16" ht="72" x14ac:dyDescent="0.25">
      <c r="A3861" s="38">
        <v>40562</v>
      </c>
      <c r="B3861" s="38">
        <v>40562</v>
      </c>
      <c r="C3861" s="11">
        <v>2011</v>
      </c>
      <c r="D3861" s="11" t="s">
        <v>115</v>
      </c>
      <c r="E3861" s="11" t="s">
        <v>116</v>
      </c>
      <c r="F3861" s="36" t="s">
        <v>75</v>
      </c>
      <c r="G3861" s="11" t="s">
        <v>272</v>
      </c>
      <c r="H3861" s="11" t="s">
        <v>5430</v>
      </c>
      <c r="I3861" s="12">
        <v>0</v>
      </c>
      <c r="J3861" s="12">
        <v>10</v>
      </c>
      <c r="K3861" s="12">
        <v>0</v>
      </c>
      <c r="L3861" s="12">
        <v>0</v>
      </c>
      <c r="M3861" s="12">
        <v>0</v>
      </c>
      <c r="N3861" s="39">
        <v>0</v>
      </c>
      <c r="O3861" s="31">
        <v>0.4</v>
      </c>
      <c r="P3861" s="11" t="s">
        <v>99</v>
      </c>
    </row>
    <row r="3862" spans="1:16" ht="84" x14ac:dyDescent="0.25">
      <c r="A3862" s="38">
        <v>40562</v>
      </c>
      <c r="B3862" s="38">
        <v>40562</v>
      </c>
      <c r="C3862" s="11">
        <v>2011</v>
      </c>
      <c r="D3862" s="11" t="s">
        <v>13</v>
      </c>
      <c r="E3862" s="11" t="s">
        <v>125</v>
      </c>
      <c r="F3862" s="36" t="s">
        <v>51</v>
      </c>
      <c r="G3862" s="11" t="s">
        <v>5431</v>
      </c>
      <c r="H3862" s="11" t="s">
        <v>5432</v>
      </c>
      <c r="I3862" s="12">
        <v>1</v>
      </c>
      <c r="J3862" s="12">
        <v>4</v>
      </c>
      <c r="K3862" s="12">
        <v>0</v>
      </c>
      <c r="L3862" s="12">
        <v>0</v>
      </c>
      <c r="M3862" s="12">
        <v>0</v>
      </c>
      <c r="N3862" s="39">
        <v>0</v>
      </c>
      <c r="O3862" s="31" t="s">
        <v>145</v>
      </c>
      <c r="P3862" s="11" t="s">
        <v>99</v>
      </c>
    </row>
    <row r="3863" spans="1:16" ht="72" x14ac:dyDescent="0.25">
      <c r="A3863" s="38">
        <v>40562</v>
      </c>
      <c r="B3863" s="38">
        <v>40562</v>
      </c>
      <c r="C3863" s="11">
        <v>2011</v>
      </c>
      <c r="D3863" s="11" t="s">
        <v>13</v>
      </c>
      <c r="E3863" s="11" t="s">
        <v>125</v>
      </c>
      <c r="F3863" s="36" t="s">
        <v>51</v>
      </c>
      <c r="G3863" s="11" t="s">
        <v>214</v>
      </c>
      <c r="H3863" s="11" t="s">
        <v>5433</v>
      </c>
      <c r="I3863" s="12">
        <v>1</v>
      </c>
      <c r="J3863" s="12">
        <v>5</v>
      </c>
      <c r="K3863" s="12">
        <v>0</v>
      </c>
      <c r="L3863" s="12">
        <v>0</v>
      </c>
      <c r="M3863" s="12">
        <v>0</v>
      </c>
      <c r="N3863" s="39">
        <v>0</v>
      </c>
      <c r="O3863" s="31" t="s">
        <v>145</v>
      </c>
      <c r="P3863" s="11" t="s">
        <v>99</v>
      </c>
    </row>
    <row r="3864" spans="1:16" ht="72" x14ac:dyDescent="0.25">
      <c r="A3864" s="38">
        <v>40562</v>
      </c>
      <c r="B3864" s="38">
        <v>40562</v>
      </c>
      <c r="C3864" s="11">
        <v>2011</v>
      </c>
      <c r="D3864" s="11" t="s">
        <v>13</v>
      </c>
      <c r="E3864" s="11" t="s">
        <v>112</v>
      </c>
      <c r="F3864" s="36" t="s">
        <v>51</v>
      </c>
      <c r="G3864" s="11" t="s">
        <v>310</v>
      </c>
      <c r="H3864" s="11" t="s">
        <v>5434</v>
      </c>
      <c r="I3864" s="12">
        <v>0</v>
      </c>
      <c r="J3864" s="12">
        <v>25</v>
      </c>
      <c r="K3864" s="12">
        <v>0</v>
      </c>
      <c r="L3864" s="12">
        <v>0</v>
      </c>
      <c r="M3864" s="12">
        <v>0</v>
      </c>
      <c r="N3864" s="39">
        <v>0</v>
      </c>
      <c r="O3864" s="31" t="s">
        <v>145</v>
      </c>
      <c r="P3864" s="11" t="s">
        <v>99</v>
      </c>
    </row>
    <row r="3865" spans="1:16" ht="72" x14ac:dyDescent="0.25">
      <c r="A3865" s="38">
        <v>40563</v>
      </c>
      <c r="B3865" s="38">
        <v>40563</v>
      </c>
      <c r="C3865" s="11">
        <v>2011</v>
      </c>
      <c r="D3865" s="11" t="s">
        <v>34</v>
      </c>
      <c r="E3865" s="11" t="s">
        <v>35</v>
      </c>
      <c r="F3865" s="36" t="s">
        <v>26</v>
      </c>
      <c r="G3865" s="11" t="s">
        <v>187</v>
      </c>
      <c r="H3865" s="11" t="s">
        <v>5435</v>
      </c>
      <c r="I3865" s="12">
        <v>0</v>
      </c>
      <c r="J3865" s="12">
        <v>197</v>
      </c>
      <c r="K3865" s="12">
        <v>19</v>
      </c>
      <c r="L3865" s="12">
        <v>0</v>
      </c>
      <c r="M3865" s="12">
        <v>0</v>
      </c>
      <c r="N3865" s="39">
        <v>0</v>
      </c>
      <c r="O3865" s="31">
        <v>5.8999999999999999E-3</v>
      </c>
      <c r="P3865" s="11" t="s">
        <v>99</v>
      </c>
    </row>
    <row r="3866" spans="1:16" ht="36" x14ac:dyDescent="0.25">
      <c r="A3866" s="38">
        <v>40563</v>
      </c>
      <c r="B3866" s="38">
        <v>40563</v>
      </c>
      <c r="C3866" s="11">
        <v>2011</v>
      </c>
      <c r="D3866" s="11" t="s">
        <v>13</v>
      </c>
      <c r="E3866" s="11" t="s">
        <v>149</v>
      </c>
      <c r="F3866" s="36" t="s">
        <v>75</v>
      </c>
      <c r="G3866" s="11" t="s">
        <v>272</v>
      </c>
      <c r="H3866" s="11" t="s">
        <v>5436</v>
      </c>
      <c r="I3866" s="12">
        <v>1</v>
      </c>
      <c r="J3866" s="12">
        <v>10</v>
      </c>
      <c r="K3866" s="12">
        <v>0</v>
      </c>
      <c r="L3866" s="12">
        <v>0</v>
      </c>
      <c r="M3866" s="12">
        <v>0</v>
      </c>
      <c r="N3866" s="39">
        <v>0</v>
      </c>
      <c r="O3866" s="31">
        <v>0</v>
      </c>
      <c r="P3866" s="11" t="s">
        <v>99</v>
      </c>
    </row>
    <row r="3867" spans="1:16" ht="108" x14ac:dyDescent="0.25">
      <c r="A3867" s="38">
        <v>40563</v>
      </c>
      <c r="B3867" s="38">
        <v>40563</v>
      </c>
      <c r="C3867" s="11">
        <v>2011</v>
      </c>
      <c r="D3867" s="11" t="s">
        <v>115</v>
      </c>
      <c r="E3867" s="11" t="s">
        <v>116</v>
      </c>
      <c r="F3867" s="36" t="s">
        <v>75</v>
      </c>
      <c r="G3867" s="11" t="s">
        <v>272</v>
      </c>
      <c r="H3867" s="11" t="s">
        <v>5437</v>
      </c>
      <c r="I3867" s="12">
        <v>2</v>
      </c>
      <c r="J3867" s="12">
        <v>20</v>
      </c>
      <c r="K3867" s="12">
        <v>0</v>
      </c>
      <c r="L3867" s="12">
        <v>0</v>
      </c>
      <c r="M3867" s="12">
        <v>0</v>
      </c>
      <c r="N3867" s="39">
        <v>0</v>
      </c>
      <c r="O3867" s="31">
        <v>0.67500000000000004</v>
      </c>
      <c r="P3867" s="11" t="s">
        <v>99</v>
      </c>
    </row>
    <row r="3868" spans="1:16" ht="72" x14ac:dyDescent="0.25">
      <c r="A3868" s="38">
        <v>40563</v>
      </c>
      <c r="B3868" s="38">
        <v>40563</v>
      </c>
      <c r="C3868" s="11">
        <v>2011</v>
      </c>
      <c r="D3868" s="11" t="s">
        <v>13</v>
      </c>
      <c r="E3868" s="11" t="s">
        <v>112</v>
      </c>
      <c r="F3868" s="36" t="s">
        <v>75</v>
      </c>
      <c r="G3868" s="11" t="s">
        <v>272</v>
      </c>
      <c r="H3868" s="11" t="s">
        <v>5438</v>
      </c>
      <c r="I3868" s="12">
        <v>0</v>
      </c>
      <c r="J3868" s="12">
        <v>0</v>
      </c>
      <c r="K3868" s="12">
        <v>0</v>
      </c>
      <c r="L3868" s="12">
        <v>0</v>
      </c>
      <c r="M3868" s="12">
        <v>0</v>
      </c>
      <c r="N3868" s="39">
        <v>0</v>
      </c>
      <c r="O3868" s="31">
        <v>1.5</v>
      </c>
      <c r="P3868" s="11" t="s">
        <v>99</v>
      </c>
    </row>
    <row r="3869" spans="1:16" ht="72" x14ac:dyDescent="0.25">
      <c r="A3869" s="38">
        <v>40564</v>
      </c>
      <c r="B3869" s="38">
        <v>40564</v>
      </c>
      <c r="C3869" s="11">
        <v>2011</v>
      </c>
      <c r="D3869" s="11" t="s">
        <v>115</v>
      </c>
      <c r="E3869" s="11" t="s">
        <v>116</v>
      </c>
      <c r="F3869" s="36" t="s">
        <v>62</v>
      </c>
      <c r="G3869" s="11" t="s">
        <v>5439</v>
      </c>
      <c r="H3869" s="11" t="s">
        <v>5440</v>
      </c>
      <c r="I3869" s="12">
        <v>6</v>
      </c>
      <c r="J3869" s="12">
        <v>8</v>
      </c>
      <c r="K3869" s="12">
        <v>0</v>
      </c>
      <c r="L3869" s="12">
        <v>1</v>
      </c>
      <c r="M3869" s="12">
        <v>0</v>
      </c>
      <c r="N3869" s="39">
        <v>0</v>
      </c>
      <c r="O3869" s="31">
        <v>0.27500000000000002</v>
      </c>
      <c r="P3869" s="11" t="s">
        <v>99</v>
      </c>
    </row>
    <row r="3870" spans="1:16" ht="72" x14ac:dyDescent="0.25">
      <c r="A3870" s="38">
        <v>40566</v>
      </c>
      <c r="B3870" s="38">
        <v>40566</v>
      </c>
      <c r="C3870" s="11">
        <v>2011</v>
      </c>
      <c r="D3870" s="11" t="s">
        <v>115</v>
      </c>
      <c r="E3870" s="11" t="s">
        <v>116</v>
      </c>
      <c r="F3870" s="36" t="s">
        <v>97</v>
      </c>
      <c r="G3870" s="11" t="s">
        <v>5441</v>
      </c>
      <c r="H3870" s="11" t="s">
        <v>5442</v>
      </c>
      <c r="I3870" s="12">
        <v>1</v>
      </c>
      <c r="J3870" s="12">
        <v>2</v>
      </c>
      <c r="K3870" s="12">
        <v>1</v>
      </c>
      <c r="L3870" s="12">
        <v>0</v>
      </c>
      <c r="M3870" s="12">
        <v>0</v>
      </c>
      <c r="N3870" s="39">
        <v>0</v>
      </c>
      <c r="O3870" s="31">
        <v>0.65207999999999999</v>
      </c>
      <c r="P3870" s="11" t="s">
        <v>99</v>
      </c>
    </row>
    <row r="3871" spans="1:16" ht="120" x14ac:dyDescent="0.25">
      <c r="A3871" s="38">
        <v>40567</v>
      </c>
      <c r="B3871" s="38">
        <v>40567</v>
      </c>
      <c r="C3871" s="11">
        <v>2011</v>
      </c>
      <c r="D3871" s="11" t="s">
        <v>115</v>
      </c>
      <c r="E3871" s="11" t="s">
        <v>116</v>
      </c>
      <c r="F3871" s="36" t="s">
        <v>59</v>
      </c>
      <c r="G3871" s="11" t="s">
        <v>484</v>
      </c>
      <c r="H3871" s="11" t="s">
        <v>5443</v>
      </c>
      <c r="I3871" s="12">
        <v>2</v>
      </c>
      <c r="J3871" s="12">
        <v>7</v>
      </c>
      <c r="K3871" s="12">
        <v>0</v>
      </c>
      <c r="L3871" s="12">
        <v>0</v>
      </c>
      <c r="M3871" s="12">
        <v>0</v>
      </c>
      <c r="N3871" s="39">
        <v>0</v>
      </c>
      <c r="O3871" s="31">
        <v>1</v>
      </c>
      <c r="P3871" s="11" t="s">
        <v>99</v>
      </c>
    </row>
    <row r="3872" spans="1:16" ht="168" x14ac:dyDescent="0.25">
      <c r="A3872" s="38">
        <v>40567</v>
      </c>
      <c r="B3872" s="38">
        <v>40567</v>
      </c>
      <c r="C3872" s="11">
        <v>2011</v>
      </c>
      <c r="D3872" s="11" t="s">
        <v>34</v>
      </c>
      <c r="E3872" s="11" t="s">
        <v>35</v>
      </c>
      <c r="F3872" s="36" t="s">
        <v>59</v>
      </c>
      <c r="G3872" s="11" t="s">
        <v>5444</v>
      </c>
      <c r="H3872" s="11" t="s">
        <v>5445</v>
      </c>
      <c r="I3872" s="12">
        <v>0</v>
      </c>
      <c r="J3872" s="12">
        <v>4000</v>
      </c>
      <c r="K3872" s="12">
        <v>700</v>
      </c>
      <c r="L3872" s="12">
        <v>8</v>
      </c>
      <c r="M3872" s="12">
        <v>0</v>
      </c>
      <c r="N3872" s="39">
        <v>0</v>
      </c>
      <c r="O3872" s="31">
        <v>1.0409999999999999</v>
      </c>
      <c r="P3872" s="11" t="s">
        <v>99</v>
      </c>
    </row>
    <row r="3873" spans="1:16" ht="24" x14ac:dyDescent="0.25">
      <c r="A3873" s="38">
        <v>40567</v>
      </c>
      <c r="B3873" s="38">
        <v>40908</v>
      </c>
      <c r="C3873" s="11">
        <v>2011</v>
      </c>
      <c r="D3873" s="11" t="s">
        <v>34</v>
      </c>
      <c r="E3873" s="11" t="s">
        <v>323</v>
      </c>
      <c r="F3873" s="36" t="s">
        <v>42</v>
      </c>
      <c r="G3873" s="11" t="s">
        <v>5446</v>
      </c>
      <c r="H3873" s="11" t="s">
        <v>5447</v>
      </c>
      <c r="I3873" s="12">
        <v>3</v>
      </c>
      <c r="J3873" s="12">
        <v>3</v>
      </c>
      <c r="K3873" s="12">
        <v>0</v>
      </c>
      <c r="L3873" s="12">
        <v>0</v>
      </c>
      <c r="M3873" s="12">
        <v>0</v>
      </c>
      <c r="N3873" s="39">
        <v>0</v>
      </c>
      <c r="O3873" s="31">
        <v>0</v>
      </c>
      <c r="P3873" s="11" t="s">
        <v>1960</v>
      </c>
    </row>
    <row r="3874" spans="1:16" ht="72" x14ac:dyDescent="0.25">
      <c r="A3874" s="38">
        <v>40567</v>
      </c>
      <c r="B3874" s="38">
        <v>40567</v>
      </c>
      <c r="C3874" s="11">
        <v>2011</v>
      </c>
      <c r="D3874" s="11" t="s">
        <v>13</v>
      </c>
      <c r="E3874" s="11" t="s">
        <v>112</v>
      </c>
      <c r="F3874" s="36" t="s">
        <v>44</v>
      </c>
      <c r="G3874" s="11" t="s">
        <v>889</v>
      </c>
      <c r="H3874" s="11" t="s">
        <v>5448</v>
      </c>
      <c r="I3874" s="12">
        <v>0</v>
      </c>
      <c r="J3874" s="12">
        <v>10</v>
      </c>
      <c r="K3874" s="12">
        <v>0</v>
      </c>
      <c r="L3874" s="12">
        <v>0</v>
      </c>
      <c r="M3874" s="12">
        <v>0</v>
      </c>
      <c r="N3874" s="39">
        <v>0</v>
      </c>
      <c r="O3874" s="31" t="s">
        <v>145</v>
      </c>
      <c r="P3874" s="11" t="s">
        <v>99</v>
      </c>
    </row>
    <row r="3875" spans="1:16" ht="60" x14ac:dyDescent="0.25">
      <c r="A3875" s="38">
        <v>40568</v>
      </c>
      <c r="B3875" s="38">
        <v>40568</v>
      </c>
      <c r="C3875" s="11">
        <v>2011</v>
      </c>
      <c r="D3875" s="11" t="s">
        <v>115</v>
      </c>
      <c r="E3875" s="11" t="s">
        <v>116</v>
      </c>
      <c r="F3875" s="36" t="s">
        <v>59</v>
      </c>
      <c r="G3875" s="11" t="s">
        <v>2780</v>
      </c>
      <c r="H3875" s="11" t="s">
        <v>5449</v>
      </c>
      <c r="I3875" s="12">
        <v>1</v>
      </c>
      <c r="J3875" s="12">
        <v>2</v>
      </c>
      <c r="K3875" s="12">
        <v>0</v>
      </c>
      <c r="L3875" s="12">
        <v>0</v>
      </c>
      <c r="M3875" s="12">
        <v>0</v>
      </c>
      <c r="N3875" s="39">
        <v>0</v>
      </c>
      <c r="O3875" s="31">
        <v>1.5</v>
      </c>
      <c r="P3875" s="11" t="s">
        <v>99</v>
      </c>
    </row>
    <row r="3876" spans="1:16" ht="108" x14ac:dyDescent="0.25">
      <c r="A3876" s="38">
        <v>40568</v>
      </c>
      <c r="B3876" s="38">
        <v>40568</v>
      </c>
      <c r="C3876" s="11">
        <v>2011</v>
      </c>
      <c r="D3876" s="11" t="s">
        <v>13</v>
      </c>
      <c r="E3876" s="11" t="s">
        <v>125</v>
      </c>
      <c r="F3876" s="36" t="s">
        <v>59</v>
      </c>
      <c r="G3876" s="11" t="s">
        <v>5450</v>
      </c>
      <c r="H3876" s="11" t="s">
        <v>5451</v>
      </c>
      <c r="I3876" s="12">
        <v>1</v>
      </c>
      <c r="J3876" s="12">
        <v>1</v>
      </c>
      <c r="K3876" s="12">
        <v>0</v>
      </c>
      <c r="L3876" s="12">
        <v>0</v>
      </c>
      <c r="M3876" s="12">
        <v>0</v>
      </c>
      <c r="N3876" s="39">
        <v>0</v>
      </c>
      <c r="O3876" s="31">
        <v>0</v>
      </c>
      <c r="P3876" s="11" t="s">
        <v>99</v>
      </c>
    </row>
    <row r="3877" spans="1:16" ht="108" x14ac:dyDescent="0.25">
      <c r="A3877" s="38">
        <v>40569</v>
      </c>
      <c r="B3877" s="38">
        <v>40569</v>
      </c>
      <c r="C3877" s="11">
        <v>2011</v>
      </c>
      <c r="D3877" s="11" t="s">
        <v>13</v>
      </c>
      <c r="E3877" s="11" t="s">
        <v>112</v>
      </c>
      <c r="F3877" s="36" t="s">
        <v>47</v>
      </c>
      <c r="G3877" s="11" t="s">
        <v>2113</v>
      </c>
      <c r="H3877" s="11" t="s">
        <v>5452</v>
      </c>
      <c r="I3877" s="12">
        <v>0</v>
      </c>
      <c r="J3877" s="12">
        <v>240</v>
      </c>
      <c r="K3877" s="12">
        <v>0</v>
      </c>
      <c r="L3877" s="12">
        <v>1</v>
      </c>
      <c r="M3877" s="12">
        <v>0</v>
      </c>
      <c r="N3877" s="39">
        <v>0</v>
      </c>
      <c r="O3877" s="31">
        <v>0</v>
      </c>
      <c r="P3877" s="11" t="s">
        <v>99</v>
      </c>
    </row>
    <row r="3878" spans="1:16" ht="72" x14ac:dyDescent="0.25">
      <c r="A3878" s="38">
        <v>40569</v>
      </c>
      <c r="B3878" s="38">
        <v>40569</v>
      </c>
      <c r="C3878" s="11">
        <v>2011</v>
      </c>
      <c r="D3878" s="11" t="s">
        <v>115</v>
      </c>
      <c r="E3878" s="11" t="s">
        <v>116</v>
      </c>
      <c r="F3878" s="36" t="s">
        <v>47</v>
      </c>
      <c r="G3878" s="11" t="s">
        <v>439</v>
      </c>
      <c r="H3878" s="11" t="s">
        <v>5453</v>
      </c>
      <c r="I3878" s="12">
        <v>0</v>
      </c>
      <c r="J3878" s="12">
        <v>5</v>
      </c>
      <c r="K3878" s="12">
        <v>0</v>
      </c>
      <c r="L3878" s="12">
        <v>0</v>
      </c>
      <c r="M3878" s="12">
        <v>0</v>
      </c>
      <c r="N3878" s="39">
        <v>0</v>
      </c>
      <c r="O3878" s="31">
        <v>3.78E-2</v>
      </c>
      <c r="P3878" s="11" t="s">
        <v>99</v>
      </c>
    </row>
    <row r="3879" spans="1:16" ht="60" x14ac:dyDescent="0.25">
      <c r="A3879" s="38">
        <v>40570</v>
      </c>
      <c r="B3879" s="38">
        <v>40570</v>
      </c>
      <c r="C3879" s="11">
        <v>2011</v>
      </c>
      <c r="D3879" s="11" t="s">
        <v>34</v>
      </c>
      <c r="E3879" s="11" t="s">
        <v>35</v>
      </c>
      <c r="F3879" s="36" t="s">
        <v>69</v>
      </c>
      <c r="G3879" s="11" t="s">
        <v>2839</v>
      </c>
      <c r="H3879" s="11" t="s">
        <v>5454</v>
      </c>
      <c r="I3879" s="12">
        <v>0</v>
      </c>
      <c r="J3879" s="12">
        <v>42</v>
      </c>
      <c r="K3879" s="12">
        <v>0</v>
      </c>
      <c r="L3879" s="12">
        <v>0</v>
      </c>
      <c r="M3879" s="12">
        <v>0</v>
      </c>
      <c r="N3879" s="39">
        <v>0</v>
      </c>
      <c r="O3879" s="31">
        <v>1.323</v>
      </c>
      <c r="P3879" s="11" t="s">
        <v>99</v>
      </c>
    </row>
    <row r="3880" spans="1:16" ht="96" x14ac:dyDescent="0.25">
      <c r="A3880" s="38">
        <v>40571</v>
      </c>
      <c r="B3880" s="38">
        <v>40571</v>
      </c>
      <c r="C3880" s="11">
        <v>2011</v>
      </c>
      <c r="D3880" s="11" t="s">
        <v>115</v>
      </c>
      <c r="E3880" s="11" t="s">
        <v>116</v>
      </c>
      <c r="F3880" s="36" t="s">
        <v>69</v>
      </c>
      <c r="G3880" s="11" t="s">
        <v>2839</v>
      </c>
      <c r="H3880" s="11" t="s">
        <v>5455</v>
      </c>
      <c r="I3880" s="12">
        <v>0</v>
      </c>
      <c r="J3880" s="12">
        <v>2</v>
      </c>
      <c r="K3880" s="12">
        <v>0</v>
      </c>
      <c r="L3880" s="12">
        <v>0</v>
      </c>
      <c r="M3880" s="12">
        <v>0</v>
      </c>
      <c r="N3880" s="39">
        <v>0</v>
      </c>
      <c r="O3880" s="31">
        <v>0.96</v>
      </c>
      <c r="P3880" s="11" t="s">
        <v>99</v>
      </c>
    </row>
    <row r="3881" spans="1:16" ht="84" x14ac:dyDescent="0.25">
      <c r="A3881" s="38">
        <v>40573</v>
      </c>
      <c r="B3881" s="38">
        <v>40573</v>
      </c>
      <c r="C3881" s="11">
        <v>2011</v>
      </c>
      <c r="D3881" s="11" t="s">
        <v>115</v>
      </c>
      <c r="E3881" s="11" t="s">
        <v>116</v>
      </c>
      <c r="F3881" s="36" t="s">
        <v>162</v>
      </c>
      <c r="G3881" s="11" t="s">
        <v>246</v>
      </c>
      <c r="H3881" s="11" t="s">
        <v>5456</v>
      </c>
      <c r="I3881" s="12">
        <v>1</v>
      </c>
      <c r="J3881" s="12">
        <v>2</v>
      </c>
      <c r="K3881" s="12">
        <v>0</v>
      </c>
      <c r="L3881" s="12">
        <v>0</v>
      </c>
      <c r="M3881" s="12">
        <v>0</v>
      </c>
      <c r="N3881" s="39">
        <v>0</v>
      </c>
      <c r="O3881" s="31">
        <v>0.45</v>
      </c>
      <c r="P3881" s="11" t="s">
        <v>99</v>
      </c>
    </row>
    <row r="3882" spans="1:16" ht="156" x14ac:dyDescent="0.25">
      <c r="A3882" s="38">
        <v>40574</v>
      </c>
      <c r="B3882" s="38">
        <v>40574</v>
      </c>
      <c r="C3882" s="11">
        <v>2011</v>
      </c>
      <c r="D3882" s="11" t="s">
        <v>34</v>
      </c>
      <c r="E3882" s="11" t="s">
        <v>35</v>
      </c>
      <c r="F3882" s="11" t="s">
        <v>32</v>
      </c>
      <c r="G3882" s="11" t="s">
        <v>5457</v>
      </c>
      <c r="H3882" s="11" t="s">
        <v>5458</v>
      </c>
      <c r="I3882" s="12">
        <v>1</v>
      </c>
      <c r="J3882" s="12">
        <v>410</v>
      </c>
      <c r="K3882" s="12">
        <v>82</v>
      </c>
      <c r="L3882" s="12">
        <v>0</v>
      </c>
      <c r="M3882" s="12">
        <v>0</v>
      </c>
      <c r="N3882" s="39">
        <v>0</v>
      </c>
      <c r="O3882" s="31">
        <v>0.1198</v>
      </c>
      <c r="P3882" s="11" t="s">
        <v>99</v>
      </c>
    </row>
    <row r="3883" spans="1:16" ht="60" x14ac:dyDescent="0.25">
      <c r="A3883" s="38">
        <v>40574</v>
      </c>
      <c r="B3883" s="38">
        <v>40574</v>
      </c>
      <c r="C3883" s="11">
        <v>2011</v>
      </c>
      <c r="D3883" s="11" t="s">
        <v>115</v>
      </c>
      <c r="E3883" s="11" t="s">
        <v>116</v>
      </c>
      <c r="F3883" s="36" t="s">
        <v>253</v>
      </c>
      <c r="G3883" s="11" t="s">
        <v>5459</v>
      </c>
      <c r="H3883" s="11" t="s">
        <v>5460</v>
      </c>
      <c r="I3883" s="12">
        <v>0</v>
      </c>
      <c r="J3883" s="12">
        <v>1</v>
      </c>
      <c r="K3883" s="12">
        <v>0</v>
      </c>
      <c r="L3883" s="12">
        <v>0</v>
      </c>
      <c r="M3883" s="12">
        <v>0</v>
      </c>
      <c r="N3883" s="39">
        <v>0</v>
      </c>
      <c r="O3883" s="31">
        <v>0.78024000000000004</v>
      </c>
      <c r="P3883" s="11" t="s">
        <v>99</v>
      </c>
    </row>
    <row r="3884" spans="1:16" ht="84" x14ac:dyDescent="0.25">
      <c r="A3884" s="38">
        <v>40575</v>
      </c>
      <c r="B3884" s="38">
        <v>40575</v>
      </c>
      <c r="C3884" s="11">
        <v>2011</v>
      </c>
      <c r="D3884" s="11" t="s">
        <v>115</v>
      </c>
      <c r="E3884" s="11" t="s">
        <v>116</v>
      </c>
      <c r="F3884" s="36" t="s">
        <v>55</v>
      </c>
      <c r="G3884" s="11" t="s">
        <v>5461</v>
      </c>
      <c r="H3884" s="11" t="s">
        <v>5462</v>
      </c>
      <c r="I3884" s="12">
        <v>1</v>
      </c>
      <c r="J3884" s="12">
        <v>2</v>
      </c>
      <c r="K3884" s="12">
        <v>0</v>
      </c>
      <c r="L3884" s="12">
        <v>0</v>
      </c>
      <c r="M3884" s="12">
        <v>0</v>
      </c>
      <c r="N3884" s="39">
        <v>0</v>
      </c>
      <c r="O3884" s="31">
        <v>0.80378000000000005</v>
      </c>
      <c r="P3884" s="11" t="s">
        <v>99</v>
      </c>
    </row>
    <row r="3885" spans="1:16" ht="48" x14ac:dyDescent="0.25">
      <c r="A3885" s="38">
        <v>40575</v>
      </c>
      <c r="B3885" s="38">
        <v>40663</v>
      </c>
      <c r="C3885" s="11">
        <v>2011</v>
      </c>
      <c r="D3885" s="11" t="s">
        <v>34</v>
      </c>
      <c r="E3885" s="11" t="s">
        <v>39</v>
      </c>
      <c r="F3885" s="36" t="s">
        <v>97</v>
      </c>
      <c r="G3885" s="11" t="s">
        <v>5463</v>
      </c>
      <c r="H3885" s="11" t="s">
        <v>5464</v>
      </c>
      <c r="I3885" s="12">
        <v>0</v>
      </c>
      <c r="J3885" s="12">
        <v>6022</v>
      </c>
      <c r="K3885" s="12">
        <v>0</v>
      </c>
      <c r="L3885" s="12">
        <v>0</v>
      </c>
      <c r="M3885" s="12">
        <v>0</v>
      </c>
      <c r="N3885" s="39">
        <v>5341.14</v>
      </c>
      <c r="O3885" s="31">
        <v>24.84</v>
      </c>
      <c r="P3885" s="11" t="s">
        <v>41</v>
      </c>
    </row>
    <row r="3886" spans="1:16" ht="24" x14ac:dyDescent="0.25">
      <c r="A3886" s="38">
        <v>40575</v>
      </c>
      <c r="B3886" s="38">
        <v>40602</v>
      </c>
      <c r="C3886" s="11">
        <v>2011</v>
      </c>
      <c r="D3886" s="11" t="s">
        <v>34</v>
      </c>
      <c r="E3886" s="11" t="s">
        <v>95</v>
      </c>
      <c r="F3886" s="11" t="s">
        <v>86</v>
      </c>
      <c r="G3886" s="11" t="s">
        <v>5465</v>
      </c>
      <c r="H3886" s="11" t="s">
        <v>5466</v>
      </c>
      <c r="I3886" s="12">
        <v>0</v>
      </c>
      <c r="J3886" s="12">
        <v>506016</v>
      </c>
      <c r="K3886" s="12">
        <v>0</v>
      </c>
      <c r="L3886" s="12">
        <v>0</v>
      </c>
      <c r="M3886" s="12">
        <v>0</v>
      </c>
      <c r="N3886" s="39">
        <v>186685.7</v>
      </c>
      <c r="O3886" s="31">
        <v>5652.165</v>
      </c>
      <c r="P3886" s="11" t="s">
        <v>38</v>
      </c>
    </row>
    <row r="3887" spans="1:16" ht="60" x14ac:dyDescent="0.25">
      <c r="A3887" s="38">
        <v>40577</v>
      </c>
      <c r="B3887" s="38">
        <v>40577</v>
      </c>
      <c r="C3887" s="11">
        <v>2011</v>
      </c>
      <c r="D3887" s="11" t="s">
        <v>104</v>
      </c>
      <c r="E3887" s="11" t="s">
        <v>276</v>
      </c>
      <c r="F3887" s="36" t="s">
        <v>36</v>
      </c>
      <c r="G3887" s="11" t="s">
        <v>2090</v>
      </c>
      <c r="H3887" s="11" t="s">
        <v>5467</v>
      </c>
      <c r="I3887" s="12">
        <v>1</v>
      </c>
      <c r="J3887" s="12">
        <v>5</v>
      </c>
      <c r="K3887" s="12">
        <v>1</v>
      </c>
      <c r="L3887" s="12">
        <v>0</v>
      </c>
      <c r="M3887" s="12">
        <v>0</v>
      </c>
      <c r="N3887" s="39">
        <v>0</v>
      </c>
      <c r="O3887" s="31">
        <v>0.12</v>
      </c>
      <c r="P3887" s="11" t="s">
        <v>99</v>
      </c>
    </row>
    <row r="3888" spans="1:16" ht="108" x14ac:dyDescent="0.25">
      <c r="A3888" s="38">
        <v>40577</v>
      </c>
      <c r="B3888" s="38">
        <v>40577</v>
      </c>
      <c r="C3888" s="11">
        <v>2011</v>
      </c>
      <c r="D3888" s="11" t="s">
        <v>34</v>
      </c>
      <c r="E3888" s="11" t="s">
        <v>35</v>
      </c>
      <c r="F3888" s="36" t="s">
        <v>36</v>
      </c>
      <c r="G3888" s="11" t="s">
        <v>5468</v>
      </c>
      <c r="H3888" s="11" t="s">
        <v>5469</v>
      </c>
      <c r="I3888" s="12">
        <v>0</v>
      </c>
      <c r="J3888" s="12">
        <f>(11*5)</f>
        <v>55</v>
      </c>
      <c r="K3888" s="12">
        <v>11</v>
      </c>
      <c r="L3888" s="12">
        <v>0</v>
      </c>
      <c r="M3888" s="12">
        <v>0</v>
      </c>
      <c r="N3888" s="39">
        <v>0</v>
      </c>
      <c r="O3888" s="31">
        <v>2.75E-2</v>
      </c>
      <c r="P3888" s="11" t="s">
        <v>99</v>
      </c>
    </row>
    <row r="3889" spans="1:16" ht="84" x14ac:dyDescent="0.25">
      <c r="A3889" s="38">
        <v>40577</v>
      </c>
      <c r="B3889" s="38">
        <v>40577</v>
      </c>
      <c r="C3889" s="11">
        <v>2011</v>
      </c>
      <c r="D3889" s="11" t="s">
        <v>34</v>
      </c>
      <c r="E3889" s="11" t="s">
        <v>35</v>
      </c>
      <c r="F3889" s="36" t="s">
        <v>36</v>
      </c>
      <c r="G3889" s="11" t="s">
        <v>2641</v>
      </c>
      <c r="H3889" s="11" t="s">
        <v>5470</v>
      </c>
      <c r="I3889" s="12">
        <v>0</v>
      </c>
      <c r="J3889" s="12">
        <f>(5*5)</f>
        <v>25</v>
      </c>
      <c r="K3889" s="12">
        <v>5</v>
      </c>
      <c r="L3889" s="12">
        <v>0</v>
      </c>
      <c r="M3889" s="12">
        <v>0</v>
      </c>
      <c r="N3889" s="39">
        <v>0</v>
      </c>
      <c r="O3889" s="31">
        <v>1.2500000000000001E-2</v>
      </c>
      <c r="P3889" s="11" t="s">
        <v>99</v>
      </c>
    </row>
    <row r="3890" spans="1:16" ht="84" x14ac:dyDescent="0.25">
      <c r="A3890" s="38">
        <v>40577</v>
      </c>
      <c r="B3890" s="38">
        <v>40577</v>
      </c>
      <c r="C3890" s="11">
        <v>2011</v>
      </c>
      <c r="D3890" s="11" t="s">
        <v>104</v>
      </c>
      <c r="E3890" s="11" t="s">
        <v>276</v>
      </c>
      <c r="F3890" s="36" t="s">
        <v>36</v>
      </c>
      <c r="G3890" s="11" t="s">
        <v>336</v>
      </c>
      <c r="H3890" s="11" t="s">
        <v>5471</v>
      </c>
      <c r="I3890" s="12">
        <v>0</v>
      </c>
      <c r="J3890" s="12">
        <f>(12*5)</f>
        <v>60</v>
      </c>
      <c r="K3890" s="12">
        <v>12</v>
      </c>
      <c r="L3890" s="12">
        <v>0</v>
      </c>
      <c r="M3890" s="12">
        <v>0</v>
      </c>
      <c r="N3890" s="39">
        <v>0</v>
      </c>
      <c r="O3890" s="31">
        <v>0.33600000000000002</v>
      </c>
      <c r="P3890" s="11" t="s">
        <v>99</v>
      </c>
    </row>
    <row r="3891" spans="1:16" ht="84" x14ac:dyDescent="0.25">
      <c r="A3891" s="38">
        <v>40577</v>
      </c>
      <c r="B3891" s="38">
        <v>40577</v>
      </c>
      <c r="C3891" s="11">
        <v>2011</v>
      </c>
      <c r="D3891" s="11" t="s">
        <v>34</v>
      </c>
      <c r="E3891" s="11" t="s">
        <v>333</v>
      </c>
      <c r="F3891" s="36" t="s">
        <v>36</v>
      </c>
      <c r="G3891" s="11" t="s">
        <v>5472</v>
      </c>
      <c r="H3891" s="11" t="s">
        <v>5473</v>
      </c>
      <c r="I3891" s="12">
        <v>3</v>
      </c>
      <c r="J3891" s="12">
        <v>4</v>
      </c>
      <c r="K3891" s="12">
        <v>0</v>
      </c>
      <c r="L3891" s="12">
        <v>0</v>
      </c>
      <c r="M3891" s="12">
        <v>0</v>
      </c>
      <c r="N3891" s="39">
        <v>0</v>
      </c>
      <c r="O3891" s="31">
        <v>0</v>
      </c>
      <c r="P3891" s="11" t="s">
        <v>99</v>
      </c>
    </row>
    <row r="3892" spans="1:16" ht="24" x14ac:dyDescent="0.25">
      <c r="A3892" s="38">
        <v>40577</v>
      </c>
      <c r="B3892" s="38">
        <v>40579</v>
      </c>
      <c r="C3892" s="11">
        <v>2011</v>
      </c>
      <c r="D3892" s="11" t="s">
        <v>34</v>
      </c>
      <c r="E3892" s="11" t="s">
        <v>95</v>
      </c>
      <c r="F3892" s="36" t="s">
        <v>162</v>
      </c>
      <c r="G3892" s="11" t="s">
        <v>4285</v>
      </c>
      <c r="H3892" s="11" t="s">
        <v>5474</v>
      </c>
      <c r="I3892" s="12">
        <v>0</v>
      </c>
      <c r="J3892" s="12">
        <v>6427</v>
      </c>
      <c r="K3892" s="12">
        <v>0</v>
      </c>
      <c r="L3892" s="12">
        <v>0</v>
      </c>
      <c r="M3892" s="12">
        <v>0</v>
      </c>
      <c r="N3892" s="39">
        <v>0</v>
      </c>
      <c r="O3892" s="31">
        <v>1.7769999999999999</v>
      </c>
      <c r="P3892" s="11" t="s">
        <v>298</v>
      </c>
    </row>
    <row r="3893" spans="1:16" ht="24" x14ac:dyDescent="0.25">
      <c r="A3893" s="38">
        <v>40577</v>
      </c>
      <c r="B3893" s="38">
        <v>40577</v>
      </c>
      <c r="C3893" s="11">
        <v>2011</v>
      </c>
      <c r="D3893" s="11" t="s">
        <v>34</v>
      </c>
      <c r="E3893" s="11" t="s">
        <v>95</v>
      </c>
      <c r="F3893" s="11" t="s">
        <v>32</v>
      </c>
      <c r="G3893" s="11" t="s">
        <v>5475</v>
      </c>
      <c r="H3893" s="11" t="s">
        <v>5474</v>
      </c>
      <c r="I3893" s="12">
        <v>0</v>
      </c>
      <c r="J3893" s="12">
        <v>40903</v>
      </c>
      <c r="K3893" s="12" t="s">
        <v>145</v>
      </c>
      <c r="L3893" s="12" t="s">
        <v>145</v>
      </c>
      <c r="M3893" s="12" t="s">
        <v>145</v>
      </c>
      <c r="N3893" s="39" t="s">
        <v>145</v>
      </c>
      <c r="O3893" s="31">
        <v>1.5116750000000001</v>
      </c>
      <c r="P3893" s="11" t="s">
        <v>298</v>
      </c>
    </row>
    <row r="3894" spans="1:16" ht="72" x14ac:dyDescent="0.25">
      <c r="A3894" s="38">
        <v>40578</v>
      </c>
      <c r="B3894" s="38">
        <v>40578</v>
      </c>
      <c r="C3894" s="11">
        <v>2011</v>
      </c>
      <c r="D3894" s="11" t="s">
        <v>13</v>
      </c>
      <c r="E3894" s="11" t="s">
        <v>149</v>
      </c>
      <c r="F3894" s="36" t="s">
        <v>36</v>
      </c>
      <c r="G3894" s="11" t="s">
        <v>4073</v>
      </c>
      <c r="H3894" s="11" t="s">
        <v>5476</v>
      </c>
      <c r="I3894" s="12">
        <v>0</v>
      </c>
      <c r="J3894" s="12">
        <v>55</v>
      </c>
      <c r="K3894" s="12">
        <v>0</v>
      </c>
      <c r="L3894" s="12">
        <v>0</v>
      </c>
      <c r="M3894" s="12">
        <v>0</v>
      </c>
      <c r="N3894" s="39">
        <v>0</v>
      </c>
      <c r="O3894" s="31">
        <v>0</v>
      </c>
      <c r="P3894" s="11" t="s">
        <v>99</v>
      </c>
    </row>
    <row r="3895" spans="1:16" ht="108" x14ac:dyDescent="0.25">
      <c r="A3895" s="38">
        <v>40579</v>
      </c>
      <c r="B3895" s="38">
        <v>40579</v>
      </c>
      <c r="C3895" s="11">
        <v>2011</v>
      </c>
      <c r="D3895" s="11" t="s">
        <v>115</v>
      </c>
      <c r="E3895" s="11" t="s">
        <v>116</v>
      </c>
      <c r="F3895" s="36" t="s">
        <v>21</v>
      </c>
      <c r="G3895" s="11" t="s">
        <v>817</v>
      </c>
      <c r="H3895" s="11" t="s">
        <v>5477</v>
      </c>
      <c r="I3895" s="12">
        <v>1</v>
      </c>
      <c r="J3895" s="12">
        <v>2</v>
      </c>
      <c r="K3895" s="12">
        <v>0</v>
      </c>
      <c r="L3895" s="12">
        <v>0</v>
      </c>
      <c r="M3895" s="12">
        <v>0</v>
      </c>
      <c r="N3895" s="39">
        <v>0</v>
      </c>
      <c r="O3895" s="31">
        <v>0.45</v>
      </c>
      <c r="P3895" s="11" t="s">
        <v>99</v>
      </c>
    </row>
    <row r="3896" spans="1:16" ht="48" x14ac:dyDescent="0.25">
      <c r="A3896" s="38">
        <v>40579</v>
      </c>
      <c r="B3896" s="38">
        <v>40579</v>
      </c>
      <c r="C3896" s="11">
        <v>2011</v>
      </c>
      <c r="D3896" s="11" t="s">
        <v>13</v>
      </c>
      <c r="E3896" s="11" t="s">
        <v>125</v>
      </c>
      <c r="F3896" s="36" t="s">
        <v>21</v>
      </c>
      <c r="G3896" s="11" t="s">
        <v>5478</v>
      </c>
      <c r="H3896" s="11" t="s">
        <v>5479</v>
      </c>
      <c r="I3896" s="12">
        <v>0</v>
      </c>
      <c r="J3896" s="12">
        <v>5</v>
      </c>
      <c r="K3896" s="12">
        <v>0</v>
      </c>
      <c r="L3896" s="12">
        <v>0</v>
      </c>
      <c r="M3896" s="12">
        <v>0</v>
      </c>
      <c r="N3896" s="39">
        <v>0</v>
      </c>
      <c r="O3896" s="31">
        <v>0</v>
      </c>
      <c r="P3896" s="11" t="s">
        <v>99</v>
      </c>
    </row>
    <row r="3897" spans="1:16" ht="84" x14ac:dyDescent="0.25">
      <c r="A3897" s="38">
        <v>40579</v>
      </c>
      <c r="B3897" s="38">
        <v>40579</v>
      </c>
      <c r="C3897" s="11">
        <v>2011</v>
      </c>
      <c r="D3897" s="11" t="s">
        <v>115</v>
      </c>
      <c r="E3897" s="11" t="s">
        <v>116</v>
      </c>
      <c r="F3897" s="36" t="s">
        <v>21</v>
      </c>
      <c r="G3897" s="11" t="s">
        <v>3561</v>
      </c>
      <c r="H3897" s="11" t="s">
        <v>5480</v>
      </c>
      <c r="I3897" s="12">
        <v>2</v>
      </c>
      <c r="J3897" s="12">
        <v>2</v>
      </c>
      <c r="K3897" s="12">
        <v>0</v>
      </c>
      <c r="L3897" s="12">
        <v>0</v>
      </c>
      <c r="M3897" s="12">
        <v>0</v>
      </c>
      <c r="N3897" s="39">
        <v>0</v>
      </c>
      <c r="O3897" s="31">
        <v>1.5</v>
      </c>
      <c r="P3897" s="11" t="s">
        <v>99</v>
      </c>
    </row>
    <row r="3898" spans="1:16" ht="60" x14ac:dyDescent="0.25">
      <c r="A3898" s="38">
        <v>40579</v>
      </c>
      <c r="B3898" s="38">
        <v>40828</v>
      </c>
      <c r="C3898" s="11">
        <v>2011</v>
      </c>
      <c r="D3898" s="11" t="s">
        <v>34</v>
      </c>
      <c r="E3898" s="11" t="s">
        <v>35</v>
      </c>
      <c r="F3898" s="36" t="s">
        <v>19</v>
      </c>
      <c r="G3898" s="11" t="s">
        <v>5481</v>
      </c>
      <c r="H3898" s="11" t="s">
        <v>5482</v>
      </c>
      <c r="I3898" s="12">
        <v>5</v>
      </c>
      <c r="J3898" s="12">
        <v>2565</v>
      </c>
      <c r="K3898" s="12">
        <v>29</v>
      </c>
      <c r="L3898" s="12">
        <v>47</v>
      </c>
      <c r="M3898" s="12">
        <v>0</v>
      </c>
      <c r="N3898" s="39">
        <v>2977.19</v>
      </c>
      <c r="O3898" s="31">
        <v>1118.3499999999999</v>
      </c>
      <c r="P3898" s="11" t="s">
        <v>3864</v>
      </c>
    </row>
    <row r="3899" spans="1:16" ht="72" x14ac:dyDescent="0.25">
      <c r="A3899" s="38">
        <v>40580</v>
      </c>
      <c r="B3899" s="38">
        <v>40580</v>
      </c>
      <c r="C3899" s="11">
        <v>2011</v>
      </c>
      <c r="D3899" s="11" t="s">
        <v>115</v>
      </c>
      <c r="E3899" s="11" t="s">
        <v>116</v>
      </c>
      <c r="F3899" s="36" t="s">
        <v>57</v>
      </c>
      <c r="G3899" s="11" t="s">
        <v>5483</v>
      </c>
      <c r="H3899" s="11" t="s">
        <v>5484</v>
      </c>
      <c r="I3899" s="12">
        <v>0</v>
      </c>
      <c r="J3899" s="12">
        <v>3</v>
      </c>
      <c r="K3899" s="12">
        <v>0</v>
      </c>
      <c r="L3899" s="12">
        <v>0</v>
      </c>
      <c r="M3899" s="12">
        <v>0</v>
      </c>
      <c r="N3899" s="39">
        <v>0</v>
      </c>
      <c r="O3899" s="31">
        <v>0.27500000000000002</v>
      </c>
      <c r="P3899" s="11" t="s">
        <v>99</v>
      </c>
    </row>
    <row r="3900" spans="1:16" ht="96" x14ac:dyDescent="0.25">
      <c r="A3900" s="38">
        <v>40580</v>
      </c>
      <c r="B3900" s="38">
        <v>40580</v>
      </c>
      <c r="C3900" s="11">
        <v>2011</v>
      </c>
      <c r="D3900" s="11" t="s">
        <v>13</v>
      </c>
      <c r="E3900" s="11" t="s">
        <v>112</v>
      </c>
      <c r="F3900" s="36" t="s">
        <v>57</v>
      </c>
      <c r="G3900" s="11" t="s">
        <v>2549</v>
      </c>
      <c r="H3900" s="11" t="s">
        <v>5485</v>
      </c>
      <c r="I3900" s="12">
        <v>0</v>
      </c>
      <c r="J3900" s="12">
        <v>45</v>
      </c>
      <c r="K3900" s="12">
        <v>4</v>
      </c>
      <c r="L3900" s="12">
        <v>0</v>
      </c>
      <c r="M3900" s="12">
        <v>0</v>
      </c>
      <c r="N3900" s="39">
        <v>0</v>
      </c>
      <c r="O3900" s="31">
        <v>0.112</v>
      </c>
      <c r="P3900" s="11" t="s">
        <v>99</v>
      </c>
    </row>
    <row r="3901" spans="1:16" ht="84" x14ac:dyDescent="0.25">
      <c r="A3901" s="38">
        <v>40581</v>
      </c>
      <c r="B3901" s="38">
        <v>40581</v>
      </c>
      <c r="C3901" s="11">
        <v>2011</v>
      </c>
      <c r="D3901" s="11" t="s">
        <v>115</v>
      </c>
      <c r="E3901" s="11" t="s">
        <v>116</v>
      </c>
      <c r="F3901" s="36" t="s">
        <v>165</v>
      </c>
      <c r="G3901" s="11" t="s">
        <v>5261</v>
      </c>
      <c r="H3901" s="11" t="s">
        <v>5486</v>
      </c>
      <c r="I3901" s="12">
        <v>0</v>
      </c>
      <c r="J3901" s="12">
        <v>3</v>
      </c>
      <c r="K3901" s="12">
        <v>0</v>
      </c>
      <c r="L3901" s="12">
        <v>0</v>
      </c>
      <c r="M3901" s="12">
        <v>0</v>
      </c>
      <c r="N3901" s="39">
        <v>0</v>
      </c>
      <c r="O3901" s="31">
        <v>0.52559999999999996</v>
      </c>
      <c r="P3901" s="11" t="s">
        <v>99</v>
      </c>
    </row>
    <row r="3902" spans="1:16" ht="60" x14ac:dyDescent="0.25">
      <c r="A3902" s="38">
        <v>40581</v>
      </c>
      <c r="B3902" s="38">
        <v>40581</v>
      </c>
      <c r="C3902" s="11">
        <v>2011</v>
      </c>
      <c r="D3902" s="11" t="s">
        <v>34</v>
      </c>
      <c r="E3902" s="11" t="s">
        <v>35</v>
      </c>
      <c r="F3902" s="36" t="s">
        <v>165</v>
      </c>
      <c r="G3902" s="11" t="s">
        <v>231</v>
      </c>
      <c r="H3902" s="11" t="s">
        <v>5487</v>
      </c>
      <c r="I3902" s="12">
        <v>1</v>
      </c>
      <c r="J3902" s="12">
        <v>6</v>
      </c>
      <c r="K3902" s="12">
        <v>0</v>
      </c>
      <c r="L3902" s="12">
        <v>0</v>
      </c>
      <c r="M3902" s="12">
        <v>0</v>
      </c>
      <c r="N3902" s="39">
        <v>0</v>
      </c>
      <c r="O3902" s="31">
        <v>0.12</v>
      </c>
      <c r="P3902" s="11" t="s">
        <v>99</v>
      </c>
    </row>
    <row r="3903" spans="1:16" ht="36" x14ac:dyDescent="0.25">
      <c r="A3903" s="38">
        <v>40582</v>
      </c>
      <c r="B3903" s="38">
        <v>40582</v>
      </c>
      <c r="C3903" s="11">
        <v>2011</v>
      </c>
      <c r="D3903" s="11" t="s">
        <v>13</v>
      </c>
      <c r="E3903" s="11" t="s">
        <v>112</v>
      </c>
      <c r="F3903" s="36" t="s">
        <v>165</v>
      </c>
      <c r="G3903" s="11" t="s">
        <v>549</v>
      </c>
      <c r="H3903" s="11" t="s">
        <v>5488</v>
      </c>
      <c r="I3903" s="12">
        <v>0</v>
      </c>
      <c r="J3903" s="12">
        <v>0</v>
      </c>
      <c r="K3903" s="12">
        <v>0</v>
      </c>
      <c r="L3903" s="12">
        <v>0</v>
      </c>
      <c r="M3903" s="12">
        <v>0</v>
      </c>
      <c r="N3903" s="39">
        <v>0</v>
      </c>
      <c r="O3903" s="31">
        <v>0.8</v>
      </c>
      <c r="P3903" s="11" t="s">
        <v>99</v>
      </c>
    </row>
    <row r="3904" spans="1:16" ht="36" x14ac:dyDescent="0.25">
      <c r="A3904" s="38">
        <v>40584</v>
      </c>
      <c r="B3904" s="38">
        <v>40584</v>
      </c>
      <c r="C3904" s="11">
        <v>2011</v>
      </c>
      <c r="D3904" s="11" t="s">
        <v>115</v>
      </c>
      <c r="E3904" s="11" t="s">
        <v>116</v>
      </c>
      <c r="F3904" s="36" t="s">
        <v>55</v>
      </c>
      <c r="G3904" s="11" t="s">
        <v>1039</v>
      </c>
      <c r="H3904" s="11" t="s">
        <v>5489</v>
      </c>
      <c r="I3904" s="12">
        <v>1</v>
      </c>
      <c r="J3904" s="12">
        <v>13</v>
      </c>
      <c r="K3904" s="12">
        <v>0</v>
      </c>
      <c r="L3904" s="12">
        <v>0</v>
      </c>
      <c r="M3904" s="12">
        <v>0</v>
      </c>
      <c r="N3904" s="39">
        <v>0</v>
      </c>
      <c r="O3904" s="31">
        <v>0.4</v>
      </c>
      <c r="P3904" s="11" t="s">
        <v>99</v>
      </c>
    </row>
    <row r="3905" spans="1:16" ht="96" x14ac:dyDescent="0.25">
      <c r="A3905" s="38">
        <v>40586</v>
      </c>
      <c r="B3905" s="38">
        <v>40586</v>
      </c>
      <c r="C3905" s="11">
        <v>2011</v>
      </c>
      <c r="D3905" s="11" t="s">
        <v>34</v>
      </c>
      <c r="E3905" s="11" t="s">
        <v>35</v>
      </c>
      <c r="F3905" s="36" t="s">
        <v>15</v>
      </c>
      <c r="G3905" s="11" t="s">
        <v>5490</v>
      </c>
      <c r="H3905" s="11" t="s">
        <v>5491</v>
      </c>
      <c r="I3905" s="12">
        <v>0</v>
      </c>
      <c r="J3905" s="12">
        <v>45</v>
      </c>
      <c r="K3905" s="12">
        <v>9</v>
      </c>
      <c r="L3905" s="12">
        <v>1</v>
      </c>
      <c r="M3905" s="12">
        <v>0</v>
      </c>
      <c r="N3905" s="39">
        <v>0</v>
      </c>
      <c r="O3905" s="31">
        <v>3.8473E-2</v>
      </c>
      <c r="P3905" s="11" t="s">
        <v>99</v>
      </c>
    </row>
    <row r="3906" spans="1:16" ht="60" x14ac:dyDescent="0.25">
      <c r="A3906" s="38">
        <v>40586</v>
      </c>
      <c r="B3906" s="38">
        <v>40586</v>
      </c>
      <c r="C3906" s="11">
        <v>2011</v>
      </c>
      <c r="D3906" s="11" t="s">
        <v>34</v>
      </c>
      <c r="E3906" s="11" t="s">
        <v>35</v>
      </c>
      <c r="F3906" s="36" t="s">
        <v>15</v>
      </c>
      <c r="G3906" s="11" t="s">
        <v>5492</v>
      </c>
      <c r="H3906" s="11" t="s">
        <v>5493</v>
      </c>
      <c r="I3906" s="12">
        <v>0</v>
      </c>
      <c r="J3906" s="12">
        <f>(35*5)</f>
        <v>175</v>
      </c>
      <c r="K3906" s="12">
        <v>35</v>
      </c>
      <c r="L3906" s="12">
        <v>0</v>
      </c>
      <c r="M3906" s="12">
        <v>0</v>
      </c>
      <c r="N3906" s="39">
        <v>0</v>
      </c>
      <c r="O3906" s="31">
        <v>3.1E-2</v>
      </c>
      <c r="P3906" s="11" t="s">
        <v>99</v>
      </c>
    </row>
    <row r="3907" spans="1:16" ht="120" x14ac:dyDescent="0.25">
      <c r="A3907" s="38">
        <v>40586</v>
      </c>
      <c r="B3907" s="38">
        <v>40586</v>
      </c>
      <c r="C3907" s="11">
        <v>2011</v>
      </c>
      <c r="D3907" s="11" t="s">
        <v>104</v>
      </c>
      <c r="E3907" s="11" t="s">
        <v>276</v>
      </c>
      <c r="F3907" s="36" t="s">
        <v>15</v>
      </c>
      <c r="G3907" s="11" t="s">
        <v>5494</v>
      </c>
      <c r="H3907" s="11" t="s">
        <v>5495</v>
      </c>
      <c r="I3907" s="12">
        <v>0</v>
      </c>
      <c r="J3907" s="12">
        <f>(4*5)</f>
        <v>20</v>
      </c>
      <c r="K3907" s="12">
        <v>4</v>
      </c>
      <c r="L3907" s="12">
        <v>0</v>
      </c>
      <c r="M3907" s="12">
        <v>0</v>
      </c>
      <c r="N3907" s="39">
        <v>0</v>
      </c>
      <c r="O3907" s="31">
        <v>0.120252</v>
      </c>
      <c r="P3907" s="11" t="s">
        <v>99</v>
      </c>
    </row>
    <row r="3908" spans="1:16" ht="96" x14ac:dyDescent="0.25">
      <c r="A3908" s="38">
        <v>40587</v>
      </c>
      <c r="B3908" s="38">
        <v>40587</v>
      </c>
      <c r="C3908" s="11">
        <v>2011</v>
      </c>
      <c r="D3908" s="11" t="s">
        <v>34</v>
      </c>
      <c r="E3908" s="11" t="s">
        <v>35</v>
      </c>
      <c r="F3908" s="36" t="s">
        <v>15</v>
      </c>
      <c r="G3908" s="11" t="s">
        <v>5496</v>
      </c>
      <c r="H3908" s="11" t="s">
        <v>5497</v>
      </c>
      <c r="I3908" s="12">
        <v>0</v>
      </c>
      <c r="J3908" s="12">
        <v>236</v>
      </c>
      <c r="K3908" s="12">
        <v>42</v>
      </c>
      <c r="L3908" s="12">
        <v>0</v>
      </c>
      <c r="M3908" s="12">
        <v>0</v>
      </c>
      <c r="N3908" s="39">
        <v>0</v>
      </c>
      <c r="O3908" s="31">
        <v>0.3649</v>
      </c>
      <c r="P3908" s="11" t="s">
        <v>99</v>
      </c>
    </row>
    <row r="3909" spans="1:16" ht="60" x14ac:dyDescent="0.25">
      <c r="A3909" s="38">
        <v>40589</v>
      </c>
      <c r="B3909" s="38">
        <v>40589</v>
      </c>
      <c r="C3909" s="11">
        <v>2011</v>
      </c>
      <c r="D3909" s="11" t="s">
        <v>115</v>
      </c>
      <c r="E3909" s="11" t="s">
        <v>352</v>
      </c>
      <c r="F3909" s="36" t="s">
        <v>19</v>
      </c>
      <c r="G3909" s="11" t="s">
        <v>2062</v>
      </c>
      <c r="H3909" s="11" t="s">
        <v>5498</v>
      </c>
      <c r="I3909" s="12">
        <v>0</v>
      </c>
      <c r="J3909" s="12">
        <v>9</v>
      </c>
      <c r="K3909" s="12">
        <v>0</v>
      </c>
      <c r="L3909" s="12">
        <v>0</v>
      </c>
      <c r="M3909" s="12">
        <v>0</v>
      </c>
      <c r="N3909" s="39">
        <v>0</v>
      </c>
      <c r="O3909" s="31" t="s">
        <v>145</v>
      </c>
      <c r="P3909" s="11" t="s">
        <v>99</v>
      </c>
    </row>
    <row r="3910" spans="1:16" ht="36" x14ac:dyDescent="0.25">
      <c r="A3910" s="38">
        <v>40589</v>
      </c>
      <c r="B3910" s="38">
        <v>40589</v>
      </c>
      <c r="C3910" s="11">
        <v>2011</v>
      </c>
      <c r="D3910" s="11" t="s">
        <v>104</v>
      </c>
      <c r="E3910" s="11" t="s">
        <v>276</v>
      </c>
      <c r="F3910" s="36" t="s">
        <v>155</v>
      </c>
      <c r="G3910" s="11" t="s">
        <v>3879</v>
      </c>
      <c r="H3910" s="11" t="s">
        <v>5499</v>
      </c>
      <c r="I3910" s="12">
        <v>1</v>
      </c>
      <c r="J3910" s="12">
        <v>1</v>
      </c>
      <c r="K3910" s="12">
        <v>0</v>
      </c>
      <c r="L3910" s="12">
        <v>0</v>
      </c>
      <c r="M3910" s="12">
        <v>0</v>
      </c>
      <c r="N3910" s="39">
        <v>0</v>
      </c>
      <c r="O3910" s="31">
        <v>0</v>
      </c>
      <c r="P3910" s="11" t="s">
        <v>99</v>
      </c>
    </row>
    <row r="3911" spans="1:16" ht="84" x14ac:dyDescent="0.25">
      <c r="A3911" s="38">
        <v>40589</v>
      </c>
      <c r="B3911" s="38">
        <v>40589</v>
      </c>
      <c r="C3911" s="11">
        <v>2011</v>
      </c>
      <c r="D3911" s="11" t="s">
        <v>13</v>
      </c>
      <c r="E3911" s="11" t="s">
        <v>125</v>
      </c>
      <c r="F3911" s="36" t="s">
        <v>155</v>
      </c>
      <c r="G3911" s="11" t="s">
        <v>3341</v>
      </c>
      <c r="H3911" s="11" t="s">
        <v>5500</v>
      </c>
      <c r="I3911" s="12">
        <v>2</v>
      </c>
      <c r="J3911" s="12">
        <v>3</v>
      </c>
      <c r="K3911" s="12">
        <v>0</v>
      </c>
      <c r="L3911" s="12">
        <v>0</v>
      </c>
      <c r="M3911" s="12">
        <v>0</v>
      </c>
      <c r="N3911" s="39">
        <v>0</v>
      </c>
      <c r="O3911" s="31" t="s">
        <v>145</v>
      </c>
      <c r="P3911" s="11" t="s">
        <v>99</v>
      </c>
    </row>
    <row r="3912" spans="1:16" ht="24" x14ac:dyDescent="0.25">
      <c r="A3912" s="38">
        <v>40590</v>
      </c>
      <c r="B3912" s="38">
        <v>40590</v>
      </c>
      <c r="C3912" s="11">
        <v>2011</v>
      </c>
      <c r="D3912" s="11" t="s">
        <v>13</v>
      </c>
      <c r="E3912" s="11" t="s">
        <v>112</v>
      </c>
      <c r="F3912" s="36" t="s">
        <v>19</v>
      </c>
      <c r="G3912" s="11" t="s">
        <v>1282</v>
      </c>
      <c r="H3912" s="11" t="s">
        <v>5501</v>
      </c>
      <c r="I3912" s="12">
        <v>0</v>
      </c>
      <c r="J3912" s="12">
        <v>25</v>
      </c>
      <c r="K3912" s="12">
        <v>0</v>
      </c>
      <c r="L3912" s="12">
        <v>0</v>
      </c>
      <c r="M3912" s="12">
        <v>0</v>
      </c>
      <c r="N3912" s="39">
        <v>0</v>
      </c>
      <c r="O3912" s="31" t="s">
        <v>145</v>
      </c>
      <c r="P3912" s="11" t="s">
        <v>99</v>
      </c>
    </row>
    <row r="3913" spans="1:16" ht="72" x14ac:dyDescent="0.25">
      <c r="A3913" s="38">
        <v>40592</v>
      </c>
      <c r="B3913" s="38">
        <v>40592</v>
      </c>
      <c r="C3913" s="11">
        <v>2011</v>
      </c>
      <c r="D3913" s="11" t="s">
        <v>13</v>
      </c>
      <c r="E3913" s="11" t="s">
        <v>112</v>
      </c>
      <c r="F3913" s="36" t="s">
        <v>51</v>
      </c>
      <c r="G3913" s="11" t="s">
        <v>170</v>
      </c>
      <c r="H3913" s="11" t="s">
        <v>5502</v>
      </c>
      <c r="I3913" s="12">
        <v>0</v>
      </c>
      <c r="J3913" s="12">
        <v>40</v>
      </c>
      <c r="K3913" s="12">
        <v>8</v>
      </c>
      <c r="L3913" s="12">
        <v>0</v>
      </c>
      <c r="M3913" s="12">
        <v>0</v>
      </c>
      <c r="N3913" s="39">
        <v>0</v>
      </c>
      <c r="O3913" s="31">
        <v>0.96</v>
      </c>
      <c r="P3913" s="11" t="s">
        <v>99</v>
      </c>
    </row>
    <row r="3914" spans="1:16" ht="72" x14ac:dyDescent="0.25">
      <c r="A3914" s="38">
        <v>40593</v>
      </c>
      <c r="B3914" s="38">
        <v>40593</v>
      </c>
      <c r="C3914" s="11">
        <v>2011</v>
      </c>
      <c r="D3914" s="11" t="s">
        <v>13</v>
      </c>
      <c r="E3914" s="11" t="s">
        <v>112</v>
      </c>
      <c r="F3914" s="36" t="s">
        <v>75</v>
      </c>
      <c r="G3914" s="11" t="s">
        <v>272</v>
      </c>
      <c r="H3914" s="11" t="s">
        <v>5503</v>
      </c>
      <c r="I3914" s="12">
        <v>0</v>
      </c>
      <c r="J3914" s="12">
        <v>470</v>
      </c>
      <c r="K3914" s="12">
        <v>0</v>
      </c>
      <c r="L3914" s="12">
        <v>1</v>
      </c>
      <c r="M3914" s="12">
        <v>0</v>
      </c>
      <c r="N3914" s="39">
        <v>0</v>
      </c>
      <c r="O3914" s="31" t="s">
        <v>145</v>
      </c>
      <c r="P3914" s="11" t="s">
        <v>99</v>
      </c>
    </row>
    <row r="3915" spans="1:16" ht="36" x14ac:dyDescent="0.25">
      <c r="A3915" s="38">
        <v>40594</v>
      </c>
      <c r="B3915" s="38">
        <v>40594</v>
      </c>
      <c r="C3915" s="11">
        <v>2011</v>
      </c>
      <c r="D3915" s="11" t="s">
        <v>13</v>
      </c>
      <c r="E3915" s="11" t="s">
        <v>125</v>
      </c>
      <c r="F3915" s="36" t="s">
        <v>26</v>
      </c>
      <c r="G3915" s="11" t="s">
        <v>5504</v>
      </c>
      <c r="H3915" s="11" t="s">
        <v>5505</v>
      </c>
      <c r="I3915" s="12">
        <v>2</v>
      </c>
      <c r="J3915" s="12">
        <v>2</v>
      </c>
      <c r="K3915" s="12">
        <v>0</v>
      </c>
      <c r="L3915" s="12">
        <v>0</v>
      </c>
      <c r="M3915" s="12">
        <v>0</v>
      </c>
      <c r="N3915" s="39">
        <v>0</v>
      </c>
      <c r="O3915" s="31" t="s">
        <v>145</v>
      </c>
      <c r="P3915" s="11" t="s">
        <v>99</v>
      </c>
    </row>
    <row r="3916" spans="1:16" ht="60" x14ac:dyDescent="0.25">
      <c r="A3916" s="38">
        <v>40594</v>
      </c>
      <c r="B3916" s="38">
        <v>40594</v>
      </c>
      <c r="C3916" s="11">
        <v>2011</v>
      </c>
      <c r="D3916" s="11" t="s">
        <v>13</v>
      </c>
      <c r="E3916" s="11" t="s">
        <v>112</v>
      </c>
      <c r="F3916" s="36" t="s">
        <v>26</v>
      </c>
      <c r="G3916" s="11" t="s">
        <v>237</v>
      </c>
      <c r="H3916" s="11" t="s">
        <v>5506</v>
      </c>
      <c r="I3916" s="12">
        <v>0</v>
      </c>
      <c r="J3916" s="12">
        <v>15</v>
      </c>
      <c r="K3916" s="12">
        <v>0</v>
      </c>
      <c r="L3916" s="12">
        <v>0</v>
      </c>
      <c r="M3916" s="12">
        <v>0</v>
      </c>
      <c r="N3916" s="39">
        <v>0</v>
      </c>
      <c r="O3916" s="31" t="s">
        <v>145</v>
      </c>
      <c r="P3916" s="11" t="s">
        <v>99</v>
      </c>
    </row>
    <row r="3917" spans="1:16" ht="72" x14ac:dyDescent="0.25">
      <c r="A3917" s="38">
        <v>40595</v>
      </c>
      <c r="B3917" s="38">
        <v>40595</v>
      </c>
      <c r="C3917" s="11">
        <v>2011</v>
      </c>
      <c r="D3917" s="11" t="s">
        <v>104</v>
      </c>
      <c r="E3917" s="11" t="s">
        <v>276</v>
      </c>
      <c r="F3917" s="11" t="s">
        <v>92</v>
      </c>
      <c r="G3917" s="11" t="s">
        <v>5507</v>
      </c>
      <c r="H3917" s="11" t="s">
        <v>5508</v>
      </c>
      <c r="I3917" s="12">
        <v>0</v>
      </c>
      <c r="J3917" s="12">
        <v>40</v>
      </c>
      <c r="K3917" s="12">
        <v>8</v>
      </c>
      <c r="L3917" s="12">
        <v>0</v>
      </c>
      <c r="M3917" s="12">
        <v>0</v>
      </c>
      <c r="N3917" s="39">
        <v>0</v>
      </c>
      <c r="O3917" s="31">
        <v>0.59199999999999997</v>
      </c>
      <c r="P3917" s="11" t="s">
        <v>99</v>
      </c>
    </row>
    <row r="3918" spans="1:16" ht="288" x14ac:dyDescent="0.25">
      <c r="A3918" s="38">
        <v>40595</v>
      </c>
      <c r="B3918" s="38">
        <v>40595</v>
      </c>
      <c r="C3918" s="11">
        <v>2011</v>
      </c>
      <c r="D3918" s="11" t="s">
        <v>34</v>
      </c>
      <c r="E3918" s="11" t="s">
        <v>35</v>
      </c>
      <c r="F3918" s="11" t="s">
        <v>92</v>
      </c>
      <c r="G3918" s="11" t="s">
        <v>5509</v>
      </c>
      <c r="H3918" s="11" t="s">
        <v>5510</v>
      </c>
      <c r="I3918" s="12">
        <v>0</v>
      </c>
      <c r="J3918" s="12">
        <f>(139*5)</f>
        <v>695</v>
      </c>
      <c r="K3918" s="12">
        <v>139</v>
      </c>
      <c r="L3918" s="12">
        <v>0</v>
      </c>
      <c r="M3918" s="12">
        <v>0</v>
      </c>
      <c r="N3918" s="39">
        <v>0</v>
      </c>
      <c r="O3918" s="31">
        <v>0.34749999999999998</v>
      </c>
      <c r="P3918" s="11" t="s">
        <v>99</v>
      </c>
    </row>
    <row r="3919" spans="1:16" ht="48" x14ac:dyDescent="0.25">
      <c r="A3919" s="38">
        <v>40595</v>
      </c>
      <c r="B3919" s="38">
        <v>40595</v>
      </c>
      <c r="C3919" s="11">
        <v>2011</v>
      </c>
      <c r="D3919" s="11" t="s">
        <v>115</v>
      </c>
      <c r="E3919" s="11" t="s">
        <v>116</v>
      </c>
      <c r="F3919" s="36" t="s">
        <v>62</v>
      </c>
      <c r="G3919" s="11" t="s">
        <v>5511</v>
      </c>
      <c r="H3919" s="11" t="s">
        <v>5512</v>
      </c>
      <c r="I3919" s="12">
        <v>0</v>
      </c>
      <c r="J3919" s="12">
        <v>2</v>
      </c>
      <c r="K3919" s="12">
        <v>0</v>
      </c>
      <c r="L3919" s="12">
        <v>0</v>
      </c>
      <c r="M3919" s="12">
        <v>0</v>
      </c>
      <c r="N3919" s="39">
        <v>0</v>
      </c>
      <c r="O3919" s="31">
        <v>0.45</v>
      </c>
      <c r="P3919" s="11" t="s">
        <v>99</v>
      </c>
    </row>
    <row r="3920" spans="1:16" ht="72" x14ac:dyDescent="0.25">
      <c r="A3920" s="38">
        <v>40595</v>
      </c>
      <c r="B3920" s="38">
        <v>40595</v>
      </c>
      <c r="C3920" s="11">
        <v>2011</v>
      </c>
      <c r="D3920" s="11" t="s">
        <v>115</v>
      </c>
      <c r="E3920" s="11" t="s">
        <v>116</v>
      </c>
      <c r="F3920" s="36" t="s">
        <v>62</v>
      </c>
      <c r="G3920" s="11" t="s">
        <v>585</v>
      </c>
      <c r="H3920" s="11" t="s">
        <v>5513</v>
      </c>
      <c r="I3920" s="12">
        <v>0</v>
      </c>
      <c r="J3920" s="12">
        <v>25</v>
      </c>
      <c r="K3920" s="12">
        <v>0</v>
      </c>
      <c r="L3920" s="12">
        <v>0</v>
      </c>
      <c r="M3920" s="12">
        <v>0</v>
      </c>
      <c r="N3920" s="39">
        <v>0</v>
      </c>
      <c r="O3920" s="31">
        <v>0.4</v>
      </c>
      <c r="P3920" s="11" t="s">
        <v>99</v>
      </c>
    </row>
    <row r="3921" spans="1:16" ht="60" x14ac:dyDescent="0.25">
      <c r="A3921" s="38">
        <v>40596</v>
      </c>
      <c r="B3921" s="38">
        <v>40596</v>
      </c>
      <c r="C3921" s="11">
        <v>2011</v>
      </c>
      <c r="D3921" s="11" t="s">
        <v>34</v>
      </c>
      <c r="E3921" s="11" t="s">
        <v>35</v>
      </c>
      <c r="F3921" s="36" t="s">
        <v>97</v>
      </c>
      <c r="G3921" s="11" t="s">
        <v>5514</v>
      </c>
      <c r="H3921" s="11" t="s">
        <v>5515</v>
      </c>
      <c r="I3921" s="12">
        <v>0</v>
      </c>
      <c r="J3921" s="12">
        <v>175</v>
      </c>
      <c r="K3921" s="12">
        <v>35</v>
      </c>
      <c r="L3921" s="12">
        <v>0</v>
      </c>
      <c r="M3921" s="12">
        <v>0</v>
      </c>
      <c r="N3921" s="39">
        <v>0</v>
      </c>
      <c r="O3921" s="31">
        <v>0.35</v>
      </c>
      <c r="P3921" s="11" t="s">
        <v>99</v>
      </c>
    </row>
    <row r="3922" spans="1:16" ht="72" x14ac:dyDescent="0.25">
      <c r="A3922" s="38">
        <v>40596</v>
      </c>
      <c r="B3922" s="38">
        <v>40596</v>
      </c>
      <c r="C3922" s="11">
        <v>2011</v>
      </c>
      <c r="D3922" s="11" t="s">
        <v>13</v>
      </c>
      <c r="E3922" s="11" t="s">
        <v>125</v>
      </c>
      <c r="F3922" s="11" t="s">
        <v>92</v>
      </c>
      <c r="G3922" s="11" t="s">
        <v>394</v>
      </c>
      <c r="H3922" s="11" t="s">
        <v>5516</v>
      </c>
      <c r="I3922" s="12">
        <v>0</v>
      </c>
      <c r="J3922" s="12">
        <v>25</v>
      </c>
      <c r="K3922" s="12">
        <v>5</v>
      </c>
      <c r="L3922" s="12">
        <v>0</v>
      </c>
      <c r="M3922" s="12">
        <v>0</v>
      </c>
      <c r="N3922" s="39">
        <v>0</v>
      </c>
      <c r="O3922" s="31">
        <v>2.75E-2</v>
      </c>
      <c r="P3922" s="11" t="s">
        <v>99</v>
      </c>
    </row>
    <row r="3923" spans="1:16" ht="156" x14ac:dyDescent="0.25">
      <c r="A3923" s="38">
        <v>40596</v>
      </c>
      <c r="B3923" s="38">
        <v>40596</v>
      </c>
      <c r="C3923" s="11">
        <v>2011</v>
      </c>
      <c r="D3923" s="11" t="s">
        <v>34</v>
      </c>
      <c r="E3923" s="11" t="s">
        <v>35</v>
      </c>
      <c r="F3923" s="11" t="s">
        <v>92</v>
      </c>
      <c r="G3923" s="11" t="s">
        <v>5517</v>
      </c>
      <c r="H3923" s="11" t="s">
        <v>5518</v>
      </c>
      <c r="I3923" s="12">
        <v>1</v>
      </c>
      <c r="J3923" s="12">
        <v>3200</v>
      </c>
      <c r="K3923" s="12">
        <v>1</v>
      </c>
      <c r="L3923" s="12">
        <v>0</v>
      </c>
      <c r="M3923" s="12">
        <v>0</v>
      </c>
      <c r="N3923" s="39">
        <v>0</v>
      </c>
      <c r="O3923" s="31">
        <v>0.12</v>
      </c>
      <c r="P3923" s="11" t="s">
        <v>99</v>
      </c>
    </row>
    <row r="3924" spans="1:16" ht="84" x14ac:dyDescent="0.25">
      <c r="A3924" s="38">
        <v>40600</v>
      </c>
      <c r="B3924" s="38">
        <v>40600</v>
      </c>
      <c r="C3924" s="11">
        <v>2011</v>
      </c>
      <c r="D3924" s="11" t="s">
        <v>13</v>
      </c>
      <c r="E3924" s="11" t="s">
        <v>112</v>
      </c>
      <c r="F3924" s="36" t="s">
        <v>47</v>
      </c>
      <c r="G3924" s="11" t="s">
        <v>1248</v>
      </c>
      <c r="H3924" s="11" t="s">
        <v>5519</v>
      </c>
      <c r="I3924" s="12">
        <v>0</v>
      </c>
      <c r="J3924" s="12">
        <v>4</v>
      </c>
      <c r="K3924" s="12">
        <v>0</v>
      </c>
      <c r="L3924" s="12">
        <v>0</v>
      </c>
      <c r="M3924" s="12">
        <v>0</v>
      </c>
      <c r="N3924" s="39">
        <v>0</v>
      </c>
      <c r="O3924" s="31" t="s">
        <v>145</v>
      </c>
      <c r="P3924" s="11" t="s">
        <v>99</v>
      </c>
    </row>
    <row r="3925" spans="1:16" ht="84" x14ac:dyDescent="0.25">
      <c r="A3925" s="38">
        <v>40600</v>
      </c>
      <c r="B3925" s="38">
        <v>40600</v>
      </c>
      <c r="C3925" s="11">
        <v>2011</v>
      </c>
      <c r="D3925" s="11" t="s">
        <v>115</v>
      </c>
      <c r="E3925" s="11" t="s">
        <v>116</v>
      </c>
      <c r="F3925" s="36" t="s">
        <v>47</v>
      </c>
      <c r="G3925" s="11" t="s">
        <v>629</v>
      </c>
      <c r="H3925" s="11" t="s">
        <v>5520</v>
      </c>
      <c r="I3925" s="12">
        <v>4</v>
      </c>
      <c r="J3925" s="12">
        <v>10</v>
      </c>
      <c r="K3925" s="12">
        <v>0</v>
      </c>
      <c r="L3925" s="12">
        <v>0</v>
      </c>
      <c r="M3925" s="12">
        <v>0</v>
      </c>
      <c r="N3925" s="39">
        <v>0</v>
      </c>
      <c r="O3925" s="31" t="s">
        <v>145</v>
      </c>
      <c r="P3925" s="11" t="s">
        <v>99</v>
      </c>
    </row>
    <row r="3926" spans="1:16" ht="96" x14ac:dyDescent="0.25">
      <c r="A3926" s="38">
        <v>40603</v>
      </c>
      <c r="B3926" s="38">
        <v>40603</v>
      </c>
      <c r="C3926" s="11">
        <v>2011</v>
      </c>
      <c r="D3926" s="11" t="s">
        <v>34</v>
      </c>
      <c r="E3926" s="11" t="s">
        <v>845</v>
      </c>
      <c r="F3926" s="36" t="s">
        <v>15</v>
      </c>
      <c r="G3926" s="11" t="s">
        <v>266</v>
      </c>
      <c r="H3926" s="11" t="s">
        <v>5521</v>
      </c>
      <c r="I3926" s="12">
        <v>1</v>
      </c>
      <c r="J3926" s="12">
        <v>1</v>
      </c>
      <c r="K3926" s="12">
        <v>0</v>
      </c>
      <c r="L3926" s="12">
        <v>0</v>
      </c>
      <c r="M3926" s="12">
        <v>0</v>
      </c>
      <c r="N3926" s="39">
        <v>0</v>
      </c>
      <c r="O3926" s="31">
        <v>2.1899999999999999E-2</v>
      </c>
      <c r="P3926" s="11" t="s">
        <v>99</v>
      </c>
    </row>
    <row r="3927" spans="1:16" ht="48" x14ac:dyDescent="0.25">
      <c r="A3927" s="38">
        <v>40603</v>
      </c>
      <c r="B3927" s="38">
        <v>40694</v>
      </c>
      <c r="C3927" s="11">
        <v>2011</v>
      </c>
      <c r="D3927" s="11" t="s">
        <v>34</v>
      </c>
      <c r="E3927" s="11" t="s">
        <v>39</v>
      </c>
      <c r="F3927" s="36" t="s">
        <v>62</v>
      </c>
      <c r="G3927" s="11" t="s">
        <v>5522</v>
      </c>
      <c r="H3927" s="11" t="s">
        <v>5523</v>
      </c>
      <c r="I3927" s="12">
        <v>0</v>
      </c>
      <c r="J3927" s="12">
        <v>12206</v>
      </c>
      <c r="K3927" s="12">
        <v>0</v>
      </c>
      <c r="L3927" s="12">
        <v>0</v>
      </c>
      <c r="M3927" s="12">
        <v>0</v>
      </c>
      <c r="N3927" s="39">
        <v>0</v>
      </c>
      <c r="O3927" s="31">
        <v>12.811</v>
      </c>
      <c r="P3927" s="36" t="s">
        <v>41</v>
      </c>
    </row>
    <row r="3928" spans="1:16" ht="72" x14ac:dyDescent="0.25">
      <c r="A3928" s="38">
        <v>40604</v>
      </c>
      <c r="B3928" s="38">
        <v>40604</v>
      </c>
      <c r="C3928" s="11">
        <v>2011</v>
      </c>
      <c r="D3928" s="11" t="s">
        <v>115</v>
      </c>
      <c r="E3928" s="11" t="s">
        <v>116</v>
      </c>
      <c r="F3928" s="36" t="s">
        <v>28</v>
      </c>
      <c r="G3928" s="11" t="s">
        <v>228</v>
      </c>
      <c r="H3928" s="11" t="s">
        <v>5524</v>
      </c>
      <c r="I3928" s="12">
        <v>0</v>
      </c>
      <c r="J3928" s="12">
        <v>1</v>
      </c>
      <c r="K3928" s="12">
        <v>0</v>
      </c>
      <c r="L3928" s="12">
        <v>0</v>
      </c>
      <c r="M3928" s="12">
        <v>0</v>
      </c>
      <c r="N3928" s="39">
        <v>0</v>
      </c>
      <c r="O3928" s="31">
        <v>0.45</v>
      </c>
      <c r="P3928" s="11" t="s">
        <v>99</v>
      </c>
    </row>
    <row r="3929" spans="1:16" ht="48" x14ac:dyDescent="0.25">
      <c r="A3929" s="38">
        <v>40604</v>
      </c>
      <c r="B3929" s="38">
        <v>40604</v>
      </c>
      <c r="C3929" s="11">
        <v>2011</v>
      </c>
      <c r="D3929" s="11" t="s">
        <v>115</v>
      </c>
      <c r="E3929" s="11" t="s">
        <v>352</v>
      </c>
      <c r="F3929" s="36" t="s">
        <v>28</v>
      </c>
      <c r="G3929" s="11" t="s">
        <v>698</v>
      </c>
      <c r="H3929" s="11" t="s">
        <v>5525</v>
      </c>
      <c r="I3929" s="12">
        <v>0</v>
      </c>
      <c r="J3929" s="12">
        <v>17</v>
      </c>
      <c r="K3929" s="12">
        <v>0</v>
      </c>
      <c r="L3929" s="12">
        <v>0</v>
      </c>
      <c r="M3929" s="12">
        <v>0</v>
      </c>
      <c r="N3929" s="39">
        <v>0</v>
      </c>
      <c r="O3929" s="31" t="s">
        <v>145</v>
      </c>
      <c r="P3929" s="11" t="s">
        <v>99</v>
      </c>
    </row>
    <row r="3930" spans="1:16" ht="48" x14ac:dyDescent="0.25">
      <c r="A3930" s="38">
        <v>40606</v>
      </c>
      <c r="B3930" s="38">
        <v>40606</v>
      </c>
      <c r="C3930" s="11">
        <v>2011</v>
      </c>
      <c r="D3930" s="11" t="s">
        <v>34</v>
      </c>
      <c r="E3930" s="11" t="s">
        <v>35</v>
      </c>
      <c r="F3930" s="36" t="s">
        <v>36</v>
      </c>
      <c r="G3930" s="11" t="s">
        <v>5526</v>
      </c>
      <c r="H3930" s="11" t="s">
        <v>5527</v>
      </c>
      <c r="I3930" s="12">
        <v>0</v>
      </c>
      <c r="J3930" s="12">
        <f>(40*5)</f>
        <v>200</v>
      </c>
      <c r="K3930" s="12">
        <v>40</v>
      </c>
      <c r="L3930" s="12">
        <v>0</v>
      </c>
      <c r="M3930" s="12">
        <v>0</v>
      </c>
      <c r="N3930" s="39">
        <v>0</v>
      </c>
      <c r="O3930" s="31">
        <v>0.1</v>
      </c>
      <c r="P3930" s="11" t="s">
        <v>99</v>
      </c>
    </row>
    <row r="3931" spans="1:16" ht="252" x14ac:dyDescent="0.25">
      <c r="A3931" s="38">
        <v>40606</v>
      </c>
      <c r="B3931" s="38">
        <v>40606</v>
      </c>
      <c r="C3931" s="11">
        <v>2011</v>
      </c>
      <c r="D3931" s="11" t="s">
        <v>34</v>
      </c>
      <c r="E3931" s="11" t="s">
        <v>35</v>
      </c>
      <c r="F3931" s="36" t="s">
        <v>36</v>
      </c>
      <c r="G3931" s="11" t="s">
        <v>5528</v>
      </c>
      <c r="H3931" s="11" t="s">
        <v>5529</v>
      </c>
      <c r="I3931" s="12">
        <v>2</v>
      </c>
      <c r="J3931" s="12">
        <v>80</v>
      </c>
      <c r="K3931" s="12">
        <v>16</v>
      </c>
      <c r="L3931" s="12">
        <v>1</v>
      </c>
      <c r="M3931" s="12">
        <v>0</v>
      </c>
      <c r="N3931" s="39">
        <v>0</v>
      </c>
      <c r="O3931" s="31">
        <v>0.44800000000000001</v>
      </c>
      <c r="P3931" s="11" t="s">
        <v>99</v>
      </c>
    </row>
    <row r="3932" spans="1:16" ht="72" x14ac:dyDescent="0.25">
      <c r="A3932" s="38">
        <v>40608</v>
      </c>
      <c r="B3932" s="38">
        <v>40608</v>
      </c>
      <c r="C3932" s="11">
        <v>2011</v>
      </c>
      <c r="D3932" s="11" t="s">
        <v>115</v>
      </c>
      <c r="E3932" s="11" t="s">
        <v>116</v>
      </c>
      <c r="F3932" s="36" t="s">
        <v>57</v>
      </c>
      <c r="G3932" s="11" t="s">
        <v>2461</v>
      </c>
      <c r="H3932" s="11" t="s">
        <v>5530</v>
      </c>
      <c r="I3932" s="12">
        <v>0</v>
      </c>
      <c r="J3932" s="12">
        <v>1</v>
      </c>
      <c r="K3932" s="12">
        <v>0</v>
      </c>
      <c r="L3932" s="12">
        <v>0</v>
      </c>
      <c r="M3932" s="12">
        <v>0</v>
      </c>
      <c r="N3932" s="39">
        <v>0</v>
      </c>
      <c r="O3932" s="31">
        <v>0.45</v>
      </c>
      <c r="P3932" s="11" t="s">
        <v>99</v>
      </c>
    </row>
    <row r="3933" spans="1:16" ht="108" x14ac:dyDescent="0.25">
      <c r="A3933" s="38">
        <v>40609</v>
      </c>
      <c r="B3933" s="38">
        <v>40609</v>
      </c>
      <c r="C3933" s="11">
        <v>2011</v>
      </c>
      <c r="D3933" s="11" t="s">
        <v>13</v>
      </c>
      <c r="E3933" s="11" t="s">
        <v>112</v>
      </c>
      <c r="F3933" s="36" t="s">
        <v>165</v>
      </c>
      <c r="G3933" s="11" t="s">
        <v>5531</v>
      </c>
      <c r="H3933" s="11" t="s">
        <v>5532</v>
      </c>
      <c r="I3933" s="12">
        <v>0</v>
      </c>
      <c r="J3933" s="12">
        <v>4</v>
      </c>
      <c r="K3933" s="12">
        <v>0</v>
      </c>
      <c r="L3933" s="12">
        <v>0</v>
      </c>
      <c r="M3933" s="12">
        <v>0</v>
      </c>
      <c r="N3933" s="39">
        <v>0</v>
      </c>
      <c r="O3933" s="31" t="s">
        <v>145</v>
      </c>
      <c r="P3933" s="11" t="s">
        <v>99</v>
      </c>
    </row>
    <row r="3934" spans="1:16" ht="60" x14ac:dyDescent="0.25">
      <c r="A3934" s="38">
        <v>40609</v>
      </c>
      <c r="B3934" s="38">
        <v>40609</v>
      </c>
      <c r="C3934" s="11">
        <v>2011</v>
      </c>
      <c r="D3934" s="11" t="s">
        <v>34</v>
      </c>
      <c r="E3934" s="11" t="s">
        <v>35</v>
      </c>
      <c r="F3934" s="36" t="s">
        <v>165</v>
      </c>
      <c r="G3934" s="11" t="s">
        <v>212</v>
      </c>
      <c r="H3934" s="11" t="s">
        <v>5533</v>
      </c>
      <c r="I3934" s="12">
        <v>0</v>
      </c>
      <c r="J3934" s="12">
        <f>(9*5)</f>
        <v>45</v>
      </c>
      <c r="K3934" s="12">
        <v>9</v>
      </c>
      <c r="L3934" s="12">
        <v>0</v>
      </c>
      <c r="M3934" s="12">
        <v>0</v>
      </c>
      <c r="N3934" s="39">
        <v>0</v>
      </c>
      <c r="O3934" s="31">
        <v>8.9999999999999993E-3</v>
      </c>
      <c r="P3934" s="11" t="s">
        <v>99</v>
      </c>
    </row>
    <row r="3935" spans="1:16" ht="48" x14ac:dyDescent="0.25">
      <c r="A3935" s="38">
        <v>40610</v>
      </c>
      <c r="B3935" s="38">
        <v>40610</v>
      </c>
      <c r="C3935" s="11">
        <v>2011</v>
      </c>
      <c r="D3935" s="11" t="s">
        <v>115</v>
      </c>
      <c r="E3935" s="11" t="s">
        <v>116</v>
      </c>
      <c r="F3935" s="36" t="s">
        <v>165</v>
      </c>
      <c r="G3935" s="11" t="s">
        <v>212</v>
      </c>
      <c r="H3935" s="11" t="s">
        <v>5534</v>
      </c>
      <c r="I3935" s="12">
        <v>0</v>
      </c>
      <c r="J3935" s="12">
        <v>8</v>
      </c>
      <c r="K3935" s="12">
        <v>0</v>
      </c>
      <c r="L3935" s="12">
        <v>0</v>
      </c>
      <c r="M3935" s="12">
        <v>0</v>
      </c>
      <c r="N3935" s="39">
        <v>0</v>
      </c>
      <c r="O3935" s="31">
        <v>0.2268</v>
      </c>
      <c r="P3935" s="11" t="s">
        <v>99</v>
      </c>
    </row>
    <row r="3936" spans="1:16" ht="96" x14ac:dyDescent="0.25">
      <c r="A3936" s="38">
        <v>40610</v>
      </c>
      <c r="B3936" s="38">
        <v>40610</v>
      </c>
      <c r="C3936" s="11">
        <v>2011</v>
      </c>
      <c r="D3936" s="11" t="s">
        <v>13</v>
      </c>
      <c r="E3936" s="11" t="s">
        <v>112</v>
      </c>
      <c r="F3936" s="36" t="s">
        <v>165</v>
      </c>
      <c r="G3936" s="11" t="s">
        <v>192</v>
      </c>
      <c r="H3936" s="11" t="s">
        <v>5535</v>
      </c>
      <c r="I3936" s="12">
        <v>0</v>
      </c>
      <c r="J3936" s="12">
        <v>2000</v>
      </c>
      <c r="K3936" s="12">
        <v>0</v>
      </c>
      <c r="L3936" s="12">
        <v>0</v>
      </c>
      <c r="M3936" s="12">
        <v>0</v>
      </c>
      <c r="N3936" s="39">
        <v>0</v>
      </c>
      <c r="O3936" s="31">
        <v>0</v>
      </c>
      <c r="P3936" s="11" t="s">
        <v>99</v>
      </c>
    </row>
    <row r="3937" spans="1:16" ht="96" x14ac:dyDescent="0.25">
      <c r="A3937" s="38">
        <v>40610</v>
      </c>
      <c r="B3937" s="38">
        <v>40610</v>
      </c>
      <c r="C3937" s="11">
        <v>2011</v>
      </c>
      <c r="D3937" s="11" t="s">
        <v>115</v>
      </c>
      <c r="E3937" s="11" t="s">
        <v>364</v>
      </c>
      <c r="F3937" s="36" t="s">
        <v>165</v>
      </c>
      <c r="G3937" s="11" t="s">
        <v>192</v>
      </c>
      <c r="H3937" s="11" t="s">
        <v>5536</v>
      </c>
      <c r="I3937" s="12">
        <v>0</v>
      </c>
      <c r="J3937" s="12">
        <v>44</v>
      </c>
      <c r="K3937" s="12">
        <v>0</v>
      </c>
      <c r="L3937" s="12">
        <v>0</v>
      </c>
      <c r="M3937" s="12">
        <v>0</v>
      </c>
      <c r="N3937" s="39">
        <v>0</v>
      </c>
      <c r="O3937" s="31">
        <v>0.1512</v>
      </c>
      <c r="P3937" s="11" t="s">
        <v>99</v>
      </c>
    </row>
    <row r="3938" spans="1:16" ht="48" x14ac:dyDescent="0.25">
      <c r="A3938" s="38">
        <v>40610</v>
      </c>
      <c r="B3938" s="38">
        <v>40610</v>
      </c>
      <c r="C3938" s="11">
        <v>2011</v>
      </c>
      <c r="D3938" s="11" t="s">
        <v>13</v>
      </c>
      <c r="E3938" s="11" t="s">
        <v>125</v>
      </c>
      <c r="F3938" s="36" t="s">
        <v>165</v>
      </c>
      <c r="G3938" s="11" t="s">
        <v>197</v>
      </c>
      <c r="H3938" s="11" t="s">
        <v>5537</v>
      </c>
      <c r="I3938" s="12">
        <v>0</v>
      </c>
      <c r="J3938" s="12">
        <v>6</v>
      </c>
      <c r="K3938" s="12">
        <v>0</v>
      </c>
      <c r="L3938" s="12">
        <v>0</v>
      </c>
      <c r="M3938" s="12">
        <v>0</v>
      </c>
      <c r="N3938" s="39">
        <v>0</v>
      </c>
      <c r="O3938" s="31" t="s">
        <v>145</v>
      </c>
      <c r="P3938" s="11" t="s">
        <v>99</v>
      </c>
    </row>
    <row r="3939" spans="1:16" ht="60" x14ac:dyDescent="0.25">
      <c r="A3939" s="38">
        <v>40610</v>
      </c>
      <c r="B3939" s="38">
        <v>40610</v>
      </c>
      <c r="C3939" s="11">
        <v>2011</v>
      </c>
      <c r="D3939" s="11" t="s">
        <v>115</v>
      </c>
      <c r="E3939" s="11" t="s">
        <v>116</v>
      </c>
      <c r="F3939" s="36" t="s">
        <v>165</v>
      </c>
      <c r="G3939" s="11" t="s">
        <v>5538</v>
      </c>
      <c r="H3939" s="11" t="s">
        <v>5539</v>
      </c>
      <c r="I3939" s="12">
        <v>0</v>
      </c>
      <c r="J3939" s="12">
        <v>12</v>
      </c>
      <c r="K3939" s="12">
        <v>0</v>
      </c>
      <c r="L3939" s="12">
        <v>0</v>
      </c>
      <c r="M3939" s="12">
        <v>0</v>
      </c>
      <c r="N3939" s="39">
        <v>0</v>
      </c>
      <c r="O3939" s="31">
        <v>0.1512</v>
      </c>
      <c r="P3939" s="11" t="s">
        <v>99</v>
      </c>
    </row>
    <row r="3940" spans="1:16" ht="60" x14ac:dyDescent="0.25">
      <c r="A3940" s="38">
        <v>40611</v>
      </c>
      <c r="B3940" s="38">
        <v>40611</v>
      </c>
      <c r="C3940" s="11">
        <v>2011</v>
      </c>
      <c r="D3940" s="11" t="s">
        <v>115</v>
      </c>
      <c r="E3940" s="11" t="s">
        <v>116</v>
      </c>
      <c r="F3940" s="36" t="s">
        <v>55</v>
      </c>
      <c r="G3940" s="11" t="s">
        <v>2513</v>
      </c>
      <c r="H3940" s="11" t="s">
        <v>5540</v>
      </c>
      <c r="I3940" s="12">
        <v>1</v>
      </c>
      <c r="J3940" s="12">
        <v>9</v>
      </c>
      <c r="K3940" s="12">
        <v>0</v>
      </c>
      <c r="L3940" s="12">
        <v>0</v>
      </c>
      <c r="M3940" s="12">
        <v>0</v>
      </c>
      <c r="N3940" s="39">
        <v>0</v>
      </c>
      <c r="O3940" s="31">
        <v>0.4</v>
      </c>
      <c r="P3940" s="11" t="s">
        <v>99</v>
      </c>
    </row>
    <row r="3941" spans="1:16" ht="36" x14ac:dyDescent="0.25">
      <c r="A3941" s="38">
        <v>40611</v>
      </c>
      <c r="B3941" s="38">
        <v>40611</v>
      </c>
      <c r="C3941" s="11">
        <v>2011</v>
      </c>
      <c r="D3941" s="11" t="s">
        <v>13</v>
      </c>
      <c r="E3941" s="11" t="s">
        <v>125</v>
      </c>
      <c r="F3941" s="36" t="s">
        <v>55</v>
      </c>
      <c r="G3941" s="11" t="s">
        <v>345</v>
      </c>
      <c r="H3941" s="11" t="s">
        <v>5541</v>
      </c>
      <c r="I3941" s="12">
        <v>0</v>
      </c>
      <c r="J3941" s="12">
        <f>(1*5+1)</f>
        <v>6</v>
      </c>
      <c r="K3941" s="12">
        <v>1</v>
      </c>
      <c r="L3941" s="12">
        <v>0</v>
      </c>
      <c r="M3941" s="12">
        <v>0</v>
      </c>
      <c r="N3941" s="39">
        <v>0</v>
      </c>
      <c r="O3941" s="31">
        <v>6.5799999999999997E-2</v>
      </c>
      <c r="P3941" s="11" t="s">
        <v>99</v>
      </c>
    </row>
    <row r="3942" spans="1:16" ht="72" x14ac:dyDescent="0.25">
      <c r="A3942" s="38">
        <v>40611</v>
      </c>
      <c r="B3942" s="38">
        <v>40611</v>
      </c>
      <c r="C3942" s="11">
        <v>2011</v>
      </c>
      <c r="D3942" s="11" t="s">
        <v>115</v>
      </c>
      <c r="E3942" s="11" t="s">
        <v>116</v>
      </c>
      <c r="F3942" s="36" t="s">
        <v>51</v>
      </c>
      <c r="G3942" s="11" t="s">
        <v>570</v>
      </c>
      <c r="H3942" s="11" t="s">
        <v>5542</v>
      </c>
      <c r="I3942" s="12">
        <v>7</v>
      </c>
      <c r="J3942" s="12">
        <v>13</v>
      </c>
      <c r="K3942" s="12">
        <v>0</v>
      </c>
      <c r="L3942" s="12">
        <v>0</v>
      </c>
      <c r="M3942" s="12">
        <v>0</v>
      </c>
      <c r="N3942" s="39">
        <v>0</v>
      </c>
      <c r="O3942" s="31" t="s">
        <v>145</v>
      </c>
      <c r="P3942" s="11" t="s">
        <v>99</v>
      </c>
    </row>
    <row r="3943" spans="1:16" ht="48" x14ac:dyDescent="0.25">
      <c r="A3943" s="38">
        <v>40611</v>
      </c>
      <c r="B3943" s="38">
        <v>40611</v>
      </c>
      <c r="C3943" s="11">
        <v>2011</v>
      </c>
      <c r="D3943" s="11" t="s">
        <v>34</v>
      </c>
      <c r="E3943" s="11" t="s">
        <v>35</v>
      </c>
      <c r="F3943" s="36" t="s">
        <v>24</v>
      </c>
      <c r="G3943" s="11" t="s">
        <v>24</v>
      </c>
      <c r="H3943" s="11" t="s">
        <v>5543</v>
      </c>
      <c r="I3943" s="12">
        <v>0</v>
      </c>
      <c r="J3943" s="12">
        <v>1000</v>
      </c>
      <c r="K3943" s="12">
        <v>200</v>
      </c>
      <c r="L3943" s="12">
        <v>0</v>
      </c>
      <c r="M3943" s="12">
        <v>0</v>
      </c>
      <c r="N3943" s="39">
        <v>0</v>
      </c>
      <c r="O3943" s="31">
        <v>6.2600000000000003E-2</v>
      </c>
      <c r="P3943" s="11" t="s">
        <v>99</v>
      </c>
    </row>
    <row r="3944" spans="1:16" ht="36" x14ac:dyDescent="0.25">
      <c r="A3944" s="38">
        <v>40611</v>
      </c>
      <c r="B3944" s="38">
        <v>40611</v>
      </c>
      <c r="C3944" s="11">
        <v>2011</v>
      </c>
      <c r="D3944" s="11" t="s">
        <v>13</v>
      </c>
      <c r="E3944" s="11" t="s">
        <v>149</v>
      </c>
      <c r="F3944" s="36" t="s">
        <v>165</v>
      </c>
      <c r="G3944" s="11" t="s">
        <v>197</v>
      </c>
      <c r="H3944" s="11" t="s">
        <v>5544</v>
      </c>
      <c r="I3944" s="12">
        <v>0</v>
      </c>
      <c r="J3944" s="12">
        <v>300</v>
      </c>
      <c r="K3944" s="12">
        <v>0</v>
      </c>
      <c r="L3944" s="12">
        <v>0</v>
      </c>
      <c r="M3944" s="12">
        <v>0</v>
      </c>
      <c r="N3944" s="39">
        <v>0</v>
      </c>
      <c r="O3944" s="31" t="s">
        <v>145</v>
      </c>
      <c r="P3944" s="11" t="s">
        <v>99</v>
      </c>
    </row>
    <row r="3945" spans="1:16" ht="48" x14ac:dyDescent="0.25">
      <c r="A3945" s="38">
        <v>40611</v>
      </c>
      <c r="B3945" s="38">
        <v>40611</v>
      </c>
      <c r="C3945" s="11">
        <v>2011</v>
      </c>
      <c r="D3945" s="11" t="s">
        <v>115</v>
      </c>
      <c r="E3945" s="11" t="s">
        <v>116</v>
      </c>
      <c r="F3945" s="36" t="s">
        <v>165</v>
      </c>
      <c r="G3945" s="11" t="s">
        <v>212</v>
      </c>
      <c r="H3945" s="11" t="s">
        <v>5545</v>
      </c>
      <c r="I3945" s="12">
        <v>0</v>
      </c>
      <c r="J3945" s="12">
        <v>17</v>
      </c>
      <c r="K3945" s="12">
        <v>0</v>
      </c>
      <c r="L3945" s="12">
        <v>0</v>
      </c>
      <c r="M3945" s="12">
        <v>0</v>
      </c>
      <c r="N3945" s="39">
        <v>0</v>
      </c>
      <c r="O3945" s="31">
        <v>0.4</v>
      </c>
      <c r="P3945" s="11" t="s">
        <v>99</v>
      </c>
    </row>
    <row r="3946" spans="1:16" ht="48" x14ac:dyDescent="0.25">
      <c r="A3946" s="38">
        <v>40612</v>
      </c>
      <c r="B3946" s="38">
        <v>40612</v>
      </c>
      <c r="C3946" s="11">
        <v>2011</v>
      </c>
      <c r="D3946" s="11" t="s">
        <v>115</v>
      </c>
      <c r="E3946" s="11" t="s">
        <v>116</v>
      </c>
      <c r="F3946" s="36" t="s">
        <v>55</v>
      </c>
      <c r="G3946" s="11" t="s">
        <v>345</v>
      </c>
      <c r="H3946" s="11" t="s">
        <v>5546</v>
      </c>
      <c r="I3946" s="12">
        <v>0</v>
      </c>
      <c r="J3946" s="12">
        <v>37</v>
      </c>
      <c r="K3946" s="12">
        <v>0</v>
      </c>
      <c r="L3946" s="12">
        <v>0</v>
      </c>
      <c r="M3946" s="12">
        <v>0</v>
      </c>
      <c r="N3946" s="39">
        <v>0</v>
      </c>
      <c r="O3946" s="31">
        <v>0.4</v>
      </c>
      <c r="P3946" s="11" t="s">
        <v>99</v>
      </c>
    </row>
    <row r="3947" spans="1:16" ht="48" x14ac:dyDescent="0.25">
      <c r="A3947" s="38">
        <v>40612</v>
      </c>
      <c r="B3947" s="38">
        <v>40612</v>
      </c>
      <c r="C3947" s="11">
        <v>2011</v>
      </c>
      <c r="D3947" s="11" t="s">
        <v>115</v>
      </c>
      <c r="E3947" s="11" t="s">
        <v>116</v>
      </c>
      <c r="F3947" s="36" t="s">
        <v>55</v>
      </c>
      <c r="G3947" s="11" t="s">
        <v>1639</v>
      </c>
      <c r="H3947" s="11" t="s">
        <v>5547</v>
      </c>
      <c r="I3947" s="12">
        <v>0</v>
      </c>
      <c r="J3947" s="12">
        <v>13</v>
      </c>
      <c r="K3947" s="12">
        <v>0</v>
      </c>
      <c r="L3947" s="12">
        <v>0</v>
      </c>
      <c r="M3947" s="12">
        <v>0</v>
      </c>
      <c r="N3947" s="39">
        <v>0</v>
      </c>
      <c r="O3947" s="31">
        <v>0.31280000000000002</v>
      </c>
      <c r="P3947" s="11" t="s">
        <v>99</v>
      </c>
    </row>
    <row r="3948" spans="1:16" ht="84" x14ac:dyDescent="0.25">
      <c r="A3948" s="38">
        <v>40612</v>
      </c>
      <c r="B3948" s="38">
        <v>40612</v>
      </c>
      <c r="C3948" s="11">
        <v>2011</v>
      </c>
      <c r="D3948" s="11" t="s">
        <v>115</v>
      </c>
      <c r="E3948" s="11" t="s">
        <v>116</v>
      </c>
      <c r="F3948" s="36" t="s">
        <v>55</v>
      </c>
      <c r="G3948" s="11" t="s">
        <v>936</v>
      </c>
      <c r="H3948" s="11" t="s">
        <v>5548</v>
      </c>
      <c r="I3948" s="12">
        <v>0</v>
      </c>
      <c r="J3948" s="12">
        <v>8</v>
      </c>
      <c r="K3948" s="12">
        <v>0</v>
      </c>
      <c r="L3948" s="12">
        <v>0</v>
      </c>
      <c r="M3948" s="12">
        <v>0</v>
      </c>
      <c r="N3948" s="39">
        <v>0</v>
      </c>
      <c r="O3948" s="31">
        <v>0.71279999999999999</v>
      </c>
      <c r="P3948" s="11" t="s">
        <v>99</v>
      </c>
    </row>
    <row r="3949" spans="1:16" ht="72" x14ac:dyDescent="0.25">
      <c r="A3949" s="38">
        <v>40617</v>
      </c>
      <c r="B3949" s="38">
        <v>40617</v>
      </c>
      <c r="C3949" s="11">
        <v>2011</v>
      </c>
      <c r="D3949" s="11" t="s">
        <v>104</v>
      </c>
      <c r="E3949" s="11" t="s">
        <v>276</v>
      </c>
      <c r="F3949" s="36" t="s">
        <v>19</v>
      </c>
      <c r="G3949" s="11" t="s">
        <v>2048</v>
      </c>
      <c r="H3949" s="11" t="s">
        <v>5549</v>
      </c>
      <c r="I3949" s="12">
        <v>0</v>
      </c>
      <c r="J3949" s="12">
        <v>65</v>
      </c>
      <c r="K3949" s="12">
        <v>13</v>
      </c>
      <c r="L3949" s="12">
        <v>0</v>
      </c>
      <c r="M3949" s="12">
        <v>0</v>
      </c>
      <c r="N3949" s="39">
        <v>0</v>
      </c>
      <c r="O3949" s="31">
        <v>2.0049999999999999</v>
      </c>
      <c r="P3949" s="11" t="s">
        <v>99</v>
      </c>
    </row>
    <row r="3950" spans="1:16" ht="60" x14ac:dyDescent="0.25">
      <c r="A3950" s="38">
        <v>40617</v>
      </c>
      <c r="B3950" s="38">
        <v>40617</v>
      </c>
      <c r="C3950" s="11">
        <v>2011</v>
      </c>
      <c r="D3950" s="11" t="s">
        <v>115</v>
      </c>
      <c r="E3950" s="11" t="s">
        <v>116</v>
      </c>
      <c r="F3950" s="36" t="s">
        <v>19</v>
      </c>
      <c r="G3950" s="11" t="s">
        <v>5550</v>
      </c>
      <c r="H3950" s="11" t="s">
        <v>5551</v>
      </c>
      <c r="I3950" s="12">
        <v>0</v>
      </c>
      <c r="J3950" s="12">
        <v>3</v>
      </c>
      <c r="K3950" s="12">
        <v>0</v>
      </c>
      <c r="L3950" s="12">
        <v>0</v>
      </c>
      <c r="M3950" s="12">
        <v>0</v>
      </c>
      <c r="N3950" s="39">
        <v>0</v>
      </c>
      <c r="O3950" s="31">
        <v>1</v>
      </c>
      <c r="P3950" s="11" t="s">
        <v>99</v>
      </c>
    </row>
    <row r="3951" spans="1:16" ht="96" x14ac:dyDescent="0.25">
      <c r="A3951" s="38">
        <v>40617</v>
      </c>
      <c r="B3951" s="38">
        <v>40617</v>
      </c>
      <c r="C3951" s="11">
        <v>2011</v>
      </c>
      <c r="D3951" s="11" t="s">
        <v>34</v>
      </c>
      <c r="E3951" s="11" t="s">
        <v>35</v>
      </c>
      <c r="F3951" s="36" t="s">
        <v>155</v>
      </c>
      <c r="G3951" s="11" t="s">
        <v>5552</v>
      </c>
      <c r="H3951" s="11" t="s">
        <v>5553</v>
      </c>
      <c r="I3951" s="12">
        <v>0</v>
      </c>
      <c r="J3951" s="12">
        <v>900</v>
      </c>
      <c r="K3951" s="12">
        <v>180</v>
      </c>
      <c r="L3951" s="12">
        <v>0</v>
      </c>
      <c r="M3951" s="12">
        <v>0</v>
      </c>
      <c r="N3951" s="39">
        <v>0</v>
      </c>
      <c r="O3951" s="31">
        <v>0.56340000000000001</v>
      </c>
      <c r="P3951" s="11"/>
    </row>
    <row r="3952" spans="1:16" ht="72" x14ac:dyDescent="0.25">
      <c r="A3952" s="38">
        <v>40618</v>
      </c>
      <c r="B3952" s="38">
        <v>40618</v>
      </c>
      <c r="C3952" s="11">
        <v>2011</v>
      </c>
      <c r="D3952" s="11" t="s">
        <v>115</v>
      </c>
      <c r="E3952" s="11" t="s">
        <v>116</v>
      </c>
      <c r="F3952" s="36" t="s">
        <v>19</v>
      </c>
      <c r="G3952" s="11" t="s">
        <v>382</v>
      </c>
      <c r="H3952" s="11" t="s">
        <v>5554</v>
      </c>
      <c r="I3952" s="12">
        <v>6</v>
      </c>
      <c r="J3952" s="12">
        <v>13</v>
      </c>
      <c r="K3952" s="12">
        <v>0</v>
      </c>
      <c r="L3952" s="12">
        <v>0</v>
      </c>
      <c r="M3952" s="12">
        <v>0</v>
      </c>
      <c r="N3952" s="39">
        <v>0</v>
      </c>
      <c r="O3952" s="31">
        <v>0.65300000000000002</v>
      </c>
      <c r="P3952" s="11" t="s">
        <v>99</v>
      </c>
    </row>
    <row r="3953" spans="1:16" ht="48" x14ac:dyDescent="0.25">
      <c r="A3953" s="38">
        <v>40618</v>
      </c>
      <c r="B3953" s="38">
        <v>40618</v>
      </c>
      <c r="C3953" s="11">
        <v>2011</v>
      </c>
      <c r="D3953" s="11" t="s">
        <v>115</v>
      </c>
      <c r="E3953" s="11" t="s">
        <v>116</v>
      </c>
      <c r="F3953" s="36" t="s">
        <v>19</v>
      </c>
      <c r="G3953" s="11" t="s">
        <v>1742</v>
      </c>
      <c r="H3953" s="11" t="s">
        <v>5555</v>
      </c>
      <c r="I3953" s="12">
        <v>3</v>
      </c>
      <c r="J3953" s="12">
        <v>3</v>
      </c>
      <c r="K3953" s="12">
        <v>0</v>
      </c>
      <c r="L3953" s="12">
        <v>0</v>
      </c>
      <c r="M3953" s="12">
        <v>0</v>
      </c>
      <c r="N3953" s="39">
        <v>0</v>
      </c>
      <c r="O3953" s="31" t="s">
        <v>145</v>
      </c>
      <c r="P3953" s="11" t="s">
        <v>99</v>
      </c>
    </row>
    <row r="3954" spans="1:16" ht="84" x14ac:dyDescent="0.25">
      <c r="A3954" s="38">
        <v>40619</v>
      </c>
      <c r="B3954" s="38">
        <v>40619</v>
      </c>
      <c r="C3954" s="11">
        <v>2011</v>
      </c>
      <c r="D3954" s="11" t="s">
        <v>115</v>
      </c>
      <c r="E3954" s="11" t="s">
        <v>116</v>
      </c>
      <c r="F3954" s="36" t="s">
        <v>19</v>
      </c>
      <c r="G3954" s="11" t="s">
        <v>5556</v>
      </c>
      <c r="H3954" s="11" t="s">
        <v>5557</v>
      </c>
      <c r="I3954" s="12">
        <v>1</v>
      </c>
      <c r="J3954" s="12">
        <v>3</v>
      </c>
      <c r="K3954" s="12">
        <v>0</v>
      </c>
      <c r="L3954" s="12">
        <v>0</v>
      </c>
      <c r="M3954" s="12">
        <v>0</v>
      </c>
      <c r="N3954" s="39">
        <v>0</v>
      </c>
      <c r="O3954" s="31">
        <v>0</v>
      </c>
      <c r="P3954" s="11" t="s">
        <v>99</v>
      </c>
    </row>
    <row r="3955" spans="1:16" ht="60" x14ac:dyDescent="0.25">
      <c r="A3955" s="38">
        <v>40619</v>
      </c>
      <c r="B3955" s="38">
        <v>40619</v>
      </c>
      <c r="C3955" s="11">
        <v>2011</v>
      </c>
      <c r="D3955" s="11" t="s">
        <v>115</v>
      </c>
      <c r="E3955" s="11" t="s">
        <v>116</v>
      </c>
      <c r="F3955" s="36" t="s">
        <v>19</v>
      </c>
      <c r="G3955" s="11" t="s">
        <v>5558</v>
      </c>
      <c r="H3955" s="11" t="s">
        <v>5559</v>
      </c>
      <c r="I3955" s="12">
        <v>0</v>
      </c>
      <c r="J3955" s="12">
        <v>1</v>
      </c>
      <c r="K3955" s="12">
        <v>0</v>
      </c>
      <c r="L3955" s="12">
        <v>0</v>
      </c>
      <c r="M3955" s="12">
        <v>0</v>
      </c>
      <c r="N3955" s="39">
        <v>0</v>
      </c>
      <c r="O3955" s="31" t="s">
        <v>145</v>
      </c>
      <c r="P3955" s="11" t="s">
        <v>99</v>
      </c>
    </row>
    <row r="3956" spans="1:16" ht="96" x14ac:dyDescent="0.25">
      <c r="A3956" s="38">
        <v>40619</v>
      </c>
      <c r="B3956" s="38">
        <v>40619</v>
      </c>
      <c r="C3956" s="11">
        <v>2011</v>
      </c>
      <c r="D3956" s="11" t="s">
        <v>13</v>
      </c>
      <c r="E3956" s="11" t="s">
        <v>112</v>
      </c>
      <c r="F3956" s="36" t="s">
        <v>19</v>
      </c>
      <c r="G3956" s="11" t="s">
        <v>1282</v>
      </c>
      <c r="H3956" s="11" t="s">
        <v>5560</v>
      </c>
      <c r="I3956" s="12">
        <v>1</v>
      </c>
      <c r="J3956" s="12">
        <v>29</v>
      </c>
      <c r="K3956" s="12">
        <v>0</v>
      </c>
      <c r="L3956" s="12">
        <v>0</v>
      </c>
      <c r="M3956" s="12">
        <v>0</v>
      </c>
      <c r="N3956" s="39">
        <v>0</v>
      </c>
      <c r="O3956" s="31" t="s">
        <v>145</v>
      </c>
      <c r="P3956" s="11" t="s">
        <v>99</v>
      </c>
    </row>
    <row r="3957" spans="1:16" ht="72" x14ac:dyDescent="0.25">
      <c r="A3957" s="38">
        <v>40619</v>
      </c>
      <c r="B3957" s="38">
        <v>40619</v>
      </c>
      <c r="C3957" s="11">
        <v>2011</v>
      </c>
      <c r="D3957" s="11" t="s">
        <v>115</v>
      </c>
      <c r="E3957" s="11" t="s">
        <v>116</v>
      </c>
      <c r="F3957" s="36" t="s">
        <v>19</v>
      </c>
      <c r="G3957" s="11" t="s">
        <v>2347</v>
      </c>
      <c r="H3957" s="11" t="s">
        <v>5561</v>
      </c>
      <c r="I3957" s="12">
        <v>0</v>
      </c>
      <c r="J3957" s="12">
        <v>2</v>
      </c>
      <c r="K3957" s="12">
        <v>0</v>
      </c>
      <c r="L3957" s="12">
        <v>0</v>
      </c>
      <c r="M3957" s="12">
        <v>0</v>
      </c>
      <c r="N3957" s="39">
        <v>0</v>
      </c>
      <c r="O3957" s="31">
        <v>0.80640000000000001</v>
      </c>
      <c r="P3957" s="11" t="s">
        <v>99</v>
      </c>
    </row>
    <row r="3958" spans="1:16" ht="84" x14ac:dyDescent="0.25">
      <c r="A3958" s="38">
        <v>40620</v>
      </c>
      <c r="B3958" s="38">
        <v>40620</v>
      </c>
      <c r="C3958" s="11">
        <v>2011</v>
      </c>
      <c r="D3958" s="11" t="s">
        <v>13</v>
      </c>
      <c r="E3958" s="11" t="s">
        <v>125</v>
      </c>
      <c r="F3958" s="36" t="s">
        <v>51</v>
      </c>
      <c r="G3958" s="11" t="s">
        <v>5562</v>
      </c>
      <c r="H3958" s="11" t="s">
        <v>5563</v>
      </c>
      <c r="I3958" s="12">
        <v>0</v>
      </c>
      <c r="J3958" s="12" t="s">
        <v>145</v>
      </c>
      <c r="K3958" s="12">
        <v>0</v>
      </c>
      <c r="L3958" s="12">
        <v>1</v>
      </c>
      <c r="M3958" s="12">
        <v>0</v>
      </c>
      <c r="N3958" s="39">
        <v>0</v>
      </c>
      <c r="O3958" s="31" t="s">
        <v>145</v>
      </c>
      <c r="P3958" s="11" t="s">
        <v>99</v>
      </c>
    </row>
    <row r="3959" spans="1:16" ht="120" x14ac:dyDescent="0.25">
      <c r="A3959" s="38">
        <v>40621</v>
      </c>
      <c r="B3959" s="38">
        <v>40621</v>
      </c>
      <c r="C3959" s="11">
        <v>2011</v>
      </c>
      <c r="D3959" s="11" t="s">
        <v>13</v>
      </c>
      <c r="E3959" s="11" t="s">
        <v>125</v>
      </c>
      <c r="F3959" s="36" t="s">
        <v>51</v>
      </c>
      <c r="G3959" s="11" t="s">
        <v>5564</v>
      </c>
      <c r="H3959" s="11" t="s">
        <v>5565</v>
      </c>
      <c r="I3959" s="12">
        <v>0</v>
      </c>
      <c r="J3959" s="12">
        <v>5</v>
      </c>
      <c r="K3959" s="12">
        <v>0</v>
      </c>
      <c r="L3959" s="12">
        <v>0</v>
      </c>
      <c r="M3959" s="12">
        <v>0</v>
      </c>
      <c r="N3959" s="39">
        <v>0</v>
      </c>
      <c r="O3959" s="31" t="s">
        <v>145</v>
      </c>
      <c r="P3959" s="11" t="s">
        <v>99</v>
      </c>
    </row>
    <row r="3960" spans="1:16" ht="84" x14ac:dyDescent="0.25">
      <c r="A3960" s="38">
        <v>40622</v>
      </c>
      <c r="B3960" s="38">
        <v>40622</v>
      </c>
      <c r="C3960" s="11">
        <v>2011</v>
      </c>
      <c r="D3960" s="11" t="s">
        <v>13</v>
      </c>
      <c r="E3960" s="11" t="s">
        <v>112</v>
      </c>
      <c r="F3960" s="36" t="s">
        <v>26</v>
      </c>
      <c r="G3960" s="11" t="s">
        <v>1856</v>
      </c>
      <c r="H3960" s="11" t="s">
        <v>5566</v>
      </c>
      <c r="I3960" s="12">
        <v>0</v>
      </c>
      <c r="J3960" s="12">
        <v>25</v>
      </c>
      <c r="K3960" s="12">
        <v>1</v>
      </c>
      <c r="L3960" s="12">
        <v>0</v>
      </c>
      <c r="M3960" s="12">
        <v>0</v>
      </c>
      <c r="N3960" s="39">
        <v>0</v>
      </c>
      <c r="O3960" s="31">
        <v>2.8000000000000001E-2</v>
      </c>
      <c r="P3960" s="11" t="s">
        <v>99</v>
      </c>
    </row>
    <row r="3961" spans="1:16" ht="72" x14ac:dyDescent="0.25">
      <c r="A3961" s="38">
        <v>40623</v>
      </c>
      <c r="B3961" s="38">
        <v>40623</v>
      </c>
      <c r="C3961" s="11">
        <v>2011</v>
      </c>
      <c r="D3961" s="11" t="s">
        <v>115</v>
      </c>
      <c r="E3961" s="11" t="s">
        <v>116</v>
      </c>
      <c r="F3961" s="36" t="s">
        <v>62</v>
      </c>
      <c r="G3961" s="11" t="s">
        <v>5567</v>
      </c>
      <c r="H3961" s="11" t="s">
        <v>5568</v>
      </c>
      <c r="I3961" s="12">
        <v>0</v>
      </c>
      <c r="J3961" s="12">
        <v>0</v>
      </c>
      <c r="K3961" s="12">
        <v>0</v>
      </c>
      <c r="L3961" s="12">
        <v>0</v>
      </c>
      <c r="M3961" s="12">
        <v>0</v>
      </c>
      <c r="N3961" s="39">
        <v>0</v>
      </c>
      <c r="O3961" s="31">
        <v>0.27500000000000002</v>
      </c>
      <c r="P3961" s="11" t="s">
        <v>99</v>
      </c>
    </row>
    <row r="3962" spans="1:16" ht="96" x14ac:dyDescent="0.25">
      <c r="A3962" s="38">
        <v>40623</v>
      </c>
      <c r="B3962" s="38">
        <v>40623</v>
      </c>
      <c r="C3962" s="11">
        <v>2011</v>
      </c>
      <c r="D3962" s="11" t="s">
        <v>13</v>
      </c>
      <c r="E3962" s="11" t="s">
        <v>112</v>
      </c>
      <c r="F3962" s="36" t="s">
        <v>62</v>
      </c>
      <c r="G3962" s="11" t="s">
        <v>611</v>
      </c>
      <c r="H3962" s="11" t="s">
        <v>5569</v>
      </c>
      <c r="I3962" s="12">
        <v>0</v>
      </c>
      <c r="J3962" s="12">
        <v>15</v>
      </c>
      <c r="K3962" s="12">
        <v>0</v>
      </c>
      <c r="L3962" s="12">
        <v>0</v>
      </c>
      <c r="M3962" s="12">
        <v>0</v>
      </c>
      <c r="N3962" s="39">
        <v>0</v>
      </c>
      <c r="O3962" s="31" t="s">
        <v>145</v>
      </c>
      <c r="P3962" s="11" t="s">
        <v>99</v>
      </c>
    </row>
    <row r="3963" spans="1:16" ht="24" x14ac:dyDescent="0.25">
      <c r="A3963" s="38">
        <v>40623</v>
      </c>
      <c r="B3963" s="38">
        <v>40623</v>
      </c>
      <c r="C3963" s="11">
        <v>2011</v>
      </c>
      <c r="D3963" s="11" t="s">
        <v>115</v>
      </c>
      <c r="E3963" s="11" t="s">
        <v>1450</v>
      </c>
      <c r="F3963" s="36" t="s">
        <v>62</v>
      </c>
      <c r="G3963" s="11" t="s">
        <v>611</v>
      </c>
      <c r="H3963" s="11" t="s">
        <v>5570</v>
      </c>
      <c r="I3963" s="12">
        <v>0</v>
      </c>
      <c r="J3963" s="12">
        <v>50</v>
      </c>
      <c r="K3963" s="12">
        <v>0</v>
      </c>
      <c r="L3963" s="12">
        <v>0</v>
      </c>
      <c r="M3963" s="12">
        <v>0</v>
      </c>
      <c r="N3963" s="39">
        <v>0</v>
      </c>
      <c r="O3963" s="31">
        <v>0</v>
      </c>
      <c r="P3963" s="11" t="s">
        <v>99</v>
      </c>
    </row>
    <row r="3964" spans="1:16" ht="48" x14ac:dyDescent="0.25">
      <c r="A3964" s="38">
        <v>40623</v>
      </c>
      <c r="B3964" s="38">
        <v>40623</v>
      </c>
      <c r="C3964" s="11">
        <v>2011</v>
      </c>
      <c r="D3964" s="11" t="s">
        <v>115</v>
      </c>
      <c r="E3964" s="11" t="s">
        <v>116</v>
      </c>
      <c r="F3964" s="36" t="s">
        <v>62</v>
      </c>
      <c r="G3964" s="11" t="s">
        <v>2679</v>
      </c>
      <c r="H3964" s="11" t="s">
        <v>5571</v>
      </c>
      <c r="I3964" s="12">
        <v>0</v>
      </c>
      <c r="J3964" s="12">
        <v>8</v>
      </c>
      <c r="K3964" s="12">
        <v>0</v>
      </c>
      <c r="L3964" s="12">
        <v>0</v>
      </c>
      <c r="M3964" s="12">
        <v>0</v>
      </c>
      <c r="N3964" s="39">
        <v>0</v>
      </c>
      <c r="O3964" s="31">
        <v>0.8</v>
      </c>
      <c r="P3964" s="11" t="s">
        <v>99</v>
      </c>
    </row>
    <row r="3965" spans="1:16" ht="84" x14ac:dyDescent="0.25">
      <c r="A3965" s="38">
        <v>40624</v>
      </c>
      <c r="B3965" s="38">
        <v>40624</v>
      </c>
      <c r="C3965" s="11">
        <v>2011</v>
      </c>
      <c r="D3965" s="11" t="s">
        <v>34</v>
      </c>
      <c r="E3965" s="11" t="s">
        <v>35</v>
      </c>
      <c r="F3965" s="36" t="s">
        <v>97</v>
      </c>
      <c r="G3965" s="11" t="s">
        <v>5572</v>
      </c>
      <c r="H3965" s="11" t="s">
        <v>5573</v>
      </c>
      <c r="I3965" s="12">
        <v>2</v>
      </c>
      <c r="J3965" s="12">
        <v>140</v>
      </c>
      <c r="K3965" s="12">
        <v>28</v>
      </c>
      <c r="L3965" s="12">
        <v>0</v>
      </c>
      <c r="M3965" s="12">
        <v>0</v>
      </c>
      <c r="N3965" s="39">
        <v>0</v>
      </c>
      <c r="O3965" s="31">
        <v>0.28000000000000003</v>
      </c>
      <c r="P3965" s="11" t="s">
        <v>99</v>
      </c>
    </row>
    <row r="3966" spans="1:16" ht="60" x14ac:dyDescent="0.25">
      <c r="A3966" s="38">
        <v>40624</v>
      </c>
      <c r="B3966" s="38">
        <v>40624</v>
      </c>
      <c r="C3966" s="11">
        <v>2011</v>
      </c>
      <c r="D3966" s="11" t="s">
        <v>34</v>
      </c>
      <c r="E3966" s="11" t="s">
        <v>333</v>
      </c>
      <c r="F3966" s="11" t="s">
        <v>92</v>
      </c>
      <c r="G3966" s="11" t="s">
        <v>5574</v>
      </c>
      <c r="H3966" s="11" t="s">
        <v>5575</v>
      </c>
      <c r="I3966" s="12">
        <v>1</v>
      </c>
      <c r="J3966" s="12">
        <v>1</v>
      </c>
      <c r="K3966" s="12">
        <v>0</v>
      </c>
      <c r="L3966" s="12">
        <v>0</v>
      </c>
      <c r="M3966" s="12">
        <v>0</v>
      </c>
      <c r="N3966" s="39">
        <v>0</v>
      </c>
      <c r="O3966" s="31">
        <v>0</v>
      </c>
      <c r="P3966" s="11" t="s">
        <v>99</v>
      </c>
    </row>
    <row r="3967" spans="1:16" ht="108" x14ac:dyDescent="0.25">
      <c r="A3967" s="38">
        <v>40624</v>
      </c>
      <c r="B3967" s="38">
        <v>40624</v>
      </c>
      <c r="C3967" s="11">
        <v>2011</v>
      </c>
      <c r="D3967" s="11" t="s">
        <v>104</v>
      </c>
      <c r="E3967" s="11" t="s">
        <v>276</v>
      </c>
      <c r="F3967" s="11" t="s">
        <v>92</v>
      </c>
      <c r="G3967" s="11" t="s">
        <v>5576</v>
      </c>
      <c r="H3967" s="11" t="s">
        <v>5577</v>
      </c>
      <c r="I3967" s="12">
        <v>0</v>
      </c>
      <c r="J3967" s="12">
        <v>12000</v>
      </c>
      <c r="K3967" s="12">
        <v>0</v>
      </c>
      <c r="L3967" s="12">
        <v>0</v>
      </c>
      <c r="M3967" s="12">
        <v>0</v>
      </c>
      <c r="N3967" s="39">
        <v>0</v>
      </c>
      <c r="O3967" s="31" t="s">
        <v>145</v>
      </c>
      <c r="P3967" s="11" t="s">
        <v>99</v>
      </c>
    </row>
    <row r="3968" spans="1:16" ht="120" x14ac:dyDescent="0.25">
      <c r="A3968" s="38">
        <v>40624</v>
      </c>
      <c r="B3968" s="38">
        <v>40624</v>
      </c>
      <c r="C3968" s="11">
        <v>2011</v>
      </c>
      <c r="D3968" s="11" t="s">
        <v>34</v>
      </c>
      <c r="E3968" s="11" t="s">
        <v>35</v>
      </c>
      <c r="F3968" s="11" t="s">
        <v>92</v>
      </c>
      <c r="G3968" s="11" t="s">
        <v>5578</v>
      </c>
      <c r="H3968" s="11" t="s">
        <v>5579</v>
      </c>
      <c r="I3968" s="12">
        <v>0</v>
      </c>
      <c r="J3968" s="12">
        <v>15000</v>
      </c>
      <c r="K3968" s="12">
        <v>34</v>
      </c>
      <c r="L3968" s="12">
        <v>0</v>
      </c>
      <c r="M3968" s="12">
        <v>0</v>
      </c>
      <c r="N3968" s="39">
        <v>0</v>
      </c>
      <c r="O3968" s="31">
        <v>8.5000000000000006E-2</v>
      </c>
      <c r="P3968" s="11" t="s">
        <v>99</v>
      </c>
    </row>
    <row r="3969" spans="1:16" ht="72" x14ac:dyDescent="0.25">
      <c r="A3969" s="38">
        <v>40625</v>
      </c>
      <c r="B3969" s="38">
        <v>40625</v>
      </c>
      <c r="C3969" s="11">
        <v>2011</v>
      </c>
      <c r="D3969" s="11" t="s">
        <v>34</v>
      </c>
      <c r="E3969" s="11" t="s">
        <v>182</v>
      </c>
      <c r="F3969" s="36" t="s">
        <v>97</v>
      </c>
      <c r="G3969" s="11" t="s">
        <v>5580</v>
      </c>
      <c r="H3969" s="11" t="s">
        <v>5581</v>
      </c>
      <c r="I3969" s="12">
        <v>0</v>
      </c>
      <c r="J3969" s="12">
        <v>730</v>
      </c>
      <c r="K3969" s="12">
        <v>146</v>
      </c>
      <c r="L3969" s="12">
        <v>0</v>
      </c>
      <c r="M3969" s="12">
        <v>0</v>
      </c>
      <c r="N3969" s="39">
        <v>0</v>
      </c>
      <c r="O3969" s="31">
        <v>4.5600000000000002E-2</v>
      </c>
      <c r="P3969" s="11" t="s">
        <v>99</v>
      </c>
    </row>
    <row r="3970" spans="1:16" ht="60" x14ac:dyDescent="0.25">
      <c r="A3970" s="38">
        <v>40630</v>
      </c>
      <c r="B3970" s="38">
        <v>40630</v>
      </c>
      <c r="C3970" s="11">
        <v>2011</v>
      </c>
      <c r="D3970" s="11" t="s">
        <v>13</v>
      </c>
      <c r="E3970" s="11" t="s">
        <v>125</v>
      </c>
      <c r="F3970" s="11" t="s">
        <v>100</v>
      </c>
      <c r="G3970" s="11" t="s">
        <v>5582</v>
      </c>
      <c r="H3970" s="11" t="s">
        <v>5583</v>
      </c>
      <c r="I3970" s="12">
        <v>5</v>
      </c>
      <c r="J3970" s="12">
        <v>7</v>
      </c>
      <c r="K3970" s="12">
        <v>0</v>
      </c>
      <c r="L3970" s="12">
        <v>0</v>
      </c>
      <c r="M3970" s="12">
        <v>0</v>
      </c>
      <c r="N3970" s="39">
        <v>0</v>
      </c>
      <c r="O3970" s="31" t="s">
        <v>145</v>
      </c>
      <c r="P3970" s="11" t="s">
        <v>99</v>
      </c>
    </row>
    <row r="3971" spans="1:16" ht="108" x14ac:dyDescent="0.25">
      <c r="A3971" s="38">
        <v>40630</v>
      </c>
      <c r="B3971" s="38">
        <v>40630</v>
      </c>
      <c r="C3971" s="11">
        <v>2011</v>
      </c>
      <c r="D3971" s="11" t="s">
        <v>13</v>
      </c>
      <c r="E3971" s="11" t="s">
        <v>125</v>
      </c>
      <c r="F3971" s="36" t="s">
        <v>69</v>
      </c>
      <c r="G3971" s="11" t="s">
        <v>2406</v>
      </c>
      <c r="H3971" s="11" t="s">
        <v>5584</v>
      </c>
      <c r="I3971" s="12">
        <v>2</v>
      </c>
      <c r="J3971" s="12">
        <v>4</v>
      </c>
      <c r="K3971" s="12">
        <v>0</v>
      </c>
      <c r="L3971" s="12">
        <v>0</v>
      </c>
      <c r="M3971" s="12">
        <v>0</v>
      </c>
      <c r="N3971" s="39">
        <v>0</v>
      </c>
      <c r="O3971" s="31" t="s">
        <v>145</v>
      </c>
      <c r="P3971" s="11" t="s">
        <v>99</v>
      </c>
    </row>
    <row r="3972" spans="1:16" ht="300" x14ac:dyDescent="0.25">
      <c r="A3972" s="38">
        <v>40631</v>
      </c>
      <c r="B3972" s="38">
        <v>40631</v>
      </c>
      <c r="C3972" s="11">
        <v>2011</v>
      </c>
      <c r="D3972" s="11" t="s">
        <v>34</v>
      </c>
      <c r="E3972" s="11" t="s">
        <v>35</v>
      </c>
      <c r="F3972" s="36" t="s">
        <v>162</v>
      </c>
      <c r="G3972" s="11" t="s">
        <v>5585</v>
      </c>
      <c r="H3972" s="11" t="s">
        <v>5586</v>
      </c>
      <c r="I3972" s="12">
        <v>0</v>
      </c>
      <c r="J3972" s="12">
        <v>9880</v>
      </c>
      <c r="K3972" s="12">
        <v>2695</v>
      </c>
      <c r="L3972" s="12">
        <v>20</v>
      </c>
      <c r="M3972" s="12">
        <v>0</v>
      </c>
      <c r="N3972" s="39">
        <v>0</v>
      </c>
      <c r="O3972" s="31">
        <v>3.3290000000000002</v>
      </c>
      <c r="P3972" s="11" t="s">
        <v>99</v>
      </c>
    </row>
    <row r="3973" spans="1:16" ht="48" x14ac:dyDescent="0.25">
      <c r="A3973" s="38">
        <v>40631</v>
      </c>
      <c r="B3973" s="38">
        <v>40631</v>
      </c>
      <c r="C3973" s="11">
        <v>2011</v>
      </c>
      <c r="D3973" s="11" t="s">
        <v>34</v>
      </c>
      <c r="E3973" s="11" t="s">
        <v>35</v>
      </c>
      <c r="F3973" s="36" t="s">
        <v>162</v>
      </c>
      <c r="G3973" s="11" t="s">
        <v>5587</v>
      </c>
      <c r="H3973" s="11" t="s">
        <v>5588</v>
      </c>
      <c r="I3973" s="12">
        <v>0</v>
      </c>
      <c r="J3973" s="12">
        <v>537</v>
      </c>
      <c r="K3973" s="12">
        <v>80</v>
      </c>
      <c r="L3973" s="12">
        <v>0</v>
      </c>
      <c r="M3973" s="12">
        <v>0</v>
      </c>
      <c r="N3973" s="39">
        <v>0</v>
      </c>
      <c r="O3973" s="31">
        <v>0.2</v>
      </c>
      <c r="P3973" s="11" t="s">
        <v>99</v>
      </c>
    </row>
    <row r="3974" spans="1:16" ht="72" x14ac:dyDescent="0.25">
      <c r="A3974" s="38">
        <v>40632</v>
      </c>
      <c r="B3974" s="38">
        <v>40632</v>
      </c>
      <c r="C3974" s="11">
        <v>2011</v>
      </c>
      <c r="D3974" s="11" t="s">
        <v>34</v>
      </c>
      <c r="E3974" s="11" t="s">
        <v>35</v>
      </c>
      <c r="F3974" s="36" t="s">
        <v>162</v>
      </c>
      <c r="G3974" s="11" t="s">
        <v>5589</v>
      </c>
      <c r="H3974" s="11" t="s">
        <v>5590</v>
      </c>
      <c r="I3974" s="12">
        <v>0</v>
      </c>
      <c r="J3974" s="12">
        <v>0</v>
      </c>
      <c r="K3974" s="12">
        <v>0</v>
      </c>
      <c r="L3974" s="12">
        <v>0</v>
      </c>
      <c r="M3974" s="12">
        <v>0</v>
      </c>
      <c r="N3974" s="39">
        <v>0</v>
      </c>
      <c r="O3974" s="31">
        <v>0.82199999999999995</v>
      </c>
      <c r="P3974" s="11" t="s">
        <v>99</v>
      </c>
    </row>
    <row r="3975" spans="1:16" ht="72" x14ac:dyDescent="0.25">
      <c r="A3975" s="38">
        <v>40632</v>
      </c>
      <c r="B3975" s="38">
        <v>40632</v>
      </c>
      <c r="C3975" s="11">
        <v>2011</v>
      </c>
      <c r="D3975" s="11" t="s">
        <v>13</v>
      </c>
      <c r="E3975" s="11" t="s">
        <v>125</v>
      </c>
      <c r="F3975" s="36" t="s">
        <v>162</v>
      </c>
      <c r="G3975" s="11" t="s">
        <v>5591</v>
      </c>
      <c r="H3975" s="11" t="s">
        <v>5592</v>
      </c>
      <c r="I3975" s="12">
        <v>10</v>
      </c>
      <c r="J3975" s="12">
        <v>610</v>
      </c>
      <c r="K3975" s="12">
        <v>0</v>
      </c>
      <c r="L3975" s="12">
        <v>0</v>
      </c>
      <c r="M3975" s="12">
        <v>0</v>
      </c>
      <c r="N3975" s="39">
        <v>0</v>
      </c>
      <c r="O3975" s="31" t="s">
        <v>145</v>
      </c>
      <c r="P3975" s="11" t="s">
        <v>99</v>
      </c>
    </row>
    <row r="3976" spans="1:16" ht="96" x14ac:dyDescent="0.25">
      <c r="A3976" s="38">
        <v>40632</v>
      </c>
      <c r="B3976" s="38">
        <v>40632</v>
      </c>
      <c r="C3976" s="11">
        <v>2011</v>
      </c>
      <c r="D3976" s="11" t="s">
        <v>34</v>
      </c>
      <c r="E3976" s="11" t="s">
        <v>35</v>
      </c>
      <c r="F3976" s="36" t="s">
        <v>162</v>
      </c>
      <c r="G3976" s="11" t="s">
        <v>5593</v>
      </c>
      <c r="H3976" s="11" t="s">
        <v>5594</v>
      </c>
      <c r="I3976" s="12">
        <v>0</v>
      </c>
      <c r="J3976" s="12">
        <v>60</v>
      </c>
      <c r="K3976" s="12">
        <v>12</v>
      </c>
      <c r="L3976" s="12">
        <v>0</v>
      </c>
      <c r="M3976" s="12">
        <v>0</v>
      </c>
      <c r="N3976" s="39">
        <v>0</v>
      </c>
      <c r="O3976" s="31">
        <v>3.0000000000000001E-3</v>
      </c>
      <c r="P3976" s="11" t="s">
        <v>99</v>
      </c>
    </row>
    <row r="3977" spans="1:16" ht="72" x14ac:dyDescent="0.25">
      <c r="A3977" s="38">
        <v>40633</v>
      </c>
      <c r="B3977" s="38">
        <v>40633</v>
      </c>
      <c r="C3977" s="11">
        <v>2011</v>
      </c>
      <c r="D3977" s="11" t="s">
        <v>115</v>
      </c>
      <c r="E3977" s="11" t="s">
        <v>116</v>
      </c>
      <c r="F3977" s="36" t="s">
        <v>253</v>
      </c>
      <c r="G3977" s="11" t="s">
        <v>5595</v>
      </c>
      <c r="H3977" s="11" t="s">
        <v>5596</v>
      </c>
      <c r="I3977" s="12">
        <v>3</v>
      </c>
      <c r="J3977" s="12">
        <v>7</v>
      </c>
      <c r="K3977" s="12">
        <v>0</v>
      </c>
      <c r="L3977" s="12">
        <v>0</v>
      </c>
      <c r="M3977" s="12">
        <v>0</v>
      </c>
      <c r="N3977" s="39">
        <v>0</v>
      </c>
      <c r="O3977" s="31">
        <v>0.48780000000000001</v>
      </c>
      <c r="P3977" s="11" t="s">
        <v>99</v>
      </c>
    </row>
    <row r="3978" spans="1:16" ht="72" x14ac:dyDescent="0.25">
      <c r="A3978" s="38">
        <v>40634</v>
      </c>
      <c r="B3978" s="38">
        <v>40634</v>
      </c>
      <c r="C3978" s="11">
        <v>2011</v>
      </c>
      <c r="D3978" s="11" t="s">
        <v>115</v>
      </c>
      <c r="E3978" s="11" t="s">
        <v>116</v>
      </c>
      <c r="F3978" s="36" t="s">
        <v>47</v>
      </c>
      <c r="G3978" s="11" t="s">
        <v>1279</v>
      </c>
      <c r="H3978" s="11" t="s">
        <v>5597</v>
      </c>
      <c r="I3978" s="12">
        <v>0</v>
      </c>
      <c r="J3978" s="12">
        <v>1</v>
      </c>
      <c r="K3978" s="12">
        <v>0</v>
      </c>
      <c r="L3978" s="12">
        <v>0</v>
      </c>
      <c r="M3978" s="12">
        <v>0</v>
      </c>
      <c r="N3978" s="39">
        <v>0</v>
      </c>
      <c r="O3978" s="31">
        <v>0.45</v>
      </c>
      <c r="P3978" s="11" t="s">
        <v>99</v>
      </c>
    </row>
    <row r="3979" spans="1:16" ht="108" x14ac:dyDescent="0.25">
      <c r="A3979" s="38">
        <v>40634</v>
      </c>
      <c r="B3979" s="38">
        <v>40634</v>
      </c>
      <c r="C3979" s="11">
        <v>2011</v>
      </c>
      <c r="D3979" s="11" t="s">
        <v>34</v>
      </c>
      <c r="E3979" s="11" t="s">
        <v>35</v>
      </c>
      <c r="F3979" s="36" t="s">
        <v>19</v>
      </c>
      <c r="G3979" s="11" t="s">
        <v>5598</v>
      </c>
      <c r="H3979" s="11" t="s">
        <v>5599</v>
      </c>
      <c r="I3979" s="12">
        <v>0</v>
      </c>
      <c r="J3979" s="12">
        <v>1120</v>
      </c>
      <c r="K3979" s="12">
        <v>0</v>
      </c>
      <c r="L3979" s="12">
        <v>0</v>
      </c>
      <c r="M3979" s="12">
        <v>0</v>
      </c>
      <c r="N3979" s="39">
        <v>0</v>
      </c>
      <c r="O3979" s="31">
        <v>0</v>
      </c>
      <c r="P3979" s="11" t="s">
        <v>99</v>
      </c>
    </row>
    <row r="3980" spans="1:16" ht="96" x14ac:dyDescent="0.25">
      <c r="A3980" s="38">
        <v>40634</v>
      </c>
      <c r="B3980" s="38">
        <v>40634</v>
      </c>
      <c r="C3980" s="11">
        <v>2011</v>
      </c>
      <c r="D3980" s="11" t="s">
        <v>115</v>
      </c>
      <c r="E3980" s="11" t="s">
        <v>350</v>
      </c>
      <c r="F3980" s="36" t="s">
        <v>162</v>
      </c>
      <c r="G3980" s="11" t="s">
        <v>1241</v>
      </c>
      <c r="H3980" s="11" t="s">
        <v>5600</v>
      </c>
      <c r="I3980" s="12">
        <v>1</v>
      </c>
      <c r="J3980" s="12">
        <v>6</v>
      </c>
      <c r="K3980" s="12">
        <v>0</v>
      </c>
      <c r="L3980" s="12">
        <v>0</v>
      </c>
      <c r="M3980" s="12">
        <v>0</v>
      </c>
      <c r="N3980" s="39">
        <v>0</v>
      </c>
      <c r="O3980" s="31">
        <v>0</v>
      </c>
      <c r="P3980" s="11" t="s">
        <v>99</v>
      </c>
    </row>
    <row r="3981" spans="1:16" ht="24" x14ac:dyDescent="0.25">
      <c r="A3981" s="38">
        <v>40634</v>
      </c>
      <c r="B3981" s="38">
        <v>40663</v>
      </c>
      <c r="C3981" s="11">
        <v>2011</v>
      </c>
      <c r="D3981" s="11" t="s">
        <v>34</v>
      </c>
      <c r="E3981" s="11" t="s">
        <v>39</v>
      </c>
      <c r="F3981" s="36" t="s">
        <v>42</v>
      </c>
      <c r="G3981" s="11" t="s">
        <v>5601</v>
      </c>
      <c r="H3981" s="11" t="s">
        <v>5602</v>
      </c>
      <c r="I3981" s="12">
        <v>0</v>
      </c>
      <c r="J3981" s="12">
        <v>265</v>
      </c>
      <c r="K3981" s="12">
        <v>0</v>
      </c>
      <c r="L3981" s="12">
        <v>0</v>
      </c>
      <c r="M3981" s="12">
        <v>0</v>
      </c>
      <c r="N3981" s="39">
        <v>266.75</v>
      </c>
      <c r="O3981" s="31">
        <v>12.372419466549999</v>
      </c>
      <c r="P3981" s="11" t="s">
        <v>41</v>
      </c>
    </row>
    <row r="3982" spans="1:16" ht="36" x14ac:dyDescent="0.25">
      <c r="A3982" s="38">
        <v>40634</v>
      </c>
      <c r="B3982" s="38">
        <v>40663</v>
      </c>
      <c r="C3982" s="11">
        <v>2011</v>
      </c>
      <c r="D3982" s="11" t="s">
        <v>34</v>
      </c>
      <c r="E3982" s="11" t="s">
        <v>39</v>
      </c>
      <c r="F3982" s="36" t="s">
        <v>97</v>
      </c>
      <c r="G3982" s="11" t="s">
        <v>5603</v>
      </c>
      <c r="H3982" s="11" t="s">
        <v>5604</v>
      </c>
      <c r="I3982" s="12">
        <v>0</v>
      </c>
      <c r="J3982" s="12">
        <v>670</v>
      </c>
      <c r="K3982" s="12">
        <v>0</v>
      </c>
      <c r="L3982" s="12">
        <v>0</v>
      </c>
      <c r="M3982" s="12">
        <v>0</v>
      </c>
      <c r="N3982" s="39">
        <v>407</v>
      </c>
      <c r="O3982" s="31">
        <v>4.7189999999999994</v>
      </c>
      <c r="P3982" s="11" t="s">
        <v>41</v>
      </c>
    </row>
    <row r="3983" spans="1:16" ht="36" x14ac:dyDescent="0.25">
      <c r="A3983" s="38">
        <v>40634</v>
      </c>
      <c r="B3983" s="38">
        <v>40694</v>
      </c>
      <c r="C3983" s="11">
        <v>2011</v>
      </c>
      <c r="D3983" s="11" t="s">
        <v>34</v>
      </c>
      <c r="E3983" s="11" t="s">
        <v>39</v>
      </c>
      <c r="F3983" s="36" t="s">
        <v>162</v>
      </c>
      <c r="G3983" s="11" t="s">
        <v>5605</v>
      </c>
      <c r="H3983" s="11" t="s">
        <v>5606</v>
      </c>
      <c r="I3983" s="12">
        <v>0</v>
      </c>
      <c r="J3983" s="12">
        <v>1823</v>
      </c>
      <c r="K3983" s="12">
        <v>0</v>
      </c>
      <c r="L3983" s="12">
        <v>0</v>
      </c>
      <c r="M3983" s="12">
        <v>0</v>
      </c>
      <c r="N3983" s="39">
        <v>4517.5</v>
      </c>
      <c r="O3983" s="31">
        <v>31.843</v>
      </c>
      <c r="P3983" s="11" t="s">
        <v>41</v>
      </c>
    </row>
    <row r="3984" spans="1:16" ht="72" x14ac:dyDescent="0.25">
      <c r="A3984" s="38">
        <v>40635</v>
      </c>
      <c r="B3984" s="38">
        <v>40635</v>
      </c>
      <c r="C3984" s="11">
        <v>2011</v>
      </c>
      <c r="D3984" s="11" t="s">
        <v>115</v>
      </c>
      <c r="E3984" s="11" t="s">
        <v>116</v>
      </c>
      <c r="F3984" s="11" t="s">
        <v>189</v>
      </c>
      <c r="G3984" s="11" t="s">
        <v>5607</v>
      </c>
      <c r="H3984" s="11" t="s">
        <v>5608</v>
      </c>
      <c r="I3984" s="12">
        <v>0</v>
      </c>
      <c r="J3984" s="12">
        <v>3</v>
      </c>
      <c r="K3984" s="12">
        <v>0</v>
      </c>
      <c r="L3984" s="12">
        <v>0</v>
      </c>
      <c r="M3984" s="12">
        <v>0</v>
      </c>
      <c r="N3984" s="39">
        <v>0</v>
      </c>
      <c r="O3984" s="31">
        <v>1.028</v>
      </c>
      <c r="P3984" s="11" t="s">
        <v>99</v>
      </c>
    </row>
    <row r="3985" spans="1:16" ht="72" x14ac:dyDescent="0.25">
      <c r="A3985" s="38">
        <v>40636</v>
      </c>
      <c r="B3985" s="38">
        <v>40636</v>
      </c>
      <c r="C3985" s="11">
        <v>2011</v>
      </c>
      <c r="D3985" s="11" t="s">
        <v>13</v>
      </c>
      <c r="E3985" s="11" t="s">
        <v>125</v>
      </c>
      <c r="F3985" s="36" t="s">
        <v>36</v>
      </c>
      <c r="G3985" s="11" t="s">
        <v>296</v>
      </c>
      <c r="H3985" s="11" t="s">
        <v>5609</v>
      </c>
      <c r="I3985" s="12">
        <v>0</v>
      </c>
      <c r="J3985" s="12">
        <v>1</v>
      </c>
      <c r="K3985" s="12">
        <v>1</v>
      </c>
      <c r="L3985" s="12">
        <v>0</v>
      </c>
      <c r="M3985" s="12">
        <v>0</v>
      </c>
      <c r="N3985" s="39">
        <v>0</v>
      </c>
      <c r="O3985" s="31">
        <v>0.12</v>
      </c>
      <c r="P3985" s="11" t="s">
        <v>99</v>
      </c>
    </row>
    <row r="3986" spans="1:16" ht="48" x14ac:dyDescent="0.25">
      <c r="A3986" s="38">
        <v>40636</v>
      </c>
      <c r="B3986" s="38">
        <v>40636</v>
      </c>
      <c r="C3986" s="11">
        <v>2011</v>
      </c>
      <c r="D3986" s="11" t="s">
        <v>34</v>
      </c>
      <c r="E3986" s="11" t="s">
        <v>35</v>
      </c>
      <c r="F3986" s="36" t="s">
        <v>36</v>
      </c>
      <c r="G3986" s="11" t="s">
        <v>336</v>
      </c>
      <c r="H3986" s="11" t="s">
        <v>5610</v>
      </c>
      <c r="I3986" s="12">
        <v>0</v>
      </c>
      <c r="J3986" s="12">
        <f>(52*5)</f>
        <v>260</v>
      </c>
      <c r="K3986" s="12">
        <v>52</v>
      </c>
      <c r="L3986" s="12">
        <v>0</v>
      </c>
      <c r="M3986" s="12">
        <v>0</v>
      </c>
      <c r="N3986" s="39">
        <v>0</v>
      </c>
      <c r="O3986" s="31">
        <v>0.13</v>
      </c>
      <c r="P3986" s="11" t="s">
        <v>99</v>
      </c>
    </row>
    <row r="3987" spans="1:16" ht="48" x14ac:dyDescent="0.25">
      <c r="A3987" s="38">
        <v>40637</v>
      </c>
      <c r="B3987" s="38">
        <v>40637</v>
      </c>
      <c r="C3987" s="11">
        <v>2011</v>
      </c>
      <c r="D3987" s="11" t="s">
        <v>104</v>
      </c>
      <c r="E3987" s="11" t="s">
        <v>276</v>
      </c>
      <c r="F3987" s="36" t="s">
        <v>36</v>
      </c>
      <c r="G3987" s="11" t="s">
        <v>336</v>
      </c>
      <c r="H3987" s="11" t="s">
        <v>5611</v>
      </c>
      <c r="I3987" s="12">
        <v>2</v>
      </c>
      <c r="J3987" s="12">
        <v>3</v>
      </c>
      <c r="K3987" s="12">
        <v>0</v>
      </c>
      <c r="L3987" s="12">
        <v>0</v>
      </c>
      <c r="M3987" s="12">
        <v>0</v>
      </c>
      <c r="N3987" s="39">
        <v>0</v>
      </c>
      <c r="O3987" s="31">
        <v>0</v>
      </c>
      <c r="P3987" s="11" t="s">
        <v>99</v>
      </c>
    </row>
    <row r="3988" spans="1:16" ht="156" x14ac:dyDescent="0.25">
      <c r="A3988" s="38">
        <v>40637</v>
      </c>
      <c r="B3988" s="38">
        <v>40637</v>
      </c>
      <c r="C3988" s="11">
        <v>2011</v>
      </c>
      <c r="D3988" s="11" t="s">
        <v>34</v>
      </c>
      <c r="E3988" s="11" t="s">
        <v>35</v>
      </c>
      <c r="F3988" s="36" t="s">
        <v>36</v>
      </c>
      <c r="G3988" s="11" t="s">
        <v>5612</v>
      </c>
      <c r="H3988" s="11" t="s">
        <v>5613</v>
      </c>
      <c r="I3988" s="12">
        <v>0</v>
      </c>
      <c r="J3988" s="12">
        <v>575</v>
      </c>
      <c r="K3988" s="12">
        <v>115</v>
      </c>
      <c r="L3988" s="12">
        <v>0</v>
      </c>
      <c r="M3988" s="12">
        <v>0</v>
      </c>
      <c r="N3988" s="39">
        <v>0</v>
      </c>
      <c r="O3988" s="31">
        <v>3.5900000000000001E-2</v>
      </c>
      <c r="P3988" s="11" t="s">
        <v>99</v>
      </c>
    </row>
    <row r="3989" spans="1:16" ht="36" x14ac:dyDescent="0.25">
      <c r="A3989" s="38">
        <v>40637</v>
      </c>
      <c r="B3989" s="38">
        <v>40637</v>
      </c>
      <c r="C3989" s="11">
        <v>2011</v>
      </c>
      <c r="D3989" s="11" t="s">
        <v>34</v>
      </c>
      <c r="E3989" s="11" t="s">
        <v>35</v>
      </c>
      <c r="F3989" s="36" t="s">
        <v>36</v>
      </c>
      <c r="G3989" s="11" t="s">
        <v>5614</v>
      </c>
      <c r="H3989" s="11" t="s">
        <v>5615</v>
      </c>
      <c r="I3989" s="12">
        <v>0</v>
      </c>
      <c r="J3989" s="12">
        <v>55</v>
      </c>
      <c r="K3989" s="12">
        <v>11</v>
      </c>
      <c r="L3989" s="12">
        <v>0</v>
      </c>
      <c r="M3989" s="12">
        <v>0</v>
      </c>
      <c r="N3989" s="39">
        <v>0</v>
      </c>
      <c r="O3989" s="31">
        <v>2.75E-2</v>
      </c>
      <c r="P3989" s="11" t="s">
        <v>99</v>
      </c>
    </row>
    <row r="3990" spans="1:16" ht="96" x14ac:dyDescent="0.25">
      <c r="A3990" s="38">
        <v>40638</v>
      </c>
      <c r="B3990" s="38">
        <v>40638</v>
      </c>
      <c r="C3990" s="11">
        <v>2011</v>
      </c>
      <c r="D3990" s="11" t="s">
        <v>115</v>
      </c>
      <c r="E3990" s="11" t="s">
        <v>116</v>
      </c>
      <c r="F3990" s="36" t="s">
        <v>21</v>
      </c>
      <c r="G3990" s="11" t="s">
        <v>21</v>
      </c>
      <c r="H3990" s="11" t="s">
        <v>5616</v>
      </c>
      <c r="I3990" s="12">
        <v>0</v>
      </c>
      <c r="J3990" s="12">
        <v>27</v>
      </c>
      <c r="K3990" s="12">
        <v>0</v>
      </c>
      <c r="L3990" s="12">
        <v>0</v>
      </c>
      <c r="M3990" s="12">
        <v>0</v>
      </c>
      <c r="N3990" s="39">
        <v>0</v>
      </c>
      <c r="O3990" s="31">
        <v>0.43869999999999998</v>
      </c>
      <c r="P3990" s="11" t="s">
        <v>99</v>
      </c>
    </row>
    <row r="3991" spans="1:16" ht="24" x14ac:dyDescent="0.25">
      <c r="A3991" s="38">
        <v>40638</v>
      </c>
      <c r="B3991" s="38">
        <v>40638</v>
      </c>
      <c r="C3991" s="11">
        <v>2011</v>
      </c>
      <c r="D3991" s="11" t="s">
        <v>13</v>
      </c>
      <c r="E3991" s="11" t="s">
        <v>112</v>
      </c>
      <c r="F3991" s="36" t="s">
        <v>21</v>
      </c>
      <c r="G3991" s="11" t="s">
        <v>21</v>
      </c>
      <c r="H3991" s="11" t="s">
        <v>5617</v>
      </c>
      <c r="I3991" s="12">
        <v>0</v>
      </c>
      <c r="J3991" s="12">
        <v>25</v>
      </c>
      <c r="K3991" s="12">
        <v>0</v>
      </c>
      <c r="L3991" s="12">
        <v>0</v>
      </c>
      <c r="M3991" s="12">
        <v>0</v>
      </c>
      <c r="N3991" s="39">
        <v>0</v>
      </c>
      <c r="O3991" s="31" t="s">
        <v>145</v>
      </c>
      <c r="P3991" s="11" t="s">
        <v>99</v>
      </c>
    </row>
    <row r="3992" spans="1:16" ht="48" x14ac:dyDescent="0.25">
      <c r="A3992" s="38">
        <v>40639</v>
      </c>
      <c r="B3992" s="38">
        <v>40639</v>
      </c>
      <c r="C3992" s="11">
        <v>2011</v>
      </c>
      <c r="D3992" s="11" t="s">
        <v>13</v>
      </c>
      <c r="E3992" s="11" t="s">
        <v>112</v>
      </c>
      <c r="F3992" s="36" t="s">
        <v>57</v>
      </c>
      <c r="G3992" s="11" t="s">
        <v>828</v>
      </c>
      <c r="H3992" s="11" t="s">
        <v>5618</v>
      </c>
      <c r="I3992" s="12">
        <v>0</v>
      </c>
      <c r="J3992" s="12">
        <v>25</v>
      </c>
      <c r="K3992" s="12">
        <v>0</v>
      </c>
      <c r="L3992" s="12">
        <v>0</v>
      </c>
      <c r="M3992" s="12">
        <v>0</v>
      </c>
      <c r="N3992" s="39">
        <v>0</v>
      </c>
      <c r="O3992" s="31">
        <v>0</v>
      </c>
      <c r="P3992" s="11" t="s">
        <v>99</v>
      </c>
    </row>
    <row r="3993" spans="1:16" ht="60" x14ac:dyDescent="0.25">
      <c r="A3993" s="38">
        <v>40639</v>
      </c>
      <c r="B3993" s="38">
        <v>40639</v>
      </c>
      <c r="C3993" s="11">
        <v>2011</v>
      </c>
      <c r="D3993" s="11" t="s">
        <v>34</v>
      </c>
      <c r="E3993" s="11" t="s">
        <v>182</v>
      </c>
      <c r="F3993" s="36" t="s">
        <v>57</v>
      </c>
      <c r="G3993" s="11" t="s">
        <v>235</v>
      </c>
      <c r="H3993" s="11" t="s">
        <v>5619</v>
      </c>
      <c r="I3993" s="12">
        <v>0</v>
      </c>
      <c r="J3993" s="12">
        <v>70</v>
      </c>
      <c r="K3993" s="12">
        <v>0</v>
      </c>
      <c r="L3993" s="12">
        <v>0</v>
      </c>
      <c r="M3993" s="12">
        <v>0</v>
      </c>
      <c r="N3993" s="39">
        <v>0</v>
      </c>
      <c r="O3993" s="31" t="s">
        <v>145</v>
      </c>
      <c r="P3993" s="11" t="s">
        <v>99</v>
      </c>
    </row>
    <row r="3994" spans="1:16" ht="48" x14ac:dyDescent="0.25">
      <c r="A3994" s="38">
        <v>40639</v>
      </c>
      <c r="B3994" s="38">
        <v>40639</v>
      </c>
      <c r="C3994" s="11">
        <v>2011</v>
      </c>
      <c r="D3994" s="11" t="s">
        <v>13</v>
      </c>
      <c r="E3994" s="11" t="s">
        <v>125</v>
      </c>
      <c r="F3994" s="36" t="s">
        <v>57</v>
      </c>
      <c r="G3994" s="11" t="s">
        <v>2527</v>
      </c>
      <c r="H3994" s="11" t="s">
        <v>5620</v>
      </c>
      <c r="I3994" s="12">
        <v>0</v>
      </c>
      <c r="J3994" s="12">
        <v>2</v>
      </c>
      <c r="K3994" s="12">
        <v>0</v>
      </c>
      <c r="L3994" s="12">
        <v>0</v>
      </c>
      <c r="M3994" s="12">
        <v>0</v>
      </c>
      <c r="N3994" s="39">
        <v>0</v>
      </c>
      <c r="O3994" s="31">
        <v>0</v>
      </c>
      <c r="P3994" s="11" t="s">
        <v>99</v>
      </c>
    </row>
    <row r="3995" spans="1:16" ht="72" x14ac:dyDescent="0.25">
      <c r="A3995" s="38">
        <v>40640</v>
      </c>
      <c r="B3995" s="38">
        <v>40640</v>
      </c>
      <c r="C3995" s="11">
        <v>2011</v>
      </c>
      <c r="D3995" s="11" t="s">
        <v>13</v>
      </c>
      <c r="E3995" s="11" t="s">
        <v>149</v>
      </c>
      <c r="F3995" s="36" t="s">
        <v>165</v>
      </c>
      <c r="G3995" s="11" t="s">
        <v>231</v>
      </c>
      <c r="H3995" s="11" t="s">
        <v>5621</v>
      </c>
      <c r="I3995" s="12">
        <v>0</v>
      </c>
      <c r="J3995" s="12">
        <v>15</v>
      </c>
      <c r="K3995" s="12">
        <v>0</v>
      </c>
      <c r="L3995" s="12">
        <v>0</v>
      </c>
      <c r="M3995" s="12">
        <v>0</v>
      </c>
      <c r="N3995" s="39">
        <v>0</v>
      </c>
      <c r="O3995" s="31">
        <v>0</v>
      </c>
      <c r="P3995" s="11" t="s">
        <v>99</v>
      </c>
    </row>
    <row r="3996" spans="1:16" ht="96" x14ac:dyDescent="0.25">
      <c r="A3996" s="38">
        <v>40641</v>
      </c>
      <c r="B3996" s="38">
        <v>40641</v>
      </c>
      <c r="C3996" s="11">
        <v>2011</v>
      </c>
      <c r="D3996" s="11" t="s">
        <v>13</v>
      </c>
      <c r="E3996" s="11" t="s">
        <v>112</v>
      </c>
      <c r="F3996" s="36" t="s">
        <v>165</v>
      </c>
      <c r="G3996" s="11" t="s">
        <v>192</v>
      </c>
      <c r="H3996" s="11" t="s">
        <v>5622</v>
      </c>
      <c r="I3996" s="12">
        <v>1</v>
      </c>
      <c r="J3996" s="12">
        <v>50</v>
      </c>
      <c r="K3996" s="12">
        <v>7</v>
      </c>
      <c r="L3996" s="12">
        <v>0</v>
      </c>
      <c r="M3996" s="12">
        <v>0</v>
      </c>
      <c r="N3996" s="39">
        <v>0</v>
      </c>
      <c r="O3996" s="31">
        <v>0.84</v>
      </c>
      <c r="P3996" s="11" t="s">
        <v>99</v>
      </c>
    </row>
    <row r="3997" spans="1:16" ht="60" x14ac:dyDescent="0.25">
      <c r="A3997" s="38">
        <v>40641</v>
      </c>
      <c r="B3997" s="38">
        <v>40641</v>
      </c>
      <c r="C3997" s="11">
        <v>2011</v>
      </c>
      <c r="D3997" s="11" t="s">
        <v>13</v>
      </c>
      <c r="E3997" s="11" t="s">
        <v>125</v>
      </c>
      <c r="F3997" s="36" t="s">
        <v>165</v>
      </c>
      <c r="G3997" s="11" t="s">
        <v>5623</v>
      </c>
      <c r="H3997" s="11" t="s">
        <v>5624</v>
      </c>
      <c r="I3997" s="12">
        <v>0</v>
      </c>
      <c r="J3997" s="12">
        <v>10</v>
      </c>
      <c r="K3997" s="12">
        <v>0</v>
      </c>
      <c r="L3997" s="12">
        <v>0</v>
      </c>
      <c r="M3997" s="12">
        <v>0</v>
      </c>
      <c r="N3997" s="39">
        <v>0</v>
      </c>
      <c r="O3997" s="31">
        <v>0</v>
      </c>
      <c r="P3997" s="11" t="s">
        <v>99</v>
      </c>
    </row>
    <row r="3998" spans="1:16" ht="48" x14ac:dyDescent="0.25">
      <c r="A3998" s="38">
        <v>40643</v>
      </c>
      <c r="B3998" s="38">
        <v>40643</v>
      </c>
      <c r="C3998" s="11">
        <v>2011</v>
      </c>
      <c r="D3998" s="11" t="s">
        <v>115</v>
      </c>
      <c r="E3998" s="11" t="s">
        <v>116</v>
      </c>
      <c r="F3998" s="36" t="s">
        <v>55</v>
      </c>
      <c r="G3998" s="11" t="s">
        <v>369</v>
      </c>
      <c r="H3998" s="11" t="s">
        <v>5625</v>
      </c>
      <c r="I3998" s="12">
        <v>0</v>
      </c>
      <c r="J3998" s="12">
        <v>8</v>
      </c>
      <c r="K3998" s="12">
        <v>0</v>
      </c>
      <c r="L3998" s="12">
        <v>0</v>
      </c>
      <c r="M3998" s="12">
        <v>0</v>
      </c>
      <c r="N3998" s="39">
        <v>0</v>
      </c>
      <c r="O3998" s="31" t="s">
        <v>145</v>
      </c>
      <c r="P3998" s="11" t="s">
        <v>99</v>
      </c>
    </row>
    <row r="3999" spans="1:16" ht="312" x14ac:dyDescent="0.25">
      <c r="A3999" s="38">
        <v>40645</v>
      </c>
      <c r="B3999" s="38">
        <v>40645</v>
      </c>
      <c r="C3999" s="11">
        <v>2011</v>
      </c>
      <c r="D3999" s="11" t="s">
        <v>34</v>
      </c>
      <c r="E3999" s="11" t="s">
        <v>35</v>
      </c>
      <c r="F3999" s="36" t="s">
        <v>15</v>
      </c>
      <c r="G3999" s="11" t="s">
        <v>5626</v>
      </c>
      <c r="H3999" s="11" t="s">
        <v>5627</v>
      </c>
      <c r="I3999" s="12">
        <v>3</v>
      </c>
      <c r="J3999" s="12">
        <v>912</v>
      </c>
      <c r="K3999" s="12">
        <v>182</v>
      </c>
      <c r="L3999" s="12">
        <v>0</v>
      </c>
      <c r="M3999" s="12">
        <v>0</v>
      </c>
      <c r="N3999" s="39">
        <v>0</v>
      </c>
      <c r="O3999" s="31">
        <v>1.9598</v>
      </c>
      <c r="P3999" s="11" t="s">
        <v>99</v>
      </c>
    </row>
    <row r="4000" spans="1:16" ht="72" x14ac:dyDescent="0.25">
      <c r="A4000" s="38">
        <v>40645</v>
      </c>
      <c r="B4000" s="38">
        <v>40645</v>
      </c>
      <c r="C4000" s="11">
        <v>2011</v>
      </c>
      <c r="D4000" s="11" t="s">
        <v>13</v>
      </c>
      <c r="E4000" s="11" t="s">
        <v>173</v>
      </c>
      <c r="F4000" s="36" t="s">
        <v>55</v>
      </c>
      <c r="G4000" s="11" t="s">
        <v>936</v>
      </c>
      <c r="H4000" s="11" t="s">
        <v>5628</v>
      </c>
      <c r="I4000" s="12">
        <v>0</v>
      </c>
      <c r="J4000" s="12" t="s">
        <v>145</v>
      </c>
      <c r="K4000" s="12">
        <v>0</v>
      </c>
      <c r="L4000" s="12">
        <v>0</v>
      </c>
      <c r="M4000" s="12">
        <v>0</v>
      </c>
      <c r="N4000" s="39">
        <v>0</v>
      </c>
      <c r="O4000" s="31">
        <v>0.23011200000000001</v>
      </c>
      <c r="P4000" s="11" t="s">
        <v>99</v>
      </c>
    </row>
    <row r="4001" spans="1:16" ht="60" x14ac:dyDescent="0.25">
      <c r="A4001" s="38">
        <v>40646</v>
      </c>
      <c r="B4001" s="38">
        <v>40646</v>
      </c>
      <c r="C4001" s="11">
        <v>2011</v>
      </c>
      <c r="D4001" s="11" t="s">
        <v>34</v>
      </c>
      <c r="E4001" s="11" t="s">
        <v>35</v>
      </c>
      <c r="F4001" s="36" t="s">
        <v>15</v>
      </c>
      <c r="G4001" s="11" t="s">
        <v>5629</v>
      </c>
      <c r="H4001" s="11" t="s">
        <v>5630</v>
      </c>
      <c r="I4001" s="12">
        <v>0</v>
      </c>
      <c r="J4001" s="12">
        <v>100</v>
      </c>
      <c r="K4001" s="12">
        <v>20</v>
      </c>
      <c r="L4001" s="12">
        <v>0</v>
      </c>
      <c r="M4001" s="12">
        <v>0</v>
      </c>
      <c r="N4001" s="39">
        <v>0</v>
      </c>
      <c r="O4001" s="31">
        <v>6.2599999999999999E-3</v>
      </c>
      <c r="P4001" s="11" t="s">
        <v>99</v>
      </c>
    </row>
    <row r="4002" spans="1:16" ht="48" x14ac:dyDescent="0.25">
      <c r="A4002" s="38">
        <v>40647</v>
      </c>
      <c r="B4002" s="38">
        <v>40647</v>
      </c>
      <c r="C4002" s="11">
        <v>2011</v>
      </c>
      <c r="D4002" s="11" t="s">
        <v>13</v>
      </c>
      <c r="E4002" s="11" t="s">
        <v>112</v>
      </c>
      <c r="F4002" s="36" t="s">
        <v>15</v>
      </c>
      <c r="G4002" s="11" t="s">
        <v>266</v>
      </c>
      <c r="H4002" s="11" t="s">
        <v>5631</v>
      </c>
      <c r="I4002" s="12">
        <v>0</v>
      </c>
      <c r="J4002" s="12">
        <v>45</v>
      </c>
      <c r="K4002" s="12">
        <v>9</v>
      </c>
      <c r="L4002" s="12">
        <v>0</v>
      </c>
      <c r="M4002" s="12">
        <v>0</v>
      </c>
      <c r="N4002" s="39">
        <v>0</v>
      </c>
      <c r="O4002" s="31">
        <v>0.98799999999999999</v>
      </c>
      <c r="P4002" s="11" t="s">
        <v>99</v>
      </c>
    </row>
    <row r="4003" spans="1:16" ht="84" x14ac:dyDescent="0.25">
      <c r="A4003" s="38">
        <v>40648</v>
      </c>
      <c r="B4003" s="38">
        <v>40648</v>
      </c>
      <c r="C4003" s="11">
        <v>2011</v>
      </c>
      <c r="D4003" s="11" t="s">
        <v>34</v>
      </c>
      <c r="E4003" s="11" t="s">
        <v>35</v>
      </c>
      <c r="F4003" s="36" t="s">
        <v>19</v>
      </c>
      <c r="G4003" s="11" t="s">
        <v>1841</v>
      </c>
      <c r="H4003" s="11" t="s">
        <v>5632</v>
      </c>
      <c r="I4003" s="12">
        <v>2</v>
      </c>
      <c r="J4003" s="12">
        <v>2</v>
      </c>
      <c r="K4003" s="12">
        <v>0</v>
      </c>
      <c r="L4003" s="12">
        <v>0</v>
      </c>
      <c r="M4003" s="12">
        <v>0</v>
      </c>
      <c r="N4003" s="39">
        <v>0</v>
      </c>
      <c r="O4003" s="31">
        <v>0</v>
      </c>
      <c r="P4003" s="11" t="s">
        <v>99</v>
      </c>
    </row>
    <row r="4004" spans="1:16" ht="84" x14ac:dyDescent="0.25">
      <c r="A4004" s="38">
        <v>40648</v>
      </c>
      <c r="B4004" s="38">
        <v>40648</v>
      </c>
      <c r="C4004" s="11">
        <v>2011</v>
      </c>
      <c r="D4004" s="11" t="s">
        <v>13</v>
      </c>
      <c r="E4004" s="11" t="s">
        <v>149</v>
      </c>
      <c r="F4004" s="36" t="s">
        <v>155</v>
      </c>
      <c r="G4004" s="11" t="s">
        <v>2552</v>
      </c>
      <c r="H4004" s="11" t="s">
        <v>5633</v>
      </c>
      <c r="I4004" s="12">
        <v>0</v>
      </c>
      <c r="J4004" s="12">
        <v>6000</v>
      </c>
      <c r="K4004" s="12">
        <v>0</v>
      </c>
      <c r="L4004" s="12">
        <v>0</v>
      </c>
      <c r="M4004" s="12">
        <v>0</v>
      </c>
      <c r="N4004" s="39">
        <v>0</v>
      </c>
      <c r="O4004" s="31">
        <v>0</v>
      </c>
      <c r="P4004" s="11" t="s">
        <v>99</v>
      </c>
    </row>
    <row r="4005" spans="1:16" ht="36" x14ac:dyDescent="0.25">
      <c r="A4005" s="38">
        <v>40648</v>
      </c>
      <c r="B4005" s="38">
        <v>40648</v>
      </c>
      <c r="C4005" s="11">
        <v>2011</v>
      </c>
      <c r="D4005" s="11" t="s">
        <v>34</v>
      </c>
      <c r="E4005" s="11" t="s">
        <v>35</v>
      </c>
      <c r="F4005" s="36" t="s">
        <v>155</v>
      </c>
      <c r="G4005" s="11" t="s">
        <v>1207</v>
      </c>
      <c r="H4005" s="11" t="s">
        <v>5634</v>
      </c>
      <c r="I4005" s="12">
        <v>1</v>
      </c>
      <c r="J4005" s="12">
        <v>1</v>
      </c>
      <c r="K4005" s="12">
        <v>0</v>
      </c>
      <c r="L4005" s="12">
        <v>0</v>
      </c>
      <c r="M4005" s="12">
        <v>0</v>
      </c>
      <c r="N4005" s="39">
        <v>0</v>
      </c>
      <c r="O4005" s="31">
        <v>0</v>
      </c>
      <c r="P4005" s="11" t="s">
        <v>99</v>
      </c>
    </row>
    <row r="4006" spans="1:16" ht="72" x14ac:dyDescent="0.25">
      <c r="A4006" s="38">
        <v>40648</v>
      </c>
      <c r="B4006" s="38">
        <v>40648</v>
      </c>
      <c r="C4006" s="11">
        <v>2011</v>
      </c>
      <c r="D4006" s="11" t="s">
        <v>13</v>
      </c>
      <c r="E4006" s="11" t="s">
        <v>112</v>
      </c>
      <c r="F4006" s="36" t="s">
        <v>155</v>
      </c>
      <c r="G4006" s="11" t="s">
        <v>5635</v>
      </c>
      <c r="H4006" s="11" t="s">
        <v>5636</v>
      </c>
      <c r="I4006" s="12">
        <v>2</v>
      </c>
      <c r="J4006" s="12">
        <v>3</v>
      </c>
      <c r="K4006" s="12">
        <v>0</v>
      </c>
      <c r="L4006" s="12">
        <v>0</v>
      </c>
      <c r="M4006" s="12">
        <v>0</v>
      </c>
      <c r="N4006" s="39">
        <v>0</v>
      </c>
      <c r="O4006" s="31">
        <v>0</v>
      </c>
      <c r="P4006" s="11" t="s">
        <v>99</v>
      </c>
    </row>
    <row r="4007" spans="1:16" ht="84" x14ac:dyDescent="0.25">
      <c r="A4007" s="38">
        <v>40649</v>
      </c>
      <c r="B4007" s="38">
        <v>40649</v>
      </c>
      <c r="C4007" s="11">
        <v>2011</v>
      </c>
      <c r="D4007" s="11" t="s">
        <v>115</v>
      </c>
      <c r="E4007" s="11" t="s">
        <v>116</v>
      </c>
      <c r="F4007" s="36" t="s">
        <v>19</v>
      </c>
      <c r="G4007" s="11" t="s">
        <v>3322</v>
      </c>
      <c r="H4007" s="11" t="s">
        <v>5637</v>
      </c>
      <c r="I4007" s="12">
        <v>0</v>
      </c>
      <c r="J4007" s="12">
        <v>3</v>
      </c>
      <c r="K4007" s="12">
        <v>0</v>
      </c>
      <c r="L4007" s="12">
        <v>0</v>
      </c>
      <c r="M4007" s="12">
        <v>0</v>
      </c>
      <c r="N4007" s="39">
        <v>0</v>
      </c>
      <c r="O4007" s="31">
        <v>0.45</v>
      </c>
      <c r="P4007" s="11" t="s">
        <v>99</v>
      </c>
    </row>
    <row r="4008" spans="1:16" ht="48" x14ac:dyDescent="0.25">
      <c r="A4008" s="38">
        <v>40649</v>
      </c>
      <c r="B4008" s="38">
        <v>40649</v>
      </c>
      <c r="C4008" s="11">
        <v>2011</v>
      </c>
      <c r="D4008" s="11" t="s">
        <v>13</v>
      </c>
      <c r="E4008" s="11" t="s">
        <v>125</v>
      </c>
      <c r="F4008" s="36" t="s">
        <v>19</v>
      </c>
      <c r="G4008" s="11" t="s">
        <v>5638</v>
      </c>
      <c r="H4008" s="11" t="s">
        <v>5639</v>
      </c>
      <c r="I4008" s="12">
        <v>0</v>
      </c>
      <c r="J4008" s="12">
        <v>5</v>
      </c>
      <c r="K4008" s="12">
        <v>0</v>
      </c>
      <c r="L4008" s="12">
        <v>0</v>
      </c>
      <c r="M4008" s="12">
        <v>0</v>
      </c>
      <c r="N4008" s="39">
        <v>0</v>
      </c>
      <c r="O4008" s="31" t="s">
        <v>145</v>
      </c>
      <c r="P4008" s="11" t="s">
        <v>99</v>
      </c>
    </row>
    <row r="4009" spans="1:16" ht="108" x14ac:dyDescent="0.25">
      <c r="A4009" s="38">
        <v>40650</v>
      </c>
      <c r="B4009" s="38">
        <v>40650</v>
      </c>
      <c r="C4009" s="11">
        <v>2011</v>
      </c>
      <c r="D4009" s="11" t="s">
        <v>34</v>
      </c>
      <c r="E4009" s="11" t="s">
        <v>35</v>
      </c>
      <c r="F4009" s="36" t="s">
        <v>51</v>
      </c>
      <c r="G4009" s="11" t="s">
        <v>5640</v>
      </c>
      <c r="H4009" s="11" t="s">
        <v>5641</v>
      </c>
      <c r="I4009" s="12">
        <v>0</v>
      </c>
      <c r="J4009" s="12">
        <v>250</v>
      </c>
      <c r="K4009" s="12">
        <v>50</v>
      </c>
      <c r="L4009" s="12">
        <v>0</v>
      </c>
      <c r="M4009" s="12">
        <v>0</v>
      </c>
      <c r="N4009" s="39">
        <v>0</v>
      </c>
      <c r="O4009" s="31">
        <v>0.05</v>
      </c>
      <c r="P4009" s="11" t="s">
        <v>99</v>
      </c>
    </row>
    <row r="4010" spans="1:16" ht="72" x14ac:dyDescent="0.25">
      <c r="A4010" s="38">
        <v>40651</v>
      </c>
      <c r="B4010" s="38">
        <v>40651</v>
      </c>
      <c r="C4010" s="11">
        <v>2011</v>
      </c>
      <c r="D4010" s="11" t="s">
        <v>115</v>
      </c>
      <c r="E4010" s="11" t="s">
        <v>116</v>
      </c>
      <c r="F4010" s="36" t="s">
        <v>51</v>
      </c>
      <c r="G4010" s="11" t="s">
        <v>5642</v>
      </c>
      <c r="H4010" s="11" t="s">
        <v>5643</v>
      </c>
      <c r="I4010" s="12">
        <v>0</v>
      </c>
      <c r="J4010" s="12">
        <v>10</v>
      </c>
      <c r="K4010" s="12">
        <v>0</v>
      </c>
      <c r="L4010" s="12">
        <v>0</v>
      </c>
      <c r="M4010" s="12">
        <v>0</v>
      </c>
      <c r="N4010" s="39">
        <v>0</v>
      </c>
      <c r="O4010" s="31">
        <v>0</v>
      </c>
      <c r="P4010" s="11" t="s">
        <v>99</v>
      </c>
    </row>
    <row r="4011" spans="1:16" ht="24" x14ac:dyDescent="0.25">
      <c r="A4011" s="38">
        <v>40651</v>
      </c>
      <c r="B4011" s="38">
        <v>40651</v>
      </c>
      <c r="C4011" s="11">
        <v>2011</v>
      </c>
      <c r="D4011" s="11" t="s">
        <v>13</v>
      </c>
      <c r="E4011" s="11" t="s">
        <v>125</v>
      </c>
      <c r="F4011" s="36" t="s">
        <v>51</v>
      </c>
      <c r="G4011" s="11" t="s">
        <v>373</v>
      </c>
      <c r="H4011" s="11" t="s">
        <v>5644</v>
      </c>
      <c r="I4011" s="12">
        <v>1</v>
      </c>
      <c r="J4011" s="12">
        <v>7</v>
      </c>
      <c r="K4011" s="12">
        <v>0</v>
      </c>
      <c r="L4011" s="12">
        <v>0</v>
      </c>
      <c r="M4011" s="12">
        <v>0</v>
      </c>
      <c r="N4011" s="39">
        <v>0</v>
      </c>
      <c r="O4011" s="31">
        <v>0</v>
      </c>
      <c r="P4011" s="11" t="s">
        <v>99</v>
      </c>
    </row>
    <row r="4012" spans="1:16" ht="72" x14ac:dyDescent="0.25">
      <c r="A4012" s="38">
        <v>40651</v>
      </c>
      <c r="B4012" s="38">
        <v>40651</v>
      </c>
      <c r="C4012" s="11">
        <v>2011</v>
      </c>
      <c r="D4012" s="11" t="s">
        <v>115</v>
      </c>
      <c r="E4012" s="11" t="s">
        <v>116</v>
      </c>
      <c r="F4012" s="36" t="s">
        <v>51</v>
      </c>
      <c r="G4012" s="11" t="s">
        <v>5645</v>
      </c>
      <c r="H4012" s="11" t="s">
        <v>5646</v>
      </c>
      <c r="I4012" s="12">
        <v>0</v>
      </c>
      <c r="J4012" s="12">
        <v>2</v>
      </c>
      <c r="K4012" s="12">
        <v>0</v>
      </c>
      <c r="L4012" s="12">
        <v>0</v>
      </c>
      <c r="M4012" s="12">
        <v>0</v>
      </c>
      <c r="N4012" s="39">
        <v>0</v>
      </c>
      <c r="O4012" s="31">
        <v>0.45</v>
      </c>
      <c r="P4012" s="11" t="s">
        <v>99</v>
      </c>
    </row>
    <row r="4013" spans="1:16" ht="24" x14ac:dyDescent="0.25">
      <c r="A4013" s="38">
        <v>40651</v>
      </c>
      <c r="B4013" s="38">
        <v>40651</v>
      </c>
      <c r="C4013" s="11">
        <v>2011</v>
      </c>
      <c r="D4013" s="11" t="s">
        <v>115</v>
      </c>
      <c r="E4013" s="11" t="s">
        <v>116</v>
      </c>
      <c r="F4013" s="36" t="s">
        <v>51</v>
      </c>
      <c r="G4013" s="11" t="s">
        <v>310</v>
      </c>
      <c r="H4013" s="11" t="s">
        <v>5647</v>
      </c>
      <c r="I4013" s="12">
        <v>0</v>
      </c>
      <c r="J4013" s="12">
        <v>2</v>
      </c>
      <c r="K4013" s="12">
        <v>0</v>
      </c>
      <c r="L4013" s="12">
        <v>0</v>
      </c>
      <c r="M4013" s="12">
        <v>0</v>
      </c>
      <c r="N4013" s="39">
        <v>0</v>
      </c>
      <c r="O4013" s="31">
        <v>0.45</v>
      </c>
      <c r="P4013" s="11" t="s">
        <v>99</v>
      </c>
    </row>
    <row r="4014" spans="1:16" ht="132" x14ac:dyDescent="0.25">
      <c r="A4014" s="38">
        <v>40651</v>
      </c>
      <c r="B4014" s="38">
        <v>40651</v>
      </c>
      <c r="C4014" s="11">
        <v>2011</v>
      </c>
      <c r="D4014" s="11" t="s">
        <v>34</v>
      </c>
      <c r="E4014" s="11" t="s">
        <v>35</v>
      </c>
      <c r="F4014" s="36" t="s">
        <v>51</v>
      </c>
      <c r="G4014" s="11" t="s">
        <v>5648</v>
      </c>
      <c r="H4014" s="11" t="s">
        <v>5649</v>
      </c>
      <c r="I4014" s="12">
        <v>0</v>
      </c>
      <c r="J4014" s="12">
        <v>83</v>
      </c>
      <c r="K4014" s="12">
        <v>3</v>
      </c>
      <c r="L4014" s="12">
        <v>0</v>
      </c>
      <c r="M4014" s="12">
        <v>0</v>
      </c>
      <c r="N4014" s="39">
        <v>0</v>
      </c>
      <c r="O4014" s="31">
        <v>0.23549999999999999</v>
      </c>
      <c r="P4014" s="11" t="s">
        <v>99</v>
      </c>
    </row>
    <row r="4015" spans="1:16" ht="132" x14ac:dyDescent="0.25">
      <c r="A4015" s="38">
        <v>40651</v>
      </c>
      <c r="B4015" s="38">
        <v>40651</v>
      </c>
      <c r="C4015" s="11">
        <v>2011</v>
      </c>
      <c r="D4015" s="11" t="s">
        <v>34</v>
      </c>
      <c r="E4015" s="11" t="s">
        <v>35</v>
      </c>
      <c r="F4015" s="36" t="s">
        <v>51</v>
      </c>
      <c r="G4015" s="11" t="s">
        <v>5650</v>
      </c>
      <c r="H4015" s="11" t="s">
        <v>5651</v>
      </c>
      <c r="I4015" s="12">
        <v>0</v>
      </c>
      <c r="J4015" s="12">
        <v>400</v>
      </c>
      <c r="K4015" s="12">
        <v>80</v>
      </c>
      <c r="L4015" s="12">
        <v>0</v>
      </c>
      <c r="M4015" s="12">
        <v>0</v>
      </c>
      <c r="N4015" s="39">
        <v>0</v>
      </c>
      <c r="O4015" s="31">
        <v>0.2</v>
      </c>
      <c r="P4015" s="11" t="s">
        <v>99</v>
      </c>
    </row>
    <row r="4016" spans="1:16" ht="180" x14ac:dyDescent="0.25">
      <c r="A4016" s="38">
        <v>40652</v>
      </c>
      <c r="B4016" s="38">
        <v>40652</v>
      </c>
      <c r="C4016" s="11">
        <v>2011</v>
      </c>
      <c r="D4016" s="11" t="s">
        <v>34</v>
      </c>
      <c r="E4016" s="11" t="s">
        <v>35</v>
      </c>
      <c r="F4016" s="36" t="s">
        <v>75</v>
      </c>
      <c r="G4016" s="11" t="s">
        <v>817</v>
      </c>
      <c r="H4016" s="11" t="s">
        <v>5652</v>
      </c>
      <c r="I4016" s="12">
        <v>1</v>
      </c>
      <c r="J4016" s="12">
        <v>140</v>
      </c>
      <c r="K4016" s="12">
        <v>57</v>
      </c>
      <c r="L4016" s="12">
        <v>0</v>
      </c>
      <c r="M4016" s="12">
        <v>0</v>
      </c>
      <c r="N4016" s="39">
        <v>0</v>
      </c>
      <c r="O4016" s="31">
        <v>2.2519999999999998</v>
      </c>
      <c r="P4016" s="11" t="s">
        <v>99</v>
      </c>
    </row>
    <row r="4017" spans="1:16" ht="72" x14ac:dyDescent="0.25">
      <c r="A4017" s="38">
        <v>40652</v>
      </c>
      <c r="B4017" s="38">
        <v>40652</v>
      </c>
      <c r="C4017" s="11">
        <v>2011</v>
      </c>
      <c r="D4017" s="11" t="s">
        <v>13</v>
      </c>
      <c r="E4017" s="11" t="s">
        <v>112</v>
      </c>
      <c r="F4017" s="36" t="s">
        <v>51</v>
      </c>
      <c r="G4017" s="11" t="s">
        <v>826</v>
      </c>
      <c r="H4017" s="11" t="s">
        <v>5653</v>
      </c>
      <c r="I4017" s="12">
        <v>0</v>
      </c>
      <c r="J4017" s="12">
        <v>300</v>
      </c>
      <c r="K4017" s="12">
        <v>0</v>
      </c>
      <c r="L4017" s="12">
        <v>0</v>
      </c>
      <c r="M4017" s="12">
        <v>0</v>
      </c>
      <c r="N4017" s="39">
        <v>0</v>
      </c>
      <c r="O4017" s="31">
        <v>0</v>
      </c>
      <c r="P4017" s="11" t="s">
        <v>99</v>
      </c>
    </row>
    <row r="4018" spans="1:16" ht="72" x14ac:dyDescent="0.25">
      <c r="A4018" s="38">
        <v>40652</v>
      </c>
      <c r="B4018" s="38">
        <v>40652</v>
      </c>
      <c r="C4018" s="11">
        <v>2011</v>
      </c>
      <c r="D4018" s="11" t="s">
        <v>115</v>
      </c>
      <c r="E4018" s="11" t="s">
        <v>116</v>
      </c>
      <c r="F4018" s="36" t="s">
        <v>51</v>
      </c>
      <c r="G4018" s="11" t="s">
        <v>536</v>
      </c>
      <c r="H4018" s="11" t="s">
        <v>5654</v>
      </c>
      <c r="I4018" s="12">
        <v>0</v>
      </c>
      <c r="J4018" s="12">
        <v>1</v>
      </c>
      <c r="K4018" s="12">
        <v>0</v>
      </c>
      <c r="L4018" s="12">
        <v>0</v>
      </c>
      <c r="M4018" s="12">
        <v>0</v>
      </c>
      <c r="N4018" s="39">
        <v>0</v>
      </c>
      <c r="O4018" s="31">
        <v>0.67500000000000004</v>
      </c>
      <c r="P4018" s="11" t="s">
        <v>99</v>
      </c>
    </row>
    <row r="4019" spans="1:16" ht="72" x14ac:dyDescent="0.25">
      <c r="A4019" s="38">
        <v>40653</v>
      </c>
      <c r="B4019" s="38">
        <v>40653</v>
      </c>
      <c r="C4019" s="11">
        <v>2011</v>
      </c>
      <c r="D4019" s="11" t="s">
        <v>13</v>
      </c>
      <c r="E4019" s="11" t="s">
        <v>125</v>
      </c>
      <c r="F4019" s="36" t="s">
        <v>26</v>
      </c>
      <c r="G4019" s="11" t="s">
        <v>5655</v>
      </c>
      <c r="H4019" s="11" t="s">
        <v>5656</v>
      </c>
      <c r="I4019" s="12">
        <v>0</v>
      </c>
      <c r="J4019" s="12">
        <v>253</v>
      </c>
      <c r="K4019" s="12">
        <v>50</v>
      </c>
      <c r="L4019" s="12">
        <v>0</v>
      </c>
      <c r="M4019" s="12">
        <v>0</v>
      </c>
      <c r="N4019" s="39">
        <v>0</v>
      </c>
      <c r="O4019" s="31">
        <v>0.27500000000000002</v>
      </c>
      <c r="P4019" s="11" t="s">
        <v>99</v>
      </c>
    </row>
    <row r="4020" spans="1:16" ht="48" x14ac:dyDescent="0.25">
      <c r="A4020" s="38">
        <v>40653</v>
      </c>
      <c r="B4020" s="38">
        <v>40653</v>
      </c>
      <c r="C4020" s="11">
        <v>2011</v>
      </c>
      <c r="D4020" s="11" t="s">
        <v>34</v>
      </c>
      <c r="E4020" s="11" t="s">
        <v>35</v>
      </c>
      <c r="F4020" s="36" t="s">
        <v>26</v>
      </c>
      <c r="G4020" s="11" t="s">
        <v>1856</v>
      </c>
      <c r="H4020" s="11" t="s">
        <v>5657</v>
      </c>
      <c r="I4020" s="12">
        <v>0</v>
      </c>
      <c r="J4020" s="12">
        <v>245</v>
      </c>
      <c r="K4020" s="12">
        <v>49</v>
      </c>
      <c r="L4020" s="12">
        <v>0</v>
      </c>
      <c r="M4020" s="12">
        <v>0</v>
      </c>
      <c r="N4020" s="39">
        <v>0</v>
      </c>
      <c r="O4020" s="31">
        <v>4.9000000000000002E-2</v>
      </c>
      <c r="P4020" s="11" t="s">
        <v>99</v>
      </c>
    </row>
    <row r="4021" spans="1:16" ht="132" x14ac:dyDescent="0.25">
      <c r="A4021" s="38">
        <v>40653</v>
      </c>
      <c r="B4021" s="38">
        <v>40653</v>
      </c>
      <c r="C4021" s="11">
        <v>2011</v>
      </c>
      <c r="D4021" s="11" t="s">
        <v>115</v>
      </c>
      <c r="E4021" s="11" t="s">
        <v>116</v>
      </c>
      <c r="F4021" s="36" t="s">
        <v>75</v>
      </c>
      <c r="G4021" s="11" t="s">
        <v>1500</v>
      </c>
      <c r="H4021" s="11" t="s">
        <v>5658</v>
      </c>
      <c r="I4021" s="12">
        <v>2</v>
      </c>
      <c r="J4021" s="12">
        <v>20</v>
      </c>
      <c r="K4021" s="12">
        <v>0</v>
      </c>
      <c r="L4021" s="12">
        <v>0</v>
      </c>
      <c r="M4021" s="12">
        <v>0</v>
      </c>
      <c r="N4021" s="39">
        <v>0</v>
      </c>
      <c r="O4021" s="31">
        <v>0.67500000000000004</v>
      </c>
      <c r="P4021" s="11" t="s">
        <v>99</v>
      </c>
    </row>
    <row r="4022" spans="1:16" ht="48" x14ac:dyDescent="0.25">
      <c r="A4022" s="38">
        <v>40654</v>
      </c>
      <c r="B4022" s="38">
        <v>40654</v>
      </c>
      <c r="C4022" s="11">
        <v>2011</v>
      </c>
      <c r="D4022" s="11" t="s">
        <v>13</v>
      </c>
      <c r="E4022" s="11" t="s">
        <v>125</v>
      </c>
      <c r="F4022" s="36" t="s">
        <v>62</v>
      </c>
      <c r="G4022" s="11" t="s">
        <v>361</v>
      </c>
      <c r="H4022" s="11" t="s">
        <v>5659</v>
      </c>
      <c r="I4022" s="12">
        <v>0</v>
      </c>
      <c r="J4022" s="12" t="s">
        <v>145</v>
      </c>
      <c r="K4022" s="12">
        <v>0</v>
      </c>
      <c r="L4022" s="12">
        <v>0</v>
      </c>
      <c r="M4022" s="12">
        <v>0</v>
      </c>
      <c r="N4022" s="39">
        <v>0</v>
      </c>
      <c r="O4022" s="31">
        <v>0.75600000000000001</v>
      </c>
      <c r="P4022" s="11" t="s">
        <v>99</v>
      </c>
    </row>
    <row r="4023" spans="1:16" ht="48" x14ac:dyDescent="0.25">
      <c r="A4023" s="38">
        <v>40657</v>
      </c>
      <c r="B4023" s="38">
        <v>40657</v>
      </c>
      <c r="C4023" s="11">
        <v>2011</v>
      </c>
      <c r="D4023" s="11" t="s">
        <v>13</v>
      </c>
      <c r="E4023" s="11" t="s">
        <v>112</v>
      </c>
      <c r="F4023" s="36" t="s">
        <v>59</v>
      </c>
      <c r="G4023" s="11" t="s">
        <v>484</v>
      </c>
      <c r="H4023" s="11" t="s">
        <v>5660</v>
      </c>
      <c r="I4023" s="12">
        <v>0</v>
      </c>
      <c r="J4023" s="12">
        <v>700</v>
      </c>
      <c r="K4023" s="12">
        <v>0</v>
      </c>
      <c r="L4023" s="12">
        <v>0</v>
      </c>
      <c r="M4023" s="12">
        <v>0</v>
      </c>
      <c r="N4023" s="39">
        <v>0</v>
      </c>
      <c r="O4023" s="31" t="s">
        <v>145</v>
      </c>
      <c r="P4023" s="11" t="s">
        <v>99</v>
      </c>
    </row>
    <row r="4024" spans="1:16" ht="96" x14ac:dyDescent="0.25">
      <c r="A4024" s="38">
        <v>40658</v>
      </c>
      <c r="B4024" s="38">
        <v>40658</v>
      </c>
      <c r="C4024" s="11">
        <v>2011</v>
      </c>
      <c r="D4024" s="11" t="s">
        <v>115</v>
      </c>
      <c r="E4024" s="11" t="s">
        <v>116</v>
      </c>
      <c r="F4024" s="36" t="s">
        <v>59</v>
      </c>
      <c r="G4024" s="11" t="s">
        <v>5661</v>
      </c>
      <c r="H4024" s="11" t="s">
        <v>5662</v>
      </c>
      <c r="I4024" s="12">
        <v>2</v>
      </c>
      <c r="J4024" s="12">
        <v>11</v>
      </c>
      <c r="K4024" s="12">
        <v>0</v>
      </c>
      <c r="L4024" s="12">
        <v>0</v>
      </c>
      <c r="M4024" s="12">
        <v>0</v>
      </c>
      <c r="N4024" s="39">
        <v>0</v>
      </c>
      <c r="O4024" s="31">
        <v>0.4</v>
      </c>
      <c r="P4024" s="11" t="s">
        <v>99</v>
      </c>
    </row>
    <row r="4025" spans="1:16" ht="144" x14ac:dyDescent="0.25">
      <c r="A4025" s="38">
        <v>40658</v>
      </c>
      <c r="B4025" s="38">
        <v>40658</v>
      </c>
      <c r="C4025" s="11">
        <v>2011</v>
      </c>
      <c r="D4025" s="11" t="s">
        <v>13</v>
      </c>
      <c r="E4025" s="11" t="s">
        <v>173</v>
      </c>
      <c r="F4025" s="36" t="s">
        <v>59</v>
      </c>
      <c r="G4025" s="11" t="s">
        <v>1761</v>
      </c>
      <c r="H4025" s="11" t="s">
        <v>5663</v>
      </c>
      <c r="I4025" s="12">
        <v>0</v>
      </c>
      <c r="J4025" s="12">
        <v>0</v>
      </c>
      <c r="K4025" s="12">
        <v>0</v>
      </c>
      <c r="L4025" s="12">
        <v>0</v>
      </c>
      <c r="M4025" s="12">
        <v>0</v>
      </c>
      <c r="N4025" s="39">
        <v>0</v>
      </c>
      <c r="O4025" s="31">
        <v>0.19600000000000001</v>
      </c>
      <c r="P4025" s="11" t="s">
        <v>99</v>
      </c>
    </row>
    <row r="4026" spans="1:16" ht="48" x14ac:dyDescent="0.25">
      <c r="A4026" s="38">
        <v>40658</v>
      </c>
      <c r="B4026" s="38">
        <v>40658</v>
      </c>
      <c r="C4026" s="11">
        <v>2011</v>
      </c>
      <c r="D4026" s="11" t="s">
        <v>13</v>
      </c>
      <c r="E4026" s="11" t="s">
        <v>125</v>
      </c>
      <c r="F4026" s="36" t="s">
        <v>59</v>
      </c>
      <c r="G4026" s="11" t="s">
        <v>1761</v>
      </c>
      <c r="H4026" s="11" t="s">
        <v>5664</v>
      </c>
      <c r="I4026" s="12">
        <v>1</v>
      </c>
      <c r="J4026" s="12">
        <v>1</v>
      </c>
      <c r="K4026" s="12">
        <v>0</v>
      </c>
      <c r="L4026" s="12">
        <v>0</v>
      </c>
      <c r="M4026" s="12">
        <v>0</v>
      </c>
      <c r="N4026" s="39">
        <v>0</v>
      </c>
      <c r="O4026" s="31" t="s">
        <v>145</v>
      </c>
      <c r="P4026" s="11" t="s">
        <v>99</v>
      </c>
    </row>
    <row r="4027" spans="1:16" ht="24" x14ac:dyDescent="0.25">
      <c r="A4027" s="38">
        <v>40658</v>
      </c>
      <c r="B4027" s="38">
        <v>40658</v>
      </c>
      <c r="C4027" s="11">
        <v>2011</v>
      </c>
      <c r="D4027" s="11" t="s">
        <v>34</v>
      </c>
      <c r="E4027" s="11" t="s">
        <v>333</v>
      </c>
      <c r="F4027" s="36" t="s">
        <v>59</v>
      </c>
      <c r="G4027" s="11" t="s">
        <v>5665</v>
      </c>
      <c r="H4027" s="11" t="s">
        <v>5666</v>
      </c>
      <c r="I4027" s="12">
        <v>1</v>
      </c>
      <c r="J4027" s="12">
        <v>1</v>
      </c>
      <c r="K4027" s="12">
        <v>0</v>
      </c>
      <c r="L4027" s="12">
        <v>0</v>
      </c>
      <c r="M4027" s="12">
        <v>0</v>
      </c>
      <c r="N4027" s="39">
        <v>0</v>
      </c>
      <c r="O4027" s="31">
        <v>0</v>
      </c>
      <c r="P4027" s="11" t="s">
        <v>99</v>
      </c>
    </row>
    <row r="4028" spans="1:16" ht="72" x14ac:dyDescent="0.25">
      <c r="A4028" s="38">
        <v>40659</v>
      </c>
      <c r="B4028" s="38">
        <v>40659</v>
      </c>
      <c r="C4028" s="11">
        <v>2011</v>
      </c>
      <c r="D4028" s="11" t="s">
        <v>13</v>
      </c>
      <c r="E4028" s="11" t="s">
        <v>112</v>
      </c>
      <c r="F4028" s="36" t="s">
        <v>47</v>
      </c>
      <c r="G4028" s="11" t="s">
        <v>2113</v>
      </c>
      <c r="H4028" s="11" t="s">
        <v>5667</v>
      </c>
      <c r="I4028" s="12">
        <v>0</v>
      </c>
      <c r="J4028" s="12">
        <v>1</v>
      </c>
      <c r="K4028" s="12">
        <v>0</v>
      </c>
      <c r="L4028" s="12">
        <v>0</v>
      </c>
      <c r="M4028" s="12">
        <v>0</v>
      </c>
      <c r="N4028" s="39">
        <v>0</v>
      </c>
      <c r="O4028" s="31" t="s">
        <v>145</v>
      </c>
      <c r="P4028" s="11" t="s">
        <v>99</v>
      </c>
    </row>
    <row r="4029" spans="1:16" ht="108" x14ac:dyDescent="0.25">
      <c r="A4029" s="38">
        <v>40659</v>
      </c>
      <c r="B4029" s="38">
        <v>40659</v>
      </c>
      <c r="C4029" s="11">
        <v>2011</v>
      </c>
      <c r="D4029" s="11" t="s">
        <v>13</v>
      </c>
      <c r="E4029" s="11" t="s">
        <v>125</v>
      </c>
      <c r="F4029" s="36" t="s">
        <v>47</v>
      </c>
      <c r="G4029" s="11" t="s">
        <v>3028</v>
      </c>
      <c r="H4029" s="11" t="s">
        <v>5668</v>
      </c>
      <c r="I4029" s="12">
        <v>1</v>
      </c>
      <c r="J4029" s="12">
        <v>3</v>
      </c>
      <c r="K4029" s="12">
        <v>0</v>
      </c>
      <c r="L4029" s="12">
        <v>0</v>
      </c>
      <c r="M4029" s="12">
        <v>0</v>
      </c>
      <c r="N4029" s="39">
        <v>0</v>
      </c>
      <c r="O4029" s="31">
        <v>3.78E-2</v>
      </c>
      <c r="P4029" s="11" t="s">
        <v>99</v>
      </c>
    </row>
    <row r="4030" spans="1:16" ht="108" x14ac:dyDescent="0.25">
      <c r="A4030" s="38">
        <v>40660</v>
      </c>
      <c r="B4030" s="38">
        <v>40660</v>
      </c>
      <c r="C4030" s="11">
        <v>2011</v>
      </c>
      <c r="D4030" s="11" t="s">
        <v>34</v>
      </c>
      <c r="E4030" s="11" t="s">
        <v>35</v>
      </c>
      <c r="F4030" s="36" t="s">
        <v>69</v>
      </c>
      <c r="G4030" s="11" t="s">
        <v>5669</v>
      </c>
      <c r="H4030" s="11" t="s">
        <v>5670</v>
      </c>
      <c r="I4030" s="12">
        <v>1</v>
      </c>
      <c r="J4030" s="12">
        <v>44500</v>
      </c>
      <c r="K4030" s="12">
        <v>1</v>
      </c>
      <c r="L4030" s="12">
        <v>0</v>
      </c>
      <c r="M4030" s="12">
        <v>0</v>
      </c>
      <c r="N4030" s="39">
        <v>0</v>
      </c>
      <c r="O4030" s="31">
        <v>0.85</v>
      </c>
      <c r="P4030" s="11" t="s">
        <v>99</v>
      </c>
    </row>
    <row r="4031" spans="1:16" ht="60" x14ac:dyDescent="0.25">
      <c r="A4031" s="38">
        <v>40660</v>
      </c>
      <c r="B4031" s="38">
        <v>40660</v>
      </c>
      <c r="C4031" s="11">
        <v>2011</v>
      </c>
      <c r="D4031" s="11" t="s">
        <v>115</v>
      </c>
      <c r="E4031" s="11" t="s">
        <v>116</v>
      </c>
      <c r="F4031" s="11" t="s">
        <v>598</v>
      </c>
      <c r="G4031" s="11" t="s">
        <v>5671</v>
      </c>
      <c r="H4031" s="11" t="s">
        <v>5672</v>
      </c>
      <c r="I4031" s="12">
        <v>2</v>
      </c>
      <c r="J4031" s="12">
        <v>16</v>
      </c>
      <c r="K4031" s="12">
        <v>0</v>
      </c>
      <c r="L4031" s="12">
        <v>0</v>
      </c>
      <c r="M4031" s="12">
        <v>0</v>
      </c>
      <c r="N4031" s="39">
        <v>0</v>
      </c>
      <c r="O4031" s="31">
        <v>0.4</v>
      </c>
      <c r="P4031" s="11" t="s">
        <v>99</v>
      </c>
    </row>
    <row r="4032" spans="1:16" ht="156" x14ac:dyDescent="0.25">
      <c r="A4032" s="38">
        <v>40661</v>
      </c>
      <c r="B4032" s="38">
        <v>40661</v>
      </c>
      <c r="C4032" s="11">
        <v>2011</v>
      </c>
      <c r="D4032" s="11" t="s">
        <v>34</v>
      </c>
      <c r="E4032" s="11" t="s">
        <v>333</v>
      </c>
      <c r="F4032" s="11" t="s">
        <v>100</v>
      </c>
      <c r="G4032" s="11" t="s">
        <v>5673</v>
      </c>
      <c r="H4032" s="11" t="s">
        <v>5674</v>
      </c>
      <c r="I4032" s="12">
        <v>0</v>
      </c>
      <c r="J4032" s="12">
        <v>55000</v>
      </c>
      <c r="K4032" s="12">
        <v>11000</v>
      </c>
      <c r="L4032" s="12">
        <v>0</v>
      </c>
      <c r="M4032" s="12">
        <v>0</v>
      </c>
      <c r="N4032" s="39">
        <v>0</v>
      </c>
      <c r="O4032" s="31">
        <v>5.3019499999999997</v>
      </c>
      <c r="P4032" s="11" t="s">
        <v>99</v>
      </c>
    </row>
    <row r="4033" spans="1:16" ht="84" x14ac:dyDescent="0.25">
      <c r="A4033" s="38">
        <v>40663</v>
      </c>
      <c r="B4033" s="38">
        <v>40663</v>
      </c>
      <c r="C4033" s="11">
        <v>2011</v>
      </c>
      <c r="D4033" s="11" t="s">
        <v>13</v>
      </c>
      <c r="E4033" s="11" t="s">
        <v>125</v>
      </c>
      <c r="F4033" s="36" t="s">
        <v>162</v>
      </c>
      <c r="G4033" s="11" t="s">
        <v>2630</v>
      </c>
      <c r="H4033" s="11" t="s">
        <v>5675</v>
      </c>
      <c r="I4033" s="12">
        <v>0</v>
      </c>
      <c r="J4033" s="12">
        <v>1</v>
      </c>
      <c r="K4033" s="12">
        <v>0</v>
      </c>
      <c r="L4033" s="12">
        <v>0</v>
      </c>
      <c r="M4033" s="12">
        <v>0</v>
      </c>
      <c r="N4033" s="39">
        <v>0</v>
      </c>
      <c r="O4033" s="31" t="s">
        <v>145</v>
      </c>
      <c r="P4033" s="11" t="s">
        <v>99</v>
      </c>
    </row>
    <row r="4034" spans="1:16" ht="48" x14ac:dyDescent="0.25">
      <c r="A4034" s="38">
        <v>40663</v>
      </c>
      <c r="B4034" s="38">
        <v>40663</v>
      </c>
      <c r="C4034" s="11">
        <v>2011</v>
      </c>
      <c r="D4034" s="11" t="s">
        <v>13</v>
      </c>
      <c r="E4034" s="11" t="s">
        <v>112</v>
      </c>
      <c r="F4034" s="36" t="s">
        <v>162</v>
      </c>
      <c r="G4034" s="11" t="s">
        <v>5676</v>
      </c>
      <c r="H4034" s="11" t="s">
        <v>5677</v>
      </c>
      <c r="I4034" s="12">
        <v>0</v>
      </c>
      <c r="J4034" s="12" t="s">
        <v>145</v>
      </c>
      <c r="K4034" s="12">
        <v>0</v>
      </c>
      <c r="L4034" s="12">
        <v>0</v>
      </c>
      <c r="M4034" s="12">
        <v>0</v>
      </c>
      <c r="N4034" s="39">
        <v>0</v>
      </c>
      <c r="O4034" s="31" t="s">
        <v>145</v>
      </c>
      <c r="P4034" s="11" t="s">
        <v>99</v>
      </c>
    </row>
    <row r="4035" spans="1:16" ht="72" x14ac:dyDescent="0.25">
      <c r="A4035" s="38">
        <v>40663</v>
      </c>
      <c r="B4035" s="38">
        <v>40663</v>
      </c>
      <c r="C4035" s="11">
        <v>2011</v>
      </c>
      <c r="D4035" s="11" t="s">
        <v>115</v>
      </c>
      <c r="E4035" s="11" t="s">
        <v>116</v>
      </c>
      <c r="F4035" s="36" t="s">
        <v>162</v>
      </c>
      <c r="G4035" s="11" t="s">
        <v>5678</v>
      </c>
      <c r="H4035" s="11" t="s">
        <v>5679</v>
      </c>
      <c r="I4035" s="12">
        <v>1</v>
      </c>
      <c r="J4035" s="12">
        <v>5</v>
      </c>
      <c r="K4035" s="12">
        <v>0</v>
      </c>
      <c r="L4035" s="12">
        <v>0</v>
      </c>
      <c r="M4035" s="12">
        <v>0</v>
      </c>
      <c r="N4035" s="39">
        <v>0</v>
      </c>
      <c r="O4035" s="31">
        <v>0.71279999999999999</v>
      </c>
      <c r="P4035" s="11" t="s">
        <v>99</v>
      </c>
    </row>
    <row r="4036" spans="1:16" ht="72" x14ac:dyDescent="0.25">
      <c r="A4036" s="38">
        <v>40663</v>
      </c>
      <c r="B4036" s="38">
        <v>40663</v>
      </c>
      <c r="C4036" s="11">
        <v>2011</v>
      </c>
      <c r="D4036" s="11" t="s">
        <v>115</v>
      </c>
      <c r="E4036" s="11" t="s">
        <v>116</v>
      </c>
      <c r="F4036" s="36" t="s">
        <v>162</v>
      </c>
      <c r="G4036" s="11" t="s">
        <v>5680</v>
      </c>
      <c r="H4036" s="11" t="s">
        <v>5681</v>
      </c>
      <c r="I4036" s="12">
        <v>0</v>
      </c>
      <c r="J4036" s="12">
        <v>30</v>
      </c>
      <c r="K4036" s="12">
        <v>0</v>
      </c>
      <c r="L4036" s="12">
        <v>0</v>
      </c>
      <c r="M4036" s="12">
        <v>0</v>
      </c>
      <c r="N4036" s="39">
        <v>0</v>
      </c>
      <c r="O4036" s="31">
        <v>0.4</v>
      </c>
      <c r="P4036" s="11" t="s">
        <v>99</v>
      </c>
    </row>
    <row r="4037" spans="1:16" ht="60" x14ac:dyDescent="0.25">
      <c r="A4037" s="38">
        <v>40664</v>
      </c>
      <c r="B4037" s="38">
        <v>40664</v>
      </c>
      <c r="C4037" s="11">
        <v>2011</v>
      </c>
      <c r="D4037" s="11" t="s">
        <v>34</v>
      </c>
      <c r="E4037" s="11" t="s">
        <v>35</v>
      </c>
      <c r="F4037" s="11" t="s">
        <v>189</v>
      </c>
      <c r="G4037" s="11" t="s">
        <v>5682</v>
      </c>
      <c r="H4037" s="11" t="s">
        <v>5683</v>
      </c>
      <c r="I4037" s="12">
        <v>0</v>
      </c>
      <c r="J4037" s="12">
        <f>(107*5)+75</f>
        <v>610</v>
      </c>
      <c r="K4037" s="12">
        <v>107</v>
      </c>
      <c r="L4037" s="12">
        <v>0</v>
      </c>
      <c r="M4037" s="12">
        <v>0</v>
      </c>
      <c r="N4037" s="39">
        <v>0</v>
      </c>
      <c r="O4037" s="31">
        <v>0.107</v>
      </c>
      <c r="P4037" s="11" t="s">
        <v>99</v>
      </c>
    </row>
    <row r="4038" spans="1:16" ht="48" x14ac:dyDescent="0.25">
      <c r="A4038" s="38">
        <v>40664</v>
      </c>
      <c r="B4038" s="38">
        <v>40877</v>
      </c>
      <c r="C4038" s="11">
        <v>2011</v>
      </c>
      <c r="D4038" s="11" t="s">
        <v>34</v>
      </c>
      <c r="E4038" s="11" t="s">
        <v>39</v>
      </c>
      <c r="F4038" s="11" t="s">
        <v>65</v>
      </c>
      <c r="G4038" s="11" t="s">
        <v>5684</v>
      </c>
      <c r="H4038" s="11" t="s">
        <v>5685</v>
      </c>
      <c r="I4038" s="12">
        <v>0</v>
      </c>
      <c r="J4038" s="12" t="s">
        <v>145</v>
      </c>
      <c r="K4038" s="12">
        <v>0</v>
      </c>
      <c r="L4038" s="12">
        <v>0</v>
      </c>
      <c r="M4038" s="12">
        <v>0</v>
      </c>
      <c r="N4038" s="39" t="s">
        <v>145</v>
      </c>
      <c r="O4038" s="31">
        <v>47.216000000000001</v>
      </c>
      <c r="P4038" s="11" t="s">
        <v>298</v>
      </c>
    </row>
    <row r="4039" spans="1:16" ht="36" x14ac:dyDescent="0.25">
      <c r="A4039" s="38">
        <v>40664</v>
      </c>
      <c r="B4039" s="38">
        <v>40877</v>
      </c>
      <c r="C4039" s="11">
        <v>2011</v>
      </c>
      <c r="D4039" s="11" t="s">
        <v>34</v>
      </c>
      <c r="E4039" s="11" t="s">
        <v>39</v>
      </c>
      <c r="F4039" s="36" t="s">
        <v>21</v>
      </c>
      <c r="G4039" s="11" t="s">
        <v>5686</v>
      </c>
      <c r="H4039" s="11" t="s">
        <v>5687</v>
      </c>
      <c r="I4039" s="12">
        <v>0</v>
      </c>
      <c r="J4039" s="12" t="s">
        <v>145</v>
      </c>
      <c r="K4039" s="12" t="s">
        <v>145</v>
      </c>
      <c r="L4039" s="12" t="s">
        <v>145</v>
      </c>
      <c r="M4039" s="12" t="s">
        <v>145</v>
      </c>
      <c r="N4039" s="39" t="s">
        <v>145</v>
      </c>
      <c r="O4039" s="31">
        <v>476.20408200000003</v>
      </c>
      <c r="P4039" s="11" t="s">
        <v>298</v>
      </c>
    </row>
    <row r="4040" spans="1:16" ht="36" x14ac:dyDescent="0.25">
      <c r="A4040" s="38">
        <v>40664</v>
      </c>
      <c r="B4040" s="38">
        <v>40877</v>
      </c>
      <c r="C4040" s="11">
        <v>2011</v>
      </c>
      <c r="D4040" s="11" t="s">
        <v>34</v>
      </c>
      <c r="E4040" s="11" t="s">
        <v>39</v>
      </c>
      <c r="F4040" s="36" t="s">
        <v>57</v>
      </c>
      <c r="G4040" s="11" t="s">
        <v>5688</v>
      </c>
      <c r="H4040" s="11" t="s">
        <v>5689</v>
      </c>
      <c r="I4040" s="12">
        <v>0</v>
      </c>
      <c r="J4040" s="12" t="s">
        <v>145</v>
      </c>
      <c r="K4040" s="12" t="s">
        <v>145</v>
      </c>
      <c r="L4040" s="12" t="s">
        <v>145</v>
      </c>
      <c r="M4040" s="12" t="s">
        <v>145</v>
      </c>
      <c r="N4040" s="39" t="s">
        <v>145</v>
      </c>
      <c r="O4040" s="31">
        <v>9.1819400000000009</v>
      </c>
      <c r="P4040" s="11" t="s">
        <v>298</v>
      </c>
    </row>
    <row r="4041" spans="1:16" ht="36" x14ac:dyDescent="0.25">
      <c r="A4041" s="38">
        <v>40664</v>
      </c>
      <c r="B4041" s="38">
        <v>40877</v>
      </c>
      <c r="C4041" s="11">
        <v>2011</v>
      </c>
      <c r="D4041" s="11" t="s">
        <v>34</v>
      </c>
      <c r="E4041" s="11" t="s">
        <v>39</v>
      </c>
      <c r="F4041" s="36" t="s">
        <v>24</v>
      </c>
      <c r="G4041" s="11" t="s">
        <v>5690</v>
      </c>
      <c r="H4041" s="11" t="s">
        <v>5691</v>
      </c>
      <c r="I4041" s="12">
        <v>0</v>
      </c>
      <c r="J4041" s="12" t="s">
        <v>145</v>
      </c>
      <c r="K4041" s="12" t="s">
        <v>145</v>
      </c>
      <c r="L4041" s="12" t="s">
        <v>145</v>
      </c>
      <c r="M4041" s="12" t="s">
        <v>145</v>
      </c>
      <c r="N4041" s="39" t="s">
        <v>145</v>
      </c>
      <c r="O4041" s="31">
        <v>185.8604</v>
      </c>
      <c r="P4041" s="11" t="s">
        <v>298</v>
      </c>
    </row>
    <row r="4042" spans="1:16" ht="36" x14ac:dyDescent="0.25">
      <c r="A4042" s="38">
        <v>40664</v>
      </c>
      <c r="B4042" s="38">
        <v>40877</v>
      </c>
      <c r="C4042" s="11">
        <v>2011</v>
      </c>
      <c r="D4042" s="11" t="s">
        <v>34</v>
      </c>
      <c r="E4042" s="11" t="s">
        <v>39</v>
      </c>
      <c r="F4042" s="36" t="s">
        <v>19</v>
      </c>
      <c r="G4042" s="11" t="s">
        <v>5386</v>
      </c>
      <c r="H4042" s="11" t="s">
        <v>5692</v>
      </c>
      <c r="I4042" s="12">
        <v>0</v>
      </c>
      <c r="J4042" s="12" t="s">
        <v>145</v>
      </c>
      <c r="K4042" s="12" t="s">
        <v>145</v>
      </c>
      <c r="L4042" s="12" t="s">
        <v>145</v>
      </c>
      <c r="M4042" s="12" t="s">
        <v>145</v>
      </c>
      <c r="N4042" s="39" t="s">
        <v>145</v>
      </c>
      <c r="O4042" s="31">
        <v>16.684075</v>
      </c>
      <c r="P4042" s="11" t="s">
        <v>298</v>
      </c>
    </row>
    <row r="4043" spans="1:16" ht="36" x14ac:dyDescent="0.25">
      <c r="A4043" s="38">
        <v>40664</v>
      </c>
      <c r="B4043" s="38">
        <v>40877</v>
      </c>
      <c r="C4043" s="11">
        <v>2011</v>
      </c>
      <c r="D4043" s="11" t="s">
        <v>34</v>
      </c>
      <c r="E4043" s="11" t="s">
        <v>39</v>
      </c>
      <c r="F4043" s="36" t="s">
        <v>47</v>
      </c>
      <c r="G4043" s="11" t="s">
        <v>5693</v>
      </c>
      <c r="H4043" s="11" t="s">
        <v>5694</v>
      </c>
      <c r="I4043" s="12">
        <v>0</v>
      </c>
      <c r="J4043" s="12" t="s">
        <v>145</v>
      </c>
      <c r="K4043" s="12" t="s">
        <v>145</v>
      </c>
      <c r="L4043" s="12" t="s">
        <v>145</v>
      </c>
      <c r="M4043" s="12" t="s">
        <v>145</v>
      </c>
      <c r="N4043" s="39" t="s">
        <v>145</v>
      </c>
      <c r="O4043" s="31">
        <v>32.936999</v>
      </c>
      <c r="P4043" s="11" t="s">
        <v>298</v>
      </c>
    </row>
    <row r="4044" spans="1:16" ht="36" x14ac:dyDescent="0.25">
      <c r="A4044" s="38">
        <v>40664</v>
      </c>
      <c r="B4044" s="38">
        <v>40877</v>
      </c>
      <c r="C4044" s="11">
        <v>2011</v>
      </c>
      <c r="D4044" s="11" t="s">
        <v>34</v>
      </c>
      <c r="E4044" s="11" t="s">
        <v>39</v>
      </c>
      <c r="F4044" s="11" t="s">
        <v>32</v>
      </c>
      <c r="G4044" s="11" t="s">
        <v>5695</v>
      </c>
      <c r="H4044" s="11" t="s">
        <v>5696</v>
      </c>
      <c r="I4044" s="12">
        <v>0</v>
      </c>
      <c r="J4044" s="12" t="s">
        <v>145</v>
      </c>
      <c r="K4044" s="12" t="s">
        <v>145</v>
      </c>
      <c r="L4044" s="12" t="s">
        <v>145</v>
      </c>
      <c r="M4044" s="12" t="s">
        <v>145</v>
      </c>
      <c r="N4044" s="39" t="s">
        <v>145</v>
      </c>
      <c r="O4044" s="31">
        <v>62.352941999999999</v>
      </c>
      <c r="P4044" s="11" t="s">
        <v>298</v>
      </c>
    </row>
    <row r="4045" spans="1:16" ht="36" x14ac:dyDescent="0.25">
      <c r="A4045" s="38">
        <v>40664</v>
      </c>
      <c r="B4045" s="38">
        <v>40877</v>
      </c>
      <c r="C4045" s="11">
        <v>2011</v>
      </c>
      <c r="D4045" s="11" t="s">
        <v>34</v>
      </c>
      <c r="E4045" s="11" t="s">
        <v>39</v>
      </c>
      <c r="F4045" s="36" t="s">
        <v>47</v>
      </c>
      <c r="G4045" s="11" t="s">
        <v>5697</v>
      </c>
      <c r="H4045" s="11" t="s">
        <v>5698</v>
      </c>
      <c r="I4045" s="12">
        <v>0</v>
      </c>
      <c r="J4045" s="12" t="s">
        <v>145</v>
      </c>
      <c r="K4045" s="12" t="s">
        <v>145</v>
      </c>
      <c r="L4045" s="12" t="s">
        <v>145</v>
      </c>
      <c r="M4045" s="12" t="s">
        <v>145</v>
      </c>
      <c r="N4045" s="39" t="s">
        <v>145</v>
      </c>
      <c r="O4045" s="31">
        <v>43.945262</v>
      </c>
      <c r="P4045" s="11" t="s">
        <v>298</v>
      </c>
    </row>
    <row r="4046" spans="1:16" ht="48" x14ac:dyDescent="0.25">
      <c r="A4046" s="38">
        <v>40664</v>
      </c>
      <c r="B4046" s="38">
        <v>40694</v>
      </c>
      <c r="C4046" s="11">
        <v>2011</v>
      </c>
      <c r="D4046" s="11" t="s">
        <v>34</v>
      </c>
      <c r="E4046" s="11" t="s">
        <v>39</v>
      </c>
      <c r="F4046" s="36" t="s">
        <v>97</v>
      </c>
      <c r="G4046" s="11" t="s">
        <v>5699</v>
      </c>
      <c r="H4046" s="11" t="s">
        <v>5523</v>
      </c>
      <c r="I4046" s="12">
        <v>0</v>
      </c>
      <c r="J4046" s="12">
        <v>259</v>
      </c>
      <c r="K4046" s="12">
        <v>0</v>
      </c>
      <c r="L4046" s="12">
        <v>0</v>
      </c>
      <c r="M4046" s="12">
        <v>0</v>
      </c>
      <c r="N4046" s="39">
        <v>0</v>
      </c>
      <c r="O4046" s="31">
        <v>2.4180000000000001</v>
      </c>
      <c r="P4046" s="36" t="s">
        <v>41</v>
      </c>
    </row>
    <row r="4047" spans="1:16" ht="48" x14ac:dyDescent="0.25">
      <c r="A4047" s="38">
        <v>40664</v>
      </c>
      <c r="B4047" s="38">
        <v>40694</v>
      </c>
      <c r="C4047" s="11">
        <v>2011</v>
      </c>
      <c r="D4047" s="11" t="s">
        <v>34</v>
      </c>
      <c r="E4047" s="11" t="s">
        <v>39</v>
      </c>
      <c r="F4047" s="36" t="s">
        <v>42</v>
      </c>
      <c r="G4047" s="11" t="s">
        <v>5700</v>
      </c>
      <c r="H4047" s="11" t="s">
        <v>5523</v>
      </c>
      <c r="I4047" s="12">
        <v>0</v>
      </c>
      <c r="J4047" s="12">
        <v>5610</v>
      </c>
      <c r="K4047" s="12">
        <v>0</v>
      </c>
      <c r="L4047" s="12">
        <v>0</v>
      </c>
      <c r="M4047" s="12">
        <v>0</v>
      </c>
      <c r="N4047" s="39">
        <v>0</v>
      </c>
      <c r="O4047" s="31">
        <v>14.895</v>
      </c>
      <c r="P4047" s="36" t="s">
        <v>41</v>
      </c>
    </row>
    <row r="4048" spans="1:16" ht="60" x14ac:dyDescent="0.25">
      <c r="A4048" s="38">
        <v>40664</v>
      </c>
      <c r="B4048" s="38">
        <v>40694</v>
      </c>
      <c r="C4048" s="11">
        <v>2011</v>
      </c>
      <c r="D4048" s="11" t="s">
        <v>34</v>
      </c>
      <c r="E4048" s="11" t="s">
        <v>39</v>
      </c>
      <c r="F4048" s="36" t="s">
        <v>162</v>
      </c>
      <c r="G4048" s="11" t="s">
        <v>5701</v>
      </c>
      <c r="H4048" s="11" t="s">
        <v>5702</v>
      </c>
      <c r="I4048" s="12">
        <v>0</v>
      </c>
      <c r="J4048" s="12">
        <v>1796</v>
      </c>
      <c r="K4048" s="12">
        <v>0</v>
      </c>
      <c r="L4048" s="12">
        <v>0</v>
      </c>
      <c r="M4048" s="12">
        <v>0</v>
      </c>
      <c r="N4048" s="39">
        <v>3447</v>
      </c>
      <c r="O4048" s="31">
        <v>45.786999999999999</v>
      </c>
      <c r="P4048" s="11" t="s">
        <v>41</v>
      </c>
    </row>
    <row r="4049" spans="1:16" ht="36" x14ac:dyDescent="0.25">
      <c r="A4049" s="38">
        <v>40664</v>
      </c>
      <c r="B4049" s="38">
        <v>40694</v>
      </c>
      <c r="C4049" s="11">
        <v>2011</v>
      </c>
      <c r="D4049" s="11" t="s">
        <v>34</v>
      </c>
      <c r="E4049" s="11" t="s">
        <v>39</v>
      </c>
      <c r="F4049" s="36" t="s">
        <v>162</v>
      </c>
      <c r="G4049" s="11" t="s">
        <v>5703</v>
      </c>
      <c r="H4049" s="11" t="s">
        <v>5704</v>
      </c>
      <c r="I4049" s="12">
        <v>0</v>
      </c>
      <c r="J4049" s="12">
        <v>1979</v>
      </c>
      <c r="K4049" s="12">
        <v>0</v>
      </c>
      <c r="L4049" s="12">
        <v>0</v>
      </c>
      <c r="M4049" s="12">
        <v>0</v>
      </c>
      <c r="N4049" s="39">
        <v>7072.14</v>
      </c>
      <c r="O4049" s="31">
        <v>66.852000000000004</v>
      </c>
      <c r="P4049" s="11" t="s">
        <v>41</v>
      </c>
    </row>
    <row r="4050" spans="1:16" ht="48" x14ac:dyDescent="0.25">
      <c r="A4050" s="38">
        <v>40664</v>
      </c>
      <c r="B4050" s="38">
        <v>40724</v>
      </c>
      <c r="C4050" s="11">
        <v>2011</v>
      </c>
      <c r="D4050" s="11" t="s">
        <v>34</v>
      </c>
      <c r="E4050" s="11" t="s">
        <v>39</v>
      </c>
      <c r="F4050" s="36" t="s">
        <v>19</v>
      </c>
      <c r="G4050" s="11" t="s">
        <v>5705</v>
      </c>
      <c r="H4050" s="11" t="s">
        <v>5706</v>
      </c>
      <c r="I4050" s="12">
        <v>0</v>
      </c>
      <c r="J4050" s="12">
        <v>4437</v>
      </c>
      <c r="K4050" s="12">
        <v>0</v>
      </c>
      <c r="L4050" s="12">
        <v>0</v>
      </c>
      <c r="M4050" s="12">
        <v>0</v>
      </c>
      <c r="N4050" s="39">
        <v>0</v>
      </c>
      <c r="O4050" s="31">
        <v>10.375999999999999</v>
      </c>
      <c r="P4050" s="36" t="s">
        <v>41</v>
      </c>
    </row>
    <row r="4051" spans="1:16" ht="36" x14ac:dyDescent="0.25">
      <c r="A4051" s="38">
        <v>40664</v>
      </c>
      <c r="B4051" s="38">
        <v>40724</v>
      </c>
      <c r="C4051" s="11">
        <v>2011</v>
      </c>
      <c r="D4051" s="11" t="s">
        <v>34</v>
      </c>
      <c r="E4051" s="11" t="s">
        <v>39</v>
      </c>
      <c r="F4051" s="36" t="s">
        <v>75</v>
      </c>
      <c r="G4051" s="11" t="s">
        <v>5707</v>
      </c>
      <c r="H4051" s="11" t="s">
        <v>5708</v>
      </c>
      <c r="I4051" s="12">
        <v>0</v>
      </c>
      <c r="J4051" s="12">
        <v>1749</v>
      </c>
      <c r="K4051" s="12">
        <v>0</v>
      </c>
      <c r="L4051" s="12">
        <v>0</v>
      </c>
      <c r="M4051" s="12">
        <v>0</v>
      </c>
      <c r="N4051" s="39">
        <v>1172.6300000000001</v>
      </c>
      <c r="O4051" s="31">
        <v>47.408999999999999</v>
      </c>
      <c r="P4051" s="11" t="s">
        <v>41</v>
      </c>
    </row>
    <row r="4052" spans="1:16" ht="36" x14ac:dyDescent="0.25">
      <c r="A4052" s="38">
        <v>40664</v>
      </c>
      <c r="B4052" s="38">
        <v>40755</v>
      </c>
      <c r="C4052" s="11">
        <v>2011</v>
      </c>
      <c r="D4052" s="11" t="s">
        <v>34</v>
      </c>
      <c r="E4052" s="11" t="s">
        <v>39</v>
      </c>
      <c r="F4052" s="36" t="s">
        <v>19</v>
      </c>
      <c r="G4052" s="11" t="s">
        <v>5709</v>
      </c>
      <c r="H4052" s="11" t="s">
        <v>5710</v>
      </c>
      <c r="I4052" s="12">
        <v>0</v>
      </c>
      <c r="J4052" s="12">
        <v>1171</v>
      </c>
      <c r="K4052" s="12">
        <v>0</v>
      </c>
      <c r="L4052" s="12">
        <v>0</v>
      </c>
      <c r="M4052" s="12">
        <v>0</v>
      </c>
      <c r="N4052" s="39">
        <v>0</v>
      </c>
      <c r="O4052" s="31">
        <v>4.2889999999999997</v>
      </c>
      <c r="P4052" s="36" t="s">
        <v>41</v>
      </c>
    </row>
    <row r="4053" spans="1:16" ht="36" x14ac:dyDescent="0.25">
      <c r="A4053" s="38">
        <v>40664</v>
      </c>
      <c r="B4053" s="38">
        <v>40755</v>
      </c>
      <c r="C4053" s="11">
        <v>2011</v>
      </c>
      <c r="D4053" s="11" t="s">
        <v>34</v>
      </c>
      <c r="E4053" s="11" t="s">
        <v>39</v>
      </c>
      <c r="F4053" s="36" t="s">
        <v>21</v>
      </c>
      <c r="G4053" s="11" t="s">
        <v>5711</v>
      </c>
      <c r="H4053" s="11" t="s">
        <v>5710</v>
      </c>
      <c r="I4053" s="12">
        <v>0</v>
      </c>
      <c r="J4053" s="12">
        <v>3458</v>
      </c>
      <c r="K4053" s="12">
        <v>0</v>
      </c>
      <c r="L4053" s="12">
        <v>0</v>
      </c>
      <c r="M4053" s="12">
        <v>0</v>
      </c>
      <c r="N4053" s="39">
        <v>0</v>
      </c>
      <c r="O4053" s="31">
        <v>28.988</v>
      </c>
      <c r="P4053" s="36" t="s">
        <v>41</v>
      </c>
    </row>
    <row r="4054" spans="1:16" ht="36" x14ac:dyDescent="0.25">
      <c r="A4054" s="38">
        <v>40664</v>
      </c>
      <c r="B4054" s="38">
        <v>40755</v>
      </c>
      <c r="C4054" s="11">
        <v>2011</v>
      </c>
      <c r="D4054" s="11" t="s">
        <v>34</v>
      </c>
      <c r="E4054" s="11" t="s">
        <v>39</v>
      </c>
      <c r="F4054" s="36" t="s">
        <v>19</v>
      </c>
      <c r="G4054" s="11" t="s">
        <v>5712</v>
      </c>
      <c r="H4054" s="11" t="s">
        <v>5710</v>
      </c>
      <c r="I4054" s="12">
        <v>0</v>
      </c>
      <c r="J4054" s="12">
        <v>540</v>
      </c>
      <c r="K4054" s="12">
        <v>0</v>
      </c>
      <c r="L4054" s="12">
        <v>0</v>
      </c>
      <c r="M4054" s="12">
        <v>0</v>
      </c>
      <c r="N4054" s="39">
        <v>0</v>
      </c>
      <c r="O4054" s="31">
        <v>1.498</v>
      </c>
      <c r="P4054" s="36" t="s">
        <v>41</v>
      </c>
    </row>
    <row r="4055" spans="1:16" ht="48" x14ac:dyDescent="0.25">
      <c r="A4055" s="38">
        <v>40665</v>
      </c>
      <c r="B4055" s="38">
        <v>40665</v>
      </c>
      <c r="C4055" s="11">
        <v>2011</v>
      </c>
      <c r="D4055" s="11" t="s">
        <v>34</v>
      </c>
      <c r="E4055" s="11" t="s">
        <v>182</v>
      </c>
      <c r="F4055" s="11" t="s">
        <v>189</v>
      </c>
      <c r="G4055" s="11" t="s">
        <v>5713</v>
      </c>
      <c r="H4055" s="11" t="s">
        <v>5714</v>
      </c>
      <c r="I4055" s="12">
        <v>3</v>
      </c>
      <c r="J4055" s="12">
        <v>7</v>
      </c>
      <c r="K4055" s="12">
        <v>0</v>
      </c>
      <c r="L4055" s="12">
        <v>0</v>
      </c>
      <c r="M4055" s="12">
        <v>0</v>
      </c>
      <c r="N4055" s="39">
        <v>0</v>
      </c>
      <c r="O4055" s="31">
        <v>0</v>
      </c>
      <c r="P4055" s="11" t="s">
        <v>99</v>
      </c>
    </row>
    <row r="4056" spans="1:16" ht="72" x14ac:dyDescent="0.25">
      <c r="A4056" s="38">
        <v>40665</v>
      </c>
      <c r="B4056" s="38">
        <v>40665</v>
      </c>
      <c r="C4056" s="11">
        <v>2011</v>
      </c>
      <c r="D4056" s="11" t="s">
        <v>115</v>
      </c>
      <c r="E4056" s="11" t="s">
        <v>116</v>
      </c>
      <c r="F4056" s="11" t="s">
        <v>72</v>
      </c>
      <c r="G4056" s="11" t="s">
        <v>5715</v>
      </c>
      <c r="H4056" s="11" t="s">
        <v>5716</v>
      </c>
      <c r="I4056" s="12">
        <v>2</v>
      </c>
      <c r="J4056" s="12">
        <v>2</v>
      </c>
      <c r="K4056" s="12">
        <v>0</v>
      </c>
      <c r="L4056" s="12">
        <v>0</v>
      </c>
      <c r="M4056" s="12">
        <v>0</v>
      </c>
      <c r="N4056" s="39">
        <v>0</v>
      </c>
      <c r="O4056" s="31">
        <v>1.5</v>
      </c>
      <c r="P4056" s="11" t="s">
        <v>99</v>
      </c>
    </row>
    <row r="4057" spans="1:16" ht="144" x14ac:dyDescent="0.25">
      <c r="A4057" s="38">
        <v>40666</v>
      </c>
      <c r="B4057" s="38">
        <v>40666</v>
      </c>
      <c r="C4057" s="11">
        <v>2011</v>
      </c>
      <c r="D4057" s="11" t="s">
        <v>34</v>
      </c>
      <c r="E4057" s="11" t="s">
        <v>35</v>
      </c>
      <c r="F4057" s="36" t="s">
        <v>36</v>
      </c>
      <c r="G4057" s="11" t="s">
        <v>1409</v>
      </c>
      <c r="H4057" s="11" t="s">
        <v>5717</v>
      </c>
      <c r="I4057" s="12">
        <v>0</v>
      </c>
      <c r="J4057" s="12">
        <v>57</v>
      </c>
      <c r="K4057" s="12">
        <v>0</v>
      </c>
      <c r="L4057" s="12">
        <v>0</v>
      </c>
      <c r="M4057" s="12">
        <v>0</v>
      </c>
      <c r="N4057" s="39">
        <v>0</v>
      </c>
      <c r="O4057" s="31" t="s">
        <v>145</v>
      </c>
      <c r="P4057" s="11" t="s">
        <v>99</v>
      </c>
    </row>
    <row r="4058" spans="1:16" ht="84" x14ac:dyDescent="0.25">
      <c r="A4058" s="38">
        <v>40666</v>
      </c>
      <c r="B4058" s="38">
        <v>40666</v>
      </c>
      <c r="C4058" s="11">
        <v>2011</v>
      </c>
      <c r="D4058" s="11" t="s">
        <v>34</v>
      </c>
      <c r="E4058" s="11" t="s">
        <v>35</v>
      </c>
      <c r="F4058" s="36" t="s">
        <v>36</v>
      </c>
      <c r="G4058" s="11" t="s">
        <v>336</v>
      </c>
      <c r="H4058" s="11" t="s">
        <v>5718</v>
      </c>
      <c r="I4058" s="12">
        <v>0</v>
      </c>
      <c r="J4058" s="12">
        <v>1400</v>
      </c>
      <c r="K4058" s="12">
        <v>277</v>
      </c>
      <c r="L4058" s="12">
        <v>0</v>
      </c>
      <c r="M4058" s="12">
        <v>0</v>
      </c>
      <c r="N4058" s="39">
        <v>0</v>
      </c>
      <c r="O4058" s="31">
        <v>0.6925</v>
      </c>
      <c r="P4058" s="11" t="s">
        <v>99</v>
      </c>
    </row>
    <row r="4059" spans="1:16" ht="36" x14ac:dyDescent="0.25">
      <c r="A4059" s="38">
        <v>40666</v>
      </c>
      <c r="B4059" s="38">
        <v>40666</v>
      </c>
      <c r="C4059" s="11">
        <v>2011</v>
      </c>
      <c r="D4059" s="11" t="s">
        <v>34</v>
      </c>
      <c r="E4059" s="11" t="s">
        <v>35</v>
      </c>
      <c r="F4059" s="36" t="s">
        <v>36</v>
      </c>
      <c r="G4059" s="11" t="s">
        <v>1409</v>
      </c>
      <c r="H4059" s="11" t="s">
        <v>5719</v>
      </c>
      <c r="I4059" s="12">
        <v>2</v>
      </c>
      <c r="J4059" s="12">
        <v>3</v>
      </c>
      <c r="K4059" s="12">
        <v>0</v>
      </c>
      <c r="L4059" s="12">
        <v>0</v>
      </c>
      <c r="M4059" s="12">
        <v>0</v>
      </c>
      <c r="N4059" s="39">
        <v>0</v>
      </c>
      <c r="O4059" s="31">
        <v>1E-3</v>
      </c>
      <c r="P4059" s="11" t="s">
        <v>99</v>
      </c>
    </row>
    <row r="4060" spans="1:16" ht="48" x14ac:dyDescent="0.25">
      <c r="A4060" s="38">
        <v>40666</v>
      </c>
      <c r="B4060" s="38">
        <v>40666</v>
      </c>
      <c r="C4060" s="11">
        <v>2011</v>
      </c>
      <c r="D4060" s="11" t="s">
        <v>115</v>
      </c>
      <c r="E4060" s="11" t="s">
        <v>116</v>
      </c>
      <c r="F4060" s="36" t="s">
        <v>36</v>
      </c>
      <c r="G4060" s="11" t="s">
        <v>1518</v>
      </c>
      <c r="H4060" s="11" t="s">
        <v>5720</v>
      </c>
      <c r="I4060" s="12">
        <v>1</v>
      </c>
      <c r="J4060" s="12">
        <v>19</v>
      </c>
      <c r="K4060" s="12">
        <v>0</v>
      </c>
      <c r="L4060" s="12">
        <v>0</v>
      </c>
      <c r="M4060" s="12">
        <v>0</v>
      </c>
      <c r="N4060" s="39">
        <v>0</v>
      </c>
      <c r="O4060" s="31">
        <v>0.4</v>
      </c>
      <c r="P4060" s="11" t="s">
        <v>99</v>
      </c>
    </row>
    <row r="4061" spans="1:16" ht="72" x14ac:dyDescent="0.25">
      <c r="A4061" s="38">
        <v>40666</v>
      </c>
      <c r="B4061" s="38">
        <v>40666</v>
      </c>
      <c r="C4061" s="11">
        <v>2011</v>
      </c>
      <c r="D4061" s="11" t="s">
        <v>115</v>
      </c>
      <c r="E4061" s="11" t="s">
        <v>116</v>
      </c>
      <c r="F4061" s="11" t="s">
        <v>189</v>
      </c>
      <c r="G4061" s="11" t="s">
        <v>5721</v>
      </c>
      <c r="H4061" s="11" t="s">
        <v>5722</v>
      </c>
      <c r="I4061" s="12">
        <v>0</v>
      </c>
      <c r="J4061" s="12">
        <v>638</v>
      </c>
      <c r="K4061" s="12">
        <v>0</v>
      </c>
      <c r="L4061" s="12">
        <v>0</v>
      </c>
      <c r="M4061" s="12">
        <v>0</v>
      </c>
      <c r="N4061" s="39">
        <v>0</v>
      </c>
      <c r="O4061" s="31" t="s">
        <v>145</v>
      </c>
      <c r="P4061" s="11" t="s">
        <v>99</v>
      </c>
    </row>
    <row r="4062" spans="1:16" ht="60" x14ac:dyDescent="0.25">
      <c r="A4062" s="38">
        <v>40668</v>
      </c>
      <c r="B4062" s="38">
        <v>40668</v>
      </c>
      <c r="C4062" s="11">
        <v>2011</v>
      </c>
      <c r="D4062" s="11" t="s">
        <v>13</v>
      </c>
      <c r="E4062" s="11" t="s">
        <v>149</v>
      </c>
      <c r="F4062" s="36" t="s">
        <v>57</v>
      </c>
      <c r="G4062" s="11" t="s">
        <v>828</v>
      </c>
      <c r="H4062" s="11" t="s">
        <v>5723</v>
      </c>
      <c r="I4062" s="12">
        <v>3</v>
      </c>
      <c r="J4062" s="12">
        <v>3</v>
      </c>
      <c r="K4062" s="12">
        <v>0</v>
      </c>
      <c r="L4062" s="12">
        <v>0</v>
      </c>
      <c r="M4062" s="12">
        <v>0</v>
      </c>
      <c r="N4062" s="39">
        <v>0</v>
      </c>
      <c r="O4062" s="31" t="s">
        <v>145</v>
      </c>
      <c r="P4062" s="11" t="s">
        <v>99</v>
      </c>
    </row>
    <row r="4063" spans="1:16" ht="48" x14ac:dyDescent="0.25">
      <c r="A4063" s="38">
        <v>40670</v>
      </c>
      <c r="B4063" s="38">
        <v>40670</v>
      </c>
      <c r="C4063" s="11">
        <v>2011</v>
      </c>
      <c r="D4063" s="11" t="s">
        <v>34</v>
      </c>
      <c r="E4063" s="11" t="s">
        <v>35</v>
      </c>
      <c r="F4063" s="36" t="s">
        <v>78</v>
      </c>
      <c r="G4063" s="11" t="s">
        <v>5724</v>
      </c>
      <c r="H4063" s="11" t="s">
        <v>5725</v>
      </c>
      <c r="I4063" s="12">
        <v>1</v>
      </c>
      <c r="J4063" s="12">
        <v>1</v>
      </c>
      <c r="K4063" s="12">
        <v>0</v>
      </c>
      <c r="L4063" s="12">
        <v>0</v>
      </c>
      <c r="M4063" s="12">
        <v>0</v>
      </c>
      <c r="N4063" s="39">
        <v>0</v>
      </c>
      <c r="O4063" s="31">
        <v>3.78E-2</v>
      </c>
      <c r="P4063" s="11" t="s">
        <v>99</v>
      </c>
    </row>
    <row r="4064" spans="1:16" ht="72" x14ac:dyDescent="0.25">
      <c r="A4064" s="38">
        <v>40676</v>
      </c>
      <c r="B4064" s="38">
        <v>40676</v>
      </c>
      <c r="C4064" s="11">
        <v>2011</v>
      </c>
      <c r="D4064" s="11" t="s">
        <v>34</v>
      </c>
      <c r="E4064" s="11" t="s">
        <v>35</v>
      </c>
      <c r="F4064" s="36" t="s">
        <v>15</v>
      </c>
      <c r="G4064" s="11" t="s">
        <v>5726</v>
      </c>
      <c r="H4064" s="11" t="s">
        <v>5727</v>
      </c>
      <c r="I4064" s="12">
        <v>2</v>
      </c>
      <c r="J4064" s="12">
        <v>2</v>
      </c>
      <c r="K4064" s="12">
        <v>0</v>
      </c>
      <c r="L4064" s="12">
        <v>0</v>
      </c>
      <c r="M4064" s="12">
        <v>0</v>
      </c>
      <c r="N4064" s="39">
        <v>0</v>
      </c>
      <c r="O4064" s="31">
        <v>0</v>
      </c>
      <c r="P4064" s="11" t="s">
        <v>99</v>
      </c>
    </row>
    <row r="4065" spans="1:16" ht="84" x14ac:dyDescent="0.25">
      <c r="A4065" s="38">
        <v>40677</v>
      </c>
      <c r="B4065" s="38">
        <v>40677</v>
      </c>
      <c r="C4065" s="11">
        <v>2011</v>
      </c>
      <c r="D4065" s="11" t="s">
        <v>115</v>
      </c>
      <c r="E4065" s="11" t="s">
        <v>116</v>
      </c>
      <c r="F4065" s="36" t="s">
        <v>15</v>
      </c>
      <c r="G4065" s="11" t="s">
        <v>2545</v>
      </c>
      <c r="H4065" s="11" t="s">
        <v>5728</v>
      </c>
      <c r="I4065" s="12">
        <v>1</v>
      </c>
      <c r="J4065" s="12">
        <v>41</v>
      </c>
      <c r="K4065" s="12">
        <v>0</v>
      </c>
      <c r="L4065" s="12">
        <v>0</v>
      </c>
      <c r="M4065" s="12">
        <v>0</v>
      </c>
      <c r="N4065" s="39">
        <v>0</v>
      </c>
      <c r="O4065" s="31">
        <v>0.4</v>
      </c>
      <c r="P4065" s="11" t="s">
        <v>99</v>
      </c>
    </row>
    <row r="4066" spans="1:16" ht="120" x14ac:dyDescent="0.25">
      <c r="A4066" s="38">
        <v>40678</v>
      </c>
      <c r="B4066" s="38">
        <v>40678</v>
      </c>
      <c r="C4066" s="11">
        <v>2011</v>
      </c>
      <c r="D4066" s="11" t="s">
        <v>115</v>
      </c>
      <c r="E4066" s="11" t="s">
        <v>116</v>
      </c>
      <c r="F4066" s="36" t="s">
        <v>155</v>
      </c>
      <c r="G4066" s="11" t="s">
        <v>5729</v>
      </c>
      <c r="H4066" s="11" t="s">
        <v>5730</v>
      </c>
      <c r="I4066" s="12">
        <v>0</v>
      </c>
      <c r="J4066" s="12">
        <v>1</v>
      </c>
      <c r="K4066" s="12">
        <v>0</v>
      </c>
      <c r="L4066" s="12">
        <v>0</v>
      </c>
      <c r="M4066" s="12">
        <v>0</v>
      </c>
      <c r="N4066" s="39">
        <v>0</v>
      </c>
      <c r="O4066" s="31">
        <v>0.6532</v>
      </c>
      <c r="P4066" s="11" t="s">
        <v>99</v>
      </c>
    </row>
    <row r="4067" spans="1:16" ht="36" x14ac:dyDescent="0.25">
      <c r="A4067" s="38">
        <v>40678</v>
      </c>
      <c r="B4067" s="38">
        <v>40678</v>
      </c>
      <c r="C4067" s="11">
        <v>2011</v>
      </c>
      <c r="D4067" s="11" t="s">
        <v>34</v>
      </c>
      <c r="E4067" s="11" t="s">
        <v>333</v>
      </c>
      <c r="F4067" s="11" t="s">
        <v>100</v>
      </c>
      <c r="G4067" s="11" t="s">
        <v>5731</v>
      </c>
      <c r="H4067" s="11" t="s">
        <v>5732</v>
      </c>
      <c r="I4067" s="12">
        <v>0</v>
      </c>
      <c r="J4067" s="12">
        <v>2666</v>
      </c>
      <c r="K4067" s="12" t="s">
        <v>145</v>
      </c>
      <c r="L4067" s="12" t="s">
        <v>145</v>
      </c>
      <c r="M4067" s="12" t="s">
        <v>145</v>
      </c>
      <c r="N4067" s="39" t="s">
        <v>145</v>
      </c>
      <c r="O4067" s="31">
        <v>1.966</v>
      </c>
      <c r="P4067" s="11" t="s">
        <v>298</v>
      </c>
    </row>
    <row r="4068" spans="1:16" ht="336" x14ac:dyDescent="0.25">
      <c r="A4068" s="38">
        <v>40680</v>
      </c>
      <c r="B4068" s="38">
        <v>40680</v>
      </c>
      <c r="C4068" s="11">
        <v>2011</v>
      </c>
      <c r="D4068" s="11" t="s">
        <v>34</v>
      </c>
      <c r="E4068" s="11" t="s">
        <v>35</v>
      </c>
      <c r="F4068" s="36" t="s">
        <v>51</v>
      </c>
      <c r="G4068" s="11" t="s">
        <v>5733</v>
      </c>
      <c r="H4068" s="11" t="s">
        <v>5734</v>
      </c>
      <c r="I4068" s="12">
        <v>3</v>
      </c>
      <c r="J4068" s="12">
        <f>(1200*5)</f>
        <v>6000</v>
      </c>
      <c r="K4068" s="12">
        <v>1200</v>
      </c>
      <c r="L4068" s="12">
        <v>2</v>
      </c>
      <c r="M4068" s="12">
        <v>0</v>
      </c>
      <c r="N4068" s="39">
        <v>0</v>
      </c>
      <c r="O4068" s="31">
        <v>3</v>
      </c>
      <c r="P4068" s="11" t="s">
        <v>99</v>
      </c>
    </row>
    <row r="4069" spans="1:16" ht="48" x14ac:dyDescent="0.25">
      <c r="A4069" s="38">
        <v>40680</v>
      </c>
      <c r="B4069" s="38">
        <v>40680</v>
      </c>
      <c r="C4069" s="11">
        <v>2011</v>
      </c>
      <c r="D4069" s="11" t="s">
        <v>13</v>
      </c>
      <c r="E4069" s="11" t="s">
        <v>125</v>
      </c>
      <c r="F4069" s="36" t="s">
        <v>51</v>
      </c>
      <c r="G4069" s="11" t="s">
        <v>287</v>
      </c>
      <c r="H4069" s="11" t="s">
        <v>5735</v>
      </c>
      <c r="I4069" s="12">
        <v>0</v>
      </c>
      <c r="J4069" s="12">
        <v>1</v>
      </c>
      <c r="K4069" s="12">
        <v>0</v>
      </c>
      <c r="L4069" s="12">
        <v>0</v>
      </c>
      <c r="M4069" s="12">
        <v>0</v>
      </c>
      <c r="N4069" s="39">
        <v>0</v>
      </c>
      <c r="O4069" s="31">
        <v>0</v>
      </c>
      <c r="P4069" s="11" t="s">
        <v>99</v>
      </c>
    </row>
    <row r="4070" spans="1:16" ht="60" x14ac:dyDescent="0.25">
      <c r="A4070" s="38">
        <v>40681</v>
      </c>
      <c r="B4070" s="38">
        <v>40681</v>
      </c>
      <c r="C4070" s="11">
        <v>2011</v>
      </c>
      <c r="D4070" s="11" t="s">
        <v>13</v>
      </c>
      <c r="E4070" s="11" t="s">
        <v>125</v>
      </c>
      <c r="F4070" s="36" t="s">
        <v>51</v>
      </c>
      <c r="G4070" s="11" t="s">
        <v>2459</v>
      </c>
      <c r="H4070" s="11" t="s">
        <v>5736</v>
      </c>
      <c r="I4070" s="12">
        <v>2</v>
      </c>
      <c r="J4070" s="12">
        <v>2</v>
      </c>
      <c r="K4070" s="12">
        <v>0</v>
      </c>
      <c r="L4070" s="12">
        <v>0</v>
      </c>
      <c r="M4070" s="12">
        <v>0</v>
      </c>
      <c r="N4070" s="39">
        <v>0</v>
      </c>
      <c r="O4070" s="31" t="s">
        <v>145</v>
      </c>
      <c r="P4070" s="11" t="s">
        <v>99</v>
      </c>
    </row>
    <row r="4071" spans="1:16" ht="108" x14ac:dyDescent="0.25">
      <c r="A4071" s="38">
        <v>40681</v>
      </c>
      <c r="B4071" s="38">
        <v>40681</v>
      </c>
      <c r="C4071" s="11">
        <v>2011</v>
      </c>
      <c r="D4071" s="11" t="s">
        <v>13</v>
      </c>
      <c r="E4071" s="11" t="s">
        <v>173</v>
      </c>
      <c r="F4071" s="36" t="s">
        <v>51</v>
      </c>
      <c r="G4071" s="11" t="s">
        <v>310</v>
      </c>
      <c r="H4071" s="11" t="s">
        <v>5737</v>
      </c>
      <c r="I4071" s="12">
        <v>0</v>
      </c>
      <c r="J4071" s="12">
        <v>500</v>
      </c>
      <c r="K4071" s="12">
        <v>0</v>
      </c>
      <c r="L4071" s="12">
        <v>0</v>
      </c>
      <c r="M4071" s="12">
        <v>0</v>
      </c>
      <c r="N4071" s="39">
        <v>0</v>
      </c>
      <c r="O4071" s="31">
        <v>0</v>
      </c>
      <c r="P4071" s="11" t="s">
        <v>99</v>
      </c>
    </row>
    <row r="4072" spans="1:16" ht="240" x14ac:dyDescent="0.25">
      <c r="A4072" s="38">
        <v>40681</v>
      </c>
      <c r="B4072" s="38">
        <v>40681</v>
      </c>
      <c r="C4072" s="11">
        <v>2011</v>
      </c>
      <c r="D4072" s="11" t="s">
        <v>34</v>
      </c>
      <c r="E4072" s="11" t="s">
        <v>35</v>
      </c>
      <c r="F4072" s="36" t="s">
        <v>51</v>
      </c>
      <c r="G4072" s="11" t="s">
        <v>5738</v>
      </c>
      <c r="H4072" s="11" t="s">
        <v>5739</v>
      </c>
      <c r="I4072" s="12">
        <v>0</v>
      </c>
      <c r="J4072" s="12">
        <v>1240</v>
      </c>
      <c r="K4072" s="12">
        <v>248</v>
      </c>
      <c r="L4072" s="12">
        <v>0</v>
      </c>
      <c r="M4072" s="12">
        <v>0</v>
      </c>
      <c r="N4072" s="39">
        <v>0</v>
      </c>
      <c r="O4072" s="31">
        <v>0</v>
      </c>
      <c r="P4072" s="11" t="s">
        <v>99</v>
      </c>
    </row>
    <row r="4073" spans="1:16" ht="84" x14ac:dyDescent="0.25">
      <c r="A4073" s="38">
        <v>40682</v>
      </c>
      <c r="B4073" s="38">
        <v>40682</v>
      </c>
      <c r="C4073" s="11">
        <v>2011</v>
      </c>
      <c r="D4073" s="11" t="s">
        <v>115</v>
      </c>
      <c r="E4073" s="11" t="s">
        <v>116</v>
      </c>
      <c r="F4073" s="36" t="s">
        <v>51</v>
      </c>
      <c r="G4073" s="11" t="s">
        <v>5645</v>
      </c>
      <c r="H4073" s="11" t="s">
        <v>5740</v>
      </c>
      <c r="I4073" s="12">
        <v>5</v>
      </c>
      <c r="J4073" s="12">
        <v>27</v>
      </c>
      <c r="K4073" s="12">
        <v>0</v>
      </c>
      <c r="L4073" s="12">
        <v>0</v>
      </c>
      <c r="M4073" s="12">
        <v>0</v>
      </c>
      <c r="N4073" s="39">
        <v>0</v>
      </c>
      <c r="O4073" s="31">
        <v>0.4</v>
      </c>
      <c r="P4073" s="11" t="s">
        <v>99</v>
      </c>
    </row>
    <row r="4074" spans="1:16" ht="60" x14ac:dyDescent="0.25">
      <c r="A4074" s="38">
        <v>40683</v>
      </c>
      <c r="B4074" s="38">
        <v>40683</v>
      </c>
      <c r="C4074" s="11">
        <v>2011</v>
      </c>
      <c r="D4074" s="11" t="s">
        <v>13</v>
      </c>
      <c r="E4074" s="11" t="s">
        <v>112</v>
      </c>
      <c r="F4074" s="36" t="s">
        <v>26</v>
      </c>
      <c r="G4074" s="11" t="s">
        <v>1856</v>
      </c>
      <c r="H4074" s="11" t="s">
        <v>5741</v>
      </c>
      <c r="I4074" s="12">
        <v>0</v>
      </c>
      <c r="J4074" s="12" t="s">
        <v>145</v>
      </c>
      <c r="K4074" s="12">
        <v>0</v>
      </c>
      <c r="L4074" s="12">
        <v>0</v>
      </c>
      <c r="M4074" s="12">
        <v>0</v>
      </c>
      <c r="N4074" s="39">
        <v>0</v>
      </c>
      <c r="O4074" s="31" t="s">
        <v>145</v>
      </c>
      <c r="P4074" s="11" t="s">
        <v>99</v>
      </c>
    </row>
    <row r="4075" spans="1:16" ht="84" x14ac:dyDescent="0.25">
      <c r="A4075" s="38">
        <v>40683</v>
      </c>
      <c r="B4075" s="38">
        <v>40683</v>
      </c>
      <c r="C4075" s="11">
        <v>2011</v>
      </c>
      <c r="D4075" s="11" t="s">
        <v>115</v>
      </c>
      <c r="E4075" s="11" t="s">
        <v>116</v>
      </c>
      <c r="F4075" s="36" t="s">
        <v>75</v>
      </c>
      <c r="G4075" s="11" t="s">
        <v>272</v>
      </c>
      <c r="H4075" s="11" t="s">
        <v>5742</v>
      </c>
      <c r="I4075" s="12">
        <v>0</v>
      </c>
      <c r="J4075" s="12">
        <v>2</v>
      </c>
      <c r="K4075" s="12">
        <v>0</v>
      </c>
      <c r="L4075" s="12">
        <v>0</v>
      </c>
      <c r="M4075" s="12">
        <v>0</v>
      </c>
      <c r="N4075" s="39">
        <v>0</v>
      </c>
      <c r="O4075" s="31">
        <v>0</v>
      </c>
      <c r="P4075" s="11" t="s">
        <v>99</v>
      </c>
    </row>
    <row r="4076" spans="1:16" ht="60" x14ac:dyDescent="0.25">
      <c r="A4076" s="38">
        <v>40684</v>
      </c>
      <c r="B4076" s="38">
        <v>40684</v>
      </c>
      <c r="C4076" s="11">
        <v>2011</v>
      </c>
      <c r="D4076" s="11" t="s">
        <v>115</v>
      </c>
      <c r="E4076" s="11" t="s">
        <v>116</v>
      </c>
      <c r="F4076" s="36" t="s">
        <v>62</v>
      </c>
      <c r="G4076" s="11" t="s">
        <v>585</v>
      </c>
      <c r="H4076" s="11" t="s">
        <v>5743</v>
      </c>
      <c r="I4076" s="12">
        <v>2</v>
      </c>
      <c r="J4076" s="12">
        <v>2</v>
      </c>
      <c r="K4076" s="12">
        <v>0</v>
      </c>
      <c r="L4076" s="12">
        <v>0</v>
      </c>
      <c r="M4076" s="12">
        <v>0</v>
      </c>
      <c r="N4076" s="39">
        <v>0</v>
      </c>
      <c r="O4076" s="31">
        <v>1.5</v>
      </c>
      <c r="P4076" s="11" t="s">
        <v>99</v>
      </c>
    </row>
    <row r="4077" spans="1:16" ht="204" x14ac:dyDescent="0.25">
      <c r="A4077" s="38">
        <v>40685</v>
      </c>
      <c r="B4077" s="38">
        <v>40685</v>
      </c>
      <c r="C4077" s="11">
        <v>2011</v>
      </c>
      <c r="D4077" s="11" t="s">
        <v>34</v>
      </c>
      <c r="E4077" s="11" t="s">
        <v>35</v>
      </c>
      <c r="F4077" s="11" t="s">
        <v>92</v>
      </c>
      <c r="G4077" s="11" t="s">
        <v>4542</v>
      </c>
      <c r="H4077" s="11" t="s">
        <v>5744</v>
      </c>
      <c r="I4077" s="12">
        <v>0</v>
      </c>
      <c r="J4077" s="12">
        <v>150</v>
      </c>
      <c r="K4077" s="12">
        <v>50</v>
      </c>
      <c r="L4077" s="12">
        <v>1</v>
      </c>
      <c r="M4077" s="12">
        <v>1</v>
      </c>
      <c r="N4077" s="39">
        <v>0</v>
      </c>
      <c r="O4077" s="31">
        <v>0.6</v>
      </c>
      <c r="P4077" s="11" t="s">
        <v>99</v>
      </c>
    </row>
    <row r="4078" spans="1:16" ht="84" x14ac:dyDescent="0.25">
      <c r="A4078" s="38">
        <v>40686</v>
      </c>
      <c r="B4078" s="38">
        <v>40686</v>
      </c>
      <c r="C4078" s="11">
        <v>2011</v>
      </c>
      <c r="D4078" s="11" t="s">
        <v>115</v>
      </c>
      <c r="E4078" s="11" t="s">
        <v>116</v>
      </c>
      <c r="F4078" s="36" t="s">
        <v>44</v>
      </c>
      <c r="G4078" s="11" t="s">
        <v>889</v>
      </c>
      <c r="H4078" s="11" t="s">
        <v>5745</v>
      </c>
      <c r="I4078" s="12">
        <v>0</v>
      </c>
      <c r="J4078" s="12">
        <v>1</v>
      </c>
      <c r="K4078" s="12">
        <v>0</v>
      </c>
      <c r="L4078" s="12">
        <v>0</v>
      </c>
      <c r="M4078" s="12">
        <v>0</v>
      </c>
      <c r="N4078" s="39">
        <v>0</v>
      </c>
      <c r="O4078" s="31">
        <v>0.45</v>
      </c>
      <c r="P4078" s="11" t="s">
        <v>99</v>
      </c>
    </row>
    <row r="4079" spans="1:16" ht="108" x14ac:dyDescent="0.25">
      <c r="A4079" s="38">
        <v>40687</v>
      </c>
      <c r="B4079" s="38">
        <v>40687</v>
      </c>
      <c r="C4079" s="11">
        <v>2011</v>
      </c>
      <c r="D4079" s="11" t="s">
        <v>115</v>
      </c>
      <c r="E4079" s="11" t="s">
        <v>1450</v>
      </c>
      <c r="F4079" s="36" t="s">
        <v>59</v>
      </c>
      <c r="G4079" s="11" t="s">
        <v>1761</v>
      </c>
      <c r="H4079" s="11" t="s">
        <v>5746</v>
      </c>
      <c r="I4079" s="12">
        <v>0</v>
      </c>
      <c r="J4079" s="12">
        <v>100</v>
      </c>
      <c r="K4079" s="12">
        <v>0</v>
      </c>
      <c r="L4079" s="12">
        <v>0</v>
      </c>
      <c r="M4079" s="12">
        <v>0</v>
      </c>
      <c r="N4079" s="39">
        <v>0</v>
      </c>
      <c r="O4079" s="31">
        <v>0</v>
      </c>
      <c r="P4079" s="11" t="s">
        <v>99</v>
      </c>
    </row>
    <row r="4080" spans="1:16" ht="60" x14ac:dyDescent="0.25">
      <c r="A4080" s="38">
        <v>40687</v>
      </c>
      <c r="B4080" s="38">
        <v>40687</v>
      </c>
      <c r="C4080" s="11">
        <v>2011</v>
      </c>
      <c r="D4080" s="11" t="s">
        <v>115</v>
      </c>
      <c r="E4080" s="11" t="s">
        <v>116</v>
      </c>
      <c r="F4080" s="36" t="s">
        <v>42</v>
      </c>
      <c r="G4080" s="11" t="s">
        <v>902</v>
      </c>
      <c r="H4080" s="11" t="s">
        <v>5747</v>
      </c>
      <c r="I4080" s="12">
        <v>0</v>
      </c>
      <c r="J4080" s="12">
        <v>1</v>
      </c>
      <c r="K4080" s="12">
        <v>0</v>
      </c>
      <c r="L4080" s="12">
        <v>0</v>
      </c>
      <c r="M4080" s="12">
        <v>0</v>
      </c>
      <c r="N4080" s="39">
        <v>0</v>
      </c>
      <c r="O4080" s="31">
        <v>0.45</v>
      </c>
      <c r="P4080" s="11" t="s">
        <v>99</v>
      </c>
    </row>
    <row r="4081" spans="1:16" ht="180" x14ac:dyDescent="0.25">
      <c r="A4081" s="38">
        <v>40687</v>
      </c>
      <c r="B4081" s="38">
        <v>40687</v>
      </c>
      <c r="C4081" s="11">
        <v>2011</v>
      </c>
      <c r="D4081" s="11" t="s">
        <v>34</v>
      </c>
      <c r="E4081" s="11" t="s">
        <v>35</v>
      </c>
      <c r="F4081" s="36" t="s">
        <v>42</v>
      </c>
      <c r="G4081" s="11" t="s">
        <v>5748</v>
      </c>
      <c r="H4081" s="11" t="s">
        <v>5749</v>
      </c>
      <c r="I4081" s="12">
        <v>3</v>
      </c>
      <c r="J4081" s="12">
        <v>340</v>
      </c>
      <c r="K4081" s="12">
        <v>0</v>
      </c>
      <c r="L4081" s="12">
        <v>0</v>
      </c>
      <c r="M4081" s="12">
        <v>0</v>
      </c>
      <c r="N4081" s="39">
        <v>0</v>
      </c>
      <c r="O4081" s="31">
        <v>0</v>
      </c>
      <c r="P4081" s="11" t="s">
        <v>99</v>
      </c>
    </row>
    <row r="4082" spans="1:16" ht="24" x14ac:dyDescent="0.25">
      <c r="A4082" s="38">
        <v>40688</v>
      </c>
      <c r="B4082" s="38">
        <v>40688</v>
      </c>
      <c r="C4082" s="11">
        <v>2011</v>
      </c>
      <c r="D4082" s="11" t="s">
        <v>13</v>
      </c>
      <c r="E4082" s="11" t="s">
        <v>149</v>
      </c>
      <c r="F4082" s="36" t="s">
        <v>59</v>
      </c>
      <c r="G4082" s="11" t="s">
        <v>484</v>
      </c>
      <c r="H4082" s="11" t="s">
        <v>5750</v>
      </c>
      <c r="I4082" s="12">
        <v>0</v>
      </c>
      <c r="J4082" s="12">
        <v>0</v>
      </c>
      <c r="K4082" s="12">
        <v>0</v>
      </c>
      <c r="L4082" s="12">
        <v>0</v>
      </c>
      <c r="M4082" s="12">
        <v>0</v>
      </c>
      <c r="N4082" s="39">
        <v>0</v>
      </c>
      <c r="O4082" s="31" t="s">
        <v>145</v>
      </c>
      <c r="P4082" s="11" t="s">
        <v>99</v>
      </c>
    </row>
    <row r="4083" spans="1:16" ht="72" x14ac:dyDescent="0.25">
      <c r="A4083" s="38">
        <v>40688</v>
      </c>
      <c r="B4083" s="38">
        <v>40688</v>
      </c>
      <c r="C4083" s="11">
        <v>2011</v>
      </c>
      <c r="D4083" s="11" t="s">
        <v>34</v>
      </c>
      <c r="E4083" s="11" t="s">
        <v>35</v>
      </c>
      <c r="F4083" s="36" t="s">
        <v>59</v>
      </c>
      <c r="G4083" s="11" t="s">
        <v>1761</v>
      </c>
      <c r="H4083" s="11" t="s">
        <v>5751</v>
      </c>
      <c r="I4083" s="12">
        <v>2</v>
      </c>
      <c r="J4083" s="12">
        <v>5</v>
      </c>
      <c r="K4083" s="12">
        <v>0</v>
      </c>
      <c r="L4083" s="12">
        <v>0</v>
      </c>
      <c r="M4083" s="12">
        <v>0</v>
      </c>
      <c r="N4083" s="39">
        <v>0</v>
      </c>
      <c r="O4083" s="31">
        <v>0</v>
      </c>
      <c r="P4083" s="11" t="s">
        <v>99</v>
      </c>
    </row>
    <row r="4084" spans="1:16" ht="72" x14ac:dyDescent="0.25">
      <c r="A4084" s="38">
        <v>40689</v>
      </c>
      <c r="B4084" s="38">
        <v>40689</v>
      </c>
      <c r="C4084" s="11">
        <v>2011</v>
      </c>
      <c r="D4084" s="11" t="s">
        <v>13</v>
      </c>
      <c r="E4084" s="11" t="s">
        <v>112</v>
      </c>
      <c r="F4084" s="36" t="s">
        <v>47</v>
      </c>
      <c r="G4084" s="11" t="s">
        <v>2113</v>
      </c>
      <c r="H4084" s="11" t="s">
        <v>5752</v>
      </c>
      <c r="I4084" s="12">
        <v>0</v>
      </c>
      <c r="J4084" s="12">
        <v>141</v>
      </c>
      <c r="K4084" s="12">
        <v>0</v>
      </c>
      <c r="L4084" s="12">
        <v>1</v>
      </c>
      <c r="M4084" s="12">
        <v>0</v>
      </c>
      <c r="N4084" s="39">
        <v>0</v>
      </c>
      <c r="O4084" s="31" t="s">
        <v>145</v>
      </c>
      <c r="P4084" s="11" t="s">
        <v>99</v>
      </c>
    </row>
    <row r="4085" spans="1:16" ht="48" x14ac:dyDescent="0.25">
      <c r="A4085" s="38">
        <v>40689</v>
      </c>
      <c r="B4085" s="38">
        <v>40689</v>
      </c>
      <c r="C4085" s="11">
        <v>2011</v>
      </c>
      <c r="D4085" s="11" t="s">
        <v>115</v>
      </c>
      <c r="E4085" s="11" t="s">
        <v>116</v>
      </c>
      <c r="F4085" s="36" t="s">
        <v>47</v>
      </c>
      <c r="G4085" s="11" t="s">
        <v>5753</v>
      </c>
      <c r="H4085" s="11" t="s">
        <v>5754</v>
      </c>
      <c r="I4085" s="12">
        <v>0</v>
      </c>
      <c r="J4085" s="12">
        <v>2</v>
      </c>
      <c r="K4085" s="12">
        <v>0</v>
      </c>
      <c r="L4085" s="12">
        <v>0</v>
      </c>
      <c r="M4085" s="12">
        <v>0</v>
      </c>
      <c r="N4085" s="39">
        <v>0</v>
      </c>
      <c r="O4085" s="31">
        <v>0.50080000000000002</v>
      </c>
      <c r="P4085" s="11" t="s">
        <v>99</v>
      </c>
    </row>
    <row r="4086" spans="1:16" ht="48" x14ac:dyDescent="0.25">
      <c r="A4086" s="38">
        <v>40689</v>
      </c>
      <c r="B4086" s="38">
        <v>40689</v>
      </c>
      <c r="C4086" s="11">
        <v>2011</v>
      </c>
      <c r="D4086" s="11" t="s">
        <v>104</v>
      </c>
      <c r="E4086" s="11" t="s">
        <v>276</v>
      </c>
      <c r="F4086" s="36" t="s">
        <v>47</v>
      </c>
      <c r="G4086" s="11" t="s">
        <v>2297</v>
      </c>
      <c r="H4086" s="11" t="s">
        <v>5755</v>
      </c>
      <c r="I4086" s="12">
        <v>1</v>
      </c>
      <c r="J4086" s="12">
        <v>1</v>
      </c>
      <c r="K4086" s="12">
        <v>0</v>
      </c>
      <c r="L4086" s="12">
        <v>0</v>
      </c>
      <c r="M4086" s="12">
        <v>0</v>
      </c>
      <c r="N4086" s="39">
        <v>0</v>
      </c>
      <c r="O4086" s="31" t="s">
        <v>145</v>
      </c>
      <c r="P4086" s="11" t="s">
        <v>99</v>
      </c>
    </row>
    <row r="4087" spans="1:16" ht="48" x14ac:dyDescent="0.25">
      <c r="A4087" s="38">
        <v>40690</v>
      </c>
      <c r="B4087" s="38">
        <v>40690</v>
      </c>
      <c r="C4087" s="11">
        <v>2011</v>
      </c>
      <c r="D4087" s="11" t="s">
        <v>115</v>
      </c>
      <c r="E4087" s="11" t="s">
        <v>116</v>
      </c>
      <c r="F4087" s="36" t="s">
        <v>47</v>
      </c>
      <c r="G4087" s="11" t="s">
        <v>3893</v>
      </c>
      <c r="H4087" s="11" t="s">
        <v>5756</v>
      </c>
      <c r="I4087" s="12">
        <v>0</v>
      </c>
      <c r="J4087" s="12">
        <v>2</v>
      </c>
      <c r="K4087" s="12">
        <v>0</v>
      </c>
      <c r="L4087" s="12">
        <v>0</v>
      </c>
      <c r="M4087" s="12">
        <v>0</v>
      </c>
      <c r="N4087" s="39">
        <v>0</v>
      </c>
      <c r="O4087" s="31">
        <v>0.45</v>
      </c>
      <c r="P4087" s="11" t="s">
        <v>99</v>
      </c>
    </row>
    <row r="4088" spans="1:16" ht="72" x14ac:dyDescent="0.25">
      <c r="A4088" s="38">
        <v>40692</v>
      </c>
      <c r="B4088" s="38">
        <v>40692</v>
      </c>
      <c r="C4088" s="11">
        <v>2011</v>
      </c>
      <c r="D4088" s="11" t="s">
        <v>13</v>
      </c>
      <c r="E4088" s="11" t="s">
        <v>149</v>
      </c>
      <c r="F4088" s="36" t="s">
        <v>162</v>
      </c>
      <c r="G4088" s="11" t="s">
        <v>967</v>
      </c>
      <c r="H4088" s="11" t="s">
        <v>5757</v>
      </c>
      <c r="I4088" s="12">
        <v>0</v>
      </c>
      <c r="J4088" s="12">
        <v>500</v>
      </c>
      <c r="K4088" s="12">
        <v>0</v>
      </c>
      <c r="L4088" s="12">
        <v>0</v>
      </c>
      <c r="M4088" s="12">
        <v>0</v>
      </c>
      <c r="N4088" s="39">
        <v>0</v>
      </c>
      <c r="O4088" s="31" t="s">
        <v>145</v>
      </c>
      <c r="P4088" s="11" t="s">
        <v>99</v>
      </c>
    </row>
    <row r="4089" spans="1:16" ht="72" x14ac:dyDescent="0.25">
      <c r="A4089" s="38">
        <v>40692</v>
      </c>
      <c r="B4089" s="38">
        <v>40692</v>
      </c>
      <c r="C4089" s="11">
        <v>2011</v>
      </c>
      <c r="D4089" s="11" t="s">
        <v>115</v>
      </c>
      <c r="E4089" s="11" t="s">
        <v>116</v>
      </c>
      <c r="F4089" s="36" t="s">
        <v>162</v>
      </c>
      <c r="G4089" s="11" t="s">
        <v>5678</v>
      </c>
      <c r="H4089" s="11" t="s">
        <v>5758</v>
      </c>
      <c r="I4089" s="12">
        <v>1</v>
      </c>
      <c r="J4089" s="12">
        <v>21</v>
      </c>
      <c r="K4089" s="12">
        <v>0</v>
      </c>
      <c r="L4089" s="12">
        <v>0</v>
      </c>
      <c r="M4089" s="12">
        <v>0</v>
      </c>
      <c r="N4089" s="39">
        <v>0</v>
      </c>
      <c r="O4089" s="31">
        <v>0.4</v>
      </c>
      <c r="P4089" s="11" t="s">
        <v>99</v>
      </c>
    </row>
    <row r="4090" spans="1:16" ht="36" x14ac:dyDescent="0.25">
      <c r="A4090" s="38">
        <v>40693</v>
      </c>
      <c r="B4090" s="38">
        <v>40693</v>
      </c>
      <c r="C4090" s="11">
        <v>2011</v>
      </c>
      <c r="D4090" s="11" t="s">
        <v>115</v>
      </c>
      <c r="E4090" s="11" t="s">
        <v>116</v>
      </c>
      <c r="F4090" s="36" t="s">
        <v>162</v>
      </c>
      <c r="G4090" s="11" t="s">
        <v>1224</v>
      </c>
      <c r="H4090" s="11" t="s">
        <v>5759</v>
      </c>
      <c r="I4090" s="12">
        <v>2</v>
      </c>
      <c r="J4090" s="12">
        <v>2</v>
      </c>
      <c r="K4090" s="12">
        <v>0</v>
      </c>
      <c r="L4090" s="12">
        <v>0</v>
      </c>
      <c r="M4090" s="12">
        <v>0</v>
      </c>
      <c r="N4090" s="39">
        <v>0</v>
      </c>
      <c r="O4090" s="31">
        <v>0.31280000000000002</v>
      </c>
      <c r="P4090" s="11" t="s">
        <v>99</v>
      </c>
    </row>
    <row r="4091" spans="1:16" ht="72" x14ac:dyDescent="0.25">
      <c r="A4091" s="38">
        <v>40695</v>
      </c>
      <c r="B4091" s="38">
        <v>40695</v>
      </c>
      <c r="C4091" s="11">
        <v>2011</v>
      </c>
      <c r="D4091" s="11" t="s">
        <v>34</v>
      </c>
      <c r="E4091" s="11" t="s">
        <v>35</v>
      </c>
      <c r="F4091" s="36" t="s">
        <v>62</v>
      </c>
      <c r="G4091" s="11" t="s">
        <v>5760</v>
      </c>
      <c r="H4091" s="11" t="s">
        <v>5761</v>
      </c>
      <c r="I4091" s="12">
        <v>6</v>
      </c>
      <c r="J4091" s="12">
        <v>6</v>
      </c>
      <c r="K4091" s="12">
        <v>0</v>
      </c>
      <c r="L4091" s="12">
        <v>0</v>
      </c>
      <c r="M4091" s="12">
        <v>0</v>
      </c>
      <c r="N4091" s="39">
        <v>0</v>
      </c>
      <c r="O4091" s="31">
        <v>7.5600000000000001E-2</v>
      </c>
      <c r="P4091" s="11" t="s">
        <v>99</v>
      </c>
    </row>
    <row r="4092" spans="1:16" ht="72" x14ac:dyDescent="0.25">
      <c r="A4092" s="38">
        <v>40695</v>
      </c>
      <c r="B4092" s="38">
        <v>40695</v>
      </c>
      <c r="C4092" s="11">
        <v>2011</v>
      </c>
      <c r="D4092" s="11" t="s">
        <v>13</v>
      </c>
      <c r="E4092" s="11" t="s">
        <v>149</v>
      </c>
      <c r="F4092" s="36" t="s">
        <v>55</v>
      </c>
      <c r="G4092" s="11" t="s">
        <v>3053</v>
      </c>
      <c r="H4092" s="11" t="s">
        <v>5762</v>
      </c>
      <c r="I4092" s="12">
        <v>0</v>
      </c>
      <c r="J4092" s="12">
        <v>3</v>
      </c>
      <c r="K4092" s="12">
        <v>0</v>
      </c>
      <c r="L4092" s="12">
        <v>0</v>
      </c>
      <c r="M4092" s="12">
        <v>0</v>
      </c>
      <c r="N4092" s="39">
        <v>0</v>
      </c>
      <c r="O4092" s="31">
        <v>0</v>
      </c>
      <c r="P4092" s="11" t="s">
        <v>99</v>
      </c>
    </row>
    <row r="4093" spans="1:16" ht="108" x14ac:dyDescent="0.25">
      <c r="A4093" s="38">
        <v>40695</v>
      </c>
      <c r="B4093" s="38">
        <v>40695</v>
      </c>
      <c r="C4093" s="11">
        <v>2011</v>
      </c>
      <c r="D4093" s="11" t="s">
        <v>115</v>
      </c>
      <c r="E4093" s="11" t="s">
        <v>116</v>
      </c>
      <c r="F4093" s="36" t="s">
        <v>42</v>
      </c>
      <c r="G4093" s="11" t="s">
        <v>1197</v>
      </c>
      <c r="H4093" s="11" t="s">
        <v>5763</v>
      </c>
      <c r="I4093" s="12">
        <v>0</v>
      </c>
      <c r="J4093" s="12">
        <v>2</v>
      </c>
      <c r="K4093" s="12">
        <v>0</v>
      </c>
      <c r="L4093" s="12">
        <v>0</v>
      </c>
      <c r="M4093" s="12">
        <v>0</v>
      </c>
      <c r="N4093" s="39">
        <v>0</v>
      </c>
      <c r="O4093" s="31">
        <v>3</v>
      </c>
      <c r="P4093" s="11" t="s">
        <v>99</v>
      </c>
    </row>
    <row r="4094" spans="1:16" ht="84" x14ac:dyDescent="0.25">
      <c r="A4094" s="38">
        <v>40695</v>
      </c>
      <c r="B4094" s="38">
        <v>40695</v>
      </c>
      <c r="C4094" s="11">
        <v>2011</v>
      </c>
      <c r="D4094" s="11" t="s">
        <v>34</v>
      </c>
      <c r="E4094" s="11" t="s">
        <v>35</v>
      </c>
      <c r="F4094" s="36" t="s">
        <v>59</v>
      </c>
      <c r="G4094" s="11" t="s">
        <v>2693</v>
      </c>
      <c r="H4094" s="11" t="s">
        <v>5764</v>
      </c>
      <c r="I4094" s="12">
        <v>0</v>
      </c>
      <c r="J4094" s="12">
        <f>(45*5)</f>
        <v>225</v>
      </c>
      <c r="K4094" s="12">
        <v>45</v>
      </c>
      <c r="L4094" s="12">
        <v>0</v>
      </c>
      <c r="M4094" s="12">
        <v>0</v>
      </c>
      <c r="N4094" s="39">
        <v>0</v>
      </c>
      <c r="O4094" s="31">
        <v>4.4999999999999998E-2</v>
      </c>
      <c r="P4094" s="11" t="s">
        <v>99</v>
      </c>
    </row>
    <row r="4095" spans="1:16" ht="36" x14ac:dyDescent="0.25">
      <c r="A4095" s="38">
        <v>40695</v>
      </c>
      <c r="B4095" s="38">
        <v>40755</v>
      </c>
      <c r="C4095" s="11">
        <v>2011</v>
      </c>
      <c r="D4095" s="11" t="s">
        <v>34</v>
      </c>
      <c r="E4095" s="11" t="s">
        <v>39</v>
      </c>
      <c r="F4095" s="36" t="s">
        <v>19</v>
      </c>
      <c r="G4095" s="11" t="s">
        <v>5765</v>
      </c>
      <c r="H4095" s="11" t="s">
        <v>5710</v>
      </c>
      <c r="I4095" s="12">
        <v>0</v>
      </c>
      <c r="J4095" s="12">
        <v>1002</v>
      </c>
      <c r="K4095" s="12">
        <v>0</v>
      </c>
      <c r="L4095" s="12">
        <v>0</v>
      </c>
      <c r="M4095" s="12">
        <v>0</v>
      </c>
      <c r="N4095" s="39">
        <v>0</v>
      </c>
      <c r="O4095" s="31">
        <v>3.8319999999999999</v>
      </c>
      <c r="P4095" s="36" t="s">
        <v>41</v>
      </c>
    </row>
    <row r="4096" spans="1:16" ht="36" x14ac:dyDescent="0.25">
      <c r="A4096" s="38">
        <v>40695</v>
      </c>
      <c r="B4096" s="38">
        <v>40755</v>
      </c>
      <c r="C4096" s="11">
        <v>2011</v>
      </c>
      <c r="D4096" s="11" t="s">
        <v>34</v>
      </c>
      <c r="E4096" s="11" t="s">
        <v>39</v>
      </c>
      <c r="F4096" s="11" t="s">
        <v>65</v>
      </c>
      <c r="G4096" s="11" t="s">
        <v>5766</v>
      </c>
      <c r="H4096" s="11" t="s">
        <v>5767</v>
      </c>
      <c r="I4096" s="12">
        <v>0</v>
      </c>
      <c r="J4096" s="12">
        <v>8980</v>
      </c>
      <c r="K4096" s="12">
        <v>0</v>
      </c>
      <c r="L4096" s="12">
        <v>0</v>
      </c>
      <c r="M4096" s="12">
        <v>0</v>
      </c>
      <c r="N4096" s="39">
        <v>24680</v>
      </c>
      <c r="O4096" s="31">
        <v>447.65800000000002</v>
      </c>
      <c r="P4096" s="11" t="s">
        <v>41</v>
      </c>
    </row>
    <row r="4097" spans="1:16" ht="48" x14ac:dyDescent="0.25">
      <c r="A4097" s="38">
        <v>40695</v>
      </c>
      <c r="B4097" s="38">
        <v>40786</v>
      </c>
      <c r="C4097" s="11">
        <v>2011</v>
      </c>
      <c r="D4097" s="11" t="s">
        <v>34</v>
      </c>
      <c r="E4097" s="11" t="s">
        <v>39</v>
      </c>
      <c r="F4097" s="11" t="s">
        <v>32</v>
      </c>
      <c r="G4097" s="11" t="s">
        <v>5522</v>
      </c>
      <c r="H4097" s="11" t="s">
        <v>5768</v>
      </c>
      <c r="I4097" s="12">
        <v>0</v>
      </c>
      <c r="J4097" s="12">
        <v>62098</v>
      </c>
      <c r="K4097" s="12">
        <v>0</v>
      </c>
      <c r="L4097" s="12">
        <v>0</v>
      </c>
      <c r="M4097" s="12">
        <v>0</v>
      </c>
      <c r="N4097" s="39">
        <v>267243.69</v>
      </c>
      <c r="O4097" s="31">
        <v>1700.04</v>
      </c>
      <c r="P4097" s="11" t="s">
        <v>41</v>
      </c>
    </row>
    <row r="4098" spans="1:16" ht="48" x14ac:dyDescent="0.25">
      <c r="A4098" s="38">
        <v>40695</v>
      </c>
      <c r="B4098" s="38">
        <v>40786</v>
      </c>
      <c r="C4098" s="11">
        <v>2011</v>
      </c>
      <c r="D4098" s="11" t="s">
        <v>34</v>
      </c>
      <c r="E4098" s="11" t="s">
        <v>39</v>
      </c>
      <c r="F4098" s="36" t="s">
        <v>24</v>
      </c>
      <c r="G4098" s="11" t="s">
        <v>5769</v>
      </c>
      <c r="H4098" s="11" t="s">
        <v>5768</v>
      </c>
      <c r="I4098" s="12">
        <v>0</v>
      </c>
      <c r="J4098" s="12">
        <v>73940</v>
      </c>
      <c r="K4098" s="12">
        <v>0</v>
      </c>
      <c r="L4098" s="12">
        <v>0</v>
      </c>
      <c r="M4098" s="12">
        <v>0</v>
      </c>
      <c r="N4098" s="39">
        <v>204855.32</v>
      </c>
      <c r="O4098" s="31">
        <v>1412.8090000000002</v>
      </c>
      <c r="P4098" s="11" t="s">
        <v>41</v>
      </c>
    </row>
    <row r="4099" spans="1:16" ht="36" x14ac:dyDescent="0.25">
      <c r="A4099" s="38">
        <v>40695</v>
      </c>
      <c r="B4099" s="38">
        <v>40755</v>
      </c>
      <c r="C4099" s="11">
        <v>2011</v>
      </c>
      <c r="D4099" s="11" t="s">
        <v>34</v>
      </c>
      <c r="E4099" s="11" t="s">
        <v>39</v>
      </c>
      <c r="F4099" s="11" t="s">
        <v>77</v>
      </c>
      <c r="G4099" s="11" t="s">
        <v>5770</v>
      </c>
      <c r="H4099" s="11" t="s">
        <v>5771</v>
      </c>
      <c r="I4099" s="12">
        <v>0</v>
      </c>
      <c r="J4099" s="12">
        <v>8409</v>
      </c>
      <c r="K4099" s="12">
        <v>0</v>
      </c>
      <c r="L4099" s="12">
        <v>0</v>
      </c>
      <c r="M4099" s="12">
        <v>0</v>
      </c>
      <c r="N4099" s="39">
        <v>18486</v>
      </c>
      <c r="O4099" s="31">
        <v>24.847999999999999</v>
      </c>
      <c r="P4099" s="11" t="s">
        <v>41</v>
      </c>
    </row>
    <row r="4100" spans="1:16" ht="36" x14ac:dyDescent="0.25">
      <c r="A4100" s="38">
        <v>40696</v>
      </c>
      <c r="B4100" s="38">
        <v>40696</v>
      </c>
      <c r="C4100" s="11">
        <v>2011</v>
      </c>
      <c r="D4100" s="11" t="s">
        <v>34</v>
      </c>
      <c r="E4100" s="11" t="s">
        <v>95</v>
      </c>
      <c r="F4100" s="36" t="s">
        <v>97</v>
      </c>
      <c r="G4100" s="11" t="s">
        <v>5772</v>
      </c>
      <c r="H4100" s="11" t="s">
        <v>5773</v>
      </c>
      <c r="I4100" s="12">
        <v>0</v>
      </c>
      <c r="J4100" s="12">
        <v>483</v>
      </c>
      <c r="K4100" s="12">
        <v>0</v>
      </c>
      <c r="L4100" s="12">
        <v>0</v>
      </c>
      <c r="M4100" s="12">
        <v>0</v>
      </c>
      <c r="N4100" s="39">
        <v>1582.15</v>
      </c>
      <c r="O4100" s="31">
        <v>11.606493552140002</v>
      </c>
      <c r="P4100" s="11" t="s">
        <v>41</v>
      </c>
    </row>
    <row r="4101" spans="1:16" ht="36" x14ac:dyDescent="0.25">
      <c r="A4101" s="38">
        <v>40696</v>
      </c>
      <c r="B4101" s="38">
        <v>40698</v>
      </c>
      <c r="C4101" s="11">
        <v>2011</v>
      </c>
      <c r="D4101" s="11" t="s">
        <v>34</v>
      </c>
      <c r="E4101" s="11" t="s">
        <v>95</v>
      </c>
      <c r="F4101" s="11" t="s">
        <v>100</v>
      </c>
      <c r="G4101" s="11" t="s">
        <v>3135</v>
      </c>
      <c r="H4101" s="11" t="s">
        <v>5774</v>
      </c>
      <c r="I4101" s="12">
        <v>0</v>
      </c>
      <c r="J4101" s="12">
        <v>1152</v>
      </c>
      <c r="K4101" s="12">
        <v>0</v>
      </c>
      <c r="L4101" s="12">
        <v>0</v>
      </c>
      <c r="M4101" s="12">
        <v>0</v>
      </c>
      <c r="N4101" s="39">
        <v>3648.25</v>
      </c>
      <c r="O4101" s="31">
        <v>29.992000000000001</v>
      </c>
      <c r="P4101" s="11" t="s">
        <v>41</v>
      </c>
    </row>
    <row r="4102" spans="1:16" ht="36" x14ac:dyDescent="0.25">
      <c r="A4102" s="38">
        <v>40696</v>
      </c>
      <c r="B4102" s="38">
        <v>40696</v>
      </c>
      <c r="C4102" s="11">
        <v>2011</v>
      </c>
      <c r="D4102" s="11" t="s">
        <v>34</v>
      </c>
      <c r="E4102" s="11" t="s">
        <v>95</v>
      </c>
      <c r="F4102" s="36" t="s">
        <v>97</v>
      </c>
      <c r="G4102" s="11" t="s">
        <v>5775</v>
      </c>
      <c r="H4102" s="11" t="s">
        <v>5776</v>
      </c>
      <c r="I4102" s="12">
        <v>0</v>
      </c>
      <c r="J4102" s="12">
        <v>2575</v>
      </c>
      <c r="K4102" s="12">
        <v>0</v>
      </c>
      <c r="L4102" s="12">
        <v>0</v>
      </c>
      <c r="M4102" s="12">
        <v>0</v>
      </c>
      <c r="N4102" s="39">
        <v>6987.5</v>
      </c>
      <c r="O4102" s="31">
        <v>51.259</v>
      </c>
      <c r="P4102" s="11" t="s">
        <v>41</v>
      </c>
    </row>
    <row r="4103" spans="1:16" ht="348" x14ac:dyDescent="0.25">
      <c r="A4103" s="38">
        <v>40697</v>
      </c>
      <c r="B4103" s="38">
        <v>40697</v>
      </c>
      <c r="C4103" s="11">
        <v>2011</v>
      </c>
      <c r="D4103" s="11" t="s">
        <v>34</v>
      </c>
      <c r="E4103" s="11" t="s">
        <v>35</v>
      </c>
      <c r="F4103" s="36" t="s">
        <v>36</v>
      </c>
      <c r="G4103" s="11" t="s">
        <v>5777</v>
      </c>
      <c r="H4103" s="11" t="s">
        <v>5778</v>
      </c>
      <c r="I4103" s="12">
        <v>4</v>
      </c>
      <c r="J4103" s="12">
        <v>365</v>
      </c>
      <c r="K4103" s="12">
        <v>73</v>
      </c>
      <c r="L4103" s="12">
        <v>0</v>
      </c>
      <c r="M4103" s="12">
        <v>0</v>
      </c>
      <c r="N4103" s="39">
        <v>0</v>
      </c>
      <c r="O4103" s="31">
        <v>0.1825</v>
      </c>
      <c r="P4103" s="11" t="s">
        <v>99</v>
      </c>
    </row>
    <row r="4104" spans="1:16" ht="72" x14ac:dyDescent="0.25">
      <c r="A4104" s="38">
        <v>40697</v>
      </c>
      <c r="B4104" s="38">
        <v>40697</v>
      </c>
      <c r="C4104" s="11">
        <v>2011</v>
      </c>
      <c r="D4104" s="11" t="s">
        <v>34</v>
      </c>
      <c r="E4104" s="11" t="s">
        <v>333</v>
      </c>
      <c r="F4104" s="36" t="s">
        <v>36</v>
      </c>
      <c r="G4104" s="11" t="s">
        <v>296</v>
      </c>
      <c r="H4104" s="11" t="s">
        <v>5779</v>
      </c>
      <c r="I4104" s="12">
        <v>1</v>
      </c>
      <c r="J4104" s="12">
        <v>2</v>
      </c>
      <c r="K4104" s="12">
        <v>0</v>
      </c>
      <c r="L4104" s="12">
        <v>0</v>
      </c>
      <c r="M4104" s="12">
        <v>0</v>
      </c>
      <c r="N4104" s="39">
        <v>0</v>
      </c>
      <c r="O4104" s="31">
        <v>0</v>
      </c>
      <c r="P4104" s="11" t="s">
        <v>99</v>
      </c>
    </row>
    <row r="4105" spans="1:16" ht="24" x14ac:dyDescent="0.25">
      <c r="A4105" s="38">
        <v>40697</v>
      </c>
      <c r="B4105" s="38">
        <v>40697</v>
      </c>
      <c r="C4105" s="11">
        <v>2011</v>
      </c>
      <c r="D4105" s="11" t="s">
        <v>34</v>
      </c>
      <c r="E4105" s="11" t="s">
        <v>95</v>
      </c>
      <c r="F4105" s="36" t="s">
        <v>162</v>
      </c>
      <c r="G4105" s="11" t="s">
        <v>5780</v>
      </c>
      <c r="H4105" s="11" t="s">
        <v>5781</v>
      </c>
      <c r="I4105" s="12">
        <v>0</v>
      </c>
      <c r="J4105" s="12">
        <v>2839</v>
      </c>
      <c r="K4105" s="12">
        <v>0</v>
      </c>
      <c r="L4105" s="12">
        <v>0</v>
      </c>
      <c r="M4105" s="12">
        <v>0</v>
      </c>
      <c r="N4105" s="39">
        <v>9282.52</v>
      </c>
      <c r="O4105" s="31">
        <v>76.867000000000004</v>
      </c>
      <c r="P4105" s="11" t="s">
        <v>41</v>
      </c>
    </row>
    <row r="4106" spans="1:16" ht="84" x14ac:dyDescent="0.25">
      <c r="A4106" s="38">
        <v>40701</v>
      </c>
      <c r="B4106" s="38">
        <v>40701</v>
      </c>
      <c r="C4106" s="11">
        <v>2011</v>
      </c>
      <c r="D4106" s="11" t="s">
        <v>34</v>
      </c>
      <c r="E4106" s="11" t="s">
        <v>35</v>
      </c>
      <c r="F4106" s="36" t="s">
        <v>165</v>
      </c>
      <c r="G4106" s="11" t="s">
        <v>212</v>
      </c>
      <c r="H4106" s="11" t="s">
        <v>5782</v>
      </c>
      <c r="I4106" s="12">
        <v>0</v>
      </c>
      <c r="J4106" s="12">
        <v>10</v>
      </c>
      <c r="K4106" s="12">
        <v>2</v>
      </c>
      <c r="L4106" s="12">
        <v>0</v>
      </c>
      <c r="M4106" s="12">
        <v>0</v>
      </c>
      <c r="N4106" s="39">
        <v>0</v>
      </c>
      <c r="O4106" s="31">
        <v>0.24</v>
      </c>
      <c r="P4106" s="11" t="s">
        <v>99</v>
      </c>
    </row>
    <row r="4107" spans="1:16" ht="72" x14ac:dyDescent="0.25">
      <c r="A4107" s="38">
        <v>40701</v>
      </c>
      <c r="B4107" s="38">
        <v>40701</v>
      </c>
      <c r="C4107" s="11">
        <v>2011</v>
      </c>
      <c r="D4107" s="11" t="s">
        <v>13</v>
      </c>
      <c r="E4107" s="11" t="s">
        <v>112</v>
      </c>
      <c r="F4107" s="36" t="s">
        <v>165</v>
      </c>
      <c r="G4107" s="11" t="s">
        <v>192</v>
      </c>
      <c r="H4107" s="11" t="s">
        <v>5783</v>
      </c>
      <c r="I4107" s="12">
        <v>0</v>
      </c>
      <c r="J4107" s="12">
        <v>3000</v>
      </c>
      <c r="K4107" s="12">
        <v>0</v>
      </c>
      <c r="L4107" s="12">
        <v>0</v>
      </c>
      <c r="M4107" s="12">
        <v>0</v>
      </c>
      <c r="N4107" s="39">
        <v>0</v>
      </c>
      <c r="O4107" s="31" t="s">
        <v>145</v>
      </c>
      <c r="P4107" s="11" t="s">
        <v>99</v>
      </c>
    </row>
    <row r="4108" spans="1:16" ht="72" x14ac:dyDescent="0.25">
      <c r="A4108" s="38">
        <v>40702</v>
      </c>
      <c r="B4108" s="38">
        <v>40702</v>
      </c>
      <c r="C4108" s="11">
        <v>2011</v>
      </c>
      <c r="D4108" s="11" t="s">
        <v>115</v>
      </c>
      <c r="E4108" s="11" t="s">
        <v>116</v>
      </c>
      <c r="F4108" s="36" t="s">
        <v>165</v>
      </c>
      <c r="G4108" s="11" t="s">
        <v>197</v>
      </c>
      <c r="H4108" s="11" t="s">
        <v>5784</v>
      </c>
      <c r="I4108" s="12">
        <v>0</v>
      </c>
      <c r="J4108" s="12">
        <v>8</v>
      </c>
      <c r="K4108" s="12">
        <v>0</v>
      </c>
      <c r="L4108" s="12">
        <v>0</v>
      </c>
      <c r="M4108" s="12">
        <v>0</v>
      </c>
      <c r="N4108" s="39">
        <v>0</v>
      </c>
      <c r="O4108" s="31">
        <v>0.31280000000000002</v>
      </c>
      <c r="P4108" s="11" t="s">
        <v>99</v>
      </c>
    </row>
    <row r="4109" spans="1:16" ht="84" x14ac:dyDescent="0.25">
      <c r="A4109" s="38">
        <v>40702</v>
      </c>
      <c r="B4109" s="38">
        <v>40702</v>
      </c>
      <c r="C4109" s="11">
        <v>2011</v>
      </c>
      <c r="D4109" s="11" t="s">
        <v>13</v>
      </c>
      <c r="E4109" s="11" t="s">
        <v>112</v>
      </c>
      <c r="F4109" s="36" t="s">
        <v>165</v>
      </c>
      <c r="G4109" s="11" t="s">
        <v>5261</v>
      </c>
      <c r="H4109" s="11" t="s">
        <v>5785</v>
      </c>
      <c r="I4109" s="12">
        <v>0</v>
      </c>
      <c r="J4109" s="12">
        <v>34</v>
      </c>
      <c r="K4109" s="12">
        <v>0</v>
      </c>
      <c r="L4109" s="12">
        <v>0</v>
      </c>
      <c r="M4109" s="12">
        <v>0</v>
      </c>
      <c r="N4109" s="39">
        <v>0</v>
      </c>
      <c r="O4109" s="31">
        <v>0.1512</v>
      </c>
      <c r="P4109" s="11" t="s">
        <v>99</v>
      </c>
    </row>
    <row r="4110" spans="1:16" ht="96" x14ac:dyDescent="0.25">
      <c r="A4110" s="38">
        <v>40702</v>
      </c>
      <c r="B4110" s="38">
        <v>40702</v>
      </c>
      <c r="C4110" s="11">
        <v>2011</v>
      </c>
      <c r="D4110" s="11" t="s">
        <v>13</v>
      </c>
      <c r="E4110" s="11" t="s">
        <v>125</v>
      </c>
      <c r="F4110" s="36" t="s">
        <v>165</v>
      </c>
      <c r="G4110" s="11" t="s">
        <v>5786</v>
      </c>
      <c r="H4110" s="11" t="s">
        <v>5787</v>
      </c>
      <c r="I4110" s="12">
        <v>0</v>
      </c>
      <c r="J4110" s="12">
        <v>102</v>
      </c>
      <c r="K4110" s="12">
        <v>20</v>
      </c>
      <c r="L4110" s="12">
        <v>0</v>
      </c>
      <c r="M4110" s="12">
        <v>0</v>
      </c>
      <c r="N4110" s="39">
        <v>0</v>
      </c>
      <c r="O4110" s="31">
        <v>0.56000000000000005</v>
      </c>
      <c r="P4110" s="11" t="s">
        <v>99</v>
      </c>
    </row>
    <row r="4111" spans="1:16" ht="48" x14ac:dyDescent="0.25">
      <c r="A4111" s="38">
        <v>40703</v>
      </c>
      <c r="B4111" s="38">
        <v>40703</v>
      </c>
      <c r="C4111" s="11">
        <v>2011</v>
      </c>
      <c r="D4111" s="11" t="s">
        <v>115</v>
      </c>
      <c r="E4111" s="11" t="s">
        <v>350</v>
      </c>
      <c r="F4111" s="36" t="s">
        <v>24</v>
      </c>
      <c r="G4111" s="11" t="s">
        <v>2837</v>
      </c>
      <c r="H4111" s="11" t="s">
        <v>5788</v>
      </c>
      <c r="I4111" s="12">
        <v>3</v>
      </c>
      <c r="J4111" s="12">
        <v>3</v>
      </c>
      <c r="K4111" s="12">
        <v>0</v>
      </c>
      <c r="L4111" s="12">
        <v>0</v>
      </c>
      <c r="M4111" s="12">
        <v>0</v>
      </c>
      <c r="N4111" s="39">
        <v>0</v>
      </c>
      <c r="O4111" s="31">
        <v>0</v>
      </c>
      <c r="P4111" s="11" t="s">
        <v>99</v>
      </c>
    </row>
    <row r="4112" spans="1:16" ht="72" x14ac:dyDescent="0.25">
      <c r="A4112" s="38">
        <v>40706</v>
      </c>
      <c r="B4112" s="38">
        <v>40706</v>
      </c>
      <c r="C4112" s="11">
        <v>2011</v>
      </c>
      <c r="D4112" s="11" t="s">
        <v>34</v>
      </c>
      <c r="E4112" s="11" t="s">
        <v>35</v>
      </c>
      <c r="F4112" s="36" t="s">
        <v>15</v>
      </c>
      <c r="G4112" s="11" t="s">
        <v>5134</v>
      </c>
      <c r="H4112" s="11" t="s">
        <v>5789</v>
      </c>
      <c r="I4112" s="12">
        <v>1</v>
      </c>
      <c r="J4112" s="12">
        <v>1</v>
      </c>
      <c r="K4112" s="12">
        <v>0</v>
      </c>
      <c r="L4112" s="12">
        <v>0</v>
      </c>
      <c r="M4112" s="12">
        <v>0</v>
      </c>
      <c r="N4112" s="39">
        <v>0</v>
      </c>
      <c r="O4112" s="31">
        <v>0</v>
      </c>
      <c r="P4112" s="11" t="s">
        <v>99</v>
      </c>
    </row>
    <row r="4113" spans="1:16" ht="84" x14ac:dyDescent="0.25">
      <c r="A4113" s="38">
        <v>40707</v>
      </c>
      <c r="B4113" s="38">
        <v>40707</v>
      </c>
      <c r="C4113" s="11">
        <v>2011</v>
      </c>
      <c r="D4113" s="11" t="s">
        <v>34</v>
      </c>
      <c r="E4113" s="11" t="s">
        <v>35</v>
      </c>
      <c r="F4113" s="36" t="s">
        <v>15</v>
      </c>
      <c r="G4113" s="11" t="s">
        <v>5790</v>
      </c>
      <c r="H4113" s="11" t="s">
        <v>5791</v>
      </c>
      <c r="I4113" s="12">
        <v>3</v>
      </c>
      <c r="J4113" s="12">
        <v>1085</v>
      </c>
      <c r="K4113" s="12">
        <v>217</v>
      </c>
      <c r="L4113" s="12">
        <v>0</v>
      </c>
      <c r="M4113" s="12">
        <v>0</v>
      </c>
      <c r="N4113" s="39">
        <v>0</v>
      </c>
      <c r="O4113" s="31">
        <v>0.69369999999999998</v>
      </c>
      <c r="P4113" s="11" t="s">
        <v>99</v>
      </c>
    </row>
    <row r="4114" spans="1:16" x14ac:dyDescent="0.25">
      <c r="A4114" s="38">
        <v>40707</v>
      </c>
      <c r="B4114" s="38">
        <v>40707</v>
      </c>
      <c r="C4114" s="11">
        <v>2011</v>
      </c>
      <c r="D4114" s="11" t="s">
        <v>34</v>
      </c>
      <c r="E4114" s="11" t="s">
        <v>333</v>
      </c>
      <c r="F4114" s="36" t="s">
        <v>15</v>
      </c>
      <c r="G4114" s="11" t="s">
        <v>3684</v>
      </c>
      <c r="H4114" s="11" t="s">
        <v>5792</v>
      </c>
      <c r="I4114" s="12">
        <v>1</v>
      </c>
      <c r="J4114" s="12">
        <v>1</v>
      </c>
      <c r="K4114" s="12">
        <v>0</v>
      </c>
      <c r="L4114" s="12">
        <v>0</v>
      </c>
      <c r="M4114" s="12">
        <v>0</v>
      </c>
      <c r="N4114" s="39">
        <v>0</v>
      </c>
      <c r="O4114" s="31">
        <v>0</v>
      </c>
      <c r="P4114" s="11" t="s">
        <v>99</v>
      </c>
    </row>
    <row r="4115" spans="1:16" ht="72" x14ac:dyDescent="0.25">
      <c r="A4115" s="38">
        <v>40707</v>
      </c>
      <c r="B4115" s="38">
        <v>40707</v>
      </c>
      <c r="C4115" s="11">
        <v>2011</v>
      </c>
      <c r="D4115" s="11" t="s">
        <v>34</v>
      </c>
      <c r="E4115" s="11" t="s">
        <v>35</v>
      </c>
      <c r="F4115" s="36" t="s">
        <v>15</v>
      </c>
      <c r="G4115" s="11" t="s">
        <v>486</v>
      </c>
      <c r="H4115" s="11" t="s">
        <v>5793</v>
      </c>
      <c r="I4115" s="12">
        <v>0</v>
      </c>
      <c r="J4115" s="12">
        <v>1000</v>
      </c>
      <c r="K4115" s="12">
        <v>200</v>
      </c>
      <c r="L4115" s="12">
        <v>0</v>
      </c>
      <c r="M4115" s="12">
        <v>0</v>
      </c>
      <c r="N4115" s="39">
        <v>0</v>
      </c>
      <c r="O4115" s="31">
        <v>0.5</v>
      </c>
      <c r="P4115" s="11" t="s">
        <v>99</v>
      </c>
    </row>
    <row r="4116" spans="1:16" ht="60" x14ac:dyDescent="0.25">
      <c r="A4116" s="38">
        <v>40708</v>
      </c>
      <c r="B4116" s="38">
        <v>40708</v>
      </c>
      <c r="C4116" s="11">
        <v>2011</v>
      </c>
      <c r="D4116" s="11" t="s">
        <v>13</v>
      </c>
      <c r="E4116" s="11" t="s">
        <v>112</v>
      </c>
      <c r="F4116" s="36" t="s">
        <v>15</v>
      </c>
      <c r="G4116" s="11" t="s">
        <v>5492</v>
      </c>
      <c r="H4116" s="11" t="s">
        <v>5794</v>
      </c>
      <c r="I4116" s="12">
        <v>0</v>
      </c>
      <c r="J4116" s="12" t="s">
        <v>145</v>
      </c>
      <c r="K4116" s="12">
        <v>0</v>
      </c>
      <c r="L4116" s="12">
        <v>0</v>
      </c>
      <c r="M4116" s="12">
        <v>0</v>
      </c>
      <c r="N4116" s="39">
        <v>0</v>
      </c>
      <c r="O4116" s="31" t="s">
        <v>145</v>
      </c>
      <c r="P4116" s="11" t="s">
        <v>99</v>
      </c>
    </row>
    <row r="4117" spans="1:16" ht="108" x14ac:dyDescent="0.25">
      <c r="A4117" s="38">
        <v>40709</v>
      </c>
      <c r="B4117" s="38">
        <v>40709</v>
      </c>
      <c r="C4117" s="11">
        <v>2011</v>
      </c>
      <c r="D4117" s="11" t="s">
        <v>34</v>
      </c>
      <c r="E4117" s="11" t="s">
        <v>35</v>
      </c>
      <c r="F4117" s="36" t="s">
        <v>19</v>
      </c>
      <c r="G4117" s="11" t="s">
        <v>641</v>
      </c>
      <c r="H4117" s="11" t="s">
        <v>5795</v>
      </c>
      <c r="I4117" s="12">
        <v>0</v>
      </c>
      <c r="J4117" s="12">
        <v>380</v>
      </c>
      <c r="K4117" s="12">
        <v>55</v>
      </c>
      <c r="L4117" s="12">
        <v>0</v>
      </c>
      <c r="M4117" s="12">
        <v>0</v>
      </c>
      <c r="N4117" s="39">
        <v>0</v>
      </c>
      <c r="O4117" s="31">
        <v>5.8860000000000001</v>
      </c>
      <c r="P4117" s="11" t="s">
        <v>99</v>
      </c>
    </row>
    <row r="4118" spans="1:16" ht="96" x14ac:dyDescent="0.25">
      <c r="A4118" s="38">
        <v>40709</v>
      </c>
      <c r="B4118" s="38">
        <v>40709</v>
      </c>
      <c r="C4118" s="11">
        <v>2011</v>
      </c>
      <c r="D4118" s="11" t="s">
        <v>115</v>
      </c>
      <c r="E4118" s="11" t="s">
        <v>116</v>
      </c>
      <c r="F4118" s="36" t="s">
        <v>155</v>
      </c>
      <c r="G4118" s="11" t="s">
        <v>156</v>
      </c>
      <c r="H4118" s="11" t="s">
        <v>5796</v>
      </c>
      <c r="I4118" s="12">
        <v>2</v>
      </c>
      <c r="J4118" s="12">
        <v>2</v>
      </c>
      <c r="K4118" s="12">
        <v>0</v>
      </c>
      <c r="L4118" s="12">
        <v>0</v>
      </c>
      <c r="M4118" s="12">
        <v>0</v>
      </c>
      <c r="N4118" s="39">
        <v>0</v>
      </c>
      <c r="O4118" s="31">
        <v>1.5</v>
      </c>
      <c r="P4118" s="11" t="s">
        <v>99</v>
      </c>
    </row>
    <row r="4119" spans="1:16" ht="108" x14ac:dyDescent="0.25">
      <c r="A4119" s="38">
        <v>40709</v>
      </c>
      <c r="B4119" s="38">
        <v>40709</v>
      </c>
      <c r="C4119" s="11">
        <v>2011</v>
      </c>
      <c r="D4119" s="11" t="s">
        <v>34</v>
      </c>
      <c r="E4119" s="11" t="s">
        <v>50</v>
      </c>
      <c r="F4119" s="36" t="s">
        <v>155</v>
      </c>
      <c r="G4119" s="11" t="s">
        <v>5797</v>
      </c>
      <c r="H4119" s="11" t="s">
        <v>5798</v>
      </c>
      <c r="I4119" s="12">
        <v>0</v>
      </c>
      <c r="J4119" s="12">
        <v>2250</v>
      </c>
      <c r="K4119" s="12">
        <v>450</v>
      </c>
      <c r="L4119" s="12">
        <v>0</v>
      </c>
      <c r="M4119" s="12">
        <v>0</v>
      </c>
      <c r="N4119" s="39">
        <v>0</v>
      </c>
      <c r="O4119" s="31">
        <v>1.125</v>
      </c>
      <c r="P4119" s="11" t="s">
        <v>99</v>
      </c>
    </row>
    <row r="4120" spans="1:16" ht="84" x14ac:dyDescent="0.25">
      <c r="A4120" s="38">
        <v>40710</v>
      </c>
      <c r="B4120" s="38">
        <v>40710</v>
      </c>
      <c r="C4120" s="11">
        <v>2011</v>
      </c>
      <c r="D4120" s="11" t="s">
        <v>13</v>
      </c>
      <c r="E4120" s="11" t="s">
        <v>125</v>
      </c>
      <c r="F4120" s="36" t="s">
        <v>19</v>
      </c>
      <c r="G4120" s="11" t="s">
        <v>5799</v>
      </c>
      <c r="H4120" s="11" t="s">
        <v>5800</v>
      </c>
      <c r="I4120" s="12">
        <v>2</v>
      </c>
      <c r="J4120" s="12">
        <v>5</v>
      </c>
      <c r="K4120" s="12">
        <v>0</v>
      </c>
      <c r="L4120" s="12">
        <v>0</v>
      </c>
      <c r="M4120" s="12">
        <v>0</v>
      </c>
      <c r="N4120" s="39">
        <v>0</v>
      </c>
      <c r="O4120" s="31" t="s">
        <v>145</v>
      </c>
      <c r="P4120" s="11" t="s">
        <v>99</v>
      </c>
    </row>
    <row r="4121" spans="1:16" ht="72" x14ac:dyDescent="0.25">
      <c r="A4121" s="38">
        <v>40710</v>
      </c>
      <c r="B4121" s="38">
        <v>40710</v>
      </c>
      <c r="C4121" s="11">
        <v>2011</v>
      </c>
      <c r="D4121" s="11" t="s">
        <v>13</v>
      </c>
      <c r="E4121" s="11" t="s">
        <v>112</v>
      </c>
      <c r="F4121" s="36" t="s">
        <v>19</v>
      </c>
      <c r="G4121" s="11" t="s">
        <v>5801</v>
      </c>
      <c r="H4121" s="11" t="s">
        <v>5802</v>
      </c>
      <c r="I4121" s="12">
        <v>0</v>
      </c>
      <c r="J4121" s="12">
        <v>12</v>
      </c>
      <c r="K4121" s="12">
        <v>0</v>
      </c>
      <c r="L4121" s="12">
        <v>0</v>
      </c>
      <c r="M4121" s="12">
        <v>0</v>
      </c>
      <c r="N4121" s="39">
        <v>0</v>
      </c>
      <c r="O4121" s="31" t="s">
        <v>145</v>
      </c>
      <c r="P4121" s="11" t="s">
        <v>99</v>
      </c>
    </row>
    <row r="4122" spans="1:16" ht="72" x14ac:dyDescent="0.25">
      <c r="A4122" s="38">
        <v>40711</v>
      </c>
      <c r="B4122" s="38">
        <v>40711</v>
      </c>
      <c r="C4122" s="11">
        <v>2011</v>
      </c>
      <c r="D4122" s="11" t="s">
        <v>115</v>
      </c>
      <c r="E4122" s="11" t="s">
        <v>116</v>
      </c>
      <c r="F4122" s="36" t="s">
        <v>19</v>
      </c>
      <c r="G4122" s="11" t="s">
        <v>3322</v>
      </c>
      <c r="H4122" s="11" t="s">
        <v>5803</v>
      </c>
      <c r="I4122" s="12">
        <v>3</v>
      </c>
      <c r="J4122" s="12">
        <v>25</v>
      </c>
      <c r="K4122" s="12">
        <v>0</v>
      </c>
      <c r="L4122" s="12">
        <v>0</v>
      </c>
      <c r="M4122" s="12">
        <v>0</v>
      </c>
      <c r="N4122" s="39">
        <v>0</v>
      </c>
      <c r="O4122" s="31">
        <v>0.43780000000000002</v>
      </c>
      <c r="P4122" s="11" t="s">
        <v>99</v>
      </c>
    </row>
    <row r="4123" spans="1:16" ht="84" x14ac:dyDescent="0.25">
      <c r="A4123" s="38">
        <v>40712</v>
      </c>
      <c r="B4123" s="38">
        <v>40712</v>
      </c>
      <c r="C4123" s="11">
        <v>2011</v>
      </c>
      <c r="D4123" s="11" t="s">
        <v>13</v>
      </c>
      <c r="E4123" s="11" t="s">
        <v>125</v>
      </c>
      <c r="F4123" s="36" t="s">
        <v>51</v>
      </c>
      <c r="G4123" s="11" t="s">
        <v>170</v>
      </c>
      <c r="H4123" s="11" t="s">
        <v>5804</v>
      </c>
      <c r="I4123" s="12">
        <v>0</v>
      </c>
      <c r="J4123" s="12">
        <v>183</v>
      </c>
      <c r="K4123" s="12">
        <v>36</v>
      </c>
      <c r="L4123" s="12">
        <v>0</v>
      </c>
      <c r="M4123" s="12">
        <v>0</v>
      </c>
      <c r="N4123" s="39">
        <v>0</v>
      </c>
      <c r="O4123" s="31">
        <v>1.008</v>
      </c>
      <c r="P4123" s="11" t="s">
        <v>99</v>
      </c>
    </row>
    <row r="4124" spans="1:16" ht="168" x14ac:dyDescent="0.25">
      <c r="A4124" s="38">
        <v>40713</v>
      </c>
      <c r="B4124" s="38">
        <v>40713</v>
      </c>
      <c r="C4124" s="11">
        <v>2011</v>
      </c>
      <c r="D4124" s="11" t="s">
        <v>34</v>
      </c>
      <c r="E4124" s="11" t="s">
        <v>35</v>
      </c>
      <c r="F4124" s="36" t="s">
        <v>75</v>
      </c>
      <c r="G4124" s="11" t="s">
        <v>5805</v>
      </c>
      <c r="H4124" s="11" t="s">
        <v>5806</v>
      </c>
      <c r="I4124" s="12">
        <v>0</v>
      </c>
      <c r="J4124" s="12">
        <v>50</v>
      </c>
      <c r="K4124" s="12">
        <v>6</v>
      </c>
      <c r="L4124" s="12">
        <v>0</v>
      </c>
      <c r="M4124" s="12">
        <v>0</v>
      </c>
      <c r="N4124" s="39">
        <v>0</v>
      </c>
      <c r="O4124" s="31">
        <v>0.83699999999999997</v>
      </c>
      <c r="P4124" s="11" t="s">
        <v>99</v>
      </c>
    </row>
    <row r="4125" spans="1:16" ht="60" x14ac:dyDescent="0.25">
      <c r="A4125" s="38">
        <v>40713</v>
      </c>
      <c r="B4125" s="38">
        <v>40713</v>
      </c>
      <c r="C4125" s="11">
        <v>2011</v>
      </c>
      <c r="D4125" s="11" t="s">
        <v>115</v>
      </c>
      <c r="E4125" s="11" t="s">
        <v>116</v>
      </c>
      <c r="F4125" s="36" t="s">
        <v>51</v>
      </c>
      <c r="G4125" s="11" t="s">
        <v>2083</v>
      </c>
      <c r="H4125" s="11" t="s">
        <v>5807</v>
      </c>
      <c r="I4125" s="12">
        <v>0</v>
      </c>
      <c r="J4125" s="12">
        <v>0</v>
      </c>
      <c r="K4125" s="12">
        <v>0</v>
      </c>
      <c r="L4125" s="12">
        <v>0</v>
      </c>
      <c r="M4125" s="12">
        <v>0</v>
      </c>
      <c r="N4125" s="39">
        <v>0</v>
      </c>
      <c r="O4125" s="31">
        <v>2.0299999999999999E-2</v>
      </c>
      <c r="P4125" s="11" t="s">
        <v>99</v>
      </c>
    </row>
    <row r="4126" spans="1:16" ht="60" x14ac:dyDescent="0.25">
      <c r="A4126" s="38">
        <v>40714</v>
      </c>
      <c r="B4126" s="38">
        <v>40714</v>
      </c>
      <c r="C4126" s="11">
        <v>2011</v>
      </c>
      <c r="D4126" s="11" t="s">
        <v>115</v>
      </c>
      <c r="E4126" s="11" t="s">
        <v>116</v>
      </c>
      <c r="F4126" s="11" t="s">
        <v>77</v>
      </c>
      <c r="G4126" s="11" t="s">
        <v>5808</v>
      </c>
      <c r="H4126" s="11" t="s">
        <v>5809</v>
      </c>
      <c r="I4126" s="12">
        <v>1</v>
      </c>
      <c r="J4126" s="12">
        <v>8</v>
      </c>
      <c r="K4126" s="12">
        <v>0</v>
      </c>
      <c r="L4126" s="12">
        <v>0</v>
      </c>
      <c r="M4126" s="12">
        <v>0</v>
      </c>
      <c r="N4126" s="39">
        <v>0</v>
      </c>
      <c r="O4126" s="31">
        <v>0.4</v>
      </c>
      <c r="P4126" s="11" t="s">
        <v>99</v>
      </c>
    </row>
    <row r="4127" spans="1:16" ht="60" x14ac:dyDescent="0.25">
      <c r="A4127" s="38">
        <v>40714</v>
      </c>
      <c r="B4127" s="38">
        <v>40714</v>
      </c>
      <c r="C4127" s="11">
        <v>2011</v>
      </c>
      <c r="D4127" s="11" t="s">
        <v>104</v>
      </c>
      <c r="E4127" s="11" t="s">
        <v>276</v>
      </c>
      <c r="F4127" s="36" t="s">
        <v>26</v>
      </c>
      <c r="G4127" s="11" t="s">
        <v>1316</v>
      </c>
      <c r="H4127" s="11" t="s">
        <v>5810</v>
      </c>
      <c r="I4127" s="12">
        <v>0</v>
      </c>
      <c r="J4127" s="12">
        <v>45</v>
      </c>
      <c r="K4127" s="12">
        <v>2</v>
      </c>
      <c r="L4127" s="12">
        <v>0</v>
      </c>
      <c r="M4127" s="12">
        <v>0</v>
      </c>
      <c r="N4127" s="39">
        <v>0</v>
      </c>
      <c r="O4127" s="31">
        <v>0.56000000000000005</v>
      </c>
      <c r="P4127" s="11" t="s">
        <v>99</v>
      </c>
    </row>
    <row r="4128" spans="1:16" ht="108" x14ac:dyDescent="0.25">
      <c r="A4128" s="38">
        <v>40714</v>
      </c>
      <c r="B4128" s="38">
        <v>40714</v>
      </c>
      <c r="C4128" s="11">
        <v>2011</v>
      </c>
      <c r="D4128" s="11" t="s">
        <v>34</v>
      </c>
      <c r="E4128" s="11" t="s">
        <v>35</v>
      </c>
      <c r="F4128" s="36" t="s">
        <v>26</v>
      </c>
      <c r="G4128" s="11" t="s">
        <v>5811</v>
      </c>
      <c r="H4128" s="11" t="s">
        <v>5812</v>
      </c>
      <c r="I4128" s="12">
        <v>0</v>
      </c>
      <c r="J4128" s="12">
        <f>(62*5)</f>
        <v>310</v>
      </c>
      <c r="K4128" s="12">
        <v>62</v>
      </c>
      <c r="L4128" s="12">
        <v>0</v>
      </c>
      <c r="M4128" s="12">
        <v>0</v>
      </c>
      <c r="N4128" s="39">
        <v>0</v>
      </c>
      <c r="O4128" s="31">
        <v>6.2E-2</v>
      </c>
      <c r="P4128" s="11" t="s">
        <v>99</v>
      </c>
    </row>
    <row r="4129" spans="1:16" ht="72" x14ac:dyDescent="0.25">
      <c r="A4129" s="38">
        <v>40715</v>
      </c>
      <c r="B4129" s="38">
        <v>40715</v>
      </c>
      <c r="C4129" s="11">
        <v>2011</v>
      </c>
      <c r="D4129" s="11" t="s">
        <v>34</v>
      </c>
      <c r="E4129" s="11" t="s">
        <v>35</v>
      </c>
      <c r="F4129" s="36" t="s">
        <v>75</v>
      </c>
      <c r="G4129" s="11" t="s">
        <v>5813</v>
      </c>
      <c r="H4129" s="11" t="s">
        <v>5814</v>
      </c>
      <c r="I4129" s="12">
        <v>0</v>
      </c>
      <c r="J4129" s="12">
        <v>598</v>
      </c>
      <c r="K4129" s="12">
        <v>0</v>
      </c>
      <c r="L4129" s="12">
        <v>0</v>
      </c>
      <c r="M4129" s="12">
        <v>0</v>
      </c>
      <c r="N4129" s="39">
        <v>1591.99</v>
      </c>
      <c r="O4129" s="31">
        <v>81.253</v>
      </c>
      <c r="P4129" s="11" t="s">
        <v>41</v>
      </c>
    </row>
    <row r="4130" spans="1:16" ht="36" x14ac:dyDescent="0.25">
      <c r="A4130" s="38">
        <v>40716</v>
      </c>
      <c r="B4130" s="38">
        <v>40716</v>
      </c>
      <c r="C4130" s="11">
        <v>2011</v>
      </c>
      <c r="D4130" s="11" t="s">
        <v>34</v>
      </c>
      <c r="E4130" s="11" t="s">
        <v>35</v>
      </c>
      <c r="F4130" s="36" t="s">
        <v>97</v>
      </c>
      <c r="G4130" s="11" t="s">
        <v>5815</v>
      </c>
      <c r="H4130" s="11" t="s">
        <v>5816</v>
      </c>
      <c r="I4130" s="12">
        <v>1</v>
      </c>
      <c r="J4130" s="12">
        <v>5</v>
      </c>
      <c r="K4130" s="12">
        <v>0</v>
      </c>
      <c r="L4130" s="12">
        <v>0</v>
      </c>
      <c r="M4130" s="12">
        <v>0</v>
      </c>
      <c r="N4130" s="39">
        <v>0</v>
      </c>
      <c r="O4130" s="31">
        <v>2.8000000000000001E-2</v>
      </c>
      <c r="P4130" s="11" t="s">
        <v>99</v>
      </c>
    </row>
    <row r="4131" spans="1:16" ht="84" x14ac:dyDescent="0.25">
      <c r="A4131" s="38">
        <v>40716</v>
      </c>
      <c r="B4131" s="38">
        <v>40716</v>
      </c>
      <c r="C4131" s="11">
        <v>2011</v>
      </c>
      <c r="D4131" s="11" t="s">
        <v>34</v>
      </c>
      <c r="E4131" s="11" t="s">
        <v>35</v>
      </c>
      <c r="F4131" s="11" t="s">
        <v>92</v>
      </c>
      <c r="G4131" s="11" t="s">
        <v>5817</v>
      </c>
      <c r="H4131" s="11" t="s">
        <v>5818</v>
      </c>
      <c r="I4131" s="12">
        <v>2</v>
      </c>
      <c r="J4131" s="12">
        <v>7</v>
      </c>
      <c r="K4131" s="12">
        <v>0</v>
      </c>
      <c r="L4131" s="12">
        <v>0</v>
      </c>
      <c r="M4131" s="12">
        <v>0</v>
      </c>
      <c r="N4131" s="39">
        <v>0</v>
      </c>
      <c r="O4131" s="31">
        <v>3.6999999999999998E-2</v>
      </c>
      <c r="P4131" s="11" t="s">
        <v>99</v>
      </c>
    </row>
    <row r="4132" spans="1:16" ht="216" x14ac:dyDescent="0.25">
      <c r="A4132" s="38">
        <v>40716</v>
      </c>
      <c r="B4132" s="38">
        <v>40716</v>
      </c>
      <c r="C4132" s="11">
        <v>2011</v>
      </c>
      <c r="D4132" s="11" t="s">
        <v>34</v>
      </c>
      <c r="E4132" s="11" t="s">
        <v>35</v>
      </c>
      <c r="F4132" s="11" t="s">
        <v>92</v>
      </c>
      <c r="G4132" s="11" t="s">
        <v>5819</v>
      </c>
      <c r="H4132" s="11" t="s">
        <v>5820</v>
      </c>
      <c r="I4132" s="12">
        <v>0</v>
      </c>
      <c r="J4132" s="12">
        <f>(160*5)</f>
        <v>800</v>
      </c>
      <c r="K4132" s="12">
        <v>45</v>
      </c>
      <c r="L4132" s="12">
        <v>0</v>
      </c>
      <c r="M4132" s="12">
        <v>0</v>
      </c>
      <c r="N4132" s="39">
        <v>0</v>
      </c>
      <c r="O4132" s="31">
        <v>0.1125</v>
      </c>
      <c r="P4132" s="11" t="s">
        <v>99</v>
      </c>
    </row>
    <row r="4133" spans="1:16" ht="60" x14ac:dyDescent="0.25">
      <c r="A4133" s="38">
        <v>40716</v>
      </c>
      <c r="B4133" s="38">
        <v>40716</v>
      </c>
      <c r="C4133" s="11">
        <v>2011</v>
      </c>
      <c r="D4133" s="11" t="s">
        <v>34</v>
      </c>
      <c r="E4133" s="11" t="s">
        <v>35</v>
      </c>
      <c r="F4133" s="11" t="s">
        <v>92</v>
      </c>
      <c r="G4133" s="11" t="s">
        <v>5821</v>
      </c>
      <c r="H4133" s="11" t="s">
        <v>5822</v>
      </c>
      <c r="I4133" s="12">
        <v>3</v>
      </c>
      <c r="J4133" s="12">
        <v>5</v>
      </c>
      <c r="K4133" s="12">
        <v>1</v>
      </c>
      <c r="L4133" s="12">
        <v>0</v>
      </c>
      <c r="M4133" s="12">
        <v>0</v>
      </c>
      <c r="N4133" s="39">
        <v>0</v>
      </c>
      <c r="O4133" s="31">
        <v>0.12</v>
      </c>
      <c r="P4133" s="11" t="s">
        <v>99</v>
      </c>
    </row>
    <row r="4134" spans="1:16" ht="96" x14ac:dyDescent="0.25">
      <c r="A4134" s="38">
        <v>40717</v>
      </c>
      <c r="B4134" s="38">
        <v>40717</v>
      </c>
      <c r="C4134" s="11">
        <v>2011</v>
      </c>
      <c r="D4134" s="11" t="s">
        <v>34</v>
      </c>
      <c r="E4134" s="11" t="s">
        <v>35</v>
      </c>
      <c r="F4134" s="36" t="s">
        <v>44</v>
      </c>
      <c r="G4134" s="11" t="s">
        <v>5823</v>
      </c>
      <c r="H4134" s="11" t="s">
        <v>5824</v>
      </c>
      <c r="I4134" s="12">
        <v>0</v>
      </c>
      <c r="J4134" s="12">
        <v>4</v>
      </c>
      <c r="K4134" s="12">
        <v>1</v>
      </c>
      <c r="L4134" s="12">
        <v>0</v>
      </c>
      <c r="M4134" s="12">
        <v>0</v>
      </c>
      <c r="N4134" s="39">
        <v>0</v>
      </c>
      <c r="O4134" s="31">
        <v>5.4999999999999997E-3</v>
      </c>
      <c r="P4134" s="11" t="s">
        <v>99</v>
      </c>
    </row>
    <row r="4135" spans="1:16" ht="72" x14ac:dyDescent="0.25">
      <c r="A4135" s="38">
        <v>40717</v>
      </c>
      <c r="B4135" s="38">
        <v>40717</v>
      </c>
      <c r="C4135" s="11">
        <v>2011</v>
      </c>
      <c r="D4135" s="11" t="s">
        <v>115</v>
      </c>
      <c r="E4135" s="11" t="s">
        <v>116</v>
      </c>
      <c r="F4135" s="36" t="s">
        <v>97</v>
      </c>
      <c r="G4135" s="11" t="s">
        <v>5825</v>
      </c>
      <c r="H4135" s="11" t="s">
        <v>5826</v>
      </c>
      <c r="I4135" s="12">
        <v>0</v>
      </c>
      <c r="J4135" s="12">
        <v>11</v>
      </c>
      <c r="K4135" s="12">
        <v>0</v>
      </c>
      <c r="L4135" s="12">
        <v>0</v>
      </c>
      <c r="M4135" s="12">
        <v>0</v>
      </c>
      <c r="N4135" s="39">
        <v>0</v>
      </c>
      <c r="O4135" s="31">
        <v>1.075</v>
      </c>
      <c r="P4135" s="11" t="s">
        <v>99</v>
      </c>
    </row>
    <row r="4136" spans="1:16" ht="48" x14ac:dyDescent="0.25">
      <c r="A4136" s="38">
        <v>40717</v>
      </c>
      <c r="B4136" s="38">
        <v>40717</v>
      </c>
      <c r="C4136" s="11">
        <v>2011</v>
      </c>
      <c r="D4136" s="11" t="s">
        <v>34</v>
      </c>
      <c r="E4136" s="11" t="s">
        <v>333</v>
      </c>
      <c r="F4136" s="36" t="s">
        <v>97</v>
      </c>
      <c r="G4136" s="11" t="s">
        <v>5827</v>
      </c>
      <c r="H4136" s="11" t="s">
        <v>5828</v>
      </c>
      <c r="I4136" s="12">
        <v>0</v>
      </c>
      <c r="J4136" s="12">
        <v>11</v>
      </c>
      <c r="K4136" s="12">
        <v>2</v>
      </c>
      <c r="L4136" s="12">
        <v>0</v>
      </c>
      <c r="M4136" s="12">
        <v>0</v>
      </c>
      <c r="N4136" s="39">
        <v>0</v>
      </c>
      <c r="O4136" s="31">
        <v>0.42680000000000001</v>
      </c>
      <c r="P4136" s="11" t="s">
        <v>99</v>
      </c>
    </row>
    <row r="4137" spans="1:16" ht="24" x14ac:dyDescent="0.25">
      <c r="A4137" s="38">
        <v>40717</v>
      </c>
      <c r="B4137" s="38">
        <v>40717</v>
      </c>
      <c r="C4137" s="11">
        <v>2011</v>
      </c>
      <c r="D4137" s="11" t="s">
        <v>34</v>
      </c>
      <c r="E4137" s="11" t="s">
        <v>35</v>
      </c>
      <c r="F4137" s="36" t="s">
        <v>97</v>
      </c>
      <c r="G4137" s="11" t="s">
        <v>5829</v>
      </c>
      <c r="H4137" s="11" t="s">
        <v>5830</v>
      </c>
      <c r="I4137" s="12">
        <v>0</v>
      </c>
      <c r="J4137" s="12">
        <v>85</v>
      </c>
      <c r="K4137" s="12">
        <v>17</v>
      </c>
      <c r="L4137" s="12">
        <v>0</v>
      </c>
      <c r="M4137" s="12">
        <v>0</v>
      </c>
      <c r="N4137" s="39">
        <v>0</v>
      </c>
      <c r="O4137" s="31">
        <v>5.3E-3</v>
      </c>
      <c r="P4137" s="11" t="s">
        <v>99</v>
      </c>
    </row>
    <row r="4138" spans="1:16" ht="96" x14ac:dyDescent="0.25">
      <c r="A4138" s="38">
        <v>40717</v>
      </c>
      <c r="B4138" s="38">
        <v>40717</v>
      </c>
      <c r="C4138" s="11">
        <v>2011</v>
      </c>
      <c r="D4138" s="11" t="s">
        <v>13</v>
      </c>
      <c r="E4138" s="11" t="s">
        <v>173</v>
      </c>
      <c r="F4138" s="36" t="s">
        <v>97</v>
      </c>
      <c r="G4138" s="11" t="s">
        <v>97</v>
      </c>
      <c r="H4138" s="11" t="s">
        <v>5831</v>
      </c>
      <c r="I4138" s="12">
        <v>0</v>
      </c>
      <c r="J4138" s="12">
        <v>100</v>
      </c>
      <c r="K4138" s="12">
        <v>0</v>
      </c>
      <c r="L4138" s="12">
        <v>0</v>
      </c>
      <c r="M4138" s="12">
        <v>0</v>
      </c>
      <c r="N4138" s="39">
        <v>0</v>
      </c>
      <c r="O4138" s="31" t="s">
        <v>145</v>
      </c>
      <c r="P4138" s="11" t="s">
        <v>99</v>
      </c>
    </row>
    <row r="4139" spans="1:16" ht="60" x14ac:dyDescent="0.25">
      <c r="A4139" s="38">
        <v>40718</v>
      </c>
      <c r="B4139" s="38">
        <v>40718</v>
      </c>
      <c r="C4139" s="11">
        <v>2011</v>
      </c>
      <c r="D4139" s="11" t="s">
        <v>34</v>
      </c>
      <c r="E4139" s="11" t="s">
        <v>35</v>
      </c>
      <c r="F4139" s="36" t="s">
        <v>59</v>
      </c>
      <c r="G4139" s="11" t="s">
        <v>1761</v>
      </c>
      <c r="H4139" s="11" t="s">
        <v>5832</v>
      </c>
      <c r="I4139" s="12">
        <v>2</v>
      </c>
      <c r="J4139" s="12">
        <f>(2958*5)</f>
        <v>14790</v>
      </c>
      <c r="K4139" s="12">
        <v>3004</v>
      </c>
      <c r="L4139" s="12">
        <v>0</v>
      </c>
      <c r="M4139" s="12">
        <v>0</v>
      </c>
      <c r="N4139" s="39">
        <v>0</v>
      </c>
      <c r="O4139" s="31">
        <v>0.94</v>
      </c>
      <c r="P4139" s="11" t="s">
        <v>99</v>
      </c>
    </row>
    <row r="4140" spans="1:16" ht="108" x14ac:dyDescent="0.25">
      <c r="A4140" s="38">
        <v>40718</v>
      </c>
      <c r="B4140" s="38">
        <v>40718</v>
      </c>
      <c r="C4140" s="11">
        <v>2011</v>
      </c>
      <c r="D4140" s="11" t="s">
        <v>34</v>
      </c>
      <c r="E4140" s="11" t="s">
        <v>35</v>
      </c>
      <c r="F4140" s="36" t="s">
        <v>42</v>
      </c>
      <c r="G4140" s="11" t="s">
        <v>5833</v>
      </c>
      <c r="H4140" s="11" t="s">
        <v>5834</v>
      </c>
      <c r="I4140" s="12">
        <v>5</v>
      </c>
      <c r="J4140" s="12">
        <v>538</v>
      </c>
      <c r="K4140" s="12">
        <v>0</v>
      </c>
      <c r="L4140" s="12">
        <v>0</v>
      </c>
      <c r="M4140" s="12">
        <v>0</v>
      </c>
      <c r="N4140" s="39">
        <v>0</v>
      </c>
      <c r="O4140" s="31">
        <v>0</v>
      </c>
      <c r="P4140" s="11" t="s">
        <v>99</v>
      </c>
    </row>
    <row r="4141" spans="1:16" ht="48" x14ac:dyDescent="0.25">
      <c r="A4141" s="38">
        <v>40718</v>
      </c>
      <c r="B4141" s="38">
        <v>40718</v>
      </c>
      <c r="C4141" s="11">
        <v>2011</v>
      </c>
      <c r="D4141" s="11" t="s">
        <v>115</v>
      </c>
      <c r="E4141" s="11" t="s">
        <v>116</v>
      </c>
      <c r="F4141" s="36" t="s">
        <v>30</v>
      </c>
      <c r="G4141" s="11" t="s">
        <v>361</v>
      </c>
      <c r="H4141" s="11" t="s">
        <v>5835</v>
      </c>
      <c r="I4141" s="12">
        <v>0</v>
      </c>
      <c r="J4141" s="12">
        <v>3</v>
      </c>
      <c r="K4141" s="12">
        <v>0</v>
      </c>
      <c r="L4141" s="12">
        <v>0</v>
      </c>
      <c r="M4141" s="12">
        <v>0</v>
      </c>
      <c r="N4141" s="39">
        <v>0</v>
      </c>
      <c r="O4141" s="31">
        <v>1</v>
      </c>
      <c r="P4141" s="11" t="s">
        <v>99</v>
      </c>
    </row>
    <row r="4142" spans="1:16" ht="24" x14ac:dyDescent="0.25">
      <c r="A4142" s="38">
        <v>40719</v>
      </c>
      <c r="B4142" s="38">
        <v>40719</v>
      </c>
      <c r="C4142" s="11">
        <v>2011</v>
      </c>
      <c r="D4142" s="11" t="s">
        <v>34</v>
      </c>
      <c r="E4142" s="11" t="s">
        <v>35</v>
      </c>
      <c r="F4142" s="36" t="s">
        <v>19</v>
      </c>
      <c r="G4142" s="11" t="s">
        <v>2048</v>
      </c>
      <c r="H4142" s="11" t="s">
        <v>5836</v>
      </c>
      <c r="I4142" s="12">
        <v>0</v>
      </c>
      <c r="J4142" s="12" t="s">
        <v>145</v>
      </c>
      <c r="K4142" s="12" t="s">
        <v>145</v>
      </c>
      <c r="L4142" s="12" t="s">
        <v>145</v>
      </c>
      <c r="M4142" s="12" t="s">
        <v>145</v>
      </c>
      <c r="N4142" s="39" t="s">
        <v>145</v>
      </c>
      <c r="O4142" s="31">
        <v>7.0820730000000003</v>
      </c>
      <c r="P4142" s="11" t="s">
        <v>298</v>
      </c>
    </row>
    <row r="4143" spans="1:16" ht="96" x14ac:dyDescent="0.25">
      <c r="A4143" s="38">
        <v>40720</v>
      </c>
      <c r="B4143" s="38">
        <v>40720</v>
      </c>
      <c r="C4143" s="11">
        <v>2011</v>
      </c>
      <c r="D4143" s="11" t="s">
        <v>115</v>
      </c>
      <c r="E4143" s="11" t="s">
        <v>116</v>
      </c>
      <c r="F4143" s="36" t="s">
        <v>47</v>
      </c>
      <c r="G4143" s="11" t="s">
        <v>1279</v>
      </c>
      <c r="H4143" s="11" t="s">
        <v>5837</v>
      </c>
      <c r="I4143" s="12">
        <v>0</v>
      </c>
      <c r="J4143" s="12">
        <v>1</v>
      </c>
      <c r="K4143" s="12">
        <v>0</v>
      </c>
      <c r="L4143" s="12">
        <v>0</v>
      </c>
      <c r="M4143" s="12">
        <v>0</v>
      </c>
      <c r="N4143" s="39">
        <v>0</v>
      </c>
      <c r="O4143" s="31">
        <v>0.45</v>
      </c>
      <c r="P4143" s="11" t="s">
        <v>99</v>
      </c>
    </row>
    <row r="4144" spans="1:16" ht="48" x14ac:dyDescent="0.25">
      <c r="A4144" s="38">
        <v>40720</v>
      </c>
      <c r="B4144" s="38">
        <v>40720</v>
      </c>
      <c r="C4144" s="11">
        <v>2011</v>
      </c>
      <c r="D4144" s="11" t="s">
        <v>115</v>
      </c>
      <c r="E4144" s="11" t="s">
        <v>116</v>
      </c>
      <c r="F4144" s="36" t="s">
        <v>59</v>
      </c>
      <c r="G4144" s="11" t="s">
        <v>523</v>
      </c>
      <c r="H4144" s="11" t="s">
        <v>5838</v>
      </c>
      <c r="I4144" s="12">
        <v>0</v>
      </c>
      <c r="J4144" s="12">
        <v>22</v>
      </c>
      <c r="K4144" s="12">
        <v>0</v>
      </c>
      <c r="L4144" s="12">
        <v>0</v>
      </c>
      <c r="M4144" s="12">
        <v>0</v>
      </c>
      <c r="N4144" s="39">
        <v>0</v>
      </c>
      <c r="O4144" s="31">
        <v>0.4</v>
      </c>
      <c r="P4144" s="11" t="s">
        <v>99</v>
      </c>
    </row>
    <row r="4145" spans="1:16" ht="84" x14ac:dyDescent="0.25">
      <c r="A4145" s="38">
        <v>40721</v>
      </c>
      <c r="B4145" s="38">
        <v>40721</v>
      </c>
      <c r="C4145" s="11">
        <v>2011</v>
      </c>
      <c r="D4145" s="11" t="s">
        <v>115</v>
      </c>
      <c r="E4145" s="11" t="s">
        <v>5839</v>
      </c>
      <c r="F4145" s="11" t="s">
        <v>598</v>
      </c>
      <c r="G4145" s="11" t="s">
        <v>1590</v>
      </c>
      <c r="H4145" s="11" t="s">
        <v>5840</v>
      </c>
      <c r="I4145" s="12">
        <v>0</v>
      </c>
      <c r="J4145" s="12">
        <v>1</v>
      </c>
      <c r="K4145" s="12">
        <v>0</v>
      </c>
      <c r="L4145" s="12">
        <v>0</v>
      </c>
      <c r="M4145" s="12">
        <v>0</v>
      </c>
      <c r="N4145" s="39">
        <v>0</v>
      </c>
      <c r="O4145" s="31" t="s">
        <v>145</v>
      </c>
      <c r="P4145" s="11" t="s">
        <v>99</v>
      </c>
    </row>
    <row r="4146" spans="1:16" ht="36" x14ac:dyDescent="0.25">
      <c r="A4146" s="38">
        <v>40721</v>
      </c>
      <c r="B4146" s="38">
        <v>40721</v>
      </c>
      <c r="C4146" s="11">
        <v>2011</v>
      </c>
      <c r="D4146" s="11" t="s">
        <v>34</v>
      </c>
      <c r="E4146" s="11" t="s">
        <v>50</v>
      </c>
      <c r="F4146" s="11" t="s">
        <v>598</v>
      </c>
      <c r="G4146" s="11" t="s">
        <v>4248</v>
      </c>
      <c r="H4146" s="11" t="s">
        <v>5841</v>
      </c>
      <c r="I4146" s="12">
        <v>1</v>
      </c>
      <c r="J4146" s="12">
        <v>1</v>
      </c>
      <c r="K4146" s="12">
        <v>0</v>
      </c>
      <c r="L4146" s="12">
        <v>0</v>
      </c>
      <c r="M4146" s="12">
        <v>0</v>
      </c>
      <c r="N4146" s="39">
        <v>0</v>
      </c>
      <c r="O4146" s="31">
        <v>0</v>
      </c>
      <c r="P4146" s="11" t="s">
        <v>99</v>
      </c>
    </row>
    <row r="4147" spans="1:16" ht="144" x14ac:dyDescent="0.25">
      <c r="A4147" s="38">
        <v>40721</v>
      </c>
      <c r="B4147" s="38">
        <v>40721</v>
      </c>
      <c r="C4147" s="11">
        <v>2011</v>
      </c>
      <c r="D4147" s="11" t="s">
        <v>115</v>
      </c>
      <c r="E4147" s="11" t="s">
        <v>116</v>
      </c>
      <c r="F4147" s="36" t="s">
        <v>47</v>
      </c>
      <c r="G4147" s="11" t="s">
        <v>629</v>
      </c>
      <c r="H4147" s="11" t="s">
        <v>5842</v>
      </c>
      <c r="I4147" s="12">
        <v>0</v>
      </c>
      <c r="J4147" s="12">
        <v>0</v>
      </c>
      <c r="K4147" s="12">
        <v>0</v>
      </c>
      <c r="L4147" s="12">
        <v>0</v>
      </c>
      <c r="M4147" s="12">
        <v>0</v>
      </c>
      <c r="N4147" s="39">
        <v>0</v>
      </c>
      <c r="O4147" s="31">
        <v>0.45</v>
      </c>
      <c r="P4147" s="11" t="s">
        <v>99</v>
      </c>
    </row>
    <row r="4148" spans="1:16" ht="36" x14ac:dyDescent="0.25">
      <c r="A4148" s="38">
        <v>40721</v>
      </c>
      <c r="B4148" s="38">
        <v>40721</v>
      </c>
      <c r="C4148" s="11">
        <v>2011</v>
      </c>
      <c r="D4148" s="11" t="s">
        <v>115</v>
      </c>
      <c r="E4148" s="11" t="s">
        <v>116</v>
      </c>
      <c r="F4148" s="36" t="s">
        <v>47</v>
      </c>
      <c r="G4148" s="11" t="s">
        <v>629</v>
      </c>
      <c r="H4148" s="11" t="s">
        <v>5843</v>
      </c>
      <c r="I4148" s="12">
        <v>0</v>
      </c>
      <c r="J4148" s="12">
        <v>0</v>
      </c>
      <c r="K4148" s="12">
        <v>0</v>
      </c>
      <c r="L4148" s="12">
        <v>0</v>
      </c>
      <c r="M4148" s="12">
        <v>0</v>
      </c>
      <c r="N4148" s="39">
        <v>0</v>
      </c>
      <c r="O4148" s="31">
        <v>0.27500000000000002</v>
      </c>
      <c r="P4148" s="11" t="s">
        <v>99</v>
      </c>
    </row>
    <row r="4149" spans="1:16" ht="72" x14ac:dyDescent="0.25">
      <c r="A4149" s="38">
        <v>40722</v>
      </c>
      <c r="B4149" s="38">
        <v>40722</v>
      </c>
      <c r="C4149" s="11">
        <v>2011</v>
      </c>
      <c r="D4149" s="11" t="s">
        <v>13</v>
      </c>
      <c r="E4149" s="11" t="s">
        <v>112</v>
      </c>
      <c r="F4149" s="11" t="s">
        <v>100</v>
      </c>
      <c r="G4149" s="11" t="s">
        <v>3206</v>
      </c>
      <c r="H4149" s="11" t="s">
        <v>5844</v>
      </c>
      <c r="I4149" s="12">
        <v>0</v>
      </c>
      <c r="J4149" s="12">
        <v>25</v>
      </c>
      <c r="K4149" s="12">
        <v>0</v>
      </c>
      <c r="L4149" s="12">
        <v>0</v>
      </c>
      <c r="M4149" s="12">
        <v>0</v>
      </c>
      <c r="N4149" s="39">
        <v>0</v>
      </c>
      <c r="O4149" s="31" t="s">
        <v>145</v>
      </c>
      <c r="P4149" s="11" t="s">
        <v>99</v>
      </c>
    </row>
    <row r="4150" spans="1:16" ht="48" x14ac:dyDescent="0.25">
      <c r="A4150" s="38">
        <v>40722</v>
      </c>
      <c r="B4150" s="38">
        <v>40724</v>
      </c>
      <c r="C4150" s="11">
        <v>2011</v>
      </c>
      <c r="D4150" s="11" t="s">
        <v>34</v>
      </c>
      <c r="E4150" s="11" t="s">
        <v>67</v>
      </c>
      <c r="F4150" s="36" t="s">
        <v>155</v>
      </c>
      <c r="G4150" s="11" t="s">
        <v>5845</v>
      </c>
      <c r="H4150" s="11" t="s">
        <v>5846</v>
      </c>
      <c r="I4150" s="12">
        <v>5</v>
      </c>
      <c r="J4150" s="12">
        <v>11130</v>
      </c>
      <c r="K4150" s="12">
        <v>2226</v>
      </c>
      <c r="L4150" s="12">
        <v>9</v>
      </c>
      <c r="M4150" s="12">
        <v>3</v>
      </c>
      <c r="N4150" s="39">
        <v>37260</v>
      </c>
      <c r="O4150" s="31">
        <v>2848.27</v>
      </c>
      <c r="P4150" s="11" t="s">
        <v>38</v>
      </c>
    </row>
    <row r="4151" spans="1:16" ht="48" x14ac:dyDescent="0.25">
      <c r="A4151" s="38">
        <v>40723</v>
      </c>
      <c r="B4151" s="38">
        <v>40729</v>
      </c>
      <c r="C4151" s="11">
        <v>2011</v>
      </c>
      <c r="D4151" s="11" t="s">
        <v>34</v>
      </c>
      <c r="E4151" s="11" t="s">
        <v>67</v>
      </c>
      <c r="F4151" s="36" t="s">
        <v>162</v>
      </c>
      <c r="G4151" s="11" t="s">
        <v>5847</v>
      </c>
      <c r="H4151" s="11" t="s">
        <v>5848</v>
      </c>
      <c r="I4151" s="12">
        <v>3</v>
      </c>
      <c r="J4151" s="12">
        <v>12463</v>
      </c>
      <c r="K4151" s="12">
        <v>795</v>
      </c>
      <c r="L4151" s="12">
        <v>8</v>
      </c>
      <c r="M4151" s="12">
        <v>0</v>
      </c>
      <c r="N4151" s="39">
        <v>1706.5</v>
      </c>
      <c r="O4151" s="31">
        <v>3064.55</v>
      </c>
      <c r="P4151" s="11" t="s">
        <v>3864</v>
      </c>
    </row>
    <row r="4152" spans="1:16" ht="96" x14ac:dyDescent="0.25">
      <c r="A4152" s="38">
        <v>40723</v>
      </c>
      <c r="B4152" s="38">
        <v>40723</v>
      </c>
      <c r="C4152" s="11">
        <v>2011</v>
      </c>
      <c r="D4152" s="11" t="s">
        <v>115</v>
      </c>
      <c r="E4152" s="11" t="s">
        <v>116</v>
      </c>
      <c r="F4152" s="36" t="s">
        <v>162</v>
      </c>
      <c r="G4152" s="11" t="s">
        <v>175</v>
      </c>
      <c r="H4152" s="11" t="s">
        <v>5849</v>
      </c>
      <c r="I4152" s="12">
        <v>4</v>
      </c>
      <c r="J4152" s="12">
        <v>7</v>
      </c>
      <c r="K4152" s="12">
        <v>0</v>
      </c>
      <c r="L4152" s="12">
        <v>0</v>
      </c>
      <c r="M4152" s="12">
        <v>0</v>
      </c>
      <c r="N4152" s="39">
        <v>0</v>
      </c>
      <c r="O4152" s="31">
        <v>0.85240000000000005</v>
      </c>
      <c r="P4152" s="11" t="s">
        <v>99</v>
      </c>
    </row>
    <row r="4153" spans="1:16" ht="168" x14ac:dyDescent="0.25">
      <c r="A4153" s="38">
        <v>40723</v>
      </c>
      <c r="B4153" s="38">
        <v>40723</v>
      </c>
      <c r="C4153" s="11">
        <v>2011</v>
      </c>
      <c r="D4153" s="11" t="s">
        <v>34</v>
      </c>
      <c r="E4153" s="11" t="s">
        <v>50</v>
      </c>
      <c r="F4153" s="36" t="s">
        <v>51</v>
      </c>
      <c r="G4153" s="11" t="s">
        <v>5850</v>
      </c>
      <c r="H4153" s="11" t="s">
        <v>5851</v>
      </c>
      <c r="I4153" s="12">
        <v>0</v>
      </c>
      <c r="J4153" s="12">
        <v>44000</v>
      </c>
      <c r="K4153" s="12">
        <v>8800</v>
      </c>
      <c r="L4153" s="12">
        <v>2</v>
      </c>
      <c r="M4153" s="12">
        <v>0</v>
      </c>
      <c r="N4153" s="39">
        <v>0</v>
      </c>
      <c r="O4153" s="31">
        <v>509.017</v>
      </c>
      <c r="P4153" s="11" t="s">
        <v>3864</v>
      </c>
    </row>
    <row r="4154" spans="1:16" ht="48" x14ac:dyDescent="0.25">
      <c r="A4154" s="38">
        <v>40723</v>
      </c>
      <c r="B4154" s="38">
        <v>40723</v>
      </c>
      <c r="C4154" s="11">
        <v>2011</v>
      </c>
      <c r="D4154" s="11" t="s">
        <v>34</v>
      </c>
      <c r="E4154" s="11" t="s">
        <v>35</v>
      </c>
      <c r="F4154" s="36" t="s">
        <v>162</v>
      </c>
      <c r="G4154" s="11" t="s">
        <v>5852</v>
      </c>
      <c r="H4154" s="11" t="s">
        <v>5853</v>
      </c>
      <c r="I4154" s="12">
        <v>0</v>
      </c>
      <c r="J4154" s="12">
        <v>361</v>
      </c>
      <c r="K4154" s="12">
        <v>0</v>
      </c>
      <c r="L4154" s="12">
        <v>0</v>
      </c>
      <c r="M4154" s="12">
        <v>0</v>
      </c>
      <c r="N4154" s="39">
        <v>249</v>
      </c>
      <c r="O4154" s="31">
        <v>3.9339999999999997</v>
      </c>
      <c r="P4154" s="11" t="s">
        <v>41</v>
      </c>
    </row>
    <row r="4155" spans="1:16" ht="60" x14ac:dyDescent="0.25">
      <c r="A4155" s="38">
        <v>40724</v>
      </c>
      <c r="B4155" s="38">
        <v>40724</v>
      </c>
      <c r="C4155" s="11">
        <v>2011</v>
      </c>
      <c r="D4155" s="11" t="s">
        <v>34</v>
      </c>
      <c r="E4155" s="11" t="s">
        <v>333</v>
      </c>
      <c r="F4155" s="36" t="s">
        <v>162</v>
      </c>
      <c r="G4155" s="11" t="s">
        <v>5854</v>
      </c>
      <c r="H4155" s="11" t="s">
        <v>5855</v>
      </c>
      <c r="I4155" s="12">
        <v>0</v>
      </c>
      <c r="J4155" s="12">
        <v>10240</v>
      </c>
      <c r="K4155" s="12">
        <v>2048</v>
      </c>
      <c r="L4155" s="12">
        <v>0</v>
      </c>
      <c r="M4155" s="12">
        <v>0</v>
      </c>
      <c r="N4155" s="39">
        <v>0</v>
      </c>
      <c r="O4155" s="31">
        <v>0.64100000000000001</v>
      </c>
      <c r="P4155" s="11" t="s">
        <v>99</v>
      </c>
    </row>
    <row r="4156" spans="1:16" ht="36" x14ac:dyDescent="0.25">
      <c r="A4156" s="38">
        <v>40724</v>
      </c>
      <c r="B4156" s="38">
        <v>40726</v>
      </c>
      <c r="C4156" s="11">
        <v>2011</v>
      </c>
      <c r="D4156" s="11" t="s">
        <v>34</v>
      </c>
      <c r="E4156" s="11" t="s">
        <v>35</v>
      </c>
      <c r="F4156" s="36" t="s">
        <v>69</v>
      </c>
      <c r="G4156" s="11" t="s">
        <v>5856</v>
      </c>
      <c r="H4156" s="11" t="s">
        <v>5857</v>
      </c>
      <c r="I4156" s="12">
        <v>0</v>
      </c>
      <c r="J4156" s="12">
        <v>22673</v>
      </c>
      <c r="K4156" s="12">
        <v>259</v>
      </c>
      <c r="L4156" s="12" t="s">
        <v>145</v>
      </c>
      <c r="M4156" s="12" t="s">
        <v>145</v>
      </c>
      <c r="N4156" s="39" t="s">
        <v>145</v>
      </c>
      <c r="O4156" s="31">
        <v>71.640325999999988</v>
      </c>
      <c r="P4156" s="11" t="s">
        <v>298</v>
      </c>
    </row>
    <row r="4157" spans="1:16" ht="36" x14ac:dyDescent="0.25">
      <c r="A4157" s="38">
        <v>40724</v>
      </c>
      <c r="B4157" s="38">
        <v>40725</v>
      </c>
      <c r="C4157" s="11">
        <v>2011</v>
      </c>
      <c r="D4157" s="11" t="s">
        <v>34</v>
      </c>
      <c r="E4157" s="11" t="s">
        <v>35</v>
      </c>
      <c r="F4157" s="36" t="s">
        <v>42</v>
      </c>
      <c r="G4157" s="11" t="s">
        <v>5858</v>
      </c>
      <c r="H4157" s="11" t="s">
        <v>5859</v>
      </c>
      <c r="I4157" s="12">
        <v>0</v>
      </c>
      <c r="J4157" s="12">
        <v>1913</v>
      </c>
      <c r="K4157" s="12">
        <v>0</v>
      </c>
      <c r="L4157" s="12">
        <v>0</v>
      </c>
      <c r="M4157" s="12">
        <v>0</v>
      </c>
      <c r="N4157" s="39">
        <v>6476.45</v>
      </c>
      <c r="O4157" s="31">
        <v>18.483000000000001</v>
      </c>
      <c r="P4157" s="11" t="s">
        <v>41</v>
      </c>
    </row>
    <row r="4158" spans="1:16" ht="48" x14ac:dyDescent="0.25">
      <c r="A4158" s="38">
        <v>40725</v>
      </c>
      <c r="B4158" s="38">
        <v>40786</v>
      </c>
      <c r="C4158" s="11">
        <v>2011</v>
      </c>
      <c r="D4158" s="11" t="s">
        <v>34</v>
      </c>
      <c r="E4158" s="11" t="s">
        <v>39</v>
      </c>
      <c r="F4158" s="36" t="s">
        <v>55</v>
      </c>
      <c r="G4158" s="11" t="s">
        <v>5860</v>
      </c>
      <c r="H4158" s="11" t="s">
        <v>5861</v>
      </c>
      <c r="I4158" s="12">
        <v>0</v>
      </c>
      <c r="J4158" s="12">
        <v>36019</v>
      </c>
      <c r="K4158" s="12">
        <v>0</v>
      </c>
      <c r="L4158" s="12">
        <v>0</v>
      </c>
      <c r="M4158" s="12">
        <v>0</v>
      </c>
      <c r="N4158" s="39">
        <v>123902.15</v>
      </c>
      <c r="O4158" s="31">
        <v>1551.2190000000001</v>
      </c>
      <c r="P4158" s="11" t="s">
        <v>41</v>
      </c>
    </row>
    <row r="4159" spans="1:16" ht="120" x14ac:dyDescent="0.25">
      <c r="A4159" s="38">
        <v>40725</v>
      </c>
      <c r="B4159" s="38">
        <v>40786</v>
      </c>
      <c r="C4159" s="11">
        <v>2011</v>
      </c>
      <c r="D4159" s="11" t="s">
        <v>34</v>
      </c>
      <c r="E4159" s="11" t="s">
        <v>39</v>
      </c>
      <c r="F4159" s="36" t="s">
        <v>69</v>
      </c>
      <c r="G4159" s="11" t="s">
        <v>5862</v>
      </c>
      <c r="H4159" s="11" t="s">
        <v>5863</v>
      </c>
      <c r="I4159" s="12">
        <v>0</v>
      </c>
      <c r="J4159" s="12">
        <v>8431</v>
      </c>
      <c r="K4159" s="12">
        <v>0</v>
      </c>
      <c r="L4159" s="12">
        <v>0</v>
      </c>
      <c r="M4159" s="12">
        <v>0</v>
      </c>
      <c r="N4159" s="39">
        <v>17637.919999999998</v>
      </c>
      <c r="O4159" s="31">
        <v>164.346</v>
      </c>
      <c r="P4159" s="11" t="s">
        <v>41</v>
      </c>
    </row>
    <row r="4160" spans="1:16" ht="120" x14ac:dyDescent="0.25">
      <c r="A4160" s="38">
        <v>40725</v>
      </c>
      <c r="B4160" s="38">
        <v>40725</v>
      </c>
      <c r="C4160" s="11">
        <v>2011</v>
      </c>
      <c r="D4160" s="11" t="s">
        <v>115</v>
      </c>
      <c r="E4160" s="11" t="s">
        <v>116</v>
      </c>
      <c r="F4160" s="36" t="s">
        <v>47</v>
      </c>
      <c r="G4160" s="11" t="s">
        <v>382</v>
      </c>
      <c r="H4160" s="11" t="s">
        <v>5864</v>
      </c>
      <c r="I4160" s="12">
        <v>0</v>
      </c>
      <c r="J4160" s="12">
        <v>13</v>
      </c>
      <c r="K4160" s="12">
        <v>0</v>
      </c>
      <c r="L4160" s="12">
        <v>0</v>
      </c>
      <c r="M4160" s="12">
        <v>0</v>
      </c>
      <c r="N4160" s="39">
        <v>0</v>
      </c>
      <c r="O4160" s="31">
        <v>0.98780000000000001</v>
      </c>
      <c r="P4160" s="11" t="s">
        <v>99</v>
      </c>
    </row>
    <row r="4161" spans="1:16" ht="96" x14ac:dyDescent="0.25">
      <c r="A4161" s="38">
        <v>40725</v>
      </c>
      <c r="B4161" s="38">
        <v>40725</v>
      </c>
      <c r="C4161" s="11">
        <v>2011</v>
      </c>
      <c r="D4161" s="11" t="s">
        <v>34</v>
      </c>
      <c r="E4161" s="11" t="s">
        <v>35</v>
      </c>
      <c r="F4161" s="36" t="s">
        <v>28</v>
      </c>
      <c r="G4161" s="11" t="s">
        <v>228</v>
      </c>
      <c r="H4161" s="11" t="s">
        <v>5865</v>
      </c>
      <c r="I4161" s="12">
        <v>0</v>
      </c>
      <c r="J4161" s="12">
        <f>(30*5)</f>
        <v>150</v>
      </c>
      <c r="K4161" s="12">
        <v>30</v>
      </c>
      <c r="L4161" s="12">
        <v>0</v>
      </c>
      <c r="M4161" s="12">
        <v>0</v>
      </c>
      <c r="N4161" s="39">
        <v>0</v>
      </c>
      <c r="O4161" s="31">
        <v>0.03</v>
      </c>
      <c r="P4161" s="11" t="s">
        <v>99</v>
      </c>
    </row>
    <row r="4162" spans="1:16" ht="108" x14ac:dyDescent="0.25">
      <c r="A4162" s="38">
        <v>40725</v>
      </c>
      <c r="B4162" s="38">
        <v>40725</v>
      </c>
      <c r="C4162" s="11">
        <v>2011</v>
      </c>
      <c r="D4162" s="11" t="s">
        <v>13</v>
      </c>
      <c r="E4162" s="11" t="s">
        <v>149</v>
      </c>
      <c r="F4162" s="11" t="s">
        <v>598</v>
      </c>
      <c r="G4162" s="11" t="s">
        <v>5866</v>
      </c>
      <c r="H4162" s="11" t="s">
        <v>5867</v>
      </c>
      <c r="I4162" s="12">
        <v>0</v>
      </c>
      <c r="J4162" s="12">
        <f>(300*5)</f>
        <v>1500</v>
      </c>
      <c r="K4162" s="12">
        <v>0</v>
      </c>
      <c r="L4162" s="12">
        <v>0</v>
      </c>
      <c r="M4162" s="12">
        <v>0</v>
      </c>
      <c r="N4162" s="39">
        <v>0</v>
      </c>
      <c r="O4162" s="31">
        <v>9.3100000000000006E-3</v>
      </c>
      <c r="P4162" s="11" t="s">
        <v>99</v>
      </c>
    </row>
    <row r="4163" spans="1:16" ht="72" x14ac:dyDescent="0.25">
      <c r="A4163" s="38">
        <v>40726</v>
      </c>
      <c r="B4163" s="38">
        <v>40726</v>
      </c>
      <c r="C4163" s="11">
        <v>2011</v>
      </c>
      <c r="D4163" s="11" t="s">
        <v>13</v>
      </c>
      <c r="E4163" s="11" t="s">
        <v>125</v>
      </c>
      <c r="F4163" s="36" t="s">
        <v>28</v>
      </c>
      <c r="G4163" s="11" t="s">
        <v>698</v>
      </c>
      <c r="H4163" s="11" t="s">
        <v>5868</v>
      </c>
      <c r="I4163" s="12">
        <v>0</v>
      </c>
      <c r="J4163" s="12">
        <v>150</v>
      </c>
      <c r="K4163" s="12">
        <v>0</v>
      </c>
      <c r="L4163" s="12">
        <v>0</v>
      </c>
      <c r="M4163" s="12">
        <v>1</v>
      </c>
      <c r="N4163" s="39">
        <v>0</v>
      </c>
      <c r="O4163" s="31" t="s">
        <v>145</v>
      </c>
      <c r="P4163" s="11" t="s">
        <v>99</v>
      </c>
    </row>
    <row r="4164" spans="1:16" ht="48" x14ac:dyDescent="0.25">
      <c r="A4164" s="38">
        <v>40727</v>
      </c>
      <c r="B4164" s="38">
        <v>40731</v>
      </c>
      <c r="C4164" s="11">
        <v>2011</v>
      </c>
      <c r="D4164" s="11" t="s">
        <v>34</v>
      </c>
      <c r="E4164" s="11" t="s">
        <v>50</v>
      </c>
      <c r="F4164" s="36" t="s">
        <v>42</v>
      </c>
      <c r="G4164" s="11" t="s">
        <v>5869</v>
      </c>
      <c r="H4164" s="11" t="s">
        <v>5870</v>
      </c>
      <c r="I4164" s="12">
        <v>2</v>
      </c>
      <c r="J4164" s="12">
        <v>2</v>
      </c>
      <c r="K4164" s="12" t="s">
        <v>145</v>
      </c>
      <c r="L4164" s="12" t="s">
        <v>145</v>
      </c>
      <c r="M4164" s="12" t="s">
        <v>145</v>
      </c>
      <c r="N4164" s="39" t="s">
        <v>145</v>
      </c>
      <c r="O4164" s="31">
        <v>115.788917</v>
      </c>
      <c r="P4164" s="11" t="s">
        <v>298</v>
      </c>
    </row>
    <row r="4165" spans="1:16" ht="24" x14ac:dyDescent="0.25">
      <c r="A4165" s="38">
        <v>40727</v>
      </c>
      <c r="B4165" s="38">
        <v>40727</v>
      </c>
      <c r="C4165" s="11">
        <v>2011</v>
      </c>
      <c r="D4165" s="11" t="s">
        <v>34</v>
      </c>
      <c r="E4165" s="11" t="s">
        <v>35</v>
      </c>
      <c r="F4165" s="36" t="s">
        <v>36</v>
      </c>
      <c r="G4165" s="11" t="s">
        <v>414</v>
      </c>
      <c r="H4165" s="11" t="s">
        <v>5871</v>
      </c>
      <c r="I4165" s="12">
        <v>0</v>
      </c>
      <c r="J4165" s="12">
        <f>(77*5)</f>
        <v>385</v>
      </c>
      <c r="K4165" s="12">
        <v>77</v>
      </c>
      <c r="L4165" s="12">
        <v>0</v>
      </c>
      <c r="M4165" s="12">
        <v>0</v>
      </c>
      <c r="N4165" s="39">
        <v>0</v>
      </c>
      <c r="O4165" s="31">
        <v>0.1925</v>
      </c>
      <c r="P4165" s="11" t="s">
        <v>99</v>
      </c>
    </row>
    <row r="4166" spans="1:16" ht="48" x14ac:dyDescent="0.25">
      <c r="A4166" s="38">
        <v>40728</v>
      </c>
      <c r="B4166" s="38">
        <v>40728</v>
      </c>
      <c r="C4166" s="11">
        <v>2011</v>
      </c>
      <c r="D4166" s="11" t="s">
        <v>115</v>
      </c>
      <c r="E4166" s="11" t="s">
        <v>116</v>
      </c>
      <c r="F4166" s="36" t="s">
        <v>36</v>
      </c>
      <c r="G4166" s="11" t="s">
        <v>201</v>
      </c>
      <c r="H4166" s="11" t="s">
        <v>5872</v>
      </c>
      <c r="I4166" s="12">
        <v>3</v>
      </c>
      <c r="J4166" s="12">
        <v>33</v>
      </c>
      <c r="K4166" s="12">
        <v>0</v>
      </c>
      <c r="L4166" s="12">
        <v>0</v>
      </c>
      <c r="M4166" s="12">
        <v>0</v>
      </c>
      <c r="N4166" s="39">
        <v>0</v>
      </c>
      <c r="O4166" s="31">
        <v>0.4</v>
      </c>
      <c r="P4166" s="11" t="s">
        <v>99</v>
      </c>
    </row>
    <row r="4167" spans="1:16" ht="48" x14ac:dyDescent="0.25">
      <c r="A4167" s="38">
        <v>40728</v>
      </c>
      <c r="B4167" s="38">
        <v>40728</v>
      </c>
      <c r="C4167" s="11">
        <v>2011</v>
      </c>
      <c r="D4167" s="11" t="s">
        <v>115</v>
      </c>
      <c r="E4167" s="11" t="s">
        <v>116</v>
      </c>
      <c r="F4167" s="36" t="s">
        <v>21</v>
      </c>
      <c r="G4167" s="11" t="s">
        <v>5873</v>
      </c>
      <c r="H4167" s="11" t="s">
        <v>5874</v>
      </c>
      <c r="I4167" s="12">
        <v>2</v>
      </c>
      <c r="J4167" s="12">
        <v>42</v>
      </c>
      <c r="K4167" s="12">
        <v>0</v>
      </c>
      <c r="L4167" s="12">
        <v>0</v>
      </c>
      <c r="M4167" s="12">
        <v>0</v>
      </c>
      <c r="N4167" s="39">
        <v>0</v>
      </c>
      <c r="O4167" s="31">
        <v>0.4</v>
      </c>
      <c r="P4167" s="11" t="s">
        <v>99</v>
      </c>
    </row>
    <row r="4168" spans="1:16" ht="36" x14ac:dyDescent="0.25">
      <c r="A4168" s="38">
        <v>40728</v>
      </c>
      <c r="B4168" s="38">
        <v>40728</v>
      </c>
      <c r="C4168" s="11">
        <v>2011</v>
      </c>
      <c r="D4168" s="11" t="s">
        <v>34</v>
      </c>
      <c r="E4168" s="11" t="s">
        <v>333</v>
      </c>
      <c r="F4168" s="36" t="s">
        <v>36</v>
      </c>
      <c r="G4168" s="11" t="s">
        <v>5875</v>
      </c>
      <c r="H4168" s="11" t="s">
        <v>5876</v>
      </c>
      <c r="I4168" s="12">
        <v>1</v>
      </c>
      <c r="J4168" s="12">
        <v>1</v>
      </c>
      <c r="K4168" s="12">
        <v>0</v>
      </c>
      <c r="L4168" s="12">
        <v>0</v>
      </c>
      <c r="M4168" s="12">
        <v>0</v>
      </c>
      <c r="N4168" s="39">
        <v>0</v>
      </c>
      <c r="O4168" s="31">
        <v>0</v>
      </c>
      <c r="P4168" s="11" t="s">
        <v>99</v>
      </c>
    </row>
    <row r="4169" spans="1:16" ht="144" x14ac:dyDescent="0.25">
      <c r="A4169" s="38">
        <v>40728</v>
      </c>
      <c r="B4169" s="38">
        <v>40728</v>
      </c>
      <c r="C4169" s="11">
        <v>2011</v>
      </c>
      <c r="D4169" s="11" t="s">
        <v>34</v>
      </c>
      <c r="E4169" s="11" t="s">
        <v>35</v>
      </c>
      <c r="F4169" s="36" t="s">
        <v>36</v>
      </c>
      <c r="G4169" s="11" t="s">
        <v>296</v>
      </c>
      <c r="H4169" s="11" t="s">
        <v>5877</v>
      </c>
      <c r="I4169" s="12">
        <v>0</v>
      </c>
      <c r="J4169" s="12">
        <v>500</v>
      </c>
      <c r="K4169" s="12">
        <v>100</v>
      </c>
      <c r="L4169" s="12">
        <v>0</v>
      </c>
      <c r="M4169" s="12">
        <v>0</v>
      </c>
      <c r="N4169" s="39">
        <v>0</v>
      </c>
      <c r="O4169" s="31">
        <v>0.37920999999999999</v>
      </c>
      <c r="P4169" s="11" t="s">
        <v>99</v>
      </c>
    </row>
    <row r="4170" spans="1:16" ht="192" x14ac:dyDescent="0.25">
      <c r="A4170" s="38">
        <v>40728</v>
      </c>
      <c r="B4170" s="38">
        <v>40728</v>
      </c>
      <c r="C4170" s="11">
        <v>2011</v>
      </c>
      <c r="D4170" s="11" t="s">
        <v>34</v>
      </c>
      <c r="E4170" s="11" t="s">
        <v>35</v>
      </c>
      <c r="F4170" s="36" t="s">
        <v>36</v>
      </c>
      <c r="G4170" s="11" t="s">
        <v>5878</v>
      </c>
      <c r="H4170" s="11" t="s">
        <v>5879</v>
      </c>
      <c r="I4170" s="12">
        <v>0</v>
      </c>
      <c r="J4170" s="12">
        <v>895</v>
      </c>
      <c r="K4170" s="12">
        <v>49</v>
      </c>
      <c r="L4170" s="12">
        <v>0</v>
      </c>
      <c r="M4170" s="12">
        <v>0</v>
      </c>
      <c r="N4170" s="39">
        <v>0</v>
      </c>
      <c r="O4170" s="31">
        <v>0.35337000000000002</v>
      </c>
      <c r="P4170" s="11" t="s">
        <v>99</v>
      </c>
    </row>
    <row r="4171" spans="1:16" ht="132" x14ac:dyDescent="0.25">
      <c r="A4171" s="38">
        <v>40728</v>
      </c>
      <c r="B4171" s="38">
        <v>40728</v>
      </c>
      <c r="C4171" s="11">
        <v>2011</v>
      </c>
      <c r="D4171" s="11" t="s">
        <v>34</v>
      </c>
      <c r="E4171" s="11" t="s">
        <v>35</v>
      </c>
      <c r="F4171" s="36" t="s">
        <v>36</v>
      </c>
      <c r="G4171" s="11" t="s">
        <v>5880</v>
      </c>
      <c r="H4171" s="11" t="s">
        <v>5881</v>
      </c>
      <c r="I4171" s="12">
        <v>0</v>
      </c>
      <c r="J4171" s="12">
        <v>55</v>
      </c>
      <c r="K4171" s="12">
        <v>11</v>
      </c>
      <c r="L4171" s="12">
        <v>0</v>
      </c>
      <c r="M4171" s="12">
        <v>0</v>
      </c>
      <c r="N4171" s="39">
        <v>0</v>
      </c>
      <c r="O4171" s="31">
        <v>2.75E-2</v>
      </c>
      <c r="P4171" s="11" t="s">
        <v>99</v>
      </c>
    </row>
    <row r="4172" spans="1:16" ht="72" x14ac:dyDescent="0.25">
      <c r="A4172" s="38">
        <v>40729</v>
      </c>
      <c r="B4172" s="38">
        <v>40729</v>
      </c>
      <c r="C4172" s="11">
        <v>2011</v>
      </c>
      <c r="D4172" s="11" t="s">
        <v>13</v>
      </c>
      <c r="E4172" s="11" t="s">
        <v>149</v>
      </c>
      <c r="F4172" s="36" t="s">
        <v>57</v>
      </c>
      <c r="G4172" s="11" t="s">
        <v>235</v>
      </c>
      <c r="H4172" s="11" t="s">
        <v>5882</v>
      </c>
      <c r="I4172" s="12">
        <v>0</v>
      </c>
      <c r="J4172" s="12">
        <v>7</v>
      </c>
      <c r="K4172" s="12">
        <v>0</v>
      </c>
      <c r="L4172" s="12">
        <v>0</v>
      </c>
      <c r="M4172" s="12">
        <v>0</v>
      </c>
      <c r="N4172" s="39">
        <v>0</v>
      </c>
      <c r="O4172" s="31" t="s">
        <v>145</v>
      </c>
      <c r="P4172" s="11" t="s">
        <v>99</v>
      </c>
    </row>
    <row r="4173" spans="1:16" ht="60" x14ac:dyDescent="0.25">
      <c r="A4173" s="38">
        <v>40730</v>
      </c>
      <c r="B4173" s="38">
        <v>40730</v>
      </c>
      <c r="C4173" s="11">
        <v>2011</v>
      </c>
      <c r="D4173" s="11" t="s">
        <v>13</v>
      </c>
      <c r="E4173" s="11" t="s">
        <v>125</v>
      </c>
      <c r="F4173" s="36" t="s">
        <v>57</v>
      </c>
      <c r="G4173" s="11" t="s">
        <v>828</v>
      </c>
      <c r="H4173" s="11" t="s">
        <v>5883</v>
      </c>
      <c r="I4173" s="12">
        <v>0</v>
      </c>
      <c r="J4173" s="12">
        <v>50</v>
      </c>
      <c r="K4173" s="12">
        <v>0</v>
      </c>
      <c r="L4173" s="12">
        <v>0</v>
      </c>
      <c r="M4173" s="12">
        <v>0</v>
      </c>
      <c r="N4173" s="39">
        <v>0</v>
      </c>
      <c r="O4173" s="31" t="s">
        <v>145</v>
      </c>
      <c r="P4173" s="11" t="s">
        <v>99</v>
      </c>
    </row>
    <row r="4174" spans="1:16" ht="60" x14ac:dyDescent="0.25">
      <c r="A4174" s="38">
        <v>40735</v>
      </c>
      <c r="B4174" s="38">
        <v>40735</v>
      </c>
      <c r="C4174" s="11">
        <v>2011</v>
      </c>
      <c r="D4174" s="11" t="s">
        <v>13</v>
      </c>
      <c r="E4174" s="11" t="s">
        <v>125</v>
      </c>
      <c r="F4174" s="36" t="s">
        <v>55</v>
      </c>
      <c r="G4174" s="11" t="s">
        <v>2184</v>
      </c>
      <c r="H4174" s="11" t="s">
        <v>5884</v>
      </c>
      <c r="I4174" s="12">
        <v>1</v>
      </c>
      <c r="J4174" s="12">
        <v>4</v>
      </c>
      <c r="K4174" s="12">
        <v>1</v>
      </c>
      <c r="L4174" s="12">
        <v>0</v>
      </c>
      <c r="M4174" s="12">
        <v>0</v>
      </c>
      <c r="N4174" s="39">
        <v>0</v>
      </c>
      <c r="O4174" s="31">
        <v>2.8000000000000001E-2</v>
      </c>
      <c r="P4174" s="11" t="s">
        <v>99</v>
      </c>
    </row>
    <row r="4175" spans="1:16" ht="96" x14ac:dyDescent="0.25">
      <c r="A4175" s="38">
        <v>40735</v>
      </c>
      <c r="B4175" s="38">
        <v>40735</v>
      </c>
      <c r="C4175" s="11">
        <v>2011</v>
      </c>
      <c r="D4175" s="11" t="s">
        <v>13</v>
      </c>
      <c r="E4175" s="11" t="s">
        <v>112</v>
      </c>
      <c r="F4175" s="36" t="s">
        <v>55</v>
      </c>
      <c r="G4175" s="11" t="s">
        <v>4097</v>
      </c>
      <c r="H4175" s="11" t="s">
        <v>5885</v>
      </c>
      <c r="I4175" s="12">
        <v>0</v>
      </c>
      <c r="J4175" s="12">
        <v>0</v>
      </c>
      <c r="K4175" s="12">
        <v>0</v>
      </c>
      <c r="L4175" s="12">
        <v>0</v>
      </c>
      <c r="M4175" s="12">
        <v>0</v>
      </c>
      <c r="N4175" s="39">
        <v>0</v>
      </c>
      <c r="O4175" s="31" t="s">
        <v>145</v>
      </c>
      <c r="P4175" s="11" t="s">
        <v>99</v>
      </c>
    </row>
    <row r="4176" spans="1:16" ht="48" x14ac:dyDescent="0.25">
      <c r="A4176" s="38">
        <v>40735</v>
      </c>
      <c r="B4176" s="38">
        <v>40735</v>
      </c>
      <c r="C4176" s="11">
        <v>2011</v>
      </c>
      <c r="D4176" s="11" t="s">
        <v>13</v>
      </c>
      <c r="E4176" s="11" t="s">
        <v>125</v>
      </c>
      <c r="F4176" s="36" t="s">
        <v>55</v>
      </c>
      <c r="G4176" s="11" t="s">
        <v>4412</v>
      </c>
      <c r="H4176" s="11" t="s">
        <v>5886</v>
      </c>
      <c r="I4176" s="12">
        <v>0</v>
      </c>
      <c r="J4176" s="12">
        <v>1</v>
      </c>
      <c r="K4176" s="12">
        <v>0</v>
      </c>
      <c r="L4176" s="12">
        <v>0</v>
      </c>
      <c r="M4176" s="12">
        <v>0</v>
      </c>
      <c r="N4176" s="39">
        <v>0</v>
      </c>
      <c r="O4176" s="31" t="s">
        <v>145</v>
      </c>
      <c r="P4176" s="11" t="s">
        <v>99</v>
      </c>
    </row>
    <row r="4177" spans="1:16" ht="36" x14ac:dyDescent="0.25">
      <c r="A4177" s="38">
        <v>40736</v>
      </c>
      <c r="B4177" s="38">
        <v>40736</v>
      </c>
      <c r="C4177" s="11">
        <v>2011</v>
      </c>
      <c r="D4177" s="11" t="s">
        <v>34</v>
      </c>
      <c r="E4177" s="11" t="s">
        <v>333</v>
      </c>
      <c r="F4177" s="36" t="s">
        <v>15</v>
      </c>
      <c r="G4177" s="11" t="s">
        <v>306</v>
      </c>
      <c r="H4177" s="11" t="s">
        <v>5887</v>
      </c>
      <c r="I4177" s="12">
        <v>2</v>
      </c>
      <c r="J4177" s="12">
        <v>2</v>
      </c>
      <c r="K4177" s="12">
        <v>0</v>
      </c>
      <c r="L4177" s="12">
        <v>0</v>
      </c>
      <c r="M4177" s="12">
        <v>0</v>
      </c>
      <c r="N4177" s="39">
        <v>0</v>
      </c>
      <c r="O4177" s="31">
        <v>0</v>
      </c>
      <c r="P4177" s="11" t="s">
        <v>99</v>
      </c>
    </row>
    <row r="4178" spans="1:16" ht="72" x14ac:dyDescent="0.25">
      <c r="A4178" s="38">
        <v>40737</v>
      </c>
      <c r="B4178" s="38">
        <v>40737</v>
      </c>
      <c r="C4178" s="11">
        <v>2011</v>
      </c>
      <c r="D4178" s="11" t="s">
        <v>34</v>
      </c>
      <c r="E4178" s="11" t="s">
        <v>35</v>
      </c>
      <c r="F4178" s="36" t="s">
        <v>15</v>
      </c>
      <c r="G4178" s="11" t="s">
        <v>5888</v>
      </c>
      <c r="H4178" s="11" t="s">
        <v>5889</v>
      </c>
      <c r="I4178" s="12">
        <v>0</v>
      </c>
      <c r="J4178" s="12">
        <v>120</v>
      </c>
      <c r="K4178" s="12">
        <v>24</v>
      </c>
      <c r="L4178" s="12">
        <v>0</v>
      </c>
      <c r="M4178" s="12">
        <v>0</v>
      </c>
      <c r="N4178" s="39">
        <v>0</v>
      </c>
      <c r="O4178" s="31">
        <v>0.22900000000000001</v>
      </c>
      <c r="P4178" s="11" t="s">
        <v>99</v>
      </c>
    </row>
    <row r="4179" spans="1:16" ht="36" x14ac:dyDescent="0.25">
      <c r="A4179" s="38">
        <v>40738</v>
      </c>
      <c r="B4179" s="38">
        <v>40739</v>
      </c>
      <c r="C4179" s="11">
        <v>2011</v>
      </c>
      <c r="D4179" s="11" t="s">
        <v>34</v>
      </c>
      <c r="E4179" s="11" t="s">
        <v>35</v>
      </c>
      <c r="F4179" s="11" t="s">
        <v>92</v>
      </c>
      <c r="G4179" s="11" t="s">
        <v>5890</v>
      </c>
      <c r="H4179" s="11" t="s">
        <v>5891</v>
      </c>
      <c r="I4179" s="12">
        <v>2</v>
      </c>
      <c r="J4179" s="12">
        <v>10119</v>
      </c>
      <c r="K4179" s="12">
        <v>73</v>
      </c>
      <c r="L4179" s="12" t="s">
        <v>145</v>
      </c>
      <c r="M4179" s="12" t="s">
        <v>145</v>
      </c>
      <c r="N4179" s="39" t="s">
        <v>145</v>
      </c>
      <c r="O4179" s="31">
        <v>252.39732900000001</v>
      </c>
      <c r="P4179" s="11" t="s">
        <v>298</v>
      </c>
    </row>
    <row r="4180" spans="1:16" ht="96" x14ac:dyDescent="0.25">
      <c r="A4180" s="38">
        <v>40738</v>
      </c>
      <c r="B4180" s="38">
        <v>40738</v>
      </c>
      <c r="C4180" s="11">
        <v>2011</v>
      </c>
      <c r="D4180" s="11" t="s">
        <v>13</v>
      </c>
      <c r="E4180" s="11" t="s">
        <v>112</v>
      </c>
      <c r="F4180" s="36" t="s">
        <v>15</v>
      </c>
      <c r="G4180" s="11" t="s">
        <v>486</v>
      </c>
      <c r="H4180" s="11" t="s">
        <v>5892</v>
      </c>
      <c r="I4180" s="12">
        <v>0</v>
      </c>
      <c r="J4180" s="12" t="s">
        <v>145</v>
      </c>
      <c r="K4180" s="12">
        <v>0</v>
      </c>
      <c r="L4180" s="12">
        <v>0</v>
      </c>
      <c r="M4180" s="12">
        <v>0</v>
      </c>
      <c r="N4180" s="39">
        <v>0</v>
      </c>
      <c r="O4180" s="31" t="s">
        <v>145</v>
      </c>
      <c r="P4180" s="11" t="s">
        <v>99</v>
      </c>
    </row>
    <row r="4181" spans="1:16" ht="36" x14ac:dyDescent="0.25">
      <c r="A4181" s="38">
        <v>40738</v>
      </c>
      <c r="B4181" s="38">
        <v>40738</v>
      </c>
      <c r="C4181" s="11">
        <v>2011</v>
      </c>
      <c r="D4181" s="11" t="s">
        <v>34</v>
      </c>
      <c r="E4181" s="11" t="s">
        <v>50</v>
      </c>
      <c r="F4181" s="36" t="s">
        <v>162</v>
      </c>
      <c r="G4181" s="11" t="s">
        <v>5893</v>
      </c>
      <c r="H4181" s="11" t="s">
        <v>5894</v>
      </c>
      <c r="I4181" s="12">
        <v>0</v>
      </c>
      <c r="J4181" s="12">
        <v>2105</v>
      </c>
      <c r="K4181" s="12">
        <v>101</v>
      </c>
      <c r="L4181" s="12" t="s">
        <v>145</v>
      </c>
      <c r="M4181" s="12" t="s">
        <v>145</v>
      </c>
      <c r="N4181" s="39" t="s">
        <v>145</v>
      </c>
      <c r="O4181" s="31">
        <v>511.29445099999998</v>
      </c>
      <c r="P4181" s="11" t="s">
        <v>298</v>
      </c>
    </row>
    <row r="4182" spans="1:16" ht="36" x14ac:dyDescent="0.25">
      <c r="A4182" s="38">
        <v>40738</v>
      </c>
      <c r="B4182" s="38">
        <v>40738</v>
      </c>
      <c r="C4182" s="11">
        <v>2011</v>
      </c>
      <c r="D4182" s="11" t="s">
        <v>34</v>
      </c>
      <c r="E4182" s="11" t="s">
        <v>35</v>
      </c>
      <c r="F4182" s="36" t="s">
        <v>42</v>
      </c>
      <c r="G4182" s="11" t="s">
        <v>301</v>
      </c>
      <c r="H4182" s="11" t="s">
        <v>5895</v>
      </c>
      <c r="I4182" s="12">
        <v>0</v>
      </c>
      <c r="J4182" s="12">
        <v>1031</v>
      </c>
      <c r="K4182" s="12" t="s">
        <v>145</v>
      </c>
      <c r="L4182" s="12" t="s">
        <v>145</v>
      </c>
      <c r="M4182" s="12" t="s">
        <v>145</v>
      </c>
      <c r="N4182" s="39" t="s">
        <v>145</v>
      </c>
      <c r="O4182" s="31">
        <v>0.47521999999999998</v>
      </c>
      <c r="P4182" s="11" t="s">
        <v>298</v>
      </c>
    </row>
    <row r="4183" spans="1:16" ht="48" x14ac:dyDescent="0.25">
      <c r="A4183" s="38">
        <v>40738</v>
      </c>
      <c r="B4183" s="38">
        <v>40738</v>
      </c>
      <c r="C4183" s="11">
        <v>2011</v>
      </c>
      <c r="D4183" s="11" t="s">
        <v>34</v>
      </c>
      <c r="E4183" s="11" t="s">
        <v>35</v>
      </c>
      <c r="F4183" s="36" t="s">
        <v>155</v>
      </c>
      <c r="G4183" s="11" t="s">
        <v>5896</v>
      </c>
      <c r="H4183" s="11" t="s">
        <v>5897</v>
      </c>
      <c r="I4183" s="12">
        <v>0</v>
      </c>
      <c r="J4183" s="12">
        <v>250</v>
      </c>
      <c r="K4183" s="12">
        <v>50</v>
      </c>
      <c r="L4183" s="12">
        <v>0</v>
      </c>
      <c r="M4183" s="12">
        <v>0</v>
      </c>
      <c r="N4183" s="39">
        <v>0</v>
      </c>
      <c r="O4183" s="31">
        <v>0.125</v>
      </c>
      <c r="P4183" s="11" t="s">
        <v>99</v>
      </c>
    </row>
    <row r="4184" spans="1:16" ht="24" x14ac:dyDescent="0.25">
      <c r="A4184" s="38">
        <v>40739</v>
      </c>
      <c r="B4184" s="38">
        <v>40739</v>
      </c>
      <c r="C4184" s="11">
        <v>2011</v>
      </c>
      <c r="D4184" s="11" t="s">
        <v>34</v>
      </c>
      <c r="E4184" s="11" t="s">
        <v>35</v>
      </c>
      <c r="F4184" s="11" t="s">
        <v>92</v>
      </c>
      <c r="G4184" s="11" t="s">
        <v>5898</v>
      </c>
      <c r="H4184" s="11" t="s">
        <v>5899</v>
      </c>
      <c r="I4184" s="12">
        <v>0</v>
      </c>
      <c r="J4184" s="12">
        <v>567</v>
      </c>
      <c r="K4184" s="12" t="s">
        <v>145</v>
      </c>
      <c r="L4184" s="12" t="s">
        <v>145</v>
      </c>
      <c r="M4184" s="12" t="s">
        <v>145</v>
      </c>
      <c r="N4184" s="39" t="s">
        <v>145</v>
      </c>
      <c r="O4184" s="31">
        <v>0.159</v>
      </c>
      <c r="P4184" s="11" t="s">
        <v>298</v>
      </c>
    </row>
    <row r="4185" spans="1:16" ht="36" x14ac:dyDescent="0.25">
      <c r="A4185" s="38">
        <v>40740</v>
      </c>
      <c r="B4185" s="38">
        <v>40740</v>
      </c>
      <c r="C4185" s="11">
        <v>2011</v>
      </c>
      <c r="D4185" s="11" t="s">
        <v>34</v>
      </c>
      <c r="E4185" s="11" t="s">
        <v>35</v>
      </c>
      <c r="F4185" s="11" t="s">
        <v>92</v>
      </c>
      <c r="G4185" s="11" t="s">
        <v>5900</v>
      </c>
      <c r="H4185" s="11" t="s">
        <v>5901</v>
      </c>
      <c r="I4185" s="12">
        <v>0</v>
      </c>
      <c r="J4185" s="12">
        <v>5816</v>
      </c>
      <c r="K4185" s="12" t="s">
        <v>145</v>
      </c>
      <c r="L4185" s="12" t="s">
        <v>145</v>
      </c>
      <c r="M4185" s="12" t="s">
        <v>145</v>
      </c>
      <c r="N4185" s="39" t="s">
        <v>145</v>
      </c>
      <c r="O4185" s="31">
        <v>1.7370000000000001</v>
      </c>
      <c r="P4185" s="11" t="s">
        <v>298</v>
      </c>
    </row>
    <row r="4186" spans="1:16" ht="120" x14ac:dyDescent="0.25">
      <c r="A4186" s="38">
        <v>40741</v>
      </c>
      <c r="B4186" s="38">
        <v>40741</v>
      </c>
      <c r="C4186" s="11">
        <v>2011</v>
      </c>
      <c r="D4186" s="11" t="s">
        <v>13</v>
      </c>
      <c r="E4186" s="11" t="s">
        <v>173</v>
      </c>
      <c r="F4186" s="36" t="s">
        <v>51</v>
      </c>
      <c r="G4186" s="11" t="s">
        <v>5902</v>
      </c>
      <c r="H4186" s="11" t="s">
        <v>5903</v>
      </c>
      <c r="I4186" s="12">
        <v>0</v>
      </c>
      <c r="J4186" s="12">
        <v>50</v>
      </c>
      <c r="K4186" s="12">
        <v>10</v>
      </c>
      <c r="L4186" s="12">
        <v>0</v>
      </c>
      <c r="M4186" s="12">
        <v>0</v>
      </c>
      <c r="N4186" s="39">
        <v>0</v>
      </c>
      <c r="O4186" s="31">
        <v>1.2</v>
      </c>
      <c r="P4186" s="11" t="s">
        <v>99</v>
      </c>
    </row>
    <row r="4187" spans="1:16" ht="84" x14ac:dyDescent="0.25">
      <c r="A4187" s="38">
        <v>40742</v>
      </c>
      <c r="B4187" s="38">
        <v>40742</v>
      </c>
      <c r="C4187" s="11">
        <v>2011</v>
      </c>
      <c r="D4187" s="11" t="s">
        <v>115</v>
      </c>
      <c r="E4187" s="11" t="s">
        <v>352</v>
      </c>
      <c r="F4187" s="36" t="s">
        <v>51</v>
      </c>
      <c r="G4187" s="11" t="s">
        <v>2083</v>
      </c>
      <c r="H4187" s="11" t="s">
        <v>5904</v>
      </c>
      <c r="I4187" s="12">
        <v>2</v>
      </c>
      <c r="J4187" s="12">
        <v>5</v>
      </c>
      <c r="K4187" s="12">
        <v>0</v>
      </c>
      <c r="L4187" s="12">
        <v>0</v>
      </c>
      <c r="M4187" s="12">
        <v>0</v>
      </c>
      <c r="N4187" s="39">
        <v>0</v>
      </c>
      <c r="O4187" s="31" t="s">
        <v>145</v>
      </c>
      <c r="P4187" s="11" t="s">
        <v>99</v>
      </c>
    </row>
    <row r="4188" spans="1:16" ht="84" x14ac:dyDescent="0.25">
      <c r="A4188" s="38">
        <v>40742</v>
      </c>
      <c r="B4188" s="38">
        <v>40742</v>
      </c>
      <c r="C4188" s="11">
        <v>2011</v>
      </c>
      <c r="D4188" s="11" t="s">
        <v>34</v>
      </c>
      <c r="E4188" s="11" t="s">
        <v>35</v>
      </c>
      <c r="F4188" s="36" t="s">
        <v>51</v>
      </c>
      <c r="G4188" s="11" t="s">
        <v>310</v>
      </c>
      <c r="H4188" s="11" t="s">
        <v>5905</v>
      </c>
      <c r="I4188" s="12">
        <v>1</v>
      </c>
      <c r="J4188" s="12">
        <v>1</v>
      </c>
      <c r="K4188" s="12">
        <v>0</v>
      </c>
      <c r="L4188" s="12">
        <v>0</v>
      </c>
      <c r="M4188" s="12">
        <v>0</v>
      </c>
      <c r="N4188" s="39">
        <v>0</v>
      </c>
      <c r="O4188" s="31">
        <v>0</v>
      </c>
      <c r="P4188" s="11" t="s">
        <v>99</v>
      </c>
    </row>
    <row r="4189" spans="1:16" ht="84" x14ac:dyDescent="0.25">
      <c r="A4189" s="38">
        <v>40742</v>
      </c>
      <c r="B4189" s="38">
        <v>40742</v>
      </c>
      <c r="C4189" s="11">
        <v>2011</v>
      </c>
      <c r="D4189" s="11" t="s">
        <v>13</v>
      </c>
      <c r="E4189" s="11" t="s">
        <v>125</v>
      </c>
      <c r="F4189" s="36" t="s">
        <v>51</v>
      </c>
      <c r="G4189" s="11" t="s">
        <v>170</v>
      </c>
      <c r="H4189" s="11" t="s">
        <v>5906</v>
      </c>
      <c r="I4189" s="12">
        <v>0</v>
      </c>
      <c r="J4189" s="12">
        <v>3</v>
      </c>
      <c r="K4189" s="12">
        <v>1</v>
      </c>
      <c r="L4189" s="12">
        <v>0</v>
      </c>
      <c r="M4189" s="12">
        <v>0</v>
      </c>
      <c r="N4189" s="39">
        <v>0</v>
      </c>
      <c r="O4189" s="31">
        <v>2.8000000000000001E-2</v>
      </c>
      <c r="P4189" s="11" t="s">
        <v>99</v>
      </c>
    </row>
    <row r="4190" spans="1:16" ht="108" x14ac:dyDescent="0.25">
      <c r="A4190" s="38">
        <v>40746</v>
      </c>
      <c r="B4190" s="38">
        <v>40746</v>
      </c>
      <c r="C4190" s="11">
        <v>2011</v>
      </c>
      <c r="D4190" s="11" t="s">
        <v>34</v>
      </c>
      <c r="E4190" s="11" t="s">
        <v>35</v>
      </c>
      <c r="F4190" s="36" t="s">
        <v>97</v>
      </c>
      <c r="G4190" s="11" t="s">
        <v>5907</v>
      </c>
      <c r="H4190" s="11" t="s">
        <v>5908</v>
      </c>
      <c r="I4190" s="12">
        <v>1</v>
      </c>
      <c r="J4190" s="12">
        <v>40</v>
      </c>
      <c r="K4190" s="12">
        <v>8</v>
      </c>
      <c r="L4190" s="12">
        <v>0</v>
      </c>
      <c r="M4190" s="12">
        <v>0</v>
      </c>
      <c r="N4190" s="39">
        <v>0</v>
      </c>
      <c r="O4190" s="31">
        <v>0.13750000000000001</v>
      </c>
      <c r="P4190" s="11" t="s">
        <v>99</v>
      </c>
    </row>
    <row r="4191" spans="1:16" ht="72" x14ac:dyDescent="0.25">
      <c r="A4191" s="38">
        <v>40746</v>
      </c>
      <c r="B4191" s="38">
        <v>40746</v>
      </c>
      <c r="C4191" s="11">
        <v>2011</v>
      </c>
      <c r="D4191" s="11" t="s">
        <v>34</v>
      </c>
      <c r="E4191" s="11" t="s">
        <v>35</v>
      </c>
      <c r="F4191" s="36" t="s">
        <v>97</v>
      </c>
      <c r="G4191" s="11" t="s">
        <v>5909</v>
      </c>
      <c r="H4191" s="11" t="s">
        <v>5910</v>
      </c>
      <c r="I4191" s="12">
        <v>0</v>
      </c>
      <c r="J4191" s="12">
        <v>350</v>
      </c>
      <c r="K4191" s="12">
        <v>70</v>
      </c>
      <c r="L4191" s="12">
        <v>0</v>
      </c>
      <c r="M4191" s="12">
        <v>0</v>
      </c>
      <c r="N4191" s="39">
        <v>0</v>
      </c>
      <c r="O4191" s="31">
        <v>3.3300000000000003E-2</v>
      </c>
      <c r="P4191" s="11" t="s">
        <v>99</v>
      </c>
    </row>
    <row r="4192" spans="1:16" ht="36" x14ac:dyDescent="0.25">
      <c r="A4192" s="38">
        <v>40747</v>
      </c>
      <c r="B4192" s="38">
        <v>40747</v>
      </c>
      <c r="C4192" s="11">
        <v>2011</v>
      </c>
      <c r="D4192" s="11" t="s">
        <v>115</v>
      </c>
      <c r="E4192" s="11" t="s">
        <v>116</v>
      </c>
      <c r="F4192" s="36" t="s">
        <v>97</v>
      </c>
      <c r="G4192" s="11" t="s">
        <v>5911</v>
      </c>
      <c r="H4192" s="11" t="s">
        <v>5912</v>
      </c>
      <c r="I4192" s="12">
        <v>0</v>
      </c>
      <c r="J4192" s="12">
        <v>1</v>
      </c>
      <c r="K4192" s="12">
        <v>0</v>
      </c>
      <c r="L4192" s="12">
        <v>0</v>
      </c>
      <c r="M4192" s="12">
        <v>0</v>
      </c>
      <c r="N4192" s="39">
        <v>0</v>
      </c>
      <c r="O4192" s="31">
        <v>0.6532</v>
      </c>
      <c r="P4192" s="11" t="s">
        <v>99</v>
      </c>
    </row>
    <row r="4193" spans="1:16" ht="72" x14ac:dyDescent="0.25">
      <c r="A4193" s="38">
        <v>40748</v>
      </c>
      <c r="B4193" s="38">
        <v>40748</v>
      </c>
      <c r="C4193" s="11">
        <v>2011</v>
      </c>
      <c r="D4193" s="11" t="s">
        <v>115</v>
      </c>
      <c r="E4193" s="11" t="s">
        <v>116</v>
      </c>
      <c r="F4193" s="36" t="s">
        <v>42</v>
      </c>
      <c r="G4193" s="11" t="s">
        <v>902</v>
      </c>
      <c r="H4193" s="11" t="s">
        <v>5913</v>
      </c>
      <c r="I4193" s="12">
        <v>1</v>
      </c>
      <c r="J4193" s="12">
        <v>1</v>
      </c>
      <c r="K4193" s="12">
        <v>0</v>
      </c>
      <c r="L4193" s="12">
        <v>0</v>
      </c>
      <c r="M4193" s="12">
        <v>0</v>
      </c>
      <c r="N4193" s="39">
        <v>0</v>
      </c>
      <c r="O4193" s="31">
        <v>0.72499999999999998</v>
      </c>
      <c r="P4193" s="11" t="s">
        <v>99</v>
      </c>
    </row>
    <row r="4194" spans="1:16" ht="168" x14ac:dyDescent="0.25">
      <c r="A4194" s="38">
        <v>40748</v>
      </c>
      <c r="B4194" s="38">
        <v>40748</v>
      </c>
      <c r="C4194" s="11">
        <v>2011</v>
      </c>
      <c r="D4194" s="11" t="s">
        <v>34</v>
      </c>
      <c r="E4194" s="11" t="s">
        <v>35</v>
      </c>
      <c r="F4194" s="36" t="s">
        <v>59</v>
      </c>
      <c r="G4194" s="11" t="s">
        <v>5914</v>
      </c>
      <c r="H4194" s="11" t="s">
        <v>5915</v>
      </c>
      <c r="I4194" s="12">
        <v>0</v>
      </c>
      <c r="J4194" s="12">
        <v>1500</v>
      </c>
      <c r="K4194" s="12">
        <v>300</v>
      </c>
      <c r="L4194" s="12">
        <v>0</v>
      </c>
      <c r="M4194" s="12">
        <v>0</v>
      </c>
      <c r="N4194" s="39">
        <v>0</v>
      </c>
      <c r="O4194" s="31">
        <v>9.3899999999999997E-2</v>
      </c>
      <c r="P4194" s="11" t="s">
        <v>99</v>
      </c>
    </row>
    <row r="4195" spans="1:16" ht="84" x14ac:dyDescent="0.25">
      <c r="A4195" s="38">
        <v>40749</v>
      </c>
      <c r="B4195" s="38">
        <v>40749</v>
      </c>
      <c r="C4195" s="11">
        <v>2011</v>
      </c>
      <c r="D4195" s="11" t="s">
        <v>34</v>
      </c>
      <c r="E4195" s="11" t="s">
        <v>35</v>
      </c>
      <c r="F4195" s="36" t="s">
        <v>59</v>
      </c>
      <c r="G4195" s="11" t="s">
        <v>439</v>
      </c>
      <c r="H4195" s="11" t="s">
        <v>5916</v>
      </c>
      <c r="I4195" s="12">
        <v>0</v>
      </c>
      <c r="J4195" s="12">
        <v>50</v>
      </c>
      <c r="K4195" s="12">
        <v>10</v>
      </c>
      <c r="L4195" s="12">
        <v>0</v>
      </c>
      <c r="M4195" s="12">
        <v>0</v>
      </c>
      <c r="N4195" s="39">
        <v>0</v>
      </c>
      <c r="O4195" s="31">
        <v>5.0000000000000001E-3</v>
      </c>
      <c r="P4195" s="11" t="s">
        <v>99</v>
      </c>
    </row>
    <row r="4196" spans="1:16" ht="60" x14ac:dyDescent="0.25">
      <c r="A4196" s="38">
        <v>40750</v>
      </c>
      <c r="B4196" s="38">
        <v>40750</v>
      </c>
      <c r="C4196" s="11">
        <v>2011</v>
      </c>
      <c r="D4196" s="11" t="s">
        <v>115</v>
      </c>
      <c r="E4196" s="11" t="s">
        <v>116</v>
      </c>
      <c r="F4196" s="36" t="s">
        <v>47</v>
      </c>
      <c r="G4196" s="11" t="s">
        <v>5917</v>
      </c>
      <c r="H4196" s="11" t="s">
        <v>5918</v>
      </c>
      <c r="I4196" s="12">
        <v>0</v>
      </c>
      <c r="J4196" s="12">
        <v>1</v>
      </c>
      <c r="K4196" s="12">
        <v>0</v>
      </c>
      <c r="L4196" s="12">
        <v>0</v>
      </c>
      <c r="M4196" s="12">
        <v>0</v>
      </c>
      <c r="N4196" s="39">
        <v>0</v>
      </c>
      <c r="O4196" s="31">
        <v>0.62272000000000005</v>
      </c>
      <c r="P4196" s="11" t="s">
        <v>99</v>
      </c>
    </row>
    <row r="4197" spans="1:16" ht="72" x14ac:dyDescent="0.25">
      <c r="A4197" s="38">
        <v>40751</v>
      </c>
      <c r="B4197" s="38">
        <v>40751</v>
      </c>
      <c r="C4197" s="11">
        <v>2011</v>
      </c>
      <c r="D4197" s="11" t="s">
        <v>13</v>
      </c>
      <c r="E4197" s="11" t="s">
        <v>125</v>
      </c>
      <c r="F4197" s="11" t="s">
        <v>598</v>
      </c>
      <c r="G4197" s="11" t="s">
        <v>5919</v>
      </c>
      <c r="H4197" s="11" t="s">
        <v>5920</v>
      </c>
      <c r="I4197" s="12">
        <v>2</v>
      </c>
      <c r="J4197" s="12">
        <v>2</v>
      </c>
      <c r="K4197" s="12">
        <v>0</v>
      </c>
      <c r="L4197" s="12">
        <v>0</v>
      </c>
      <c r="M4197" s="12">
        <v>0</v>
      </c>
      <c r="N4197" s="39">
        <v>0</v>
      </c>
      <c r="O4197" s="31">
        <v>0</v>
      </c>
      <c r="P4197" s="11" t="s">
        <v>99</v>
      </c>
    </row>
    <row r="4198" spans="1:16" ht="72" x14ac:dyDescent="0.25">
      <c r="A4198" s="38">
        <v>40752</v>
      </c>
      <c r="B4198" s="38">
        <v>40752</v>
      </c>
      <c r="C4198" s="11">
        <v>2011</v>
      </c>
      <c r="D4198" s="11" t="s">
        <v>34</v>
      </c>
      <c r="E4198" s="11" t="s">
        <v>35</v>
      </c>
      <c r="F4198" s="11" t="s">
        <v>100</v>
      </c>
      <c r="G4198" s="11" t="s">
        <v>5921</v>
      </c>
      <c r="H4198" s="11" t="s">
        <v>5922</v>
      </c>
      <c r="I4198" s="12">
        <v>0</v>
      </c>
      <c r="J4198" s="12">
        <v>4075</v>
      </c>
      <c r="K4198" s="12">
        <v>815</v>
      </c>
      <c r="L4198" s="12">
        <v>0</v>
      </c>
      <c r="M4198" s="12">
        <v>0</v>
      </c>
      <c r="N4198" s="39">
        <v>0</v>
      </c>
      <c r="O4198" s="31">
        <v>0.74783999999999995</v>
      </c>
      <c r="P4198" s="11" t="s">
        <v>99</v>
      </c>
    </row>
    <row r="4199" spans="1:16" ht="120" x14ac:dyDescent="0.25">
      <c r="A4199" s="38">
        <v>40753</v>
      </c>
      <c r="B4199" s="38">
        <v>40753</v>
      </c>
      <c r="C4199" s="11">
        <v>2011</v>
      </c>
      <c r="D4199" s="11" t="s">
        <v>104</v>
      </c>
      <c r="E4199" s="11" t="s">
        <v>276</v>
      </c>
      <c r="F4199" s="36" t="s">
        <v>162</v>
      </c>
      <c r="G4199" s="11" t="s">
        <v>5923</v>
      </c>
      <c r="H4199" s="11" t="s">
        <v>5924</v>
      </c>
      <c r="I4199" s="12">
        <v>1</v>
      </c>
      <c r="J4199" s="12">
        <v>35</v>
      </c>
      <c r="K4199" s="12">
        <v>3</v>
      </c>
      <c r="L4199" s="12">
        <v>0</v>
      </c>
      <c r="M4199" s="12">
        <v>0</v>
      </c>
      <c r="N4199" s="39">
        <v>0</v>
      </c>
      <c r="O4199" s="31">
        <v>0.58660000000000001</v>
      </c>
      <c r="P4199" s="11" t="s">
        <v>99</v>
      </c>
    </row>
    <row r="4200" spans="1:16" ht="72" x14ac:dyDescent="0.25">
      <c r="A4200" s="38">
        <v>40753</v>
      </c>
      <c r="B4200" s="38">
        <v>40753</v>
      </c>
      <c r="C4200" s="11">
        <v>2011</v>
      </c>
      <c r="D4200" s="11" t="s">
        <v>115</v>
      </c>
      <c r="E4200" s="11" t="s">
        <v>116</v>
      </c>
      <c r="F4200" s="11" t="s">
        <v>100</v>
      </c>
      <c r="G4200" s="11" t="s">
        <v>2891</v>
      </c>
      <c r="H4200" s="11" t="s">
        <v>5925</v>
      </c>
      <c r="I4200" s="12">
        <v>0</v>
      </c>
      <c r="J4200" s="12">
        <v>1</v>
      </c>
      <c r="K4200" s="12">
        <v>0</v>
      </c>
      <c r="L4200" s="12">
        <v>0</v>
      </c>
      <c r="M4200" s="12">
        <v>0</v>
      </c>
      <c r="N4200" s="39">
        <v>0</v>
      </c>
      <c r="O4200" s="31">
        <v>0.45</v>
      </c>
      <c r="P4200" s="11" t="s">
        <v>99</v>
      </c>
    </row>
    <row r="4201" spans="1:16" ht="72" x14ac:dyDescent="0.25">
      <c r="A4201" s="38">
        <v>40754</v>
      </c>
      <c r="B4201" s="38">
        <v>40754</v>
      </c>
      <c r="C4201" s="11">
        <v>2011</v>
      </c>
      <c r="D4201" s="11" t="s">
        <v>115</v>
      </c>
      <c r="E4201" s="11" t="s">
        <v>116</v>
      </c>
      <c r="F4201" s="36" t="s">
        <v>162</v>
      </c>
      <c r="G4201" s="11" t="s">
        <v>2314</v>
      </c>
      <c r="H4201" s="11" t="s">
        <v>5926</v>
      </c>
      <c r="I4201" s="12">
        <v>1</v>
      </c>
      <c r="J4201" s="12">
        <v>3</v>
      </c>
      <c r="K4201" s="12">
        <v>0</v>
      </c>
      <c r="L4201" s="12">
        <v>0</v>
      </c>
      <c r="M4201" s="12">
        <v>0</v>
      </c>
      <c r="N4201" s="39">
        <v>0</v>
      </c>
      <c r="O4201" s="31">
        <v>0</v>
      </c>
      <c r="P4201" s="11" t="s">
        <v>99</v>
      </c>
    </row>
    <row r="4202" spans="1:16" ht="60" x14ac:dyDescent="0.25">
      <c r="A4202" s="38">
        <v>40754</v>
      </c>
      <c r="B4202" s="38">
        <v>40754</v>
      </c>
      <c r="C4202" s="11">
        <v>2011</v>
      </c>
      <c r="D4202" s="11" t="s">
        <v>115</v>
      </c>
      <c r="E4202" s="11" t="s">
        <v>116</v>
      </c>
      <c r="F4202" s="36" t="s">
        <v>162</v>
      </c>
      <c r="G4202" s="11" t="s">
        <v>5927</v>
      </c>
      <c r="H4202" s="11" t="s">
        <v>5928</v>
      </c>
      <c r="I4202" s="12">
        <v>0</v>
      </c>
      <c r="J4202" s="12">
        <v>13</v>
      </c>
      <c r="K4202" s="12">
        <v>0</v>
      </c>
      <c r="L4202" s="12">
        <v>0</v>
      </c>
      <c r="M4202" s="12">
        <v>0</v>
      </c>
      <c r="N4202" s="39">
        <v>0</v>
      </c>
      <c r="O4202" s="31">
        <v>0</v>
      </c>
      <c r="P4202" s="11" t="s">
        <v>99</v>
      </c>
    </row>
    <row r="4203" spans="1:16" ht="72" x14ac:dyDescent="0.25">
      <c r="A4203" s="38">
        <v>40755</v>
      </c>
      <c r="B4203" s="38">
        <v>40755</v>
      </c>
      <c r="C4203" s="11">
        <v>2011</v>
      </c>
      <c r="D4203" s="11" t="s">
        <v>115</v>
      </c>
      <c r="E4203" s="11" t="s">
        <v>116</v>
      </c>
      <c r="F4203" s="36" t="s">
        <v>162</v>
      </c>
      <c r="G4203" s="11" t="s">
        <v>175</v>
      </c>
      <c r="H4203" s="11" t="s">
        <v>5929</v>
      </c>
      <c r="I4203" s="12">
        <v>2</v>
      </c>
      <c r="J4203" s="12">
        <v>2</v>
      </c>
      <c r="K4203" s="12">
        <v>0</v>
      </c>
      <c r="L4203" s="12">
        <v>0</v>
      </c>
      <c r="M4203" s="12">
        <v>0</v>
      </c>
      <c r="N4203" s="39">
        <v>0</v>
      </c>
      <c r="O4203" s="31">
        <v>0</v>
      </c>
      <c r="P4203" s="11" t="s">
        <v>99</v>
      </c>
    </row>
    <row r="4204" spans="1:16" ht="108" x14ac:dyDescent="0.25">
      <c r="A4204" s="38">
        <v>40755</v>
      </c>
      <c r="B4204" s="38">
        <v>40755</v>
      </c>
      <c r="C4204" s="11">
        <v>2011</v>
      </c>
      <c r="D4204" s="11" t="s">
        <v>13</v>
      </c>
      <c r="E4204" s="11" t="s">
        <v>112</v>
      </c>
      <c r="F4204" s="36" t="s">
        <v>253</v>
      </c>
      <c r="G4204" s="11" t="s">
        <v>3503</v>
      </c>
      <c r="H4204" s="11" t="s">
        <v>5930</v>
      </c>
      <c r="I4204" s="12">
        <v>0</v>
      </c>
      <c r="J4204" s="12">
        <v>700</v>
      </c>
      <c r="K4204" s="12">
        <v>0</v>
      </c>
      <c r="L4204" s="12">
        <v>0</v>
      </c>
      <c r="M4204" s="12">
        <v>0</v>
      </c>
      <c r="N4204" s="39">
        <v>0</v>
      </c>
      <c r="O4204" s="31" t="s">
        <v>145</v>
      </c>
      <c r="P4204" s="11" t="s">
        <v>99</v>
      </c>
    </row>
    <row r="4205" spans="1:16" ht="84" x14ac:dyDescent="0.25">
      <c r="A4205" s="38">
        <v>40756</v>
      </c>
      <c r="B4205" s="38">
        <v>40756</v>
      </c>
      <c r="C4205" s="11">
        <v>2011</v>
      </c>
      <c r="D4205" s="11" t="s">
        <v>13</v>
      </c>
      <c r="E4205" s="11" t="s">
        <v>125</v>
      </c>
      <c r="F4205" s="11" t="s">
        <v>92</v>
      </c>
      <c r="G4205" s="11" t="s">
        <v>5016</v>
      </c>
      <c r="H4205" s="11" t="s">
        <v>5931</v>
      </c>
      <c r="I4205" s="12">
        <v>0</v>
      </c>
      <c r="J4205" s="12">
        <v>18</v>
      </c>
      <c r="K4205" s="12">
        <v>0</v>
      </c>
      <c r="L4205" s="12">
        <v>0</v>
      </c>
      <c r="M4205" s="12">
        <v>0</v>
      </c>
      <c r="N4205" s="39">
        <v>0</v>
      </c>
      <c r="O4205" s="31">
        <v>0</v>
      </c>
      <c r="P4205" s="11" t="s">
        <v>99</v>
      </c>
    </row>
    <row r="4206" spans="1:16" ht="36" x14ac:dyDescent="0.25">
      <c r="A4206" s="38">
        <v>40756</v>
      </c>
      <c r="B4206" s="38">
        <v>40786</v>
      </c>
      <c r="C4206" s="11">
        <v>2011</v>
      </c>
      <c r="D4206" s="11" t="s">
        <v>34</v>
      </c>
      <c r="E4206" s="11" t="s">
        <v>39</v>
      </c>
      <c r="F4206" s="36" t="s">
        <v>19</v>
      </c>
      <c r="G4206" s="11" t="s">
        <v>5932</v>
      </c>
      <c r="H4206" s="11" t="s">
        <v>5933</v>
      </c>
      <c r="I4206" s="12">
        <v>0</v>
      </c>
      <c r="J4206" s="12">
        <v>471</v>
      </c>
      <c r="K4206" s="12">
        <v>0</v>
      </c>
      <c r="L4206" s="12">
        <v>0</v>
      </c>
      <c r="M4206" s="12">
        <v>0</v>
      </c>
      <c r="N4206" s="39">
        <v>0</v>
      </c>
      <c r="O4206" s="31">
        <v>1.744</v>
      </c>
      <c r="P4206" s="36" t="s">
        <v>41</v>
      </c>
    </row>
    <row r="4207" spans="1:16" ht="48" x14ac:dyDescent="0.25">
      <c r="A4207" s="38">
        <v>40756</v>
      </c>
      <c r="B4207" s="38">
        <v>40816</v>
      </c>
      <c r="C4207" s="11">
        <v>2011</v>
      </c>
      <c r="D4207" s="11" t="s">
        <v>34</v>
      </c>
      <c r="E4207" s="11" t="s">
        <v>39</v>
      </c>
      <c r="F4207" s="36" t="s">
        <v>24</v>
      </c>
      <c r="G4207" s="11" t="s">
        <v>5934</v>
      </c>
      <c r="H4207" s="11" t="s">
        <v>5935</v>
      </c>
      <c r="I4207" s="12">
        <v>0</v>
      </c>
      <c r="J4207" s="12">
        <v>10016</v>
      </c>
      <c r="K4207" s="12">
        <v>0</v>
      </c>
      <c r="L4207" s="12">
        <v>0</v>
      </c>
      <c r="M4207" s="12">
        <v>0</v>
      </c>
      <c r="N4207" s="39">
        <v>26446.75</v>
      </c>
      <c r="O4207" s="31">
        <v>181.553</v>
      </c>
      <c r="P4207" s="11" t="s">
        <v>41</v>
      </c>
    </row>
    <row r="4208" spans="1:16" ht="96" x14ac:dyDescent="0.25">
      <c r="A4208" s="38">
        <v>40756</v>
      </c>
      <c r="B4208" s="38">
        <v>40816</v>
      </c>
      <c r="C4208" s="11">
        <v>2011</v>
      </c>
      <c r="D4208" s="11" t="s">
        <v>34</v>
      </c>
      <c r="E4208" s="11" t="s">
        <v>39</v>
      </c>
      <c r="F4208" s="36" t="s">
        <v>75</v>
      </c>
      <c r="G4208" s="11" t="s">
        <v>5936</v>
      </c>
      <c r="H4208" s="11" t="s">
        <v>5937</v>
      </c>
      <c r="I4208" s="12">
        <v>0</v>
      </c>
      <c r="J4208" s="12">
        <v>13477</v>
      </c>
      <c r="K4208" s="12">
        <v>0</v>
      </c>
      <c r="L4208" s="12">
        <v>0</v>
      </c>
      <c r="M4208" s="12">
        <v>0</v>
      </c>
      <c r="N4208" s="39">
        <v>28849.119999999999</v>
      </c>
      <c r="O4208" s="31">
        <v>257.57100000000003</v>
      </c>
      <c r="P4208" s="11" t="s">
        <v>41</v>
      </c>
    </row>
    <row r="4209" spans="1:16" ht="36" x14ac:dyDescent="0.25">
      <c r="A4209" s="38">
        <v>40756</v>
      </c>
      <c r="B4209" s="38">
        <v>40847</v>
      </c>
      <c r="C4209" s="11">
        <v>2011</v>
      </c>
      <c r="D4209" s="11" t="s">
        <v>34</v>
      </c>
      <c r="E4209" s="11" t="s">
        <v>39</v>
      </c>
      <c r="F4209" s="36" t="s">
        <v>75</v>
      </c>
      <c r="G4209" s="11" t="s">
        <v>5938</v>
      </c>
      <c r="H4209" s="11" t="s">
        <v>5939</v>
      </c>
      <c r="I4209" s="12">
        <v>0</v>
      </c>
      <c r="J4209" s="12">
        <v>4490</v>
      </c>
      <c r="K4209" s="12">
        <v>0</v>
      </c>
      <c r="L4209" s="12">
        <v>0</v>
      </c>
      <c r="M4209" s="12">
        <v>0</v>
      </c>
      <c r="N4209" s="39">
        <v>13436.77</v>
      </c>
      <c r="O4209" s="31">
        <v>119.96680000000001</v>
      </c>
      <c r="P4209" s="11" t="s">
        <v>41</v>
      </c>
    </row>
    <row r="4210" spans="1:16" ht="60" x14ac:dyDescent="0.25">
      <c r="A4210" s="38">
        <v>40759</v>
      </c>
      <c r="B4210" s="38">
        <v>40759</v>
      </c>
      <c r="C4210" s="11">
        <v>2011</v>
      </c>
      <c r="D4210" s="11" t="s">
        <v>115</v>
      </c>
      <c r="E4210" s="11" t="s">
        <v>116</v>
      </c>
      <c r="F4210" s="36" t="s">
        <v>21</v>
      </c>
      <c r="G4210" s="11" t="s">
        <v>5940</v>
      </c>
      <c r="H4210" s="11" t="s">
        <v>5941</v>
      </c>
      <c r="I4210" s="12">
        <v>4</v>
      </c>
      <c r="J4210" s="12">
        <v>4</v>
      </c>
      <c r="K4210" s="12">
        <v>0</v>
      </c>
      <c r="L4210" s="12">
        <v>0</v>
      </c>
      <c r="M4210" s="12">
        <v>0</v>
      </c>
      <c r="N4210" s="39">
        <v>0</v>
      </c>
      <c r="O4210" s="31">
        <v>1.5</v>
      </c>
      <c r="P4210" s="11" t="s">
        <v>99</v>
      </c>
    </row>
    <row r="4211" spans="1:16" ht="48" x14ac:dyDescent="0.25">
      <c r="A4211" s="38">
        <v>40760</v>
      </c>
      <c r="B4211" s="38">
        <v>40760</v>
      </c>
      <c r="C4211" s="11">
        <v>2011</v>
      </c>
      <c r="D4211" s="11" t="s">
        <v>13</v>
      </c>
      <c r="E4211" s="11" t="s">
        <v>112</v>
      </c>
      <c r="F4211" s="36" t="s">
        <v>57</v>
      </c>
      <c r="G4211" s="11" t="s">
        <v>235</v>
      </c>
      <c r="H4211" s="11" t="s">
        <v>5942</v>
      </c>
      <c r="I4211" s="12">
        <v>0</v>
      </c>
      <c r="J4211" s="12">
        <v>1</v>
      </c>
      <c r="K4211" s="12">
        <v>0</v>
      </c>
      <c r="L4211" s="12">
        <v>0</v>
      </c>
      <c r="M4211" s="12">
        <v>0</v>
      </c>
      <c r="N4211" s="39">
        <v>0</v>
      </c>
      <c r="O4211" s="31">
        <v>2.8000000000000001E-2</v>
      </c>
      <c r="P4211" s="11" t="s">
        <v>99</v>
      </c>
    </row>
    <row r="4212" spans="1:16" ht="48" x14ac:dyDescent="0.25">
      <c r="A4212" s="38">
        <v>40762</v>
      </c>
      <c r="B4212" s="38">
        <v>40762</v>
      </c>
      <c r="C4212" s="11">
        <v>2011</v>
      </c>
      <c r="D4212" s="11" t="s">
        <v>115</v>
      </c>
      <c r="E4212" s="11" t="s">
        <v>125</v>
      </c>
      <c r="F4212" s="36" t="s">
        <v>165</v>
      </c>
      <c r="G4212" s="11" t="s">
        <v>5412</v>
      </c>
      <c r="H4212" s="11" t="s">
        <v>5943</v>
      </c>
      <c r="I4212" s="12">
        <v>0</v>
      </c>
      <c r="J4212" s="12">
        <v>5</v>
      </c>
      <c r="K4212" s="12">
        <v>0</v>
      </c>
      <c r="L4212" s="12">
        <v>0</v>
      </c>
      <c r="M4212" s="12">
        <v>0</v>
      </c>
      <c r="N4212" s="39">
        <v>0</v>
      </c>
      <c r="O4212" s="31">
        <v>0</v>
      </c>
      <c r="P4212" s="11" t="s">
        <v>99</v>
      </c>
    </row>
    <row r="4213" spans="1:16" ht="108" x14ac:dyDescent="0.25">
      <c r="A4213" s="38">
        <v>40763</v>
      </c>
      <c r="B4213" s="38">
        <v>40763</v>
      </c>
      <c r="C4213" s="11">
        <v>2011</v>
      </c>
      <c r="D4213" s="11" t="s">
        <v>115</v>
      </c>
      <c r="E4213" s="11" t="s">
        <v>116</v>
      </c>
      <c r="F4213" s="36" t="s">
        <v>165</v>
      </c>
      <c r="G4213" s="11" t="s">
        <v>5944</v>
      </c>
      <c r="H4213" s="11" t="s">
        <v>5945</v>
      </c>
      <c r="I4213" s="12">
        <v>0</v>
      </c>
      <c r="J4213" s="12">
        <v>5</v>
      </c>
      <c r="K4213" s="12">
        <v>0</v>
      </c>
      <c r="L4213" s="12">
        <v>0</v>
      </c>
      <c r="M4213" s="12">
        <v>0</v>
      </c>
      <c r="N4213" s="39">
        <v>0</v>
      </c>
      <c r="O4213" s="31">
        <v>1.4139999999999999</v>
      </c>
      <c r="P4213" s="11" t="s">
        <v>99</v>
      </c>
    </row>
    <row r="4214" spans="1:16" ht="72" x14ac:dyDescent="0.25">
      <c r="A4214" s="38">
        <v>40763</v>
      </c>
      <c r="B4214" s="38">
        <v>40763</v>
      </c>
      <c r="C4214" s="11">
        <v>2011</v>
      </c>
      <c r="D4214" s="11" t="s">
        <v>13</v>
      </c>
      <c r="E4214" s="11" t="s">
        <v>125</v>
      </c>
      <c r="F4214" s="36" t="s">
        <v>165</v>
      </c>
      <c r="G4214" s="11" t="s">
        <v>5538</v>
      </c>
      <c r="H4214" s="11" t="s">
        <v>5946</v>
      </c>
      <c r="I4214" s="12">
        <v>0</v>
      </c>
      <c r="J4214" s="12">
        <v>1</v>
      </c>
      <c r="K4214" s="12">
        <v>0</v>
      </c>
      <c r="L4214" s="12">
        <v>0</v>
      </c>
      <c r="M4214" s="12">
        <v>0</v>
      </c>
      <c r="N4214" s="39">
        <v>0</v>
      </c>
      <c r="O4214" s="31">
        <v>0</v>
      </c>
      <c r="P4214" s="11" t="s">
        <v>99</v>
      </c>
    </row>
    <row r="4215" spans="1:16" ht="48" x14ac:dyDescent="0.25">
      <c r="A4215" s="38">
        <v>40763</v>
      </c>
      <c r="B4215" s="38">
        <v>40763</v>
      </c>
      <c r="C4215" s="11">
        <v>2011</v>
      </c>
      <c r="D4215" s="11" t="s">
        <v>115</v>
      </c>
      <c r="E4215" s="11" t="s">
        <v>116</v>
      </c>
      <c r="F4215" s="36" t="s">
        <v>165</v>
      </c>
      <c r="G4215" s="11" t="s">
        <v>192</v>
      </c>
      <c r="H4215" s="11" t="s">
        <v>5947</v>
      </c>
      <c r="I4215" s="12">
        <v>0</v>
      </c>
      <c r="J4215" s="12">
        <v>38</v>
      </c>
      <c r="K4215" s="12">
        <v>0</v>
      </c>
      <c r="L4215" s="12">
        <v>0</v>
      </c>
      <c r="M4215" s="12">
        <v>0</v>
      </c>
      <c r="N4215" s="39">
        <v>0</v>
      </c>
      <c r="O4215" s="31">
        <v>0.8</v>
      </c>
      <c r="P4215" s="11" t="s">
        <v>99</v>
      </c>
    </row>
    <row r="4216" spans="1:16" ht="96" x14ac:dyDescent="0.25">
      <c r="A4216" s="38">
        <v>40763</v>
      </c>
      <c r="B4216" s="38">
        <v>40763</v>
      </c>
      <c r="C4216" s="11">
        <v>2011</v>
      </c>
      <c r="D4216" s="11" t="s">
        <v>115</v>
      </c>
      <c r="E4216" s="11" t="s">
        <v>116</v>
      </c>
      <c r="F4216" s="36" t="s">
        <v>165</v>
      </c>
      <c r="G4216" s="11" t="s">
        <v>5948</v>
      </c>
      <c r="H4216" s="11" t="s">
        <v>5949</v>
      </c>
      <c r="I4216" s="12">
        <v>0</v>
      </c>
      <c r="J4216" s="12">
        <v>839</v>
      </c>
      <c r="K4216" s="12">
        <v>0</v>
      </c>
      <c r="L4216" s="12">
        <v>0</v>
      </c>
      <c r="M4216" s="12">
        <v>0</v>
      </c>
      <c r="N4216" s="39">
        <v>0</v>
      </c>
      <c r="O4216" s="31" t="s">
        <v>145</v>
      </c>
      <c r="P4216" s="11" t="s">
        <v>99</v>
      </c>
    </row>
    <row r="4217" spans="1:16" ht="36" x14ac:dyDescent="0.25">
      <c r="A4217" s="38">
        <v>40763</v>
      </c>
      <c r="B4217" s="38">
        <v>40763</v>
      </c>
      <c r="C4217" s="11">
        <v>2011</v>
      </c>
      <c r="D4217" s="11" t="s">
        <v>34</v>
      </c>
      <c r="E4217" s="11" t="s">
        <v>35</v>
      </c>
      <c r="F4217" s="36" t="s">
        <v>59</v>
      </c>
      <c r="G4217" s="11" t="s">
        <v>1761</v>
      </c>
      <c r="H4217" s="11" t="s">
        <v>5950</v>
      </c>
      <c r="I4217" s="12">
        <v>2</v>
      </c>
      <c r="J4217" s="12">
        <v>5202</v>
      </c>
      <c r="K4217" s="12" t="s">
        <v>145</v>
      </c>
      <c r="L4217" s="12" t="s">
        <v>145</v>
      </c>
      <c r="M4217" s="12">
        <v>2</v>
      </c>
      <c r="N4217" s="39" t="s">
        <v>145</v>
      </c>
      <c r="O4217" s="31">
        <v>19.994</v>
      </c>
      <c r="P4217" s="11" t="s">
        <v>298</v>
      </c>
    </row>
    <row r="4218" spans="1:16" ht="60" x14ac:dyDescent="0.25">
      <c r="A4218" s="38">
        <v>40764</v>
      </c>
      <c r="B4218" s="38">
        <v>40764</v>
      </c>
      <c r="C4218" s="11">
        <v>2011</v>
      </c>
      <c r="D4218" s="11" t="s">
        <v>115</v>
      </c>
      <c r="E4218" s="11" t="s">
        <v>116</v>
      </c>
      <c r="F4218" s="36" t="s">
        <v>24</v>
      </c>
      <c r="G4218" s="11" t="s">
        <v>1918</v>
      </c>
      <c r="H4218" s="11" t="s">
        <v>5951</v>
      </c>
      <c r="I4218" s="12">
        <v>1</v>
      </c>
      <c r="J4218" s="12">
        <v>41</v>
      </c>
      <c r="K4218" s="12">
        <v>0</v>
      </c>
      <c r="L4218" s="12">
        <v>0</v>
      </c>
      <c r="M4218" s="12">
        <v>0</v>
      </c>
      <c r="N4218" s="39">
        <v>0</v>
      </c>
      <c r="O4218" s="31">
        <v>0.43780000000000002</v>
      </c>
      <c r="P4218" s="11" t="s">
        <v>99</v>
      </c>
    </row>
    <row r="4219" spans="1:16" ht="48" x14ac:dyDescent="0.25">
      <c r="A4219" s="38">
        <v>40764</v>
      </c>
      <c r="B4219" s="38">
        <v>40764</v>
      </c>
      <c r="C4219" s="11">
        <v>2011</v>
      </c>
      <c r="D4219" s="11" t="s">
        <v>115</v>
      </c>
      <c r="E4219" s="11" t="s">
        <v>116</v>
      </c>
      <c r="F4219" s="36" t="s">
        <v>165</v>
      </c>
      <c r="G4219" s="11" t="s">
        <v>197</v>
      </c>
      <c r="H4219" s="11" t="s">
        <v>5952</v>
      </c>
      <c r="I4219" s="12">
        <v>0</v>
      </c>
      <c r="J4219" s="12">
        <v>19</v>
      </c>
      <c r="K4219" s="12">
        <v>0</v>
      </c>
      <c r="L4219" s="12">
        <v>0</v>
      </c>
      <c r="M4219" s="12">
        <v>0</v>
      </c>
      <c r="N4219" s="39">
        <v>0</v>
      </c>
      <c r="O4219" s="31">
        <v>7.5600000000000001E-2</v>
      </c>
      <c r="P4219" s="11" t="s">
        <v>99</v>
      </c>
    </row>
    <row r="4220" spans="1:16" ht="84" x14ac:dyDescent="0.25">
      <c r="A4220" s="38">
        <v>40765</v>
      </c>
      <c r="B4220" s="38">
        <v>40765</v>
      </c>
      <c r="C4220" s="11">
        <v>2011</v>
      </c>
      <c r="D4220" s="11" t="s">
        <v>13</v>
      </c>
      <c r="E4220" s="11" t="s">
        <v>112</v>
      </c>
      <c r="F4220" s="36" t="s">
        <v>55</v>
      </c>
      <c r="G4220" s="11" t="s">
        <v>369</v>
      </c>
      <c r="H4220" s="11" t="s">
        <v>5953</v>
      </c>
      <c r="I4220" s="12">
        <v>0</v>
      </c>
      <c r="J4220" s="12">
        <v>1</v>
      </c>
      <c r="K4220" s="12">
        <v>0</v>
      </c>
      <c r="L4220" s="12">
        <v>0</v>
      </c>
      <c r="M4220" s="12">
        <v>0</v>
      </c>
      <c r="N4220" s="39">
        <v>0</v>
      </c>
      <c r="O4220" s="31" t="s">
        <v>145</v>
      </c>
      <c r="P4220" s="11" t="s">
        <v>99</v>
      </c>
    </row>
    <row r="4221" spans="1:16" ht="108" x14ac:dyDescent="0.25">
      <c r="A4221" s="38">
        <v>40767</v>
      </c>
      <c r="B4221" s="38">
        <v>40767</v>
      </c>
      <c r="C4221" s="11">
        <v>2011</v>
      </c>
      <c r="D4221" s="11" t="s">
        <v>34</v>
      </c>
      <c r="E4221" s="11" t="s">
        <v>35</v>
      </c>
      <c r="F4221" s="36" t="s">
        <v>15</v>
      </c>
      <c r="G4221" s="11" t="s">
        <v>5954</v>
      </c>
      <c r="H4221" s="11" t="s">
        <v>5955</v>
      </c>
      <c r="I4221" s="12">
        <v>0</v>
      </c>
      <c r="J4221" s="12">
        <f>(145*5+1)</f>
        <v>726</v>
      </c>
      <c r="K4221" s="12">
        <v>145</v>
      </c>
      <c r="L4221" s="12">
        <v>0</v>
      </c>
      <c r="M4221" s="12">
        <v>0</v>
      </c>
      <c r="N4221" s="39">
        <v>0</v>
      </c>
      <c r="O4221" s="31">
        <v>4.53E-2</v>
      </c>
      <c r="P4221" s="11" t="s">
        <v>99</v>
      </c>
    </row>
    <row r="4222" spans="1:16" ht="72" x14ac:dyDescent="0.25">
      <c r="A4222" s="38">
        <v>40771</v>
      </c>
      <c r="B4222" s="38">
        <v>40771</v>
      </c>
      <c r="C4222" s="11">
        <v>2011</v>
      </c>
      <c r="D4222" s="11" t="s">
        <v>115</v>
      </c>
      <c r="E4222" s="11" t="s">
        <v>116</v>
      </c>
      <c r="F4222" s="36" t="s">
        <v>19</v>
      </c>
      <c r="G4222" s="11" t="s">
        <v>641</v>
      </c>
      <c r="H4222" s="11" t="s">
        <v>5956</v>
      </c>
      <c r="I4222" s="12">
        <v>0</v>
      </c>
      <c r="J4222" s="12">
        <v>2</v>
      </c>
      <c r="K4222" s="12">
        <v>0</v>
      </c>
      <c r="L4222" s="12">
        <v>0</v>
      </c>
      <c r="M4222" s="12">
        <v>0</v>
      </c>
      <c r="N4222" s="39">
        <v>0</v>
      </c>
      <c r="O4222" s="31">
        <v>0.45</v>
      </c>
      <c r="P4222" s="11" t="s">
        <v>99</v>
      </c>
    </row>
    <row r="4223" spans="1:16" ht="84" x14ac:dyDescent="0.25">
      <c r="A4223" s="38">
        <v>40771</v>
      </c>
      <c r="B4223" s="38">
        <v>40771</v>
      </c>
      <c r="C4223" s="11">
        <v>2011</v>
      </c>
      <c r="D4223" s="11" t="s">
        <v>13</v>
      </c>
      <c r="E4223" s="11" t="s">
        <v>125</v>
      </c>
      <c r="F4223" s="36" t="s">
        <v>19</v>
      </c>
      <c r="G4223" s="11" t="s">
        <v>3414</v>
      </c>
      <c r="H4223" s="11" t="s">
        <v>5957</v>
      </c>
      <c r="I4223" s="12">
        <v>0</v>
      </c>
      <c r="J4223" s="12">
        <v>1</v>
      </c>
      <c r="K4223" s="12">
        <v>0</v>
      </c>
      <c r="L4223" s="12">
        <v>0</v>
      </c>
      <c r="M4223" s="12">
        <v>0</v>
      </c>
      <c r="N4223" s="39">
        <v>0</v>
      </c>
      <c r="O4223" s="31" t="s">
        <v>145</v>
      </c>
      <c r="P4223" s="11" t="s">
        <v>99</v>
      </c>
    </row>
    <row r="4224" spans="1:16" ht="72" x14ac:dyDescent="0.25">
      <c r="A4224" s="38">
        <v>40773</v>
      </c>
      <c r="B4224" s="38">
        <v>40773</v>
      </c>
      <c r="C4224" s="11">
        <v>2011</v>
      </c>
      <c r="D4224" s="11" t="s">
        <v>115</v>
      </c>
      <c r="E4224" s="11" t="s">
        <v>116</v>
      </c>
      <c r="F4224" s="36" t="s">
        <v>51</v>
      </c>
      <c r="G4224" s="11" t="s">
        <v>741</v>
      </c>
      <c r="H4224" s="11" t="s">
        <v>5958</v>
      </c>
      <c r="I4224" s="12">
        <v>0</v>
      </c>
      <c r="J4224" s="12">
        <v>24</v>
      </c>
      <c r="K4224" s="12">
        <v>0</v>
      </c>
      <c r="L4224" s="12">
        <v>0</v>
      </c>
      <c r="M4224" s="12">
        <v>0</v>
      </c>
      <c r="N4224" s="39">
        <v>0</v>
      </c>
      <c r="O4224" s="31">
        <v>0.43780000000000002</v>
      </c>
      <c r="P4224" s="11" t="s">
        <v>99</v>
      </c>
    </row>
    <row r="4225" spans="1:16" ht="36" x14ac:dyDescent="0.25">
      <c r="A4225" s="38">
        <v>40773</v>
      </c>
      <c r="B4225" s="38">
        <v>40773</v>
      </c>
      <c r="C4225" s="11">
        <v>2011</v>
      </c>
      <c r="D4225" s="11" t="s">
        <v>115</v>
      </c>
      <c r="E4225" s="11" t="s">
        <v>116</v>
      </c>
      <c r="F4225" s="36" t="s">
        <v>51</v>
      </c>
      <c r="G4225" s="11" t="s">
        <v>310</v>
      </c>
      <c r="H4225" s="11" t="s">
        <v>5959</v>
      </c>
      <c r="I4225" s="12">
        <v>0</v>
      </c>
      <c r="J4225" s="12">
        <v>5</v>
      </c>
      <c r="K4225" s="12">
        <v>0</v>
      </c>
      <c r="L4225" s="12">
        <v>0</v>
      </c>
      <c r="M4225" s="12">
        <v>0</v>
      </c>
      <c r="N4225" s="39">
        <v>0</v>
      </c>
      <c r="O4225" s="31">
        <v>0.45</v>
      </c>
      <c r="P4225" s="11" t="s">
        <v>99</v>
      </c>
    </row>
    <row r="4226" spans="1:16" ht="36" x14ac:dyDescent="0.25">
      <c r="A4226" s="38">
        <v>40774</v>
      </c>
      <c r="B4226" s="38">
        <v>40774</v>
      </c>
      <c r="C4226" s="11">
        <v>2011</v>
      </c>
      <c r="D4226" s="11" t="s">
        <v>13</v>
      </c>
      <c r="E4226" s="11" t="s">
        <v>125</v>
      </c>
      <c r="F4226" s="36" t="s">
        <v>51</v>
      </c>
      <c r="G4226" s="11" t="s">
        <v>3581</v>
      </c>
      <c r="H4226" s="11" t="s">
        <v>5960</v>
      </c>
      <c r="I4226" s="12">
        <v>2</v>
      </c>
      <c r="J4226" s="12">
        <v>4</v>
      </c>
      <c r="K4226" s="12">
        <v>0</v>
      </c>
      <c r="L4226" s="12">
        <v>0</v>
      </c>
      <c r="M4226" s="12">
        <v>0</v>
      </c>
      <c r="N4226" s="39">
        <v>0</v>
      </c>
      <c r="O4226" s="31" t="s">
        <v>145</v>
      </c>
      <c r="P4226" s="11" t="s">
        <v>99</v>
      </c>
    </row>
    <row r="4227" spans="1:16" ht="60" x14ac:dyDescent="0.25">
      <c r="A4227" s="38">
        <v>40776</v>
      </c>
      <c r="B4227" s="38">
        <v>40776</v>
      </c>
      <c r="C4227" s="11">
        <v>2011</v>
      </c>
      <c r="D4227" s="11" t="s">
        <v>34</v>
      </c>
      <c r="E4227" s="11" t="s">
        <v>35</v>
      </c>
      <c r="F4227" s="11" t="s">
        <v>92</v>
      </c>
      <c r="G4227" s="11" t="s">
        <v>5961</v>
      </c>
      <c r="H4227" s="11" t="s">
        <v>5962</v>
      </c>
      <c r="I4227" s="12">
        <v>4</v>
      </c>
      <c r="J4227" s="12">
        <v>1729</v>
      </c>
      <c r="K4227" s="12">
        <v>46</v>
      </c>
      <c r="L4227" s="12" t="s">
        <v>145</v>
      </c>
      <c r="M4227" s="12" t="s">
        <v>145</v>
      </c>
      <c r="N4227" s="39" t="s">
        <v>145</v>
      </c>
      <c r="O4227" s="31">
        <v>87.239120999999997</v>
      </c>
      <c r="P4227" s="11" t="s">
        <v>298</v>
      </c>
    </row>
    <row r="4228" spans="1:16" ht="24" x14ac:dyDescent="0.25">
      <c r="A4228" s="38">
        <v>40776</v>
      </c>
      <c r="B4228" s="38">
        <v>40776</v>
      </c>
      <c r="C4228" s="11">
        <v>2011</v>
      </c>
      <c r="D4228" s="11" t="s">
        <v>34</v>
      </c>
      <c r="E4228" s="11" t="s">
        <v>35</v>
      </c>
      <c r="F4228" s="11" t="s">
        <v>92</v>
      </c>
      <c r="G4228" s="11" t="s">
        <v>5963</v>
      </c>
      <c r="H4228" s="11" t="s">
        <v>5964</v>
      </c>
      <c r="I4228" s="12">
        <v>0</v>
      </c>
      <c r="J4228" s="12" t="s">
        <v>145</v>
      </c>
      <c r="K4228" s="12">
        <v>11</v>
      </c>
      <c r="L4228" s="12" t="s">
        <v>145</v>
      </c>
      <c r="M4228" s="12">
        <v>4</v>
      </c>
      <c r="N4228" s="39" t="s">
        <v>145</v>
      </c>
      <c r="O4228" s="31">
        <v>42.894120000000001</v>
      </c>
      <c r="P4228" s="11" t="s">
        <v>298</v>
      </c>
    </row>
    <row r="4229" spans="1:16" ht="48" x14ac:dyDescent="0.25">
      <c r="A4229" s="38">
        <v>40776</v>
      </c>
      <c r="B4229" s="38">
        <v>40776</v>
      </c>
      <c r="C4229" s="11">
        <v>2011</v>
      </c>
      <c r="D4229" s="11" t="s">
        <v>34</v>
      </c>
      <c r="E4229" s="11" t="s">
        <v>35</v>
      </c>
      <c r="F4229" s="36" t="s">
        <v>162</v>
      </c>
      <c r="G4229" s="11" t="s">
        <v>5386</v>
      </c>
      <c r="H4229" s="11" t="s">
        <v>5965</v>
      </c>
      <c r="I4229" s="12">
        <v>0</v>
      </c>
      <c r="J4229" s="12">
        <v>17154</v>
      </c>
      <c r="K4229" s="12">
        <v>57</v>
      </c>
      <c r="L4229" s="12">
        <v>2</v>
      </c>
      <c r="M4229" s="12" t="s">
        <v>145</v>
      </c>
      <c r="N4229" s="39" t="s">
        <v>145</v>
      </c>
      <c r="O4229" s="31">
        <v>41.062848000000002</v>
      </c>
      <c r="P4229" s="11" t="s">
        <v>298</v>
      </c>
    </row>
    <row r="4230" spans="1:16" ht="36" x14ac:dyDescent="0.25">
      <c r="A4230" s="38">
        <v>40777</v>
      </c>
      <c r="B4230" s="38">
        <v>40777</v>
      </c>
      <c r="C4230" s="11">
        <v>2011</v>
      </c>
      <c r="D4230" s="11" t="s">
        <v>115</v>
      </c>
      <c r="E4230" s="11" t="s">
        <v>116</v>
      </c>
      <c r="F4230" s="36" t="s">
        <v>97</v>
      </c>
      <c r="G4230" s="11" t="s">
        <v>2803</v>
      </c>
      <c r="H4230" s="11" t="s">
        <v>5966</v>
      </c>
      <c r="I4230" s="12">
        <v>2</v>
      </c>
      <c r="J4230" s="12">
        <v>16</v>
      </c>
      <c r="K4230" s="12">
        <v>0</v>
      </c>
      <c r="L4230" s="12">
        <v>0</v>
      </c>
      <c r="M4230" s="12">
        <v>0</v>
      </c>
      <c r="N4230" s="39">
        <v>0</v>
      </c>
      <c r="O4230" s="31">
        <v>0.71279999999999999</v>
      </c>
      <c r="P4230" s="11" t="s">
        <v>99</v>
      </c>
    </row>
    <row r="4231" spans="1:16" ht="60" x14ac:dyDescent="0.25">
      <c r="A4231" s="38">
        <v>40777</v>
      </c>
      <c r="B4231" s="38">
        <v>40777</v>
      </c>
      <c r="C4231" s="11">
        <v>2011</v>
      </c>
      <c r="D4231" s="11" t="s">
        <v>115</v>
      </c>
      <c r="E4231" s="11" t="s">
        <v>116</v>
      </c>
      <c r="F4231" s="36" t="s">
        <v>97</v>
      </c>
      <c r="G4231" s="11" t="s">
        <v>97</v>
      </c>
      <c r="H4231" s="11" t="s">
        <v>5967</v>
      </c>
      <c r="I4231" s="12">
        <v>1</v>
      </c>
      <c r="J4231" s="12">
        <v>20</v>
      </c>
      <c r="K4231" s="12">
        <v>0</v>
      </c>
      <c r="L4231" s="12">
        <v>0</v>
      </c>
      <c r="M4231" s="12">
        <v>0</v>
      </c>
      <c r="N4231" s="39">
        <v>0</v>
      </c>
      <c r="O4231" s="31">
        <v>0.4</v>
      </c>
      <c r="P4231" s="11"/>
    </row>
    <row r="4232" spans="1:16" ht="120" x14ac:dyDescent="0.25">
      <c r="A4232" s="38">
        <v>40777</v>
      </c>
      <c r="B4232" s="38">
        <v>40777</v>
      </c>
      <c r="C4232" s="11">
        <v>2011</v>
      </c>
      <c r="D4232" s="11" t="s">
        <v>34</v>
      </c>
      <c r="E4232" s="11" t="s">
        <v>35</v>
      </c>
      <c r="F4232" s="36" t="s">
        <v>97</v>
      </c>
      <c r="G4232" s="11" t="s">
        <v>5968</v>
      </c>
      <c r="H4232" s="11" t="s">
        <v>5969</v>
      </c>
      <c r="I4232" s="12">
        <v>1</v>
      </c>
      <c r="J4232" s="12">
        <v>25</v>
      </c>
      <c r="K4232" s="12">
        <v>5</v>
      </c>
      <c r="L4232" s="12">
        <v>0</v>
      </c>
      <c r="M4232" s="12">
        <v>0</v>
      </c>
      <c r="N4232" s="39">
        <v>0</v>
      </c>
      <c r="O4232" s="31">
        <v>0.23200000000000001</v>
      </c>
      <c r="P4232" s="11" t="s">
        <v>99</v>
      </c>
    </row>
    <row r="4233" spans="1:16" ht="84" x14ac:dyDescent="0.25">
      <c r="A4233" s="38">
        <v>40777</v>
      </c>
      <c r="B4233" s="38">
        <v>40777</v>
      </c>
      <c r="C4233" s="11">
        <v>2011</v>
      </c>
      <c r="D4233" s="11" t="s">
        <v>34</v>
      </c>
      <c r="E4233" s="11" t="s">
        <v>35</v>
      </c>
      <c r="F4233" s="36" t="s">
        <v>97</v>
      </c>
      <c r="G4233" s="11" t="s">
        <v>5970</v>
      </c>
      <c r="H4233" s="11" t="s">
        <v>5971</v>
      </c>
      <c r="I4233" s="12">
        <v>1</v>
      </c>
      <c r="J4233" s="12">
        <f>(27*5)</f>
        <v>135</v>
      </c>
      <c r="K4233" s="12">
        <v>0</v>
      </c>
      <c r="L4233" s="12">
        <v>0</v>
      </c>
      <c r="M4233" s="12">
        <v>0</v>
      </c>
      <c r="N4233" s="39">
        <v>0</v>
      </c>
      <c r="O4233" s="31">
        <v>0</v>
      </c>
      <c r="P4233" s="11" t="s">
        <v>99</v>
      </c>
    </row>
    <row r="4234" spans="1:16" ht="36" x14ac:dyDescent="0.25">
      <c r="A4234" s="38">
        <v>40777</v>
      </c>
      <c r="B4234" s="38">
        <v>40778</v>
      </c>
      <c r="C4234" s="11">
        <v>2011</v>
      </c>
      <c r="D4234" s="11" t="s">
        <v>34</v>
      </c>
      <c r="E4234" s="11" t="s">
        <v>35</v>
      </c>
      <c r="F4234" s="36" t="s">
        <v>97</v>
      </c>
      <c r="G4234" s="11" t="s">
        <v>5688</v>
      </c>
      <c r="H4234" s="11" t="s">
        <v>5972</v>
      </c>
      <c r="I4234" s="12">
        <v>1</v>
      </c>
      <c r="J4234" s="12">
        <v>95</v>
      </c>
      <c r="K4234" s="12">
        <v>19</v>
      </c>
      <c r="L4234" s="12" t="s">
        <v>145</v>
      </c>
      <c r="M4234" s="12" t="s">
        <v>145</v>
      </c>
      <c r="N4234" s="39" t="s">
        <v>145</v>
      </c>
      <c r="O4234" s="31">
        <v>706.37943199999995</v>
      </c>
      <c r="P4234" s="11" t="s">
        <v>298</v>
      </c>
    </row>
    <row r="4235" spans="1:16" ht="96" x14ac:dyDescent="0.25">
      <c r="A4235" s="38">
        <v>40778</v>
      </c>
      <c r="B4235" s="38">
        <v>40778</v>
      </c>
      <c r="C4235" s="11">
        <v>2011</v>
      </c>
      <c r="D4235" s="11" t="s">
        <v>34</v>
      </c>
      <c r="E4235" s="11" t="s">
        <v>182</v>
      </c>
      <c r="F4235" s="36" t="s">
        <v>97</v>
      </c>
      <c r="G4235" s="11" t="s">
        <v>5973</v>
      </c>
      <c r="H4235" s="11" t="s">
        <v>5974</v>
      </c>
      <c r="I4235" s="12">
        <v>0</v>
      </c>
      <c r="J4235" s="12">
        <v>505</v>
      </c>
      <c r="K4235" s="12">
        <v>101</v>
      </c>
      <c r="L4235" s="12">
        <v>0</v>
      </c>
      <c r="M4235" s="12">
        <v>0</v>
      </c>
      <c r="N4235" s="39">
        <v>0</v>
      </c>
      <c r="O4235" s="31">
        <v>6.3100000000000003E-2</v>
      </c>
      <c r="P4235" s="11" t="s">
        <v>99</v>
      </c>
    </row>
    <row r="4236" spans="1:16" ht="84" x14ac:dyDescent="0.25">
      <c r="A4236" s="38">
        <v>40778</v>
      </c>
      <c r="B4236" s="38">
        <v>40778</v>
      </c>
      <c r="C4236" s="11">
        <v>2011</v>
      </c>
      <c r="D4236" s="11" t="s">
        <v>115</v>
      </c>
      <c r="E4236" s="11" t="s">
        <v>116</v>
      </c>
      <c r="F4236" s="36" t="s">
        <v>97</v>
      </c>
      <c r="G4236" s="11" t="s">
        <v>97</v>
      </c>
      <c r="H4236" s="11" t="s">
        <v>5975</v>
      </c>
      <c r="I4236" s="12">
        <v>0</v>
      </c>
      <c r="J4236" s="12">
        <v>8</v>
      </c>
      <c r="K4236" s="12">
        <v>0</v>
      </c>
      <c r="L4236" s="12">
        <v>0</v>
      </c>
      <c r="M4236" s="12">
        <v>0</v>
      </c>
      <c r="N4236" s="39">
        <v>0</v>
      </c>
      <c r="O4236" s="31">
        <v>0.4</v>
      </c>
      <c r="P4236" s="11" t="s">
        <v>99</v>
      </c>
    </row>
    <row r="4237" spans="1:16" ht="120" x14ac:dyDescent="0.25">
      <c r="A4237" s="38">
        <v>40778</v>
      </c>
      <c r="B4237" s="38">
        <v>40778</v>
      </c>
      <c r="C4237" s="11">
        <v>2011</v>
      </c>
      <c r="D4237" s="11" t="s">
        <v>115</v>
      </c>
      <c r="E4237" s="11" t="s">
        <v>116</v>
      </c>
      <c r="F4237" s="36" t="s">
        <v>97</v>
      </c>
      <c r="G4237" s="11" t="s">
        <v>5976</v>
      </c>
      <c r="H4237" s="11" t="s">
        <v>5977</v>
      </c>
      <c r="I4237" s="12">
        <v>0</v>
      </c>
      <c r="J4237" s="12">
        <v>2</v>
      </c>
      <c r="K4237" s="12">
        <v>0</v>
      </c>
      <c r="L4237" s="12">
        <v>0</v>
      </c>
      <c r="M4237" s="12">
        <v>0</v>
      </c>
      <c r="N4237" s="39">
        <v>0</v>
      </c>
      <c r="O4237" s="31" t="s">
        <v>145</v>
      </c>
      <c r="P4237" s="11" t="s">
        <v>99</v>
      </c>
    </row>
    <row r="4238" spans="1:16" ht="60" x14ac:dyDescent="0.25">
      <c r="A4238" s="38">
        <v>40778</v>
      </c>
      <c r="B4238" s="38">
        <v>40778</v>
      </c>
      <c r="C4238" s="11">
        <v>2011</v>
      </c>
      <c r="D4238" s="11" t="s">
        <v>115</v>
      </c>
      <c r="E4238" s="11" t="s">
        <v>116</v>
      </c>
      <c r="F4238" s="36" t="s">
        <v>97</v>
      </c>
      <c r="G4238" s="11" t="s">
        <v>1058</v>
      </c>
      <c r="H4238" s="11" t="s">
        <v>5978</v>
      </c>
      <c r="I4238" s="12">
        <v>0</v>
      </c>
      <c r="J4238" s="12">
        <v>9</v>
      </c>
      <c r="K4238" s="12">
        <v>0</v>
      </c>
      <c r="L4238" s="12">
        <v>0</v>
      </c>
      <c r="M4238" s="12">
        <v>0</v>
      </c>
      <c r="N4238" s="39">
        <v>0</v>
      </c>
      <c r="O4238" s="31">
        <v>0.67500000000000004</v>
      </c>
      <c r="P4238" s="11" t="s">
        <v>99</v>
      </c>
    </row>
    <row r="4239" spans="1:16" ht="96" x14ac:dyDescent="0.25">
      <c r="A4239" s="38">
        <v>40779</v>
      </c>
      <c r="B4239" s="38">
        <v>40779</v>
      </c>
      <c r="C4239" s="11">
        <v>2011</v>
      </c>
      <c r="D4239" s="11" t="s">
        <v>115</v>
      </c>
      <c r="E4239" s="11" t="s">
        <v>116</v>
      </c>
      <c r="F4239" s="36" t="s">
        <v>59</v>
      </c>
      <c r="G4239" s="11" t="s">
        <v>1761</v>
      </c>
      <c r="H4239" s="11" t="s">
        <v>5979</v>
      </c>
      <c r="I4239" s="12">
        <v>2</v>
      </c>
      <c r="J4239" s="12">
        <v>6</v>
      </c>
      <c r="K4239" s="12">
        <v>0</v>
      </c>
      <c r="L4239" s="12">
        <v>0</v>
      </c>
      <c r="M4239" s="12">
        <v>0</v>
      </c>
      <c r="N4239" s="39">
        <v>0</v>
      </c>
      <c r="O4239" s="31">
        <v>0.82199999999999995</v>
      </c>
      <c r="P4239" s="11" t="s">
        <v>99</v>
      </c>
    </row>
    <row r="4240" spans="1:16" ht="24" x14ac:dyDescent="0.25">
      <c r="A4240" s="38">
        <v>40779</v>
      </c>
      <c r="B4240" s="38">
        <v>40779</v>
      </c>
      <c r="C4240" s="11">
        <v>2011</v>
      </c>
      <c r="D4240" s="11" t="s">
        <v>34</v>
      </c>
      <c r="E4240" s="11" t="s">
        <v>35</v>
      </c>
      <c r="F4240" s="36" t="s">
        <v>59</v>
      </c>
      <c r="G4240" s="11" t="s">
        <v>5980</v>
      </c>
      <c r="H4240" s="11" t="s">
        <v>5981</v>
      </c>
      <c r="I4240" s="12">
        <v>0</v>
      </c>
      <c r="J4240" s="12">
        <v>5944</v>
      </c>
      <c r="K4240" s="12" t="s">
        <v>145</v>
      </c>
      <c r="L4240" s="12">
        <v>8</v>
      </c>
      <c r="M4240" s="12" t="s">
        <v>145</v>
      </c>
      <c r="N4240" s="39" t="s">
        <v>145</v>
      </c>
      <c r="O4240" s="31">
        <v>57.116239999999998</v>
      </c>
      <c r="P4240" s="11" t="s">
        <v>298</v>
      </c>
    </row>
    <row r="4241" spans="1:16" ht="60" x14ac:dyDescent="0.25">
      <c r="A4241" s="38">
        <v>40780</v>
      </c>
      <c r="B4241" s="38">
        <v>40780</v>
      </c>
      <c r="C4241" s="11">
        <v>2011</v>
      </c>
      <c r="D4241" s="11" t="s">
        <v>115</v>
      </c>
      <c r="E4241" s="11" t="s">
        <v>116</v>
      </c>
      <c r="F4241" s="36" t="s">
        <v>59</v>
      </c>
      <c r="G4241" s="11" t="s">
        <v>484</v>
      </c>
      <c r="H4241" s="11" t="s">
        <v>5982</v>
      </c>
      <c r="I4241" s="12">
        <v>0</v>
      </c>
      <c r="J4241" s="12">
        <v>0</v>
      </c>
      <c r="K4241" s="12">
        <v>0</v>
      </c>
      <c r="L4241" s="12">
        <v>0</v>
      </c>
      <c r="M4241" s="12">
        <v>0</v>
      </c>
      <c r="N4241" s="39">
        <v>0</v>
      </c>
      <c r="O4241" s="31">
        <v>0.45</v>
      </c>
      <c r="P4241" s="11" t="s">
        <v>99</v>
      </c>
    </row>
    <row r="4242" spans="1:16" ht="84" x14ac:dyDescent="0.25">
      <c r="A4242" s="38">
        <v>40780</v>
      </c>
      <c r="B4242" s="38">
        <v>40780</v>
      </c>
      <c r="C4242" s="11">
        <v>2011</v>
      </c>
      <c r="D4242" s="11" t="s">
        <v>34</v>
      </c>
      <c r="E4242" s="11" t="s">
        <v>35</v>
      </c>
      <c r="F4242" s="36" t="s">
        <v>59</v>
      </c>
      <c r="G4242" s="11" t="s">
        <v>1556</v>
      </c>
      <c r="H4242" s="11" t="s">
        <v>5983</v>
      </c>
      <c r="I4242" s="12">
        <v>0</v>
      </c>
      <c r="J4242" s="12">
        <v>4</v>
      </c>
      <c r="K4242" s="12">
        <v>0</v>
      </c>
      <c r="L4242" s="12">
        <v>0</v>
      </c>
      <c r="M4242" s="12">
        <v>0</v>
      </c>
      <c r="N4242" s="39">
        <v>0</v>
      </c>
      <c r="O4242" s="31">
        <v>0</v>
      </c>
      <c r="P4242" s="11" t="s">
        <v>99</v>
      </c>
    </row>
    <row r="4243" spans="1:16" ht="60" x14ac:dyDescent="0.25">
      <c r="A4243" s="38">
        <v>40781</v>
      </c>
      <c r="B4243" s="38">
        <v>40781</v>
      </c>
      <c r="C4243" s="11">
        <v>2011</v>
      </c>
      <c r="D4243" s="11" t="s">
        <v>115</v>
      </c>
      <c r="E4243" s="11" t="s">
        <v>116</v>
      </c>
      <c r="F4243" s="36" t="s">
        <v>47</v>
      </c>
      <c r="G4243" s="11" t="s">
        <v>931</v>
      </c>
      <c r="H4243" s="11" t="s">
        <v>5984</v>
      </c>
      <c r="I4243" s="12">
        <v>1</v>
      </c>
      <c r="J4243" s="12">
        <v>12</v>
      </c>
      <c r="K4243" s="12">
        <v>0</v>
      </c>
      <c r="L4243" s="12">
        <v>0</v>
      </c>
      <c r="M4243" s="12">
        <v>0</v>
      </c>
      <c r="N4243" s="39">
        <v>0</v>
      </c>
      <c r="O4243" s="31">
        <v>0.4</v>
      </c>
      <c r="P4243" s="11" t="s">
        <v>99</v>
      </c>
    </row>
    <row r="4244" spans="1:16" ht="24" x14ac:dyDescent="0.25">
      <c r="A4244" s="38">
        <v>40781</v>
      </c>
      <c r="B4244" s="38">
        <v>40781</v>
      </c>
      <c r="C4244" s="11">
        <v>2011</v>
      </c>
      <c r="D4244" s="11" t="s">
        <v>34</v>
      </c>
      <c r="E4244" s="11" t="s">
        <v>333</v>
      </c>
      <c r="F4244" s="36" t="s">
        <v>47</v>
      </c>
      <c r="G4244" s="11" t="s">
        <v>736</v>
      </c>
      <c r="H4244" s="11" t="s">
        <v>5985</v>
      </c>
      <c r="I4244" s="12">
        <v>1</v>
      </c>
      <c r="J4244" s="12">
        <v>1</v>
      </c>
      <c r="K4244" s="12">
        <v>0</v>
      </c>
      <c r="L4244" s="12">
        <v>0</v>
      </c>
      <c r="M4244" s="12">
        <v>0</v>
      </c>
      <c r="N4244" s="39">
        <v>0</v>
      </c>
      <c r="O4244" s="31">
        <v>0</v>
      </c>
      <c r="P4244" s="11" t="s">
        <v>99</v>
      </c>
    </row>
    <row r="4245" spans="1:16" ht="72" x14ac:dyDescent="0.25">
      <c r="A4245" s="38">
        <v>40782</v>
      </c>
      <c r="B4245" s="38">
        <v>40782</v>
      </c>
      <c r="C4245" s="11">
        <v>2011</v>
      </c>
      <c r="D4245" s="11" t="s">
        <v>13</v>
      </c>
      <c r="E4245" s="11" t="s">
        <v>149</v>
      </c>
      <c r="F4245" s="36" t="s">
        <v>69</v>
      </c>
      <c r="G4245" s="11" t="s">
        <v>2839</v>
      </c>
      <c r="H4245" s="11" t="s">
        <v>5986</v>
      </c>
      <c r="I4245" s="12">
        <v>0</v>
      </c>
      <c r="J4245" s="12">
        <v>38</v>
      </c>
      <c r="K4245" s="12">
        <v>0</v>
      </c>
      <c r="L4245" s="12">
        <v>0</v>
      </c>
      <c r="M4245" s="12">
        <v>0</v>
      </c>
      <c r="N4245" s="39">
        <v>0</v>
      </c>
      <c r="O4245" s="31" t="s">
        <v>145</v>
      </c>
      <c r="P4245" s="11" t="s">
        <v>99</v>
      </c>
    </row>
    <row r="4246" spans="1:16" ht="36" x14ac:dyDescent="0.25">
      <c r="A4246" s="38">
        <v>40782</v>
      </c>
      <c r="B4246" s="38">
        <v>40794</v>
      </c>
      <c r="C4246" s="11">
        <v>2011</v>
      </c>
      <c r="D4246" s="11" t="s">
        <v>104</v>
      </c>
      <c r="E4246" s="11" t="s">
        <v>276</v>
      </c>
      <c r="F4246" s="11" t="s">
        <v>92</v>
      </c>
      <c r="G4246" s="11" t="s">
        <v>5987</v>
      </c>
      <c r="H4246" s="11" t="s">
        <v>5988</v>
      </c>
      <c r="I4246" s="12">
        <v>3</v>
      </c>
      <c r="J4246" s="12">
        <v>10048</v>
      </c>
      <c r="K4246" s="12">
        <v>303</v>
      </c>
      <c r="L4246" s="12" t="s">
        <v>145</v>
      </c>
      <c r="M4246" s="12" t="s">
        <v>145</v>
      </c>
      <c r="N4246" s="39" t="s">
        <v>145</v>
      </c>
      <c r="O4246" s="31">
        <v>255.16598000000002</v>
      </c>
      <c r="P4246" s="11" t="s">
        <v>298</v>
      </c>
    </row>
    <row r="4247" spans="1:16" ht="36" x14ac:dyDescent="0.25">
      <c r="A4247" s="38">
        <v>40783</v>
      </c>
      <c r="B4247" s="38">
        <v>40783</v>
      </c>
      <c r="C4247" s="11">
        <v>2011</v>
      </c>
      <c r="D4247" s="11" t="s">
        <v>13</v>
      </c>
      <c r="E4247" s="11" t="s">
        <v>125</v>
      </c>
      <c r="F4247" s="11" t="s">
        <v>100</v>
      </c>
      <c r="G4247" s="11" t="s">
        <v>3791</v>
      </c>
      <c r="H4247" s="11" t="s">
        <v>5989</v>
      </c>
      <c r="I4247" s="12">
        <v>1</v>
      </c>
      <c r="J4247" s="12">
        <v>1</v>
      </c>
      <c r="K4247" s="12">
        <v>0</v>
      </c>
      <c r="L4247" s="12">
        <v>0</v>
      </c>
      <c r="M4247" s="12">
        <v>0</v>
      </c>
      <c r="N4247" s="39">
        <v>0</v>
      </c>
      <c r="O4247" s="31" t="s">
        <v>145</v>
      </c>
      <c r="P4247" s="11" t="s">
        <v>99</v>
      </c>
    </row>
    <row r="4248" spans="1:16" ht="48" x14ac:dyDescent="0.25">
      <c r="A4248" s="38">
        <v>40783</v>
      </c>
      <c r="B4248" s="38">
        <v>40783</v>
      </c>
      <c r="C4248" s="11">
        <v>2011</v>
      </c>
      <c r="D4248" s="11" t="s">
        <v>34</v>
      </c>
      <c r="E4248" s="11" t="s">
        <v>35</v>
      </c>
      <c r="F4248" s="36" t="s">
        <v>51</v>
      </c>
      <c r="G4248" s="11" t="s">
        <v>5990</v>
      </c>
      <c r="H4248" s="11" t="s">
        <v>5991</v>
      </c>
      <c r="I4248" s="12">
        <v>3</v>
      </c>
      <c r="J4248" s="12" t="s">
        <v>145</v>
      </c>
      <c r="K4248" s="12" t="s">
        <v>145</v>
      </c>
      <c r="L4248" s="12" t="s">
        <v>145</v>
      </c>
      <c r="M4248" s="12" t="s">
        <v>145</v>
      </c>
      <c r="N4248" s="39" t="s">
        <v>145</v>
      </c>
      <c r="O4248" s="31">
        <v>58.503590000000003</v>
      </c>
      <c r="P4248" s="11" t="s">
        <v>298</v>
      </c>
    </row>
    <row r="4249" spans="1:16" ht="48" x14ac:dyDescent="0.25">
      <c r="A4249" s="38">
        <v>40784</v>
      </c>
      <c r="B4249" s="38">
        <v>40784</v>
      </c>
      <c r="C4249" s="11">
        <v>2011</v>
      </c>
      <c r="D4249" s="11" t="s">
        <v>13</v>
      </c>
      <c r="E4249" s="11" t="s">
        <v>173</v>
      </c>
      <c r="F4249" s="36" t="s">
        <v>162</v>
      </c>
      <c r="G4249" s="11" t="s">
        <v>5992</v>
      </c>
      <c r="H4249" s="11" t="s">
        <v>5993</v>
      </c>
      <c r="I4249" s="12">
        <v>0</v>
      </c>
      <c r="J4249" s="12">
        <v>1</v>
      </c>
      <c r="K4249" s="12">
        <v>0</v>
      </c>
      <c r="L4249" s="12">
        <v>0</v>
      </c>
      <c r="M4249" s="12">
        <v>0</v>
      </c>
      <c r="N4249" s="39">
        <v>0</v>
      </c>
      <c r="O4249" s="31" t="s">
        <v>145</v>
      </c>
      <c r="P4249" s="11" t="s">
        <v>99</v>
      </c>
    </row>
    <row r="4250" spans="1:16" ht="72" x14ac:dyDescent="0.25">
      <c r="A4250" s="38">
        <v>40785</v>
      </c>
      <c r="B4250" s="38">
        <v>40785</v>
      </c>
      <c r="C4250" s="11">
        <v>2011</v>
      </c>
      <c r="D4250" s="11" t="s">
        <v>115</v>
      </c>
      <c r="E4250" s="11" t="s">
        <v>116</v>
      </c>
      <c r="F4250" s="36" t="s">
        <v>162</v>
      </c>
      <c r="G4250" s="11" t="s">
        <v>971</v>
      </c>
      <c r="H4250" s="11" t="s">
        <v>5994</v>
      </c>
      <c r="I4250" s="12">
        <v>1</v>
      </c>
      <c r="J4250" s="12">
        <v>15</v>
      </c>
      <c r="K4250" s="12">
        <v>0</v>
      </c>
      <c r="L4250" s="12">
        <v>0</v>
      </c>
      <c r="M4250" s="12">
        <v>0</v>
      </c>
      <c r="N4250" s="39">
        <v>0</v>
      </c>
      <c r="O4250" s="31">
        <v>0.67500000000000004</v>
      </c>
      <c r="P4250" s="11" t="s">
        <v>99</v>
      </c>
    </row>
    <row r="4251" spans="1:16" ht="60" x14ac:dyDescent="0.25">
      <c r="A4251" s="38">
        <v>40785</v>
      </c>
      <c r="B4251" s="38">
        <v>40785</v>
      </c>
      <c r="C4251" s="11">
        <v>2011</v>
      </c>
      <c r="D4251" s="11" t="s">
        <v>115</v>
      </c>
      <c r="E4251" s="11" t="s">
        <v>116</v>
      </c>
      <c r="F4251" s="36" t="s">
        <v>162</v>
      </c>
      <c r="G4251" s="11" t="s">
        <v>5995</v>
      </c>
      <c r="H4251" s="11" t="s">
        <v>5996</v>
      </c>
      <c r="I4251" s="12">
        <v>2</v>
      </c>
      <c r="J4251" s="12">
        <v>16</v>
      </c>
      <c r="K4251" s="12">
        <v>0</v>
      </c>
      <c r="L4251" s="12">
        <v>0</v>
      </c>
      <c r="M4251" s="12">
        <v>0</v>
      </c>
      <c r="N4251" s="39">
        <v>0</v>
      </c>
      <c r="O4251" s="31">
        <v>1.2</v>
      </c>
      <c r="P4251" s="11" t="s">
        <v>99</v>
      </c>
    </row>
    <row r="4252" spans="1:16" ht="36" x14ac:dyDescent="0.25">
      <c r="A4252" s="38">
        <v>40786</v>
      </c>
      <c r="B4252" s="38">
        <v>40787</v>
      </c>
      <c r="C4252" s="11">
        <v>2011</v>
      </c>
      <c r="D4252" s="11" t="s">
        <v>34</v>
      </c>
      <c r="E4252" s="11" t="s">
        <v>35</v>
      </c>
      <c r="F4252" s="11" t="s">
        <v>92</v>
      </c>
      <c r="G4252" s="11" t="s">
        <v>5997</v>
      </c>
      <c r="H4252" s="11" t="s">
        <v>5998</v>
      </c>
      <c r="I4252" s="12">
        <v>0</v>
      </c>
      <c r="J4252" s="12">
        <v>2332</v>
      </c>
      <c r="K4252" s="12">
        <v>12</v>
      </c>
      <c r="L4252" s="12" t="s">
        <v>145</v>
      </c>
      <c r="M4252" s="12" t="s">
        <v>145</v>
      </c>
      <c r="N4252" s="39" t="s">
        <v>145</v>
      </c>
      <c r="O4252" s="31">
        <v>69.886206000000001</v>
      </c>
      <c r="P4252" s="11" t="s">
        <v>298</v>
      </c>
    </row>
    <row r="4253" spans="1:16" ht="72" x14ac:dyDescent="0.25">
      <c r="A4253" s="38">
        <v>40787</v>
      </c>
      <c r="B4253" s="38">
        <v>40787</v>
      </c>
      <c r="C4253" s="11">
        <v>2011</v>
      </c>
      <c r="D4253" s="11" t="s">
        <v>13</v>
      </c>
      <c r="E4253" s="11" t="s">
        <v>112</v>
      </c>
      <c r="F4253" s="36" t="s">
        <v>15</v>
      </c>
      <c r="G4253" s="11" t="s">
        <v>5999</v>
      </c>
      <c r="H4253" s="11" t="s">
        <v>6000</v>
      </c>
      <c r="I4253" s="12">
        <v>0</v>
      </c>
      <c r="J4253" s="12">
        <v>180</v>
      </c>
      <c r="K4253" s="12">
        <v>0</v>
      </c>
      <c r="L4253" s="12">
        <v>1</v>
      </c>
      <c r="M4253" s="12">
        <v>0</v>
      </c>
      <c r="N4253" s="39">
        <v>0</v>
      </c>
      <c r="O4253" s="31" t="s">
        <v>145</v>
      </c>
      <c r="P4253" s="11" t="s">
        <v>99</v>
      </c>
    </row>
    <row r="4254" spans="1:16" ht="36" x14ac:dyDescent="0.25">
      <c r="A4254" s="38">
        <v>40787</v>
      </c>
      <c r="B4254" s="38">
        <v>40793</v>
      </c>
      <c r="C4254" s="11">
        <v>2011</v>
      </c>
      <c r="D4254" s="11" t="s">
        <v>34</v>
      </c>
      <c r="E4254" s="11" t="s">
        <v>35</v>
      </c>
      <c r="F4254" s="11" t="s">
        <v>92</v>
      </c>
      <c r="G4254" s="11" t="s">
        <v>5150</v>
      </c>
      <c r="H4254" s="11" t="s">
        <v>6001</v>
      </c>
      <c r="I4254" s="12">
        <v>0</v>
      </c>
      <c r="J4254" s="12">
        <v>1795</v>
      </c>
      <c r="K4254" s="12" t="s">
        <v>145</v>
      </c>
      <c r="L4254" s="12" t="s">
        <v>145</v>
      </c>
      <c r="M4254" s="12" t="s">
        <v>145</v>
      </c>
      <c r="N4254" s="39" t="s">
        <v>145</v>
      </c>
      <c r="O4254" s="31">
        <v>302.79186100000004</v>
      </c>
      <c r="P4254" s="11" t="s">
        <v>298</v>
      </c>
    </row>
    <row r="4255" spans="1:16" ht="72" x14ac:dyDescent="0.25">
      <c r="A4255" s="38">
        <v>40787</v>
      </c>
      <c r="B4255" s="38">
        <v>40789</v>
      </c>
      <c r="C4255" s="11">
        <v>2011</v>
      </c>
      <c r="D4255" s="11" t="s">
        <v>34</v>
      </c>
      <c r="E4255" s="11" t="s">
        <v>35</v>
      </c>
      <c r="F4255" s="36" t="s">
        <v>162</v>
      </c>
      <c r="G4255" s="11" t="s">
        <v>6002</v>
      </c>
      <c r="H4255" s="11" t="s">
        <v>6003</v>
      </c>
      <c r="I4255" s="12">
        <v>0</v>
      </c>
      <c r="J4255" s="12">
        <v>2135</v>
      </c>
      <c r="K4255" s="12">
        <v>427</v>
      </c>
      <c r="L4255" s="12" t="s">
        <v>145</v>
      </c>
      <c r="M4255" s="12" t="s">
        <v>145</v>
      </c>
      <c r="N4255" s="39" t="s">
        <v>145</v>
      </c>
      <c r="O4255" s="31">
        <v>414.96927199999999</v>
      </c>
      <c r="P4255" s="11" t="s">
        <v>298</v>
      </c>
    </row>
    <row r="4256" spans="1:16" ht="36" x14ac:dyDescent="0.25">
      <c r="A4256" s="38">
        <v>40787</v>
      </c>
      <c r="B4256" s="38">
        <v>40847</v>
      </c>
      <c r="C4256" s="11">
        <v>2011</v>
      </c>
      <c r="D4256" s="11" t="s">
        <v>34</v>
      </c>
      <c r="E4256" s="11" t="s">
        <v>39</v>
      </c>
      <c r="F4256" s="36" t="s">
        <v>42</v>
      </c>
      <c r="G4256" s="11" t="s">
        <v>6004</v>
      </c>
      <c r="H4256" s="11" t="s">
        <v>6005</v>
      </c>
      <c r="I4256" s="12">
        <v>0</v>
      </c>
      <c r="J4256" s="12">
        <v>546</v>
      </c>
      <c r="K4256" s="12">
        <v>0</v>
      </c>
      <c r="L4256" s="12">
        <v>0</v>
      </c>
      <c r="M4256" s="12">
        <v>0</v>
      </c>
      <c r="N4256" s="39">
        <v>502.3</v>
      </c>
      <c r="O4256" s="31">
        <v>2.3359999999999999</v>
      </c>
      <c r="P4256" s="11" t="s">
        <v>41</v>
      </c>
    </row>
    <row r="4257" spans="1:16" ht="72" x14ac:dyDescent="0.25">
      <c r="A4257" s="38">
        <v>40788</v>
      </c>
      <c r="B4257" s="38">
        <v>40788</v>
      </c>
      <c r="C4257" s="11">
        <v>2011</v>
      </c>
      <c r="D4257" s="11" t="s">
        <v>13</v>
      </c>
      <c r="E4257" s="11" t="s">
        <v>125</v>
      </c>
      <c r="F4257" s="36" t="s">
        <v>28</v>
      </c>
      <c r="G4257" s="11" t="s">
        <v>698</v>
      </c>
      <c r="H4257" s="11" t="s">
        <v>6006</v>
      </c>
      <c r="I4257" s="12">
        <v>0</v>
      </c>
      <c r="J4257" s="12">
        <v>23</v>
      </c>
      <c r="K4257" s="12">
        <v>0</v>
      </c>
      <c r="L4257" s="12">
        <v>0</v>
      </c>
      <c r="M4257" s="12">
        <v>0</v>
      </c>
      <c r="N4257" s="39">
        <v>0</v>
      </c>
      <c r="O4257" s="31" t="s">
        <v>145</v>
      </c>
      <c r="P4257" s="11" t="s">
        <v>99</v>
      </c>
    </row>
    <row r="4258" spans="1:16" ht="96" x14ac:dyDescent="0.25">
      <c r="A4258" s="38">
        <v>40788</v>
      </c>
      <c r="B4258" s="38">
        <v>40788</v>
      </c>
      <c r="C4258" s="11">
        <v>2011</v>
      </c>
      <c r="D4258" s="11" t="s">
        <v>13</v>
      </c>
      <c r="E4258" s="11" t="s">
        <v>149</v>
      </c>
      <c r="F4258" s="36" t="s">
        <v>28</v>
      </c>
      <c r="G4258" s="11" t="s">
        <v>228</v>
      </c>
      <c r="H4258" s="11" t="s">
        <v>6007</v>
      </c>
      <c r="I4258" s="12">
        <v>0</v>
      </c>
      <c r="J4258" s="12">
        <v>100</v>
      </c>
      <c r="K4258" s="12">
        <v>0</v>
      </c>
      <c r="L4258" s="12">
        <v>0</v>
      </c>
      <c r="M4258" s="12">
        <v>0</v>
      </c>
      <c r="N4258" s="39">
        <v>0</v>
      </c>
      <c r="O4258" s="31" t="s">
        <v>145</v>
      </c>
      <c r="P4258" s="11" t="s">
        <v>99</v>
      </c>
    </row>
    <row r="4259" spans="1:16" ht="108" x14ac:dyDescent="0.25">
      <c r="A4259" s="38">
        <v>40788</v>
      </c>
      <c r="B4259" s="38">
        <v>40788</v>
      </c>
      <c r="C4259" s="11">
        <v>2011</v>
      </c>
      <c r="D4259" s="11" t="s">
        <v>115</v>
      </c>
      <c r="E4259" s="11" t="s">
        <v>116</v>
      </c>
      <c r="F4259" s="36" t="s">
        <v>28</v>
      </c>
      <c r="G4259" s="11" t="s">
        <v>228</v>
      </c>
      <c r="H4259" s="11" t="s">
        <v>6008</v>
      </c>
      <c r="I4259" s="12">
        <v>1</v>
      </c>
      <c r="J4259" s="12">
        <v>27</v>
      </c>
      <c r="K4259" s="12">
        <v>0</v>
      </c>
      <c r="L4259" s="12">
        <v>0</v>
      </c>
      <c r="M4259" s="12">
        <v>0</v>
      </c>
      <c r="N4259" s="39">
        <v>0</v>
      </c>
      <c r="O4259" s="31" t="s">
        <v>145</v>
      </c>
      <c r="P4259" s="11" t="s">
        <v>99</v>
      </c>
    </row>
    <row r="4260" spans="1:16" ht="60" x14ac:dyDescent="0.25">
      <c r="A4260" s="38">
        <v>40789</v>
      </c>
      <c r="B4260" s="38">
        <v>40789</v>
      </c>
      <c r="C4260" s="11">
        <v>2011</v>
      </c>
      <c r="D4260" s="11" t="s">
        <v>104</v>
      </c>
      <c r="E4260" s="11" t="s">
        <v>276</v>
      </c>
      <c r="F4260" s="36" t="s">
        <v>36</v>
      </c>
      <c r="G4260" s="11" t="s">
        <v>2090</v>
      </c>
      <c r="H4260" s="11" t="s">
        <v>6009</v>
      </c>
      <c r="I4260" s="12">
        <v>1</v>
      </c>
      <c r="J4260" s="12">
        <v>4</v>
      </c>
      <c r="K4260" s="12">
        <v>1</v>
      </c>
      <c r="L4260" s="12">
        <v>0</v>
      </c>
      <c r="M4260" s="12">
        <v>0</v>
      </c>
      <c r="N4260" s="39">
        <v>0</v>
      </c>
      <c r="O4260" s="31">
        <v>0.12</v>
      </c>
      <c r="P4260" s="11" t="s">
        <v>99</v>
      </c>
    </row>
    <row r="4261" spans="1:16" ht="48" x14ac:dyDescent="0.25">
      <c r="A4261" s="38">
        <v>40789</v>
      </c>
      <c r="B4261" s="38">
        <v>40789</v>
      </c>
      <c r="C4261" s="11">
        <v>2011</v>
      </c>
      <c r="D4261" s="11" t="s">
        <v>34</v>
      </c>
      <c r="E4261" s="11" t="s">
        <v>35</v>
      </c>
      <c r="F4261" s="36" t="s">
        <v>51</v>
      </c>
      <c r="G4261" s="11" t="s">
        <v>6010</v>
      </c>
      <c r="H4261" s="11" t="s">
        <v>6011</v>
      </c>
      <c r="I4261" s="12">
        <v>1</v>
      </c>
      <c r="J4261" s="12" t="s">
        <v>145</v>
      </c>
      <c r="K4261" s="12" t="s">
        <v>145</v>
      </c>
      <c r="L4261" s="12" t="s">
        <v>145</v>
      </c>
      <c r="M4261" s="12" t="s">
        <v>145</v>
      </c>
      <c r="N4261" s="39" t="s">
        <v>145</v>
      </c>
      <c r="O4261" s="31">
        <v>21.779174000000001</v>
      </c>
      <c r="P4261" s="11" t="s">
        <v>298</v>
      </c>
    </row>
    <row r="4262" spans="1:16" ht="192" x14ac:dyDescent="0.25">
      <c r="A4262" s="38">
        <v>40790</v>
      </c>
      <c r="B4262" s="38">
        <v>40790</v>
      </c>
      <c r="C4262" s="11">
        <v>2011</v>
      </c>
      <c r="D4262" s="11" t="s">
        <v>34</v>
      </c>
      <c r="E4262" s="11" t="s">
        <v>35</v>
      </c>
      <c r="F4262" s="36" t="s">
        <v>36</v>
      </c>
      <c r="G4262" s="11" t="s">
        <v>6012</v>
      </c>
      <c r="H4262" s="11" t="s">
        <v>6013</v>
      </c>
      <c r="I4262" s="12">
        <v>0</v>
      </c>
      <c r="J4262" s="12">
        <v>470</v>
      </c>
      <c r="K4262" s="12">
        <v>94</v>
      </c>
      <c r="L4262" s="12">
        <v>0</v>
      </c>
      <c r="M4262" s="12">
        <v>0</v>
      </c>
      <c r="N4262" s="39">
        <v>0</v>
      </c>
      <c r="O4262" s="31">
        <v>2.585</v>
      </c>
      <c r="P4262" s="11" t="s">
        <v>99</v>
      </c>
    </row>
    <row r="4263" spans="1:16" ht="36" x14ac:dyDescent="0.25">
      <c r="A4263" s="38">
        <v>40791</v>
      </c>
      <c r="B4263" s="38">
        <v>40791</v>
      </c>
      <c r="C4263" s="11">
        <v>2011</v>
      </c>
      <c r="D4263" s="11" t="s">
        <v>34</v>
      </c>
      <c r="E4263" s="11" t="s">
        <v>35</v>
      </c>
      <c r="F4263" s="36" t="s">
        <v>36</v>
      </c>
      <c r="G4263" s="11" t="s">
        <v>336</v>
      </c>
      <c r="H4263" s="11" t="s">
        <v>6014</v>
      </c>
      <c r="I4263" s="12">
        <v>0</v>
      </c>
      <c r="J4263" s="12">
        <v>7873</v>
      </c>
      <c r="K4263" s="12">
        <v>2</v>
      </c>
      <c r="L4263" s="12">
        <v>1</v>
      </c>
      <c r="M4263" s="12" t="s">
        <v>145</v>
      </c>
      <c r="N4263" s="39" t="s">
        <v>145</v>
      </c>
      <c r="O4263" s="31">
        <v>417.195742</v>
      </c>
      <c r="P4263" s="11" t="s">
        <v>298</v>
      </c>
    </row>
    <row r="4264" spans="1:16" ht="72" x14ac:dyDescent="0.25">
      <c r="A4264" s="38">
        <v>40792</v>
      </c>
      <c r="B4264" s="38">
        <v>40792</v>
      </c>
      <c r="C4264" s="11">
        <v>2011</v>
      </c>
      <c r="D4264" s="11" t="s">
        <v>13</v>
      </c>
      <c r="E4264" s="11" t="s">
        <v>149</v>
      </c>
      <c r="F4264" s="36" t="s">
        <v>57</v>
      </c>
      <c r="G4264" s="11" t="s">
        <v>3189</v>
      </c>
      <c r="H4264" s="11" t="s">
        <v>6015</v>
      </c>
      <c r="I4264" s="12">
        <v>0</v>
      </c>
      <c r="J4264" s="12">
        <v>1500</v>
      </c>
      <c r="K4264" s="12">
        <v>0</v>
      </c>
      <c r="L4264" s="12">
        <v>0</v>
      </c>
      <c r="M4264" s="12">
        <v>0</v>
      </c>
      <c r="N4264" s="39">
        <v>0</v>
      </c>
      <c r="O4264" s="31" t="s">
        <v>145</v>
      </c>
      <c r="P4264" s="11" t="s">
        <v>99</v>
      </c>
    </row>
    <row r="4265" spans="1:16" ht="60" x14ac:dyDescent="0.25">
      <c r="A4265" s="38">
        <v>40792</v>
      </c>
      <c r="B4265" s="38">
        <v>40792</v>
      </c>
      <c r="C4265" s="11">
        <v>2011</v>
      </c>
      <c r="D4265" s="11" t="s">
        <v>115</v>
      </c>
      <c r="E4265" s="11" t="s">
        <v>116</v>
      </c>
      <c r="F4265" s="36" t="s">
        <v>57</v>
      </c>
      <c r="G4265" s="11" t="s">
        <v>235</v>
      </c>
      <c r="H4265" s="11" t="s">
        <v>6016</v>
      </c>
      <c r="I4265" s="12">
        <v>0</v>
      </c>
      <c r="J4265" s="12">
        <v>2</v>
      </c>
      <c r="K4265" s="12">
        <v>0</v>
      </c>
      <c r="L4265" s="12">
        <v>0</v>
      </c>
      <c r="M4265" s="12">
        <v>0</v>
      </c>
      <c r="N4265" s="39">
        <v>0</v>
      </c>
      <c r="O4265" s="31" t="s">
        <v>145</v>
      </c>
      <c r="P4265" s="11" t="s">
        <v>99</v>
      </c>
    </row>
    <row r="4266" spans="1:16" ht="96" x14ac:dyDescent="0.25">
      <c r="A4266" s="38">
        <v>40792</v>
      </c>
      <c r="B4266" s="38">
        <v>40792</v>
      </c>
      <c r="C4266" s="11">
        <v>2011</v>
      </c>
      <c r="D4266" s="11" t="s">
        <v>115</v>
      </c>
      <c r="E4266" s="11" t="s">
        <v>116</v>
      </c>
      <c r="F4266" s="36" t="s">
        <v>57</v>
      </c>
      <c r="G4266" s="11" t="s">
        <v>3574</v>
      </c>
      <c r="H4266" s="11" t="s">
        <v>6017</v>
      </c>
      <c r="I4266" s="12">
        <v>0</v>
      </c>
      <c r="J4266" s="12">
        <v>3</v>
      </c>
      <c r="K4266" s="12">
        <v>0</v>
      </c>
      <c r="L4266" s="12">
        <v>0</v>
      </c>
      <c r="M4266" s="12">
        <v>0</v>
      </c>
      <c r="N4266" s="39">
        <v>0</v>
      </c>
      <c r="O4266" s="31" t="s">
        <v>145</v>
      </c>
      <c r="P4266" s="11" t="s">
        <v>99</v>
      </c>
    </row>
    <row r="4267" spans="1:16" ht="60" x14ac:dyDescent="0.25">
      <c r="A4267" s="38">
        <v>40793</v>
      </c>
      <c r="B4267" s="38">
        <v>40793</v>
      </c>
      <c r="C4267" s="11">
        <v>2011</v>
      </c>
      <c r="D4267" s="11" t="s">
        <v>34</v>
      </c>
      <c r="E4267" s="11" t="s">
        <v>35</v>
      </c>
      <c r="F4267" s="36" t="s">
        <v>165</v>
      </c>
      <c r="G4267" s="11" t="s">
        <v>6018</v>
      </c>
      <c r="H4267" s="11" t="s">
        <v>6019</v>
      </c>
      <c r="I4267" s="12">
        <v>2</v>
      </c>
      <c r="J4267" s="12">
        <v>4335</v>
      </c>
      <c r="K4267" s="12">
        <v>867</v>
      </c>
      <c r="L4267" s="12">
        <v>0</v>
      </c>
      <c r="M4267" s="12">
        <v>0</v>
      </c>
      <c r="N4267" s="39">
        <v>0</v>
      </c>
      <c r="O4267" s="31">
        <f>(K4267*5120)/1000000</f>
        <v>4.4390400000000003</v>
      </c>
      <c r="P4267" s="11" t="s">
        <v>99</v>
      </c>
    </row>
    <row r="4268" spans="1:16" ht="48" x14ac:dyDescent="0.25">
      <c r="A4268" s="38">
        <v>40793</v>
      </c>
      <c r="B4268" s="38">
        <v>40793</v>
      </c>
      <c r="C4268" s="11">
        <v>2011</v>
      </c>
      <c r="D4268" s="11" t="s">
        <v>115</v>
      </c>
      <c r="E4268" s="11" t="s">
        <v>116</v>
      </c>
      <c r="F4268" s="36" t="s">
        <v>165</v>
      </c>
      <c r="G4268" s="11" t="s">
        <v>5944</v>
      </c>
      <c r="H4268" s="11" t="s">
        <v>6020</v>
      </c>
      <c r="I4268" s="12">
        <v>1</v>
      </c>
      <c r="J4268" s="12">
        <v>2</v>
      </c>
      <c r="K4268" s="12">
        <v>0</v>
      </c>
      <c r="L4268" s="12">
        <v>0</v>
      </c>
      <c r="M4268" s="12">
        <v>0</v>
      </c>
      <c r="N4268" s="39">
        <v>0</v>
      </c>
      <c r="O4268" s="31">
        <v>0</v>
      </c>
      <c r="P4268" s="11" t="s">
        <v>99</v>
      </c>
    </row>
    <row r="4269" spans="1:16" ht="84" x14ac:dyDescent="0.25">
      <c r="A4269" s="38">
        <v>40793</v>
      </c>
      <c r="B4269" s="38">
        <v>40793</v>
      </c>
      <c r="C4269" s="11">
        <v>2011</v>
      </c>
      <c r="D4269" s="11" t="s">
        <v>104</v>
      </c>
      <c r="E4269" s="11" t="s">
        <v>276</v>
      </c>
      <c r="F4269" s="36" t="s">
        <v>165</v>
      </c>
      <c r="G4269" s="11" t="s">
        <v>6021</v>
      </c>
      <c r="H4269" s="11" t="s">
        <v>6022</v>
      </c>
      <c r="I4269" s="12">
        <v>0</v>
      </c>
      <c r="J4269" s="12">
        <v>49</v>
      </c>
      <c r="K4269" s="12">
        <v>10</v>
      </c>
      <c r="L4269" s="12">
        <v>0</v>
      </c>
      <c r="M4269" s="12">
        <v>0</v>
      </c>
      <c r="N4269" s="39">
        <v>0</v>
      </c>
      <c r="O4269" s="31">
        <v>0.28000000000000003</v>
      </c>
      <c r="P4269" s="11" t="s">
        <v>99</v>
      </c>
    </row>
    <row r="4270" spans="1:16" ht="72" x14ac:dyDescent="0.25">
      <c r="A4270" s="38">
        <v>40793</v>
      </c>
      <c r="B4270" s="38">
        <v>40793</v>
      </c>
      <c r="C4270" s="11">
        <v>2011</v>
      </c>
      <c r="D4270" s="11" t="s">
        <v>34</v>
      </c>
      <c r="E4270" s="11" t="s">
        <v>35</v>
      </c>
      <c r="F4270" s="36" t="s">
        <v>78</v>
      </c>
      <c r="G4270" s="11" t="s">
        <v>4658</v>
      </c>
      <c r="H4270" s="11" t="s">
        <v>6023</v>
      </c>
      <c r="I4270" s="12">
        <v>2</v>
      </c>
      <c r="J4270" s="12">
        <v>7</v>
      </c>
      <c r="K4270" s="12">
        <v>1</v>
      </c>
      <c r="L4270" s="12">
        <v>0</v>
      </c>
      <c r="M4270" s="12">
        <v>0</v>
      </c>
      <c r="N4270" s="39">
        <v>0</v>
      </c>
      <c r="O4270" s="31">
        <v>9.5904000000000003E-2</v>
      </c>
      <c r="P4270" s="11" t="s">
        <v>99</v>
      </c>
    </row>
    <row r="4271" spans="1:16" ht="96" x14ac:dyDescent="0.25">
      <c r="A4271" s="38">
        <v>40793</v>
      </c>
      <c r="B4271" s="38">
        <v>40795</v>
      </c>
      <c r="C4271" s="11">
        <v>2011</v>
      </c>
      <c r="D4271" s="11" t="s">
        <v>34</v>
      </c>
      <c r="E4271" s="11" t="s">
        <v>95</v>
      </c>
      <c r="F4271" s="11" t="s">
        <v>100</v>
      </c>
      <c r="G4271" s="11" t="s">
        <v>5386</v>
      </c>
      <c r="H4271" s="11" t="s">
        <v>6024</v>
      </c>
      <c r="I4271" s="12">
        <v>0</v>
      </c>
      <c r="J4271" s="12">
        <v>21861</v>
      </c>
      <c r="K4271" s="12">
        <v>0</v>
      </c>
      <c r="L4271" s="12">
        <v>0</v>
      </c>
      <c r="M4271" s="12">
        <v>0</v>
      </c>
      <c r="N4271" s="39">
        <v>86405.93</v>
      </c>
      <c r="O4271" s="31">
        <v>614.47199999999998</v>
      </c>
      <c r="P4271" s="11" t="s">
        <v>41</v>
      </c>
    </row>
    <row r="4272" spans="1:16" ht="60" x14ac:dyDescent="0.25">
      <c r="A4272" s="38">
        <v>40794</v>
      </c>
      <c r="B4272" s="38">
        <v>40794</v>
      </c>
      <c r="C4272" s="11">
        <v>2011</v>
      </c>
      <c r="D4272" s="11" t="s">
        <v>34</v>
      </c>
      <c r="E4272" s="11" t="s">
        <v>182</v>
      </c>
      <c r="F4272" s="36" t="s">
        <v>165</v>
      </c>
      <c r="G4272" s="11" t="s">
        <v>6025</v>
      </c>
      <c r="H4272" s="11" t="s">
        <v>6026</v>
      </c>
      <c r="I4272" s="12">
        <v>0</v>
      </c>
      <c r="J4272" s="12">
        <v>25</v>
      </c>
      <c r="K4272" s="12">
        <v>0</v>
      </c>
      <c r="L4272" s="12">
        <v>0</v>
      </c>
      <c r="M4272" s="12">
        <v>0</v>
      </c>
      <c r="N4272" s="39">
        <v>0</v>
      </c>
      <c r="O4272" s="31">
        <f>((2*37800)+(8*250000))/1000000</f>
        <v>2.0756000000000001</v>
      </c>
      <c r="P4272" s="11" t="s">
        <v>99</v>
      </c>
    </row>
    <row r="4273" spans="1:16" ht="36" x14ac:dyDescent="0.25">
      <c r="A4273" s="38">
        <v>40794</v>
      </c>
      <c r="B4273" s="38">
        <v>40794</v>
      </c>
      <c r="C4273" s="11">
        <v>2011</v>
      </c>
      <c r="D4273" s="11" t="s">
        <v>34</v>
      </c>
      <c r="E4273" s="11" t="s">
        <v>95</v>
      </c>
      <c r="F4273" s="36" t="s">
        <v>162</v>
      </c>
      <c r="G4273" s="11" t="s">
        <v>6027</v>
      </c>
      <c r="H4273" s="11" t="s">
        <v>6028</v>
      </c>
      <c r="I4273" s="12">
        <v>0</v>
      </c>
      <c r="J4273" s="12">
        <v>614</v>
      </c>
      <c r="K4273" s="12">
        <v>0</v>
      </c>
      <c r="L4273" s="12">
        <v>0</v>
      </c>
      <c r="M4273" s="12">
        <v>0</v>
      </c>
      <c r="N4273" s="39">
        <v>1766.5</v>
      </c>
      <c r="O4273" s="31">
        <v>12.082000000000001</v>
      </c>
      <c r="P4273" s="11" t="s">
        <v>41</v>
      </c>
    </row>
    <row r="4274" spans="1:16" ht="36" x14ac:dyDescent="0.25">
      <c r="A4274" s="38">
        <v>40795</v>
      </c>
      <c r="B4274" s="38">
        <v>40795</v>
      </c>
      <c r="C4274" s="11">
        <v>2011</v>
      </c>
      <c r="D4274" s="11" t="s">
        <v>34</v>
      </c>
      <c r="E4274" s="11" t="s">
        <v>95</v>
      </c>
      <c r="F4274" s="36" t="s">
        <v>97</v>
      </c>
      <c r="G4274" s="11" t="s">
        <v>2341</v>
      </c>
      <c r="H4274" s="11" t="s">
        <v>6029</v>
      </c>
      <c r="I4274" s="12">
        <v>0</v>
      </c>
      <c r="J4274" s="12">
        <v>10957</v>
      </c>
      <c r="K4274" s="12">
        <v>0</v>
      </c>
      <c r="L4274" s="12">
        <v>0</v>
      </c>
      <c r="M4274" s="12">
        <v>0</v>
      </c>
      <c r="N4274" s="39">
        <v>24818.75</v>
      </c>
      <c r="O4274" s="31">
        <v>182.06800000000001</v>
      </c>
      <c r="P4274" s="11" t="s">
        <v>41</v>
      </c>
    </row>
    <row r="4275" spans="1:16" ht="36" x14ac:dyDescent="0.25">
      <c r="A4275" s="38">
        <v>40795</v>
      </c>
      <c r="B4275" s="38">
        <v>40796</v>
      </c>
      <c r="C4275" s="11">
        <v>2011</v>
      </c>
      <c r="D4275" s="11" t="s">
        <v>34</v>
      </c>
      <c r="E4275" s="11" t="s">
        <v>95</v>
      </c>
      <c r="F4275" s="36" t="s">
        <v>165</v>
      </c>
      <c r="G4275" s="11" t="s">
        <v>205</v>
      </c>
      <c r="H4275" s="11" t="s">
        <v>6030</v>
      </c>
      <c r="I4275" s="12">
        <v>0</v>
      </c>
      <c r="J4275" s="12">
        <v>883</v>
      </c>
      <c r="K4275" s="12">
        <v>0</v>
      </c>
      <c r="L4275" s="12">
        <v>0</v>
      </c>
      <c r="M4275" s="12">
        <v>0</v>
      </c>
      <c r="N4275" s="39">
        <v>1353.12</v>
      </c>
      <c r="O4275" s="31">
        <v>7.9749999999999996</v>
      </c>
      <c r="P4275" s="11" t="s">
        <v>41</v>
      </c>
    </row>
    <row r="4276" spans="1:16" ht="60" x14ac:dyDescent="0.25">
      <c r="A4276" s="38">
        <v>40795</v>
      </c>
      <c r="B4276" s="38">
        <v>40796</v>
      </c>
      <c r="C4276" s="11">
        <v>2011</v>
      </c>
      <c r="D4276" s="11" t="s">
        <v>34</v>
      </c>
      <c r="E4276" s="11" t="s">
        <v>95</v>
      </c>
      <c r="F4276" s="36" t="s">
        <v>155</v>
      </c>
      <c r="G4276" s="11" t="s">
        <v>6031</v>
      </c>
      <c r="H4276" s="11" t="s">
        <v>6032</v>
      </c>
      <c r="I4276" s="12">
        <v>0</v>
      </c>
      <c r="J4276" s="12">
        <v>1568</v>
      </c>
      <c r="K4276" s="12">
        <v>0</v>
      </c>
      <c r="L4276" s="12">
        <v>0</v>
      </c>
      <c r="M4276" s="12">
        <v>0</v>
      </c>
      <c r="N4276" s="39">
        <v>4455.1099999999997</v>
      </c>
      <c r="O4276" s="31">
        <v>37.149000000000001</v>
      </c>
      <c r="P4276" s="11" t="s">
        <v>41</v>
      </c>
    </row>
    <row r="4277" spans="1:16" ht="36" x14ac:dyDescent="0.25">
      <c r="A4277" s="38">
        <v>40796</v>
      </c>
      <c r="B4277" s="38">
        <v>40796</v>
      </c>
      <c r="C4277" s="11">
        <v>2011</v>
      </c>
      <c r="D4277" s="11" t="s">
        <v>34</v>
      </c>
      <c r="E4277" s="11" t="s">
        <v>95</v>
      </c>
      <c r="F4277" s="36" t="s">
        <v>75</v>
      </c>
      <c r="G4277" s="11" t="s">
        <v>6033</v>
      </c>
      <c r="H4277" s="11" t="s">
        <v>6034</v>
      </c>
      <c r="I4277" s="12">
        <v>0</v>
      </c>
      <c r="J4277" s="12">
        <v>2178</v>
      </c>
      <c r="K4277" s="12">
        <v>0</v>
      </c>
      <c r="L4277" s="12">
        <v>0</v>
      </c>
      <c r="M4277" s="12">
        <v>0</v>
      </c>
      <c r="N4277" s="39">
        <v>5968.73</v>
      </c>
      <c r="O4277" s="31">
        <v>20.89</v>
      </c>
      <c r="P4277" s="11" t="s">
        <v>41</v>
      </c>
    </row>
    <row r="4278" spans="1:16" ht="48" x14ac:dyDescent="0.25">
      <c r="A4278" s="38">
        <v>40797</v>
      </c>
      <c r="B4278" s="38">
        <v>40797</v>
      </c>
      <c r="C4278" s="11">
        <v>2011</v>
      </c>
      <c r="D4278" s="11" t="s">
        <v>34</v>
      </c>
      <c r="E4278" s="11" t="s">
        <v>35</v>
      </c>
      <c r="F4278" s="36" t="s">
        <v>162</v>
      </c>
      <c r="G4278" s="11" t="s">
        <v>6035</v>
      </c>
      <c r="H4278" s="11" t="s">
        <v>6036</v>
      </c>
      <c r="I4278" s="12">
        <v>1</v>
      </c>
      <c r="J4278" s="12">
        <v>544</v>
      </c>
      <c r="K4278" s="12">
        <v>28</v>
      </c>
      <c r="L4278" s="12">
        <v>0</v>
      </c>
      <c r="M4278" s="12">
        <v>0</v>
      </c>
      <c r="N4278" s="39">
        <v>0</v>
      </c>
      <c r="O4278" s="31">
        <v>7.0000000000000007E-2</v>
      </c>
      <c r="P4278" s="11" t="s">
        <v>99</v>
      </c>
    </row>
    <row r="4279" spans="1:16" ht="96" x14ac:dyDescent="0.25">
      <c r="A4279" s="38">
        <v>40798</v>
      </c>
      <c r="B4279" s="38">
        <v>40798</v>
      </c>
      <c r="C4279" s="11">
        <v>2011</v>
      </c>
      <c r="D4279" s="11" t="s">
        <v>34</v>
      </c>
      <c r="E4279" s="11" t="s">
        <v>35</v>
      </c>
      <c r="F4279" s="36" t="s">
        <v>15</v>
      </c>
      <c r="G4279" s="11" t="s">
        <v>6037</v>
      </c>
      <c r="H4279" s="11" t="s">
        <v>6038</v>
      </c>
      <c r="I4279" s="12">
        <v>0</v>
      </c>
      <c r="J4279" s="12">
        <v>100</v>
      </c>
      <c r="K4279" s="12">
        <v>15</v>
      </c>
      <c r="L4279" s="12">
        <v>0</v>
      </c>
      <c r="M4279" s="12">
        <v>0</v>
      </c>
      <c r="N4279" s="39">
        <v>0</v>
      </c>
      <c r="O4279" s="31">
        <f>(K4279*5120)/1000000</f>
        <v>7.6799999999999993E-2</v>
      </c>
      <c r="P4279" s="11" t="s">
        <v>99</v>
      </c>
    </row>
    <row r="4280" spans="1:16" ht="84" x14ac:dyDescent="0.25">
      <c r="A4280" s="38">
        <v>40798</v>
      </c>
      <c r="B4280" s="38">
        <v>40798</v>
      </c>
      <c r="C4280" s="11">
        <v>2011</v>
      </c>
      <c r="D4280" s="11" t="s">
        <v>104</v>
      </c>
      <c r="E4280" s="11" t="s">
        <v>276</v>
      </c>
      <c r="F4280" s="36" t="s">
        <v>15</v>
      </c>
      <c r="G4280" s="11" t="s">
        <v>6039</v>
      </c>
      <c r="H4280" s="11" t="s">
        <v>6040</v>
      </c>
      <c r="I4280" s="12">
        <v>5</v>
      </c>
      <c r="J4280" s="12">
        <v>25</v>
      </c>
      <c r="K4280" s="12">
        <v>5</v>
      </c>
      <c r="L4280" s="12">
        <v>0</v>
      </c>
      <c r="M4280" s="12">
        <v>0</v>
      </c>
      <c r="N4280" s="39">
        <v>0</v>
      </c>
      <c r="O4280" s="31">
        <f>(5*95904)/1000000</f>
        <v>0.47952</v>
      </c>
      <c r="P4280" s="11" t="s">
        <v>99</v>
      </c>
    </row>
    <row r="4281" spans="1:16" ht="36" x14ac:dyDescent="0.25">
      <c r="A4281" s="38">
        <v>40799</v>
      </c>
      <c r="B4281" s="38">
        <v>40799</v>
      </c>
      <c r="C4281" s="11">
        <v>2011</v>
      </c>
      <c r="D4281" s="11" t="s">
        <v>34</v>
      </c>
      <c r="E4281" s="11" t="s">
        <v>35</v>
      </c>
      <c r="F4281" s="36" t="s">
        <v>162</v>
      </c>
      <c r="G4281" s="11" t="s">
        <v>6041</v>
      </c>
      <c r="H4281" s="11" t="s">
        <v>6042</v>
      </c>
      <c r="I4281" s="12">
        <v>0</v>
      </c>
      <c r="J4281" s="12">
        <v>240</v>
      </c>
      <c r="K4281" s="12">
        <v>48</v>
      </c>
      <c r="L4281" s="12">
        <v>2</v>
      </c>
      <c r="M4281" s="12" t="s">
        <v>145</v>
      </c>
      <c r="N4281" s="39" t="s">
        <v>145</v>
      </c>
      <c r="O4281" s="31">
        <v>230.470156</v>
      </c>
      <c r="P4281" s="11" t="s">
        <v>298</v>
      </c>
    </row>
    <row r="4282" spans="1:16" ht="84" x14ac:dyDescent="0.25">
      <c r="A4282" s="38">
        <v>40801</v>
      </c>
      <c r="B4282" s="38">
        <v>40801</v>
      </c>
      <c r="C4282" s="11">
        <v>2011</v>
      </c>
      <c r="D4282" s="11" t="s">
        <v>115</v>
      </c>
      <c r="E4282" s="11" t="s">
        <v>116</v>
      </c>
      <c r="F4282" s="36" t="s">
        <v>19</v>
      </c>
      <c r="G4282" s="11" t="s">
        <v>3322</v>
      </c>
      <c r="H4282" s="11" t="s">
        <v>6043</v>
      </c>
      <c r="I4282" s="12">
        <v>0</v>
      </c>
      <c r="J4282" s="12">
        <v>2</v>
      </c>
      <c r="K4282" s="12">
        <v>0</v>
      </c>
      <c r="L4282" s="12">
        <v>0</v>
      </c>
      <c r="M4282" s="12">
        <v>0</v>
      </c>
      <c r="N4282" s="39">
        <v>0</v>
      </c>
      <c r="O4282" s="31">
        <f>((275000*2)+(25*20000))/1000000</f>
        <v>1.05</v>
      </c>
      <c r="P4282" s="11" t="s">
        <v>99</v>
      </c>
    </row>
    <row r="4283" spans="1:16" ht="48" x14ac:dyDescent="0.25">
      <c r="A4283" s="38">
        <v>40802</v>
      </c>
      <c r="B4283" s="38">
        <v>40802</v>
      </c>
      <c r="C4283" s="11">
        <v>2011</v>
      </c>
      <c r="D4283" s="11" t="s">
        <v>115</v>
      </c>
      <c r="E4283" s="11" t="s">
        <v>116</v>
      </c>
      <c r="F4283" s="36" t="s">
        <v>19</v>
      </c>
      <c r="G4283" s="11" t="s">
        <v>6044</v>
      </c>
      <c r="H4283" s="11" t="s">
        <v>6045</v>
      </c>
      <c r="I4283" s="12">
        <v>2</v>
      </c>
      <c r="J4283" s="12">
        <v>6</v>
      </c>
      <c r="K4283" s="12">
        <v>0</v>
      </c>
      <c r="L4283" s="12">
        <v>0</v>
      </c>
      <c r="M4283" s="12">
        <v>0</v>
      </c>
      <c r="N4283" s="39">
        <v>0</v>
      </c>
      <c r="O4283" s="31">
        <v>1.5</v>
      </c>
      <c r="P4283" s="11" t="s">
        <v>99</v>
      </c>
    </row>
    <row r="4284" spans="1:16" ht="84" x14ac:dyDescent="0.25">
      <c r="A4284" s="38">
        <v>40803</v>
      </c>
      <c r="B4284" s="38">
        <v>40803</v>
      </c>
      <c r="C4284" s="11">
        <v>2011</v>
      </c>
      <c r="D4284" s="11" t="s">
        <v>115</v>
      </c>
      <c r="E4284" s="11" t="s">
        <v>116</v>
      </c>
      <c r="F4284" s="36" t="s">
        <v>19</v>
      </c>
      <c r="G4284" s="11" t="s">
        <v>4310</v>
      </c>
      <c r="H4284" s="11" t="s">
        <v>6046</v>
      </c>
      <c r="I4284" s="12">
        <v>3</v>
      </c>
      <c r="J4284" s="12">
        <v>7</v>
      </c>
      <c r="K4284" s="12">
        <v>0</v>
      </c>
      <c r="L4284" s="12">
        <v>0</v>
      </c>
      <c r="M4284" s="12">
        <v>0</v>
      </c>
      <c r="N4284" s="39">
        <v>0</v>
      </c>
      <c r="O4284" s="31">
        <f>(9*37800)/1000000</f>
        <v>0.3402</v>
      </c>
      <c r="P4284" s="11" t="s">
        <v>99</v>
      </c>
    </row>
    <row r="4285" spans="1:16" ht="36" x14ac:dyDescent="0.25">
      <c r="A4285" s="38">
        <v>40803</v>
      </c>
      <c r="B4285" s="38">
        <v>40808</v>
      </c>
      <c r="C4285" s="11">
        <v>2011</v>
      </c>
      <c r="D4285" s="11" t="s">
        <v>104</v>
      </c>
      <c r="E4285" s="11" t="s">
        <v>276</v>
      </c>
      <c r="F4285" s="11" t="s">
        <v>92</v>
      </c>
      <c r="G4285" s="11" t="s">
        <v>6047</v>
      </c>
      <c r="H4285" s="11" t="s">
        <v>6048</v>
      </c>
      <c r="I4285" s="12">
        <v>0</v>
      </c>
      <c r="J4285" s="12">
        <v>965</v>
      </c>
      <c r="K4285" s="12">
        <v>193</v>
      </c>
      <c r="L4285" s="12" t="s">
        <v>145</v>
      </c>
      <c r="M4285" s="12" t="s">
        <v>145</v>
      </c>
      <c r="N4285" s="39" t="s">
        <v>145</v>
      </c>
      <c r="O4285" s="31">
        <v>82.454712999999998</v>
      </c>
      <c r="P4285" s="11" t="s">
        <v>298</v>
      </c>
    </row>
    <row r="4286" spans="1:16" ht="132" x14ac:dyDescent="0.25">
      <c r="A4286" s="38">
        <v>40804</v>
      </c>
      <c r="B4286" s="38">
        <v>40804</v>
      </c>
      <c r="C4286" s="11">
        <v>2011</v>
      </c>
      <c r="D4286" s="11" t="s">
        <v>34</v>
      </c>
      <c r="E4286" s="11" t="s">
        <v>35</v>
      </c>
      <c r="F4286" s="36" t="s">
        <v>51</v>
      </c>
      <c r="G4286" s="11" t="s">
        <v>6049</v>
      </c>
      <c r="H4286" s="11" t="s">
        <v>6050</v>
      </c>
      <c r="I4286" s="12">
        <v>0</v>
      </c>
      <c r="J4286" s="12">
        <v>1250</v>
      </c>
      <c r="K4286" s="12">
        <v>250</v>
      </c>
      <c r="L4286" s="12">
        <v>0</v>
      </c>
      <c r="M4286" s="12">
        <v>0</v>
      </c>
      <c r="N4286" s="39">
        <v>0</v>
      </c>
      <c r="O4286" s="31">
        <f>(K4286*5120)/1000000</f>
        <v>1.28</v>
      </c>
      <c r="P4286" s="11" t="s">
        <v>99</v>
      </c>
    </row>
    <row r="4287" spans="1:16" ht="24" x14ac:dyDescent="0.25">
      <c r="A4287" s="38">
        <v>40805</v>
      </c>
      <c r="B4287" s="38">
        <v>40805</v>
      </c>
      <c r="C4287" s="11">
        <v>2011</v>
      </c>
      <c r="D4287" s="11" t="s">
        <v>34</v>
      </c>
      <c r="E4287" s="11" t="s">
        <v>35</v>
      </c>
      <c r="F4287" s="36" t="s">
        <v>36</v>
      </c>
      <c r="G4287" s="11" t="s">
        <v>414</v>
      </c>
      <c r="H4287" s="11" t="s">
        <v>6051</v>
      </c>
      <c r="I4287" s="12">
        <v>0</v>
      </c>
      <c r="J4287" s="12">
        <v>814</v>
      </c>
      <c r="K4287" s="12">
        <v>5</v>
      </c>
      <c r="L4287" s="12" t="s">
        <v>145</v>
      </c>
      <c r="M4287" s="12" t="s">
        <v>145</v>
      </c>
      <c r="N4287" s="39" t="s">
        <v>145</v>
      </c>
      <c r="O4287" s="31">
        <v>307.49817899999999</v>
      </c>
      <c r="P4287" s="11" t="s">
        <v>298</v>
      </c>
    </row>
    <row r="4288" spans="1:16" ht="48" x14ac:dyDescent="0.25">
      <c r="A4288" s="38">
        <v>40806</v>
      </c>
      <c r="B4288" s="38">
        <v>40806</v>
      </c>
      <c r="C4288" s="11">
        <v>2011</v>
      </c>
      <c r="D4288" s="11" t="s">
        <v>115</v>
      </c>
      <c r="E4288" s="11" t="s">
        <v>116</v>
      </c>
      <c r="F4288" s="36" t="s">
        <v>26</v>
      </c>
      <c r="G4288" s="11" t="s">
        <v>476</v>
      </c>
      <c r="H4288" s="11" t="s">
        <v>6052</v>
      </c>
      <c r="I4288" s="12">
        <v>0</v>
      </c>
      <c r="J4288" s="12">
        <v>1</v>
      </c>
      <c r="K4288" s="12">
        <v>0</v>
      </c>
      <c r="L4288" s="12">
        <v>0</v>
      </c>
      <c r="M4288" s="12">
        <v>0</v>
      </c>
      <c r="N4288" s="39">
        <v>0</v>
      </c>
      <c r="O4288" s="31">
        <f>((34000*9.8)+(450000))/1000000</f>
        <v>0.78320000000000001</v>
      </c>
      <c r="P4288" s="11" t="s">
        <v>99</v>
      </c>
    </row>
    <row r="4289" spans="1:16" ht="84" x14ac:dyDescent="0.25">
      <c r="A4289" s="38">
        <v>40806</v>
      </c>
      <c r="B4289" s="38">
        <v>40806</v>
      </c>
      <c r="C4289" s="11">
        <v>2011</v>
      </c>
      <c r="D4289" s="11" t="s">
        <v>115</v>
      </c>
      <c r="E4289" s="11" t="s">
        <v>116</v>
      </c>
      <c r="F4289" s="36" t="s">
        <v>75</v>
      </c>
      <c r="G4289" s="11" t="s">
        <v>416</v>
      </c>
      <c r="H4289" s="11" t="s">
        <v>6053</v>
      </c>
      <c r="I4289" s="12">
        <v>0</v>
      </c>
      <c r="J4289" s="12">
        <v>1</v>
      </c>
      <c r="K4289" s="12">
        <v>0</v>
      </c>
      <c r="L4289" s="12">
        <v>0</v>
      </c>
      <c r="M4289" s="12">
        <v>0</v>
      </c>
      <c r="N4289" s="39">
        <v>0</v>
      </c>
      <c r="O4289" s="31">
        <v>0.4</v>
      </c>
      <c r="P4289" s="11" t="s">
        <v>99</v>
      </c>
    </row>
    <row r="4290" spans="1:16" ht="72" x14ac:dyDescent="0.25">
      <c r="A4290" s="38">
        <v>40806</v>
      </c>
      <c r="B4290" s="38">
        <v>40806</v>
      </c>
      <c r="C4290" s="11">
        <v>2011</v>
      </c>
      <c r="D4290" s="11" t="s">
        <v>115</v>
      </c>
      <c r="E4290" s="11" t="s">
        <v>116</v>
      </c>
      <c r="F4290" s="36" t="s">
        <v>75</v>
      </c>
      <c r="G4290" s="11" t="s">
        <v>379</v>
      </c>
      <c r="H4290" s="11" t="s">
        <v>6054</v>
      </c>
      <c r="I4290" s="12">
        <v>2</v>
      </c>
      <c r="J4290" s="12">
        <v>17</v>
      </c>
      <c r="K4290" s="12">
        <v>0</v>
      </c>
      <c r="L4290" s="12">
        <v>0</v>
      </c>
      <c r="M4290" s="12">
        <v>0</v>
      </c>
      <c r="N4290" s="39">
        <v>0</v>
      </c>
      <c r="O4290" s="31">
        <v>0.4</v>
      </c>
      <c r="P4290" s="11" t="s">
        <v>99</v>
      </c>
    </row>
    <row r="4291" spans="1:16" ht="36" x14ac:dyDescent="0.25">
      <c r="A4291" s="38">
        <v>40806</v>
      </c>
      <c r="B4291" s="38">
        <v>40806</v>
      </c>
      <c r="C4291" s="11">
        <v>2011</v>
      </c>
      <c r="D4291" s="11" t="s">
        <v>34</v>
      </c>
      <c r="E4291" s="11" t="s">
        <v>35</v>
      </c>
      <c r="F4291" s="36" t="s">
        <v>36</v>
      </c>
      <c r="G4291" s="11" t="s">
        <v>2534</v>
      </c>
      <c r="H4291" s="11" t="s">
        <v>6055</v>
      </c>
      <c r="I4291" s="12">
        <v>0</v>
      </c>
      <c r="J4291" s="12">
        <v>2454</v>
      </c>
      <c r="K4291" s="12">
        <v>21</v>
      </c>
      <c r="L4291" s="12">
        <v>6</v>
      </c>
      <c r="M4291" s="12" t="s">
        <v>145</v>
      </c>
      <c r="N4291" s="39" t="s">
        <v>145</v>
      </c>
      <c r="O4291" s="31">
        <v>59.015067999999999</v>
      </c>
      <c r="P4291" s="11" t="s">
        <v>298</v>
      </c>
    </row>
    <row r="4292" spans="1:16" ht="72" x14ac:dyDescent="0.25">
      <c r="A4292" s="38">
        <v>40807</v>
      </c>
      <c r="B4292" s="38">
        <v>40807</v>
      </c>
      <c r="C4292" s="11">
        <v>2011</v>
      </c>
      <c r="D4292" s="11" t="s">
        <v>115</v>
      </c>
      <c r="E4292" s="11" t="s">
        <v>116</v>
      </c>
      <c r="F4292" s="36" t="s">
        <v>62</v>
      </c>
      <c r="G4292" s="11" t="s">
        <v>6056</v>
      </c>
      <c r="H4292" s="11" t="s">
        <v>6057</v>
      </c>
      <c r="I4292" s="12">
        <v>3</v>
      </c>
      <c r="J4292" s="12">
        <v>8</v>
      </c>
      <c r="K4292" s="12">
        <v>0</v>
      </c>
      <c r="L4292" s="12">
        <v>0</v>
      </c>
      <c r="M4292" s="12">
        <v>0</v>
      </c>
      <c r="N4292" s="39">
        <v>0</v>
      </c>
      <c r="O4292" s="31">
        <f>((3*275000)+(4-37800))/1000000</f>
        <v>0.78720400000000001</v>
      </c>
      <c r="P4292" s="11" t="s">
        <v>99</v>
      </c>
    </row>
    <row r="4293" spans="1:16" ht="60" x14ac:dyDescent="0.25">
      <c r="A4293" s="38">
        <v>40807</v>
      </c>
      <c r="B4293" s="38">
        <v>40807</v>
      </c>
      <c r="C4293" s="11">
        <v>2011</v>
      </c>
      <c r="D4293" s="11" t="s">
        <v>115</v>
      </c>
      <c r="E4293" s="11" t="s">
        <v>834</v>
      </c>
      <c r="F4293" s="36" t="s">
        <v>62</v>
      </c>
      <c r="G4293" s="11" t="s">
        <v>585</v>
      </c>
      <c r="H4293" s="11" t="s">
        <v>6058</v>
      </c>
      <c r="I4293" s="12">
        <v>53</v>
      </c>
      <c r="J4293" s="12">
        <v>63</v>
      </c>
      <c r="K4293" s="12">
        <v>0</v>
      </c>
      <c r="L4293" s="12">
        <v>0</v>
      </c>
      <c r="M4293" s="12">
        <v>0</v>
      </c>
      <c r="N4293" s="39">
        <v>0</v>
      </c>
      <c r="O4293" s="31">
        <v>0</v>
      </c>
      <c r="P4293" s="11" t="s">
        <v>99</v>
      </c>
    </row>
    <row r="4294" spans="1:16" ht="60" x14ac:dyDescent="0.25">
      <c r="A4294" s="38">
        <v>40807</v>
      </c>
      <c r="B4294" s="38">
        <v>40807</v>
      </c>
      <c r="C4294" s="11">
        <v>2011</v>
      </c>
      <c r="D4294" s="11" t="s">
        <v>13</v>
      </c>
      <c r="E4294" s="11" t="s">
        <v>112</v>
      </c>
      <c r="F4294" s="11" t="s">
        <v>77</v>
      </c>
      <c r="G4294" s="11" t="s">
        <v>2681</v>
      </c>
      <c r="H4294" s="11" t="s">
        <v>6059</v>
      </c>
      <c r="I4294" s="12">
        <v>0</v>
      </c>
      <c r="J4294" s="12">
        <v>5</v>
      </c>
      <c r="K4294" s="12">
        <v>0</v>
      </c>
      <c r="L4294" s="12">
        <v>0</v>
      </c>
      <c r="M4294" s="12">
        <v>0</v>
      </c>
      <c r="N4294" s="39">
        <v>0</v>
      </c>
      <c r="O4294" s="31" t="s">
        <v>145</v>
      </c>
      <c r="P4294" s="11" t="s">
        <v>99</v>
      </c>
    </row>
    <row r="4295" spans="1:16" ht="24" x14ac:dyDescent="0.25">
      <c r="A4295" s="38">
        <v>40808</v>
      </c>
      <c r="B4295" s="38">
        <v>40808</v>
      </c>
      <c r="C4295" s="11">
        <v>2011</v>
      </c>
      <c r="D4295" s="11" t="s">
        <v>34</v>
      </c>
      <c r="E4295" s="11" t="s">
        <v>333</v>
      </c>
      <c r="F4295" s="11" t="s">
        <v>92</v>
      </c>
      <c r="G4295" s="11" t="s">
        <v>6060</v>
      </c>
      <c r="H4295" s="11" t="s">
        <v>6061</v>
      </c>
      <c r="I4295" s="12">
        <v>1</v>
      </c>
      <c r="J4295" s="12">
        <v>1</v>
      </c>
      <c r="K4295" s="12">
        <v>0</v>
      </c>
      <c r="L4295" s="12">
        <v>0</v>
      </c>
      <c r="M4295" s="12">
        <v>0</v>
      </c>
      <c r="N4295" s="39">
        <v>0</v>
      </c>
      <c r="O4295" s="31">
        <v>0</v>
      </c>
      <c r="P4295" s="11" t="s">
        <v>99</v>
      </c>
    </row>
    <row r="4296" spans="1:16" ht="48" x14ac:dyDescent="0.25">
      <c r="A4296" s="38">
        <v>40808</v>
      </c>
      <c r="B4296" s="38">
        <v>40808</v>
      </c>
      <c r="C4296" s="11">
        <v>2011</v>
      </c>
      <c r="D4296" s="11" t="s">
        <v>115</v>
      </c>
      <c r="E4296" s="11" t="s">
        <v>352</v>
      </c>
      <c r="F4296" s="11" t="s">
        <v>92</v>
      </c>
      <c r="G4296" s="11" t="s">
        <v>2327</v>
      </c>
      <c r="H4296" s="11" t="s">
        <v>6062</v>
      </c>
      <c r="I4296" s="12">
        <v>2</v>
      </c>
      <c r="J4296" s="12">
        <v>3</v>
      </c>
      <c r="K4296" s="12">
        <v>0</v>
      </c>
      <c r="L4296" s="12">
        <v>0</v>
      </c>
      <c r="M4296" s="12">
        <v>0</v>
      </c>
      <c r="N4296" s="39">
        <v>0</v>
      </c>
      <c r="O4296" s="31">
        <v>0</v>
      </c>
      <c r="P4296" s="11" t="s">
        <v>99</v>
      </c>
    </row>
    <row r="4297" spans="1:16" ht="84" x14ac:dyDescent="0.25">
      <c r="A4297" s="38">
        <v>40808</v>
      </c>
      <c r="B4297" s="38">
        <v>40808</v>
      </c>
      <c r="C4297" s="11">
        <v>2011</v>
      </c>
      <c r="D4297" s="11" t="s">
        <v>34</v>
      </c>
      <c r="E4297" s="11" t="s">
        <v>35</v>
      </c>
      <c r="F4297" s="11" t="s">
        <v>92</v>
      </c>
      <c r="G4297" s="11" t="s">
        <v>6063</v>
      </c>
      <c r="H4297" s="11" t="s">
        <v>6064</v>
      </c>
      <c r="I4297" s="12">
        <v>1</v>
      </c>
      <c r="J4297" s="12">
        <v>7</v>
      </c>
      <c r="K4297" s="12">
        <v>1</v>
      </c>
      <c r="L4297" s="12">
        <v>0</v>
      </c>
      <c r="M4297" s="12">
        <v>0</v>
      </c>
      <c r="N4297" s="39">
        <v>0</v>
      </c>
      <c r="O4297" s="31">
        <v>9.5904000000000003E-2</v>
      </c>
      <c r="P4297" s="11" t="s">
        <v>99</v>
      </c>
    </row>
    <row r="4298" spans="1:16" ht="96" x14ac:dyDescent="0.25">
      <c r="A4298" s="38">
        <v>40809</v>
      </c>
      <c r="B4298" s="38">
        <v>40809</v>
      </c>
      <c r="C4298" s="11">
        <v>2011</v>
      </c>
      <c r="D4298" s="11" t="s">
        <v>115</v>
      </c>
      <c r="E4298" s="11" t="s">
        <v>116</v>
      </c>
      <c r="F4298" s="36" t="s">
        <v>97</v>
      </c>
      <c r="G4298" s="11" t="s">
        <v>4754</v>
      </c>
      <c r="H4298" s="11" t="s">
        <v>6065</v>
      </c>
      <c r="I4298" s="12">
        <v>1</v>
      </c>
      <c r="J4298" s="12">
        <v>2</v>
      </c>
      <c r="K4298" s="12">
        <v>0</v>
      </c>
      <c r="L4298" s="12">
        <v>0</v>
      </c>
      <c r="M4298" s="12">
        <v>0</v>
      </c>
      <c r="N4298" s="39">
        <v>0</v>
      </c>
      <c r="O4298" s="31">
        <f>((10.16*17000)+(450000))/1000000</f>
        <v>0.62272000000000005</v>
      </c>
      <c r="P4298" s="11" t="s">
        <v>99</v>
      </c>
    </row>
    <row r="4299" spans="1:16" ht="24" x14ac:dyDescent="0.25">
      <c r="A4299" s="38">
        <v>40811</v>
      </c>
      <c r="B4299" s="38">
        <v>40811</v>
      </c>
      <c r="C4299" s="11">
        <v>2011</v>
      </c>
      <c r="D4299" s="11" t="s">
        <v>34</v>
      </c>
      <c r="E4299" s="11" t="s">
        <v>333</v>
      </c>
      <c r="F4299" s="36" t="s">
        <v>59</v>
      </c>
      <c r="G4299" s="11" t="s">
        <v>484</v>
      </c>
      <c r="H4299" s="11" t="s">
        <v>6066</v>
      </c>
      <c r="I4299" s="12">
        <v>1</v>
      </c>
      <c r="J4299" s="12">
        <v>1</v>
      </c>
      <c r="K4299" s="12">
        <v>0</v>
      </c>
      <c r="L4299" s="12">
        <v>0</v>
      </c>
      <c r="M4299" s="12">
        <v>0</v>
      </c>
      <c r="N4299" s="39">
        <v>0</v>
      </c>
      <c r="O4299" s="31">
        <v>0</v>
      </c>
      <c r="P4299" s="11" t="s">
        <v>99</v>
      </c>
    </row>
    <row r="4300" spans="1:16" ht="108" x14ac:dyDescent="0.25">
      <c r="A4300" s="38">
        <v>40812</v>
      </c>
      <c r="B4300" s="38">
        <v>40812</v>
      </c>
      <c r="C4300" s="11">
        <v>2011</v>
      </c>
      <c r="D4300" s="11" t="s">
        <v>115</v>
      </c>
      <c r="E4300" s="11" t="s">
        <v>116</v>
      </c>
      <c r="F4300" s="36" t="s">
        <v>47</v>
      </c>
      <c r="G4300" s="11" t="s">
        <v>2113</v>
      </c>
      <c r="H4300" s="11" t="s">
        <v>6067</v>
      </c>
      <c r="I4300" s="12">
        <v>0</v>
      </c>
      <c r="J4300" s="12">
        <v>2</v>
      </c>
      <c r="K4300" s="12">
        <v>0</v>
      </c>
      <c r="L4300" s="12">
        <v>0</v>
      </c>
      <c r="M4300" s="12">
        <v>0</v>
      </c>
      <c r="N4300" s="39">
        <v>0</v>
      </c>
      <c r="O4300" s="31">
        <v>1.5</v>
      </c>
      <c r="P4300" s="11" t="s">
        <v>99</v>
      </c>
    </row>
    <row r="4301" spans="1:16" ht="36" x14ac:dyDescent="0.25">
      <c r="A4301" s="38">
        <v>40812</v>
      </c>
      <c r="B4301" s="38">
        <v>40812</v>
      </c>
      <c r="C4301" s="11">
        <v>2011</v>
      </c>
      <c r="D4301" s="11" t="s">
        <v>115</v>
      </c>
      <c r="E4301" s="11" t="s">
        <v>116</v>
      </c>
      <c r="F4301" s="36" t="s">
        <v>47</v>
      </c>
      <c r="G4301" s="11" t="s">
        <v>4584</v>
      </c>
      <c r="H4301" s="11" t="s">
        <v>6068</v>
      </c>
      <c r="I4301" s="12">
        <v>1</v>
      </c>
      <c r="J4301" s="12">
        <v>1</v>
      </c>
      <c r="K4301" s="12">
        <v>0</v>
      </c>
      <c r="L4301" s="12">
        <v>0</v>
      </c>
      <c r="M4301" s="12">
        <v>0</v>
      </c>
      <c r="N4301" s="39">
        <v>0</v>
      </c>
      <c r="O4301" s="31">
        <v>1.5</v>
      </c>
      <c r="P4301" s="11" t="s">
        <v>99</v>
      </c>
    </row>
    <row r="4302" spans="1:16" ht="60" x14ac:dyDescent="0.25">
      <c r="A4302" s="38">
        <v>40813</v>
      </c>
      <c r="B4302" s="38">
        <v>40813</v>
      </c>
      <c r="C4302" s="11">
        <v>2011</v>
      </c>
      <c r="D4302" s="11" t="s">
        <v>115</v>
      </c>
      <c r="E4302" s="11" t="s">
        <v>352</v>
      </c>
      <c r="F4302" s="11" t="s">
        <v>598</v>
      </c>
      <c r="G4302" s="11" t="s">
        <v>2215</v>
      </c>
      <c r="H4302" s="11" t="s">
        <v>6069</v>
      </c>
      <c r="I4302" s="12">
        <v>0</v>
      </c>
      <c r="J4302" s="12">
        <v>0</v>
      </c>
      <c r="K4302" s="12">
        <v>0</v>
      </c>
      <c r="L4302" s="12">
        <v>0</v>
      </c>
      <c r="M4302" s="12">
        <v>0</v>
      </c>
      <c r="N4302" s="39">
        <v>0</v>
      </c>
      <c r="O4302" s="31">
        <v>0.82199999999999995</v>
      </c>
      <c r="P4302" s="11" t="s">
        <v>99</v>
      </c>
    </row>
    <row r="4303" spans="1:16" ht="72" x14ac:dyDescent="0.25">
      <c r="A4303" s="38">
        <v>40813</v>
      </c>
      <c r="B4303" s="38">
        <v>40813</v>
      </c>
      <c r="C4303" s="11">
        <v>2011</v>
      </c>
      <c r="D4303" s="11" t="s">
        <v>115</v>
      </c>
      <c r="E4303" s="11" t="s">
        <v>352</v>
      </c>
      <c r="F4303" s="11" t="s">
        <v>598</v>
      </c>
      <c r="G4303" s="11" t="s">
        <v>621</v>
      </c>
      <c r="H4303" s="11" t="s">
        <v>6070</v>
      </c>
      <c r="I4303" s="12">
        <v>0</v>
      </c>
      <c r="J4303" s="12">
        <v>300</v>
      </c>
      <c r="K4303" s="12">
        <v>0</v>
      </c>
      <c r="L4303" s="12">
        <v>0</v>
      </c>
      <c r="M4303" s="12">
        <v>0</v>
      </c>
      <c r="N4303" s="39">
        <v>0</v>
      </c>
      <c r="O4303" s="31">
        <v>0.15</v>
      </c>
      <c r="P4303" s="11" t="s">
        <v>99</v>
      </c>
    </row>
    <row r="4304" spans="1:16" ht="36" x14ac:dyDescent="0.25">
      <c r="A4304" s="38">
        <v>40813</v>
      </c>
      <c r="B4304" s="38">
        <v>40877</v>
      </c>
      <c r="C4304" s="11">
        <v>2011</v>
      </c>
      <c r="D4304" s="11" t="s">
        <v>34</v>
      </c>
      <c r="E4304" s="11" t="s">
        <v>50</v>
      </c>
      <c r="F4304" s="11" t="s">
        <v>598</v>
      </c>
      <c r="G4304" s="11" t="s">
        <v>6071</v>
      </c>
      <c r="H4304" s="11" t="s">
        <v>6072</v>
      </c>
      <c r="I4304" s="12">
        <v>0</v>
      </c>
      <c r="J4304" s="12">
        <v>347925</v>
      </c>
      <c r="K4304" s="12">
        <v>2289</v>
      </c>
      <c r="L4304" s="12">
        <v>3723</v>
      </c>
      <c r="M4304" s="12">
        <v>34</v>
      </c>
      <c r="N4304" s="39">
        <v>142389</v>
      </c>
      <c r="O4304" s="49">
        <v>10423.698</v>
      </c>
      <c r="P4304" s="11" t="s">
        <v>38</v>
      </c>
    </row>
    <row r="4305" spans="1:16" ht="60" x14ac:dyDescent="0.25">
      <c r="A4305" s="38">
        <v>40816</v>
      </c>
      <c r="B4305" s="38">
        <v>40816</v>
      </c>
      <c r="C4305" s="11">
        <v>2011</v>
      </c>
      <c r="D4305" s="11" t="s">
        <v>115</v>
      </c>
      <c r="E4305" s="11" t="s">
        <v>116</v>
      </c>
      <c r="F4305" s="36" t="s">
        <v>162</v>
      </c>
      <c r="G4305" s="11" t="s">
        <v>6073</v>
      </c>
      <c r="H4305" s="11" t="s">
        <v>6074</v>
      </c>
      <c r="I4305" s="12">
        <v>0</v>
      </c>
      <c r="J4305" s="12">
        <v>2</v>
      </c>
      <c r="K4305" s="12">
        <v>0</v>
      </c>
      <c r="L4305" s="12">
        <v>0</v>
      </c>
      <c r="M4305" s="12">
        <v>0</v>
      </c>
      <c r="N4305" s="39">
        <v>0</v>
      </c>
      <c r="O4305" s="31">
        <v>0.25298379999999998</v>
      </c>
      <c r="P4305" s="11" t="s">
        <v>99</v>
      </c>
    </row>
    <row r="4306" spans="1:16" ht="96" x14ac:dyDescent="0.25">
      <c r="A4306" s="38">
        <v>40817</v>
      </c>
      <c r="B4306" s="38">
        <v>40837</v>
      </c>
      <c r="C4306" s="11">
        <v>2011</v>
      </c>
      <c r="D4306" s="11" t="s">
        <v>34</v>
      </c>
      <c r="E4306" s="11" t="s">
        <v>50</v>
      </c>
      <c r="F4306" s="11" t="s">
        <v>189</v>
      </c>
      <c r="G4306" s="11" t="s">
        <v>289</v>
      </c>
      <c r="H4306" s="11" t="s">
        <v>6075</v>
      </c>
      <c r="I4306" s="12">
        <v>0</v>
      </c>
      <c r="J4306" s="12">
        <v>5188</v>
      </c>
      <c r="K4306" s="12">
        <v>794</v>
      </c>
      <c r="L4306" s="12" t="s">
        <v>145</v>
      </c>
      <c r="M4306" s="12">
        <v>20</v>
      </c>
      <c r="N4306" s="39" t="s">
        <v>145</v>
      </c>
      <c r="O4306" s="31">
        <v>437.27721500000001</v>
      </c>
      <c r="P4306" s="11" t="s">
        <v>3864</v>
      </c>
    </row>
    <row r="4307" spans="1:16" ht="60" x14ac:dyDescent="0.25">
      <c r="A4307" s="38">
        <v>40821</v>
      </c>
      <c r="B4307" s="38">
        <v>40821</v>
      </c>
      <c r="C4307" s="11">
        <v>2011</v>
      </c>
      <c r="D4307" s="11" t="s">
        <v>13</v>
      </c>
      <c r="E4307" s="11" t="s">
        <v>112</v>
      </c>
      <c r="F4307" s="36" t="s">
        <v>21</v>
      </c>
      <c r="G4307" s="11" t="s">
        <v>5873</v>
      </c>
      <c r="H4307" s="11" t="s">
        <v>6076</v>
      </c>
      <c r="I4307" s="12">
        <v>0</v>
      </c>
      <c r="J4307" s="12">
        <v>240</v>
      </c>
      <c r="K4307" s="12">
        <v>0</v>
      </c>
      <c r="L4307" s="12">
        <v>0</v>
      </c>
      <c r="M4307" s="12">
        <v>0</v>
      </c>
      <c r="N4307" s="39">
        <v>0</v>
      </c>
      <c r="O4307" s="31">
        <v>0</v>
      </c>
      <c r="P4307" s="11" t="s">
        <v>99</v>
      </c>
    </row>
    <row r="4308" spans="1:16" ht="60" x14ac:dyDescent="0.25">
      <c r="A4308" s="38">
        <v>40821</v>
      </c>
      <c r="B4308" s="38">
        <v>40821</v>
      </c>
      <c r="C4308" s="11">
        <v>2011</v>
      </c>
      <c r="D4308" s="11" t="s">
        <v>115</v>
      </c>
      <c r="E4308" s="11" t="s">
        <v>116</v>
      </c>
      <c r="F4308" s="36" t="s">
        <v>21</v>
      </c>
      <c r="G4308" s="11" t="s">
        <v>2683</v>
      </c>
      <c r="H4308" s="11" t="s">
        <v>6077</v>
      </c>
      <c r="I4308" s="12">
        <v>3</v>
      </c>
      <c r="J4308" s="12">
        <v>4</v>
      </c>
      <c r="K4308" s="12">
        <v>0</v>
      </c>
      <c r="L4308" s="12">
        <v>0</v>
      </c>
      <c r="M4308" s="12">
        <v>0</v>
      </c>
      <c r="N4308" s="39">
        <v>0</v>
      </c>
      <c r="O4308" s="31">
        <v>1.5</v>
      </c>
      <c r="P4308" s="11" t="s">
        <v>99</v>
      </c>
    </row>
    <row r="4309" spans="1:16" ht="72" x14ac:dyDescent="0.25">
      <c r="A4309" s="38">
        <v>40821</v>
      </c>
      <c r="B4309" s="38">
        <v>40828</v>
      </c>
      <c r="C4309" s="11">
        <v>2011</v>
      </c>
      <c r="D4309" s="11" t="s">
        <v>34</v>
      </c>
      <c r="E4309" s="11" t="s">
        <v>67</v>
      </c>
      <c r="F4309" s="36" t="s">
        <v>78</v>
      </c>
      <c r="G4309" s="11" t="s">
        <v>6078</v>
      </c>
      <c r="H4309" s="11" t="s">
        <v>6079</v>
      </c>
      <c r="I4309" s="12">
        <v>2</v>
      </c>
      <c r="J4309" s="12">
        <v>53584</v>
      </c>
      <c r="K4309" s="12">
        <v>3304</v>
      </c>
      <c r="L4309" s="12">
        <v>41</v>
      </c>
      <c r="M4309" s="12">
        <v>26</v>
      </c>
      <c r="N4309" s="39">
        <v>6388</v>
      </c>
      <c r="O4309" s="31">
        <v>2278.4929999999999</v>
      </c>
      <c r="P4309" s="11" t="s">
        <v>38</v>
      </c>
    </row>
    <row r="4310" spans="1:16" ht="84" x14ac:dyDescent="0.25">
      <c r="A4310" s="38">
        <v>40825</v>
      </c>
      <c r="B4310" s="38">
        <v>40825</v>
      </c>
      <c r="C4310" s="11">
        <v>2011</v>
      </c>
      <c r="D4310" s="11" t="s">
        <v>34</v>
      </c>
      <c r="E4310" s="11" t="s">
        <v>50</v>
      </c>
      <c r="F4310" s="36" t="s">
        <v>165</v>
      </c>
      <c r="G4310" s="11" t="s">
        <v>6080</v>
      </c>
      <c r="H4310" s="11" t="s">
        <v>6081</v>
      </c>
      <c r="I4310" s="12">
        <v>0</v>
      </c>
      <c r="J4310" s="12">
        <v>50</v>
      </c>
      <c r="K4310" s="12">
        <v>10</v>
      </c>
      <c r="L4310" s="12">
        <v>0</v>
      </c>
      <c r="M4310" s="12">
        <v>0</v>
      </c>
      <c r="N4310" s="39">
        <v>0</v>
      </c>
      <c r="O4310" s="31">
        <v>0.06</v>
      </c>
      <c r="P4310" s="11" t="s">
        <v>99</v>
      </c>
    </row>
    <row r="4311" spans="1:16" ht="168" x14ac:dyDescent="0.25">
      <c r="A4311" s="38">
        <v>40826</v>
      </c>
      <c r="B4311" s="38">
        <v>40826</v>
      </c>
      <c r="C4311" s="11">
        <v>2011</v>
      </c>
      <c r="D4311" s="11" t="s">
        <v>34</v>
      </c>
      <c r="E4311" s="11" t="s">
        <v>35</v>
      </c>
      <c r="F4311" s="36" t="s">
        <v>55</v>
      </c>
      <c r="G4311" s="11" t="s">
        <v>6082</v>
      </c>
      <c r="H4311" s="11" t="s">
        <v>6083</v>
      </c>
      <c r="I4311" s="12">
        <v>0</v>
      </c>
      <c r="J4311" s="12">
        <v>135</v>
      </c>
      <c r="K4311" s="12">
        <v>27</v>
      </c>
      <c r="L4311" s="12">
        <v>0</v>
      </c>
      <c r="M4311" s="12">
        <v>0</v>
      </c>
      <c r="N4311" s="39">
        <v>0</v>
      </c>
      <c r="O4311" s="31">
        <f>(K4311*5120)/1000000</f>
        <v>0.13824</v>
      </c>
      <c r="P4311" s="11" t="s">
        <v>99</v>
      </c>
    </row>
    <row r="4312" spans="1:16" ht="72" x14ac:dyDescent="0.25">
      <c r="A4312" s="38">
        <v>40826</v>
      </c>
      <c r="B4312" s="38">
        <v>40826</v>
      </c>
      <c r="C4312" s="11">
        <v>2011</v>
      </c>
      <c r="D4312" s="11" t="s">
        <v>115</v>
      </c>
      <c r="E4312" s="11" t="s">
        <v>116</v>
      </c>
      <c r="F4312" s="36" t="s">
        <v>55</v>
      </c>
      <c r="G4312" s="11" t="s">
        <v>6084</v>
      </c>
      <c r="H4312" s="11" t="s">
        <v>6085</v>
      </c>
      <c r="I4312" s="12">
        <v>0</v>
      </c>
      <c r="J4312" s="12">
        <v>25</v>
      </c>
      <c r="K4312" s="12">
        <v>0</v>
      </c>
      <c r="L4312" s="12">
        <v>0</v>
      </c>
      <c r="M4312" s="12">
        <v>0</v>
      </c>
      <c r="N4312" s="39">
        <v>0</v>
      </c>
      <c r="O4312" s="31">
        <v>0.67500000000000004</v>
      </c>
      <c r="P4312" s="11" t="s">
        <v>99</v>
      </c>
    </row>
    <row r="4313" spans="1:16" ht="36" x14ac:dyDescent="0.25">
      <c r="A4313" s="38">
        <v>40827</v>
      </c>
      <c r="B4313" s="38">
        <v>40827</v>
      </c>
      <c r="C4313" s="11">
        <v>2011</v>
      </c>
      <c r="D4313" s="11" t="s">
        <v>34</v>
      </c>
      <c r="E4313" s="11" t="s">
        <v>35</v>
      </c>
      <c r="F4313" s="36" t="s">
        <v>36</v>
      </c>
      <c r="G4313" s="11" t="s">
        <v>6086</v>
      </c>
      <c r="H4313" s="11" t="s">
        <v>6087</v>
      </c>
      <c r="I4313" s="12">
        <v>0</v>
      </c>
      <c r="J4313" s="12">
        <v>11585</v>
      </c>
      <c r="K4313" s="12">
        <v>2317</v>
      </c>
      <c r="L4313" s="12" t="s">
        <v>145</v>
      </c>
      <c r="M4313" s="12" t="s">
        <v>145</v>
      </c>
      <c r="N4313" s="39" t="s">
        <v>145</v>
      </c>
      <c r="O4313" s="31">
        <v>104.85920300000001</v>
      </c>
      <c r="P4313" s="11" t="s">
        <v>298</v>
      </c>
    </row>
    <row r="4314" spans="1:16" ht="72" x14ac:dyDescent="0.25">
      <c r="A4314" s="38">
        <v>40829</v>
      </c>
      <c r="B4314" s="38">
        <v>40829</v>
      </c>
      <c r="C4314" s="11">
        <v>2011</v>
      </c>
      <c r="D4314" s="11" t="s">
        <v>115</v>
      </c>
      <c r="E4314" s="11" t="s">
        <v>116</v>
      </c>
      <c r="F4314" s="36" t="s">
        <v>15</v>
      </c>
      <c r="G4314" s="11" t="s">
        <v>6037</v>
      </c>
      <c r="H4314" s="11" t="s">
        <v>6088</v>
      </c>
      <c r="I4314" s="12">
        <v>4</v>
      </c>
      <c r="J4314" s="12">
        <v>9</v>
      </c>
      <c r="K4314" s="12">
        <v>0</v>
      </c>
      <c r="L4314" s="12">
        <v>0</v>
      </c>
      <c r="M4314" s="12">
        <v>0</v>
      </c>
      <c r="N4314" s="39">
        <v>0</v>
      </c>
      <c r="O4314" s="31">
        <f>((37800*2)+(275000))/1000000</f>
        <v>0.35060000000000002</v>
      </c>
      <c r="P4314" s="11" t="s">
        <v>99</v>
      </c>
    </row>
    <row r="4315" spans="1:16" ht="48" x14ac:dyDescent="0.25">
      <c r="A4315" s="38">
        <v>40829</v>
      </c>
      <c r="B4315" s="38">
        <v>40829</v>
      </c>
      <c r="C4315" s="11">
        <v>2011</v>
      </c>
      <c r="D4315" s="11" t="s">
        <v>115</v>
      </c>
      <c r="E4315" s="11" t="s">
        <v>116</v>
      </c>
      <c r="F4315" s="36" t="s">
        <v>15</v>
      </c>
      <c r="G4315" s="11" t="s">
        <v>994</v>
      </c>
      <c r="H4315" s="11" t="s">
        <v>6089</v>
      </c>
      <c r="I4315" s="12">
        <v>2</v>
      </c>
      <c r="J4315" s="12">
        <v>13</v>
      </c>
      <c r="K4315" s="12">
        <v>0</v>
      </c>
      <c r="L4315" s="12">
        <v>0</v>
      </c>
      <c r="M4315" s="12">
        <v>0</v>
      </c>
      <c r="N4315" s="39">
        <v>0</v>
      </c>
      <c r="O4315" s="31">
        <v>0.4</v>
      </c>
      <c r="P4315" s="11" t="s">
        <v>99</v>
      </c>
    </row>
    <row r="4316" spans="1:16" ht="36" x14ac:dyDescent="0.25">
      <c r="A4316" s="38">
        <v>40829</v>
      </c>
      <c r="B4316" s="38">
        <v>40830</v>
      </c>
      <c r="C4316" s="11">
        <v>2011</v>
      </c>
      <c r="D4316" s="11" t="s">
        <v>104</v>
      </c>
      <c r="E4316" s="11" t="s">
        <v>276</v>
      </c>
      <c r="F4316" s="36" t="s">
        <v>36</v>
      </c>
      <c r="G4316" s="11" t="s">
        <v>6090</v>
      </c>
      <c r="H4316" s="11" t="s">
        <v>6091</v>
      </c>
      <c r="I4316" s="12">
        <v>0</v>
      </c>
      <c r="J4316" s="12">
        <v>9112</v>
      </c>
      <c r="K4316" s="12">
        <v>9</v>
      </c>
      <c r="L4316" s="12" t="s">
        <v>145</v>
      </c>
      <c r="M4316" s="12" t="s">
        <v>145</v>
      </c>
      <c r="N4316" s="39" t="s">
        <v>145</v>
      </c>
      <c r="O4316" s="31">
        <v>38.874074</v>
      </c>
      <c r="P4316" s="11" t="s">
        <v>298</v>
      </c>
    </row>
    <row r="4317" spans="1:16" ht="24" x14ac:dyDescent="0.25">
      <c r="A4317" s="38">
        <v>40829</v>
      </c>
      <c r="B4317" s="38">
        <v>40829</v>
      </c>
      <c r="C4317" s="11">
        <v>2011</v>
      </c>
      <c r="D4317" s="11" t="s">
        <v>34</v>
      </c>
      <c r="E4317" s="11" t="s">
        <v>35</v>
      </c>
      <c r="F4317" s="11" t="s">
        <v>189</v>
      </c>
      <c r="G4317" s="11" t="s">
        <v>189</v>
      </c>
      <c r="H4317" s="11" t="s">
        <v>6092</v>
      </c>
      <c r="I4317" s="12">
        <v>0</v>
      </c>
      <c r="J4317" s="12" t="s">
        <v>145</v>
      </c>
      <c r="K4317" s="12" t="s">
        <v>145</v>
      </c>
      <c r="L4317" s="12" t="s">
        <v>145</v>
      </c>
      <c r="M4317" s="12" t="s">
        <v>145</v>
      </c>
      <c r="N4317" s="39" t="s">
        <v>145</v>
      </c>
      <c r="O4317" s="31">
        <v>3.36</v>
      </c>
      <c r="P4317" s="11" t="s">
        <v>298</v>
      </c>
    </row>
    <row r="4318" spans="1:16" ht="156" x14ac:dyDescent="0.25">
      <c r="A4318" s="38">
        <v>40830</v>
      </c>
      <c r="B4318" s="38">
        <v>40830</v>
      </c>
      <c r="C4318" s="11">
        <v>2011</v>
      </c>
      <c r="D4318" s="11" t="s">
        <v>34</v>
      </c>
      <c r="E4318" s="11" t="s">
        <v>50</v>
      </c>
      <c r="F4318" s="36" t="s">
        <v>15</v>
      </c>
      <c r="G4318" s="11" t="s">
        <v>5422</v>
      </c>
      <c r="H4318" s="11" t="s">
        <v>6093</v>
      </c>
      <c r="I4318" s="12">
        <v>0</v>
      </c>
      <c r="J4318" s="12">
        <v>15</v>
      </c>
      <c r="K4318" s="12">
        <v>3</v>
      </c>
      <c r="L4318" s="12">
        <v>0</v>
      </c>
      <c r="M4318" s="12">
        <v>0</v>
      </c>
      <c r="N4318" s="39">
        <v>0</v>
      </c>
      <c r="O4318" s="31">
        <v>0.33</v>
      </c>
      <c r="P4318" s="11" t="s">
        <v>99</v>
      </c>
    </row>
    <row r="4319" spans="1:16" ht="36" x14ac:dyDescent="0.25">
      <c r="A4319" s="38">
        <v>40831</v>
      </c>
      <c r="B4319" s="38">
        <v>40831</v>
      </c>
      <c r="C4319" s="11">
        <v>2011</v>
      </c>
      <c r="D4319" s="11" t="s">
        <v>109</v>
      </c>
      <c r="E4319" s="11" t="s">
        <v>146</v>
      </c>
      <c r="F4319" s="36" t="s">
        <v>155</v>
      </c>
      <c r="G4319" s="11" t="s">
        <v>6094</v>
      </c>
      <c r="H4319" s="11" t="s">
        <v>6095</v>
      </c>
      <c r="I4319" s="12">
        <v>1</v>
      </c>
      <c r="J4319" s="12">
        <v>46</v>
      </c>
      <c r="K4319" s="12">
        <v>0</v>
      </c>
      <c r="L4319" s="12">
        <v>0</v>
      </c>
      <c r="M4319" s="12">
        <v>0</v>
      </c>
      <c r="N4319" s="39">
        <v>0</v>
      </c>
      <c r="O4319" s="31">
        <v>0</v>
      </c>
      <c r="P4319" s="11" t="s">
        <v>99</v>
      </c>
    </row>
    <row r="4320" spans="1:16" ht="72" x14ac:dyDescent="0.25">
      <c r="A4320" s="38">
        <v>40832</v>
      </c>
      <c r="B4320" s="38">
        <v>40832</v>
      </c>
      <c r="C4320" s="11">
        <v>2011</v>
      </c>
      <c r="D4320" s="11" t="s">
        <v>115</v>
      </c>
      <c r="E4320" s="11" t="s">
        <v>116</v>
      </c>
      <c r="F4320" s="36" t="s">
        <v>19</v>
      </c>
      <c r="G4320" s="11" t="s">
        <v>1241</v>
      </c>
      <c r="H4320" s="11" t="s">
        <v>6096</v>
      </c>
      <c r="I4320" s="12">
        <v>1</v>
      </c>
      <c r="J4320" s="12">
        <v>1</v>
      </c>
      <c r="K4320" s="12">
        <v>0</v>
      </c>
      <c r="L4320" s="12">
        <v>0</v>
      </c>
      <c r="M4320" s="12">
        <v>0</v>
      </c>
      <c r="N4320" s="39">
        <v>0</v>
      </c>
      <c r="O4320" s="31">
        <v>0.27500000000000002</v>
      </c>
      <c r="P4320" s="11" t="s">
        <v>99</v>
      </c>
    </row>
    <row r="4321" spans="1:16" ht="48" x14ac:dyDescent="0.25">
      <c r="A4321" s="38">
        <v>40832</v>
      </c>
      <c r="B4321" s="38">
        <v>40832</v>
      </c>
      <c r="C4321" s="11">
        <v>2011</v>
      </c>
      <c r="D4321" s="11" t="s">
        <v>34</v>
      </c>
      <c r="E4321" s="11" t="s">
        <v>35</v>
      </c>
      <c r="F4321" s="36" t="s">
        <v>162</v>
      </c>
      <c r="G4321" s="11" t="s">
        <v>6097</v>
      </c>
      <c r="H4321" s="11" t="s">
        <v>6098</v>
      </c>
      <c r="I4321" s="12">
        <v>0</v>
      </c>
      <c r="J4321" s="12">
        <v>19891</v>
      </c>
      <c r="K4321" s="12">
        <v>101</v>
      </c>
      <c r="L4321" s="12" t="s">
        <v>145</v>
      </c>
      <c r="M4321" s="12" t="s">
        <v>145</v>
      </c>
      <c r="N4321" s="39" t="s">
        <v>145</v>
      </c>
      <c r="O4321" s="31">
        <v>323.69134300000002</v>
      </c>
      <c r="P4321" s="11" t="s">
        <v>298</v>
      </c>
    </row>
    <row r="4322" spans="1:16" ht="36" x14ac:dyDescent="0.25">
      <c r="A4322" s="38">
        <v>40848</v>
      </c>
      <c r="B4322" s="38">
        <v>40877</v>
      </c>
      <c r="C4322" s="11">
        <v>2011</v>
      </c>
      <c r="D4322" s="11" t="s">
        <v>34</v>
      </c>
      <c r="E4322" s="11" t="s">
        <v>39</v>
      </c>
      <c r="F4322" s="36" t="s">
        <v>75</v>
      </c>
      <c r="G4322" s="11" t="s">
        <v>1804</v>
      </c>
      <c r="H4322" s="11" t="s">
        <v>6005</v>
      </c>
      <c r="I4322" s="12">
        <v>0</v>
      </c>
      <c r="J4322" s="12">
        <v>229</v>
      </c>
      <c r="K4322" s="12">
        <v>0</v>
      </c>
      <c r="L4322" s="12">
        <v>0</v>
      </c>
      <c r="M4322" s="12">
        <v>0</v>
      </c>
      <c r="N4322" s="39">
        <v>394.44</v>
      </c>
      <c r="O4322" s="31">
        <v>3.5209999999999999</v>
      </c>
      <c r="P4322" s="11" t="s">
        <v>41</v>
      </c>
    </row>
    <row r="4323" spans="1:16" ht="36" x14ac:dyDescent="0.25">
      <c r="A4323" s="38">
        <v>40848</v>
      </c>
      <c r="B4323" s="38">
        <v>40877</v>
      </c>
      <c r="C4323" s="11">
        <v>2011</v>
      </c>
      <c r="D4323" s="11" t="s">
        <v>34</v>
      </c>
      <c r="E4323" s="11" t="s">
        <v>39</v>
      </c>
      <c r="F4323" s="36" t="s">
        <v>57</v>
      </c>
      <c r="G4323" s="11" t="s">
        <v>6099</v>
      </c>
      <c r="H4323" s="11" t="s">
        <v>5939</v>
      </c>
      <c r="I4323" s="12">
        <v>0</v>
      </c>
      <c r="J4323" s="12">
        <v>9045</v>
      </c>
      <c r="K4323" s="12">
        <v>0</v>
      </c>
      <c r="L4323" s="12">
        <v>0</v>
      </c>
      <c r="M4323" s="12">
        <v>0</v>
      </c>
      <c r="N4323" s="39">
        <v>18102.03</v>
      </c>
      <c r="O4323" s="31">
        <v>101.15819999999999</v>
      </c>
      <c r="P4323" s="11" t="s">
        <v>41</v>
      </c>
    </row>
    <row r="4324" spans="1:16" ht="132" x14ac:dyDescent="0.25">
      <c r="A4324" s="38">
        <v>40878</v>
      </c>
      <c r="B4324" s="38">
        <v>40908</v>
      </c>
      <c r="C4324" s="11">
        <v>2011</v>
      </c>
      <c r="D4324" s="11" t="s">
        <v>34</v>
      </c>
      <c r="E4324" s="11" t="s">
        <v>39</v>
      </c>
      <c r="F4324" s="36" t="s">
        <v>57</v>
      </c>
      <c r="G4324" s="11" t="s">
        <v>6100</v>
      </c>
      <c r="H4324" s="11" t="s">
        <v>6101</v>
      </c>
      <c r="I4324" s="12">
        <v>0</v>
      </c>
      <c r="J4324" s="12">
        <v>5207</v>
      </c>
      <c r="K4324" s="12">
        <v>0</v>
      </c>
      <c r="L4324" s="12">
        <v>0</v>
      </c>
      <c r="M4324" s="12">
        <v>0</v>
      </c>
      <c r="N4324" s="39">
        <v>6937.76</v>
      </c>
      <c r="O4324" s="31">
        <v>57.286000000000001</v>
      </c>
      <c r="P4324" s="11" t="s">
        <v>41</v>
      </c>
    </row>
    <row r="4325" spans="1:16" ht="84" x14ac:dyDescent="0.25">
      <c r="A4325" s="38">
        <v>41228</v>
      </c>
      <c r="B4325" s="38">
        <v>41228</v>
      </c>
      <c r="C4325" s="11">
        <v>2012</v>
      </c>
      <c r="D4325" s="35" t="s">
        <v>104</v>
      </c>
      <c r="E4325" s="11" t="s">
        <v>142</v>
      </c>
      <c r="F4325" s="36" t="s">
        <v>15</v>
      </c>
      <c r="G4325" s="36" t="s">
        <v>6102</v>
      </c>
      <c r="H4325" s="9" t="s">
        <v>6103</v>
      </c>
      <c r="I4325" s="10">
        <v>0</v>
      </c>
      <c r="J4325" s="12">
        <v>550</v>
      </c>
      <c r="K4325" s="12">
        <v>50</v>
      </c>
      <c r="L4325" s="12">
        <v>35</v>
      </c>
      <c r="M4325" s="12">
        <v>4</v>
      </c>
      <c r="N4325" s="39">
        <v>0</v>
      </c>
      <c r="O4325" s="31">
        <v>26.603999999999999</v>
      </c>
      <c r="P4325" s="36" t="s">
        <v>4834</v>
      </c>
    </row>
    <row r="4326" spans="1:16" ht="48" x14ac:dyDescent="0.25">
      <c r="A4326" s="38">
        <v>40988</v>
      </c>
      <c r="B4326" s="38">
        <v>40988</v>
      </c>
      <c r="C4326" s="11">
        <v>2012</v>
      </c>
      <c r="D4326" s="35" t="s">
        <v>104</v>
      </c>
      <c r="E4326" s="11" t="s">
        <v>142</v>
      </c>
      <c r="F4326" s="36" t="s">
        <v>92</v>
      </c>
      <c r="G4326" s="36" t="s">
        <v>6104</v>
      </c>
      <c r="H4326" s="9" t="s">
        <v>6105</v>
      </c>
      <c r="I4326" s="10">
        <v>0</v>
      </c>
      <c r="J4326" s="12">
        <v>46242</v>
      </c>
      <c r="K4326" s="12">
        <v>3045</v>
      </c>
      <c r="L4326" s="12">
        <v>8</v>
      </c>
      <c r="M4326" s="12">
        <v>1</v>
      </c>
      <c r="N4326" s="39">
        <v>0</v>
      </c>
      <c r="O4326" s="31">
        <v>686.5</v>
      </c>
      <c r="P4326" s="36" t="s">
        <v>38</v>
      </c>
    </row>
    <row r="4327" spans="1:16" ht="36" x14ac:dyDescent="0.25">
      <c r="A4327" s="38">
        <v>40988</v>
      </c>
      <c r="B4327" s="38">
        <v>40988</v>
      </c>
      <c r="C4327" s="11">
        <v>2012</v>
      </c>
      <c r="D4327" s="35" t="s">
        <v>104</v>
      </c>
      <c r="E4327" s="11" t="s">
        <v>142</v>
      </c>
      <c r="F4327" s="36" t="s">
        <v>15</v>
      </c>
      <c r="G4327" s="36" t="s">
        <v>6106</v>
      </c>
      <c r="H4327" s="9" t="s">
        <v>6107</v>
      </c>
      <c r="I4327" s="10">
        <v>2</v>
      </c>
      <c r="J4327" s="12">
        <v>118000</v>
      </c>
      <c r="K4327" s="12">
        <v>20511</v>
      </c>
      <c r="L4327" s="12">
        <v>184</v>
      </c>
      <c r="M4327" s="12">
        <v>10</v>
      </c>
      <c r="N4327" s="39">
        <v>0</v>
      </c>
      <c r="O4327" s="31">
        <v>733</v>
      </c>
      <c r="P4327" s="36" t="s">
        <v>38</v>
      </c>
    </row>
    <row r="4328" spans="1:16" ht="36" x14ac:dyDescent="0.25">
      <c r="A4328" s="34">
        <v>40909</v>
      </c>
      <c r="B4328" s="34">
        <v>41274</v>
      </c>
      <c r="C4328" s="11">
        <v>2012</v>
      </c>
      <c r="D4328" s="35" t="s">
        <v>13</v>
      </c>
      <c r="E4328" s="11" t="s">
        <v>14</v>
      </c>
      <c r="F4328" s="36" t="s">
        <v>47</v>
      </c>
      <c r="G4328" s="11" t="s">
        <v>16</v>
      </c>
      <c r="H4328" s="9" t="s">
        <v>6108</v>
      </c>
      <c r="I4328" s="12">
        <v>0</v>
      </c>
      <c r="J4328" s="12">
        <v>0</v>
      </c>
      <c r="K4328" s="12">
        <v>0</v>
      </c>
      <c r="L4328" s="12">
        <v>0</v>
      </c>
      <c r="M4328" s="12">
        <v>0</v>
      </c>
      <c r="N4328" s="39">
        <v>75202</v>
      </c>
      <c r="O4328" s="31">
        <f t="shared" ref="O4328:O4335" si="2">(N4328*1000)/1000000</f>
        <v>75.201999999999998</v>
      </c>
      <c r="P4328" s="11" t="s">
        <v>18</v>
      </c>
    </row>
    <row r="4329" spans="1:16" ht="36" x14ac:dyDescent="0.25">
      <c r="A4329" s="34">
        <v>40909</v>
      </c>
      <c r="B4329" s="34">
        <v>41274</v>
      </c>
      <c r="C4329" s="11">
        <v>2012</v>
      </c>
      <c r="D4329" s="35" t="s">
        <v>13</v>
      </c>
      <c r="E4329" s="11" t="s">
        <v>14</v>
      </c>
      <c r="F4329" s="36" t="s">
        <v>21</v>
      </c>
      <c r="G4329" s="11" t="s">
        <v>16</v>
      </c>
      <c r="H4329" s="9" t="s">
        <v>6109</v>
      </c>
      <c r="I4329" s="12">
        <v>0</v>
      </c>
      <c r="J4329" s="12">
        <v>0</v>
      </c>
      <c r="K4329" s="12">
        <v>0</v>
      </c>
      <c r="L4329" s="12">
        <v>0</v>
      </c>
      <c r="M4329" s="12">
        <v>0</v>
      </c>
      <c r="N4329" s="39">
        <v>51902.61</v>
      </c>
      <c r="O4329" s="31">
        <f t="shared" si="2"/>
        <v>51.902610000000003</v>
      </c>
      <c r="P4329" s="11" t="s">
        <v>18</v>
      </c>
    </row>
    <row r="4330" spans="1:16" ht="36" x14ac:dyDescent="0.25">
      <c r="A4330" s="34">
        <v>40909</v>
      </c>
      <c r="B4330" s="34">
        <v>41274</v>
      </c>
      <c r="C4330" s="11">
        <v>2012</v>
      </c>
      <c r="D4330" s="35" t="s">
        <v>13</v>
      </c>
      <c r="E4330" s="11" t="s">
        <v>14</v>
      </c>
      <c r="F4330" s="36" t="s">
        <v>24</v>
      </c>
      <c r="G4330" s="11" t="s">
        <v>16</v>
      </c>
      <c r="H4330" s="9" t="s">
        <v>6110</v>
      </c>
      <c r="I4330" s="12">
        <v>0</v>
      </c>
      <c r="J4330" s="12">
        <v>0</v>
      </c>
      <c r="K4330" s="12">
        <v>0</v>
      </c>
      <c r="L4330" s="12">
        <v>0</v>
      </c>
      <c r="M4330" s="12">
        <v>0</v>
      </c>
      <c r="N4330" s="39">
        <v>51626.43</v>
      </c>
      <c r="O4330" s="31">
        <f t="shared" si="2"/>
        <v>51.626429999999999</v>
      </c>
      <c r="P4330" s="11" t="s">
        <v>18</v>
      </c>
    </row>
    <row r="4331" spans="1:16" ht="36" x14ac:dyDescent="0.25">
      <c r="A4331" s="34">
        <v>40909</v>
      </c>
      <c r="B4331" s="34">
        <v>41274</v>
      </c>
      <c r="C4331" s="11">
        <v>2012</v>
      </c>
      <c r="D4331" s="35" t="s">
        <v>13</v>
      </c>
      <c r="E4331" s="11" t="s">
        <v>14</v>
      </c>
      <c r="F4331" s="36" t="s">
        <v>57</v>
      </c>
      <c r="G4331" s="11" t="s">
        <v>16</v>
      </c>
      <c r="H4331" s="9" t="s">
        <v>6111</v>
      </c>
      <c r="I4331" s="12">
        <v>0</v>
      </c>
      <c r="J4331" s="12">
        <v>0</v>
      </c>
      <c r="K4331" s="12">
        <v>0</v>
      </c>
      <c r="L4331" s="12">
        <v>0</v>
      </c>
      <c r="M4331" s="12">
        <v>0</v>
      </c>
      <c r="N4331" s="39">
        <v>32182</v>
      </c>
      <c r="O4331" s="31">
        <f t="shared" si="2"/>
        <v>32.182000000000002</v>
      </c>
      <c r="P4331" s="11" t="s">
        <v>18</v>
      </c>
    </row>
    <row r="4332" spans="1:16" ht="36" x14ac:dyDescent="0.25">
      <c r="A4332" s="34">
        <v>40909</v>
      </c>
      <c r="B4332" s="34">
        <v>41274</v>
      </c>
      <c r="C4332" s="11">
        <v>2012</v>
      </c>
      <c r="D4332" s="35" t="s">
        <v>13</v>
      </c>
      <c r="E4332" s="11" t="s">
        <v>14</v>
      </c>
      <c r="F4332" s="36" t="s">
        <v>28</v>
      </c>
      <c r="G4332" s="11" t="s">
        <v>16</v>
      </c>
      <c r="H4332" s="9" t="s">
        <v>6112</v>
      </c>
      <c r="I4332" s="12">
        <v>0</v>
      </c>
      <c r="J4332" s="12">
        <v>0</v>
      </c>
      <c r="K4332" s="12">
        <v>0</v>
      </c>
      <c r="L4332" s="12">
        <v>0</v>
      </c>
      <c r="M4332" s="12">
        <v>0</v>
      </c>
      <c r="N4332" s="39">
        <v>27222.309999999998</v>
      </c>
      <c r="O4332" s="31">
        <f t="shared" si="2"/>
        <v>27.222309999999997</v>
      </c>
      <c r="P4332" s="11" t="s">
        <v>18</v>
      </c>
    </row>
    <row r="4333" spans="1:16" ht="36" x14ac:dyDescent="0.25">
      <c r="A4333" s="34">
        <v>40909</v>
      </c>
      <c r="B4333" s="34">
        <v>41274</v>
      </c>
      <c r="C4333" s="11">
        <v>2012</v>
      </c>
      <c r="D4333" s="35" t="s">
        <v>13</v>
      </c>
      <c r="E4333" s="11" t="s">
        <v>14</v>
      </c>
      <c r="F4333" s="36" t="s">
        <v>19</v>
      </c>
      <c r="G4333" s="11" t="s">
        <v>16</v>
      </c>
      <c r="H4333" s="9" t="s">
        <v>6113</v>
      </c>
      <c r="I4333" s="12">
        <v>0</v>
      </c>
      <c r="J4333" s="12">
        <v>0</v>
      </c>
      <c r="K4333" s="12">
        <v>0</v>
      </c>
      <c r="L4333" s="12">
        <v>0</v>
      </c>
      <c r="M4333" s="12">
        <v>0</v>
      </c>
      <c r="N4333" s="39">
        <v>24397</v>
      </c>
      <c r="O4333" s="31">
        <f t="shared" si="2"/>
        <v>24.396999999999998</v>
      </c>
      <c r="P4333" s="11" t="s">
        <v>18</v>
      </c>
    </row>
    <row r="4334" spans="1:16" ht="36" x14ac:dyDescent="0.25">
      <c r="A4334" s="34">
        <v>40909</v>
      </c>
      <c r="B4334" s="34">
        <v>41274</v>
      </c>
      <c r="C4334" s="11">
        <v>2012</v>
      </c>
      <c r="D4334" s="35" t="s">
        <v>13</v>
      </c>
      <c r="E4334" s="11" t="s">
        <v>14</v>
      </c>
      <c r="F4334" s="36" t="s">
        <v>92</v>
      </c>
      <c r="G4334" s="11" t="s">
        <v>16</v>
      </c>
      <c r="H4334" s="9" t="s">
        <v>6114</v>
      </c>
      <c r="I4334" s="12">
        <v>0</v>
      </c>
      <c r="J4334" s="12">
        <v>0</v>
      </c>
      <c r="K4334" s="12">
        <v>0</v>
      </c>
      <c r="L4334" s="12">
        <v>0</v>
      </c>
      <c r="M4334" s="12">
        <v>0</v>
      </c>
      <c r="N4334" s="39">
        <v>15237.400000000001</v>
      </c>
      <c r="O4334" s="31">
        <f t="shared" si="2"/>
        <v>15.237400000000003</v>
      </c>
      <c r="P4334" s="11" t="s">
        <v>18</v>
      </c>
    </row>
    <row r="4335" spans="1:16" ht="36" x14ac:dyDescent="0.25">
      <c r="A4335" s="34">
        <v>40909</v>
      </c>
      <c r="B4335" s="34">
        <v>41274</v>
      </c>
      <c r="C4335" s="11">
        <v>2012</v>
      </c>
      <c r="D4335" s="35" t="s">
        <v>13</v>
      </c>
      <c r="E4335" s="11" t="s">
        <v>14</v>
      </c>
      <c r="F4335" s="36" t="s">
        <v>15</v>
      </c>
      <c r="G4335" s="11" t="s">
        <v>16</v>
      </c>
      <c r="H4335" s="9" t="s">
        <v>6115</v>
      </c>
      <c r="I4335" s="12">
        <v>0</v>
      </c>
      <c r="J4335" s="12">
        <v>0</v>
      </c>
      <c r="K4335" s="12">
        <v>0</v>
      </c>
      <c r="L4335" s="12">
        <v>0</v>
      </c>
      <c r="M4335" s="12">
        <v>0</v>
      </c>
      <c r="N4335" s="39">
        <v>15177.130000000001</v>
      </c>
      <c r="O4335" s="31">
        <f t="shared" si="2"/>
        <v>15.177130000000002</v>
      </c>
      <c r="P4335" s="11" t="s">
        <v>18</v>
      </c>
    </row>
    <row r="4336" spans="1:16" ht="24" x14ac:dyDescent="0.25">
      <c r="A4336" s="34">
        <v>40909</v>
      </c>
      <c r="B4336" s="34">
        <v>41274</v>
      </c>
      <c r="C4336" s="11">
        <v>2012</v>
      </c>
      <c r="D4336" s="11" t="s">
        <v>34</v>
      </c>
      <c r="E4336" s="11" t="s">
        <v>95</v>
      </c>
      <c r="F4336" s="36" t="s">
        <v>21</v>
      </c>
      <c r="G4336" s="11" t="s">
        <v>16</v>
      </c>
      <c r="H4336" s="9" t="s">
        <v>6116</v>
      </c>
      <c r="I4336" s="12">
        <v>30</v>
      </c>
      <c r="J4336" s="12">
        <v>30</v>
      </c>
      <c r="K4336" s="12">
        <v>0</v>
      </c>
      <c r="L4336" s="12">
        <v>0</v>
      </c>
      <c r="M4336" s="12">
        <v>0</v>
      </c>
      <c r="N4336" s="39">
        <v>0</v>
      </c>
      <c r="O4336" s="31">
        <v>0</v>
      </c>
      <c r="P4336" s="11" t="s">
        <v>1960</v>
      </c>
    </row>
    <row r="4337" spans="1:16" ht="36" x14ac:dyDescent="0.25">
      <c r="A4337" s="34">
        <v>40909</v>
      </c>
      <c r="B4337" s="34">
        <v>41274</v>
      </c>
      <c r="C4337" s="11">
        <v>2012</v>
      </c>
      <c r="D4337" s="35" t="s">
        <v>13</v>
      </c>
      <c r="E4337" s="11" t="s">
        <v>14</v>
      </c>
      <c r="F4337" s="36" t="s">
        <v>75</v>
      </c>
      <c r="G4337" s="11" t="s">
        <v>16</v>
      </c>
      <c r="H4337" s="9" t="s">
        <v>6117</v>
      </c>
      <c r="I4337" s="12">
        <v>0</v>
      </c>
      <c r="J4337" s="12">
        <v>0</v>
      </c>
      <c r="K4337" s="12">
        <v>0</v>
      </c>
      <c r="L4337" s="12">
        <v>0</v>
      </c>
      <c r="M4337" s="12">
        <v>0</v>
      </c>
      <c r="N4337" s="39">
        <v>13854.27</v>
      </c>
      <c r="O4337" s="31">
        <f t="shared" ref="O4337:O4359" si="3">(N4337*1000)/1000000</f>
        <v>13.85427</v>
      </c>
      <c r="P4337" s="11" t="s">
        <v>18</v>
      </c>
    </row>
    <row r="4338" spans="1:16" ht="36" x14ac:dyDescent="0.25">
      <c r="A4338" s="34">
        <v>40909</v>
      </c>
      <c r="B4338" s="34">
        <v>41274</v>
      </c>
      <c r="C4338" s="11">
        <v>2012</v>
      </c>
      <c r="D4338" s="35" t="s">
        <v>13</v>
      </c>
      <c r="E4338" s="11" t="s">
        <v>14</v>
      </c>
      <c r="F4338" s="36" t="s">
        <v>36</v>
      </c>
      <c r="G4338" s="11" t="s">
        <v>16</v>
      </c>
      <c r="H4338" s="9" t="s">
        <v>6118</v>
      </c>
      <c r="I4338" s="12">
        <v>0</v>
      </c>
      <c r="J4338" s="12">
        <v>0</v>
      </c>
      <c r="K4338" s="12">
        <v>0</v>
      </c>
      <c r="L4338" s="12">
        <v>0</v>
      </c>
      <c r="M4338" s="12">
        <v>0</v>
      </c>
      <c r="N4338" s="39">
        <v>8968.75</v>
      </c>
      <c r="O4338" s="31">
        <f t="shared" si="3"/>
        <v>8.96875</v>
      </c>
      <c r="P4338" s="11" t="s">
        <v>18</v>
      </c>
    </row>
    <row r="4339" spans="1:16" ht="36" x14ac:dyDescent="0.25">
      <c r="A4339" s="34">
        <v>40909</v>
      </c>
      <c r="B4339" s="34">
        <v>41274</v>
      </c>
      <c r="C4339" s="11">
        <v>2012</v>
      </c>
      <c r="D4339" s="35" t="s">
        <v>13</v>
      </c>
      <c r="E4339" s="11" t="s">
        <v>14</v>
      </c>
      <c r="F4339" s="36" t="s">
        <v>32</v>
      </c>
      <c r="G4339" s="11" t="s">
        <v>16</v>
      </c>
      <c r="H4339" s="9" t="s">
        <v>6119</v>
      </c>
      <c r="I4339" s="12">
        <v>0</v>
      </c>
      <c r="J4339" s="12">
        <v>0</v>
      </c>
      <c r="K4339" s="12">
        <v>0</v>
      </c>
      <c r="L4339" s="12">
        <v>0</v>
      </c>
      <c r="M4339" s="12">
        <v>0</v>
      </c>
      <c r="N4339" s="39">
        <v>5624.9000000000005</v>
      </c>
      <c r="O4339" s="31">
        <f t="shared" si="3"/>
        <v>5.6249000000000011</v>
      </c>
      <c r="P4339" s="11" t="s">
        <v>18</v>
      </c>
    </row>
    <row r="4340" spans="1:16" ht="36" x14ac:dyDescent="0.25">
      <c r="A4340" s="34">
        <v>40909</v>
      </c>
      <c r="B4340" s="34">
        <v>41274</v>
      </c>
      <c r="C4340" s="11">
        <v>2012</v>
      </c>
      <c r="D4340" s="35" t="s">
        <v>13</v>
      </c>
      <c r="E4340" s="11" t="s">
        <v>14</v>
      </c>
      <c r="F4340" s="36" t="s">
        <v>77</v>
      </c>
      <c r="G4340" s="11" t="s">
        <v>16</v>
      </c>
      <c r="H4340" s="9" t="s">
        <v>6120</v>
      </c>
      <c r="I4340" s="12">
        <v>0</v>
      </c>
      <c r="J4340" s="12">
        <v>0</v>
      </c>
      <c r="K4340" s="12">
        <v>0</v>
      </c>
      <c r="L4340" s="12">
        <v>0</v>
      </c>
      <c r="M4340" s="12">
        <v>0</v>
      </c>
      <c r="N4340" s="39">
        <v>4766</v>
      </c>
      <c r="O4340" s="31">
        <f t="shared" si="3"/>
        <v>4.766</v>
      </c>
      <c r="P4340" s="11" t="s">
        <v>18</v>
      </c>
    </row>
    <row r="4341" spans="1:16" ht="36" x14ac:dyDescent="0.25">
      <c r="A4341" s="34">
        <v>40909</v>
      </c>
      <c r="B4341" s="34">
        <v>41274</v>
      </c>
      <c r="C4341" s="11">
        <v>2012</v>
      </c>
      <c r="D4341" s="35" t="s">
        <v>13</v>
      </c>
      <c r="E4341" s="11" t="s">
        <v>14</v>
      </c>
      <c r="F4341" s="36" t="s">
        <v>59</v>
      </c>
      <c r="G4341" s="11" t="s">
        <v>16</v>
      </c>
      <c r="H4341" s="9" t="s">
        <v>6121</v>
      </c>
      <c r="I4341" s="12">
        <v>0</v>
      </c>
      <c r="J4341" s="12">
        <v>0</v>
      </c>
      <c r="K4341" s="12">
        <v>0</v>
      </c>
      <c r="L4341" s="12">
        <v>0</v>
      </c>
      <c r="M4341" s="12">
        <v>0</v>
      </c>
      <c r="N4341" s="39">
        <v>4516</v>
      </c>
      <c r="O4341" s="31">
        <f t="shared" si="3"/>
        <v>4.516</v>
      </c>
      <c r="P4341" s="11" t="s">
        <v>18</v>
      </c>
    </row>
    <row r="4342" spans="1:16" ht="36" x14ac:dyDescent="0.25">
      <c r="A4342" s="34">
        <v>40909</v>
      </c>
      <c r="B4342" s="34">
        <v>41274</v>
      </c>
      <c r="C4342" s="11">
        <v>2012</v>
      </c>
      <c r="D4342" s="35" t="s">
        <v>13</v>
      </c>
      <c r="E4342" s="11" t="s">
        <v>14</v>
      </c>
      <c r="F4342" s="36" t="s">
        <v>97</v>
      </c>
      <c r="G4342" s="11" t="s">
        <v>16</v>
      </c>
      <c r="H4342" s="9" t="s">
        <v>6122</v>
      </c>
      <c r="I4342" s="12">
        <v>0</v>
      </c>
      <c r="J4342" s="12">
        <v>0</v>
      </c>
      <c r="K4342" s="12">
        <v>0</v>
      </c>
      <c r="L4342" s="12">
        <v>0</v>
      </c>
      <c r="M4342" s="12">
        <v>0</v>
      </c>
      <c r="N4342" s="39">
        <v>3459.77</v>
      </c>
      <c r="O4342" s="31">
        <f t="shared" si="3"/>
        <v>3.4597699999999998</v>
      </c>
      <c r="P4342" s="11" t="s">
        <v>18</v>
      </c>
    </row>
    <row r="4343" spans="1:16" ht="36" x14ac:dyDescent="0.25">
      <c r="A4343" s="34">
        <v>40909</v>
      </c>
      <c r="B4343" s="34">
        <v>41274</v>
      </c>
      <c r="C4343" s="11">
        <v>2012</v>
      </c>
      <c r="D4343" s="35" t="s">
        <v>13</v>
      </c>
      <c r="E4343" s="11" t="s">
        <v>14</v>
      </c>
      <c r="F4343" s="36" t="s">
        <v>51</v>
      </c>
      <c r="G4343" s="11" t="s">
        <v>16</v>
      </c>
      <c r="H4343" s="9" t="s">
        <v>6123</v>
      </c>
      <c r="I4343" s="12">
        <v>0</v>
      </c>
      <c r="J4343" s="12">
        <v>0</v>
      </c>
      <c r="K4343" s="12">
        <v>0</v>
      </c>
      <c r="L4343" s="12">
        <v>0</v>
      </c>
      <c r="M4343" s="12">
        <v>0</v>
      </c>
      <c r="N4343" s="39">
        <v>2632.95</v>
      </c>
      <c r="O4343" s="31">
        <f t="shared" si="3"/>
        <v>2.6329500000000001</v>
      </c>
      <c r="P4343" s="11" t="s">
        <v>18</v>
      </c>
    </row>
    <row r="4344" spans="1:16" ht="36" x14ac:dyDescent="0.25">
      <c r="A4344" s="34">
        <v>40909</v>
      </c>
      <c r="B4344" s="34">
        <v>41274</v>
      </c>
      <c r="C4344" s="11">
        <v>2012</v>
      </c>
      <c r="D4344" s="35" t="s">
        <v>13</v>
      </c>
      <c r="E4344" s="11" t="s">
        <v>14</v>
      </c>
      <c r="F4344" s="36" t="s">
        <v>598</v>
      </c>
      <c r="G4344" s="11" t="s">
        <v>16</v>
      </c>
      <c r="H4344" s="9" t="s">
        <v>6124</v>
      </c>
      <c r="I4344" s="12">
        <v>0</v>
      </c>
      <c r="J4344" s="12">
        <v>0</v>
      </c>
      <c r="K4344" s="12">
        <v>0</v>
      </c>
      <c r="L4344" s="12">
        <v>0</v>
      </c>
      <c r="M4344" s="12">
        <v>0</v>
      </c>
      <c r="N4344" s="39">
        <v>1524.5</v>
      </c>
      <c r="O4344" s="31">
        <f t="shared" si="3"/>
        <v>1.5245</v>
      </c>
      <c r="P4344" s="11" t="s">
        <v>18</v>
      </c>
    </row>
    <row r="4345" spans="1:16" ht="36" x14ac:dyDescent="0.25">
      <c r="A4345" s="34">
        <v>40909</v>
      </c>
      <c r="B4345" s="34">
        <v>41274</v>
      </c>
      <c r="C4345" s="11">
        <v>2012</v>
      </c>
      <c r="D4345" s="35" t="s">
        <v>13</v>
      </c>
      <c r="E4345" s="11" t="s">
        <v>14</v>
      </c>
      <c r="F4345" s="36" t="s">
        <v>26</v>
      </c>
      <c r="G4345" s="11" t="s">
        <v>16</v>
      </c>
      <c r="H4345" s="9" t="s">
        <v>6125</v>
      </c>
      <c r="I4345" s="12">
        <v>0</v>
      </c>
      <c r="J4345" s="12">
        <v>0</v>
      </c>
      <c r="K4345" s="12">
        <v>0</v>
      </c>
      <c r="L4345" s="12">
        <v>0</v>
      </c>
      <c r="M4345" s="12">
        <v>0</v>
      </c>
      <c r="N4345" s="39">
        <v>1391.8</v>
      </c>
      <c r="O4345" s="31">
        <f t="shared" si="3"/>
        <v>1.3917999999999999</v>
      </c>
      <c r="P4345" s="11" t="s">
        <v>18</v>
      </c>
    </row>
    <row r="4346" spans="1:16" ht="36" x14ac:dyDescent="0.25">
      <c r="A4346" s="34">
        <v>40909</v>
      </c>
      <c r="B4346" s="34">
        <v>41274</v>
      </c>
      <c r="C4346" s="11">
        <v>2012</v>
      </c>
      <c r="D4346" s="35" t="s">
        <v>13</v>
      </c>
      <c r="E4346" s="11" t="s">
        <v>14</v>
      </c>
      <c r="F4346" s="36" t="s">
        <v>30</v>
      </c>
      <c r="G4346" s="11" t="s">
        <v>16</v>
      </c>
      <c r="H4346" s="9" t="s">
        <v>6126</v>
      </c>
      <c r="I4346" s="12">
        <v>0</v>
      </c>
      <c r="J4346" s="12">
        <v>0</v>
      </c>
      <c r="K4346" s="12">
        <v>0</v>
      </c>
      <c r="L4346" s="12">
        <v>0</v>
      </c>
      <c r="M4346" s="12">
        <v>0</v>
      </c>
      <c r="N4346" s="39">
        <v>1015.16</v>
      </c>
      <c r="O4346" s="31">
        <f t="shared" si="3"/>
        <v>1.0151600000000001</v>
      </c>
      <c r="P4346" s="11" t="s">
        <v>18</v>
      </c>
    </row>
    <row r="4347" spans="1:16" ht="36" x14ac:dyDescent="0.25">
      <c r="A4347" s="34">
        <v>40909</v>
      </c>
      <c r="B4347" s="34">
        <v>41274</v>
      </c>
      <c r="C4347" s="11">
        <v>2012</v>
      </c>
      <c r="D4347" s="35" t="s">
        <v>13</v>
      </c>
      <c r="E4347" s="11" t="s">
        <v>14</v>
      </c>
      <c r="F4347" s="36" t="s">
        <v>162</v>
      </c>
      <c r="G4347" s="11" t="s">
        <v>16</v>
      </c>
      <c r="H4347" s="9" t="s">
        <v>6127</v>
      </c>
      <c r="I4347" s="12">
        <v>0</v>
      </c>
      <c r="J4347" s="12">
        <v>0</v>
      </c>
      <c r="K4347" s="12">
        <v>0</v>
      </c>
      <c r="L4347" s="12">
        <v>0</v>
      </c>
      <c r="M4347" s="12">
        <v>0</v>
      </c>
      <c r="N4347" s="39">
        <v>916.25</v>
      </c>
      <c r="O4347" s="31">
        <f t="shared" si="3"/>
        <v>0.91625000000000001</v>
      </c>
      <c r="P4347" s="11" t="s">
        <v>18</v>
      </c>
    </row>
    <row r="4348" spans="1:16" ht="36" x14ac:dyDescent="0.25">
      <c r="A4348" s="34">
        <v>40909</v>
      </c>
      <c r="B4348" s="34">
        <v>41274</v>
      </c>
      <c r="C4348" s="11">
        <v>2012</v>
      </c>
      <c r="D4348" s="35" t="s">
        <v>13</v>
      </c>
      <c r="E4348" s="11" t="s">
        <v>14</v>
      </c>
      <c r="F4348" s="36" t="s">
        <v>100</v>
      </c>
      <c r="G4348" s="11" t="s">
        <v>16</v>
      </c>
      <c r="H4348" s="9" t="s">
        <v>6128</v>
      </c>
      <c r="I4348" s="12">
        <v>0</v>
      </c>
      <c r="J4348" s="12">
        <v>0</v>
      </c>
      <c r="K4348" s="12">
        <v>0</v>
      </c>
      <c r="L4348" s="12">
        <v>0</v>
      </c>
      <c r="M4348" s="12">
        <v>0</v>
      </c>
      <c r="N4348" s="39">
        <v>815.49</v>
      </c>
      <c r="O4348" s="31">
        <f t="shared" si="3"/>
        <v>0.81549000000000005</v>
      </c>
      <c r="P4348" s="11" t="s">
        <v>18</v>
      </c>
    </row>
    <row r="4349" spans="1:16" ht="36" x14ac:dyDescent="0.25">
      <c r="A4349" s="34">
        <v>40909</v>
      </c>
      <c r="B4349" s="34">
        <v>41274</v>
      </c>
      <c r="C4349" s="11">
        <v>2012</v>
      </c>
      <c r="D4349" s="35" t="s">
        <v>13</v>
      </c>
      <c r="E4349" s="11" t="s">
        <v>14</v>
      </c>
      <c r="F4349" s="36" t="s">
        <v>44</v>
      </c>
      <c r="G4349" s="11" t="s">
        <v>16</v>
      </c>
      <c r="H4349" s="9" t="s">
        <v>6129</v>
      </c>
      <c r="I4349" s="12">
        <v>0</v>
      </c>
      <c r="J4349" s="12">
        <v>0</v>
      </c>
      <c r="K4349" s="12">
        <v>0</v>
      </c>
      <c r="L4349" s="12">
        <v>0</v>
      </c>
      <c r="M4349" s="12">
        <v>0</v>
      </c>
      <c r="N4349" s="39">
        <v>779.9</v>
      </c>
      <c r="O4349" s="31">
        <f t="shared" si="3"/>
        <v>0.77990000000000004</v>
      </c>
      <c r="P4349" s="11" t="s">
        <v>18</v>
      </c>
    </row>
    <row r="4350" spans="1:16" ht="36" x14ac:dyDescent="0.25">
      <c r="A4350" s="34">
        <v>40909</v>
      </c>
      <c r="B4350" s="34">
        <v>41274</v>
      </c>
      <c r="C4350" s="11">
        <v>2012</v>
      </c>
      <c r="D4350" s="35" t="s">
        <v>13</v>
      </c>
      <c r="E4350" s="11" t="s">
        <v>14</v>
      </c>
      <c r="F4350" s="36" t="s">
        <v>78</v>
      </c>
      <c r="G4350" s="11" t="s">
        <v>16</v>
      </c>
      <c r="H4350" s="9" t="s">
        <v>6130</v>
      </c>
      <c r="I4350" s="12">
        <v>0</v>
      </c>
      <c r="J4350" s="12">
        <v>0</v>
      </c>
      <c r="K4350" s="12">
        <v>0</v>
      </c>
      <c r="L4350" s="12">
        <v>0</v>
      </c>
      <c r="M4350" s="12">
        <v>0</v>
      </c>
      <c r="N4350" s="39">
        <v>611</v>
      </c>
      <c r="O4350" s="31">
        <f t="shared" si="3"/>
        <v>0.61099999999999999</v>
      </c>
      <c r="P4350" s="11" t="s">
        <v>18</v>
      </c>
    </row>
    <row r="4351" spans="1:16" ht="36" x14ac:dyDescent="0.25">
      <c r="A4351" s="34">
        <v>40909</v>
      </c>
      <c r="B4351" s="34">
        <v>41274</v>
      </c>
      <c r="C4351" s="11">
        <v>2012</v>
      </c>
      <c r="D4351" s="35" t="s">
        <v>13</v>
      </c>
      <c r="E4351" s="11" t="s">
        <v>14</v>
      </c>
      <c r="F4351" s="36" t="s">
        <v>155</v>
      </c>
      <c r="G4351" s="11" t="s">
        <v>16</v>
      </c>
      <c r="H4351" s="9" t="s">
        <v>6131</v>
      </c>
      <c r="I4351" s="12">
        <v>0</v>
      </c>
      <c r="J4351" s="12">
        <v>0</v>
      </c>
      <c r="K4351" s="12">
        <v>0</v>
      </c>
      <c r="L4351" s="12">
        <v>0</v>
      </c>
      <c r="M4351" s="12">
        <v>0</v>
      </c>
      <c r="N4351" s="39">
        <v>492.34</v>
      </c>
      <c r="O4351" s="31">
        <f t="shared" si="3"/>
        <v>0.49234</v>
      </c>
      <c r="P4351" s="11" t="s">
        <v>18</v>
      </c>
    </row>
    <row r="4352" spans="1:16" ht="36" x14ac:dyDescent="0.25">
      <c r="A4352" s="34">
        <v>40909</v>
      </c>
      <c r="B4352" s="34">
        <v>41274</v>
      </c>
      <c r="C4352" s="11">
        <v>2012</v>
      </c>
      <c r="D4352" s="35" t="s">
        <v>13</v>
      </c>
      <c r="E4352" s="11" t="s">
        <v>14</v>
      </c>
      <c r="F4352" s="36" t="s">
        <v>253</v>
      </c>
      <c r="G4352" s="11" t="s">
        <v>16</v>
      </c>
      <c r="H4352" s="9" t="s">
        <v>6132</v>
      </c>
      <c r="I4352" s="12">
        <v>0</v>
      </c>
      <c r="J4352" s="12">
        <v>0</v>
      </c>
      <c r="K4352" s="12">
        <v>0</v>
      </c>
      <c r="L4352" s="12">
        <v>0</v>
      </c>
      <c r="M4352" s="12">
        <v>0</v>
      </c>
      <c r="N4352" s="39">
        <v>461.3</v>
      </c>
      <c r="O4352" s="31">
        <f t="shared" si="3"/>
        <v>0.46129999999999999</v>
      </c>
      <c r="P4352" s="11" t="s">
        <v>18</v>
      </c>
    </row>
    <row r="4353" spans="1:16" ht="36" x14ac:dyDescent="0.25">
      <c r="A4353" s="34">
        <v>40909</v>
      </c>
      <c r="B4353" s="34">
        <v>41274</v>
      </c>
      <c r="C4353" s="11">
        <v>2012</v>
      </c>
      <c r="D4353" s="35" t="s">
        <v>13</v>
      </c>
      <c r="E4353" s="11" t="s">
        <v>14</v>
      </c>
      <c r="F4353" s="36" t="s">
        <v>55</v>
      </c>
      <c r="G4353" s="11" t="s">
        <v>16</v>
      </c>
      <c r="H4353" s="9" t="s">
        <v>6133</v>
      </c>
      <c r="I4353" s="12">
        <v>0</v>
      </c>
      <c r="J4353" s="12">
        <v>0</v>
      </c>
      <c r="K4353" s="12">
        <v>0</v>
      </c>
      <c r="L4353" s="12">
        <v>0</v>
      </c>
      <c r="M4353" s="12">
        <v>0</v>
      </c>
      <c r="N4353" s="39">
        <v>429.17</v>
      </c>
      <c r="O4353" s="31">
        <f t="shared" si="3"/>
        <v>0.42917</v>
      </c>
      <c r="P4353" s="11" t="s">
        <v>18</v>
      </c>
    </row>
    <row r="4354" spans="1:16" ht="36" x14ac:dyDescent="0.25">
      <c r="A4354" s="34">
        <v>40909</v>
      </c>
      <c r="B4354" s="34">
        <v>41274</v>
      </c>
      <c r="C4354" s="11">
        <v>2012</v>
      </c>
      <c r="D4354" s="35" t="s">
        <v>13</v>
      </c>
      <c r="E4354" s="11" t="s">
        <v>14</v>
      </c>
      <c r="F4354" s="36" t="s">
        <v>42</v>
      </c>
      <c r="G4354" s="11" t="s">
        <v>16</v>
      </c>
      <c r="H4354" s="9" t="s">
        <v>6134</v>
      </c>
      <c r="I4354" s="12">
        <v>0</v>
      </c>
      <c r="J4354" s="12">
        <v>0</v>
      </c>
      <c r="K4354" s="12">
        <v>0</v>
      </c>
      <c r="L4354" s="12">
        <v>0</v>
      </c>
      <c r="M4354" s="12">
        <v>0</v>
      </c>
      <c r="N4354" s="39">
        <v>427.11</v>
      </c>
      <c r="O4354" s="31">
        <f t="shared" si="3"/>
        <v>0.42710999999999999</v>
      </c>
      <c r="P4354" s="11" t="s">
        <v>18</v>
      </c>
    </row>
    <row r="4355" spans="1:16" ht="36" x14ac:dyDescent="0.25">
      <c r="A4355" s="34">
        <v>40909</v>
      </c>
      <c r="B4355" s="34">
        <v>41274</v>
      </c>
      <c r="C4355" s="11">
        <v>2012</v>
      </c>
      <c r="D4355" s="35" t="s">
        <v>13</v>
      </c>
      <c r="E4355" s="11" t="s">
        <v>14</v>
      </c>
      <c r="F4355" s="36" t="s">
        <v>189</v>
      </c>
      <c r="G4355" s="11" t="s">
        <v>16</v>
      </c>
      <c r="H4355" s="9" t="s">
        <v>6135</v>
      </c>
      <c r="I4355" s="12">
        <v>0</v>
      </c>
      <c r="J4355" s="12">
        <v>0</v>
      </c>
      <c r="K4355" s="12">
        <v>0</v>
      </c>
      <c r="L4355" s="12">
        <v>0</v>
      </c>
      <c r="M4355" s="12">
        <v>0</v>
      </c>
      <c r="N4355" s="39">
        <v>407.73</v>
      </c>
      <c r="O4355" s="31">
        <f t="shared" si="3"/>
        <v>0.40772999999999998</v>
      </c>
      <c r="P4355" s="11" t="s">
        <v>18</v>
      </c>
    </row>
    <row r="4356" spans="1:16" ht="36" x14ac:dyDescent="0.25">
      <c r="A4356" s="34">
        <v>40909</v>
      </c>
      <c r="B4356" s="34">
        <v>41274</v>
      </c>
      <c r="C4356" s="11">
        <v>2012</v>
      </c>
      <c r="D4356" s="35" t="s">
        <v>13</v>
      </c>
      <c r="E4356" s="11" t="s">
        <v>14</v>
      </c>
      <c r="F4356" s="36" t="s">
        <v>165</v>
      </c>
      <c r="G4356" s="11" t="s">
        <v>16</v>
      </c>
      <c r="H4356" s="9" t="s">
        <v>6136</v>
      </c>
      <c r="I4356" s="12">
        <v>0</v>
      </c>
      <c r="J4356" s="12">
        <v>0</v>
      </c>
      <c r="K4356" s="12">
        <v>0</v>
      </c>
      <c r="L4356" s="12">
        <v>0</v>
      </c>
      <c r="M4356" s="12">
        <v>0</v>
      </c>
      <c r="N4356" s="39">
        <v>359.92</v>
      </c>
      <c r="O4356" s="31">
        <f t="shared" si="3"/>
        <v>0.35992000000000002</v>
      </c>
      <c r="P4356" s="11" t="s">
        <v>18</v>
      </c>
    </row>
    <row r="4357" spans="1:16" ht="36" x14ac:dyDescent="0.25">
      <c r="A4357" s="34">
        <v>40909</v>
      </c>
      <c r="B4357" s="34">
        <v>41274</v>
      </c>
      <c r="C4357" s="11">
        <v>2012</v>
      </c>
      <c r="D4357" s="35" t="s">
        <v>13</v>
      </c>
      <c r="E4357" s="11" t="s">
        <v>14</v>
      </c>
      <c r="F4357" s="36" t="s">
        <v>62</v>
      </c>
      <c r="G4357" s="11" t="s">
        <v>16</v>
      </c>
      <c r="H4357" s="9" t="s">
        <v>6137</v>
      </c>
      <c r="I4357" s="12">
        <v>0</v>
      </c>
      <c r="J4357" s="12">
        <v>0</v>
      </c>
      <c r="K4357" s="12">
        <v>0</v>
      </c>
      <c r="L4357" s="12">
        <v>0</v>
      </c>
      <c r="M4357" s="12">
        <v>0</v>
      </c>
      <c r="N4357" s="39">
        <v>280.35000000000002</v>
      </c>
      <c r="O4357" s="31">
        <f t="shared" si="3"/>
        <v>0.28034999999999999</v>
      </c>
      <c r="P4357" s="11" t="s">
        <v>18</v>
      </c>
    </row>
    <row r="4358" spans="1:16" ht="36" x14ac:dyDescent="0.25">
      <c r="A4358" s="34">
        <v>40909</v>
      </c>
      <c r="B4358" s="34">
        <v>41274</v>
      </c>
      <c r="C4358" s="11">
        <v>2012</v>
      </c>
      <c r="D4358" s="35" t="s">
        <v>13</v>
      </c>
      <c r="E4358" s="11" t="s">
        <v>14</v>
      </c>
      <c r="F4358" s="36" t="s">
        <v>65</v>
      </c>
      <c r="G4358" s="11" t="s">
        <v>16</v>
      </c>
      <c r="H4358" s="9" t="s">
        <v>6138</v>
      </c>
      <c r="I4358" s="12">
        <v>0</v>
      </c>
      <c r="J4358" s="12">
        <v>0</v>
      </c>
      <c r="K4358" s="12">
        <v>0</v>
      </c>
      <c r="L4358" s="12">
        <v>0</v>
      </c>
      <c r="M4358" s="12">
        <v>0</v>
      </c>
      <c r="N4358" s="39">
        <v>266</v>
      </c>
      <c r="O4358" s="31">
        <f t="shared" si="3"/>
        <v>0.26600000000000001</v>
      </c>
      <c r="P4358" s="11" t="s">
        <v>18</v>
      </c>
    </row>
    <row r="4359" spans="1:16" ht="36" x14ac:dyDescent="0.25">
      <c r="A4359" s="34">
        <v>40909</v>
      </c>
      <c r="B4359" s="34">
        <v>41274</v>
      </c>
      <c r="C4359" s="11">
        <v>2012</v>
      </c>
      <c r="D4359" s="35" t="s">
        <v>13</v>
      </c>
      <c r="E4359" s="11" t="s">
        <v>14</v>
      </c>
      <c r="F4359" s="36" t="s">
        <v>69</v>
      </c>
      <c r="G4359" s="11" t="s">
        <v>16</v>
      </c>
      <c r="H4359" s="9" t="s">
        <v>6139</v>
      </c>
      <c r="I4359" s="12">
        <v>0</v>
      </c>
      <c r="J4359" s="12">
        <v>0</v>
      </c>
      <c r="K4359" s="12">
        <v>0</v>
      </c>
      <c r="L4359" s="12">
        <v>0</v>
      </c>
      <c r="M4359" s="12">
        <v>0</v>
      </c>
      <c r="N4359" s="39">
        <v>205</v>
      </c>
      <c r="O4359" s="31">
        <f t="shared" si="3"/>
        <v>0.20499999999999999</v>
      </c>
      <c r="P4359" s="11" t="s">
        <v>18</v>
      </c>
    </row>
    <row r="4360" spans="1:16" ht="24" x14ac:dyDescent="0.25">
      <c r="A4360" s="34">
        <v>40909</v>
      </c>
      <c r="B4360" s="34">
        <v>41274</v>
      </c>
      <c r="C4360" s="11">
        <v>2012</v>
      </c>
      <c r="D4360" s="11" t="s">
        <v>34</v>
      </c>
      <c r="E4360" s="11" t="s">
        <v>95</v>
      </c>
      <c r="F4360" s="36" t="s">
        <v>28</v>
      </c>
      <c r="G4360" s="11" t="s">
        <v>16</v>
      </c>
      <c r="H4360" s="9" t="s">
        <v>6140</v>
      </c>
      <c r="I4360" s="12">
        <v>5</v>
      </c>
      <c r="J4360" s="12">
        <v>5</v>
      </c>
      <c r="K4360" s="12">
        <v>0</v>
      </c>
      <c r="L4360" s="12">
        <v>0</v>
      </c>
      <c r="M4360" s="12">
        <v>0</v>
      </c>
      <c r="N4360" s="39">
        <v>0</v>
      </c>
      <c r="O4360" s="31">
        <v>0</v>
      </c>
      <c r="P4360" s="11" t="s">
        <v>1960</v>
      </c>
    </row>
    <row r="4361" spans="1:16" ht="36" x14ac:dyDescent="0.25">
      <c r="A4361" s="34">
        <v>40909</v>
      </c>
      <c r="B4361" s="34">
        <v>41274</v>
      </c>
      <c r="C4361" s="11">
        <v>2012</v>
      </c>
      <c r="D4361" s="35" t="s">
        <v>13</v>
      </c>
      <c r="E4361" s="11" t="s">
        <v>14</v>
      </c>
      <c r="F4361" s="36" t="s">
        <v>72</v>
      </c>
      <c r="G4361" s="11" t="s">
        <v>16</v>
      </c>
      <c r="H4361" s="9" t="s">
        <v>6141</v>
      </c>
      <c r="I4361" s="12">
        <v>0</v>
      </c>
      <c r="J4361" s="12">
        <v>0</v>
      </c>
      <c r="K4361" s="12">
        <v>0</v>
      </c>
      <c r="L4361" s="12">
        <v>0</v>
      </c>
      <c r="M4361" s="12">
        <v>0</v>
      </c>
      <c r="N4361" s="39">
        <v>73</v>
      </c>
      <c r="O4361" s="31">
        <f>(N4361*1000)/1000000</f>
        <v>7.2999999999999995E-2</v>
      </c>
      <c r="P4361" s="11" t="s">
        <v>18</v>
      </c>
    </row>
    <row r="4362" spans="1:16" ht="24" x14ac:dyDescent="0.25">
      <c r="A4362" s="34">
        <v>40909</v>
      </c>
      <c r="B4362" s="34">
        <v>41274</v>
      </c>
      <c r="C4362" s="11">
        <v>2012</v>
      </c>
      <c r="D4362" s="11" t="s">
        <v>34</v>
      </c>
      <c r="E4362" s="11" t="s">
        <v>95</v>
      </c>
      <c r="F4362" s="36" t="s">
        <v>155</v>
      </c>
      <c r="G4362" s="11" t="s">
        <v>16</v>
      </c>
      <c r="H4362" s="9" t="s">
        <v>6142</v>
      </c>
      <c r="I4362" s="12">
        <v>3</v>
      </c>
      <c r="J4362" s="12">
        <v>3</v>
      </c>
      <c r="K4362" s="12">
        <v>0</v>
      </c>
      <c r="L4362" s="12">
        <v>0</v>
      </c>
      <c r="M4362" s="12">
        <v>0</v>
      </c>
      <c r="N4362" s="39">
        <v>0</v>
      </c>
      <c r="O4362" s="31">
        <v>0</v>
      </c>
      <c r="P4362" s="11" t="s">
        <v>1960</v>
      </c>
    </row>
    <row r="4363" spans="1:16" ht="24" x14ac:dyDescent="0.25">
      <c r="A4363" s="34">
        <v>40909</v>
      </c>
      <c r="B4363" s="34">
        <v>41274</v>
      </c>
      <c r="C4363" s="11">
        <v>2012</v>
      </c>
      <c r="D4363" s="11" t="s">
        <v>34</v>
      </c>
      <c r="E4363" s="11" t="s">
        <v>323</v>
      </c>
      <c r="F4363" s="36" t="s">
        <v>28</v>
      </c>
      <c r="G4363" s="11" t="s">
        <v>16</v>
      </c>
      <c r="H4363" s="9" t="s">
        <v>6143</v>
      </c>
      <c r="I4363" s="12">
        <v>3</v>
      </c>
      <c r="J4363" s="12">
        <v>3</v>
      </c>
      <c r="K4363" s="12">
        <v>0</v>
      </c>
      <c r="L4363" s="12">
        <v>0</v>
      </c>
      <c r="M4363" s="12">
        <v>0</v>
      </c>
      <c r="N4363" s="39">
        <v>0</v>
      </c>
      <c r="O4363" s="31">
        <v>0</v>
      </c>
      <c r="P4363" s="11" t="s">
        <v>1960</v>
      </c>
    </row>
    <row r="4364" spans="1:16" ht="24" x14ac:dyDescent="0.25">
      <c r="A4364" s="34">
        <v>40909</v>
      </c>
      <c r="B4364" s="34">
        <v>41274</v>
      </c>
      <c r="C4364" s="11">
        <v>2012</v>
      </c>
      <c r="D4364" s="11" t="s">
        <v>34</v>
      </c>
      <c r="E4364" s="11" t="s">
        <v>95</v>
      </c>
      <c r="F4364" s="36" t="s">
        <v>97</v>
      </c>
      <c r="G4364" s="11" t="s">
        <v>16</v>
      </c>
      <c r="H4364" s="9" t="s">
        <v>6144</v>
      </c>
      <c r="I4364" s="12">
        <v>2</v>
      </c>
      <c r="J4364" s="12">
        <v>2</v>
      </c>
      <c r="K4364" s="12">
        <v>0</v>
      </c>
      <c r="L4364" s="12">
        <v>0</v>
      </c>
      <c r="M4364" s="12">
        <v>0</v>
      </c>
      <c r="N4364" s="39">
        <v>0</v>
      </c>
      <c r="O4364" s="31">
        <v>0</v>
      </c>
      <c r="P4364" s="11" t="s">
        <v>1960</v>
      </c>
    </row>
    <row r="4365" spans="1:16" ht="24" x14ac:dyDescent="0.25">
      <c r="A4365" s="34">
        <v>40909</v>
      </c>
      <c r="B4365" s="34">
        <v>41274</v>
      </c>
      <c r="C4365" s="11">
        <v>2012</v>
      </c>
      <c r="D4365" s="11" t="s">
        <v>34</v>
      </c>
      <c r="E4365" s="11" t="s">
        <v>95</v>
      </c>
      <c r="F4365" s="36" t="s">
        <v>19</v>
      </c>
      <c r="G4365" s="11" t="s">
        <v>16</v>
      </c>
      <c r="H4365" s="9" t="s">
        <v>6145</v>
      </c>
      <c r="I4365" s="12">
        <v>1</v>
      </c>
      <c r="J4365" s="12">
        <v>1</v>
      </c>
      <c r="K4365" s="12">
        <v>0</v>
      </c>
      <c r="L4365" s="12">
        <v>0</v>
      </c>
      <c r="M4365" s="12">
        <v>0</v>
      </c>
      <c r="N4365" s="39">
        <v>0</v>
      </c>
      <c r="O4365" s="31">
        <v>0</v>
      </c>
      <c r="P4365" s="11" t="s">
        <v>1960</v>
      </c>
    </row>
    <row r="4366" spans="1:16" ht="24" x14ac:dyDescent="0.25">
      <c r="A4366" s="34">
        <v>40909</v>
      </c>
      <c r="B4366" s="34">
        <v>41274</v>
      </c>
      <c r="C4366" s="11">
        <v>2012</v>
      </c>
      <c r="D4366" s="11" t="s">
        <v>34</v>
      </c>
      <c r="E4366" s="11" t="s">
        <v>95</v>
      </c>
      <c r="F4366" s="36" t="s">
        <v>44</v>
      </c>
      <c r="G4366" s="11" t="s">
        <v>16</v>
      </c>
      <c r="H4366" s="9" t="s">
        <v>6145</v>
      </c>
      <c r="I4366" s="12">
        <v>1</v>
      </c>
      <c r="J4366" s="12">
        <v>1</v>
      </c>
      <c r="K4366" s="12">
        <v>0</v>
      </c>
      <c r="L4366" s="12">
        <v>0</v>
      </c>
      <c r="M4366" s="12">
        <v>0</v>
      </c>
      <c r="N4366" s="39">
        <v>0</v>
      </c>
      <c r="O4366" s="31">
        <v>0</v>
      </c>
      <c r="P4366" s="11" t="s">
        <v>1960</v>
      </c>
    </row>
    <row r="4367" spans="1:16" ht="24" x14ac:dyDescent="0.25">
      <c r="A4367" s="34">
        <v>40909</v>
      </c>
      <c r="B4367" s="34">
        <v>41274</v>
      </c>
      <c r="C4367" s="11">
        <v>2012</v>
      </c>
      <c r="D4367" s="11" t="s">
        <v>34</v>
      </c>
      <c r="E4367" s="11" t="s">
        <v>95</v>
      </c>
      <c r="F4367" s="36" t="s">
        <v>57</v>
      </c>
      <c r="G4367" s="11" t="s">
        <v>16</v>
      </c>
      <c r="H4367" s="9" t="s">
        <v>6145</v>
      </c>
      <c r="I4367" s="12">
        <v>1</v>
      </c>
      <c r="J4367" s="12">
        <v>1</v>
      </c>
      <c r="K4367" s="12">
        <v>0</v>
      </c>
      <c r="L4367" s="12">
        <v>0</v>
      </c>
      <c r="M4367" s="12">
        <v>0</v>
      </c>
      <c r="N4367" s="39">
        <v>0</v>
      </c>
      <c r="O4367" s="31">
        <v>0</v>
      </c>
      <c r="P4367" s="11" t="s">
        <v>1960</v>
      </c>
    </row>
    <row r="4368" spans="1:16" ht="24" x14ac:dyDescent="0.25">
      <c r="A4368" s="34">
        <v>40909</v>
      </c>
      <c r="B4368" s="34">
        <v>41274</v>
      </c>
      <c r="C4368" s="11">
        <v>2012</v>
      </c>
      <c r="D4368" s="11" t="s">
        <v>34</v>
      </c>
      <c r="E4368" s="11" t="s">
        <v>323</v>
      </c>
      <c r="F4368" s="36" t="s">
        <v>21</v>
      </c>
      <c r="G4368" s="11" t="s">
        <v>16</v>
      </c>
      <c r="H4368" s="9" t="s">
        <v>6146</v>
      </c>
      <c r="I4368" s="12">
        <v>1</v>
      </c>
      <c r="J4368" s="12">
        <v>1</v>
      </c>
      <c r="K4368" s="12">
        <v>0</v>
      </c>
      <c r="L4368" s="12">
        <v>0</v>
      </c>
      <c r="M4368" s="12">
        <v>0</v>
      </c>
      <c r="N4368" s="39">
        <v>0</v>
      </c>
      <c r="O4368" s="31">
        <v>0</v>
      </c>
      <c r="P4368" s="11" t="s">
        <v>1960</v>
      </c>
    </row>
    <row r="4369" spans="1:16" ht="24" x14ac:dyDescent="0.25">
      <c r="A4369" s="34">
        <v>40909</v>
      </c>
      <c r="B4369" s="34">
        <v>41274</v>
      </c>
      <c r="C4369" s="11">
        <v>2012</v>
      </c>
      <c r="D4369" s="11" t="s">
        <v>34</v>
      </c>
      <c r="E4369" s="11" t="s">
        <v>323</v>
      </c>
      <c r="F4369" s="36" t="s">
        <v>42</v>
      </c>
      <c r="G4369" s="11" t="s">
        <v>16</v>
      </c>
      <c r="H4369" s="9" t="s">
        <v>6146</v>
      </c>
      <c r="I4369" s="12">
        <v>1</v>
      </c>
      <c r="J4369" s="12">
        <v>1</v>
      </c>
      <c r="K4369" s="12">
        <v>0</v>
      </c>
      <c r="L4369" s="12">
        <v>0</v>
      </c>
      <c r="M4369" s="12">
        <v>0</v>
      </c>
      <c r="N4369" s="39">
        <v>0</v>
      </c>
      <c r="O4369" s="31">
        <v>0</v>
      </c>
      <c r="P4369" s="11" t="s">
        <v>1960</v>
      </c>
    </row>
    <row r="4370" spans="1:16" ht="24" x14ac:dyDescent="0.25">
      <c r="A4370" s="34">
        <v>40909</v>
      </c>
      <c r="B4370" s="34">
        <v>41274</v>
      </c>
      <c r="C4370" s="11">
        <v>2012</v>
      </c>
      <c r="D4370" s="11" t="s">
        <v>34</v>
      </c>
      <c r="E4370" s="11" t="s">
        <v>95</v>
      </c>
      <c r="F4370" s="36" t="s">
        <v>24</v>
      </c>
      <c r="G4370" s="11" t="s">
        <v>16</v>
      </c>
      <c r="H4370" s="9" t="s">
        <v>6145</v>
      </c>
      <c r="I4370" s="12">
        <v>1</v>
      </c>
      <c r="J4370" s="12">
        <v>1</v>
      </c>
      <c r="K4370" s="12">
        <v>0</v>
      </c>
      <c r="L4370" s="12">
        <v>0</v>
      </c>
      <c r="M4370" s="12">
        <v>0</v>
      </c>
      <c r="N4370" s="39">
        <v>0</v>
      </c>
      <c r="O4370" s="31">
        <v>0</v>
      </c>
      <c r="P4370" s="11" t="s">
        <v>1960</v>
      </c>
    </row>
    <row r="4371" spans="1:16" ht="24" x14ac:dyDescent="0.25">
      <c r="A4371" s="34">
        <v>40909</v>
      </c>
      <c r="B4371" s="34">
        <v>41274</v>
      </c>
      <c r="C4371" s="11">
        <v>2012</v>
      </c>
      <c r="D4371" s="11" t="s">
        <v>34</v>
      </c>
      <c r="E4371" s="11" t="s">
        <v>323</v>
      </c>
      <c r="F4371" s="36" t="s">
        <v>47</v>
      </c>
      <c r="G4371" s="11" t="s">
        <v>16</v>
      </c>
      <c r="H4371" s="9" t="s">
        <v>6147</v>
      </c>
      <c r="I4371" s="12">
        <v>10</v>
      </c>
      <c r="J4371" s="12">
        <v>10</v>
      </c>
      <c r="K4371" s="12">
        <v>0</v>
      </c>
      <c r="L4371" s="12">
        <v>0</v>
      </c>
      <c r="M4371" s="12">
        <v>0</v>
      </c>
      <c r="N4371" s="39">
        <v>0</v>
      </c>
      <c r="O4371" s="31">
        <v>0</v>
      </c>
      <c r="P4371" s="11" t="s">
        <v>1960</v>
      </c>
    </row>
    <row r="4372" spans="1:16" ht="24" x14ac:dyDescent="0.25">
      <c r="A4372" s="34">
        <v>40909</v>
      </c>
      <c r="B4372" s="34">
        <v>41274</v>
      </c>
      <c r="C4372" s="11">
        <v>2012</v>
      </c>
      <c r="D4372" s="11" t="s">
        <v>34</v>
      </c>
      <c r="E4372" s="11" t="s">
        <v>95</v>
      </c>
      <c r="F4372" s="36" t="s">
        <v>47</v>
      </c>
      <c r="G4372" s="11" t="s">
        <v>16</v>
      </c>
      <c r="H4372" s="9" t="s">
        <v>6148</v>
      </c>
      <c r="I4372" s="12">
        <v>7</v>
      </c>
      <c r="J4372" s="12">
        <v>7</v>
      </c>
      <c r="K4372" s="12">
        <v>0</v>
      </c>
      <c r="L4372" s="12">
        <v>0</v>
      </c>
      <c r="M4372" s="12">
        <v>0</v>
      </c>
      <c r="N4372" s="39">
        <v>0</v>
      </c>
      <c r="O4372" s="31">
        <v>0</v>
      </c>
      <c r="P4372" s="11" t="s">
        <v>1960</v>
      </c>
    </row>
    <row r="4373" spans="1:16" ht="36" x14ac:dyDescent="0.25">
      <c r="A4373" s="38">
        <v>40909</v>
      </c>
      <c r="B4373" s="38">
        <v>40909</v>
      </c>
      <c r="C4373" s="11">
        <v>2012</v>
      </c>
      <c r="D4373" s="11" t="s">
        <v>34</v>
      </c>
      <c r="E4373" s="11" t="s">
        <v>35</v>
      </c>
      <c r="F4373" s="36" t="s">
        <v>92</v>
      </c>
      <c r="G4373" s="36" t="s">
        <v>6149</v>
      </c>
      <c r="H4373" s="9" t="s">
        <v>6150</v>
      </c>
      <c r="I4373" s="10">
        <v>0</v>
      </c>
      <c r="J4373" s="12">
        <v>325</v>
      </c>
      <c r="K4373" s="12">
        <v>0</v>
      </c>
      <c r="L4373" s="12">
        <v>0</v>
      </c>
      <c r="M4373" s="12">
        <v>0</v>
      </c>
      <c r="N4373" s="39">
        <v>325</v>
      </c>
      <c r="O4373" s="31">
        <v>11.478999999999999</v>
      </c>
      <c r="P4373" s="36" t="s">
        <v>41</v>
      </c>
    </row>
    <row r="4374" spans="1:16" ht="36" x14ac:dyDescent="0.25">
      <c r="A4374" s="38">
        <v>40909</v>
      </c>
      <c r="B4374" s="38">
        <v>40910</v>
      </c>
      <c r="C4374" s="11">
        <v>2012</v>
      </c>
      <c r="D4374" s="11" t="s">
        <v>34</v>
      </c>
      <c r="E4374" s="11" t="s">
        <v>35</v>
      </c>
      <c r="F4374" s="36" t="s">
        <v>92</v>
      </c>
      <c r="G4374" s="9" t="s">
        <v>6151</v>
      </c>
      <c r="H4374" s="9" t="s">
        <v>6152</v>
      </c>
      <c r="I4374" s="10">
        <v>0</v>
      </c>
      <c r="J4374" s="12">
        <v>449</v>
      </c>
      <c r="K4374" s="12">
        <v>0</v>
      </c>
      <c r="L4374" s="12">
        <v>0</v>
      </c>
      <c r="M4374" s="12">
        <v>0</v>
      </c>
      <c r="N4374" s="39">
        <v>438</v>
      </c>
      <c r="O4374" s="31">
        <v>2.2839999999999998</v>
      </c>
      <c r="P4374" s="36" t="s">
        <v>41</v>
      </c>
    </row>
    <row r="4375" spans="1:16" ht="60" x14ac:dyDescent="0.25">
      <c r="A4375" s="38">
        <v>40909</v>
      </c>
      <c r="B4375" s="38">
        <v>40939</v>
      </c>
      <c r="C4375" s="11">
        <v>2012</v>
      </c>
      <c r="D4375" s="11" t="s">
        <v>34</v>
      </c>
      <c r="E4375" s="11" t="s">
        <v>39</v>
      </c>
      <c r="F4375" s="36" t="s">
        <v>57</v>
      </c>
      <c r="G4375" s="9" t="s">
        <v>6153</v>
      </c>
      <c r="H4375" s="9" t="s">
        <v>6154</v>
      </c>
      <c r="I4375" s="10">
        <v>0</v>
      </c>
      <c r="J4375" s="12">
        <v>1408</v>
      </c>
      <c r="K4375" s="12">
        <v>0</v>
      </c>
      <c r="L4375" s="12">
        <v>0</v>
      </c>
      <c r="M4375" s="12">
        <v>0</v>
      </c>
      <c r="N4375" s="39">
        <v>872.72</v>
      </c>
      <c r="O4375" s="31">
        <v>17.693999999999999</v>
      </c>
      <c r="P4375" s="36" t="s">
        <v>41</v>
      </c>
    </row>
    <row r="4376" spans="1:16" ht="24" x14ac:dyDescent="0.25">
      <c r="A4376" s="38">
        <v>40909</v>
      </c>
      <c r="B4376" s="38">
        <v>40909</v>
      </c>
      <c r="C4376" s="11">
        <v>2012</v>
      </c>
      <c r="D4376" s="11" t="s">
        <v>34</v>
      </c>
      <c r="E4376" s="11" t="s">
        <v>35</v>
      </c>
      <c r="F4376" s="36" t="s">
        <v>162</v>
      </c>
      <c r="G4376" s="36" t="s">
        <v>6155</v>
      </c>
      <c r="H4376" s="9" t="s">
        <v>6156</v>
      </c>
      <c r="I4376" s="10">
        <v>0</v>
      </c>
      <c r="J4376" s="12">
        <v>24771</v>
      </c>
      <c r="K4376" s="12">
        <v>0</v>
      </c>
      <c r="L4376" s="12">
        <v>0</v>
      </c>
      <c r="M4376" s="12">
        <v>0</v>
      </c>
      <c r="N4376" s="39">
        <v>0</v>
      </c>
      <c r="O4376" s="31">
        <v>19.8</v>
      </c>
      <c r="P4376" s="36" t="s">
        <v>298</v>
      </c>
    </row>
    <row r="4377" spans="1:16" ht="60" x14ac:dyDescent="0.25">
      <c r="A4377" s="38">
        <v>40910</v>
      </c>
      <c r="B4377" s="38">
        <v>40910</v>
      </c>
      <c r="C4377" s="11">
        <v>2012</v>
      </c>
      <c r="D4377" s="11" t="s">
        <v>34</v>
      </c>
      <c r="E4377" s="11" t="s">
        <v>35</v>
      </c>
      <c r="F4377" s="36" t="s">
        <v>162</v>
      </c>
      <c r="G4377" s="36" t="s">
        <v>1272</v>
      </c>
      <c r="H4377" s="9" t="s">
        <v>6157</v>
      </c>
      <c r="I4377" s="10">
        <v>0</v>
      </c>
      <c r="J4377" s="12">
        <v>1995</v>
      </c>
      <c r="K4377" s="12">
        <v>399</v>
      </c>
      <c r="L4377" s="12">
        <v>0</v>
      </c>
      <c r="M4377" s="12">
        <v>0</v>
      </c>
      <c r="N4377" s="39">
        <v>0</v>
      </c>
      <c r="O4377" s="31">
        <f>(399*1050)/1000000</f>
        <v>0.41894999999999999</v>
      </c>
      <c r="P4377" s="11" t="s">
        <v>99</v>
      </c>
    </row>
    <row r="4378" spans="1:16" ht="60" x14ac:dyDescent="0.25">
      <c r="A4378" s="38">
        <v>40912</v>
      </c>
      <c r="B4378" s="38">
        <v>40912</v>
      </c>
      <c r="C4378" s="11">
        <v>2012</v>
      </c>
      <c r="D4378" s="35" t="s">
        <v>13</v>
      </c>
      <c r="E4378" s="11" t="s">
        <v>112</v>
      </c>
      <c r="F4378" s="36" t="s">
        <v>62</v>
      </c>
      <c r="G4378" s="36" t="s">
        <v>585</v>
      </c>
      <c r="H4378" s="9" t="s">
        <v>6158</v>
      </c>
      <c r="I4378" s="10">
        <v>5</v>
      </c>
      <c r="J4378" s="12">
        <v>440</v>
      </c>
      <c r="K4378" s="12">
        <v>0</v>
      </c>
      <c r="L4378" s="12">
        <v>0</v>
      </c>
      <c r="M4378" s="12">
        <v>0</v>
      </c>
      <c r="N4378" s="39">
        <v>0</v>
      </c>
      <c r="O4378" s="31">
        <v>0</v>
      </c>
      <c r="P4378" s="11" t="s">
        <v>99</v>
      </c>
    </row>
    <row r="4379" spans="1:16" ht="48" x14ac:dyDescent="0.25">
      <c r="A4379" s="38">
        <v>40913</v>
      </c>
      <c r="B4379" s="38">
        <v>40913</v>
      </c>
      <c r="C4379" s="11">
        <v>2012</v>
      </c>
      <c r="D4379" s="35" t="s">
        <v>13</v>
      </c>
      <c r="E4379" s="11" t="s">
        <v>112</v>
      </c>
      <c r="F4379" s="36" t="s">
        <v>24</v>
      </c>
      <c r="G4379" s="36" t="s">
        <v>24</v>
      </c>
      <c r="H4379" s="9" t="s">
        <v>6159</v>
      </c>
      <c r="I4379" s="10">
        <v>0</v>
      </c>
      <c r="J4379" s="12">
        <v>1</v>
      </c>
      <c r="K4379" s="12">
        <v>0</v>
      </c>
      <c r="L4379" s="12">
        <v>0</v>
      </c>
      <c r="M4379" s="12">
        <v>0</v>
      </c>
      <c r="N4379" s="39">
        <v>0</v>
      </c>
      <c r="O4379" s="31">
        <v>0</v>
      </c>
      <c r="P4379" s="11" t="s">
        <v>99</v>
      </c>
    </row>
    <row r="4380" spans="1:16" ht="60" x14ac:dyDescent="0.25">
      <c r="A4380" s="38">
        <v>40914</v>
      </c>
      <c r="B4380" s="38">
        <v>40914</v>
      </c>
      <c r="C4380" s="11">
        <v>2012</v>
      </c>
      <c r="D4380" s="35" t="s">
        <v>13</v>
      </c>
      <c r="E4380" s="11" t="s">
        <v>149</v>
      </c>
      <c r="F4380" s="36" t="s">
        <v>59</v>
      </c>
      <c r="G4380" s="36" t="s">
        <v>439</v>
      </c>
      <c r="H4380" s="9" t="s">
        <v>6160</v>
      </c>
      <c r="I4380" s="10">
        <v>0</v>
      </c>
      <c r="J4380" s="12">
        <v>250</v>
      </c>
      <c r="K4380" s="12">
        <v>0</v>
      </c>
      <c r="L4380" s="12">
        <v>0</v>
      </c>
      <c r="M4380" s="12">
        <v>0</v>
      </c>
      <c r="N4380" s="39">
        <v>0</v>
      </c>
      <c r="O4380" s="31">
        <v>0</v>
      </c>
      <c r="P4380" s="11" t="s">
        <v>99</v>
      </c>
    </row>
    <row r="4381" spans="1:16" ht="60" x14ac:dyDescent="0.25">
      <c r="A4381" s="38">
        <v>40914</v>
      </c>
      <c r="B4381" s="38">
        <v>40914</v>
      </c>
      <c r="C4381" s="11">
        <v>2012</v>
      </c>
      <c r="D4381" s="35" t="s">
        <v>115</v>
      </c>
      <c r="E4381" s="11" t="s">
        <v>116</v>
      </c>
      <c r="F4381" s="36" t="s">
        <v>162</v>
      </c>
      <c r="G4381" s="36" t="s">
        <v>6161</v>
      </c>
      <c r="H4381" s="9" t="s">
        <v>6162</v>
      </c>
      <c r="I4381" s="10">
        <v>0</v>
      </c>
      <c r="J4381" s="12">
        <v>0</v>
      </c>
      <c r="K4381" s="12">
        <v>0</v>
      </c>
      <c r="L4381" s="12">
        <v>0</v>
      </c>
      <c r="M4381" s="12">
        <v>0</v>
      </c>
      <c r="N4381" s="39">
        <v>0</v>
      </c>
      <c r="O4381" s="31">
        <v>0</v>
      </c>
      <c r="P4381" s="11" t="s">
        <v>99</v>
      </c>
    </row>
    <row r="4382" spans="1:16" ht="72" x14ac:dyDescent="0.25">
      <c r="A4382" s="38">
        <v>40915</v>
      </c>
      <c r="B4382" s="38">
        <v>40915</v>
      </c>
      <c r="C4382" s="11">
        <v>2012</v>
      </c>
      <c r="D4382" s="35" t="s">
        <v>13</v>
      </c>
      <c r="E4382" s="11" t="s">
        <v>112</v>
      </c>
      <c r="F4382" s="36" t="s">
        <v>75</v>
      </c>
      <c r="G4382" s="36" t="s">
        <v>272</v>
      </c>
      <c r="H4382" s="9" t="s">
        <v>6163</v>
      </c>
      <c r="I4382" s="10">
        <v>0</v>
      </c>
      <c r="J4382" s="12">
        <v>1</v>
      </c>
      <c r="K4382" s="12">
        <v>0</v>
      </c>
      <c r="L4382" s="12">
        <v>0</v>
      </c>
      <c r="M4382" s="12">
        <v>0</v>
      </c>
      <c r="N4382" s="39">
        <v>0</v>
      </c>
      <c r="O4382" s="31">
        <v>2</v>
      </c>
      <c r="P4382" s="11" t="s">
        <v>99</v>
      </c>
    </row>
    <row r="4383" spans="1:16" ht="36" x14ac:dyDescent="0.25">
      <c r="A4383" s="38">
        <v>40915</v>
      </c>
      <c r="B4383" s="38">
        <v>40915</v>
      </c>
      <c r="C4383" s="11">
        <v>2012</v>
      </c>
      <c r="D4383" s="35" t="s">
        <v>13</v>
      </c>
      <c r="E4383" s="11" t="s">
        <v>112</v>
      </c>
      <c r="F4383" s="36" t="s">
        <v>162</v>
      </c>
      <c r="G4383" s="36" t="s">
        <v>967</v>
      </c>
      <c r="H4383" s="9" t="s">
        <v>6164</v>
      </c>
      <c r="I4383" s="10">
        <v>0</v>
      </c>
      <c r="J4383" s="12">
        <v>0</v>
      </c>
      <c r="K4383" s="12">
        <v>0</v>
      </c>
      <c r="L4383" s="12">
        <v>0</v>
      </c>
      <c r="M4383" s="12">
        <v>0</v>
      </c>
      <c r="N4383" s="39">
        <v>0</v>
      </c>
      <c r="O4383" s="31">
        <v>0</v>
      </c>
      <c r="P4383" s="11" t="s">
        <v>99</v>
      </c>
    </row>
    <row r="4384" spans="1:16" ht="60" x14ac:dyDescent="0.25">
      <c r="A4384" s="38">
        <v>40916</v>
      </c>
      <c r="B4384" s="38">
        <v>40916</v>
      </c>
      <c r="C4384" s="11">
        <v>2012</v>
      </c>
      <c r="D4384" s="35" t="s">
        <v>115</v>
      </c>
      <c r="E4384" s="11" t="s">
        <v>116</v>
      </c>
      <c r="F4384" s="36" t="s">
        <v>59</v>
      </c>
      <c r="G4384" s="36" t="s">
        <v>1209</v>
      </c>
      <c r="H4384" s="9" t="s">
        <v>6165</v>
      </c>
      <c r="I4384" s="10">
        <v>2</v>
      </c>
      <c r="J4384" s="12">
        <v>3</v>
      </c>
      <c r="K4384" s="12">
        <v>0</v>
      </c>
      <c r="L4384" s="12">
        <v>0</v>
      </c>
      <c r="M4384" s="12">
        <v>0</v>
      </c>
      <c r="N4384" s="39">
        <v>0</v>
      </c>
      <c r="O4384" s="31">
        <v>1.575</v>
      </c>
      <c r="P4384" s="11" t="s">
        <v>99</v>
      </c>
    </row>
    <row r="4385" spans="1:16" ht="60" x14ac:dyDescent="0.25">
      <c r="A4385" s="38">
        <v>40917</v>
      </c>
      <c r="B4385" s="38">
        <v>40917</v>
      </c>
      <c r="C4385" s="11">
        <v>2012</v>
      </c>
      <c r="D4385" s="35" t="s">
        <v>13</v>
      </c>
      <c r="E4385" s="11" t="s">
        <v>173</v>
      </c>
      <c r="F4385" s="36" t="s">
        <v>162</v>
      </c>
      <c r="G4385" s="36" t="s">
        <v>5703</v>
      </c>
      <c r="H4385" s="9" t="s">
        <v>6166</v>
      </c>
      <c r="I4385" s="10">
        <v>0</v>
      </c>
      <c r="J4385" s="12">
        <v>0</v>
      </c>
      <c r="K4385" s="12">
        <v>0</v>
      </c>
      <c r="L4385" s="12">
        <v>0</v>
      </c>
      <c r="M4385" s="12">
        <v>0</v>
      </c>
      <c r="N4385" s="39">
        <v>1</v>
      </c>
      <c r="O4385" s="31">
        <v>1.2999999999999999E-2</v>
      </c>
      <c r="P4385" s="11" t="s">
        <v>99</v>
      </c>
    </row>
    <row r="4386" spans="1:16" ht="108" x14ac:dyDescent="0.25">
      <c r="A4386" s="38">
        <v>40918</v>
      </c>
      <c r="B4386" s="38">
        <v>40918</v>
      </c>
      <c r="C4386" s="11">
        <v>2012</v>
      </c>
      <c r="D4386" s="35" t="s">
        <v>13</v>
      </c>
      <c r="E4386" s="11" t="s">
        <v>125</v>
      </c>
      <c r="F4386" s="36" t="s">
        <v>19</v>
      </c>
      <c r="G4386" s="36" t="s">
        <v>6167</v>
      </c>
      <c r="H4386" s="9" t="s">
        <v>6168</v>
      </c>
      <c r="I4386" s="10">
        <v>2</v>
      </c>
      <c r="J4386" s="12">
        <v>3</v>
      </c>
      <c r="K4386" s="12">
        <v>0</v>
      </c>
      <c r="L4386" s="12">
        <v>0</v>
      </c>
      <c r="M4386" s="12">
        <v>0</v>
      </c>
      <c r="N4386" s="39">
        <v>0</v>
      </c>
      <c r="O4386" s="31">
        <v>0</v>
      </c>
      <c r="P4386" s="11" t="s">
        <v>99</v>
      </c>
    </row>
    <row r="4387" spans="1:16" ht="48" x14ac:dyDescent="0.25">
      <c r="A4387" s="38">
        <v>40918</v>
      </c>
      <c r="B4387" s="38">
        <v>40918</v>
      </c>
      <c r="C4387" s="11">
        <v>2012</v>
      </c>
      <c r="D4387" s="35" t="s">
        <v>13</v>
      </c>
      <c r="E4387" s="11" t="s">
        <v>173</v>
      </c>
      <c r="F4387" s="36" t="s">
        <v>47</v>
      </c>
      <c r="G4387" s="36" t="s">
        <v>1346</v>
      </c>
      <c r="H4387" s="9" t="s">
        <v>6169</v>
      </c>
      <c r="I4387" s="10">
        <v>0</v>
      </c>
      <c r="J4387" s="12">
        <v>0</v>
      </c>
      <c r="K4387" s="12">
        <v>0</v>
      </c>
      <c r="L4387" s="12">
        <v>0</v>
      </c>
      <c r="M4387" s="12">
        <v>0</v>
      </c>
      <c r="N4387" s="39">
        <v>0</v>
      </c>
      <c r="O4387" s="31">
        <v>0</v>
      </c>
      <c r="P4387" s="11" t="s">
        <v>99</v>
      </c>
    </row>
    <row r="4388" spans="1:16" ht="48" x14ac:dyDescent="0.25">
      <c r="A4388" s="38">
        <v>40921</v>
      </c>
      <c r="B4388" s="38">
        <v>40921</v>
      </c>
      <c r="C4388" s="11">
        <v>2012</v>
      </c>
      <c r="D4388" s="35" t="s">
        <v>115</v>
      </c>
      <c r="E4388" s="11" t="s">
        <v>116</v>
      </c>
      <c r="F4388" s="36" t="s">
        <v>55</v>
      </c>
      <c r="G4388" s="36" t="s">
        <v>369</v>
      </c>
      <c r="H4388" s="9" t="s">
        <v>6170</v>
      </c>
      <c r="I4388" s="10">
        <v>1</v>
      </c>
      <c r="J4388" s="12">
        <v>1</v>
      </c>
      <c r="K4388" s="12">
        <v>0</v>
      </c>
      <c r="L4388" s="12">
        <v>0</v>
      </c>
      <c r="M4388" s="12">
        <v>0</v>
      </c>
      <c r="N4388" s="39">
        <v>0</v>
      </c>
      <c r="O4388" s="31">
        <v>0.76100000000000001</v>
      </c>
      <c r="P4388" s="11" t="s">
        <v>99</v>
      </c>
    </row>
    <row r="4389" spans="1:16" ht="84" x14ac:dyDescent="0.25">
      <c r="A4389" s="38">
        <v>40922</v>
      </c>
      <c r="B4389" s="38">
        <v>40922</v>
      </c>
      <c r="C4389" s="11">
        <v>2012</v>
      </c>
      <c r="D4389" s="35" t="s">
        <v>13</v>
      </c>
      <c r="E4389" s="11" t="s">
        <v>125</v>
      </c>
      <c r="F4389" s="36" t="s">
        <v>57</v>
      </c>
      <c r="G4389" s="36" t="s">
        <v>2549</v>
      </c>
      <c r="H4389" s="9" t="s">
        <v>6171</v>
      </c>
      <c r="I4389" s="10">
        <v>0</v>
      </c>
      <c r="J4389" s="12">
        <v>70</v>
      </c>
      <c r="K4389" s="12">
        <v>0</v>
      </c>
      <c r="L4389" s="12">
        <v>0</v>
      </c>
      <c r="M4389" s="12">
        <v>0</v>
      </c>
      <c r="N4389" s="39">
        <v>0</v>
      </c>
      <c r="O4389" s="31">
        <v>0</v>
      </c>
      <c r="P4389" s="11" t="s">
        <v>99</v>
      </c>
    </row>
    <row r="4390" spans="1:16" ht="72" x14ac:dyDescent="0.25">
      <c r="A4390" s="38">
        <v>40923</v>
      </c>
      <c r="B4390" s="38">
        <v>40923</v>
      </c>
      <c r="C4390" s="11">
        <v>2012</v>
      </c>
      <c r="D4390" s="35" t="s">
        <v>13</v>
      </c>
      <c r="E4390" s="11" t="s">
        <v>125</v>
      </c>
      <c r="F4390" s="36" t="s">
        <v>57</v>
      </c>
      <c r="G4390" s="36" t="s">
        <v>235</v>
      </c>
      <c r="H4390" s="9" t="s">
        <v>6172</v>
      </c>
      <c r="I4390" s="10">
        <v>0</v>
      </c>
      <c r="J4390" s="12">
        <v>33</v>
      </c>
      <c r="K4390" s="12">
        <v>8</v>
      </c>
      <c r="L4390" s="12">
        <v>0</v>
      </c>
      <c r="M4390" s="12">
        <v>0</v>
      </c>
      <c r="N4390" s="39">
        <v>0</v>
      </c>
      <c r="O4390" s="31">
        <f>((K4390*28000)+(39690*2))/1000000</f>
        <v>0.30337999999999998</v>
      </c>
      <c r="P4390" s="11" t="s">
        <v>99</v>
      </c>
    </row>
    <row r="4391" spans="1:16" ht="48" x14ac:dyDescent="0.25">
      <c r="A4391" s="38">
        <v>40923</v>
      </c>
      <c r="B4391" s="38">
        <v>40923</v>
      </c>
      <c r="C4391" s="11">
        <v>2012</v>
      </c>
      <c r="D4391" s="35" t="s">
        <v>13</v>
      </c>
      <c r="E4391" s="11" t="s">
        <v>112</v>
      </c>
      <c r="F4391" s="36" t="s">
        <v>100</v>
      </c>
      <c r="G4391" s="36" t="s">
        <v>6173</v>
      </c>
      <c r="H4391" s="9" t="s">
        <v>6174</v>
      </c>
      <c r="I4391" s="10">
        <v>0</v>
      </c>
      <c r="J4391" s="12">
        <v>1</v>
      </c>
      <c r="K4391" s="12">
        <v>0</v>
      </c>
      <c r="L4391" s="12">
        <v>0</v>
      </c>
      <c r="M4391" s="12">
        <v>0</v>
      </c>
      <c r="N4391" s="39">
        <v>0</v>
      </c>
      <c r="O4391" s="31">
        <v>0</v>
      </c>
      <c r="P4391" s="11" t="s">
        <v>99</v>
      </c>
    </row>
    <row r="4392" spans="1:16" ht="108" x14ac:dyDescent="0.25">
      <c r="A4392" s="38">
        <v>40924</v>
      </c>
      <c r="B4392" s="38">
        <v>40924</v>
      </c>
      <c r="C4392" s="11">
        <v>2012</v>
      </c>
      <c r="D4392" s="35" t="s">
        <v>13</v>
      </c>
      <c r="E4392" s="11" t="s">
        <v>112</v>
      </c>
      <c r="F4392" s="36" t="s">
        <v>189</v>
      </c>
      <c r="G4392" s="36" t="s">
        <v>4903</v>
      </c>
      <c r="H4392" s="9" t="s">
        <v>6175</v>
      </c>
      <c r="I4392" s="10">
        <v>0</v>
      </c>
      <c r="J4392" s="12">
        <v>282</v>
      </c>
      <c r="K4392" s="12">
        <v>0</v>
      </c>
      <c r="L4392" s="12">
        <v>0</v>
      </c>
      <c r="M4392" s="12">
        <v>0</v>
      </c>
      <c r="N4392" s="39">
        <v>0</v>
      </c>
      <c r="O4392" s="31">
        <v>0</v>
      </c>
      <c r="P4392" s="11" t="s">
        <v>99</v>
      </c>
    </row>
    <row r="4393" spans="1:16" ht="96" x14ac:dyDescent="0.25">
      <c r="A4393" s="38">
        <v>40924</v>
      </c>
      <c r="B4393" s="38">
        <v>40924</v>
      </c>
      <c r="C4393" s="11">
        <v>2012</v>
      </c>
      <c r="D4393" s="35" t="s">
        <v>115</v>
      </c>
      <c r="E4393" s="11" t="s">
        <v>116</v>
      </c>
      <c r="F4393" s="36" t="s">
        <v>72</v>
      </c>
      <c r="G4393" s="36" t="s">
        <v>430</v>
      </c>
      <c r="H4393" s="9" t="s">
        <v>6176</v>
      </c>
      <c r="I4393" s="10">
        <v>0</v>
      </c>
      <c r="J4393" s="12">
        <v>2</v>
      </c>
      <c r="K4393" s="12">
        <v>0</v>
      </c>
      <c r="L4393" s="12">
        <v>0</v>
      </c>
      <c r="M4393" s="12">
        <v>0</v>
      </c>
      <c r="N4393" s="39">
        <v>0</v>
      </c>
      <c r="O4393" s="31">
        <v>1.575</v>
      </c>
      <c r="P4393" s="11" t="s">
        <v>99</v>
      </c>
    </row>
    <row r="4394" spans="1:16" ht="84" x14ac:dyDescent="0.25">
      <c r="A4394" s="34">
        <v>40925</v>
      </c>
      <c r="B4394" s="34">
        <v>40925</v>
      </c>
      <c r="C4394" s="11">
        <v>2012</v>
      </c>
      <c r="D4394" s="35" t="s">
        <v>115</v>
      </c>
      <c r="E4394" s="11" t="s">
        <v>116</v>
      </c>
      <c r="F4394" s="36" t="s">
        <v>59</v>
      </c>
      <c r="G4394" s="36" t="s">
        <v>1209</v>
      </c>
      <c r="H4394" s="9" t="s">
        <v>6177</v>
      </c>
      <c r="I4394" s="10">
        <v>1</v>
      </c>
      <c r="J4394" s="12">
        <v>44</v>
      </c>
      <c r="K4394" s="12">
        <v>0</v>
      </c>
      <c r="L4394" s="12">
        <v>0</v>
      </c>
      <c r="M4394" s="12">
        <v>0</v>
      </c>
      <c r="N4394" s="39">
        <v>0</v>
      </c>
      <c r="O4394" s="31">
        <v>0.70899999999999996</v>
      </c>
      <c r="P4394" s="11" t="s">
        <v>99</v>
      </c>
    </row>
    <row r="4395" spans="1:16" ht="84" x14ac:dyDescent="0.25">
      <c r="A4395" s="38">
        <v>40926</v>
      </c>
      <c r="B4395" s="38">
        <v>40926</v>
      </c>
      <c r="C4395" s="11">
        <v>2012</v>
      </c>
      <c r="D4395" s="35" t="s">
        <v>115</v>
      </c>
      <c r="E4395" s="11" t="s">
        <v>116</v>
      </c>
      <c r="F4395" s="36" t="s">
        <v>21</v>
      </c>
      <c r="G4395" s="36" t="s">
        <v>6178</v>
      </c>
      <c r="H4395" s="9" t="s">
        <v>6179</v>
      </c>
      <c r="I4395" s="10">
        <v>0</v>
      </c>
      <c r="J4395" s="12">
        <v>1</v>
      </c>
      <c r="K4395" s="12">
        <v>0</v>
      </c>
      <c r="L4395" s="12">
        <v>0</v>
      </c>
      <c r="M4395" s="12">
        <v>0</v>
      </c>
      <c r="N4395" s="39">
        <v>0</v>
      </c>
      <c r="O4395" s="31">
        <f>((288750)+(128.1*27000))/1000000</f>
        <v>3.7474500000000002</v>
      </c>
      <c r="P4395" s="11" t="s">
        <v>99</v>
      </c>
    </row>
    <row r="4396" spans="1:16" ht="96" x14ac:dyDescent="0.25">
      <c r="A4396" s="38">
        <v>40927</v>
      </c>
      <c r="B4396" s="38">
        <v>40927</v>
      </c>
      <c r="C4396" s="11">
        <v>2012</v>
      </c>
      <c r="D4396" s="35" t="s">
        <v>115</v>
      </c>
      <c r="E4396" s="11" t="s">
        <v>116</v>
      </c>
      <c r="F4396" s="36" t="s">
        <v>19</v>
      </c>
      <c r="G4396" s="36" t="s">
        <v>2996</v>
      </c>
      <c r="H4396" s="9" t="s">
        <v>6180</v>
      </c>
      <c r="I4396" s="10">
        <v>1</v>
      </c>
      <c r="J4396" s="12">
        <v>25</v>
      </c>
      <c r="K4396" s="12">
        <v>0</v>
      </c>
      <c r="L4396" s="12">
        <v>0</v>
      </c>
      <c r="M4396" s="12">
        <v>0</v>
      </c>
      <c r="N4396" s="39">
        <v>0</v>
      </c>
      <c r="O4396" s="31">
        <v>0.42</v>
      </c>
      <c r="P4396" s="11" t="s">
        <v>99</v>
      </c>
    </row>
    <row r="4397" spans="1:16" ht="108" x14ac:dyDescent="0.25">
      <c r="A4397" s="38">
        <v>40927</v>
      </c>
      <c r="B4397" s="38">
        <v>40927</v>
      </c>
      <c r="C4397" s="11">
        <v>2012</v>
      </c>
      <c r="D4397" s="35" t="s">
        <v>13</v>
      </c>
      <c r="E4397" s="11" t="s">
        <v>173</v>
      </c>
      <c r="F4397" s="36" t="s">
        <v>162</v>
      </c>
      <c r="G4397" s="36" t="s">
        <v>6181</v>
      </c>
      <c r="H4397" s="9" t="s">
        <v>6182</v>
      </c>
      <c r="I4397" s="10">
        <v>0</v>
      </c>
      <c r="J4397" s="12">
        <v>0</v>
      </c>
      <c r="K4397" s="12">
        <v>0</v>
      </c>
      <c r="L4397" s="12">
        <v>0</v>
      </c>
      <c r="M4397" s="12">
        <v>0</v>
      </c>
      <c r="N4397" s="39">
        <v>0</v>
      </c>
      <c r="O4397" s="31">
        <v>0</v>
      </c>
      <c r="P4397" s="11" t="s">
        <v>99</v>
      </c>
    </row>
    <row r="4398" spans="1:16" ht="120" x14ac:dyDescent="0.25">
      <c r="A4398" s="38">
        <v>40928</v>
      </c>
      <c r="B4398" s="38">
        <v>40928</v>
      </c>
      <c r="C4398" s="11">
        <v>2012</v>
      </c>
      <c r="D4398" s="35" t="s">
        <v>115</v>
      </c>
      <c r="E4398" s="11" t="s">
        <v>352</v>
      </c>
      <c r="F4398" s="36" t="s">
        <v>51</v>
      </c>
      <c r="G4398" s="36" t="s">
        <v>6183</v>
      </c>
      <c r="H4398" s="9" t="s">
        <v>6184</v>
      </c>
      <c r="I4398" s="10">
        <v>2</v>
      </c>
      <c r="J4398" s="12">
        <v>4</v>
      </c>
      <c r="K4398" s="12">
        <v>0</v>
      </c>
      <c r="L4398" s="12">
        <v>0</v>
      </c>
      <c r="M4398" s="12">
        <v>0</v>
      </c>
      <c r="N4398" s="39">
        <v>0</v>
      </c>
      <c r="O4398" s="31">
        <v>0</v>
      </c>
      <c r="P4398" s="11" t="s">
        <v>99</v>
      </c>
    </row>
    <row r="4399" spans="1:16" ht="48" x14ac:dyDescent="0.25">
      <c r="A4399" s="38">
        <v>40930</v>
      </c>
      <c r="B4399" s="38">
        <v>40930</v>
      </c>
      <c r="C4399" s="11">
        <v>2012</v>
      </c>
      <c r="D4399" s="35" t="s">
        <v>13</v>
      </c>
      <c r="E4399" s="11" t="s">
        <v>125</v>
      </c>
      <c r="F4399" s="36" t="s">
        <v>32</v>
      </c>
      <c r="G4399" s="36" t="s">
        <v>6185</v>
      </c>
      <c r="H4399" s="9" t="s">
        <v>6186</v>
      </c>
      <c r="I4399" s="10">
        <v>0</v>
      </c>
      <c r="J4399" s="12">
        <v>15</v>
      </c>
      <c r="K4399" s="12">
        <v>0</v>
      </c>
      <c r="L4399" s="12">
        <v>0</v>
      </c>
      <c r="M4399" s="12">
        <v>0</v>
      </c>
      <c r="N4399" s="39">
        <v>0</v>
      </c>
      <c r="O4399" s="31">
        <v>3.9690000000000003E-2</v>
      </c>
      <c r="P4399" s="11" t="s">
        <v>99</v>
      </c>
    </row>
    <row r="4400" spans="1:16" ht="72" x14ac:dyDescent="0.25">
      <c r="A4400" s="38">
        <v>40932</v>
      </c>
      <c r="B4400" s="38">
        <v>40932</v>
      </c>
      <c r="C4400" s="11">
        <v>2012</v>
      </c>
      <c r="D4400" s="35" t="s">
        <v>115</v>
      </c>
      <c r="E4400" s="11" t="s">
        <v>116</v>
      </c>
      <c r="F4400" s="36" t="s">
        <v>59</v>
      </c>
      <c r="G4400" s="36" t="s">
        <v>2274</v>
      </c>
      <c r="H4400" s="9" t="s">
        <v>6187</v>
      </c>
      <c r="I4400" s="10">
        <v>0</v>
      </c>
      <c r="J4400" s="12">
        <v>4</v>
      </c>
      <c r="K4400" s="12">
        <v>0</v>
      </c>
      <c r="L4400" s="12">
        <v>0</v>
      </c>
      <c r="M4400" s="12">
        <v>0</v>
      </c>
      <c r="N4400" s="39">
        <v>0</v>
      </c>
      <c r="O4400" s="31">
        <v>0</v>
      </c>
      <c r="P4400" s="11" t="s">
        <v>99</v>
      </c>
    </row>
    <row r="4401" spans="1:16" ht="60" x14ac:dyDescent="0.25">
      <c r="A4401" s="38">
        <v>40934</v>
      </c>
      <c r="B4401" s="38">
        <v>40934</v>
      </c>
      <c r="C4401" s="11">
        <v>2012</v>
      </c>
      <c r="D4401" s="35" t="s">
        <v>13</v>
      </c>
      <c r="E4401" s="11" t="s">
        <v>125</v>
      </c>
      <c r="F4401" s="36" t="s">
        <v>51</v>
      </c>
      <c r="G4401" s="36" t="s">
        <v>287</v>
      </c>
      <c r="H4401" s="9" t="s">
        <v>6188</v>
      </c>
      <c r="I4401" s="10">
        <v>1</v>
      </c>
      <c r="J4401" s="12">
        <v>4</v>
      </c>
      <c r="K4401" s="12">
        <v>0</v>
      </c>
      <c r="L4401" s="12">
        <v>0</v>
      </c>
      <c r="M4401" s="12">
        <v>0</v>
      </c>
      <c r="N4401" s="39">
        <v>0</v>
      </c>
      <c r="O4401" s="31">
        <v>0</v>
      </c>
      <c r="P4401" s="11" t="s">
        <v>99</v>
      </c>
    </row>
    <row r="4402" spans="1:16" ht="36" x14ac:dyDescent="0.25">
      <c r="A4402" s="34">
        <v>40936</v>
      </c>
      <c r="B4402" s="34">
        <v>40936</v>
      </c>
      <c r="C4402" s="11">
        <v>2012</v>
      </c>
      <c r="D4402" s="35" t="s">
        <v>115</v>
      </c>
      <c r="E4402" s="11" t="s">
        <v>116</v>
      </c>
      <c r="F4402" s="36" t="s">
        <v>162</v>
      </c>
      <c r="G4402" s="36" t="s">
        <v>6189</v>
      </c>
      <c r="H4402" s="9" t="s">
        <v>6190</v>
      </c>
      <c r="I4402" s="10">
        <v>2</v>
      </c>
      <c r="J4402" s="12">
        <v>2</v>
      </c>
      <c r="K4402" s="12">
        <v>0</v>
      </c>
      <c r="L4402" s="12">
        <v>0</v>
      </c>
      <c r="M4402" s="12">
        <v>0</v>
      </c>
      <c r="N4402" s="39">
        <v>0</v>
      </c>
      <c r="O4402" s="31">
        <v>0.42</v>
      </c>
      <c r="P4402" s="11" t="s">
        <v>99</v>
      </c>
    </row>
    <row r="4403" spans="1:16" ht="72" x14ac:dyDescent="0.25">
      <c r="A4403" s="38">
        <v>40936</v>
      </c>
      <c r="B4403" s="38">
        <v>40936</v>
      </c>
      <c r="C4403" s="11">
        <v>2012</v>
      </c>
      <c r="D4403" s="35" t="s">
        <v>115</v>
      </c>
      <c r="E4403" s="11" t="s">
        <v>116</v>
      </c>
      <c r="F4403" s="36" t="s">
        <v>47</v>
      </c>
      <c r="G4403" s="36" t="s">
        <v>4584</v>
      </c>
      <c r="H4403" s="9" t="s">
        <v>6191</v>
      </c>
      <c r="I4403" s="10">
        <v>0</v>
      </c>
      <c r="J4403" s="12">
        <v>3</v>
      </c>
      <c r="K4403" s="12">
        <v>0</v>
      </c>
      <c r="L4403" s="12">
        <v>0</v>
      </c>
      <c r="M4403" s="12">
        <v>0</v>
      </c>
      <c r="N4403" s="39">
        <v>0</v>
      </c>
      <c r="O4403" s="31">
        <v>1.575</v>
      </c>
      <c r="P4403" s="11" t="s">
        <v>99</v>
      </c>
    </row>
    <row r="4404" spans="1:16" ht="36" x14ac:dyDescent="0.25">
      <c r="A4404" s="38">
        <v>40937</v>
      </c>
      <c r="B4404" s="38">
        <v>40917</v>
      </c>
      <c r="C4404" s="11">
        <v>2012</v>
      </c>
      <c r="D4404" s="11" t="s">
        <v>34</v>
      </c>
      <c r="E4404" s="11" t="s">
        <v>35</v>
      </c>
      <c r="F4404" s="36" t="s">
        <v>162</v>
      </c>
      <c r="G4404" s="36" t="s">
        <v>6192</v>
      </c>
      <c r="H4404" s="9" t="s">
        <v>6193</v>
      </c>
      <c r="I4404" s="10">
        <v>0</v>
      </c>
      <c r="J4404" s="12">
        <v>23380</v>
      </c>
      <c r="K4404" s="12">
        <v>0</v>
      </c>
      <c r="L4404" s="12">
        <v>0</v>
      </c>
      <c r="M4404" s="12">
        <v>0</v>
      </c>
      <c r="N4404" s="39">
        <v>0</v>
      </c>
      <c r="O4404" s="31">
        <v>7.49</v>
      </c>
      <c r="P4404" s="11" t="s">
        <v>298</v>
      </c>
    </row>
    <row r="4405" spans="1:16" ht="48" x14ac:dyDescent="0.25">
      <c r="A4405" s="38">
        <v>40938</v>
      </c>
      <c r="B4405" s="38">
        <v>40938</v>
      </c>
      <c r="C4405" s="11">
        <v>2012</v>
      </c>
      <c r="D4405" s="35" t="s">
        <v>13</v>
      </c>
      <c r="E4405" s="11" t="s">
        <v>112</v>
      </c>
      <c r="F4405" s="36" t="s">
        <v>253</v>
      </c>
      <c r="G4405" s="36" t="s">
        <v>3503</v>
      </c>
      <c r="H4405" s="9" t="s">
        <v>6194</v>
      </c>
      <c r="I4405" s="10">
        <v>0</v>
      </c>
      <c r="J4405" s="12">
        <v>1</v>
      </c>
      <c r="K4405" s="12">
        <v>0</v>
      </c>
      <c r="L4405" s="12">
        <v>0</v>
      </c>
      <c r="M4405" s="12">
        <v>0</v>
      </c>
      <c r="N4405" s="39">
        <v>0</v>
      </c>
      <c r="O4405" s="31">
        <v>0</v>
      </c>
      <c r="P4405" s="11" t="s">
        <v>99</v>
      </c>
    </row>
    <row r="4406" spans="1:16" ht="24" x14ac:dyDescent="0.25">
      <c r="A4406" s="38">
        <v>40939</v>
      </c>
      <c r="B4406" s="38">
        <v>40939</v>
      </c>
      <c r="C4406" s="11">
        <v>2012</v>
      </c>
      <c r="D4406" s="35" t="s">
        <v>115</v>
      </c>
      <c r="E4406" s="11" t="s">
        <v>116</v>
      </c>
      <c r="F4406" s="36" t="s">
        <v>51</v>
      </c>
      <c r="G4406" s="36" t="s">
        <v>2382</v>
      </c>
      <c r="H4406" s="9" t="s">
        <v>6195</v>
      </c>
      <c r="I4406" s="10">
        <v>1</v>
      </c>
      <c r="J4406" s="12">
        <v>1</v>
      </c>
      <c r="K4406" s="12">
        <v>0</v>
      </c>
      <c r="L4406" s="12">
        <v>0</v>
      </c>
      <c r="M4406" s="12">
        <v>0</v>
      </c>
      <c r="N4406" s="39">
        <v>0</v>
      </c>
      <c r="O4406" s="31">
        <v>0</v>
      </c>
      <c r="P4406" s="11" t="s">
        <v>99</v>
      </c>
    </row>
    <row r="4407" spans="1:16" ht="60" x14ac:dyDescent="0.25">
      <c r="A4407" s="38">
        <v>40939</v>
      </c>
      <c r="B4407" s="38">
        <v>40939</v>
      </c>
      <c r="C4407" s="11">
        <v>2012</v>
      </c>
      <c r="D4407" s="11" t="s">
        <v>34</v>
      </c>
      <c r="E4407" s="11" t="s">
        <v>333</v>
      </c>
      <c r="F4407" s="36" t="s">
        <v>51</v>
      </c>
      <c r="G4407" s="36" t="s">
        <v>531</v>
      </c>
      <c r="H4407" s="9" t="s">
        <v>6196</v>
      </c>
      <c r="I4407" s="10">
        <v>0</v>
      </c>
      <c r="J4407" s="12">
        <v>170</v>
      </c>
      <c r="K4407" s="12">
        <v>25</v>
      </c>
      <c r="L4407" s="12">
        <v>0</v>
      </c>
      <c r="M4407" s="12">
        <v>0</v>
      </c>
      <c r="N4407" s="39">
        <v>0</v>
      </c>
      <c r="O4407" s="31">
        <f>(25*28000)/1000000</f>
        <v>0.7</v>
      </c>
      <c r="P4407" s="11" t="s">
        <v>99</v>
      </c>
    </row>
    <row r="4408" spans="1:16" ht="72" x14ac:dyDescent="0.25">
      <c r="A4408" s="38">
        <v>40939</v>
      </c>
      <c r="B4408" s="38">
        <v>40939</v>
      </c>
      <c r="C4408" s="11">
        <v>2012</v>
      </c>
      <c r="D4408" s="11" t="s">
        <v>34</v>
      </c>
      <c r="E4408" s="11" t="s">
        <v>333</v>
      </c>
      <c r="F4408" s="36" t="s">
        <v>155</v>
      </c>
      <c r="G4408" s="36" t="s">
        <v>6197</v>
      </c>
      <c r="H4408" s="9" t="s">
        <v>6198</v>
      </c>
      <c r="I4408" s="10">
        <v>0</v>
      </c>
      <c r="J4408" s="12">
        <v>12</v>
      </c>
      <c r="K4408" s="12">
        <v>3</v>
      </c>
      <c r="L4408" s="12">
        <v>0</v>
      </c>
      <c r="M4408" s="12">
        <v>0</v>
      </c>
      <c r="N4408" s="39">
        <v>0</v>
      </c>
      <c r="O4408" s="31">
        <f>(3*28000)/1000000</f>
        <v>8.4000000000000005E-2</v>
      </c>
      <c r="P4408" s="11" t="s">
        <v>99</v>
      </c>
    </row>
    <row r="4409" spans="1:16" ht="24" x14ac:dyDescent="0.25">
      <c r="A4409" s="38">
        <v>40939</v>
      </c>
      <c r="B4409" s="38">
        <v>40939</v>
      </c>
      <c r="C4409" s="11">
        <v>2012</v>
      </c>
      <c r="D4409" s="35" t="s">
        <v>13</v>
      </c>
      <c r="E4409" s="11" t="s">
        <v>125</v>
      </c>
      <c r="F4409" s="36" t="s">
        <v>100</v>
      </c>
      <c r="G4409" s="36" t="s">
        <v>6199</v>
      </c>
      <c r="H4409" s="9" t="s">
        <v>6200</v>
      </c>
      <c r="I4409" s="10">
        <v>0</v>
      </c>
      <c r="J4409" s="12">
        <v>1</v>
      </c>
      <c r="K4409" s="12">
        <v>0</v>
      </c>
      <c r="L4409" s="12">
        <v>0</v>
      </c>
      <c r="M4409" s="12">
        <v>0</v>
      </c>
      <c r="N4409" s="39">
        <v>0</v>
      </c>
      <c r="O4409" s="31">
        <v>0</v>
      </c>
      <c r="P4409" s="11" t="s">
        <v>99</v>
      </c>
    </row>
    <row r="4410" spans="1:16" ht="96" x14ac:dyDescent="0.25">
      <c r="A4410" s="38">
        <v>40940</v>
      </c>
      <c r="B4410" s="38">
        <v>40940</v>
      </c>
      <c r="C4410" s="11">
        <v>2012</v>
      </c>
      <c r="D4410" s="35" t="s">
        <v>13</v>
      </c>
      <c r="E4410" s="11" t="s">
        <v>149</v>
      </c>
      <c r="F4410" s="36" t="s">
        <v>92</v>
      </c>
      <c r="G4410" s="36" t="s">
        <v>6201</v>
      </c>
      <c r="H4410" s="9" t="s">
        <v>6202</v>
      </c>
      <c r="I4410" s="10">
        <v>0</v>
      </c>
      <c r="J4410" s="12">
        <v>300</v>
      </c>
      <c r="K4410" s="12">
        <v>0</v>
      </c>
      <c r="L4410" s="12">
        <v>0</v>
      </c>
      <c r="M4410" s="12">
        <v>0</v>
      </c>
      <c r="N4410" s="39">
        <v>0</v>
      </c>
      <c r="O4410" s="31">
        <v>0</v>
      </c>
      <c r="P4410" s="11" t="s">
        <v>99</v>
      </c>
    </row>
    <row r="4411" spans="1:16" ht="36" x14ac:dyDescent="0.25">
      <c r="A4411" s="38">
        <v>40940</v>
      </c>
      <c r="B4411" s="38">
        <v>40940</v>
      </c>
      <c r="C4411" s="11">
        <v>2012</v>
      </c>
      <c r="D4411" s="35" t="s">
        <v>13</v>
      </c>
      <c r="E4411" s="11" t="s">
        <v>125</v>
      </c>
      <c r="F4411" s="36" t="s">
        <v>162</v>
      </c>
      <c r="G4411" s="36" t="s">
        <v>6203</v>
      </c>
      <c r="H4411" s="9" t="s">
        <v>6204</v>
      </c>
      <c r="I4411" s="10">
        <v>0</v>
      </c>
      <c r="J4411" s="12">
        <v>5</v>
      </c>
      <c r="K4411" s="12">
        <v>0</v>
      </c>
      <c r="L4411" s="12">
        <v>0</v>
      </c>
      <c r="M4411" s="12">
        <v>0</v>
      </c>
      <c r="N4411" s="39">
        <v>0</v>
      </c>
      <c r="O4411" s="31">
        <v>0</v>
      </c>
      <c r="P4411" s="11" t="s">
        <v>99</v>
      </c>
    </row>
    <row r="4412" spans="1:16" ht="24" x14ac:dyDescent="0.25">
      <c r="A4412" s="34">
        <v>40941</v>
      </c>
      <c r="B4412" s="34">
        <v>40941</v>
      </c>
      <c r="C4412" s="11">
        <v>2012</v>
      </c>
      <c r="D4412" s="35" t="s">
        <v>13</v>
      </c>
      <c r="E4412" s="11" t="s">
        <v>112</v>
      </c>
      <c r="F4412" s="36" t="s">
        <v>44</v>
      </c>
      <c r="G4412" s="36" t="s">
        <v>3583</v>
      </c>
      <c r="H4412" s="9" t="s">
        <v>6205</v>
      </c>
      <c r="I4412" s="10">
        <v>0</v>
      </c>
      <c r="J4412" s="12">
        <v>0</v>
      </c>
      <c r="K4412" s="12">
        <v>0</v>
      </c>
      <c r="L4412" s="12">
        <v>0</v>
      </c>
      <c r="M4412" s="12">
        <v>0</v>
      </c>
      <c r="N4412" s="39">
        <v>0</v>
      </c>
      <c r="O4412" s="31">
        <v>0.04</v>
      </c>
      <c r="P4412" s="11" t="s">
        <v>99</v>
      </c>
    </row>
    <row r="4413" spans="1:16" ht="48" x14ac:dyDescent="0.25">
      <c r="A4413" s="38">
        <v>40941</v>
      </c>
      <c r="B4413" s="38">
        <v>40941</v>
      </c>
      <c r="C4413" s="11">
        <v>2012</v>
      </c>
      <c r="D4413" s="35" t="s">
        <v>13</v>
      </c>
      <c r="E4413" s="11" t="s">
        <v>751</v>
      </c>
      <c r="F4413" s="36" t="s">
        <v>51</v>
      </c>
      <c r="G4413" s="36" t="s">
        <v>6206</v>
      </c>
      <c r="H4413" s="9" t="s">
        <v>6207</v>
      </c>
      <c r="I4413" s="10">
        <v>2</v>
      </c>
      <c r="J4413" s="12">
        <v>8</v>
      </c>
      <c r="K4413" s="12">
        <v>0</v>
      </c>
      <c r="L4413" s="12">
        <v>0</v>
      </c>
      <c r="M4413" s="12">
        <v>0</v>
      </c>
      <c r="N4413" s="39">
        <v>0</v>
      </c>
      <c r="O4413" s="31">
        <v>0</v>
      </c>
      <c r="P4413" s="11" t="s">
        <v>99</v>
      </c>
    </row>
    <row r="4414" spans="1:16" ht="96" x14ac:dyDescent="0.25">
      <c r="A4414" s="38">
        <v>40944</v>
      </c>
      <c r="B4414" s="38">
        <v>40944</v>
      </c>
      <c r="C4414" s="11">
        <v>2012</v>
      </c>
      <c r="D4414" s="35" t="s">
        <v>13</v>
      </c>
      <c r="E4414" s="11" t="s">
        <v>125</v>
      </c>
      <c r="F4414" s="36" t="s">
        <v>51</v>
      </c>
      <c r="G4414" s="36" t="s">
        <v>170</v>
      </c>
      <c r="H4414" s="9" t="s">
        <v>6208</v>
      </c>
      <c r="I4414" s="10">
        <v>0</v>
      </c>
      <c r="J4414" s="12">
        <v>16</v>
      </c>
      <c r="K4414" s="12">
        <v>4</v>
      </c>
      <c r="L4414" s="12">
        <v>0</v>
      </c>
      <c r="M4414" s="12">
        <v>0</v>
      </c>
      <c r="N4414" s="39">
        <v>0</v>
      </c>
      <c r="O4414" s="31">
        <f>((120000)+(3*28000)+(39690*2))/1000000</f>
        <v>0.28338000000000002</v>
      </c>
      <c r="P4414" s="11" t="s">
        <v>99</v>
      </c>
    </row>
    <row r="4415" spans="1:16" ht="48" x14ac:dyDescent="0.25">
      <c r="A4415" s="38">
        <v>40945</v>
      </c>
      <c r="B4415" s="38">
        <v>40945</v>
      </c>
      <c r="C4415" s="11">
        <v>2012</v>
      </c>
      <c r="D4415" s="35" t="s">
        <v>13</v>
      </c>
      <c r="E4415" s="11" t="s">
        <v>125</v>
      </c>
      <c r="F4415" s="36" t="s">
        <v>165</v>
      </c>
      <c r="G4415" s="36" t="s">
        <v>5531</v>
      </c>
      <c r="H4415" s="9" t="s">
        <v>6209</v>
      </c>
      <c r="I4415" s="10">
        <v>0</v>
      </c>
      <c r="J4415" s="12">
        <v>45</v>
      </c>
      <c r="K4415" s="12">
        <v>9</v>
      </c>
      <c r="L4415" s="12">
        <v>0</v>
      </c>
      <c r="M4415" s="12">
        <v>0</v>
      </c>
      <c r="N4415" s="39">
        <v>0</v>
      </c>
      <c r="O4415" s="31">
        <f>((8*5500)+(120000))/1000000</f>
        <v>0.16400000000000001</v>
      </c>
      <c r="P4415" s="11" t="s">
        <v>99</v>
      </c>
    </row>
    <row r="4416" spans="1:16" ht="96" x14ac:dyDescent="0.25">
      <c r="A4416" s="38">
        <v>40945</v>
      </c>
      <c r="B4416" s="38">
        <v>40945</v>
      </c>
      <c r="C4416" s="11">
        <v>2012</v>
      </c>
      <c r="D4416" s="35" t="s">
        <v>13</v>
      </c>
      <c r="E4416" s="11" t="s">
        <v>112</v>
      </c>
      <c r="F4416" s="36" t="s">
        <v>62</v>
      </c>
      <c r="G4416" s="36" t="s">
        <v>585</v>
      </c>
      <c r="H4416" s="9" t="s">
        <v>6210</v>
      </c>
      <c r="I4416" s="10">
        <v>0</v>
      </c>
      <c r="J4416" s="12">
        <v>52</v>
      </c>
      <c r="K4416" s="12">
        <v>0</v>
      </c>
      <c r="L4416" s="12">
        <v>0</v>
      </c>
      <c r="M4416" s="12">
        <v>0</v>
      </c>
      <c r="N4416" s="39">
        <v>0</v>
      </c>
      <c r="O4416" s="31">
        <v>0</v>
      </c>
      <c r="P4416" s="11" t="s">
        <v>99</v>
      </c>
    </row>
    <row r="4417" spans="1:16" ht="144" x14ac:dyDescent="0.25">
      <c r="A4417" s="38">
        <v>40946</v>
      </c>
      <c r="B4417" s="38">
        <v>40946</v>
      </c>
      <c r="C4417" s="11">
        <v>2012</v>
      </c>
      <c r="D4417" s="35" t="s">
        <v>109</v>
      </c>
      <c r="E4417" s="11" t="s">
        <v>146</v>
      </c>
      <c r="F4417" s="36" t="s">
        <v>15</v>
      </c>
      <c r="G4417" s="36" t="s">
        <v>3901</v>
      </c>
      <c r="H4417" s="9" t="s">
        <v>6211</v>
      </c>
      <c r="I4417" s="10">
        <v>0</v>
      </c>
      <c r="J4417" s="12">
        <v>880</v>
      </c>
      <c r="K4417" s="12">
        <v>0</v>
      </c>
      <c r="L4417" s="12">
        <v>0</v>
      </c>
      <c r="M4417" s="12">
        <v>0</v>
      </c>
      <c r="N4417" s="39">
        <v>0</v>
      </c>
      <c r="O4417" s="31">
        <f>((152*71)+(100*208))/1000000</f>
        <v>3.1592000000000002E-2</v>
      </c>
      <c r="P4417" s="11" t="s">
        <v>99</v>
      </c>
    </row>
    <row r="4418" spans="1:16" ht="84" x14ac:dyDescent="0.25">
      <c r="A4418" s="38">
        <v>40947</v>
      </c>
      <c r="B4418" s="38">
        <v>40947</v>
      </c>
      <c r="C4418" s="11">
        <v>2012</v>
      </c>
      <c r="D4418" s="35" t="s">
        <v>115</v>
      </c>
      <c r="E4418" s="11" t="s">
        <v>116</v>
      </c>
      <c r="F4418" s="36" t="s">
        <v>51</v>
      </c>
      <c r="G4418" s="36" t="s">
        <v>6183</v>
      </c>
      <c r="H4418" s="9" t="s">
        <v>6212</v>
      </c>
      <c r="I4418" s="10">
        <v>0</v>
      </c>
      <c r="J4418" s="12">
        <v>20</v>
      </c>
      <c r="K4418" s="12">
        <v>0</v>
      </c>
      <c r="L4418" s="12">
        <v>0</v>
      </c>
      <c r="M4418" s="12">
        <v>0</v>
      </c>
      <c r="N4418" s="39">
        <v>0</v>
      </c>
      <c r="O4418" s="31">
        <v>0.42</v>
      </c>
      <c r="P4418" s="11" t="s">
        <v>99</v>
      </c>
    </row>
    <row r="4419" spans="1:16" ht="24" x14ac:dyDescent="0.25">
      <c r="A4419" s="38">
        <v>40949</v>
      </c>
      <c r="B4419" s="38">
        <v>40950</v>
      </c>
      <c r="C4419" s="11">
        <v>2012</v>
      </c>
      <c r="D4419" s="11" t="s">
        <v>34</v>
      </c>
      <c r="E4419" s="11" t="s">
        <v>35</v>
      </c>
      <c r="F4419" s="36" t="s">
        <v>75</v>
      </c>
      <c r="G4419" s="36" t="s">
        <v>2284</v>
      </c>
      <c r="H4419" s="9" t="s">
        <v>6213</v>
      </c>
      <c r="I4419" s="10">
        <v>0</v>
      </c>
      <c r="J4419" s="12">
        <v>12</v>
      </c>
      <c r="K4419" s="12">
        <v>0</v>
      </c>
      <c r="L4419" s="12">
        <v>0</v>
      </c>
      <c r="M4419" s="12">
        <v>0</v>
      </c>
      <c r="N4419" s="39">
        <v>16</v>
      </c>
      <c r="O4419" s="31">
        <v>0.27400000000000002</v>
      </c>
      <c r="P4419" s="36" t="s">
        <v>41</v>
      </c>
    </row>
    <row r="4420" spans="1:16" ht="60" x14ac:dyDescent="0.25">
      <c r="A4420" s="38">
        <v>40950</v>
      </c>
      <c r="B4420" s="38">
        <v>40951</v>
      </c>
      <c r="C4420" s="11">
        <v>2012</v>
      </c>
      <c r="D4420" s="11" t="s">
        <v>34</v>
      </c>
      <c r="E4420" s="11" t="s">
        <v>35</v>
      </c>
      <c r="F4420" s="36" t="s">
        <v>75</v>
      </c>
      <c r="G4420" s="36" t="s">
        <v>6214</v>
      </c>
      <c r="H4420" s="9" t="s">
        <v>6215</v>
      </c>
      <c r="I4420" s="10">
        <v>0</v>
      </c>
      <c r="J4420" s="12">
        <v>208</v>
      </c>
      <c r="K4420" s="12">
        <v>0</v>
      </c>
      <c r="L4420" s="12">
        <v>0</v>
      </c>
      <c r="M4420" s="12">
        <v>0</v>
      </c>
      <c r="N4420" s="39">
        <v>436.65</v>
      </c>
      <c r="O4420" s="31">
        <v>87.608000000000004</v>
      </c>
      <c r="P4420" s="36" t="s">
        <v>41</v>
      </c>
    </row>
    <row r="4421" spans="1:16" ht="72" x14ac:dyDescent="0.25">
      <c r="A4421" s="38">
        <v>40951</v>
      </c>
      <c r="B4421" s="38">
        <v>40951</v>
      </c>
      <c r="C4421" s="11">
        <v>2012</v>
      </c>
      <c r="D4421" s="35" t="s">
        <v>115</v>
      </c>
      <c r="E4421" s="11" t="s">
        <v>116</v>
      </c>
      <c r="F4421" s="36" t="s">
        <v>55</v>
      </c>
      <c r="G4421" s="36" t="s">
        <v>369</v>
      </c>
      <c r="H4421" s="9" t="s">
        <v>6216</v>
      </c>
      <c r="I4421" s="10">
        <v>2</v>
      </c>
      <c r="J4421" s="12">
        <v>32</v>
      </c>
      <c r="K4421" s="12">
        <v>0</v>
      </c>
      <c r="L4421" s="12">
        <v>0</v>
      </c>
      <c r="M4421" s="12">
        <v>0</v>
      </c>
      <c r="N4421" s="39">
        <v>0</v>
      </c>
      <c r="O4421" s="31">
        <f>((420000)+(39690*2))/1000000</f>
        <v>0.49937999999999999</v>
      </c>
      <c r="P4421" s="11" t="s">
        <v>99</v>
      </c>
    </row>
    <row r="4422" spans="1:16" ht="84" x14ac:dyDescent="0.25">
      <c r="A4422" s="38">
        <v>40952</v>
      </c>
      <c r="B4422" s="38">
        <v>40940</v>
      </c>
      <c r="C4422" s="11">
        <v>2012</v>
      </c>
      <c r="D4422" s="35" t="s">
        <v>13</v>
      </c>
      <c r="E4422" s="11" t="s">
        <v>173</v>
      </c>
      <c r="F4422" s="36" t="s">
        <v>47</v>
      </c>
      <c r="G4422" s="36" t="s">
        <v>2113</v>
      </c>
      <c r="H4422" s="9" t="s">
        <v>6217</v>
      </c>
      <c r="I4422" s="10">
        <v>0</v>
      </c>
      <c r="J4422" s="12">
        <v>350</v>
      </c>
      <c r="K4422" s="12">
        <v>0</v>
      </c>
      <c r="L4422" s="12">
        <v>0</v>
      </c>
      <c r="M4422" s="12">
        <v>0</v>
      </c>
      <c r="N4422" s="39">
        <v>0</v>
      </c>
      <c r="O4422" s="31">
        <v>0.2</v>
      </c>
      <c r="P4422" s="11" t="s">
        <v>99</v>
      </c>
    </row>
    <row r="4423" spans="1:16" ht="84" x14ac:dyDescent="0.25">
      <c r="A4423" s="38">
        <v>40952</v>
      </c>
      <c r="B4423" s="38">
        <v>40952</v>
      </c>
      <c r="C4423" s="11">
        <v>2012</v>
      </c>
      <c r="D4423" s="35" t="s">
        <v>115</v>
      </c>
      <c r="E4423" s="11" t="s">
        <v>116</v>
      </c>
      <c r="F4423" s="36" t="s">
        <v>32</v>
      </c>
      <c r="G4423" s="36" t="s">
        <v>6218</v>
      </c>
      <c r="H4423" s="9" t="s">
        <v>6219</v>
      </c>
      <c r="I4423" s="10">
        <v>0</v>
      </c>
      <c r="J4423" s="12">
        <v>30</v>
      </c>
      <c r="K4423" s="12">
        <v>0</v>
      </c>
      <c r="L4423" s="12">
        <v>0</v>
      </c>
      <c r="M4423" s="12">
        <v>0</v>
      </c>
      <c r="N4423" s="39">
        <v>0</v>
      </c>
      <c r="O4423" s="31">
        <v>0.42</v>
      </c>
      <c r="P4423" s="11" t="s">
        <v>99</v>
      </c>
    </row>
    <row r="4424" spans="1:16" ht="48" x14ac:dyDescent="0.25">
      <c r="A4424" s="38">
        <v>40953</v>
      </c>
      <c r="B4424" s="38">
        <v>40953</v>
      </c>
      <c r="C4424" s="11">
        <v>2012</v>
      </c>
      <c r="D4424" s="35" t="s">
        <v>13</v>
      </c>
      <c r="E4424" s="11" t="s">
        <v>125</v>
      </c>
      <c r="F4424" s="36" t="s">
        <v>51</v>
      </c>
      <c r="G4424" s="36" t="s">
        <v>1220</v>
      </c>
      <c r="H4424" s="9" t="s">
        <v>6220</v>
      </c>
      <c r="I4424" s="10">
        <v>1</v>
      </c>
      <c r="J4424" s="12">
        <v>2</v>
      </c>
      <c r="K4424" s="12">
        <v>0</v>
      </c>
      <c r="L4424" s="12">
        <v>0</v>
      </c>
      <c r="M4424" s="12">
        <v>0</v>
      </c>
      <c r="N4424" s="39">
        <v>0</v>
      </c>
      <c r="O4424" s="31">
        <v>0</v>
      </c>
      <c r="P4424" s="11" t="s">
        <v>99</v>
      </c>
    </row>
    <row r="4425" spans="1:16" ht="96" x14ac:dyDescent="0.25">
      <c r="A4425" s="38">
        <v>40953</v>
      </c>
      <c r="B4425" s="38">
        <v>40953</v>
      </c>
      <c r="C4425" s="11">
        <v>2012</v>
      </c>
      <c r="D4425" s="35" t="s">
        <v>115</v>
      </c>
      <c r="E4425" s="11" t="s">
        <v>116</v>
      </c>
      <c r="F4425" s="36" t="s">
        <v>62</v>
      </c>
      <c r="G4425" s="36" t="s">
        <v>3605</v>
      </c>
      <c r="H4425" s="9" t="s">
        <v>6221</v>
      </c>
      <c r="I4425" s="10">
        <v>0</v>
      </c>
      <c r="J4425" s="12">
        <v>17</v>
      </c>
      <c r="K4425" s="12">
        <v>0</v>
      </c>
      <c r="L4425" s="12">
        <v>0</v>
      </c>
      <c r="M4425" s="12">
        <v>0</v>
      </c>
      <c r="N4425" s="39">
        <v>0</v>
      </c>
      <c r="O4425" s="31">
        <v>0.42</v>
      </c>
      <c r="P4425" s="11" t="s">
        <v>99</v>
      </c>
    </row>
    <row r="4426" spans="1:16" ht="84" x14ac:dyDescent="0.25">
      <c r="A4426" s="38">
        <v>40954</v>
      </c>
      <c r="B4426" s="38">
        <v>40954</v>
      </c>
      <c r="C4426" s="11">
        <v>2012</v>
      </c>
      <c r="D4426" s="35" t="s">
        <v>115</v>
      </c>
      <c r="E4426" s="11" t="s">
        <v>116</v>
      </c>
      <c r="F4426" s="36" t="s">
        <v>55</v>
      </c>
      <c r="G4426" s="36" t="s">
        <v>1474</v>
      </c>
      <c r="H4426" s="9" t="s">
        <v>6222</v>
      </c>
      <c r="I4426" s="10">
        <v>4</v>
      </c>
      <c r="J4426" s="12">
        <v>8</v>
      </c>
      <c r="K4426" s="12">
        <v>0</v>
      </c>
      <c r="L4426" s="12">
        <v>0</v>
      </c>
      <c r="M4426" s="12">
        <v>0</v>
      </c>
      <c r="N4426" s="39">
        <v>0</v>
      </c>
      <c r="O4426" s="31">
        <v>0.42</v>
      </c>
      <c r="P4426" s="11" t="s">
        <v>99</v>
      </c>
    </row>
    <row r="4427" spans="1:16" ht="48" x14ac:dyDescent="0.25">
      <c r="A4427" s="38">
        <v>40954</v>
      </c>
      <c r="B4427" s="38">
        <v>40954</v>
      </c>
      <c r="C4427" s="11">
        <v>2012</v>
      </c>
      <c r="D4427" s="35" t="s">
        <v>115</v>
      </c>
      <c r="E4427" s="11" t="s">
        <v>116</v>
      </c>
      <c r="F4427" s="36" t="s">
        <v>19</v>
      </c>
      <c r="G4427" s="36" t="s">
        <v>6223</v>
      </c>
      <c r="H4427" s="9" t="s">
        <v>6224</v>
      </c>
      <c r="I4427" s="10">
        <v>1</v>
      </c>
      <c r="J4427" s="12">
        <v>10</v>
      </c>
      <c r="K4427" s="12">
        <v>0</v>
      </c>
      <c r="L4427" s="12">
        <v>0</v>
      </c>
      <c r="M4427" s="12">
        <v>0</v>
      </c>
      <c r="N4427" s="39">
        <v>0</v>
      </c>
      <c r="O4427" s="31">
        <v>0.42</v>
      </c>
      <c r="P4427" s="11" t="s">
        <v>99</v>
      </c>
    </row>
    <row r="4428" spans="1:16" ht="108" x14ac:dyDescent="0.25">
      <c r="A4428" s="38">
        <v>40954</v>
      </c>
      <c r="B4428" s="38">
        <v>40954</v>
      </c>
      <c r="C4428" s="11">
        <v>2012</v>
      </c>
      <c r="D4428" s="35" t="s">
        <v>115</v>
      </c>
      <c r="E4428" s="11" t="s">
        <v>116</v>
      </c>
      <c r="F4428" s="36" t="s">
        <v>162</v>
      </c>
      <c r="G4428" s="36" t="s">
        <v>5347</v>
      </c>
      <c r="H4428" s="9" t="s">
        <v>6225</v>
      </c>
      <c r="I4428" s="10">
        <v>0</v>
      </c>
      <c r="J4428" s="12">
        <v>18</v>
      </c>
      <c r="K4428" s="12">
        <v>0</v>
      </c>
      <c r="L4428" s="12">
        <v>0</v>
      </c>
      <c r="M4428" s="12">
        <v>0</v>
      </c>
      <c r="N4428" s="39">
        <v>0</v>
      </c>
      <c r="O4428" s="31">
        <f>(420000+288750)/1000000</f>
        <v>0.70874999999999999</v>
      </c>
      <c r="P4428" s="11" t="s">
        <v>99</v>
      </c>
    </row>
    <row r="4429" spans="1:16" ht="24" x14ac:dyDescent="0.25">
      <c r="A4429" s="38">
        <v>40955</v>
      </c>
      <c r="B4429" s="38">
        <v>40955</v>
      </c>
      <c r="C4429" s="11">
        <v>2012</v>
      </c>
      <c r="D4429" s="11" t="s">
        <v>34</v>
      </c>
      <c r="E4429" s="11" t="s">
        <v>35</v>
      </c>
      <c r="F4429" s="36" t="s">
        <v>162</v>
      </c>
      <c r="G4429" s="9" t="s">
        <v>6226</v>
      </c>
      <c r="H4429" s="9" t="s">
        <v>6227</v>
      </c>
      <c r="I4429" s="10">
        <v>0</v>
      </c>
      <c r="J4429" s="12">
        <v>10343</v>
      </c>
      <c r="K4429" s="12">
        <v>0</v>
      </c>
      <c r="L4429" s="12">
        <v>0</v>
      </c>
      <c r="M4429" s="12">
        <v>0</v>
      </c>
      <c r="N4429" s="39">
        <v>0</v>
      </c>
      <c r="O4429" s="31">
        <v>2.96</v>
      </c>
      <c r="P4429" s="11" t="s">
        <v>298</v>
      </c>
    </row>
    <row r="4430" spans="1:16" ht="24" x14ac:dyDescent="0.25">
      <c r="A4430" s="38">
        <v>40956</v>
      </c>
      <c r="B4430" s="38">
        <v>40958</v>
      </c>
      <c r="C4430" s="11">
        <v>2012</v>
      </c>
      <c r="D4430" s="11" t="s">
        <v>34</v>
      </c>
      <c r="E4430" s="11" t="s">
        <v>95</v>
      </c>
      <c r="F4430" s="36" t="s">
        <v>21</v>
      </c>
      <c r="G4430" s="9" t="s">
        <v>6228</v>
      </c>
      <c r="H4430" s="9" t="s">
        <v>6229</v>
      </c>
      <c r="I4430" s="10">
        <v>0</v>
      </c>
      <c r="J4430" s="12">
        <v>10339</v>
      </c>
      <c r="K4430" s="12">
        <v>0</v>
      </c>
      <c r="L4430" s="12">
        <v>0</v>
      </c>
      <c r="M4430" s="12">
        <v>0</v>
      </c>
      <c r="N4430" s="39">
        <v>0</v>
      </c>
      <c r="O4430" s="31">
        <v>7.98</v>
      </c>
      <c r="P4430" s="11" t="s">
        <v>298</v>
      </c>
    </row>
    <row r="4431" spans="1:16" ht="72" x14ac:dyDescent="0.25">
      <c r="A4431" s="38">
        <v>40957</v>
      </c>
      <c r="B4431" s="38">
        <v>40957</v>
      </c>
      <c r="C4431" s="11">
        <v>2012</v>
      </c>
      <c r="D4431" s="35" t="s">
        <v>13</v>
      </c>
      <c r="E4431" s="11" t="s">
        <v>112</v>
      </c>
      <c r="F4431" s="36" t="s">
        <v>42</v>
      </c>
      <c r="G4431" s="36" t="s">
        <v>902</v>
      </c>
      <c r="H4431" s="9" t="s">
        <v>6230</v>
      </c>
      <c r="I4431" s="10">
        <v>0</v>
      </c>
      <c r="J4431" s="12">
        <v>3</v>
      </c>
      <c r="K4431" s="12">
        <v>0</v>
      </c>
      <c r="L4431" s="12">
        <v>0</v>
      </c>
      <c r="M4431" s="12">
        <v>0</v>
      </c>
      <c r="N4431" s="39">
        <v>0</v>
      </c>
      <c r="O4431" s="31">
        <f>((30000*11.28)+(472500))/1000000</f>
        <v>0.81089999999999995</v>
      </c>
      <c r="P4431" s="11" t="s">
        <v>99</v>
      </c>
    </row>
    <row r="4432" spans="1:16" ht="120" x14ac:dyDescent="0.25">
      <c r="A4432" s="38">
        <v>40960</v>
      </c>
      <c r="B4432" s="38">
        <v>40960</v>
      </c>
      <c r="C4432" s="11">
        <v>2012</v>
      </c>
      <c r="D4432" s="35" t="s">
        <v>115</v>
      </c>
      <c r="E4432" s="11" t="s">
        <v>116</v>
      </c>
      <c r="F4432" s="36" t="s">
        <v>19</v>
      </c>
      <c r="G4432" s="36" t="s">
        <v>1032</v>
      </c>
      <c r="H4432" s="9" t="s">
        <v>6231</v>
      </c>
      <c r="I4432" s="10">
        <v>2</v>
      </c>
      <c r="J4432" s="12">
        <v>33</v>
      </c>
      <c r="K4432" s="12">
        <v>0</v>
      </c>
      <c r="L4432" s="12">
        <v>0</v>
      </c>
      <c r="M4432" s="12">
        <v>0</v>
      </c>
      <c r="N4432" s="39">
        <v>0</v>
      </c>
      <c r="O4432" s="31">
        <f>(420000+39690)/1000000</f>
        <v>0.45968999999999999</v>
      </c>
      <c r="P4432" s="11" t="s">
        <v>99</v>
      </c>
    </row>
    <row r="4433" spans="1:16" ht="72" x14ac:dyDescent="0.25">
      <c r="A4433" s="38">
        <v>40960</v>
      </c>
      <c r="B4433" s="38">
        <v>40960</v>
      </c>
      <c r="C4433" s="11">
        <v>2012</v>
      </c>
      <c r="D4433" s="35" t="s">
        <v>115</v>
      </c>
      <c r="E4433" s="11" t="s">
        <v>116</v>
      </c>
      <c r="F4433" s="36" t="s">
        <v>19</v>
      </c>
      <c r="G4433" s="36" t="s">
        <v>6232</v>
      </c>
      <c r="H4433" s="9" t="s">
        <v>6233</v>
      </c>
      <c r="I4433" s="10">
        <v>2</v>
      </c>
      <c r="J4433" s="12">
        <v>2</v>
      </c>
      <c r="K4433" s="12">
        <v>0</v>
      </c>
      <c r="L4433" s="12">
        <v>0</v>
      </c>
      <c r="M4433" s="12">
        <v>0</v>
      </c>
      <c r="N4433" s="39">
        <v>0</v>
      </c>
      <c r="O4433" s="31">
        <v>1.575</v>
      </c>
      <c r="P4433" s="11" t="s">
        <v>99</v>
      </c>
    </row>
    <row r="4434" spans="1:16" ht="72" x14ac:dyDescent="0.25">
      <c r="A4434" s="38">
        <v>40961</v>
      </c>
      <c r="B4434" s="38">
        <v>40961</v>
      </c>
      <c r="C4434" s="11">
        <v>2012</v>
      </c>
      <c r="D4434" s="35" t="s">
        <v>115</v>
      </c>
      <c r="E4434" s="11" t="s">
        <v>116</v>
      </c>
      <c r="F4434" s="36" t="s">
        <v>55</v>
      </c>
      <c r="G4434" s="36" t="s">
        <v>55</v>
      </c>
      <c r="H4434" s="9" t="s">
        <v>6234</v>
      </c>
      <c r="I4434" s="10">
        <v>2</v>
      </c>
      <c r="J4434" s="12">
        <v>3</v>
      </c>
      <c r="K4434" s="12">
        <v>0</v>
      </c>
      <c r="L4434" s="12">
        <v>0</v>
      </c>
      <c r="M4434" s="12">
        <v>0</v>
      </c>
      <c r="N4434" s="39">
        <v>0</v>
      </c>
      <c r="O4434" s="31">
        <f>((420000+39690)+(33000*10.92))/1000000</f>
        <v>0.82004999999999995</v>
      </c>
      <c r="P4434" s="11" t="s">
        <v>99</v>
      </c>
    </row>
    <row r="4435" spans="1:16" ht="60" x14ac:dyDescent="0.25">
      <c r="A4435" s="38">
        <v>40961</v>
      </c>
      <c r="B4435" s="38">
        <v>40961</v>
      </c>
      <c r="C4435" s="11">
        <v>2012</v>
      </c>
      <c r="D4435" s="35" t="s">
        <v>115</v>
      </c>
      <c r="E4435" s="11" t="s">
        <v>352</v>
      </c>
      <c r="F4435" s="36" t="s">
        <v>165</v>
      </c>
      <c r="G4435" s="36" t="s">
        <v>3442</v>
      </c>
      <c r="H4435" s="9" t="s">
        <v>6235</v>
      </c>
      <c r="I4435" s="10">
        <v>1</v>
      </c>
      <c r="J4435" s="12">
        <v>3</v>
      </c>
      <c r="K4435" s="12">
        <v>0</v>
      </c>
      <c r="L4435" s="12">
        <v>0</v>
      </c>
      <c r="M4435" s="12">
        <v>0</v>
      </c>
      <c r="N4435" s="39">
        <v>0</v>
      </c>
      <c r="O4435" s="31">
        <v>0</v>
      </c>
      <c r="P4435" s="11" t="s">
        <v>99</v>
      </c>
    </row>
    <row r="4436" spans="1:16" ht="72" x14ac:dyDescent="0.25">
      <c r="A4436" s="34">
        <v>40964</v>
      </c>
      <c r="B4436" s="34">
        <v>40964</v>
      </c>
      <c r="C4436" s="11">
        <v>2012</v>
      </c>
      <c r="D4436" s="35" t="s">
        <v>115</v>
      </c>
      <c r="E4436" s="11" t="s">
        <v>116</v>
      </c>
      <c r="F4436" s="36" t="s">
        <v>57</v>
      </c>
      <c r="G4436" s="36" t="s">
        <v>2549</v>
      </c>
      <c r="H4436" s="9" t="s">
        <v>6236</v>
      </c>
      <c r="I4436" s="10">
        <v>1</v>
      </c>
      <c r="J4436" s="12">
        <v>1</v>
      </c>
      <c r="K4436" s="12">
        <v>0</v>
      </c>
      <c r="L4436" s="12">
        <v>0</v>
      </c>
      <c r="M4436" s="12">
        <v>0</v>
      </c>
      <c r="N4436" s="39">
        <v>0</v>
      </c>
      <c r="O4436" s="31">
        <v>1.575</v>
      </c>
      <c r="P4436" s="11" t="s">
        <v>99</v>
      </c>
    </row>
    <row r="4437" spans="1:16" ht="48" x14ac:dyDescent="0.25">
      <c r="A4437" s="38">
        <v>40964</v>
      </c>
      <c r="B4437" s="38">
        <v>40964</v>
      </c>
      <c r="C4437" s="11">
        <v>2012</v>
      </c>
      <c r="D4437" s="35" t="s">
        <v>115</v>
      </c>
      <c r="E4437" s="11" t="s">
        <v>350</v>
      </c>
      <c r="F4437" s="36" t="s">
        <v>165</v>
      </c>
      <c r="G4437" s="36" t="s">
        <v>6237</v>
      </c>
      <c r="H4437" s="9" t="s">
        <v>6238</v>
      </c>
      <c r="I4437" s="10">
        <v>0</v>
      </c>
      <c r="J4437" s="12">
        <v>3</v>
      </c>
      <c r="K4437" s="12">
        <v>0</v>
      </c>
      <c r="L4437" s="12">
        <v>0</v>
      </c>
      <c r="M4437" s="12">
        <v>0</v>
      </c>
      <c r="N4437" s="39">
        <v>0</v>
      </c>
      <c r="O4437" s="31">
        <v>0</v>
      </c>
      <c r="P4437" s="11" t="s">
        <v>99</v>
      </c>
    </row>
    <row r="4438" spans="1:16" ht="48" x14ac:dyDescent="0.25">
      <c r="A4438" s="38">
        <v>40966</v>
      </c>
      <c r="B4438" s="38">
        <v>40966</v>
      </c>
      <c r="C4438" s="11">
        <v>2012</v>
      </c>
      <c r="D4438" s="35" t="s">
        <v>115</v>
      </c>
      <c r="E4438" s="11" t="s">
        <v>116</v>
      </c>
      <c r="F4438" s="36" t="s">
        <v>47</v>
      </c>
      <c r="G4438" s="36" t="s">
        <v>1279</v>
      </c>
      <c r="H4438" s="9" t="s">
        <v>6239</v>
      </c>
      <c r="I4438" s="10">
        <v>0</v>
      </c>
      <c r="J4438" s="12">
        <v>0</v>
      </c>
      <c r="K4438" s="12">
        <v>0</v>
      </c>
      <c r="L4438" s="12">
        <v>0</v>
      </c>
      <c r="M4438" s="12">
        <v>0</v>
      </c>
      <c r="N4438" s="39">
        <v>0</v>
      </c>
      <c r="O4438" s="31">
        <f>((472500)+(44000*11.28))/1000000</f>
        <v>0.96882000000000001</v>
      </c>
      <c r="P4438" s="11" t="s">
        <v>99</v>
      </c>
    </row>
    <row r="4439" spans="1:16" ht="84" x14ac:dyDescent="0.25">
      <c r="A4439" s="38">
        <v>40968</v>
      </c>
      <c r="B4439" s="38">
        <v>40968</v>
      </c>
      <c r="C4439" s="11">
        <v>2012</v>
      </c>
      <c r="D4439" s="35" t="s">
        <v>13</v>
      </c>
      <c r="E4439" s="11" t="s">
        <v>112</v>
      </c>
      <c r="F4439" s="36" t="s">
        <v>21</v>
      </c>
      <c r="G4439" s="36" t="s">
        <v>2176</v>
      </c>
      <c r="H4439" s="9" t="s">
        <v>6240</v>
      </c>
      <c r="I4439" s="10">
        <v>0</v>
      </c>
      <c r="J4439" s="12">
        <v>3003</v>
      </c>
      <c r="K4439" s="12">
        <v>0</v>
      </c>
      <c r="L4439" s="12">
        <v>0</v>
      </c>
      <c r="M4439" s="12">
        <v>0</v>
      </c>
      <c r="N4439" s="39">
        <v>0</v>
      </c>
      <c r="O4439" s="31">
        <v>0</v>
      </c>
      <c r="P4439" s="11" t="s">
        <v>99</v>
      </c>
    </row>
    <row r="4440" spans="1:16" ht="144" x14ac:dyDescent="0.25">
      <c r="A4440" s="38">
        <v>40969</v>
      </c>
      <c r="B4440" s="38">
        <v>40999</v>
      </c>
      <c r="C4440" s="11">
        <v>2012</v>
      </c>
      <c r="D4440" s="11" t="s">
        <v>34</v>
      </c>
      <c r="E4440" s="11" t="s">
        <v>39</v>
      </c>
      <c r="F4440" s="36" t="s">
        <v>57</v>
      </c>
      <c r="G4440" s="36" t="s">
        <v>6241</v>
      </c>
      <c r="H4440" s="9" t="s">
        <v>6242</v>
      </c>
      <c r="I4440" s="10">
        <v>0</v>
      </c>
      <c r="J4440" s="12">
        <v>767</v>
      </c>
      <c r="K4440" s="12">
        <v>0</v>
      </c>
      <c r="L4440" s="12">
        <v>0</v>
      </c>
      <c r="M4440" s="12">
        <v>0</v>
      </c>
      <c r="N4440" s="39">
        <v>0</v>
      </c>
      <c r="O4440" s="31">
        <v>7.8390000000000004</v>
      </c>
      <c r="P4440" s="36" t="s">
        <v>41</v>
      </c>
    </row>
    <row r="4441" spans="1:16" ht="96" x14ac:dyDescent="0.25">
      <c r="A4441" s="38">
        <v>40971</v>
      </c>
      <c r="B4441" s="38">
        <v>40971</v>
      </c>
      <c r="C4441" s="11">
        <v>2012</v>
      </c>
      <c r="D4441" s="35" t="s">
        <v>115</v>
      </c>
      <c r="E4441" s="11" t="s">
        <v>116</v>
      </c>
      <c r="F4441" s="36" t="s">
        <v>42</v>
      </c>
      <c r="G4441" s="36" t="s">
        <v>902</v>
      </c>
      <c r="H4441" s="9" t="s">
        <v>6243</v>
      </c>
      <c r="I4441" s="10">
        <v>4</v>
      </c>
      <c r="J4441" s="12">
        <v>24</v>
      </c>
      <c r="K4441" s="12">
        <v>0</v>
      </c>
      <c r="L4441" s="12">
        <v>0</v>
      </c>
      <c r="M4441" s="12">
        <v>0</v>
      </c>
      <c r="N4441" s="39">
        <v>0</v>
      </c>
      <c r="O4441" s="31">
        <v>0.70874999999999999</v>
      </c>
      <c r="P4441" s="11" t="s">
        <v>99</v>
      </c>
    </row>
    <row r="4442" spans="1:16" ht="48" x14ac:dyDescent="0.25">
      <c r="A4442" s="38">
        <v>40971</v>
      </c>
      <c r="B4442" s="38">
        <v>40971</v>
      </c>
      <c r="C4442" s="11">
        <v>2012</v>
      </c>
      <c r="D4442" s="35" t="s">
        <v>115</v>
      </c>
      <c r="E4442" s="11" t="s">
        <v>352</v>
      </c>
      <c r="F4442" s="36" t="s">
        <v>36</v>
      </c>
      <c r="G4442" s="36" t="s">
        <v>336</v>
      </c>
      <c r="H4442" s="9" t="s">
        <v>6244</v>
      </c>
      <c r="I4442" s="10">
        <v>2</v>
      </c>
      <c r="J4442" s="12">
        <v>5</v>
      </c>
      <c r="K4442" s="12">
        <v>0</v>
      </c>
      <c r="L4442" s="12">
        <v>0</v>
      </c>
      <c r="M4442" s="12">
        <v>0</v>
      </c>
      <c r="N4442" s="39">
        <v>0</v>
      </c>
      <c r="O4442" s="31">
        <v>0</v>
      </c>
      <c r="P4442" s="11" t="s">
        <v>99</v>
      </c>
    </row>
    <row r="4443" spans="1:16" ht="36" x14ac:dyDescent="0.25">
      <c r="A4443" s="38">
        <v>40971</v>
      </c>
      <c r="B4443" s="38">
        <v>40971</v>
      </c>
      <c r="C4443" s="11">
        <v>2012</v>
      </c>
      <c r="D4443" s="35" t="s">
        <v>13</v>
      </c>
      <c r="E4443" s="11" t="s">
        <v>125</v>
      </c>
      <c r="F4443" s="36" t="s">
        <v>62</v>
      </c>
      <c r="G4443" s="36" t="s">
        <v>3605</v>
      </c>
      <c r="H4443" s="9" t="s">
        <v>6245</v>
      </c>
      <c r="I4443" s="10">
        <v>1</v>
      </c>
      <c r="J4443" s="12">
        <v>2</v>
      </c>
      <c r="K4443" s="12">
        <v>0</v>
      </c>
      <c r="L4443" s="12">
        <v>0</v>
      </c>
      <c r="M4443" s="12">
        <v>0</v>
      </c>
      <c r="N4443" s="39">
        <v>0</v>
      </c>
      <c r="O4443" s="31">
        <v>0</v>
      </c>
      <c r="P4443" s="11" t="s">
        <v>99</v>
      </c>
    </row>
    <row r="4444" spans="1:16" ht="96" x14ac:dyDescent="0.25">
      <c r="A4444" s="38">
        <v>40972</v>
      </c>
      <c r="B4444" s="38">
        <v>40972</v>
      </c>
      <c r="C4444" s="11">
        <v>2012</v>
      </c>
      <c r="D4444" s="35" t="s">
        <v>115</v>
      </c>
      <c r="E4444" s="11" t="s">
        <v>116</v>
      </c>
      <c r="F4444" s="36" t="s">
        <v>15</v>
      </c>
      <c r="G4444" s="36" t="s">
        <v>6246</v>
      </c>
      <c r="H4444" s="9" t="s">
        <v>6247</v>
      </c>
      <c r="I4444" s="10">
        <v>0</v>
      </c>
      <c r="J4444" s="12">
        <v>8</v>
      </c>
      <c r="K4444" s="12">
        <v>0</v>
      </c>
      <c r="L4444" s="12">
        <v>0</v>
      </c>
      <c r="M4444" s="12">
        <v>0</v>
      </c>
      <c r="N4444" s="39">
        <v>0</v>
      </c>
      <c r="O4444" s="31">
        <v>0.42</v>
      </c>
      <c r="P4444" s="11" t="s">
        <v>99</v>
      </c>
    </row>
    <row r="4445" spans="1:16" ht="96" x14ac:dyDescent="0.25">
      <c r="A4445" s="38">
        <v>40973</v>
      </c>
      <c r="B4445" s="38">
        <v>40973</v>
      </c>
      <c r="C4445" s="11">
        <v>2012</v>
      </c>
      <c r="D4445" s="35" t="s">
        <v>115</v>
      </c>
      <c r="E4445" s="11" t="s">
        <v>116</v>
      </c>
      <c r="F4445" s="36" t="s">
        <v>55</v>
      </c>
      <c r="G4445" s="36" t="s">
        <v>2501</v>
      </c>
      <c r="H4445" s="9" t="s">
        <v>6248</v>
      </c>
      <c r="I4445" s="10">
        <v>0</v>
      </c>
      <c r="J4445" s="12">
        <v>152</v>
      </c>
      <c r="K4445" s="12">
        <v>0</v>
      </c>
      <c r="L4445" s="12">
        <v>0</v>
      </c>
      <c r="M4445" s="12">
        <v>0</v>
      </c>
      <c r="N4445" s="39">
        <v>0</v>
      </c>
      <c r="O4445" s="31">
        <v>0</v>
      </c>
      <c r="P4445" s="11" t="s">
        <v>99</v>
      </c>
    </row>
    <row r="4446" spans="1:16" ht="72" x14ac:dyDescent="0.25">
      <c r="A4446" s="34">
        <v>40974</v>
      </c>
      <c r="B4446" s="34">
        <v>40974</v>
      </c>
      <c r="C4446" s="11">
        <v>2012</v>
      </c>
      <c r="D4446" s="35" t="s">
        <v>115</v>
      </c>
      <c r="E4446" s="11" t="s">
        <v>116</v>
      </c>
      <c r="F4446" s="36" t="s">
        <v>165</v>
      </c>
      <c r="G4446" s="11" t="s">
        <v>197</v>
      </c>
      <c r="H4446" s="9" t="s">
        <v>6249</v>
      </c>
      <c r="I4446" s="10">
        <v>0</v>
      </c>
      <c r="J4446" s="12">
        <v>3</v>
      </c>
      <c r="K4446" s="12">
        <v>0</v>
      </c>
      <c r="L4446" s="12">
        <v>0</v>
      </c>
      <c r="M4446" s="12">
        <v>0</v>
      </c>
      <c r="N4446" s="39">
        <v>0</v>
      </c>
      <c r="O4446" s="31">
        <v>0.42</v>
      </c>
      <c r="P4446" s="11" t="s">
        <v>99</v>
      </c>
    </row>
    <row r="4447" spans="1:16" ht="48" x14ac:dyDescent="0.25">
      <c r="A4447" s="34">
        <v>40974</v>
      </c>
      <c r="B4447" s="38">
        <v>40974</v>
      </c>
      <c r="C4447" s="11">
        <v>2012</v>
      </c>
      <c r="D4447" s="35" t="s">
        <v>115</v>
      </c>
      <c r="E4447" s="11" t="s">
        <v>116</v>
      </c>
      <c r="F4447" s="36" t="s">
        <v>47</v>
      </c>
      <c r="G4447" s="11" t="s">
        <v>1346</v>
      </c>
      <c r="H4447" s="9" t="s">
        <v>6250</v>
      </c>
      <c r="I4447" s="10">
        <v>0</v>
      </c>
      <c r="J4447" s="12">
        <v>2</v>
      </c>
      <c r="K4447" s="12">
        <v>0</v>
      </c>
      <c r="L4447" s="12">
        <v>0</v>
      </c>
      <c r="M4447" s="12">
        <v>0</v>
      </c>
      <c r="N4447" s="39">
        <v>0</v>
      </c>
      <c r="O4447" s="31">
        <v>0.28875000000000001</v>
      </c>
      <c r="P4447" s="11" t="s">
        <v>99</v>
      </c>
    </row>
    <row r="4448" spans="1:16" ht="72" x14ac:dyDescent="0.25">
      <c r="A4448" s="34">
        <v>40976</v>
      </c>
      <c r="B4448" s="38">
        <v>40976</v>
      </c>
      <c r="C4448" s="11">
        <v>2012</v>
      </c>
      <c r="D4448" s="35" t="s">
        <v>109</v>
      </c>
      <c r="E4448" s="11" t="s">
        <v>146</v>
      </c>
      <c r="F4448" s="36" t="s">
        <v>165</v>
      </c>
      <c r="G4448" s="11" t="s">
        <v>5786</v>
      </c>
      <c r="H4448" s="9" t="s">
        <v>6251</v>
      </c>
      <c r="I4448" s="10">
        <v>0</v>
      </c>
      <c r="J4448" s="12">
        <v>9</v>
      </c>
      <c r="K4448" s="12">
        <v>0</v>
      </c>
      <c r="L4448" s="12">
        <v>0</v>
      </c>
      <c r="M4448" s="12">
        <v>0</v>
      </c>
      <c r="N4448" s="39">
        <v>0</v>
      </c>
      <c r="O4448" s="31">
        <v>0</v>
      </c>
      <c r="P4448" s="11" t="s">
        <v>99</v>
      </c>
    </row>
    <row r="4449" spans="1:16" ht="72" x14ac:dyDescent="0.25">
      <c r="A4449" s="34">
        <v>40976</v>
      </c>
      <c r="B4449" s="34">
        <v>40977</v>
      </c>
      <c r="C4449" s="11">
        <v>2012</v>
      </c>
      <c r="D4449" s="35" t="s">
        <v>115</v>
      </c>
      <c r="E4449" s="11" t="s">
        <v>116</v>
      </c>
      <c r="F4449" s="36" t="s">
        <v>57</v>
      </c>
      <c r="G4449" s="11" t="s">
        <v>1288</v>
      </c>
      <c r="H4449" s="9" t="s">
        <v>6252</v>
      </c>
      <c r="I4449" s="10">
        <v>0</v>
      </c>
      <c r="J4449" s="12">
        <v>0</v>
      </c>
      <c r="K4449" s="12">
        <v>0</v>
      </c>
      <c r="L4449" s="12">
        <v>0</v>
      </c>
      <c r="M4449" s="12">
        <v>0</v>
      </c>
      <c r="N4449" s="39">
        <v>60</v>
      </c>
      <c r="O4449" s="31">
        <f>((0.4725)+(32000*8.93))/1000000</f>
        <v>0.28576047249999997</v>
      </c>
      <c r="P4449" s="11" t="s">
        <v>99</v>
      </c>
    </row>
    <row r="4450" spans="1:16" ht="48" x14ac:dyDescent="0.25">
      <c r="A4450" s="38">
        <v>40978</v>
      </c>
      <c r="B4450" s="38">
        <v>40978</v>
      </c>
      <c r="C4450" s="11">
        <v>2012</v>
      </c>
      <c r="D4450" s="11" t="s">
        <v>34</v>
      </c>
      <c r="E4450" s="11" t="s">
        <v>333</v>
      </c>
      <c r="F4450" s="36" t="s">
        <v>75</v>
      </c>
      <c r="G4450" s="36" t="s">
        <v>6253</v>
      </c>
      <c r="H4450" s="9" t="s">
        <v>6254</v>
      </c>
      <c r="I4450" s="10">
        <v>0</v>
      </c>
      <c r="J4450" s="12">
        <v>103</v>
      </c>
      <c r="K4450" s="12">
        <v>0</v>
      </c>
      <c r="L4450" s="12">
        <v>0</v>
      </c>
      <c r="M4450" s="12">
        <v>0</v>
      </c>
      <c r="N4450" s="39">
        <v>248.96</v>
      </c>
      <c r="O4450" s="31">
        <v>24.896000000000001</v>
      </c>
      <c r="P4450" s="36" t="s">
        <v>41</v>
      </c>
    </row>
    <row r="4451" spans="1:16" ht="84" x14ac:dyDescent="0.25">
      <c r="A4451" s="38">
        <v>40979</v>
      </c>
      <c r="B4451" s="38">
        <v>40979</v>
      </c>
      <c r="C4451" s="11">
        <v>2012</v>
      </c>
      <c r="D4451" s="35" t="s">
        <v>13</v>
      </c>
      <c r="E4451" s="11" t="s">
        <v>125</v>
      </c>
      <c r="F4451" s="36" t="s">
        <v>97</v>
      </c>
      <c r="G4451" s="36" t="s">
        <v>6255</v>
      </c>
      <c r="H4451" s="9" t="s">
        <v>6256</v>
      </c>
      <c r="I4451" s="10">
        <v>1</v>
      </c>
      <c r="J4451" s="12">
        <v>2</v>
      </c>
      <c r="K4451" s="12">
        <v>0</v>
      </c>
      <c r="L4451" s="12">
        <v>0</v>
      </c>
      <c r="M4451" s="12">
        <v>0</v>
      </c>
      <c r="N4451" s="39">
        <v>0</v>
      </c>
      <c r="O4451" s="31">
        <v>0</v>
      </c>
      <c r="P4451" s="11" t="s">
        <v>99</v>
      </c>
    </row>
    <row r="4452" spans="1:16" ht="84" x14ac:dyDescent="0.25">
      <c r="A4452" s="38">
        <v>40979</v>
      </c>
      <c r="B4452" s="38">
        <v>40979</v>
      </c>
      <c r="C4452" s="11">
        <v>2012</v>
      </c>
      <c r="D4452" s="11" t="s">
        <v>34</v>
      </c>
      <c r="E4452" s="11" t="s">
        <v>333</v>
      </c>
      <c r="F4452" s="36" t="s">
        <v>155</v>
      </c>
      <c r="G4452" s="36" t="s">
        <v>971</v>
      </c>
      <c r="H4452" s="9" t="s">
        <v>6257</v>
      </c>
      <c r="I4452" s="10">
        <v>0</v>
      </c>
      <c r="J4452" s="12">
        <v>130</v>
      </c>
      <c r="K4452" s="12">
        <v>40</v>
      </c>
      <c r="L4452" s="12">
        <v>0</v>
      </c>
      <c r="M4452" s="12">
        <v>0</v>
      </c>
      <c r="N4452" s="39">
        <v>0</v>
      </c>
      <c r="O4452" s="31">
        <f>(40*28000)/1000000</f>
        <v>1.1200000000000001</v>
      </c>
      <c r="P4452" s="11" t="s">
        <v>99</v>
      </c>
    </row>
    <row r="4453" spans="1:16" ht="60" x14ac:dyDescent="0.25">
      <c r="A4453" s="38">
        <v>40980</v>
      </c>
      <c r="B4453" s="38">
        <v>40980</v>
      </c>
      <c r="C4453" s="11">
        <v>2012</v>
      </c>
      <c r="D4453" s="35" t="s">
        <v>115</v>
      </c>
      <c r="E4453" s="11" t="s">
        <v>116</v>
      </c>
      <c r="F4453" s="36" t="s">
        <v>78</v>
      </c>
      <c r="G4453" s="36" t="s">
        <v>4658</v>
      </c>
      <c r="H4453" s="9" t="s">
        <v>6258</v>
      </c>
      <c r="I4453" s="10">
        <v>0</v>
      </c>
      <c r="J4453" s="12">
        <v>5</v>
      </c>
      <c r="K4453" s="12">
        <v>1</v>
      </c>
      <c r="L4453" s="12">
        <v>0</v>
      </c>
      <c r="M4453" s="12">
        <v>0</v>
      </c>
      <c r="N4453" s="39">
        <v>0</v>
      </c>
      <c r="O4453" s="31">
        <v>2.8000000000000001E-2</v>
      </c>
      <c r="P4453" s="11" t="s">
        <v>99</v>
      </c>
    </row>
    <row r="4454" spans="1:16" ht="72" x14ac:dyDescent="0.25">
      <c r="A4454" s="34">
        <v>40981</v>
      </c>
      <c r="B4454" s="38">
        <v>40981</v>
      </c>
      <c r="C4454" s="11">
        <v>2012</v>
      </c>
      <c r="D4454" s="35" t="s">
        <v>13</v>
      </c>
      <c r="E4454" s="11" t="s">
        <v>125</v>
      </c>
      <c r="F4454" s="36" t="s">
        <v>28</v>
      </c>
      <c r="G4454" s="11" t="s">
        <v>228</v>
      </c>
      <c r="H4454" s="9" t="s">
        <v>6259</v>
      </c>
      <c r="I4454" s="10">
        <v>0</v>
      </c>
      <c r="J4454" s="12">
        <v>50</v>
      </c>
      <c r="K4454" s="12">
        <v>1</v>
      </c>
      <c r="L4454" s="12">
        <v>0</v>
      </c>
      <c r="M4454" s="12">
        <v>0</v>
      </c>
      <c r="N4454" s="39">
        <v>0</v>
      </c>
      <c r="O4454" s="31">
        <v>2.8000000000000001E-2</v>
      </c>
      <c r="P4454" s="11" t="s">
        <v>99</v>
      </c>
    </row>
    <row r="4455" spans="1:16" ht="84" x14ac:dyDescent="0.25">
      <c r="A4455" s="34">
        <v>40981</v>
      </c>
      <c r="B4455" s="34">
        <v>40981</v>
      </c>
      <c r="C4455" s="11">
        <v>2012</v>
      </c>
      <c r="D4455" s="35" t="s">
        <v>115</v>
      </c>
      <c r="E4455" s="11" t="s">
        <v>116</v>
      </c>
      <c r="F4455" s="36" t="s">
        <v>162</v>
      </c>
      <c r="G4455" s="11" t="s">
        <v>6260</v>
      </c>
      <c r="H4455" s="9" t="s">
        <v>6261</v>
      </c>
      <c r="I4455" s="10">
        <v>0</v>
      </c>
      <c r="J4455" s="12">
        <v>34</v>
      </c>
      <c r="K4455" s="12">
        <v>0</v>
      </c>
      <c r="L4455" s="12">
        <v>0</v>
      </c>
      <c r="M4455" s="12">
        <v>0</v>
      </c>
      <c r="N4455" s="39">
        <v>0</v>
      </c>
      <c r="O4455" s="31">
        <f>(420000+288750)/1000000</f>
        <v>0.70874999999999999</v>
      </c>
      <c r="P4455" s="11" t="s">
        <v>99</v>
      </c>
    </row>
    <row r="4456" spans="1:16" ht="60" x14ac:dyDescent="0.25">
      <c r="A4456" s="34">
        <v>40982</v>
      </c>
      <c r="B4456" s="34">
        <v>40982</v>
      </c>
      <c r="C4456" s="11">
        <v>2012</v>
      </c>
      <c r="D4456" s="35" t="s">
        <v>13</v>
      </c>
      <c r="E4456" s="11" t="s">
        <v>125</v>
      </c>
      <c r="F4456" s="36" t="s">
        <v>51</v>
      </c>
      <c r="G4456" s="11" t="s">
        <v>2382</v>
      </c>
      <c r="H4456" s="9" t="s">
        <v>6262</v>
      </c>
      <c r="I4456" s="10">
        <v>1</v>
      </c>
      <c r="J4456" s="12">
        <v>40</v>
      </c>
      <c r="K4456" s="12">
        <v>8</v>
      </c>
      <c r="L4456" s="12">
        <v>0</v>
      </c>
      <c r="M4456" s="12">
        <v>0</v>
      </c>
      <c r="N4456" s="39">
        <v>0</v>
      </c>
      <c r="O4456" s="31">
        <f>((2*28000)+(6*5500))/1000000</f>
        <v>8.8999999999999996E-2</v>
      </c>
      <c r="P4456" s="11" t="s">
        <v>99</v>
      </c>
    </row>
    <row r="4457" spans="1:16" ht="72" x14ac:dyDescent="0.25">
      <c r="A4457" s="34">
        <v>40982</v>
      </c>
      <c r="B4457" s="34">
        <v>40982</v>
      </c>
      <c r="C4457" s="11">
        <v>2012</v>
      </c>
      <c r="D4457" s="35" t="s">
        <v>13</v>
      </c>
      <c r="E4457" s="11" t="s">
        <v>149</v>
      </c>
      <c r="F4457" s="36" t="s">
        <v>55</v>
      </c>
      <c r="G4457" s="11" t="s">
        <v>2060</v>
      </c>
      <c r="H4457" s="9" t="s">
        <v>6263</v>
      </c>
      <c r="I4457" s="10">
        <v>0</v>
      </c>
      <c r="J4457" s="12">
        <v>210</v>
      </c>
      <c r="K4457" s="12">
        <v>0</v>
      </c>
      <c r="L4457" s="12">
        <v>0</v>
      </c>
      <c r="M4457" s="12">
        <v>0</v>
      </c>
      <c r="N4457" s="39">
        <v>0</v>
      </c>
      <c r="O4457" s="31">
        <v>0</v>
      </c>
      <c r="P4457" s="11" t="s">
        <v>99</v>
      </c>
    </row>
    <row r="4458" spans="1:16" ht="48" x14ac:dyDescent="0.25">
      <c r="A4458" s="38">
        <v>40982</v>
      </c>
      <c r="B4458" s="38">
        <v>40982</v>
      </c>
      <c r="C4458" s="11">
        <v>2012</v>
      </c>
      <c r="D4458" s="35" t="s">
        <v>13</v>
      </c>
      <c r="E4458" s="11" t="s">
        <v>125</v>
      </c>
      <c r="F4458" s="36" t="s">
        <v>42</v>
      </c>
      <c r="G4458" s="36" t="s">
        <v>902</v>
      </c>
      <c r="H4458" s="9" t="s">
        <v>6264</v>
      </c>
      <c r="I4458" s="10">
        <v>0</v>
      </c>
      <c r="J4458" s="12">
        <v>13</v>
      </c>
      <c r="K4458" s="12">
        <v>2</v>
      </c>
      <c r="L4458" s="12">
        <v>0</v>
      </c>
      <c r="M4458" s="12">
        <v>0</v>
      </c>
      <c r="N4458" s="39">
        <v>0</v>
      </c>
      <c r="O4458" s="31">
        <v>0</v>
      </c>
      <c r="P4458" s="11" t="s">
        <v>99</v>
      </c>
    </row>
    <row r="4459" spans="1:16" ht="60" x14ac:dyDescent="0.25">
      <c r="A4459" s="34">
        <v>40983</v>
      </c>
      <c r="B4459" s="34">
        <v>40983</v>
      </c>
      <c r="C4459" s="11">
        <v>2012</v>
      </c>
      <c r="D4459" s="35" t="s">
        <v>13</v>
      </c>
      <c r="E4459" s="11" t="s">
        <v>112</v>
      </c>
      <c r="F4459" s="36" t="s">
        <v>15</v>
      </c>
      <c r="G4459" s="36" t="s">
        <v>6265</v>
      </c>
      <c r="H4459" s="9" t="s">
        <v>6266</v>
      </c>
      <c r="I4459" s="10">
        <v>0</v>
      </c>
      <c r="J4459" s="12">
        <v>200</v>
      </c>
      <c r="K4459" s="12">
        <v>0</v>
      </c>
      <c r="L4459" s="12">
        <v>0</v>
      </c>
      <c r="M4459" s="12">
        <v>0</v>
      </c>
      <c r="N4459" s="39">
        <v>0</v>
      </c>
      <c r="O4459" s="31">
        <f>(5000*11.28)/1000000</f>
        <v>5.6399999999999999E-2</v>
      </c>
      <c r="P4459" s="11" t="s">
        <v>99</v>
      </c>
    </row>
    <row r="4460" spans="1:16" ht="72" x14ac:dyDescent="0.25">
      <c r="A4460" s="38">
        <v>40984</v>
      </c>
      <c r="B4460" s="38">
        <v>40984</v>
      </c>
      <c r="C4460" s="11">
        <v>2012</v>
      </c>
      <c r="D4460" s="35" t="s">
        <v>13</v>
      </c>
      <c r="E4460" s="11" t="s">
        <v>112</v>
      </c>
      <c r="F4460" s="36" t="s">
        <v>24</v>
      </c>
      <c r="G4460" s="36" t="s">
        <v>24</v>
      </c>
      <c r="H4460" s="9" t="s">
        <v>6267</v>
      </c>
      <c r="I4460" s="10">
        <v>4</v>
      </c>
      <c r="J4460" s="12">
        <v>6</v>
      </c>
      <c r="K4460" s="12">
        <v>0</v>
      </c>
      <c r="L4460" s="12">
        <v>0</v>
      </c>
      <c r="M4460" s="12">
        <v>0</v>
      </c>
      <c r="N4460" s="39">
        <v>0</v>
      </c>
      <c r="O4460" s="31">
        <v>0</v>
      </c>
      <c r="P4460" s="11" t="s">
        <v>99</v>
      </c>
    </row>
    <row r="4461" spans="1:16" ht="48" x14ac:dyDescent="0.25">
      <c r="A4461" s="38">
        <v>40984</v>
      </c>
      <c r="B4461" s="38">
        <v>40984</v>
      </c>
      <c r="C4461" s="11">
        <v>2012</v>
      </c>
      <c r="D4461" s="35" t="s">
        <v>13</v>
      </c>
      <c r="E4461" s="11" t="s">
        <v>112</v>
      </c>
      <c r="F4461" s="36" t="s">
        <v>19</v>
      </c>
      <c r="G4461" s="36" t="s">
        <v>1034</v>
      </c>
      <c r="H4461" s="9" t="s">
        <v>6268</v>
      </c>
      <c r="I4461" s="10">
        <v>0</v>
      </c>
      <c r="J4461" s="12">
        <v>3</v>
      </c>
      <c r="K4461" s="12">
        <v>0</v>
      </c>
      <c r="L4461" s="12">
        <v>0</v>
      </c>
      <c r="M4461" s="12">
        <v>0</v>
      </c>
      <c r="N4461" s="39">
        <v>0</v>
      </c>
      <c r="O4461" s="31">
        <v>0</v>
      </c>
      <c r="P4461" s="11" t="s">
        <v>99</v>
      </c>
    </row>
    <row r="4462" spans="1:16" ht="84" x14ac:dyDescent="0.25">
      <c r="A4462" s="38">
        <v>40985</v>
      </c>
      <c r="B4462" s="38">
        <v>40985</v>
      </c>
      <c r="C4462" s="11">
        <v>2012</v>
      </c>
      <c r="D4462" s="35" t="s">
        <v>115</v>
      </c>
      <c r="E4462" s="11" t="s">
        <v>116</v>
      </c>
      <c r="F4462" s="36" t="s">
        <v>47</v>
      </c>
      <c r="G4462" s="36" t="s">
        <v>3028</v>
      </c>
      <c r="H4462" s="9" t="s">
        <v>6269</v>
      </c>
      <c r="I4462" s="10">
        <v>0</v>
      </c>
      <c r="J4462" s="12">
        <v>40</v>
      </c>
      <c r="K4462" s="12">
        <v>0</v>
      </c>
      <c r="L4462" s="12">
        <v>0</v>
      </c>
      <c r="M4462" s="12">
        <v>0</v>
      </c>
      <c r="N4462" s="39">
        <v>0</v>
      </c>
      <c r="O4462" s="31">
        <v>0.14000000000000001</v>
      </c>
      <c r="P4462" s="11" t="s">
        <v>99</v>
      </c>
    </row>
    <row r="4463" spans="1:16" ht="60" x14ac:dyDescent="0.25">
      <c r="A4463" s="34">
        <v>40987</v>
      </c>
      <c r="B4463" s="38">
        <v>40987</v>
      </c>
      <c r="C4463" s="11">
        <v>2012</v>
      </c>
      <c r="D4463" s="11" t="s">
        <v>34</v>
      </c>
      <c r="E4463" s="11" t="s">
        <v>182</v>
      </c>
      <c r="F4463" s="36" t="s">
        <v>21</v>
      </c>
      <c r="G4463" s="11" t="s">
        <v>6270</v>
      </c>
      <c r="H4463" s="9" t="s">
        <v>6271</v>
      </c>
      <c r="I4463" s="10">
        <v>1</v>
      </c>
      <c r="J4463" s="12">
        <v>13</v>
      </c>
      <c r="K4463" s="12">
        <v>0</v>
      </c>
      <c r="L4463" s="12">
        <v>0</v>
      </c>
      <c r="M4463" s="12">
        <v>0</v>
      </c>
      <c r="N4463" s="39">
        <v>0</v>
      </c>
      <c r="O4463" s="31">
        <f>(288750+420000+39690)/1000000</f>
        <v>0.74843999999999999</v>
      </c>
      <c r="P4463" s="11" t="s">
        <v>99</v>
      </c>
    </row>
    <row r="4464" spans="1:16" ht="36" x14ac:dyDescent="0.25">
      <c r="A4464" s="34">
        <v>40987</v>
      </c>
      <c r="B4464" s="34">
        <v>40987</v>
      </c>
      <c r="C4464" s="11">
        <v>2012</v>
      </c>
      <c r="D4464" s="35" t="s">
        <v>13</v>
      </c>
      <c r="E4464" s="11" t="s">
        <v>112</v>
      </c>
      <c r="F4464" s="36" t="s">
        <v>28</v>
      </c>
      <c r="G4464" s="11" t="s">
        <v>6272</v>
      </c>
      <c r="H4464" s="9" t="s">
        <v>6273</v>
      </c>
      <c r="I4464" s="10">
        <v>0</v>
      </c>
      <c r="J4464" s="12">
        <v>47</v>
      </c>
      <c r="K4464" s="12">
        <v>0</v>
      </c>
      <c r="L4464" s="12">
        <v>0</v>
      </c>
      <c r="M4464" s="12">
        <v>0</v>
      </c>
      <c r="N4464" s="39">
        <v>0</v>
      </c>
      <c r="O4464" s="31">
        <v>0</v>
      </c>
      <c r="P4464" s="11" t="s">
        <v>99</v>
      </c>
    </row>
    <row r="4465" spans="1:16" ht="36" x14ac:dyDescent="0.25">
      <c r="A4465" s="38">
        <v>40987</v>
      </c>
      <c r="B4465" s="38">
        <v>40987</v>
      </c>
      <c r="C4465" s="11">
        <v>2012</v>
      </c>
      <c r="D4465" s="11" t="s">
        <v>34</v>
      </c>
      <c r="E4465" s="11" t="s">
        <v>95</v>
      </c>
      <c r="F4465" s="36" t="s">
        <v>21</v>
      </c>
      <c r="G4465" s="36" t="s">
        <v>3779</v>
      </c>
      <c r="H4465" s="9" t="s">
        <v>6274</v>
      </c>
      <c r="I4465" s="10">
        <v>0</v>
      </c>
      <c r="J4465" s="12">
        <v>1888</v>
      </c>
      <c r="K4465" s="12">
        <v>0</v>
      </c>
      <c r="L4465" s="12">
        <v>0</v>
      </c>
      <c r="M4465" s="12">
        <v>0</v>
      </c>
      <c r="N4465" s="39">
        <v>0</v>
      </c>
      <c r="O4465" s="31">
        <v>1.78</v>
      </c>
      <c r="P4465" s="36" t="s">
        <v>298</v>
      </c>
    </row>
    <row r="4466" spans="1:16" ht="60" x14ac:dyDescent="0.25">
      <c r="A4466" s="38">
        <v>40987</v>
      </c>
      <c r="B4466" s="38">
        <v>40987</v>
      </c>
      <c r="C4466" s="11">
        <v>2012</v>
      </c>
      <c r="D4466" s="35" t="s">
        <v>115</v>
      </c>
      <c r="E4466" s="11" t="s">
        <v>116</v>
      </c>
      <c r="F4466" s="36" t="s">
        <v>155</v>
      </c>
      <c r="G4466" s="36" t="s">
        <v>6275</v>
      </c>
      <c r="H4466" s="9" t="s">
        <v>6276</v>
      </c>
      <c r="I4466" s="10">
        <v>0</v>
      </c>
      <c r="J4466" s="12">
        <v>8</v>
      </c>
      <c r="K4466" s="12">
        <v>0</v>
      </c>
      <c r="L4466" s="12">
        <v>0</v>
      </c>
      <c r="M4466" s="12">
        <v>0</v>
      </c>
      <c r="N4466" s="39">
        <v>0</v>
      </c>
      <c r="O4466" s="31">
        <f>(420000+39690)/1000000</f>
        <v>0.45968999999999999</v>
      </c>
      <c r="P4466" s="11" t="s">
        <v>99</v>
      </c>
    </row>
    <row r="4467" spans="1:16" ht="72" x14ac:dyDescent="0.25">
      <c r="A4467" s="38">
        <v>40988</v>
      </c>
      <c r="B4467" s="38">
        <v>40988</v>
      </c>
      <c r="C4467" s="11">
        <v>2012</v>
      </c>
      <c r="D4467" s="35" t="s">
        <v>13</v>
      </c>
      <c r="E4467" s="11" t="s">
        <v>173</v>
      </c>
      <c r="F4467" s="36" t="s">
        <v>44</v>
      </c>
      <c r="G4467" s="36" t="s">
        <v>911</v>
      </c>
      <c r="H4467" s="9" t="s">
        <v>6277</v>
      </c>
      <c r="I4467" s="10">
        <v>0</v>
      </c>
      <c r="J4467" s="12">
        <v>0</v>
      </c>
      <c r="K4467" s="12">
        <v>0</v>
      </c>
      <c r="L4467" s="12">
        <v>0</v>
      </c>
      <c r="M4467" s="12">
        <v>0</v>
      </c>
      <c r="N4467" s="39">
        <v>400</v>
      </c>
      <c r="O4467" s="31">
        <v>1.2210000000000001</v>
      </c>
      <c r="P4467" s="11" t="s">
        <v>99</v>
      </c>
    </row>
    <row r="4468" spans="1:16" ht="72" x14ac:dyDescent="0.25">
      <c r="A4468" s="38">
        <v>40988</v>
      </c>
      <c r="B4468" s="38">
        <v>40988</v>
      </c>
      <c r="C4468" s="11">
        <v>2012</v>
      </c>
      <c r="D4468" s="35" t="s">
        <v>115</v>
      </c>
      <c r="E4468" s="11" t="s">
        <v>116</v>
      </c>
      <c r="F4468" s="36" t="s">
        <v>47</v>
      </c>
      <c r="G4468" s="36" t="s">
        <v>2113</v>
      </c>
      <c r="H4468" s="9" t="s">
        <v>6278</v>
      </c>
      <c r="I4468" s="10">
        <v>1</v>
      </c>
      <c r="J4468" s="12">
        <v>31</v>
      </c>
      <c r="K4468" s="12">
        <v>0</v>
      </c>
      <c r="L4468" s="12">
        <v>0</v>
      </c>
      <c r="M4468" s="12">
        <v>0</v>
      </c>
      <c r="N4468" s="39">
        <v>0</v>
      </c>
      <c r="O4468" s="31">
        <v>0.42</v>
      </c>
      <c r="P4468" s="11" t="s">
        <v>99</v>
      </c>
    </row>
    <row r="4469" spans="1:16" ht="48" x14ac:dyDescent="0.25">
      <c r="A4469" s="38">
        <v>40988</v>
      </c>
      <c r="B4469" s="38">
        <v>40989</v>
      </c>
      <c r="C4469" s="11">
        <v>2012</v>
      </c>
      <c r="D4469" s="35" t="s">
        <v>13</v>
      </c>
      <c r="E4469" s="11" t="s">
        <v>112</v>
      </c>
      <c r="F4469" s="36" t="s">
        <v>19</v>
      </c>
      <c r="G4469" s="36" t="s">
        <v>2048</v>
      </c>
      <c r="H4469" s="9" t="s">
        <v>6279</v>
      </c>
      <c r="I4469" s="10">
        <v>0</v>
      </c>
      <c r="J4469" s="12">
        <v>15</v>
      </c>
      <c r="K4469" s="12">
        <v>0</v>
      </c>
      <c r="L4469" s="12">
        <v>0</v>
      </c>
      <c r="M4469" s="12">
        <v>0</v>
      </c>
      <c r="N4469" s="39">
        <v>0</v>
      </c>
      <c r="O4469" s="31">
        <v>0</v>
      </c>
      <c r="P4469" s="11" t="s">
        <v>99</v>
      </c>
    </row>
    <row r="4470" spans="1:16" ht="48" x14ac:dyDescent="0.25">
      <c r="A4470" s="38">
        <v>40988</v>
      </c>
      <c r="B4470" s="38">
        <v>40988</v>
      </c>
      <c r="C4470" s="11">
        <v>2012</v>
      </c>
      <c r="D4470" s="11" t="s">
        <v>34</v>
      </c>
      <c r="E4470" s="11" t="s">
        <v>333</v>
      </c>
      <c r="F4470" s="36" t="s">
        <v>21</v>
      </c>
      <c r="G4470" s="36" t="s">
        <v>6280</v>
      </c>
      <c r="H4470" s="9" t="s">
        <v>6281</v>
      </c>
      <c r="I4470" s="10">
        <v>0</v>
      </c>
      <c r="J4470" s="12">
        <v>38</v>
      </c>
      <c r="K4470" s="12">
        <v>0</v>
      </c>
      <c r="L4470" s="12">
        <v>0</v>
      </c>
      <c r="M4470" s="12">
        <v>0</v>
      </c>
      <c r="N4470" s="39">
        <v>215.4</v>
      </c>
      <c r="O4470" s="31">
        <v>8.6430000000000007</v>
      </c>
      <c r="P4470" s="36" t="s">
        <v>41</v>
      </c>
    </row>
    <row r="4471" spans="1:16" ht="108" x14ac:dyDescent="0.25">
      <c r="A4471" s="38">
        <v>40988</v>
      </c>
      <c r="B4471" s="38">
        <v>40988</v>
      </c>
      <c r="C4471" s="11">
        <v>2012</v>
      </c>
      <c r="D4471" s="35" t="s">
        <v>13</v>
      </c>
      <c r="E4471" s="11" t="s">
        <v>125</v>
      </c>
      <c r="F4471" s="36" t="s">
        <v>26</v>
      </c>
      <c r="G4471" s="36" t="s">
        <v>187</v>
      </c>
      <c r="H4471" s="9" t="s">
        <v>6282</v>
      </c>
      <c r="I4471" s="10">
        <v>0</v>
      </c>
      <c r="J4471" s="12">
        <v>3</v>
      </c>
      <c r="K4471" s="12">
        <v>0</v>
      </c>
      <c r="L4471" s="12">
        <v>0</v>
      </c>
      <c r="M4471" s="12">
        <v>0</v>
      </c>
      <c r="N4471" s="39">
        <v>0</v>
      </c>
      <c r="O4471" s="31">
        <v>0</v>
      </c>
      <c r="P4471" s="11" t="s">
        <v>99</v>
      </c>
    </row>
    <row r="4472" spans="1:16" ht="48" x14ac:dyDescent="0.25">
      <c r="A4472" s="38">
        <v>40989</v>
      </c>
      <c r="B4472" s="38">
        <v>40989</v>
      </c>
      <c r="C4472" s="11">
        <v>2012</v>
      </c>
      <c r="D4472" s="35" t="s">
        <v>13</v>
      </c>
      <c r="E4472" s="11" t="s">
        <v>125</v>
      </c>
      <c r="F4472" s="36" t="s">
        <v>44</v>
      </c>
      <c r="G4472" s="36" t="s">
        <v>3583</v>
      </c>
      <c r="H4472" s="9" t="s">
        <v>6283</v>
      </c>
      <c r="I4472" s="10">
        <v>0</v>
      </c>
      <c r="J4472" s="12">
        <v>5</v>
      </c>
      <c r="K4472" s="12">
        <v>0</v>
      </c>
      <c r="L4472" s="12">
        <v>0</v>
      </c>
      <c r="M4472" s="12">
        <v>0</v>
      </c>
      <c r="N4472" s="39">
        <v>0</v>
      </c>
      <c r="O4472" s="31">
        <v>0</v>
      </c>
      <c r="P4472" s="11" t="s">
        <v>99</v>
      </c>
    </row>
    <row r="4473" spans="1:16" ht="36" x14ac:dyDescent="0.25">
      <c r="A4473" s="34">
        <v>40990</v>
      </c>
      <c r="B4473" s="34">
        <v>40990</v>
      </c>
      <c r="C4473" s="11">
        <v>2012</v>
      </c>
      <c r="D4473" s="35" t="s">
        <v>13</v>
      </c>
      <c r="E4473" s="11" t="s">
        <v>125</v>
      </c>
      <c r="F4473" s="36" t="s">
        <v>51</v>
      </c>
      <c r="G4473" s="11" t="s">
        <v>287</v>
      </c>
      <c r="H4473" s="9" t="s">
        <v>6284</v>
      </c>
      <c r="I4473" s="10">
        <v>0</v>
      </c>
      <c r="J4473" s="12">
        <v>3</v>
      </c>
      <c r="K4473" s="12">
        <v>0</v>
      </c>
      <c r="L4473" s="12">
        <v>0</v>
      </c>
      <c r="M4473" s="12">
        <v>0</v>
      </c>
      <c r="N4473" s="39">
        <v>0</v>
      </c>
      <c r="O4473" s="31">
        <v>0</v>
      </c>
      <c r="P4473" s="11" t="s">
        <v>99</v>
      </c>
    </row>
    <row r="4474" spans="1:16" ht="48" x14ac:dyDescent="0.25">
      <c r="A4474" s="38">
        <v>40991</v>
      </c>
      <c r="B4474" s="38">
        <v>40991</v>
      </c>
      <c r="C4474" s="11">
        <v>2012</v>
      </c>
      <c r="D4474" s="35" t="s">
        <v>115</v>
      </c>
      <c r="E4474" s="11" t="s">
        <v>352</v>
      </c>
      <c r="F4474" s="36" t="s">
        <v>165</v>
      </c>
      <c r="G4474" s="11" t="s">
        <v>549</v>
      </c>
      <c r="H4474" s="9" t="s">
        <v>6285</v>
      </c>
      <c r="I4474" s="10">
        <v>1</v>
      </c>
      <c r="J4474" s="12">
        <v>1</v>
      </c>
      <c r="K4474" s="12">
        <v>0</v>
      </c>
      <c r="L4474" s="12">
        <v>0</v>
      </c>
      <c r="M4474" s="12">
        <v>0</v>
      </c>
      <c r="N4474" s="39">
        <v>0</v>
      </c>
      <c r="O4474" s="31">
        <v>0</v>
      </c>
      <c r="P4474" s="11" t="s">
        <v>99</v>
      </c>
    </row>
    <row r="4475" spans="1:16" ht="48" x14ac:dyDescent="0.25">
      <c r="A4475" s="38">
        <v>40991</v>
      </c>
      <c r="B4475" s="38">
        <v>40991</v>
      </c>
      <c r="C4475" s="11">
        <v>2012</v>
      </c>
      <c r="D4475" s="35" t="s">
        <v>115</v>
      </c>
      <c r="E4475" s="11" t="s">
        <v>116</v>
      </c>
      <c r="F4475" s="36" t="s">
        <v>15</v>
      </c>
      <c r="G4475" s="36" t="s">
        <v>6286</v>
      </c>
      <c r="H4475" s="9" t="s">
        <v>6287</v>
      </c>
      <c r="I4475" s="10">
        <v>0</v>
      </c>
      <c r="J4475" s="12">
        <v>1</v>
      </c>
      <c r="K4475" s="12">
        <v>0</v>
      </c>
      <c r="L4475" s="12">
        <v>0</v>
      </c>
      <c r="M4475" s="12">
        <v>0</v>
      </c>
      <c r="N4475" s="39">
        <v>0</v>
      </c>
      <c r="O4475" s="31">
        <v>0.28875000000000001</v>
      </c>
      <c r="P4475" s="11" t="s">
        <v>99</v>
      </c>
    </row>
    <row r="4476" spans="1:16" ht="84" x14ac:dyDescent="0.25">
      <c r="A4476" s="38">
        <v>40991</v>
      </c>
      <c r="B4476" s="38">
        <v>40991</v>
      </c>
      <c r="C4476" s="11">
        <v>2012</v>
      </c>
      <c r="D4476" s="35" t="s">
        <v>13</v>
      </c>
      <c r="E4476" s="11" t="s">
        <v>125</v>
      </c>
      <c r="F4476" s="36" t="s">
        <v>59</v>
      </c>
      <c r="G4476" s="36" t="s">
        <v>484</v>
      </c>
      <c r="H4476" s="9" t="s">
        <v>6288</v>
      </c>
      <c r="I4476" s="10">
        <v>1</v>
      </c>
      <c r="J4476" s="12">
        <v>1</v>
      </c>
      <c r="K4476" s="12">
        <v>0</v>
      </c>
      <c r="L4476" s="12">
        <v>0</v>
      </c>
      <c r="M4476" s="12">
        <v>0</v>
      </c>
      <c r="N4476" s="39">
        <v>0</v>
      </c>
      <c r="O4476" s="31">
        <v>0</v>
      </c>
      <c r="P4476" s="11" t="s">
        <v>99</v>
      </c>
    </row>
    <row r="4477" spans="1:16" ht="60" x14ac:dyDescent="0.25">
      <c r="A4477" s="38">
        <v>40992</v>
      </c>
      <c r="B4477" s="38">
        <v>40992</v>
      </c>
      <c r="C4477" s="11">
        <v>2012</v>
      </c>
      <c r="D4477" s="35" t="s">
        <v>13</v>
      </c>
      <c r="E4477" s="11" t="s">
        <v>173</v>
      </c>
      <c r="F4477" s="36" t="s">
        <v>51</v>
      </c>
      <c r="G4477" s="36" t="s">
        <v>741</v>
      </c>
      <c r="H4477" s="9" t="s">
        <v>6289</v>
      </c>
      <c r="I4477" s="10">
        <v>0</v>
      </c>
      <c r="J4477" s="12">
        <v>12</v>
      </c>
      <c r="K4477" s="12">
        <v>0</v>
      </c>
      <c r="L4477" s="12">
        <v>0</v>
      </c>
      <c r="M4477" s="12">
        <v>0</v>
      </c>
      <c r="N4477" s="39">
        <v>0</v>
      </c>
      <c r="O4477" s="31">
        <v>0</v>
      </c>
      <c r="P4477" s="11" t="s">
        <v>99</v>
      </c>
    </row>
    <row r="4478" spans="1:16" ht="72" x14ac:dyDescent="0.25">
      <c r="A4478" s="38">
        <v>40992</v>
      </c>
      <c r="B4478" s="38">
        <v>40992</v>
      </c>
      <c r="C4478" s="11">
        <v>2012</v>
      </c>
      <c r="D4478" s="35" t="s">
        <v>13</v>
      </c>
      <c r="E4478" s="11" t="s">
        <v>112</v>
      </c>
      <c r="F4478" s="36" t="s">
        <v>165</v>
      </c>
      <c r="G4478" s="36" t="s">
        <v>5412</v>
      </c>
      <c r="H4478" s="9" t="s">
        <v>6290</v>
      </c>
      <c r="I4478" s="10">
        <v>0</v>
      </c>
      <c r="J4478" s="12">
        <v>4</v>
      </c>
      <c r="K4478" s="12">
        <v>0</v>
      </c>
      <c r="L4478" s="12">
        <v>0</v>
      </c>
      <c r="M4478" s="12">
        <v>0</v>
      </c>
      <c r="N4478" s="39">
        <v>0</v>
      </c>
      <c r="O4478" s="31">
        <v>0</v>
      </c>
      <c r="P4478" s="11" t="s">
        <v>99</v>
      </c>
    </row>
    <row r="4479" spans="1:16" ht="48" x14ac:dyDescent="0.25">
      <c r="A4479" s="34">
        <v>40992</v>
      </c>
      <c r="B4479" s="34">
        <v>40993</v>
      </c>
      <c r="C4479" s="11">
        <v>2012</v>
      </c>
      <c r="D4479" s="11" t="s">
        <v>34</v>
      </c>
      <c r="E4479" s="11" t="s">
        <v>35</v>
      </c>
      <c r="F4479" s="36" t="s">
        <v>36</v>
      </c>
      <c r="G4479" s="11" t="s">
        <v>296</v>
      </c>
      <c r="H4479" s="9" t="s">
        <v>6291</v>
      </c>
      <c r="I4479" s="10">
        <v>0</v>
      </c>
      <c r="J4479" s="12">
        <f>K4479*5</f>
        <v>45</v>
      </c>
      <c r="K4479" s="12">
        <v>9</v>
      </c>
      <c r="L4479" s="12">
        <v>0</v>
      </c>
      <c r="M4479" s="12">
        <v>0</v>
      </c>
      <c r="N4479" s="39">
        <v>0</v>
      </c>
      <c r="O4479" s="31">
        <f>(9*5500)/1000000</f>
        <v>4.9500000000000002E-2</v>
      </c>
      <c r="P4479" s="11" t="s">
        <v>99</v>
      </c>
    </row>
    <row r="4480" spans="1:16" ht="48" x14ac:dyDescent="0.25">
      <c r="A4480" s="34">
        <v>40993</v>
      </c>
      <c r="B4480" s="38">
        <v>40993</v>
      </c>
      <c r="C4480" s="11">
        <v>2012</v>
      </c>
      <c r="D4480" s="35" t="s">
        <v>13</v>
      </c>
      <c r="E4480" s="11" t="s">
        <v>149</v>
      </c>
      <c r="F4480" s="36" t="s">
        <v>65</v>
      </c>
      <c r="G4480" s="11" t="s">
        <v>65</v>
      </c>
      <c r="H4480" s="9" t="s">
        <v>6292</v>
      </c>
      <c r="I4480" s="10">
        <v>0</v>
      </c>
      <c r="J4480" s="12">
        <v>7</v>
      </c>
      <c r="K4480" s="12">
        <v>0</v>
      </c>
      <c r="L4480" s="12">
        <v>0</v>
      </c>
      <c r="M4480" s="12">
        <v>0</v>
      </c>
      <c r="N4480" s="39">
        <v>0</v>
      </c>
      <c r="O4480" s="31">
        <v>0</v>
      </c>
      <c r="P4480" s="11" t="s">
        <v>99</v>
      </c>
    </row>
    <row r="4481" spans="1:16" ht="48" x14ac:dyDescent="0.25">
      <c r="A4481" s="38">
        <v>40994</v>
      </c>
      <c r="B4481" s="38">
        <v>40994</v>
      </c>
      <c r="C4481" s="11">
        <v>2012</v>
      </c>
      <c r="D4481" s="35" t="s">
        <v>13</v>
      </c>
      <c r="E4481" s="11" t="s">
        <v>125</v>
      </c>
      <c r="F4481" s="36" t="s">
        <v>165</v>
      </c>
      <c r="G4481" s="11" t="s">
        <v>549</v>
      </c>
      <c r="H4481" s="9" t="s">
        <v>6293</v>
      </c>
      <c r="I4481" s="10">
        <v>0</v>
      </c>
      <c r="J4481" s="12">
        <v>1</v>
      </c>
      <c r="K4481" s="12">
        <v>0</v>
      </c>
      <c r="L4481" s="12">
        <v>0</v>
      </c>
      <c r="M4481" s="12">
        <v>0</v>
      </c>
      <c r="N4481" s="39">
        <v>0</v>
      </c>
      <c r="O4481" s="31">
        <v>0</v>
      </c>
      <c r="P4481" s="11" t="s">
        <v>99</v>
      </c>
    </row>
    <row r="4482" spans="1:16" ht="84" x14ac:dyDescent="0.25">
      <c r="A4482" s="38">
        <v>40996</v>
      </c>
      <c r="B4482" s="38">
        <v>40996</v>
      </c>
      <c r="C4482" s="11">
        <v>2012</v>
      </c>
      <c r="D4482" s="35" t="s">
        <v>115</v>
      </c>
      <c r="E4482" s="11" t="s">
        <v>116</v>
      </c>
      <c r="F4482" s="36" t="s">
        <v>162</v>
      </c>
      <c r="G4482" s="36" t="s">
        <v>6294</v>
      </c>
      <c r="H4482" s="9" t="s">
        <v>6295</v>
      </c>
      <c r="I4482" s="10">
        <v>2</v>
      </c>
      <c r="J4482" s="12">
        <v>2</v>
      </c>
      <c r="K4482" s="12">
        <v>0</v>
      </c>
      <c r="L4482" s="12">
        <v>0</v>
      </c>
      <c r="M4482" s="12">
        <v>0</v>
      </c>
      <c r="N4482" s="39">
        <v>0</v>
      </c>
      <c r="O4482" s="31">
        <v>0.28875000000000001</v>
      </c>
      <c r="P4482" s="11" t="s">
        <v>99</v>
      </c>
    </row>
    <row r="4483" spans="1:16" ht="132" x14ac:dyDescent="0.25">
      <c r="A4483" s="38">
        <v>40996</v>
      </c>
      <c r="B4483" s="38">
        <v>40996</v>
      </c>
      <c r="C4483" s="11">
        <v>2012</v>
      </c>
      <c r="D4483" s="35" t="s">
        <v>115</v>
      </c>
      <c r="E4483" s="11" t="s">
        <v>116</v>
      </c>
      <c r="F4483" s="36" t="s">
        <v>24</v>
      </c>
      <c r="G4483" s="36" t="s">
        <v>1918</v>
      </c>
      <c r="H4483" s="9" t="s">
        <v>6296</v>
      </c>
      <c r="I4483" s="10">
        <v>1</v>
      </c>
      <c r="J4483" s="12">
        <v>8</v>
      </c>
      <c r="K4483" s="12">
        <v>0</v>
      </c>
      <c r="L4483" s="12">
        <v>0</v>
      </c>
      <c r="M4483" s="12">
        <v>0</v>
      </c>
      <c r="N4483" s="39">
        <v>0</v>
      </c>
      <c r="O4483" s="31">
        <v>0.25</v>
      </c>
      <c r="P4483" s="11" t="s">
        <v>99</v>
      </c>
    </row>
    <row r="4484" spans="1:16" ht="48" x14ac:dyDescent="0.25">
      <c r="A4484" s="38">
        <v>40996</v>
      </c>
      <c r="B4484" s="38">
        <v>40996</v>
      </c>
      <c r="C4484" s="11">
        <v>2012</v>
      </c>
      <c r="D4484" s="11" t="s">
        <v>34</v>
      </c>
      <c r="E4484" s="11" t="s">
        <v>35</v>
      </c>
      <c r="F4484" s="36" t="s">
        <v>162</v>
      </c>
      <c r="G4484" s="36" t="s">
        <v>6297</v>
      </c>
      <c r="H4484" s="9" t="s">
        <v>6298</v>
      </c>
      <c r="I4484" s="12">
        <v>1</v>
      </c>
      <c r="J4484" s="12">
        <v>1</v>
      </c>
      <c r="K4484" s="12">
        <v>0</v>
      </c>
      <c r="L4484" s="12">
        <v>0</v>
      </c>
      <c r="M4484" s="12">
        <v>0</v>
      </c>
      <c r="N4484" s="39">
        <v>0</v>
      </c>
      <c r="O4484" s="31">
        <v>0</v>
      </c>
      <c r="P4484" s="11" t="s">
        <v>99</v>
      </c>
    </row>
    <row r="4485" spans="1:16" ht="96" x14ac:dyDescent="0.25">
      <c r="A4485" s="38">
        <v>40997</v>
      </c>
      <c r="B4485" s="38">
        <v>40997</v>
      </c>
      <c r="C4485" s="11">
        <v>2012</v>
      </c>
      <c r="D4485" s="11" t="s">
        <v>34</v>
      </c>
      <c r="E4485" s="11" t="s">
        <v>35</v>
      </c>
      <c r="F4485" s="36" t="s">
        <v>97</v>
      </c>
      <c r="G4485" s="36" t="s">
        <v>6299</v>
      </c>
      <c r="H4485" s="9" t="s">
        <v>6300</v>
      </c>
      <c r="I4485" s="10">
        <v>0</v>
      </c>
      <c r="J4485" s="12">
        <v>325</v>
      </c>
      <c r="K4485" s="12">
        <v>65</v>
      </c>
      <c r="L4485" s="12">
        <v>0</v>
      </c>
      <c r="M4485" s="12">
        <v>0</v>
      </c>
      <c r="N4485" s="39">
        <v>200</v>
      </c>
      <c r="O4485" s="31">
        <f>((65*5500)+(6017520.3))/1000000</f>
        <v>6.3750203000000001</v>
      </c>
      <c r="P4485" s="11" t="s">
        <v>99</v>
      </c>
    </row>
    <row r="4486" spans="1:16" ht="36" x14ac:dyDescent="0.25">
      <c r="A4486" s="38">
        <v>40998</v>
      </c>
      <c r="B4486" s="38">
        <v>40998</v>
      </c>
      <c r="C4486" s="11">
        <v>2012</v>
      </c>
      <c r="D4486" s="11" t="s">
        <v>34</v>
      </c>
      <c r="E4486" s="11" t="s">
        <v>333</v>
      </c>
      <c r="F4486" s="36" t="s">
        <v>162</v>
      </c>
      <c r="G4486" s="36" t="s">
        <v>6301</v>
      </c>
      <c r="H4486" s="9" t="s">
        <v>6302</v>
      </c>
      <c r="I4486" s="10">
        <v>0</v>
      </c>
      <c r="J4486" s="12">
        <v>405</v>
      </c>
      <c r="K4486" s="12">
        <v>0</v>
      </c>
      <c r="L4486" s="12">
        <v>0</v>
      </c>
      <c r="M4486" s="12">
        <v>0</v>
      </c>
      <c r="N4486" s="39">
        <v>541</v>
      </c>
      <c r="O4486" s="31">
        <v>59.530999999999999</v>
      </c>
      <c r="P4486" s="36" t="s">
        <v>41</v>
      </c>
    </row>
    <row r="4487" spans="1:16" ht="24" x14ac:dyDescent="0.25">
      <c r="A4487" s="38">
        <v>40998</v>
      </c>
      <c r="B4487" s="38">
        <v>40998</v>
      </c>
      <c r="C4487" s="11">
        <v>2012</v>
      </c>
      <c r="D4487" s="11" t="s">
        <v>34</v>
      </c>
      <c r="E4487" s="11" t="s">
        <v>333</v>
      </c>
      <c r="F4487" s="36" t="s">
        <v>162</v>
      </c>
      <c r="G4487" s="36" t="s">
        <v>6303</v>
      </c>
      <c r="H4487" s="9" t="s">
        <v>6304</v>
      </c>
      <c r="I4487" s="10">
        <v>0</v>
      </c>
      <c r="J4487" s="12">
        <v>3047</v>
      </c>
      <c r="K4487" s="12">
        <v>0</v>
      </c>
      <c r="L4487" s="12">
        <v>0</v>
      </c>
      <c r="M4487" s="12">
        <v>0</v>
      </c>
      <c r="N4487" s="39">
        <v>0</v>
      </c>
      <c r="O4487" s="31">
        <v>1.5580000000000001</v>
      </c>
      <c r="P4487" s="36" t="s">
        <v>298</v>
      </c>
    </row>
    <row r="4488" spans="1:16" ht="96" x14ac:dyDescent="0.25">
      <c r="A4488" s="38">
        <v>40998</v>
      </c>
      <c r="B4488" s="38">
        <v>41007</v>
      </c>
      <c r="C4488" s="11">
        <v>2012</v>
      </c>
      <c r="D4488" s="11" t="s">
        <v>34</v>
      </c>
      <c r="E4488" s="11" t="s">
        <v>333</v>
      </c>
      <c r="F4488" s="36" t="s">
        <v>162</v>
      </c>
      <c r="G4488" s="36" t="s">
        <v>6305</v>
      </c>
      <c r="H4488" s="9" t="s">
        <v>6306</v>
      </c>
      <c r="I4488" s="10">
        <v>0</v>
      </c>
      <c r="J4488" s="12">
        <v>17900</v>
      </c>
      <c r="K4488" s="12">
        <v>2112</v>
      </c>
      <c r="L4488" s="12">
        <v>1</v>
      </c>
      <c r="M4488" s="12">
        <v>0</v>
      </c>
      <c r="N4488" s="39">
        <v>0</v>
      </c>
      <c r="O4488" s="31">
        <f>(K4488*5500)/1000000</f>
        <v>11.616</v>
      </c>
      <c r="P4488" s="11" t="s">
        <v>99</v>
      </c>
    </row>
    <row r="4489" spans="1:16" ht="72" x14ac:dyDescent="0.25">
      <c r="A4489" s="38">
        <v>40999</v>
      </c>
      <c r="B4489" s="38">
        <v>40999</v>
      </c>
      <c r="C4489" s="11">
        <v>2012</v>
      </c>
      <c r="D4489" s="11" t="s">
        <v>34</v>
      </c>
      <c r="E4489" s="11" t="s">
        <v>333</v>
      </c>
      <c r="F4489" s="36" t="s">
        <v>92</v>
      </c>
      <c r="G4489" s="36" t="s">
        <v>4940</v>
      </c>
      <c r="H4489" s="9" t="s">
        <v>6307</v>
      </c>
      <c r="I4489" s="10">
        <v>6</v>
      </c>
      <c r="J4489" s="12">
        <v>8</v>
      </c>
      <c r="K4489" s="12">
        <v>0</v>
      </c>
      <c r="L4489" s="12">
        <v>0</v>
      </c>
      <c r="M4489" s="12">
        <v>0</v>
      </c>
      <c r="N4489" s="39">
        <v>0</v>
      </c>
      <c r="O4489" s="31">
        <v>0</v>
      </c>
      <c r="P4489" s="11" t="s">
        <v>99</v>
      </c>
    </row>
    <row r="4490" spans="1:16" ht="60" x14ac:dyDescent="0.25">
      <c r="A4490" s="38">
        <v>40999</v>
      </c>
      <c r="B4490" s="38">
        <v>40999</v>
      </c>
      <c r="C4490" s="11">
        <v>2012</v>
      </c>
      <c r="D4490" s="35" t="s">
        <v>115</v>
      </c>
      <c r="E4490" s="11" t="s">
        <v>116</v>
      </c>
      <c r="F4490" s="36" t="s">
        <v>51</v>
      </c>
      <c r="G4490" s="36" t="s">
        <v>6308</v>
      </c>
      <c r="H4490" s="9" t="s">
        <v>6309</v>
      </c>
      <c r="I4490" s="10">
        <v>4</v>
      </c>
      <c r="J4490" s="12">
        <v>17</v>
      </c>
      <c r="K4490" s="12">
        <v>0</v>
      </c>
      <c r="L4490" s="12">
        <v>0</v>
      </c>
      <c r="M4490" s="12">
        <v>0</v>
      </c>
      <c r="N4490" s="39">
        <v>0</v>
      </c>
      <c r="O4490" s="31">
        <f>(39690+250000)/1000000</f>
        <v>0.28969</v>
      </c>
      <c r="P4490" s="11" t="s">
        <v>99</v>
      </c>
    </row>
    <row r="4491" spans="1:16" ht="36" x14ac:dyDescent="0.25">
      <c r="A4491" s="38">
        <v>40999</v>
      </c>
      <c r="B4491" s="38">
        <v>40999</v>
      </c>
      <c r="C4491" s="11">
        <v>2012</v>
      </c>
      <c r="D4491" s="11" t="s">
        <v>34</v>
      </c>
      <c r="E4491" s="11" t="s">
        <v>35</v>
      </c>
      <c r="F4491" s="36" t="s">
        <v>92</v>
      </c>
      <c r="G4491" s="36" t="s">
        <v>5869</v>
      </c>
      <c r="H4491" s="9" t="s">
        <v>6310</v>
      </c>
      <c r="I4491" s="10">
        <v>0</v>
      </c>
      <c r="J4491" s="12">
        <v>466</v>
      </c>
      <c r="K4491" s="12">
        <v>0</v>
      </c>
      <c r="L4491" s="12">
        <v>0</v>
      </c>
      <c r="M4491" s="12">
        <v>0</v>
      </c>
      <c r="N4491" s="39">
        <v>466</v>
      </c>
      <c r="O4491" s="31">
        <v>2.4300000000000002</v>
      </c>
      <c r="P4491" s="36" t="s">
        <v>41</v>
      </c>
    </row>
    <row r="4492" spans="1:16" ht="36" x14ac:dyDescent="0.25">
      <c r="A4492" s="38">
        <v>40999</v>
      </c>
      <c r="B4492" s="38">
        <v>40999</v>
      </c>
      <c r="C4492" s="11">
        <v>2012</v>
      </c>
      <c r="D4492" s="11" t="s">
        <v>34</v>
      </c>
      <c r="E4492" s="11" t="s">
        <v>35</v>
      </c>
      <c r="F4492" s="36" t="s">
        <v>162</v>
      </c>
      <c r="G4492" s="36" t="s">
        <v>971</v>
      </c>
      <c r="H4492" s="9" t="s">
        <v>6311</v>
      </c>
      <c r="I4492" s="10">
        <v>0</v>
      </c>
      <c r="J4492" s="12">
        <v>334</v>
      </c>
      <c r="K4492" s="12">
        <v>0</v>
      </c>
      <c r="L4492" s="12">
        <v>0</v>
      </c>
      <c r="M4492" s="12">
        <v>0</v>
      </c>
      <c r="N4492" s="39">
        <v>915</v>
      </c>
      <c r="O4492" s="31">
        <v>90.1</v>
      </c>
      <c r="P4492" s="36" t="s">
        <v>41</v>
      </c>
    </row>
    <row r="4493" spans="1:16" ht="24" x14ac:dyDescent="0.25">
      <c r="A4493" s="38">
        <v>40999</v>
      </c>
      <c r="B4493" s="38">
        <v>40999</v>
      </c>
      <c r="C4493" s="11">
        <v>2012</v>
      </c>
      <c r="D4493" s="11" t="s">
        <v>34</v>
      </c>
      <c r="E4493" s="11" t="s">
        <v>333</v>
      </c>
      <c r="F4493" s="36" t="s">
        <v>162</v>
      </c>
      <c r="G4493" s="36" t="s">
        <v>6312</v>
      </c>
      <c r="H4493" s="9" t="s">
        <v>6313</v>
      </c>
      <c r="I4493" s="10">
        <v>0</v>
      </c>
      <c r="J4493" s="12">
        <v>2676</v>
      </c>
      <c r="K4493" s="12">
        <v>0</v>
      </c>
      <c r="L4493" s="12">
        <v>0</v>
      </c>
      <c r="M4493" s="12">
        <v>0</v>
      </c>
      <c r="N4493" s="39">
        <v>0</v>
      </c>
      <c r="O4493" s="31">
        <v>1.06</v>
      </c>
      <c r="P4493" s="36" t="s">
        <v>298</v>
      </c>
    </row>
    <row r="4494" spans="1:16" ht="48" x14ac:dyDescent="0.25">
      <c r="A4494" s="38">
        <v>40999</v>
      </c>
      <c r="B4494" s="38">
        <v>40999</v>
      </c>
      <c r="C4494" s="11">
        <v>2012</v>
      </c>
      <c r="D4494" s="11" t="s">
        <v>34</v>
      </c>
      <c r="E4494" s="11" t="s">
        <v>333</v>
      </c>
      <c r="F4494" s="36" t="s">
        <v>69</v>
      </c>
      <c r="G4494" s="36" t="s">
        <v>733</v>
      </c>
      <c r="H4494" s="9" t="s">
        <v>6314</v>
      </c>
      <c r="I4494" s="10">
        <v>0</v>
      </c>
      <c r="J4494" s="12">
        <v>210</v>
      </c>
      <c r="K4494" s="12">
        <v>42</v>
      </c>
      <c r="L4494" s="12">
        <v>0</v>
      </c>
      <c r="M4494" s="12">
        <v>0</v>
      </c>
      <c r="N4494" s="39">
        <v>0</v>
      </c>
      <c r="O4494" s="31">
        <f>(42*5500)/1000000</f>
        <v>0.23100000000000001</v>
      </c>
      <c r="P4494" s="11" t="s">
        <v>99</v>
      </c>
    </row>
    <row r="4495" spans="1:16" ht="36" x14ac:dyDescent="0.25">
      <c r="A4495" s="38">
        <v>41000</v>
      </c>
      <c r="B4495" s="38">
        <v>41060</v>
      </c>
      <c r="C4495" s="11">
        <v>2012</v>
      </c>
      <c r="D4495" s="11" t="s">
        <v>34</v>
      </c>
      <c r="E4495" s="11" t="s">
        <v>39</v>
      </c>
      <c r="F4495" s="36" t="s">
        <v>75</v>
      </c>
      <c r="G4495" s="36" t="s">
        <v>6315</v>
      </c>
      <c r="H4495" s="9" t="s">
        <v>6316</v>
      </c>
      <c r="I4495" s="10">
        <v>0</v>
      </c>
      <c r="J4495" s="12">
        <v>55</v>
      </c>
      <c r="K4495" s="12">
        <v>0</v>
      </c>
      <c r="L4495" s="12">
        <v>0</v>
      </c>
      <c r="M4495" s="12">
        <v>0</v>
      </c>
      <c r="N4495" s="39">
        <v>154.55000000000001</v>
      </c>
      <c r="O4495" s="31">
        <v>2.097</v>
      </c>
      <c r="P4495" s="36" t="s">
        <v>41</v>
      </c>
    </row>
    <row r="4496" spans="1:16" ht="72" x14ac:dyDescent="0.25">
      <c r="A4496" s="38">
        <v>41000</v>
      </c>
      <c r="B4496" s="38">
        <v>41000</v>
      </c>
      <c r="C4496" s="11">
        <v>2012</v>
      </c>
      <c r="D4496" s="35" t="s">
        <v>115</v>
      </c>
      <c r="E4496" s="11" t="s">
        <v>116</v>
      </c>
      <c r="F4496" s="36" t="s">
        <v>55</v>
      </c>
      <c r="G4496" s="36" t="s">
        <v>55</v>
      </c>
      <c r="H4496" s="9" t="s">
        <v>6317</v>
      </c>
      <c r="I4496" s="10">
        <v>0</v>
      </c>
      <c r="J4496" s="12">
        <v>8</v>
      </c>
      <c r="K4496" s="12">
        <v>0</v>
      </c>
      <c r="L4496" s="12">
        <v>0</v>
      </c>
      <c r="M4496" s="12">
        <v>0</v>
      </c>
      <c r="N4496" s="39">
        <v>0</v>
      </c>
      <c r="O4496" s="31">
        <v>0.45968999999999999</v>
      </c>
      <c r="P4496" s="11" t="s">
        <v>99</v>
      </c>
    </row>
    <row r="4497" spans="1:16" ht="96" x14ac:dyDescent="0.25">
      <c r="A4497" s="38">
        <v>41001</v>
      </c>
      <c r="B4497" s="38">
        <v>41001</v>
      </c>
      <c r="C4497" s="11">
        <v>2012</v>
      </c>
      <c r="D4497" s="35" t="s">
        <v>115</v>
      </c>
      <c r="E4497" s="11" t="s">
        <v>116</v>
      </c>
      <c r="F4497" s="36" t="s">
        <v>32</v>
      </c>
      <c r="G4497" s="36" t="s">
        <v>6318</v>
      </c>
      <c r="H4497" s="9" t="s">
        <v>6319</v>
      </c>
      <c r="I4497" s="12">
        <v>2</v>
      </c>
      <c r="J4497" s="12">
        <v>20</v>
      </c>
      <c r="K4497" s="12">
        <v>0</v>
      </c>
      <c r="L4497" s="12">
        <v>0</v>
      </c>
      <c r="M4497" s="12">
        <v>0</v>
      </c>
      <c r="N4497" s="39">
        <v>0</v>
      </c>
      <c r="O4497" s="31">
        <f>(420000+39690)/1000000</f>
        <v>0.45968999999999999</v>
      </c>
      <c r="P4497" s="11" t="s">
        <v>99</v>
      </c>
    </row>
    <row r="4498" spans="1:16" ht="60" x14ac:dyDescent="0.25">
      <c r="A4498" s="38">
        <v>41001</v>
      </c>
      <c r="B4498" s="38">
        <v>41001</v>
      </c>
      <c r="C4498" s="11">
        <v>2012</v>
      </c>
      <c r="D4498" s="35" t="s">
        <v>13</v>
      </c>
      <c r="E4498" s="11" t="s">
        <v>125</v>
      </c>
      <c r="F4498" s="36" t="s">
        <v>47</v>
      </c>
      <c r="G4498" s="36" t="s">
        <v>4584</v>
      </c>
      <c r="H4498" s="9" t="s">
        <v>6320</v>
      </c>
      <c r="I4498" s="10">
        <v>0</v>
      </c>
      <c r="J4498" s="12">
        <v>8</v>
      </c>
      <c r="K4498" s="12">
        <v>0</v>
      </c>
      <c r="L4498" s="12">
        <v>0</v>
      </c>
      <c r="M4498" s="12">
        <v>0</v>
      </c>
      <c r="N4498" s="39">
        <v>0</v>
      </c>
      <c r="O4498" s="31">
        <v>0</v>
      </c>
      <c r="P4498" s="11" t="s">
        <v>99</v>
      </c>
    </row>
    <row r="4499" spans="1:16" ht="96" x14ac:dyDescent="0.25">
      <c r="A4499" s="38">
        <v>41001</v>
      </c>
      <c r="B4499" s="38">
        <v>41001</v>
      </c>
      <c r="C4499" s="11">
        <v>2012</v>
      </c>
      <c r="D4499" s="11" t="s">
        <v>34</v>
      </c>
      <c r="E4499" s="11" t="s">
        <v>182</v>
      </c>
      <c r="F4499" s="36" t="s">
        <v>253</v>
      </c>
      <c r="G4499" s="36" t="s">
        <v>3503</v>
      </c>
      <c r="H4499" s="9" t="s">
        <v>6321</v>
      </c>
      <c r="I4499" s="10">
        <v>0</v>
      </c>
      <c r="J4499" s="12">
        <v>12</v>
      </c>
      <c r="K4499" s="12">
        <v>0</v>
      </c>
      <c r="L4499" s="12">
        <v>0</v>
      </c>
      <c r="M4499" s="12">
        <v>0</v>
      </c>
      <c r="N4499" s="39">
        <v>0</v>
      </c>
      <c r="O4499" s="31">
        <v>0</v>
      </c>
      <c r="P4499" s="11" t="s">
        <v>99</v>
      </c>
    </row>
    <row r="4500" spans="1:16" ht="48" x14ac:dyDescent="0.25">
      <c r="A4500" s="34">
        <v>41001</v>
      </c>
      <c r="B4500" s="34">
        <v>41001</v>
      </c>
      <c r="C4500" s="11">
        <v>2012</v>
      </c>
      <c r="D4500" s="35" t="s">
        <v>115</v>
      </c>
      <c r="E4500" s="11" t="s">
        <v>116</v>
      </c>
      <c r="F4500" s="36" t="s">
        <v>65</v>
      </c>
      <c r="G4500" s="11" t="s">
        <v>65</v>
      </c>
      <c r="H4500" s="9" t="s">
        <v>6322</v>
      </c>
      <c r="I4500" s="10">
        <v>0</v>
      </c>
      <c r="J4500" s="12">
        <v>1</v>
      </c>
      <c r="K4500" s="12">
        <v>0</v>
      </c>
      <c r="L4500" s="12">
        <v>0</v>
      </c>
      <c r="M4500" s="12">
        <v>0</v>
      </c>
      <c r="N4500" s="39">
        <v>0</v>
      </c>
      <c r="O4500" s="31">
        <v>0.47249999999999998</v>
      </c>
      <c r="P4500" s="11" t="s">
        <v>99</v>
      </c>
    </row>
    <row r="4501" spans="1:16" ht="60" x14ac:dyDescent="0.25">
      <c r="A4501" s="38">
        <v>41002</v>
      </c>
      <c r="B4501" s="38">
        <v>41002</v>
      </c>
      <c r="C4501" s="11">
        <v>2012</v>
      </c>
      <c r="D4501" s="35" t="s">
        <v>13</v>
      </c>
      <c r="E4501" s="11" t="s">
        <v>112</v>
      </c>
      <c r="F4501" s="36" t="s">
        <v>165</v>
      </c>
      <c r="G4501" s="36" t="s">
        <v>3442</v>
      </c>
      <c r="H4501" s="9" t="s">
        <v>6323</v>
      </c>
      <c r="I4501" s="10">
        <v>0</v>
      </c>
      <c r="J4501" s="12">
        <v>1</v>
      </c>
      <c r="K4501" s="12">
        <v>0</v>
      </c>
      <c r="L4501" s="12">
        <v>0</v>
      </c>
      <c r="M4501" s="12">
        <v>0</v>
      </c>
      <c r="N4501" s="39">
        <v>0</v>
      </c>
      <c r="O4501" s="31">
        <f>(80000*0.8)/1000000</f>
        <v>6.4000000000000001E-2</v>
      </c>
      <c r="P4501" s="11" t="s">
        <v>99</v>
      </c>
    </row>
    <row r="4502" spans="1:16" ht="36" x14ac:dyDescent="0.25">
      <c r="A4502" s="34">
        <v>41002</v>
      </c>
      <c r="B4502" s="34">
        <v>41002</v>
      </c>
      <c r="C4502" s="11">
        <v>2012</v>
      </c>
      <c r="D4502" s="11" t="s">
        <v>34</v>
      </c>
      <c r="E4502" s="11" t="s">
        <v>333</v>
      </c>
      <c r="F4502" s="36" t="s">
        <v>21</v>
      </c>
      <c r="G4502" s="36" t="s">
        <v>6324</v>
      </c>
      <c r="H4502" s="9" t="s">
        <v>6325</v>
      </c>
      <c r="I4502" s="10">
        <v>0</v>
      </c>
      <c r="J4502" s="12">
        <v>926</v>
      </c>
      <c r="K4502" s="12">
        <v>0</v>
      </c>
      <c r="L4502" s="12">
        <v>0</v>
      </c>
      <c r="M4502" s="12">
        <v>0</v>
      </c>
      <c r="N4502" s="39">
        <v>4649.74</v>
      </c>
      <c r="O4502" s="31">
        <v>481.78399999999999</v>
      </c>
      <c r="P4502" s="36" t="s">
        <v>41</v>
      </c>
    </row>
    <row r="4503" spans="1:16" ht="84" x14ac:dyDescent="0.25">
      <c r="A4503" s="38">
        <v>41003</v>
      </c>
      <c r="B4503" s="38">
        <v>41003</v>
      </c>
      <c r="C4503" s="11">
        <v>2012</v>
      </c>
      <c r="D4503" s="11" t="s">
        <v>34</v>
      </c>
      <c r="E4503" s="11" t="s">
        <v>333</v>
      </c>
      <c r="F4503" s="36" t="s">
        <v>30</v>
      </c>
      <c r="G4503" s="36" t="s">
        <v>554</v>
      </c>
      <c r="H4503" s="9" t="s">
        <v>6326</v>
      </c>
      <c r="I4503" s="10">
        <v>0</v>
      </c>
      <c r="J4503" s="12">
        <v>2</v>
      </c>
      <c r="K4503" s="12">
        <v>0</v>
      </c>
      <c r="L4503" s="12">
        <v>0</v>
      </c>
      <c r="M4503" s="12">
        <v>0</v>
      </c>
      <c r="N4503" s="39">
        <v>0</v>
      </c>
      <c r="O4503" s="31">
        <v>0</v>
      </c>
      <c r="P4503" s="11" t="s">
        <v>99</v>
      </c>
    </row>
    <row r="4504" spans="1:16" ht="60" x14ac:dyDescent="0.25">
      <c r="A4504" s="38">
        <v>41004</v>
      </c>
      <c r="B4504" s="38">
        <v>41004</v>
      </c>
      <c r="C4504" s="11">
        <v>2012</v>
      </c>
      <c r="D4504" s="35" t="s">
        <v>13</v>
      </c>
      <c r="E4504" s="11" t="s">
        <v>125</v>
      </c>
      <c r="F4504" s="36" t="s">
        <v>57</v>
      </c>
      <c r="G4504" s="36" t="s">
        <v>235</v>
      </c>
      <c r="H4504" s="9" t="s">
        <v>6327</v>
      </c>
      <c r="I4504" s="10">
        <v>0</v>
      </c>
      <c r="J4504" s="12">
        <v>6</v>
      </c>
      <c r="K4504" s="12">
        <v>1</v>
      </c>
      <c r="L4504" s="12">
        <v>0</v>
      </c>
      <c r="M4504" s="12">
        <v>0</v>
      </c>
      <c r="N4504" s="39">
        <v>0</v>
      </c>
      <c r="O4504" s="31">
        <v>0.12</v>
      </c>
      <c r="P4504" s="11" t="s">
        <v>99</v>
      </c>
    </row>
    <row r="4505" spans="1:16" ht="48" x14ac:dyDescent="0.25">
      <c r="A4505" s="38">
        <v>41004</v>
      </c>
      <c r="B4505" s="38">
        <v>41004</v>
      </c>
      <c r="C4505" s="11">
        <v>2012</v>
      </c>
      <c r="D4505" s="35" t="s">
        <v>115</v>
      </c>
      <c r="E4505" s="11" t="s">
        <v>352</v>
      </c>
      <c r="F4505" s="36" t="s">
        <v>57</v>
      </c>
      <c r="G4505" s="36" t="s">
        <v>2549</v>
      </c>
      <c r="H4505" s="9" t="s">
        <v>6328</v>
      </c>
      <c r="I4505" s="10">
        <v>0</v>
      </c>
      <c r="J4505" s="12">
        <v>16</v>
      </c>
      <c r="K4505" s="12">
        <v>0</v>
      </c>
      <c r="L4505" s="12">
        <v>0</v>
      </c>
      <c r="M4505" s="12">
        <v>0</v>
      </c>
      <c r="N4505" s="39">
        <v>0</v>
      </c>
      <c r="O4505" s="31">
        <v>0</v>
      </c>
      <c r="P4505" s="11" t="s">
        <v>99</v>
      </c>
    </row>
    <row r="4506" spans="1:16" ht="72" x14ac:dyDescent="0.25">
      <c r="A4506" s="34">
        <v>41005</v>
      </c>
      <c r="B4506" s="38">
        <v>41005</v>
      </c>
      <c r="C4506" s="11">
        <v>2012</v>
      </c>
      <c r="D4506" s="35" t="s">
        <v>115</v>
      </c>
      <c r="E4506" s="11" t="s">
        <v>116</v>
      </c>
      <c r="F4506" s="36" t="s">
        <v>165</v>
      </c>
      <c r="G4506" s="11" t="s">
        <v>549</v>
      </c>
      <c r="H4506" s="9" t="s">
        <v>6329</v>
      </c>
      <c r="I4506" s="10">
        <v>1</v>
      </c>
      <c r="J4506" s="12">
        <v>19</v>
      </c>
      <c r="K4506" s="12">
        <v>0</v>
      </c>
      <c r="L4506" s="12">
        <v>0</v>
      </c>
      <c r="M4506" s="12">
        <v>0</v>
      </c>
      <c r="N4506" s="39">
        <v>0</v>
      </c>
      <c r="O4506" s="31">
        <v>0.25</v>
      </c>
      <c r="P4506" s="11" t="s">
        <v>99</v>
      </c>
    </row>
    <row r="4507" spans="1:16" ht="84" x14ac:dyDescent="0.25">
      <c r="A4507" s="38">
        <v>41006</v>
      </c>
      <c r="B4507" s="38">
        <v>41006</v>
      </c>
      <c r="C4507" s="11">
        <v>2012</v>
      </c>
      <c r="D4507" s="35" t="s">
        <v>13</v>
      </c>
      <c r="E4507" s="11" t="s">
        <v>112</v>
      </c>
      <c r="F4507" s="36" t="s">
        <v>19</v>
      </c>
      <c r="G4507" s="36" t="s">
        <v>6330</v>
      </c>
      <c r="H4507" s="9" t="s">
        <v>6331</v>
      </c>
      <c r="I4507" s="10">
        <v>5</v>
      </c>
      <c r="J4507" s="12">
        <v>5</v>
      </c>
      <c r="K4507" s="12">
        <v>0</v>
      </c>
      <c r="L4507" s="12">
        <v>0</v>
      </c>
      <c r="M4507" s="12">
        <v>0</v>
      </c>
      <c r="N4507" s="39">
        <v>0</v>
      </c>
      <c r="O4507" s="31">
        <v>5.4999999999999997E-3</v>
      </c>
      <c r="P4507" s="11" t="s">
        <v>99</v>
      </c>
    </row>
    <row r="4508" spans="1:16" ht="96" x14ac:dyDescent="0.25">
      <c r="A4508" s="38">
        <v>41007</v>
      </c>
      <c r="B4508" s="38">
        <v>41069</v>
      </c>
      <c r="C4508" s="11">
        <v>2012</v>
      </c>
      <c r="D4508" s="11" t="s">
        <v>34</v>
      </c>
      <c r="E4508" s="11" t="s">
        <v>35</v>
      </c>
      <c r="F4508" s="36" t="s">
        <v>162</v>
      </c>
      <c r="G4508" s="36" t="s">
        <v>967</v>
      </c>
      <c r="H4508" s="9" t="s">
        <v>6332</v>
      </c>
      <c r="I4508" s="10">
        <v>4</v>
      </c>
      <c r="J4508" s="12">
        <v>1600</v>
      </c>
      <c r="K4508" s="12">
        <v>320</v>
      </c>
      <c r="L4508" s="12">
        <v>0</v>
      </c>
      <c r="M4508" s="12">
        <v>0</v>
      </c>
      <c r="N4508" s="39">
        <v>0</v>
      </c>
      <c r="O4508" s="31">
        <f>(320*5500)/1000000</f>
        <v>1.76</v>
      </c>
      <c r="P4508" s="11" t="s">
        <v>99</v>
      </c>
    </row>
    <row r="4509" spans="1:16" ht="48" x14ac:dyDescent="0.25">
      <c r="A4509" s="38">
        <v>41007</v>
      </c>
      <c r="B4509" s="38">
        <v>41007</v>
      </c>
      <c r="C4509" s="11">
        <v>2012</v>
      </c>
      <c r="D4509" s="11" t="s">
        <v>34</v>
      </c>
      <c r="E4509" s="11" t="s">
        <v>35</v>
      </c>
      <c r="F4509" s="36" t="s">
        <v>162</v>
      </c>
      <c r="G4509" s="36" t="s">
        <v>4285</v>
      </c>
      <c r="H4509" s="9" t="s">
        <v>6333</v>
      </c>
      <c r="I4509" s="10">
        <v>4</v>
      </c>
      <c r="J4509" s="12">
        <v>4</v>
      </c>
      <c r="K4509" s="12">
        <v>0</v>
      </c>
      <c r="L4509" s="12">
        <v>0</v>
      </c>
      <c r="M4509" s="12">
        <v>0</v>
      </c>
      <c r="N4509" s="39">
        <v>0</v>
      </c>
      <c r="O4509" s="31">
        <v>0</v>
      </c>
      <c r="P4509" s="11" t="s">
        <v>99</v>
      </c>
    </row>
    <row r="4510" spans="1:16" ht="24" x14ac:dyDescent="0.25">
      <c r="A4510" s="38">
        <v>41007</v>
      </c>
      <c r="B4510" s="38">
        <v>41007</v>
      </c>
      <c r="C4510" s="11">
        <v>2012</v>
      </c>
      <c r="D4510" s="11" t="s">
        <v>34</v>
      </c>
      <c r="E4510" s="11" t="s">
        <v>35</v>
      </c>
      <c r="F4510" s="36" t="s">
        <v>162</v>
      </c>
      <c r="G4510" s="36" t="s">
        <v>6334</v>
      </c>
      <c r="H4510" s="9" t="s">
        <v>6335</v>
      </c>
      <c r="I4510" s="10">
        <v>0</v>
      </c>
      <c r="J4510" s="12">
        <v>4589</v>
      </c>
      <c r="K4510" s="12">
        <v>123</v>
      </c>
      <c r="L4510" s="12">
        <v>0</v>
      </c>
      <c r="M4510" s="12">
        <v>0</v>
      </c>
      <c r="N4510" s="39">
        <v>0</v>
      </c>
      <c r="O4510" s="31">
        <v>98.67</v>
      </c>
      <c r="P4510" s="36" t="s">
        <v>298</v>
      </c>
    </row>
    <row r="4511" spans="1:16" ht="60" x14ac:dyDescent="0.25">
      <c r="A4511" s="38">
        <v>41008</v>
      </c>
      <c r="B4511" s="38">
        <v>41008</v>
      </c>
      <c r="C4511" s="11">
        <v>2012</v>
      </c>
      <c r="D4511" s="35" t="s">
        <v>115</v>
      </c>
      <c r="E4511" s="11" t="s">
        <v>116</v>
      </c>
      <c r="F4511" s="36" t="s">
        <v>47</v>
      </c>
      <c r="G4511" s="36" t="s">
        <v>382</v>
      </c>
      <c r="H4511" s="9" t="s">
        <v>6336</v>
      </c>
      <c r="I4511" s="10">
        <v>1</v>
      </c>
      <c r="J4511" s="12">
        <v>8</v>
      </c>
      <c r="K4511" s="12">
        <v>0</v>
      </c>
      <c r="L4511" s="12">
        <v>0</v>
      </c>
      <c r="M4511" s="12">
        <v>0</v>
      </c>
      <c r="N4511" s="39">
        <v>0</v>
      </c>
      <c r="O4511" s="31">
        <f>(0.42+39960)/1000000</f>
        <v>3.9960419999999996E-2</v>
      </c>
      <c r="P4511" s="11" t="s">
        <v>99</v>
      </c>
    </row>
    <row r="4512" spans="1:16" ht="60" x14ac:dyDescent="0.25">
      <c r="A4512" s="38">
        <v>41009</v>
      </c>
      <c r="B4512" s="38">
        <v>41009</v>
      </c>
      <c r="C4512" s="11">
        <v>2012</v>
      </c>
      <c r="D4512" s="35" t="s">
        <v>115</v>
      </c>
      <c r="E4512" s="11" t="s">
        <v>116</v>
      </c>
      <c r="F4512" s="36" t="s">
        <v>47</v>
      </c>
      <c r="G4512" s="36" t="s">
        <v>2254</v>
      </c>
      <c r="H4512" s="9" t="s">
        <v>6337</v>
      </c>
      <c r="I4512" s="10">
        <v>2</v>
      </c>
      <c r="J4512" s="12">
        <v>47</v>
      </c>
      <c r="K4512" s="12">
        <v>0</v>
      </c>
      <c r="L4512" s="12">
        <v>0</v>
      </c>
      <c r="M4512" s="12">
        <v>0</v>
      </c>
      <c r="N4512" s="39">
        <v>0</v>
      </c>
      <c r="O4512" s="31">
        <v>0.42</v>
      </c>
      <c r="P4512" s="11" t="s">
        <v>99</v>
      </c>
    </row>
    <row r="4513" spans="1:16" ht="72" x14ac:dyDescent="0.25">
      <c r="A4513" s="38">
        <v>41009</v>
      </c>
      <c r="B4513" s="38">
        <v>41009</v>
      </c>
      <c r="C4513" s="11">
        <v>2012</v>
      </c>
      <c r="D4513" s="35" t="s">
        <v>115</v>
      </c>
      <c r="E4513" s="11" t="s">
        <v>116</v>
      </c>
      <c r="F4513" s="36" t="s">
        <v>47</v>
      </c>
      <c r="G4513" s="36" t="s">
        <v>1346</v>
      </c>
      <c r="H4513" s="9" t="s">
        <v>6338</v>
      </c>
      <c r="I4513" s="10">
        <v>0</v>
      </c>
      <c r="J4513" s="12">
        <v>1</v>
      </c>
      <c r="K4513" s="12">
        <v>0</v>
      </c>
      <c r="L4513" s="12">
        <v>0</v>
      </c>
      <c r="M4513" s="12">
        <v>0</v>
      </c>
      <c r="N4513" s="39">
        <v>0</v>
      </c>
      <c r="O4513" s="31">
        <v>0.28875000000000001</v>
      </c>
      <c r="P4513" s="11" t="s">
        <v>99</v>
      </c>
    </row>
    <row r="4514" spans="1:16" ht="60" x14ac:dyDescent="0.25">
      <c r="A4514" s="38">
        <v>41010</v>
      </c>
      <c r="B4514" s="38">
        <v>41010</v>
      </c>
      <c r="C4514" s="11">
        <v>2012</v>
      </c>
      <c r="D4514" s="35" t="s">
        <v>115</v>
      </c>
      <c r="E4514" s="11" t="s">
        <v>116</v>
      </c>
      <c r="F4514" s="36" t="s">
        <v>162</v>
      </c>
      <c r="G4514" s="36" t="s">
        <v>3736</v>
      </c>
      <c r="H4514" s="9" t="s">
        <v>6339</v>
      </c>
      <c r="I4514" s="10">
        <v>8</v>
      </c>
      <c r="J4514" s="12">
        <v>30</v>
      </c>
      <c r="K4514" s="12">
        <v>0</v>
      </c>
      <c r="L4514" s="12">
        <v>0</v>
      </c>
      <c r="M4514" s="12">
        <v>0</v>
      </c>
      <c r="N4514" s="39">
        <v>0</v>
      </c>
      <c r="O4514" s="31">
        <v>0.42</v>
      </c>
      <c r="P4514" s="11" t="s">
        <v>99</v>
      </c>
    </row>
    <row r="4515" spans="1:16" ht="48" x14ac:dyDescent="0.25">
      <c r="A4515" s="38">
        <v>41010</v>
      </c>
      <c r="B4515" s="38">
        <v>41010</v>
      </c>
      <c r="C4515" s="11">
        <v>2012</v>
      </c>
      <c r="D4515" s="35" t="s">
        <v>13</v>
      </c>
      <c r="E4515" s="11" t="s">
        <v>125</v>
      </c>
      <c r="F4515" s="36" t="s">
        <v>165</v>
      </c>
      <c r="G4515" s="36" t="s">
        <v>5786</v>
      </c>
      <c r="H4515" s="9" t="s">
        <v>6340</v>
      </c>
      <c r="I4515" s="10">
        <v>0</v>
      </c>
      <c r="J4515" s="12">
        <v>5</v>
      </c>
      <c r="K4515" s="12">
        <v>1</v>
      </c>
      <c r="L4515" s="12">
        <v>0</v>
      </c>
      <c r="M4515" s="12">
        <v>0</v>
      </c>
      <c r="N4515" s="39">
        <v>0</v>
      </c>
      <c r="O4515" s="31">
        <f>((5*39690)+(120000))/1000000</f>
        <v>0.31845000000000001</v>
      </c>
      <c r="P4515" s="11" t="s">
        <v>99</v>
      </c>
    </row>
    <row r="4516" spans="1:16" ht="48" x14ac:dyDescent="0.25">
      <c r="A4516" s="34">
        <v>41010</v>
      </c>
      <c r="B4516" s="38">
        <v>41010</v>
      </c>
      <c r="C4516" s="11">
        <v>2012</v>
      </c>
      <c r="D4516" s="35" t="s">
        <v>115</v>
      </c>
      <c r="E4516" s="11" t="s">
        <v>116</v>
      </c>
      <c r="F4516" s="36" t="s">
        <v>21</v>
      </c>
      <c r="G4516" s="11" t="s">
        <v>15</v>
      </c>
      <c r="H4516" s="9" t="s">
        <v>6341</v>
      </c>
      <c r="I4516" s="10">
        <v>1</v>
      </c>
      <c r="J4516" s="12">
        <v>1</v>
      </c>
      <c r="K4516" s="12">
        <v>0</v>
      </c>
      <c r="L4516" s="12">
        <v>0</v>
      </c>
      <c r="M4516" s="12">
        <v>0</v>
      </c>
      <c r="N4516" s="39">
        <v>0</v>
      </c>
      <c r="O4516" s="31">
        <f>((472500)+(11.28*20000))/1000000</f>
        <v>0.69810000000000005</v>
      </c>
      <c r="P4516" s="11" t="s">
        <v>99</v>
      </c>
    </row>
    <row r="4517" spans="1:16" ht="60" x14ac:dyDescent="0.25">
      <c r="A4517" s="38">
        <v>41010</v>
      </c>
      <c r="B4517" s="38">
        <v>41010</v>
      </c>
      <c r="C4517" s="11">
        <v>2012</v>
      </c>
      <c r="D4517" s="35" t="s">
        <v>115</v>
      </c>
      <c r="E4517" s="11" t="s">
        <v>116</v>
      </c>
      <c r="F4517" s="36" t="s">
        <v>162</v>
      </c>
      <c r="G4517" s="36" t="s">
        <v>3641</v>
      </c>
      <c r="H4517" s="9" t="s">
        <v>6342</v>
      </c>
      <c r="I4517" s="12">
        <v>1</v>
      </c>
      <c r="J4517" s="12">
        <v>1</v>
      </c>
      <c r="K4517" s="12">
        <v>0</v>
      </c>
      <c r="L4517" s="12">
        <v>0</v>
      </c>
      <c r="M4517" s="12">
        <v>0</v>
      </c>
      <c r="N4517" s="39">
        <v>0</v>
      </c>
      <c r="O4517" s="31">
        <v>0.47249999999999998</v>
      </c>
      <c r="P4517" s="11" t="s">
        <v>99</v>
      </c>
    </row>
    <row r="4518" spans="1:16" ht="48" x14ac:dyDescent="0.25">
      <c r="A4518" s="34">
        <v>41010</v>
      </c>
      <c r="B4518" s="38">
        <v>41015</v>
      </c>
      <c r="C4518" s="11">
        <v>2012</v>
      </c>
      <c r="D4518" s="35" t="s">
        <v>13</v>
      </c>
      <c r="E4518" s="11" t="s">
        <v>112</v>
      </c>
      <c r="F4518" s="36" t="s">
        <v>189</v>
      </c>
      <c r="G4518" s="11" t="s">
        <v>189</v>
      </c>
      <c r="H4518" s="9" t="s">
        <v>6343</v>
      </c>
      <c r="I4518" s="10">
        <v>0</v>
      </c>
      <c r="J4518" s="12">
        <v>12</v>
      </c>
      <c r="K4518" s="12">
        <v>0</v>
      </c>
      <c r="L4518" s="12">
        <v>0</v>
      </c>
      <c r="M4518" s="12">
        <v>0</v>
      </c>
      <c r="N4518" s="39">
        <v>0</v>
      </c>
      <c r="O4518" s="31">
        <v>0</v>
      </c>
      <c r="P4518" s="11" t="s">
        <v>99</v>
      </c>
    </row>
    <row r="4519" spans="1:16" ht="84" x14ac:dyDescent="0.25">
      <c r="A4519" s="38">
        <v>41011</v>
      </c>
      <c r="B4519" s="38">
        <v>41011</v>
      </c>
      <c r="C4519" s="11">
        <v>2012</v>
      </c>
      <c r="D4519" s="35" t="s">
        <v>115</v>
      </c>
      <c r="E4519" s="11" t="s">
        <v>116</v>
      </c>
      <c r="F4519" s="36" t="s">
        <v>51</v>
      </c>
      <c r="G4519" s="36" t="s">
        <v>244</v>
      </c>
      <c r="H4519" s="9" t="s">
        <v>6344</v>
      </c>
      <c r="I4519" s="10">
        <v>6</v>
      </c>
      <c r="J4519" s="12">
        <v>38</v>
      </c>
      <c r="K4519" s="12">
        <v>0</v>
      </c>
      <c r="L4519" s="12">
        <v>0</v>
      </c>
      <c r="M4519" s="12">
        <v>0</v>
      </c>
      <c r="N4519" s="39">
        <v>0</v>
      </c>
      <c r="O4519" s="31">
        <f>((5*39690)+(288750)+(420000))/1000000</f>
        <v>0.90720000000000001</v>
      </c>
      <c r="P4519" s="11" t="s">
        <v>99</v>
      </c>
    </row>
    <row r="4520" spans="1:16" ht="36" x14ac:dyDescent="0.25">
      <c r="A4520" s="38">
        <v>41011</v>
      </c>
      <c r="B4520" s="38">
        <v>41011</v>
      </c>
      <c r="C4520" s="11">
        <v>2012</v>
      </c>
      <c r="D4520" s="11" t="s">
        <v>34</v>
      </c>
      <c r="E4520" s="11" t="s">
        <v>35</v>
      </c>
      <c r="F4520" s="36" t="s">
        <v>162</v>
      </c>
      <c r="G4520" s="36" t="s">
        <v>6345</v>
      </c>
      <c r="H4520" s="9" t="s">
        <v>6346</v>
      </c>
      <c r="I4520" s="10">
        <v>0</v>
      </c>
      <c r="J4520" s="12">
        <v>14303</v>
      </c>
      <c r="K4520" s="12">
        <v>0</v>
      </c>
      <c r="L4520" s="12">
        <v>0</v>
      </c>
      <c r="M4520" s="12">
        <v>0</v>
      </c>
      <c r="N4520" s="39">
        <v>0</v>
      </c>
      <c r="O4520" s="31">
        <v>3.55</v>
      </c>
      <c r="P4520" s="36" t="s">
        <v>298</v>
      </c>
    </row>
    <row r="4521" spans="1:16" ht="36" x14ac:dyDescent="0.25">
      <c r="A4521" s="38">
        <v>41012</v>
      </c>
      <c r="B4521" s="38">
        <v>41012</v>
      </c>
      <c r="C4521" s="11">
        <v>2012</v>
      </c>
      <c r="D4521" s="35" t="s">
        <v>13</v>
      </c>
      <c r="E4521" s="11" t="s">
        <v>112</v>
      </c>
      <c r="F4521" s="36" t="s">
        <v>57</v>
      </c>
      <c r="G4521" s="36" t="s">
        <v>235</v>
      </c>
      <c r="H4521" s="9" t="s">
        <v>6347</v>
      </c>
      <c r="I4521" s="10">
        <v>0</v>
      </c>
      <c r="J4521" s="12">
        <v>0</v>
      </c>
      <c r="K4521" s="12">
        <v>0</v>
      </c>
      <c r="L4521" s="12">
        <v>0</v>
      </c>
      <c r="M4521" s="12">
        <v>0</v>
      </c>
      <c r="N4521" s="39">
        <v>0</v>
      </c>
      <c r="O4521" s="31">
        <v>0</v>
      </c>
      <c r="P4521" s="11" t="s">
        <v>99</v>
      </c>
    </row>
    <row r="4522" spans="1:16" ht="60" x14ac:dyDescent="0.25">
      <c r="A4522" s="38">
        <v>41014</v>
      </c>
      <c r="B4522" s="38">
        <v>41014</v>
      </c>
      <c r="C4522" s="11">
        <v>2012</v>
      </c>
      <c r="D4522" s="35" t="s">
        <v>115</v>
      </c>
      <c r="E4522" s="11" t="s">
        <v>116</v>
      </c>
      <c r="F4522" s="36" t="s">
        <v>75</v>
      </c>
      <c r="G4522" s="36" t="s">
        <v>389</v>
      </c>
      <c r="H4522" s="9" t="s">
        <v>6348</v>
      </c>
      <c r="I4522" s="10">
        <v>1</v>
      </c>
      <c r="J4522" s="12">
        <v>21</v>
      </c>
      <c r="K4522" s="12">
        <v>0</v>
      </c>
      <c r="L4522" s="12">
        <v>0</v>
      </c>
      <c r="M4522" s="12">
        <v>0</v>
      </c>
      <c r="N4522" s="39">
        <v>0</v>
      </c>
      <c r="O4522" s="31">
        <v>0.42</v>
      </c>
      <c r="P4522" s="11" t="s">
        <v>99</v>
      </c>
    </row>
    <row r="4523" spans="1:16" ht="48" x14ac:dyDescent="0.25">
      <c r="A4523" s="38">
        <v>41014</v>
      </c>
      <c r="B4523" s="38">
        <v>41014</v>
      </c>
      <c r="C4523" s="11">
        <v>2012</v>
      </c>
      <c r="D4523" s="35" t="s">
        <v>13</v>
      </c>
      <c r="E4523" s="11" t="s">
        <v>125</v>
      </c>
      <c r="F4523" s="36" t="s">
        <v>19</v>
      </c>
      <c r="G4523" s="36" t="s">
        <v>1034</v>
      </c>
      <c r="H4523" s="9" t="s">
        <v>6349</v>
      </c>
      <c r="I4523" s="10">
        <v>0</v>
      </c>
      <c r="J4523" s="12">
        <v>5</v>
      </c>
      <c r="K4523" s="12">
        <v>0</v>
      </c>
      <c r="L4523" s="12">
        <v>0</v>
      </c>
      <c r="M4523" s="12">
        <v>0</v>
      </c>
      <c r="N4523" s="39">
        <v>0</v>
      </c>
      <c r="O4523" s="31">
        <v>0</v>
      </c>
      <c r="P4523" s="11" t="s">
        <v>99</v>
      </c>
    </row>
    <row r="4524" spans="1:16" ht="36" x14ac:dyDescent="0.25">
      <c r="A4524" s="38">
        <v>41015</v>
      </c>
      <c r="B4524" s="38">
        <v>41015</v>
      </c>
      <c r="C4524" s="11">
        <v>2012</v>
      </c>
      <c r="D4524" s="11" t="s">
        <v>34</v>
      </c>
      <c r="E4524" s="11" t="s">
        <v>333</v>
      </c>
      <c r="F4524" s="36" t="s">
        <v>21</v>
      </c>
      <c r="G4524" s="36" t="s">
        <v>6350</v>
      </c>
      <c r="H4524" s="9" t="s">
        <v>6351</v>
      </c>
      <c r="I4524" s="10">
        <v>0</v>
      </c>
      <c r="J4524" s="12">
        <v>127</v>
      </c>
      <c r="K4524" s="12">
        <v>0</v>
      </c>
      <c r="L4524" s="12">
        <v>0</v>
      </c>
      <c r="M4524" s="12">
        <v>0</v>
      </c>
      <c r="N4524" s="39">
        <v>258.33</v>
      </c>
      <c r="O4524" s="31">
        <v>26.766999999999999</v>
      </c>
      <c r="P4524" s="36" t="s">
        <v>41</v>
      </c>
    </row>
    <row r="4525" spans="1:16" ht="24" x14ac:dyDescent="0.25">
      <c r="A4525" s="38">
        <v>41016</v>
      </c>
      <c r="B4525" s="38">
        <v>41016</v>
      </c>
      <c r="C4525" s="11">
        <v>2012</v>
      </c>
      <c r="D4525" s="11" t="s">
        <v>34</v>
      </c>
      <c r="E4525" s="11" t="s">
        <v>35</v>
      </c>
      <c r="F4525" s="36" t="s">
        <v>162</v>
      </c>
      <c r="G4525" s="36" t="s">
        <v>5589</v>
      </c>
      <c r="H4525" s="9" t="s">
        <v>6352</v>
      </c>
      <c r="I4525" s="10">
        <v>0</v>
      </c>
      <c r="J4525" s="12">
        <v>387</v>
      </c>
      <c r="K4525" s="12">
        <v>0</v>
      </c>
      <c r="L4525" s="12">
        <v>0</v>
      </c>
      <c r="M4525" s="12">
        <v>0</v>
      </c>
      <c r="N4525" s="39">
        <v>546</v>
      </c>
      <c r="O4525" s="31">
        <v>4.1429999999999998</v>
      </c>
      <c r="P4525" s="36" t="s">
        <v>41</v>
      </c>
    </row>
    <row r="4526" spans="1:16" ht="36" x14ac:dyDescent="0.25">
      <c r="A4526" s="38">
        <v>41016</v>
      </c>
      <c r="B4526" s="38">
        <v>41016</v>
      </c>
      <c r="C4526" s="11">
        <v>2012</v>
      </c>
      <c r="D4526" s="11" t="s">
        <v>34</v>
      </c>
      <c r="E4526" s="11" t="s">
        <v>35</v>
      </c>
      <c r="F4526" s="36" t="s">
        <v>162</v>
      </c>
      <c r="G4526" s="9" t="s">
        <v>6353</v>
      </c>
      <c r="H4526" s="9" t="s">
        <v>6354</v>
      </c>
      <c r="I4526" s="10">
        <v>0</v>
      </c>
      <c r="J4526" s="12">
        <v>17455</v>
      </c>
      <c r="K4526" s="12">
        <v>87</v>
      </c>
      <c r="L4526" s="12">
        <v>0</v>
      </c>
      <c r="M4526" s="12">
        <v>0</v>
      </c>
      <c r="N4526" s="39">
        <v>0</v>
      </c>
      <c r="O4526" s="31">
        <v>32.679000000000002</v>
      </c>
      <c r="P4526" s="36" t="s">
        <v>298</v>
      </c>
    </row>
    <row r="4527" spans="1:16" ht="60" x14ac:dyDescent="0.25">
      <c r="A4527" s="38">
        <v>41016</v>
      </c>
      <c r="B4527" s="38">
        <v>41016</v>
      </c>
      <c r="C4527" s="11">
        <v>2012</v>
      </c>
      <c r="D4527" s="11" t="s">
        <v>34</v>
      </c>
      <c r="E4527" s="11" t="s">
        <v>35</v>
      </c>
      <c r="F4527" s="36" t="s">
        <v>155</v>
      </c>
      <c r="G4527" s="36" t="s">
        <v>5797</v>
      </c>
      <c r="H4527" s="9" t="s">
        <v>6355</v>
      </c>
      <c r="I4527" s="10">
        <v>0</v>
      </c>
      <c r="J4527" s="12">
        <v>300</v>
      </c>
      <c r="K4527" s="12">
        <v>60</v>
      </c>
      <c r="L4527" s="12">
        <v>0</v>
      </c>
      <c r="M4527" s="12">
        <v>0</v>
      </c>
      <c r="N4527" s="39">
        <v>0</v>
      </c>
      <c r="O4527" s="31">
        <f>((60*5500)+(60*10000))/1000000</f>
        <v>0.93</v>
      </c>
      <c r="P4527" s="11" t="s">
        <v>99</v>
      </c>
    </row>
    <row r="4528" spans="1:16" ht="72" x14ac:dyDescent="0.25">
      <c r="A4528" s="38">
        <v>41016</v>
      </c>
      <c r="B4528" s="38">
        <v>41016</v>
      </c>
      <c r="C4528" s="11">
        <v>2012</v>
      </c>
      <c r="D4528" s="11" t="s">
        <v>34</v>
      </c>
      <c r="E4528" s="11" t="s">
        <v>333</v>
      </c>
      <c r="F4528" s="36" t="s">
        <v>44</v>
      </c>
      <c r="G4528" s="36" t="s">
        <v>889</v>
      </c>
      <c r="H4528" s="9" t="s">
        <v>6356</v>
      </c>
      <c r="I4528" s="10">
        <v>0</v>
      </c>
      <c r="J4528" s="12">
        <v>1</v>
      </c>
      <c r="K4528" s="12">
        <v>26</v>
      </c>
      <c r="L4528" s="12">
        <v>0</v>
      </c>
      <c r="M4528" s="12">
        <v>0</v>
      </c>
      <c r="N4528" s="39">
        <v>0</v>
      </c>
      <c r="O4528" s="31">
        <f>((25*5500)+(120000))/1000000</f>
        <v>0.25750000000000001</v>
      </c>
      <c r="P4528" s="11" t="s">
        <v>99</v>
      </c>
    </row>
    <row r="4529" spans="1:16" ht="84" x14ac:dyDescent="0.25">
      <c r="A4529" s="38">
        <v>41016</v>
      </c>
      <c r="B4529" s="38">
        <v>41016</v>
      </c>
      <c r="C4529" s="11">
        <v>2012</v>
      </c>
      <c r="D4529" s="11" t="s">
        <v>34</v>
      </c>
      <c r="E4529" s="11" t="s">
        <v>35</v>
      </c>
      <c r="F4529" s="36" t="s">
        <v>162</v>
      </c>
      <c r="G4529" s="36" t="s">
        <v>6357</v>
      </c>
      <c r="H4529" s="9" t="s">
        <v>6358</v>
      </c>
      <c r="I4529" s="10">
        <v>0</v>
      </c>
      <c r="J4529" s="12">
        <v>5610</v>
      </c>
      <c r="K4529" s="12">
        <v>1122</v>
      </c>
      <c r="L4529" s="12">
        <v>0</v>
      </c>
      <c r="M4529" s="12">
        <v>0</v>
      </c>
      <c r="N4529" s="39">
        <v>0</v>
      </c>
      <c r="O4529" s="31">
        <f>(K4529*5500)/1000000</f>
        <v>6.1710000000000003</v>
      </c>
      <c r="P4529" s="11" t="s">
        <v>99</v>
      </c>
    </row>
    <row r="4530" spans="1:16" ht="108" x14ac:dyDescent="0.25">
      <c r="A4530" s="38">
        <v>41016</v>
      </c>
      <c r="B4530" s="38">
        <v>41016</v>
      </c>
      <c r="C4530" s="11">
        <v>2012</v>
      </c>
      <c r="D4530" s="35" t="s">
        <v>115</v>
      </c>
      <c r="E4530" s="11" t="s">
        <v>116</v>
      </c>
      <c r="F4530" s="36" t="s">
        <v>59</v>
      </c>
      <c r="G4530" s="36" t="s">
        <v>484</v>
      </c>
      <c r="H4530" s="9" t="s">
        <v>6359</v>
      </c>
      <c r="I4530" s="10">
        <v>0</v>
      </c>
      <c r="J4530" s="12">
        <v>1</v>
      </c>
      <c r="K4530" s="12">
        <v>0</v>
      </c>
      <c r="L4530" s="12">
        <v>0</v>
      </c>
      <c r="M4530" s="12">
        <v>0</v>
      </c>
      <c r="N4530" s="39">
        <v>0</v>
      </c>
      <c r="O4530" s="31">
        <v>0.20799999999999999</v>
      </c>
      <c r="P4530" s="11" t="s">
        <v>99</v>
      </c>
    </row>
    <row r="4531" spans="1:16" ht="96" x14ac:dyDescent="0.25">
      <c r="A4531" s="34">
        <v>41017</v>
      </c>
      <c r="B4531" s="34">
        <v>41092</v>
      </c>
      <c r="C4531" s="11">
        <v>2012</v>
      </c>
      <c r="D4531" s="35" t="s">
        <v>13</v>
      </c>
      <c r="E4531" s="11" t="s">
        <v>173</v>
      </c>
      <c r="F4531" s="36" t="s">
        <v>59</v>
      </c>
      <c r="G4531" s="36" t="s">
        <v>1761</v>
      </c>
      <c r="H4531" s="9" t="s">
        <v>6360</v>
      </c>
      <c r="I4531" s="10">
        <v>0</v>
      </c>
      <c r="J4531" s="12">
        <v>0</v>
      </c>
      <c r="K4531" s="12">
        <v>0</v>
      </c>
      <c r="L4531" s="12">
        <v>0</v>
      </c>
      <c r="M4531" s="12">
        <v>0</v>
      </c>
      <c r="N4531" s="39">
        <v>0</v>
      </c>
      <c r="O4531" s="31">
        <v>0</v>
      </c>
      <c r="P4531" s="11" t="s">
        <v>99</v>
      </c>
    </row>
    <row r="4532" spans="1:16" ht="84" x14ac:dyDescent="0.25">
      <c r="A4532" s="38">
        <v>41018</v>
      </c>
      <c r="B4532" s="38">
        <v>41018</v>
      </c>
      <c r="C4532" s="11">
        <v>2012</v>
      </c>
      <c r="D4532" s="35" t="s">
        <v>13</v>
      </c>
      <c r="E4532" s="11" t="s">
        <v>149</v>
      </c>
      <c r="F4532" s="36" t="s">
        <v>162</v>
      </c>
      <c r="G4532" s="36" t="s">
        <v>175</v>
      </c>
      <c r="H4532" s="9" t="s">
        <v>6361</v>
      </c>
      <c r="I4532" s="10">
        <v>0</v>
      </c>
      <c r="J4532" s="12">
        <v>50</v>
      </c>
      <c r="K4532" s="12">
        <v>0</v>
      </c>
      <c r="L4532" s="12">
        <v>0</v>
      </c>
      <c r="M4532" s="12">
        <v>0</v>
      </c>
      <c r="N4532" s="39">
        <v>0</v>
      </c>
      <c r="O4532" s="31">
        <v>0</v>
      </c>
      <c r="P4532" s="11" t="s">
        <v>99</v>
      </c>
    </row>
    <row r="4533" spans="1:16" ht="36" x14ac:dyDescent="0.25">
      <c r="A4533" s="34">
        <v>41018</v>
      </c>
      <c r="B4533" s="34">
        <v>41018</v>
      </c>
      <c r="C4533" s="11">
        <v>2012</v>
      </c>
      <c r="D4533" s="35" t="s">
        <v>13</v>
      </c>
      <c r="E4533" s="11" t="s">
        <v>125</v>
      </c>
      <c r="F4533" s="36" t="s">
        <v>15</v>
      </c>
      <c r="G4533" s="36" t="s">
        <v>3901</v>
      </c>
      <c r="H4533" s="9" t="s">
        <v>6362</v>
      </c>
      <c r="I4533" s="10">
        <v>0</v>
      </c>
      <c r="J4533" s="12">
        <v>4</v>
      </c>
      <c r="K4533" s="12">
        <v>0</v>
      </c>
      <c r="L4533" s="12">
        <v>0</v>
      </c>
      <c r="M4533" s="12">
        <v>0</v>
      </c>
      <c r="N4533" s="39">
        <v>0</v>
      </c>
      <c r="O4533" s="31">
        <v>0</v>
      </c>
      <c r="P4533" s="11" t="s">
        <v>99</v>
      </c>
    </row>
    <row r="4534" spans="1:16" ht="48" x14ac:dyDescent="0.25">
      <c r="A4534" s="38">
        <v>41018</v>
      </c>
      <c r="B4534" s="38">
        <v>41018</v>
      </c>
      <c r="C4534" s="11">
        <v>2012</v>
      </c>
      <c r="D4534" s="35" t="s">
        <v>115</v>
      </c>
      <c r="E4534" s="11" t="s">
        <v>116</v>
      </c>
      <c r="F4534" s="36" t="s">
        <v>47</v>
      </c>
      <c r="G4534" s="36" t="s">
        <v>501</v>
      </c>
      <c r="H4534" s="9" t="s">
        <v>6363</v>
      </c>
      <c r="I4534" s="10">
        <v>0</v>
      </c>
      <c r="J4534" s="12">
        <v>0</v>
      </c>
      <c r="K4534" s="12">
        <v>0</v>
      </c>
      <c r="L4534" s="12">
        <v>0</v>
      </c>
      <c r="M4534" s="12">
        <v>0</v>
      </c>
      <c r="N4534" s="39">
        <v>0</v>
      </c>
      <c r="O4534" s="31">
        <f>((472500)+(34000*11.28))/1000000</f>
        <v>0.85602</v>
      </c>
      <c r="P4534" s="11" t="s">
        <v>99</v>
      </c>
    </row>
    <row r="4535" spans="1:16" ht="72" x14ac:dyDescent="0.25">
      <c r="A4535" s="38">
        <v>41019</v>
      </c>
      <c r="B4535" s="38">
        <v>41019</v>
      </c>
      <c r="C4535" s="11">
        <v>2012</v>
      </c>
      <c r="D4535" s="35" t="s">
        <v>115</v>
      </c>
      <c r="E4535" s="11" t="s">
        <v>116</v>
      </c>
      <c r="F4535" s="36" t="s">
        <v>162</v>
      </c>
      <c r="G4535" s="36" t="s">
        <v>5703</v>
      </c>
      <c r="H4535" s="9" t="s">
        <v>6364</v>
      </c>
      <c r="I4535" s="10">
        <v>43</v>
      </c>
      <c r="J4535" s="12">
        <v>49</v>
      </c>
      <c r="K4535" s="12">
        <v>0</v>
      </c>
      <c r="L4535" s="12">
        <v>0</v>
      </c>
      <c r="M4535" s="12">
        <v>0</v>
      </c>
      <c r="N4535" s="39">
        <v>0</v>
      </c>
      <c r="O4535" s="31">
        <f>(420000+288750)/1000000</f>
        <v>0.70874999999999999</v>
      </c>
      <c r="P4535" s="11" t="s">
        <v>99</v>
      </c>
    </row>
    <row r="4536" spans="1:16" ht="84" x14ac:dyDescent="0.25">
      <c r="A4536" s="38">
        <v>41019</v>
      </c>
      <c r="B4536" s="38">
        <v>41019</v>
      </c>
      <c r="C4536" s="11">
        <v>2012</v>
      </c>
      <c r="D4536" s="35" t="s">
        <v>115</v>
      </c>
      <c r="E4536" s="11" t="s">
        <v>116</v>
      </c>
      <c r="F4536" s="36" t="s">
        <v>19</v>
      </c>
      <c r="G4536" s="36" t="s">
        <v>5099</v>
      </c>
      <c r="H4536" s="9" t="s">
        <v>6365</v>
      </c>
      <c r="I4536" s="10">
        <v>1</v>
      </c>
      <c r="J4536" s="12">
        <v>40</v>
      </c>
      <c r="K4536" s="12">
        <v>0</v>
      </c>
      <c r="L4536" s="12">
        <v>0</v>
      </c>
      <c r="M4536" s="12">
        <v>0</v>
      </c>
      <c r="N4536" s="39">
        <v>0</v>
      </c>
      <c r="O4536" s="31">
        <f>(420000+288750)/1000000</f>
        <v>0.70874999999999999</v>
      </c>
      <c r="P4536" s="11" t="s">
        <v>99</v>
      </c>
    </row>
    <row r="4537" spans="1:16" ht="48" x14ac:dyDescent="0.25">
      <c r="A4537" s="38">
        <v>41019</v>
      </c>
      <c r="B4537" s="38">
        <v>41020</v>
      </c>
      <c r="C4537" s="11">
        <v>2012</v>
      </c>
      <c r="D4537" s="35" t="s">
        <v>13</v>
      </c>
      <c r="E4537" s="11" t="s">
        <v>112</v>
      </c>
      <c r="F4537" s="36" t="s">
        <v>51</v>
      </c>
      <c r="G4537" s="36" t="s">
        <v>6183</v>
      </c>
      <c r="H4537" s="9" t="s">
        <v>6366</v>
      </c>
      <c r="I4537" s="10">
        <v>0</v>
      </c>
      <c r="J4537" s="12">
        <v>85</v>
      </c>
      <c r="K4537" s="12">
        <v>0</v>
      </c>
      <c r="L4537" s="12">
        <v>0</v>
      </c>
      <c r="M4537" s="12">
        <v>0</v>
      </c>
      <c r="N4537" s="39">
        <v>0</v>
      </c>
      <c r="O4537" s="31">
        <v>0</v>
      </c>
      <c r="P4537" s="11" t="s">
        <v>99</v>
      </c>
    </row>
    <row r="4538" spans="1:16" ht="108" x14ac:dyDescent="0.25">
      <c r="A4538" s="38">
        <v>41020</v>
      </c>
      <c r="B4538" s="34">
        <v>41022</v>
      </c>
      <c r="C4538" s="11">
        <v>2012</v>
      </c>
      <c r="D4538" s="35" t="s">
        <v>115</v>
      </c>
      <c r="E4538" s="11" t="s">
        <v>116</v>
      </c>
      <c r="F4538" s="36" t="s">
        <v>21</v>
      </c>
      <c r="G4538" s="36" t="s">
        <v>2176</v>
      </c>
      <c r="H4538" s="9" t="s">
        <v>6367</v>
      </c>
      <c r="I4538" s="10">
        <v>1</v>
      </c>
      <c r="J4538" s="12">
        <v>7</v>
      </c>
      <c r="K4538" s="12">
        <v>0</v>
      </c>
      <c r="L4538" s="12">
        <v>0</v>
      </c>
      <c r="M4538" s="12">
        <v>0</v>
      </c>
      <c r="N4538" s="39">
        <v>0</v>
      </c>
      <c r="O4538" s="31">
        <v>0</v>
      </c>
      <c r="P4538" s="11" t="s">
        <v>99</v>
      </c>
    </row>
    <row r="4539" spans="1:16" ht="60" x14ac:dyDescent="0.25">
      <c r="A4539" s="38">
        <v>41021</v>
      </c>
      <c r="B4539" s="38">
        <v>41021</v>
      </c>
      <c r="C4539" s="11">
        <v>2012</v>
      </c>
      <c r="D4539" s="35" t="s">
        <v>115</v>
      </c>
      <c r="E4539" s="11" t="s">
        <v>116</v>
      </c>
      <c r="F4539" s="36" t="s">
        <v>77</v>
      </c>
      <c r="G4539" s="36" t="s">
        <v>1727</v>
      </c>
      <c r="H4539" s="9" t="s">
        <v>6368</v>
      </c>
      <c r="I4539" s="10">
        <v>2</v>
      </c>
      <c r="J4539" s="12">
        <v>4</v>
      </c>
      <c r="K4539" s="12">
        <v>0</v>
      </c>
      <c r="L4539" s="12">
        <v>0</v>
      </c>
      <c r="M4539" s="12">
        <v>0</v>
      </c>
      <c r="N4539" s="39">
        <v>0</v>
      </c>
      <c r="O4539" s="31">
        <f>(39960*2)/1000000</f>
        <v>7.9920000000000005E-2</v>
      </c>
      <c r="P4539" s="11" t="s">
        <v>99</v>
      </c>
    </row>
    <row r="4540" spans="1:16" ht="60" x14ac:dyDescent="0.25">
      <c r="A4540" s="38">
        <v>41021</v>
      </c>
      <c r="B4540" s="38">
        <v>41021</v>
      </c>
      <c r="C4540" s="11">
        <v>2012</v>
      </c>
      <c r="D4540" s="35" t="s">
        <v>115</v>
      </c>
      <c r="E4540" s="11" t="s">
        <v>116</v>
      </c>
      <c r="F4540" s="36" t="s">
        <v>92</v>
      </c>
      <c r="G4540" s="36" t="s">
        <v>6369</v>
      </c>
      <c r="H4540" s="9" t="s">
        <v>6370</v>
      </c>
      <c r="I4540" s="10">
        <v>1</v>
      </c>
      <c r="J4540" s="12">
        <v>6</v>
      </c>
      <c r="K4540" s="12">
        <v>0</v>
      </c>
      <c r="L4540" s="12">
        <v>0</v>
      </c>
      <c r="M4540" s="12">
        <v>0</v>
      </c>
      <c r="N4540" s="39">
        <v>0</v>
      </c>
      <c r="O4540" s="31">
        <v>0.28875000000000001</v>
      </c>
      <c r="P4540" s="11" t="s">
        <v>99</v>
      </c>
    </row>
    <row r="4541" spans="1:16" ht="24" x14ac:dyDescent="0.25">
      <c r="A4541" s="38">
        <v>41022</v>
      </c>
      <c r="B4541" s="38">
        <v>41026</v>
      </c>
      <c r="C4541" s="11">
        <v>2012</v>
      </c>
      <c r="D4541" s="11" t="s">
        <v>34</v>
      </c>
      <c r="E4541" s="11" t="s">
        <v>333</v>
      </c>
      <c r="F4541" s="36" t="s">
        <v>162</v>
      </c>
      <c r="G4541" s="36" t="s">
        <v>6371</v>
      </c>
      <c r="H4541" s="9" t="s">
        <v>6372</v>
      </c>
      <c r="I4541" s="10">
        <v>0</v>
      </c>
      <c r="J4541" s="12">
        <v>110</v>
      </c>
      <c r="K4541" s="12">
        <v>0</v>
      </c>
      <c r="L4541" s="12">
        <v>0</v>
      </c>
      <c r="M4541" s="12">
        <v>0</v>
      </c>
      <c r="N4541" s="39">
        <v>263.5</v>
      </c>
      <c r="O4541" s="31">
        <v>2.972</v>
      </c>
      <c r="P4541" s="36" t="s">
        <v>41</v>
      </c>
    </row>
    <row r="4542" spans="1:16" ht="48" x14ac:dyDescent="0.25">
      <c r="A4542" s="38">
        <v>41023</v>
      </c>
      <c r="B4542" s="38">
        <v>41024</v>
      </c>
      <c r="C4542" s="11">
        <v>2012</v>
      </c>
      <c r="D4542" s="11" t="s">
        <v>34</v>
      </c>
      <c r="E4542" s="11" t="s">
        <v>333</v>
      </c>
      <c r="F4542" s="36" t="s">
        <v>162</v>
      </c>
      <c r="G4542" s="36" t="s">
        <v>6373</v>
      </c>
      <c r="H4542" s="9" t="s">
        <v>6374</v>
      </c>
      <c r="I4542" s="10">
        <v>0</v>
      </c>
      <c r="J4542" s="12">
        <v>2139</v>
      </c>
      <c r="K4542" s="12">
        <v>0</v>
      </c>
      <c r="L4542" s="12">
        <v>0</v>
      </c>
      <c r="M4542" s="12">
        <v>0</v>
      </c>
      <c r="N4542" s="39">
        <v>7437</v>
      </c>
      <c r="O4542" s="31">
        <v>84.081000000000003</v>
      </c>
      <c r="P4542" s="36" t="s">
        <v>41</v>
      </c>
    </row>
    <row r="4543" spans="1:16" ht="48" x14ac:dyDescent="0.25">
      <c r="A4543" s="38">
        <v>41025</v>
      </c>
      <c r="B4543" s="38">
        <v>41025</v>
      </c>
      <c r="C4543" s="11">
        <v>2012</v>
      </c>
      <c r="D4543" s="35" t="s">
        <v>13</v>
      </c>
      <c r="E4543" s="11" t="s">
        <v>173</v>
      </c>
      <c r="F4543" s="36" t="s">
        <v>59</v>
      </c>
      <c r="G4543" s="36" t="s">
        <v>1761</v>
      </c>
      <c r="H4543" s="9" t="s">
        <v>6375</v>
      </c>
      <c r="I4543" s="10">
        <v>0</v>
      </c>
      <c r="J4543" s="12">
        <v>80</v>
      </c>
      <c r="K4543" s="12">
        <v>8</v>
      </c>
      <c r="L4543" s="12">
        <v>0</v>
      </c>
      <c r="M4543" s="12">
        <v>0</v>
      </c>
      <c r="N4543" s="39">
        <v>0</v>
      </c>
      <c r="O4543" s="31">
        <v>0</v>
      </c>
      <c r="P4543" s="11" t="s">
        <v>99</v>
      </c>
    </row>
    <row r="4544" spans="1:16" ht="72" x14ac:dyDescent="0.25">
      <c r="A4544" s="38">
        <v>41028</v>
      </c>
      <c r="B4544" s="38">
        <v>41028</v>
      </c>
      <c r="C4544" s="11">
        <v>2012</v>
      </c>
      <c r="D4544" s="35" t="s">
        <v>115</v>
      </c>
      <c r="E4544" s="11" t="s">
        <v>116</v>
      </c>
      <c r="F4544" s="36" t="s">
        <v>47</v>
      </c>
      <c r="G4544" s="36" t="s">
        <v>4584</v>
      </c>
      <c r="H4544" s="9" t="s">
        <v>6376</v>
      </c>
      <c r="I4544" s="10">
        <v>4</v>
      </c>
      <c r="J4544" s="12">
        <v>14</v>
      </c>
      <c r="K4544" s="12">
        <v>0</v>
      </c>
      <c r="L4544" s="12">
        <v>0</v>
      </c>
      <c r="M4544" s="12">
        <v>0</v>
      </c>
      <c r="N4544" s="39">
        <v>0</v>
      </c>
      <c r="O4544" s="31">
        <f>(420000+39960)/1000000</f>
        <v>0.45995999999999998</v>
      </c>
      <c r="P4544" s="11" t="s">
        <v>99</v>
      </c>
    </row>
    <row r="4545" spans="1:16" ht="48" x14ac:dyDescent="0.25">
      <c r="A4545" s="38">
        <v>41029</v>
      </c>
      <c r="B4545" s="38">
        <v>41029</v>
      </c>
      <c r="C4545" s="11">
        <v>2012</v>
      </c>
      <c r="D4545" s="35" t="s">
        <v>13</v>
      </c>
      <c r="E4545" s="11" t="s">
        <v>125</v>
      </c>
      <c r="F4545" s="36" t="s">
        <v>32</v>
      </c>
      <c r="G4545" s="36" t="s">
        <v>6377</v>
      </c>
      <c r="H4545" s="9" t="s">
        <v>6378</v>
      </c>
      <c r="I4545" s="10">
        <v>1</v>
      </c>
      <c r="J4545" s="12">
        <v>1</v>
      </c>
      <c r="K4545" s="12">
        <v>0</v>
      </c>
      <c r="L4545" s="12">
        <v>0</v>
      </c>
      <c r="M4545" s="12">
        <v>0</v>
      </c>
      <c r="N4545" s="39">
        <v>0</v>
      </c>
      <c r="O4545" s="31">
        <v>0</v>
      </c>
      <c r="P4545" s="11" t="s">
        <v>99</v>
      </c>
    </row>
    <row r="4546" spans="1:16" ht="60" x14ac:dyDescent="0.25">
      <c r="A4546" s="38">
        <v>41030</v>
      </c>
      <c r="B4546" s="38">
        <v>41121</v>
      </c>
      <c r="C4546" s="11">
        <v>2012</v>
      </c>
      <c r="D4546" s="11" t="s">
        <v>34</v>
      </c>
      <c r="E4546" s="11" t="s">
        <v>39</v>
      </c>
      <c r="F4546" s="36" t="s">
        <v>24</v>
      </c>
      <c r="G4546" s="9" t="s">
        <v>6379</v>
      </c>
      <c r="H4546" s="9" t="s">
        <v>6380</v>
      </c>
      <c r="I4546" s="10">
        <v>0</v>
      </c>
      <c r="J4546" s="12">
        <v>4228</v>
      </c>
      <c r="K4546" s="12">
        <v>0</v>
      </c>
      <c r="L4546" s="12">
        <v>0</v>
      </c>
      <c r="M4546" s="12">
        <v>0</v>
      </c>
      <c r="N4546" s="39">
        <v>6010.36</v>
      </c>
      <c r="O4546" s="31">
        <v>147.33799999999999</v>
      </c>
      <c r="P4546" s="36" t="s">
        <v>41</v>
      </c>
    </row>
    <row r="4547" spans="1:16" ht="72" x14ac:dyDescent="0.25">
      <c r="A4547" s="38">
        <v>41031</v>
      </c>
      <c r="B4547" s="38">
        <v>41031</v>
      </c>
      <c r="C4547" s="11">
        <v>2012</v>
      </c>
      <c r="D4547" s="35" t="s">
        <v>13</v>
      </c>
      <c r="E4547" s="11" t="s">
        <v>125</v>
      </c>
      <c r="F4547" s="36" t="s">
        <v>47</v>
      </c>
      <c r="G4547" s="36" t="s">
        <v>2113</v>
      </c>
      <c r="H4547" s="9" t="s">
        <v>6381</v>
      </c>
      <c r="I4547" s="10">
        <v>0</v>
      </c>
      <c r="J4547" s="12">
        <v>5</v>
      </c>
      <c r="K4547" s="12">
        <v>1</v>
      </c>
      <c r="L4547" s="12">
        <v>0</v>
      </c>
      <c r="M4547" s="12">
        <v>0</v>
      </c>
      <c r="N4547" s="39">
        <v>0</v>
      </c>
      <c r="O4547" s="31">
        <v>0.12</v>
      </c>
      <c r="P4547" s="11" t="s">
        <v>99</v>
      </c>
    </row>
    <row r="4548" spans="1:16" ht="132" x14ac:dyDescent="0.25">
      <c r="A4548" s="38">
        <v>41032</v>
      </c>
      <c r="B4548" s="38">
        <v>41032</v>
      </c>
      <c r="C4548" s="11">
        <v>2012</v>
      </c>
      <c r="D4548" s="35" t="s">
        <v>13</v>
      </c>
      <c r="E4548" s="11" t="s">
        <v>751</v>
      </c>
      <c r="F4548" s="36" t="s">
        <v>32</v>
      </c>
      <c r="G4548" s="36" t="s">
        <v>611</v>
      </c>
      <c r="H4548" s="9" t="s">
        <v>6382</v>
      </c>
      <c r="I4548" s="10">
        <v>1</v>
      </c>
      <c r="J4548" s="12">
        <v>6</v>
      </c>
      <c r="K4548" s="12">
        <v>0</v>
      </c>
      <c r="L4548" s="12">
        <v>0</v>
      </c>
      <c r="M4548" s="12">
        <v>0</v>
      </c>
      <c r="N4548" s="39">
        <v>0</v>
      </c>
      <c r="O4548" s="31">
        <v>0</v>
      </c>
      <c r="P4548" s="11" t="s">
        <v>99</v>
      </c>
    </row>
    <row r="4549" spans="1:16" ht="36" x14ac:dyDescent="0.25">
      <c r="A4549" s="38">
        <v>41034</v>
      </c>
      <c r="B4549" s="38">
        <v>41034</v>
      </c>
      <c r="C4549" s="11">
        <v>2012</v>
      </c>
      <c r="D4549" s="35" t="s">
        <v>13</v>
      </c>
      <c r="E4549" s="11" t="s">
        <v>173</v>
      </c>
      <c r="F4549" s="36" t="s">
        <v>28</v>
      </c>
      <c r="G4549" s="36" t="s">
        <v>698</v>
      </c>
      <c r="H4549" s="9" t="s">
        <v>6383</v>
      </c>
      <c r="I4549" s="10">
        <v>0</v>
      </c>
      <c r="J4549" s="12">
        <v>0</v>
      </c>
      <c r="K4549" s="12">
        <v>0</v>
      </c>
      <c r="L4549" s="12">
        <v>0</v>
      </c>
      <c r="M4549" s="12">
        <v>0</v>
      </c>
      <c r="N4549" s="39">
        <v>0</v>
      </c>
      <c r="O4549" s="31">
        <v>0</v>
      </c>
      <c r="P4549" s="11" t="s">
        <v>99</v>
      </c>
    </row>
    <row r="4550" spans="1:16" ht="48" x14ac:dyDescent="0.25">
      <c r="A4550" s="38">
        <v>41036</v>
      </c>
      <c r="B4550" s="38">
        <v>41036</v>
      </c>
      <c r="C4550" s="11">
        <v>2012</v>
      </c>
      <c r="D4550" s="35" t="s">
        <v>115</v>
      </c>
      <c r="E4550" s="11" t="s">
        <v>116</v>
      </c>
      <c r="F4550" s="36" t="s">
        <v>21</v>
      </c>
      <c r="G4550" s="36" t="s">
        <v>6270</v>
      </c>
      <c r="H4550" s="9" t="s">
        <v>6384</v>
      </c>
      <c r="I4550" s="10">
        <v>0</v>
      </c>
      <c r="J4550" s="12">
        <v>18</v>
      </c>
      <c r="K4550" s="12">
        <v>0</v>
      </c>
      <c r="L4550" s="12">
        <v>0</v>
      </c>
      <c r="M4550" s="12">
        <v>0</v>
      </c>
      <c r="N4550" s="39">
        <v>0</v>
      </c>
      <c r="O4550" s="31">
        <v>0.42</v>
      </c>
      <c r="P4550" s="11" t="s">
        <v>99</v>
      </c>
    </row>
    <row r="4551" spans="1:16" ht="48" x14ac:dyDescent="0.25">
      <c r="A4551" s="38">
        <v>41037</v>
      </c>
      <c r="B4551" s="38">
        <v>41037</v>
      </c>
      <c r="C4551" s="11">
        <v>2012</v>
      </c>
      <c r="D4551" s="35" t="s">
        <v>115</v>
      </c>
      <c r="E4551" s="11" t="s">
        <v>116</v>
      </c>
      <c r="F4551" s="36" t="s">
        <v>32</v>
      </c>
      <c r="G4551" s="36" t="s">
        <v>6218</v>
      </c>
      <c r="H4551" s="9" t="s">
        <v>6385</v>
      </c>
      <c r="I4551" s="10">
        <v>3</v>
      </c>
      <c r="J4551" s="12">
        <v>3</v>
      </c>
      <c r="K4551" s="12">
        <v>0</v>
      </c>
      <c r="L4551" s="12">
        <v>0</v>
      </c>
      <c r="M4551" s="12">
        <v>0</v>
      </c>
      <c r="N4551" s="39">
        <v>0</v>
      </c>
      <c r="O4551" s="31">
        <f>(0.03996)</f>
        <v>3.9960000000000002E-2</v>
      </c>
      <c r="P4551" s="11" t="s">
        <v>99</v>
      </c>
    </row>
    <row r="4552" spans="1:16" ht="60" x14ac:dyDescent="0.25">
      <c r="A4552" s="38">
        <v>41037</v>
      </c>
      <c r="B4552" s="38">
        <v>41037</v>
      </c>
      <c r="C4552" s="11">
        <v>2012</v>
      </c>
      <c r="D4552" s="35" t="s">
        <v>13</v>
      </c>
      <c r="E4552" s="11" t="s">
        <v>125</v>
      </c>
      <c r="F4552" s="36" t="s">
        <v>42</v>
      </c>
      <c r="G4552" s="36" t="s">
        <v>2131</v>
      </c>
      <c r="H4552" s="9" t="s">
        <v>6386</v>
      </c>
      <c r="I4552" s="10">
        <v>2</v>
      </c>
      <c r="J4552" s="12">
        <v>6</v>
      </c>
      <c r="K4552" s="12">
        <v>0</v>
      </c>
      <c r="L4552" s="12">
        <v>0</v>
      </c>
      <c r="M4552" s="12">
        <v>0</v>
      </c>
      <c r="N4552" s="39">
        <v>0</v>
      </c>
      <c r="O4552" s="31">
        <v>0</v>
      </c>
      <c r="P4552" s="11" t="s">
        <v>99</v>
      </c>
    </row>
    <row r="4553" spans="1:16" ht="96" x14ac:dyDescent="0.25">
      <c r="A4553" s="38">
        <v>41037</v>
      </c>
      <c r="B4553" s="38">
        <v>41037</v>
      </c>
      <c r="C4553" s="11">
        <v>2012</v>
      </c>
      <c r="D4553" s="35" t="s">
        <v>115</v>
      </c>
      <c r="E4553" s="11" t="s">
        <v>352</v>
      </c>
      <c r="F4553" s="36" t="s">
        <v>162</v>
      </c>
      <c r="G4553" s="36" t="s">
        <v>1224</v>
      </c>
      <c r="H4553" s="9" t="s">
        <v>6387</v>
      </c>
      <c r="I4553" s="10">
        <v>0</v>
      </c>
      <c r="J4553" s="12">
        <v>95</v>
      </c>
      <c r="K4553" s="12">
        <v>0</v>
      </c>
      <c r="L4553" s="12">
        <v>0</v>
      </c>
      <c r="M4553" s="12">
        <v>0</v>
      </c>
      <c r="N4553" s="39">
        <v>0</v>
      </c>
      <c r="O4553" s="31">
        <v>0</v>
      </c>
      <c r="P4553" s="11" t="s">
        <v>99</v>
      </c>
    </row>
    <row r="4554" spans="1:16" ht="36" x14ac:dyDescent="0.25">
      <c r="A4554" s="38">
        <v>41039</v>
      </c>
      <c r="B4554" s="38">
        <v>41039</v>
      </c>
      <c r="C4554" s="11">
        <v>2012</v>
      </c>
      <c r="D4554" s="35" t="s">
        <v>13</v>
      </c>
      <c r="E4554" s="11" t="s">
        <v>112</v>
      </c>
      <c r="F4554" s="36" t="s">
        <v>165</v>
      </c>
      <c r="G4554" s="36" t="s">
        <v>5261</v>
      </c>
      <c r="H4554" s="9" t="s">
        <v>6388</v>
      </c>
      <c r="I4554" s="10">
        <v>0</v>
      </c>
      <c r="J4554" s="12">
        <v>0</v>
      </c>
      <c r="K4554" s="12">
        <v>0</v>
      </c>
      <c r="L4554" s="12">
        <v>0</v>
      </c>
      <c r="M4554" s="12">
        <v>0</v>
      </c>
      <c r="N4554" s="39">
        <v>0</v>
      </c>
      <c r="O4554" s="31">
        <v>0.12</v>
      </c>
      <c r="P4554" s="11" t="s">
        <v>99</v>
      </c>
    </row>
    <row r="4555" spans="1:16" ht="48" x14ac:dyDescent="0.25">
      <c r="A4555" s="38">
        <v>41041</v>
      </c>
      <c r="B4555" s="38">
        <v>41041</v>
      </c>
      <c r="C4555" s="11">
        <v>2012</v>
      </c>
      <c r="D4555" s="35" t="s">
        <v>115</v>
      </c>
      <c r="E4555" s="11" t="s">
        <v>116</v>
      </c>
      <c r="F4555" s="36" t="s">
        <v>78</v>
      </c>
      <c r="G4555" s="11" t="s">
        <v>1293</v>
      </c>
      <c r="H4555" s="9" t="s">
        <v>6389</v>
      </c>
      <c r="I4555" s="10">
        <v>0</v>
      </c>
      <c r="J4555" s="12">
        <v>3</v>
      </c>
      <c r="K4555" s="12">
        <v>0</v>
      </c>
      <c r="L4555" s="12">
        <v>0</v>
      </c>
      <c r="M4555" s="12">
        <v>0</v>
      </c>
      <c r="N4555" s="39">
        <v>0</v>
      </c>
      <c r="O4555" s="31">
        <v>1.575</v>
      </c>
      <c r="P4555" s="11" t="s">
        <v>99</v>
      </c>
    </row>
    <row r="4556" spans="1:16" ht="48" x14ac:dyDescent="0.25">
      <c r="A4556" s="38">
        <v>41044</v>
      </c>
      <c r="B4556" s="38">
        <v>41044</v>
      </c>
      <c r="C4556" s="11">
        <v>2012</v>
      </c>
      <c r="D4556" s="35" t="s">
        <v>13</v>
      </c>
      <c r="E4556" s="11" t="s">
        <v>112</v>
      </c>
      <c r="F4556" s="36" t="s">
        <v>75</v>
      </c>
      <c r="G4556" s="36" t="s">
        <v>379</v>
      </c>
      <c r="H4556" s="9" t="s">
        <v>6390</v>
      </c>
      <c r="I4556" s="10">
        <v>1</v>
      </c>
      <c r="J4556" s="12">
        <v>1</v>
      </c>
      <c r="K4556" s="12">
        <v>0</v>
      </c>
      <c r="L4556" s="12">
        <v>0</v>
      </c>
      <c r="M4556" s="12">
        <v>0</v>
      </c>
      <c r="N4556" s="39">
        <v>0</v>
      </c>
      <c r="O4556" s="31">
        <v>3.9690000000000003E-2</v>
      </c>
      <c r="P4556" s="11" t="s">
        <v>99</v>
      </c>
    </row>
    <row r="4557" spans="1:16" ht="36" x14ac:dyDescent="0.25">
      <c r="A4557" s="38">
        <v>41045</v>
      </c>
      <c r="B4557" s="38">
        <v>41046</v>
      </c>
      <c r="C4557" s="11">
        <v>2012</v>
      </c>
      <c r="D4557" s="11" t="s">
        <v>34</v>
      </c>
      <c r="E4557" s="11" t="s">
        <v>35</v>
      </c>
      <c r="F4557" s="36" t="s">
        <v>75</v>
      </c>
      <c r="G4557" s="36" t="s">
        <v>2284</v>
      </c>
      <c r="H4557" s="9" t="s">
        <v>6391</v>
      </c>
      <c r="I4557" s="10">
        <v>0</v>
      </c>
      <c r="J4557" s="12">
        <v>8</v>
      </c>
      <c r="K4557" s="12">
        <v>0</v>
      </c>
      <c r="L4557" s="12">
        <v>0</v>
      </c>
      <c r="M4557" s="12">
        <v>0</v>
      </c>
      <c r="N4557" s="39">
        <v>30</v>
      </c>
      <c r="O4557" s="31">
        <v>0.51300000000000001</v>
      </c>
      <c r="P4557" s="36" t="s">
        <v>41</v>
      </c>
    </row>
    <row r="4558" spans="1:16" ht="60" x14ac:dyDescent="0.25">
      <c r="A4558" s="38">
        <v>41045</v>
      </c>
      <c r="B4558" s="38">
        <v>41095</v>
      </c>
      <c r="C4558" s="11">
        <v>2012</v>
      </c>
      <c r="D4558" s="35" t="s">
        <v>115</v>
      </c>
      <c r="E4558" s="11" t="s">
        <v>116</v>
      </c>
      <c r="F4558" s="36" t="s">
        <v>32</v>
      </c>
      <c r="G4558" s="36" t="s">
        <v>611</v>
      </c>
      <c r="H4558" s="9" t="s">
        <v>6392</v>
      </c>
      <c r="I4558" s="10">
        <v>0</v>
      </c>
      <c r="J4558" s="12">
        <v>3</v>
      </c>
      <c r="K4558" s="12">
        <v>0</v>
      </c>
      <c r="L4558" s="12">
        <v>0</v>
      </c>
      <c r="M4558" s="12">
        <v>0</v>
      </c>
      <c r="N4558" s="39">
        <v>0</v>
      </c>
      <c r="O4558" s="31">
        <v>1.5</v>
      </c>
      <c r="P4558" s="11" t="s">
        <v>99</v>
      </c>
    </row>
    <row r="4559" spans="1:16" ht="48" x14ac:dyDescent="0.25">
      <c r="A4559" s="38">
        <v>41046</v>
      </c>
      <c r="B4559" s="38">
        <v>41046</v>
      </c>
      <c r="C4559" s="11">
        <v>2012</v>
      </c>
      <c r="D4559" s="35" t="s">
        <v>13</v>
      </c>
      <c r="E4559" s="11" t="s">
        <v>125</v>
      </c>
      <c r="F4559" s="36" t="s">
        <v>44</v>
      </c>
      <c r="G4559" s="36" t="s">
        <v>3521</v>
      </c>
      <c r="H4559" s="9" t="s">
        <v>6393</v>
      </c>
      <c r="I4559" s="10">
        <v>1</v>
      </c>
      <c r="J4559" s="12">
        <v>5</v>
      </c>
      <c r="K4559" s="12">
        <v>1</v>
      </c>
      <c r="L4559" s="12">
        <v>0</v>
      </c>
      <c r="M4559" s="12">
        <v>0</v>
      </c>
      <c r="N4559" s="39">
        <v>0</v>
      </c>
      <c r="O4559" s="31">
        <v>0.12</v>
      </c>
      <c r="P4559" s="11" t="s">
        <v>99</v>
      </c>
    </row>
    <row r="4560" spans="1:16" ht="48" x14ac:dyDescent="0.25">
      <c r="A4560" s="38">
        <v>41046</v>
      </c>
      <c r="B4560" s="38">
        <v>41046</v>
      </c>
      <c r="C4560" s="11">
        <v>2012</v>
      </c>
      <c r="D4560" s="35" t="s">
        <v>13</v>
      </c>
      <c r="E4560" s="11" t="s">
        <v>149</v>
      </c>
      <c r="F4560" s="36" t="s">
        <v>47</v>
      </c>
      <c r="G4560" s="36" t="s">
        <v>3028</v>
      </c>
      <c r="H4560" s="9" t="s">
        <v>6394</v>
      </c>
      <c r="I4560" s="10">
        <v>0</v>
      </c>
      <c r="J4560" s="12">
        <v>7</v>
      </c>
      <c r="K4560" s="12">
        <v>0</v>
      </c>
      <c r="L4560" s="12">
        <v>0</v>
      </c>
      <c r="M4560" s="12">
        <v>0</v>
      </c>
      <c r="N4560" s="39">
        <v>0</v>
      </c>
      <c r="O4560" s="31">
        <v>0</v>
      </c>
      <c r="P4560" s="11" t="s">
        <v>99</v>
      </c>
    </row>
    <row r="4561" spans="1:16" ht="72" x14ac:dyDescent="0.25">
      <c r="A4561" s="34">
        <v>41046</v>
      </c>
      <c r="B4561" s="34">
        <v>41046</v>
      </c>
      <c r="C4561" s="11">
        <v>2012</v>
      </c>
      <c r="D4561" s="35" t="s">
        <v>13</v>
      </c>
      <c r="E4561" s="11" t="s">
        <v>125</v>
      </c>
      <c r="F4561" s="36" t="s">
        <v>47</v>
      </c>
      <c r="G4561" s="36" t="s">
        <v>4584</v>
      </c>
      <c r="H4561" s="9" t="s">
        <v>6395</v>
      </c>
      <c r="I4561" s="10">
        <v>0</v>
      </c>
      <c r="J4561" s="12">
        <v>3</v>
      </c>
      <c r="K4561" s="12">
        <v>0</v>
      </c>
      <c r="L4561" s="12">
        <v>0</v>
      </c>
      <c r="M4561" s="12">
        <v>0</v>
      </c>
      <c r="N4561" s="39">
        <v>0</v>
      </c>
      <c r="O4561" s="31">
        <v>0</v>
      </c>
      <c r="P4561" s="11" t="s">
        <v>99</v>
      </c>
    </row>
    <row r="4562" spans="1:16" ht="60" x14ac:dyDescent="0.25">
      <c r="A4562" s="38">
        <v>41050</v>
      </c>
      <c r="B4562" s="38">
        <v>41050</v>
      </c>
      <c r="C4562" s="11">
        <v>2012</v>
      </c>
      <c r="D4562" s="35" t="s">
        <v>115</v>
      </c>
      <c r="E4562" s="11" t="s">
        <v>116</v>
      </c>
      <c r="F4562" s="36" t="s">
        <v>75</v>
      </c>
      <c r="G4562" s="36" t="s">
        <v>6396</v>
      </c>
      <c r="H4562" s="9" t="s">
        <v>6397</v>
      </c>
      <c r="I4562" s="10">
        <v>5</v>
      </c>
      <c r="J4562" s="12">
        <v>18</v>
      </c>
      <c r="K4562" s="12">
        <v>0</v>
      </c>
      <c r="L4562" s="12">
        <v>0</v>
      </c>
      <c r="M4562" s="12">
        <v>0</v>
      </c>
      <c r="N4562" s="39">
        <v>0</v>
      </c>
      <c r="O4562" s="31">
        <v>3.9690000000000003E-2</v>
      </c>
      <c r="P4562" s="11" t="s">
        <v>99</v>
      </c>
    </row>
    <row r="4563" spans="1:16" ht="60" x14ac:dyDescent="0.25">
      <c r="A4563" s="38">
        <v>41052</v>
      </c>
      <c r="B4563" s="38">
        <v>41052</v>
      </c>
      <c r="C4563" s="11">
        <v>2012</v>
      </c>
      <c r="D4563" s="35" t="s">
        <v>13</v>
      </c>
      <c r="E4563" s="11" t="s">
        <v>149</v>
      </c>
      <c r="F4563" s="36" t="s">
        <v>19</v>
      </c>
      <c r="G4563" s="36" t="s">
        <v>1282</v>
      </c>
      <c r="H4563" s="9" t="s">
        <v>6398</v>
      </c>
      <c r="I4563" s="10">
        <v>0</v>
      </c>
      <c r="J4563" s="12">
        <v>60</v>
      </c>
      <c r="K4563" s="12">
        <v>0</v>
      </c>
      <c r="L4563" s="12">
        <v>0</v>
      </c>
      <c r="M4563" s="12">
        <v>0</v>
      </c>
      <c r="N4563" s="39">
        <v>0</v>
      </c>
      <c r="O4563" s="31">
        <v>0</v>
      </c>
      <c r="P4563" s="11" t="s">
        <v>99</v>
      </c>
    </row>
    <row r="4564" spans="1:16" ht="48" x14ac:dyDescent="0.25">
      <c r="A4564" s="34">
        <v>41053</v>
      </c>
      <c r="B4564" s="34">
        <v>41053</v>
      </c>
      <c r="C4564" s="11">
        <v>2012</v>
      </c>
      <c r="D4564" s="35" t="s">
        <v>115</v>
      </c>
      <c r="E4564" s="11" t="s">
        <v>116</v>
      </c>
      <c r="F4564" s="36" t="s">
        <v>55</v>
      </c>
      <c r="G4564" s="36" t="s">
        <v>421</v>
      </c>
      <c r="H4564" s="9" t="s">
        <v>6399</v>
      </c>
      <c r="I4564" s="10">
        <v>0</v>
      </c>
      <c r="J4564" s="12">
        <v>15</v>
      </c>
      <c r="K4564" s="12">
        <v>0</v>
      </c>
      <c r="L4564" s="12">
        <v>0</v>
      </c>
      <c r="M4564" s="12">
        <v>0</v>
      </c>
      <c r="N4564" s="39">
        <v>0</v>
      </c>
      <c r="O4564" s="31">
        <v>0.42</v>
      </c>
      <c r="P4564" s="11" t="s">
        <v>99</v>
      </c>
    </row>
    <row r="4565" spans="1:16" ht="48" x14ac:dyDescent="0.25">
      <c r="A4565" s="38">
        <v>41054</v>
      </c>
      <c r="B4565" s="38">
        <v>41054</v>
      </c>
      <c r="C4565" s="11">
        <v>2012</v>
      </c>
      <c r="D4565" s="35" t="s">
        <v>115</v>
      </c>
      <c r="E4565" s="11" t="s">
        <v>116</v>
      </c>
      <c r="F4565" s="36" t="s">
        <v>100</v>
      </c>
      <c r="G4565" s="36" t="s">
        <v>6400</v>
      </c>
      <c r="H4565" s="9" t="s">
        <v>6401</v>
      </c>
      <c r="I4565" s="10">
        <v>0</v>
      </c>
      <c r="J4565" s="12">
        <v>0</v>
      </c>
      <c r="K4565" s="12">
        <v>0</v>
      </c>
      <c r="L4565" s="12">
        <v>0</v>
      </c>
      <c r="M4565" s="12">
        <v>0</v>
      </c>
      <c r="N4565" s="39">
        <v>0</v>
      </c>
      <c r="O4565" s="31">
        <v>0.47249999999999998</v>
      </c>
      <c r="P4565" s="11" t="s">
        <v>99</v>
      </c>
    </row>
    <row r="4566" spans="1:16" ht="48" x14ac:dyDescent="0.25">
      <c r="A4566" s="38">
        <v>41058</v>
      </c>
      <c r="B4566" s="38">
        <v>41058</v>
      </c>
      <c r="C4566" s="11">
        <v>2012</v>
      </c>
      <c r="D4566" s="35" t="s">
        <v>115</v>
      </c>
      <c r="E4566" s="11" t="s">
        <v>116</v>
      </c>
      <c r="F4566" s="36" t="s">
        <v>47</v>
      </c>
      <c r="G4566" s="36" t="s">
        <v>501</v>
      </c>
      <c r="H4566" s="9" t="s">
        <v>6402</v>
      </c>
      <c r="I4566" s="10">
        <v>0</v>
      </c>
      <c r="J4566" s="12">
        <v>9</v>
      </c>
      <c r="K4566" s="12">
        <v>0</v>
      </c>
      <c r="L4566" s="12">
        <v>0</v>
      </c>
      <c r="M4566" s="12">
        <v>0</v>
      </c>
      <c r="N4566" s="39">
        <v>0</v>
      </c>
      <c r="O4566" s="31">
        <v>0.47249999999999998</v>
      </c>
      <c r="P4566" s="11" t="s">
        <v>99</v>
      </c>
    </row>
    <row r="4567" spans="1:16" ht="48" x14ac:dyDescent="0.25">
      <c r="A4567" s="38">
        <v>41058</v>
      </c>
      <c r="B4567" s="38">
        <v>41058</v>
      </c>
      <c r="C4567" s="11">
        <v>2012</v>
      </c>
      <c r="D4567" s="35" t="s">
        <v>13</v>
      </c>
      <c r="E4567" s="11" t="s">
        <v>149</v>
      </c>
      <c r="F4567" s="36" t="s">
        <v>62</v>
      </c>
      <c r="G4567" s="36" t="s">
        <v>3605</v>
      </c>
      <c r="H4567" s="9" t="s">
        <v>6403</v>
      </c>
      <c r="I4567" s="10">
        <v>0</v>
      </c>
      <c r="J4567" s="12">
        <v>0</v>
      </c>
      <c r="K4567" s="12">
        <v>0</v>
      </c>
      <c r="L4567" s="12">
        <v>0</v>
      </c>
      <c r="M4567" s="12">
        <v>0</v>
      </c>
      <c r="N4567" s="39">
        <v>0</v>
      </c>
      <c r="O4567" s="31">
        <v>0</v>
      </c>
      <c r="P4567" s="11" t="s">
        <v>99</v>
      </c>
    </row>
    <row r="4568" spans="1:16" ht="60" x14ac:dyDescent="0.25">
      <c r="A4568" s="38">
        <v>41061</v>
      </c>
      <c r="B4568" s="38">
        <v>41061</v>
      </c>
      <c r="C4568" s="11">
        <v>2012</v>
      </c>
      <c r="D4568" s="35" t="s">
        <v>115</v>
      </c>
      <c r="E4568" s="11" t="s">
        <v>116</v>
      </c>
      <c r="F4568" s="36" t="s">
        <v>47</v>
      </c>
      <c r="G4568" s="36" t="s">
        <v>3028</v>
      </c>
      <c r="H4568" s="9" t="s">
        <v>6404</v>
      </c>
      <c r="I4568" s="10">
        <v>2</v>
      </c>
      <c r="J4568" s="12">
        <v>20</v>
      </c>
      <c r="K4568" s="12">
        <v>0</v>
      </c>
      <c r="L4568" s="12">
        <v>0</v>
      </c>
      <c r="M4568" s="12">
        <v>0</v>
      </c>
      <c r="N4568" s="39">
        <v>0</v>
      </c>
      <c r="O4568" s="31">
        <f>(420000+288750)/1000000</f>
        <v>0.70874999999999999</v>
      </c>
      <c r="P4568" s="11" t="s">
        <v>99</v>
      </c>
    </row>
    <row r="4569" spans="1:16" ht="48" x14ac:dyDescent="0.25">
      <c r="A4569" s="38">
        <v>41061</v>
      </c>
      <c r="B4569" s="38">
        <v>41061</v>
      </c>
      <c r="C4569" s="11">
        <v>2012</v>
      </c>
      <c r="D4569" s="11" t="s">
        <v>34</v>
      </c>
      <c r="E4569" s="11" t="s">
        <v>333</v>
      </c>
      <c r="F4569" s="36" t="s">
        <v>21</v>
      </c>
      <c r="G4569" s="36" t="s">
        <v>6405</v>
      </c>
      <c r="H4569" s="9" t="s">
        <v>6406</v>
      </c>
      <c r="I4569" s="10">
        <v>0</v>
      </c>
      <c r="J4569" s="12">
        <v>387</v>
      </c>
      <c r="K4569" s="12">
        <v>0</v>
      </c>
      <c r="L4569" s="12">
        <v>0</v>
      </c>
      <c r="M4569" s="12">
        <v>0</v>
      </c>
      <c r="N4569" s="39">
        <v>1520.83</v>
      </c>
      <c r="O4569" s="31">
        <v>161.36000000000001</v>
      </c>
      <c r="P4569" s="36" t="s">
        <v>41</v>
      </c>
    </row>
    <row r="4570" spans="1:16" ht="132" x14ac:dyDescent="0.25">
      <c r="A4570" s="38">
        <v>41061</v>
      </c>
      <c r="B4570" s="38">
        <v>41090</v>
      </c>
      <c r="C4570" s="11">
        <v>2012</v>
      </c>
      <c r="D4570" s="11" t="s">
        <v>34</v>
      </c>
      <c r="E4570" s="11" t="s">
        <v>39</v>
      </c>
      <c r="F4570" s="36" t="s">
        <v>57</v>
      </c>
      <c r="G4570" s="36" t="s">
        <v>6407</v>
      </c>
      <c r="H4570" s="9" t="s">
        <v>6408</v>
      </c>
      <c r="I4570" s="10">
        <v>0</v>
      </c>
      <c r="J4570" s="12">
        <v>979</v>
      </c>
      <c r="K4570" s="12">
        <v>0</v>
      </c>
      <c r="L4570" s="12">
        <v>0</v>
      </c>
      <c r="M4570" s="12">
        <v>0</v>
      </c>
      <c r="N4570" s="39">
        <v>0</v>
      </c>
      <c r="O4570" s="31">
        <v>8.8569999999999993</v>
      </c>
      <c r="P4570" s="36" t="s">
        <v>41</v>
      </c>
    </row>
    <row r="4571" spans="1:16" ht="24" x14ac:dyDescent="0.25">
      <c r="A4571" s="38">
        <v>41061</v>
      </c>
      <c r="B4571" s="38">
        <v>41061</v>
      </c>
      <c r="C4571" s="11">
        <v>2012</v>
      </c>
      <c r="D4571" s="11" t="s">
        <v>34</v>
      </c>
      <c r="E4571" s="11" t="s">
        <v>182</v>
      </c>
      <c r="F4571" s="36" t="s">
        <v>21</v>
      </c>
      <c r="G4571" s="36" t="s">
        <v>6405</v>
      </c>
      <c r="H4571" s="9" t="s">
        <v>6409</v>
      </c>
      <c r="I4571" s="10">
        <v>0</v>
      </c>
      <c r="J4571" s="12">
        <v>500</v>
      </c>
      <c r="K4571" s="12">
        <v>0</v>
      </c>
      <c r="L4571" s="12">
        <v>0</v>
      </c>
      <c r="M4571" s="12">
        <v>0</v>
      </c>
      <c r="N4571" s="39">
        <v>0</v>
      </c>
      <c r="O4571" s="31">
        <v>0.56000000000000005</v>
      </c>
      <c r="P4571" s="36" t="s">
        <v>298</v>
      </c>
    </row>
    <row r="4572" spans="1:16" ht="108" x14ac:dyDescent="0.25">
      <c r="A4572" s="38">
        <v>41061</v>
      </c>
      <c r="B4572" s="38">
        <v>41061</v>
      </c>
      <c r="C4572" s="11">
        <v>2012</v>
      </c>
      <c r="D4572" s="11" t="s">
        <v>34</v>
      </c>
      <c r="E4572" s="11" t="s">
        <v>35</v>
      </c>
      <c r="F4572" s="36" t="s">
        <v>165</v>
      </c>
      <c r="G4572" s="36" t="s">
        <v>6410</v>
      </c>
      <c r="H4572" s="9" t="s">
        <v>6411</v>
      </c>
      <c r="I4572" s="10">
        <v>0</v>
      </c>
      <c r="J4572" s="12">
        <v>33</v>
      </c>
      <c r="K4572" s="12">
        <v>0</v>
      </c>
      <c r="L4572" s="12">
        <v>0</v>
      </c>
      <c r="M4572" s="12">
        <v>0</v>
      </c>
      <c r="N4572" s="39">
        <v>0</v>
      </c>
      <c r="O4572" s="31">
        <f>(20*39690)/1000000</f>
        <v>0.79379999999999995</v>
      </c>
      <c r="P4572" s="11" t="s">
        <v>99</v>
      </c>
    </row>
    <row r="4573" spans="1:16" ht="72" x14ac:dyDescent="0.25">
      <c r="A4573" s="38">
        <v>41061</v>
      </c>
      <c r="B4573" s="38">
        <v>41061</v>
      </c>
      <c r="C4573" s="11">
        <v>2012</v>
      </c>
      <c r="D4573" s="35" t="s">
        <v>115</v>
      </c>
      <c r="E4573" s="11" t="s">
        <v>116</v>
      </c>
      <c r="F4573" s="36" t="s">
        <v>62</v>
      </c>
      <c r="G4573" s="36" t="s">
        <v>585</v>
      </c>
      <c r="H4573" s="9" t="s">
        <v>6412</v>
      </c>
      <c r="I4573" s="10">
        <v>0</v>
      </c>
      <c r="J4573" s="12">
        <v>21</v>
      </c>
      <c r="K4573" s="12">
        <v>0</v>
      </c>
      <c r="L4573" s="12">
        <v>0</v>
      </c>
      <c r="M4573" s="12">
        <v>0</v>
      </c>
      <c r="N4573" s="39">
        <v>0</v>
      </c>
      <c r="O4573" s="31">
        <f>(420000+288750)/1000000</f>
        <v>0.70874999999999999</v>
      </c>
      <c r="P4573" s="11" t="s">
        <v>99</v>
      </c>
    </row>
    <row r="4574" spans="1:16" ht="84" x14ac:dyDescent="0.25">
      <c r="A4574" s="38">
        <v>41063</v>
      </c>
      <c r="B4574" s="34">
        <v>41063</v>
      </c>
      <c r="C4574" s="11">
        <v>2012</v>
      </c>
      <c r="D4574" s="35" t="s">
        <v>115</v>
      </c>
      <c r="E4574" s="11" t="s">
        <v>116</v>
      </c>
      <c r="F4574" s="36" t="s">
        <v>21</v>
      </c>
      <c r="G4574" s="36" t="s">
        <v>2683</v>
      </c>
      <c r="H4574" s="9" t="s">
        <v>6413</v>
      </c>
      <c r="I4574" s="10">
        <v>11</v>
      </c>
      <c r="J4574" s="12">
        <v>24</v>
      </c>
      <c r="K4574" s="12">
        <v>0</v>
      </c>
      <c r="L4574" s="12">
        <v>0</v>
      </c>
      <c r="M4574" s="12">
        <v>0</v>
      </c>
      <c r="N4574" s="39">
        <v>0</v>
      </c>
      <c r="O4574" s="31">
        <v>0.42</v>
      </c>
      <c r="P4574" s="11" t="s">
        <v>99</v>
      </c>
    </row>
    <row r="4575" spans="1:16" ht="60" x14ac:dyDescent="0.25">
      <c r="A4575" s="38">
        <v>41063</v>
      </c>
      <c r="B4575" s="38">
        <v>41063</v>
      </c>
      <c r="C4575" s="11">
        <v>2012</v>
      </c>
      <c r="D4575" s="11" t="s">
        <v>34</v>
      </c>
      <c r="E4575" s="11" t="s">
        <v>35</v>
      </c>
      <c r="F4575" s="36" t="s">
        <v>44</v>
      </c>
      <c r="G4575" s="36" t="s">
        <v>6414</v>
      </c>
      <c r="H4575" s="9" t="s">
        <v>6415</v>
      </c>
      <c r="I4575" s="10">
        <v>0</v>
      </c>
      <c r="J4575" s="12">
        <v>502</v>
      </c>
      <c r="K4575" s="12">
        <v>62</v>
      </c>
      <c r="L4575" s="12">
        <v>0</v>
      </c>
      <c r="M4575" s="12">
        <v>0</v>
      </c>
      <c r="N4575" s="39">
        <v>0</v>
      </c>
      <c r="O4575" s="31">
        <f>(62*5500)/1000000</f>
        <v>0.34100000000000003</v>
      </c>
      <c r="P4575" s="11" t="s">
        <v>99</v>
      </c>
    </row>
    <row r="4576" spans="1:16" ht="36" x14ac:dyDescent="0.25">
      <c r="A4576" s="38">
        <v>41065</v>
      </c>
      <c r="B4576" s="38">
        <v>41065</v>
      </c>
      <c r="C4576" s="11">
        <v>2012</v>
      </c>
      <c r="D4576" s="35" t="s">
        <v>115</v>
      </c>
      <c r="E4576" s="11" t="s">
        <v>116</v>
      </c>
      <c r="F4576" s="36" t="s">
        <v>19</v>
      </c>
      <c r="G4576" s="36" t="s">
        <v>2048</v>
      </c>
      <c r="H4576" s="9" t="s">
        <v>6416</v>
      </c>
      <c r="I4576" s="10">
        <v>2</v>
      </c>
      <c r="J4576" s="12">
        <v>2</v>
      </c>
      <c r="K4576" s="12">
        <v>0</v>
      </c>
      <c r="L4576" s="12">
        <v>0</v>
      </c>
      <c r="M4576" s="12">
        <v>0</v>
      </c>
      <c r="N4576" s="39">
        <v>0</v>
      </c>
      <c r="O4576" s="31">
        <v>1.575</v>
      </c>
      <c r="P4576" s="11" t="s">
        <v>99</v>
      </c>
    </row>
    <row r="4577" spans="1:16" ht="72" x14ac:dyDescent="0.25">
      <c r="A4577" s="38">
        <v>41065</v>
      </c>
      <c r="B4577" s="38">
        <v>41065</v>
      </c>
      <c r="C4577" s="11">
        <v>2012</v>
      </c>
      <c r="D4577" s="11" t="s">
        <v>34</v>
      </c>
      <c r="E4577" s="11" t="s">
        <v>35</v>
      </c>
      <c r="F4577" s="36" t="s">
        <v>97</v>
      </c>
      <c r="G4577" s="36" t="s">
        <v>6417</v>
      </c>
      <c r="H4577" s="9" t="s">
        <v>6418</v>
      </c>
      <c r="I4577" s="10">
        <v>0</v>
      </c>
      <c r="J4577" s="12">
        <v>450</v>
      </c>
      <c r="K4577" s="12">
        <v>90</v>
      </c>
      <c r="L4577" s="12">
        <v>0</v>
      </c>
      <c r="M4577" s="12">
        <v>0</v>
      </c>
      <c r="N4577" s="39">
        <v>0</v>
      </c>
      <c r="O4577" s="31">
        <f>((K4577*5500)+(1000*251)+(440*71)+(180*208))/1000000</f>
        <v>0.81467999999999996</v>
      </c>
      <c r="P4577" s="11" t="s">
        <v>99</v>
      </c>
    </row>
    <row r="4578" spans="1:16" ht="36" x14ac:dyDescent="0.25">
      <c r="A4578" s="38">
        <v>41065</v>
      </c>
      <c r="B4578" s="38">
        <v>41065</v>
      </c>
      <c r="C4578" s="11">
        <v>2012</v>
      </c>
      <c r="D4578" s="11" t="s">
        <v>34</v>
      </c>
      <c r="E4578" s="11" t="s">
        <v>35</v>
      </c>
      <c r="F4578" s="36" t="s">
        <v>69</v>
      </c>
      <c r="G4578" s="36" t="s">
        <v>6419</v>
      </c>
      <c r="H4578" s="9" t="s">
        <v>6420</v>
      </c>
      <c r="I4578" s="10">
        <v>0</v>
      </c>
      <c r="J4578" s="12">
        <v>1200</v>
      </c>
      <c r="K4578" s="12">
        <v>240</v>
      </c>
      <c r="L4578" s="12">
        <v>0</v>
      </c>
      <c r="M4578" s="12">
        <v>0</v>
      </c>
      <c r="N4578" s="39">
        <v>0</v>
      </c>
      <c r="O4578" s="31">
        <f>(K4578*5500)/1000000</f>
        <v>1.32</v>
      </c>
      <c r="P4578" s="11" t="s">
        <v>99</v>
      </c>
    </row>
    <row r="4579" spans="1:16" ht="60" x14ac:dyDescent="0.25">
      <c r="A4579" s="34">
        <v>41066</v>
      </c>
      <c r="B4579" s="34">
        <v>41066</v>
      </c>
      <c r="C4579" s="11">
        <v>2012</v>
      </c>
      <c r="D4579" s="35" t="s">
        <v>115</v>
      </c>
      <c r="E4579" s="11" t="s">
        <v>116</v>
      </c>
      <c r="F4579" s="36" t="s">
        <v>36</v>
      </c>
      <c r="G4579" s="11" t="s">
        <v>1034</v>
      </c>
      <c r="H4579" s="9" t="s">
        <v>6421</v>
      </c>
      <c r="I4579" s="10">
        <v>0</v>
      </c>
      <c r="J4579" s="12">
        <v>23</v>
      </c>
      <c r="K4579" s="12">
        <v>0</v>
      </c>
      <c r="L4579" s="12">
        <v>0</v>
      </c>
      <c r="M4579" s="12">
        <v>0</v>
      </c>
      <c r="N4579" s="39">
        <v>0</v>
      </c>
      <c r="O4579" s="31">
        <v>0.42</v>
      </c>
      <c r="P4579" s="11" t="s">
        <v>99</v>
      </c>
    </row>
    <row r="4580" spans="1:16" ht="60" x14ac:dyDescent="0.25">
      <c r="A4580" s="38">
        <v>41067</v>
      </c>
      <c r="B4580" s="38">
        <v>41067</v>
      </c>
      <c r="C4580" s="11">
        <v>2012</v>
      </c>
      <c r="D4580" s="35" t="s">
        <v>115</v>
      </c>
      <c r="E4580" s="11" t="s">
        <v>116</v>
      </c>
      <c r="F4580" s="36" t="s">
        <v>55</v>
      </c>
      <c r="G4580" s="36" t="s">
        <v>2513</v>
      </c>
      <c r="H4580" s="9" t="s">
        <v>6422</v>
      </c>
      <c r="I4580" s="10">
        <v>4</v>
      </c>
      <c r="J4580" s="12">
        <v>13</v>
      </c>
      <c r="K4580" s="12">
        <v>0</v>
      </c>
      <c r="L4580" s="12">
        <v>0</v>
      </c>
      <c r="M4580" s="12">
        <v>0</v>
      </c>
      <c r="N4580" s="39">
        <v>0</v>
      </c>
      <c r="O4580" s="31">
        <f>(420000+39690)/1000000</f>
        <v>0.45968999999999999</v>
      </c>
      <c r="P4580" s="11" t="s">
        <v>99</v>
      </c>
    </row>
    <row r="4581" spans="1:16" ht="48" x14ac:dyDescent="0.25">
      <c r="A4581" s="38">
        <v>41069</v>
      </c>
      <c r="B4581" s="38">
        <v>41069</v>
      </c>
      <c r="C4581" s="11">
        <v>2012</v>
      </c>
      <c r="D4581" s="35" t="s">
        <v>115</v>
      </c>
      <c r="E4581" s="11" t="s">
        <v>116</v>
      </c>
      <c r="F4581" s="36" t="s">
        <v>47</v>
      </c>
      <c r="G4581" s="36" t="s">
        <v>1771</v>
      </c>
      <c r="H4581" s="9" t="s">
        <v>6423</v>
      </c>
      <c r="I4581" s="10">
        <v>1</v>
      </c>
      <c r="J4581" s="12">
        <v>1</v>
      </c>
      <c r="K4581" s="12">
        <v>0</v>
      </c>
      <c r="L4581" s="12">
        <v>0</v>
      </c>
      <c r="M4581" s="12">
        <v>0</v>
      </c>
      <c r="N4581" s="39">
        <v>0</v>
      </c>
      <c r="O4581" s="31">
        <f>0.4725+0.11517</f>
        <v>0.58766999999999991</v>
      </c>
      <c r="P4581" s="11" t="s">
        <v>99</v>
      </c>
    </row>
    <row r="4582" spans="1:16" ht="60" x14ac:dyDescent="0.25">
      <c r="A4582" s="38">
        <v>41069</v>
      </c>
      <c r="B4582" s="38">
        <v>41082</v>
      </c>
      <c r="C4582" s="11">
        <v>2012</v>
      </c>
      <c r="D4582" s="35" t="s">
        <v>115</v>
      </c>
      <c r="E4582" s="11" t="s">
        <v>352</v>
      </c>
      <c r="F4582" s="36" t="s">
        <v>162</v>
      </c>
      <c r="G4582" s="36" t="s">
        <v>967</v>
      </c>
      <c r="H4582" s="9" t="s">
        <v>6424</v>
      </c>
      <c r="I4582" s="10">
        <v>0</v>
      </c>
      <c r="J4582" s="12">
        <v>15</v>
      </c>
      <c r="K4582" s="12">
        <v>3</v>
      </c>
      <c r="L4582" s="12">
        <v>0</v>
      </c>
      <c r="M4582" s="12">
        <v>0</v>
      </c>
      <c r="N4582" s="39">
        <v>0</v>
      </c>
      <c r="O4582" s="31">
        <f>(3*28000)/1000000</f>
        <v>8.4000000000000005E-2</v>
      </c>
      <c r="P4582" s="11" t="s">
        <v>99</v>
      </c>
    </row>
    <row r="4583" spans="1:16" ht="60" x14ac:dyDescent="0.25">
      <c r="A4583" s="38">
        <v>41070</v>
      </c>
      <c r="B4583" s="38">
        <v>41070</v>
      </c>
      <c r="C4583" s="11">
        <v>2012</v>
      </c>
      <c r="D4583" s="35" t="s">
        <v>115</v>
      </c>
      <c r="E4583" s="11" t="s">
        <v>116</v>
      </c>
      <c r="F4583" s="36" t="s">
        <v>59</v>
      </c>
      <c r="G4583" s="36" t="s">
        <v>523</v>
      </c>
      <c r="H4583" s="9" t="s">
        <v>6425</v>
      </c>
      <c r="I4583" s="10">
        <v>6</v>
      </c>
      <c r="J4583" s="12">
        <v>9</v>
      </c>
      <c r="K4583" s="12">
        <v>0</v>
      </c>
      <c r="L4583" s="12">
        <v>0</v>
      </c>
      <c r="M4583" s="12">
        <v>0</v>
      </c>
      <c r="N4583" s="39">
        <v>0</v>
      </c>
      <c r="O4583" s="31">
        <f>(288750+39690)/1000000</f>
        <v>0.32844000000000001</v>
      </c>
      <c r="P4583" s="11" t="s">
        <v>99</v>
      </c>
    </row>
    <row r="4584" spans="1:16" ht="48" x14ac:dyDescent="0.25">
      <c r="A4584" s="34">
        <v>41072</v>
      </c>
      <c r="B4584" s="34">
        <v>41072</v>
      </c>
      <c r="C4584" s="11">
        <v>2012</v>
      </c>
      <c r="D4584" s="35" t="s">
        <v>13</v>
      </c>
      <c r="E4584" s="11" t="s">
        <v>149</v>
      </c>
      <c r="F4584" s="36" t="s">
        <v>47</v>
      </c>
      <c r="G4584" s="36" t="s">
        <v>2113</v>
      </c>
      <c r="H4584" s="9" t="s">
        <v>6426</v>
      </c>
      <c r="I4584" s="10">
        <v>0</v>
      </c>
      <c r="J4584" s="12">
        <v>26</v>
      </c>
      <c r="K4584" s="12">
        <v>0</v>
      </c>
      <c r="L4584" s="12">
        <v>0</v>
      </c>
      <c r="M4584" s="12">
        <v>0</v>
      </c>
      <c r="N4584" s="39">
        <v>0</v>
      </c>
      <c r="O4584" s="31">
        <v>7.8899999999999998E-2</v>
      </c>
      <c r="P4584" s="11" t="s">
        <v>99</v>
      </c>
    </row>
    <row r="4585" spans="1:16" ht="72" x14ac:dyDescent="0.25">
      <c r="A4585" s="38">
        <v>41072</v>
      </c>
      <c r="B4585" s="38">
        <v>41072</v>
      </c>
      <c r="C4585" s="11">
        <v>2012</v>
      </c>
      <c r="D4585" s="35" t="s">
        <v>13</v>
      </c>
      <c r="E4585" s="11" t="s">
        <v>173</v>
      </c>
      <c r="F4585" s="36" t="s">
        <v>51</v>
      </c>
      <c r="G4585" s="36" t="s">
        <v>3566</v>
      </c>
      <c r="H4585" s="9" t="s">
        <v>6427</v>
      </c>
      <c r="I4585" s="10">
        <v>0</v>
      </c>
      <c r="J4585" s="12">
        <v>58</v>
      </c>
      <c r="K4585" s="12">
        <v>0</v>
      </c>
      <c r="L4585" s="12">
        <v>0</v>
      </c>
      <c r="M4585" s="12">
        <v>0</v>
      </c>
      <c r="N4585" s="39">
        <v>0</v>
      </c>
      <c r="O4585" s="31">
        <v>0</v>
      </c>
      <c r="P4585" s="11" t="s">
        <v>99</v>
      </c>
    </row>
    <row r="4586" spans="1:16" ht="84" x14ac:dyDescent="0.25">
      <c r="A4586" s="38">
        <v>41073</v>
      </c>
      <c r="B4586" s="38">
        <v>41073</v>
      </c>
      <c r="C4586" s="11">
        <v>2012</v>
      </c>
      <c r="D4586" s="35" t="s">
        <v>115</v>
      </c>
      <c r="E4586" s="11" t="s">
        <v>116</v>
      </c>
      <c r="F4586" s="36" t="s">
        <v>75</v>
      </c>
      <c r="G4586" s="36" t="s">
        <v>679</v>
      </c>
      <c r="H4586" s="9" t="s">
        <v>6428</v>
      </c>
      <c r="I4586" s="10">
        <v>11</v>
      </c>
      <c r="J4586" s="12">
        <v>45</v>
      </c>
      <c r="K4586" s="12">
        <v>1</v>
      </c>
      <c r="L4586" s="12">
        <v>0</v>
      </c>
      <c r="M4586" s="12">
        <v>0</v>
      </c>
      <c r="N4586" s="39">
        <v>0</v>
      </c>
      <c r="O4586" s="31">
        <f>(28000+250000)/1000000</f>
        <v>0.27800000000000002</v>
      </c>
      <c r="P4586" s="11" t="s">
        <v>99</v>
      </c>
    </row>
    <row r="4587" spans="1:16" ht="48" x14ac:dyDescent="0.25">
      <c r="A4587" s="34">
        <v>41073</v>
      </c>
      <c r="B4587" s="34">
        <v>41073</v>
      </c>
      <c r="C4587" s="11">
        <v>2012</v>
      </c>
      <c r="D4587" s="35" t="s">
        <v>115</v>
      </c>
      <c r="E4587" s="11" t="s">
        <v>116</v>
      </c>
      <c r="F4587" s="36" t="s">
        <v>162</v>
      </c>
      <c r="G4587" s="36" t="s">
        <v>6429</v>
      </c>
      <c r="H4587" s="9" t="s">
        <v>6430</v>
      </c>
      <c r="I4587" s="10">
        <v>1</v>
      </c>
      <c r="J4587" s="12">
        <v>1</v>
      </c>
      <c r="K4587" s="12">
        <v>0</v>
      </c>
      <c r="L4587" s="12">
        <v>0</v>
      </c>
      <c r="M4587" s="12">
        <v>0</v>
      </c>
      <c r="N4587" s="39">
        <v>0</v>
      </c>
      <c r="O4587" s="31">
        <f>((472500)+(45000*10.92))/1000000</f>
        <v>0.96389999999999998</v>
      </c>
      <c r="P4587" s="11" t="s">
        <v>99</v>
      </c>
    </row>
    <row r="4588" spans="1:16" ht="60" x14ac:dyDescent="0.25">
      <c r="A4588" s="38">
        <v>41074</v>
      </c>
      <c r="B4588" s="38">
        <v>41111</v>
      </c>
      <c r="C4588" s="11">
        <v>2012</v>
      </c>
      <c r="D4588" s="11" t="s">
        <v>34</v>
      </c>
      <c r="E4588" s="11" t="s">
        <v>35</v>
      </c>
      <c r="F4588" s="36" t="s">
        <v>55</v>
      </c>
      <c r="G4588" s="36" t="s">
        <v>3948</v>
      </c>
      <c r="H4588" s="9" t="s">
        <v>6431</v>
      </c>
      <c r="I4588" s="10">
        <v>0</v>
      </c>
      <c r="J4588" s="12">
        <v>52</v>
      </c>
      <c r="K4588" s="12">
        <v>9</v>
      </c>
      <c r="L4588" s="12">
        <v>0</v>
      </c>
      <c r="M4588" s="12">
        <v>0</v>
      </c>
      <c r="N4588" s="39">
        <v>0</v>
      </c>
      <c r="O4588" s="31">
        <f>((9*5500)+(30*208)+(106*71)+(9*200))/1000000</f>
        <v>6.5065999999999999E-2</v>
      </c>
      <c r="P4588" s="11" t="s">
        <v>99</v>
      </c>
    </row>
    <row r="4589" spans="1:16" ht="36" x14ac:dyDescent="0.25">
      <c r="A4589" s="38">
        <v>41075</v>
      </c>
      <c r="B4589" s="38">
        <v>41077</v>
      </c>
      <c r="C4589" s="11">
        <v>2012</v>
      </c>
      <c r="D4589" s="11" t="s">
        <v>34</v>
      </c>
      <c r="E4589" s="11" t="s">
        <v>67</v>
      </c>
      <c r="F4589" s="36" t="s">
        <v>92</v>
      </c>
      <c r="G4589" s="36" t="s">
        <v>6432</v>
      </c>
      <c r="H4589" s="9" t="s">
        <v>6433</v>
      </c>
      <c r="I4589" s="10">
        <v>5</v>
      </c>
      <c r="J4589" s="12">
        <v>110385</v>
      </c>
      <c r="K4589" s="12">
        <v>12500</v>
      </c>
      <c r="L4589" s="12">
        <v>337</v>
      </c>
      <c r="M4589" s="12">
        <v>8</v>
      </c>
      <c r="N4589" s="39">
        <v>79667.100000000006</v>
      </c>
      <c r="O4589" s="31">
        <v>2666.2449999999999</v>
      </c>
      <c r="P4589" s="36" t="s">
        <v>38</v>
      </c>
    </row>
    <row r="4590" spans="1:16" ht="60" x14ac:dyDescent="0.25">
      <c r="A4590" s="38">
        <v>41075</v>
      </c>
      <c r="B4590" s="38">
        <v>41075</v>
      </c>
      <c r="C4590" s="11">
        <v>2012</v>
      </c>
      <c r="D4590" s="35" t="s">
        <v>115</v>
      </c>
      <c r="E4590" s="11" t="s">
        <v>116</v>
      </c>
      <c r="F4590" s="36" t="s">
        <v>55</v>
      </c>
      <c r="G4590" s="36" t="s">
        <v>1639</v>
      </c>
      <c r="H4590" s="9" t="s">
        <v>6434</v>
      </c>
      <c r="I4590" s="10">
        <v>4</v>
      </c>
      <c r="J4590" s="12">
        <v>7</v>
      </c>
      <c r="K4590" s="12">
        <v>0</v>
      </c>
      <c r="L4590" s="12">
        <v>0</v>
      </c>
      <c r="M4590" s="12">
        <v>0</v>
      </c>
      <c r="N4590" s="39">
        <v>0</v>
      </c>
      <c r="O4590" s="31">
        <f>(39960+250000)/1000000</f>
        <v>0.28996</v>
      </c>
      <c r="P4590" s="11" t="s">
        <v>99</v>
      </c>
    </row>
    <row r="4591" spans="1:16" ht="72" x14ac:dyDescent="0.25">
      <c r="A4591" s="38">
        <v>41076</v>
      </c>
      <c r="B4591" s="38">
        <v>41077</v>
      </c>
      <c r="C4591" s="11">
        <v>2012</v>
      </c>
      <c r="D4591" s="11" t="s">
        <v>34</v>
      </c>
      <c r="E4591" s="11" t="s">
        <v>35</v>
      </c>
      <c r="F4591" s="36" t="s">
        <v>92</v>
      </c>
      <c r="G4591" s="36" t="s">
        <v>6435</v>
      </c>
      <c r="H4591" s="9" t="s">
        <v>6436</v>
      </c>
      <c r="I4591" s="10">
        <v>0</v>
      </c>
      <c r="J4591" s="12">
        <v>2598</v>
      </c>
      <c r="K4591" s="12">
        <v>0</v>
      </c>
      <c r="L4591" s="12">
        <v>0</v>
      </c>
      <c r="M4591" s="12">
        <v>0</v>
      </c>
      <c r="N4591" s="39">
        <v>4627.3999999999996</v>
      </c>
      <c r="O4591" s="31">
        <v>175.90600000000001</v>
      </c>
      <c r="P4591" s="36" t="s">
        <v>41</v>
      </c>
    </row>
    <row r="4592" spans="1:16" ht="84" x14ac:dyDescent="0.25">
      <c r="A4592" s="38">
        <v>41077</v>
      </c>
      <c r="B4592" s="38">
        <v>41077</v>
      </c>
      <c r="C4592" s="11">
        <v>2012</v>
      </c>
      <c r="D4592" s="11" t="s">
        <v>34</v>
      </c>
      <c r="E4592" s="11" t="s">
        <v>67</v>
      </c>
      <c r="F4592" s="36" t="s">
        <v>15</v>
      </c>
      <c r="G4592" s="9" t="s">
        <v>6437</v>
      </c>
      <c r="H4592" s="9" t="s">
        <v>6438</v>
      </c>
      <c r="I4592" s="10">
        <v>2</v>
      </c>
      <c r="J4592" s="12">
        <v>45708</v>
      </c>
      <c r="K4592" s="12">
        <v>81</v>
      </c>
      <c r="L4592" s="12">
        <v>0</v>
      </c>
      <c r="M4592" s="12">
        <v>0</v>
      </c>
      <c r="N4592" s="39">
        <v>0</v>
      </c>
      <c r="O4592" s="31">
        <v>46.1</v>
      </c>
      <c r="P4592" s="36" t="s">
        <v>298</v>
      </c>
    </row>
    <row r="4593" spans="1:16" ht="48" x14ac:dyDescent="0.25">
      <c r="A4593" s="38">
        <v>41077</v>
      </c>
      <c r="B4593" s="38">
        <v>41077</v>
      </c>
      <c r="C4593" s="11">
        <v>2012</v>
      </c>
      <c r="D4593" s="11" t="s">
        <v>34</v>
      </c>
      <c r="E4593" s="11" t="s">
        <v>35</v>
      </c>
      <c r="F4593" s="36" t="s">
        <v>162</v>
      </c>
      <c r="G4593" s="9" t="s">
        <v>6439</v>
      </c>
      <c r="H4593" s="9" t="s">
        <v>6440</v>
      </c>
      <c r="I4593" s="10">
        <v>0</v>
      </c>
      <c r="J4593" s="12">
        <v>303</v>
      </c>
      <c r="K4593" s="12">
        <v>0</v>
      </c>
      <c r="L4593" s="12">
        <v>0</v>
      </c>
      <c r="M4593" s="12">
        <v>0</v>
      </c>
      <c r="N4593" s="39">
        <v>948</v>
      </c>
      <c r="O4593" s="31">
        <v>9.7040000000000006</v>
      </c>
      <c r="P4593" s="36" t="s">
        <v>41</v>
      </c>
    </row>
    <row r="4594" spans="1:16" ht="96" x14ac:dyDescent="0.25">
      <c r="A4594" s="38">
        <v>41077</v>
      </c>
      <c r="B4594" s="38">
        <v>41077</v>
      </c>
      <c r="C4594" s="11">
        <v>2012</v>
      </c>
      <c r="D4594" s="35" t="s">
        <v>115</v>
      </c>
      <c r="E4594" s="11" t="s">
        <v>116</v>
      </c>
      <c r="F4594" s="36" t="s">
        <v>72</v>
      </c>
      <c r="G4594" s="36" t="s">
        <v>2731</v>
      </c>
      <c r="H4594" s="9" t="s">
        <v>6441</v>
      </c>
      <c r="I4594" s="10">
        <v>0</v>
      </c>
      <c r="J4594" s="12">
        <v>15</v>
      </c>
      <c r="K4594" s="12">
        <v>0</v>
      </c>
      <c r="L4594" s="12">
        <v>0</v>
      </c>
      <c r="M4594" s="12">
        <v>0</v>
      </c>
      <c r="N4594" s="39">
        <v>0</v>
      </c>
      <c r="O4594" s="31">
        <v>0.42</v>
      </c>
      <c r="P4594" s="11" t="s">
        <v>99</v>
      </c>
    </row>
    <row r="4595" spans="1:16" x14ac:dyDescent="0.25">
      <c r="A4595" s="38">
        <v>41077</v>
      </c>
      <c r="B4595" s="38">
        <v>41077</v>
      </c>
      <c r="C4595" s="11">
        <v>2012</v>
      </c>
      <c r="D4595" s="11" t="s">
        <v>34</v>
      </c>
      <c r="E4595" s="11" t="s">
        <v>35</v>
      </c>
      <c r="F4595" s="36" t="s">
        <v>162</v>
      </c>
      <c r="G4595" s="36" t="s">
        <v>6442</v>
      </c>
      <c r="H4595" s="9" t="s">
        <v>6443</v>
      </c>
      <c r="I4595" s="10">
        <v>0</v>
      </c>
      <c r="J4595" s="12">
        <v>0</v>
      </c>
      <c r="K4595" s="12">
        <v>0</v>
      </c>
      <c r="L4595" s="12">
        <v>0</v>
      </c>
      <c r="M4595" s="12">
        <v>0</v>
      </c>
      <c r="N4595" s="39">
        <v>0</v>
      </c>
      <c r="O4595" s="31">
        <v>9.1300000000000008</v>
      </c>
      <c r="P4595" s="11" t="s">
        <v>298</v>
      </c>
    </row>
    <row r="4596" spans="1:16" ht="36" x14ac:dyDescent="0.25">
      <c r="A4596" s="38">
        <v>41078</v>
      </c>
      <c r="B4596" s="38">
        <v>41078</v>
      </c>
      <c r="C4596" s="11">
        <v>2012</v>
      </c>
      <c r="D4596" s="11" t="s">
        <v>34</v>
      </c>
      <c r="E4596" s="11" t="s">
        <v>35</v>
      </c>
      <c r="F4596" s="36" t="s">
        <v>15</v>
      </c>
      <c r="G4596" s="36" t="s">
        <v>6444</v>
      </c>
      <c r="H4596" s="9" t="s">
        <v>6445</v>
      </c>
      <c r="I4596" s="10">
        <v>2</v>
      </c>
      <c r="J4596" s="12">
        <v>2</v>
      </c>
      <c r="K4596" s="12">
        <v>0</v>
      </c>
      <c r="L4596" s="12">
        <v>0</v>
      </c>
      <c r="M4596" s="12">
        <v>0</v>
      </c>
      <c r="N4596" s="39">
        <v>0</v>
      </c>
      <c r="O4596" s="31">
        <v>0</v>
      </c>
      <c r="P4596" s="11" t="s">
        <v>99</v>
      </c>
    </row>
    <row r="4597" spans="1:16" ht="84" x14ac:dyDescent="0.25">
      <c r="A4597" s="38">
        <v>41078</v>
      </c>
      <c r="B4597" s="38">
        <v>41078</v>
      </c>
      <c r="C4597" s="11">
        <v>2012</v>
      </c>
      <c r="D4597" s="11" t="s">
        <v>34</v>
      </c>
      <c r="E4597" s="11" t="s">
        <v>35</v>
      </c>
      <c r="F4597" s="36" t="s">
        <v>97</v>
      </c>
      <c r="G4597" s="36" t="s">
        <v>1416</v>
      </c>
      <c r="H4597" s="9" t="s">
        <v>6446</v>
      </c>
      <c r="I4597" s="10">
        <v>0</v>
      </c>
      <c r="J4597" s="12">
        <v>149</v>
      </c>
      <c r="K4597" s="12">
        <v>20</v>
      </c>
      <c r="L4597" s="12">
        <v>1</v>
      </c>
      <c r="M4597" s="12">
        <v>0</v>
      </c>
      <c r="N4597" s="39">
        <v>0</v>
      </c>
      <c r="O4597" s="31">
        <f>(K4597*28000)/1000000</f>
        <v>0.56000000000000005</v>
      </c>
      <c r="P4597" s="11" t="s">
        <v>99</v>
      </c>
    </row>
    <row r="4598" spans="1:16" ht="84" x14ac:dyDescent="0.25">
      <c r="A4598" s="38">
        <v>41079</v>
      </c>
      <c r="B4598" s="38">
        <v>41079</v>
      </c>
      <c r="C4598" s="11">
        <v>2012</v>
      </c>
      <c r="D4598" s="11" t="s">
        <v>34</v>
      </c>
      <c r="E4598" s="11" t="s">
        <v>35</v>
      </c>
      <c r="F4598" s="36" t="s">
        <v>97</v>
      </c>
      <c r="G4598" s="36" t="s">
        <v>6447</v>
      </c>
      <c r="H4598" s="9" t="s">
        <v>6448</v>
      </c>
      <c r="I4598" s="10">
        <v>0</v>
      </c>
      <c r="J4598" s="12">
        <v>250</v>
      </c>
      <c r="K4598" s="12">
        <v>50</v>
      </c>
      <c r="L4598" s="12">
        <v>0</v>
      </c>
      <c r="M4598" s="12">
        <v>0</v>
      </c>
      <c r="N4598" s="39">
        <v>0</v>
      </c>
      <c r="O4598" s="31">
        <f>((K4598*5500)+(50*10000))/1000000</f>
        <v>0.77500000000000002</v>
      </c>
      <c r="P4598" s="11" t="s">
        <v>99</v>
      </c>
    </row>
    <row r="4599" spans="1:16" ht="108" x14ac:dyDescent="0.25">
      <c r="A4599" s="38">
        <v>41079</v>
      </c>
      <c r="B4599" s="38">
        <v>41080</v>
      </c>
      <c r="C4599" s="11">
        <v>2012</v>
      </c>
      <c r="D4599" s="35" t="s">
        <v>104</v>
      </c>
      <c r="E4599" s="11" t="s">
        <v>276</v>
      </c>
      <c r="F4599" s="36" t="s">
        <v>165</v>
      </c>
      <c r="G4599" s="11" t="s">
        <v>6449</v>
      </c>
      <c r="H4599" s="9" t="s">
        <v>6450</v>
      </c>
      <c r="I4599" s="10">
        <v>0</v>
      </c>
      <c r="J4599" s="12">
        <v>85</v>
      </c>
      <c r="K4599" s="12">
        <v>17</v>
      </c>
      <c r="L4599" s="12">
        <v>0</v>
      </c>
      <c r="M4599" s="12">
        <v>0</v>
      </c>
      <c r="N4599" s="39">
        <v>0</v>
      </c>
      <c r="O4599" s="31">
        <f>1*((2*28000)+(5*120000))/1000000</f>
        <v>0.65600000000000003</v>
      </c>
      <c r="P4599" s="11" t="s">
        <v>99</v>
      </c>
    </row>
    <row r="4600" spans="1:16" ht="72" x14ac:dyDescent="0.25">
      <c r="A4600" s="38">
        <v>41080</v>
      </c>
      <c r="B4600" s="38">
        <v>41080</v>
      </c>
      <c r="C4600" s="11">
        <v>2012</v>
      </c>
      <c r="D4600" s="35" t="s">
        <v>115</v>
      </c>
      <c r="E4600" s="11" t="s">
        <v>116</v>
      </c>
      <c r="F4600" s="36" t="s">
        <v>51</v>
      </c>
      <c r="G4600" s="36" t="s">
        <v>1220</v>
      </c>
      <c r="H4600" s="9" t="s">
        <v>6451</v>
      </c>
      <c r="I4600" s="10">
        <v>2</v>
      </c>
      <c r="J4600" s="12">
        <v>16</v>
      </c>
      <c r="K4600" s="12">
        <v>0</v>
      </c>
      <c r="L4600" s="12">
        <v>0</v>
      </c>
      <c r="M4600" s="12">
        <v>0</v>
      </c>
      <c r="N4600" s="39">
        <v>0</v>
      </c>
      <c r="O4600" s="31">
        <f>((3*288750)+(5*39960))/1000000</f>
        <v>1.0660499999999999</v>
      </c>
      <c r="P4600" s="11" t="s">
        <v>99</v>
      </c>
    </row>
    <row r="4601" spans="1:16" ht="36" x14ac:dyDescent="0.25">
      <c r="A4601" s="38">
        <v>41082</v>
      </c>
      <c r="B4601" s="38">
        <v>41082</v>
      </c>
      <c r="C4601" s="11">
        <v>2012</v>
      </c>
      <c r="D4601" s="50" t="s">
        <v>104</v>
      </c>
      <c r="E4601" s="11" t="s">
        <v>276</v>
      </c>
      <c r="F4601" s="36" t="s">
        <v>92</v>
      </c>
      <c r="G4601" s="36" t="s">
        <v>6452</v>
      </c>
      <c r="H4601" s="9" t="s">
        <v>6453</v>
      </c>
      <c r="I4601" s="10">
        <v>0</v>
      </c>
      <c r="J4601" s="12">
        <v>350</v>
      </c>
      <c r="K4601" s="12">
        <v>21</v>
      </c>
      <c r="L4601" s="12">
        <v>0</v>
      </c>
      <c r="M4601" s="12">
        <v>0</v>
      </c>
      <c r="N4601" s="39">
        <v>0</v>
      </c>
      <c r="O4601" s="31">
        <v>6.72</v>
      </c>
      <c r="P4601" s="36" t="s">
        <v>298</v>
      </c>
    </row>
    <row r="4602" spans="1:16" ht="84" x14ac:dyDescent="0.25">
      <c r="A4602" s="38">
        <v>41082</v>
      </c>
      <c r="B4602" s="38">
        <v>41082</v>
      </c>
      <c r="C4602" s="11">
        <v>2012</v>
      </c>
      <c r="D4602" s="11" t="s">
        <v>34</v>
      </c>
      <c r="E4602" s="11" t="s">
        <v>35</v>
      </c>
      <c r="F4602" s="36" t="s">
        <v>92</v>
      </c>
      <c r="G4602" s="36" t="s">
        <v>6452</v>
      </c>
      <c r="H4602" s="9" t="s">
        <v>6454</v>
      </c>
      <c r="I4602" s="10">
        <v>0</v>
      </c>
      <c r="J4602" s="12">
        <v>25</v>
      </c>
      <c r="K4602" s="12">
        <v>5</v>
      </c>
      <c r="L4602" s="12">
        <v>0</v>
      </c>
      <c r="M4602" s="12">
        <v>0</v>
      </c>
      <c r="N4602" s="39">
        <v>0</v>
      </c>
      <c r="O4602" s="31">
        <f>(K4602*120000)/1000000</f>
        <v>0.6</v>
      </c>
      <c r="P4602" s="11" t="s">
        <v>99</v>
      </c>
    </row>
    <row r="4603" spans="1:16" ht="48" x14ac:dyDescent="0.25">
      <c r="A4603" s="38">
        <v>41082</v>
      </c>
      <c r="B4603" s="38">
        <v>41260</v>
      </c>
      <c r="C4603" s="11">
        <v>2012</v>
      </c>
      <c r="D4603" s="11" t="s">
        <v>34</v>
      </c>
      <c r="E4603" s="11" t="s">
        <v>35</v>
      </c>
      <c r="F4603" s="36" t="s">
        <v>162</v>
      </c>
      <c r="G4603" s="36" t="s">
        <v>2314</v>
      </c>
      <c r="H4603" s="9" t="s">
        <v>6455</v>
      </c>
      <c r="I4603" s="10">
        <v>0</v>
      </c>
      <c r="J4603" s="12">
        <v>15</v>
      </c>
      <c r="K4603" s="12">
        <v>3</v>
      </c>
      <c r="L4603" s="12">
        <v>0</v>
      </c>
      <c r="M4603" s="12">
        <v>0</v>
      </c>
      <c r="N4603" s="39">
        <v>0</v>
      </c>
      <c r="O4603" s="31">
        <f>(K4603*28000)/1000000</f>
        <v>8.4000000000000005E-2</v>
      </c>
      <c r="P4603" s="11" t="s">
        <v>99</v>
      </c>
    </row>
    <row r="4604" spans="1:16" ht="24" x14ac:dyDescent="0.25">
      <c r="A4604" s="38">
        <v>41083</v>
      </c>
      <c r="B4604" s="38">
        <v>41083</v>
      </c>
      <c r="C4604" s="11">
        <v>2012</v>
      </c>
      <c r="D4604" s="11" t="s">
        <v>34</v>
      </c>
      <c r="E4604" s="11" t="s">
        <v>35</v>
      </c>
      <c r="F4604" s="36" t="s">
        <v>100</v>
      </c>
      <c r="G4604" s="36" t="s">
        <v>6456</v>
      </c>
      <c r="H4604" s="9" t="s">
        <v>6457</v>
      </c>
      <c r="I4604" s="10">
        <v>0</v>
      </c>
      <c r="J4604" s="12">
        <v>2296</v>
      </c>
      <c r="K4604" s="12">
        <v>0</v>
      </c>
      <c r="L4604" s="12">
        <v>0</v>
      </c>
      <c r="M4604" s="12">
        <v>0</v>
      </c>
      <c r="N4604" s="39">
        <v>0</v>
      </c>
      <c r="O4604" s="31">
        <v>0.218</v>
      </c>
      <c r="P4604" s="36" t="s">
        <v>298</v>
      </c>
    </row>
    <row r="4605" spans="1:16" ht="60" x14ac:dyDescent="0.25">
      <c r="A4605" s="38">
        <v>41083</v>
      </c>
      <c r="B4605" s="38">
        <v>41083</v>
      </c>
      <c r="C4605" s="11">
        <v>2012</v>
      </c>
      <c r="D4605" s="11" t="s">
        <v>34</v>
      </c>
      <c r="E4605" s="11" t="s">
        <v>35</v>
      </c>
      <c r="F4605" s="36" t="s">
        <v>100</v>
      </c>
      <c r="G4605" s="36" t="s">
        <v>6458</v>
      </c>
      <c r="H4605" s="9" t="s">
        <v>6459</v>
      </c>
      <c r="I4605" s="10">
        <v>0</v>
      </c>
      <c r="J4605" s="12">
        <v>1000</v>
      </c>
      <c r="K4605" s="12">
        <v>200</v>
      </c>
      <c r="L4605" s="12">
        <v>2</v>
      </c>
      <c r="M4605" s="12">
        <v>0</v>
      </c>
      <c r="N4605" s="39">
        <v>0</v>
      </c>
      <c r="O4605" s="31">
        <f>(K4605*28000)/1000000</f>
        <v>5.6</v>
      </c>
      <c r="P4605" s="11" t="s">
        <v>99</v>
      </c>
    </row>
    <row r="4606" spans="1:16" ht="84" x14ac:dyDescent="0.25">
      <c r="A4606" s="38">
        <v>41084</v>
      </c>
      <c r="B4606" s="38">
        <v>41084</v>
      </c>
      <c r="C4606" s="11">
        <v>2012</v>
      </c>
      <c r="D4606" s="35" t="s">
        <v>115</v>
      </c>
      <c r="E4606" s="11" t="s">
        <v>116</v>
      </c>
      <c r="F4606" s="36" t="s">
        <v>15</v>
      </c>
      <c r="G4606" s="36" t="s">
        <v>6460</v>
      </c>
      <c r="H4606" s="9" t="s">
        <v>6461</v>
      </c>
      <c r="I4606" s="10">
        <v>26</v>
      </c>
      <c r="J4606" s="12">
        <v>58</v>
      </c>
      <c r="K4606" s="12">
        <v>0</v>
      </c>
      <c r="L4606" s="12">
        <v>0</v>
      </c>
      <c r="M4606" s="12">
        <v>0</v>
      </c>
      <c r="N4606" s="39">
        <v>0</v>
      </c>
      <c r="O4606" s="31">
        <v>0.25</v>
      </c>
      <c r="P4606" s="11" t="s">
        <v>99</v>
      </c>
    </row>
    <row r="4607" spans="1:16" ht="48" x14ac:dyDescent="0.25">
      <c r="A4607" s="38">
        <v>41084</v>
      </c>
      <c r="B4607" s="38">
        <v>41084</v>
      </c>
      <c r="C4607" s="11">
        <v>2012</v>
      </c>
      <c r="D4607" s="11" t="s">
        <v>34</v>
      </c>
      <c r="E4607" s="11" t="s">
        <v>333</v>
      </c>
      <c r="F4607" s="36" t="s">
        <v>92</v>
      </c>
      <c r="G4607" s="36" t="s">
        <v>6462</v>
      </c>
      <c r="H4607" s="9" t="s">
        <v>6463</v>
      </c>
      <c r="I4607" s="10">
        <v>1</v>
      </c>
      <c r="J4607" s="12">
        <v>1</v>
      </c>
      <c r="K4607" s="12">
        <v>0</v>
      </c>
      <c r="L4607" s="12">
        <v>0</v>
      </c>
      <c r="M4607" s="12">
        <v>0</v>
      </c>
      <c r="N4607" s="39">
        <v>0</v>
      </c>
      <c r="O4607" s="31">
        <v>0</v>
      </c>
      <c r="P4607" s="11" t="s">
        <v>99</v>
      </c>
    </row>
    <row r="4608" spans="1:16" ht="60" x14ac:dyDescent="0.25">
      <c r="A4608" s="38">
        <v>41084</v>
      </c>
      <c r="B4608" s="38">
        <v>41084</v>
      </c>
      <c r="C4608" s="11">
        <v>2012</v>
      </c>
      <c r="D4608" s="11" t="s">
        <v>34</v>
      </c>
      <c r="E4608" s="11" t="s">
        <v>35</v>
      </c>
      <c r="F4608" s="36" t="s">
        <v>97</v>
      </c>
      <c r="G4608" s="36" t="s">
        <v>5362</v>
      </c>
      <c r="H4608" s="9" t="s">
        <v>6464</v>
      </c>
      <c r="I4608" s="10">
        <v>0</v>
      </c>
      <c r="J4608" s="12">
        <v>800</v>
      </c>
      <c r="K4608" s="12">
        <v>160</v>
      </c>
      <c r="L4608" s="12">
        <v>0</v>
      </c>
      <c r="M4608" s="12">
        <v>0</v>
      </c>
      <c r="N4608" s="39">
        <v>0</v>
      </c>
      <c r="O4608" s="31">
        <f>(160*5500)/1000000</f>
        <v>0.88</v>
      </c>
      <c r="P4608" s="11" t="s">
        <v>99</v>
      </c>
    </row>
    <row r="4609" spans="1:16" ht="60" x14ac:dyDescent="0.25">
      <c r="A4609" s="38">
        <v>41084</v>
      </c>
      <c r="B4609" s="38">
        <v>41084</v>
      </c>
      <c r="C4609" s="11">
        <v>2012</v>
      </c>
      <c r="D4609" s="11" t="s">
        <v>34</v>
      </c>
      <c r="E4609" s="11" t="s">
        <v>35</v>
      </c>
      <c r="F4609" s="36" t="s">
        <v>19</v>
      </c>
      <c r="G4609" s="36" t="s">
        <v>6465</v>
      </c>
      <c r="H4609" s="9" t="s">
        <v>6466</v>
      </c>
      <c r="I4609" s="10">
        <v>0</v>
      </c>
      <c r="J4609" s="12">
        <v>370</v>
      </c>
      <c r="K4609" s="12">
        <v>74</v>
      </c>
      <c r="L4609" s="12">
        <v>0</v>
      </c>
      <c r="M4609" s="12">
        <v>0</v>
      </c>
      <c r="N4609" s="39">
        <v>0</v>
      </c>
      <c r="O4609" s="31">
        <f>(74*5500)/1000000</f>
        <v>0.40699999999999997</v>
      </c>
      <c r="P4609" s="11" t="s">
        <v>99</v>
      </c>
    </row>
    <row r="4610" spans="1:16" ht="60" x14ac:dyDescent="0.25">
      <c r="A4610" s="34">
        <v>41085</v>
      </c>
      <c r="B4610" s="38">
        <v>41085</v>
      </c>
      <c r="C4610" s="11">
        <v>2012</v>
      </c>
      <c r="D4610" s="35" t="s">
        <v>13</v>
      </c>
      <c r="E4610" s="11" t="s">
        <v>125</v>
      </c>
      <c r="F4610" s="36" t="s">
        <v>65</v>
      </c>
      <c r="G4610" s="11" t="s">
        <v>65</v>
      </c>
      <c r="H4610" s="9" t="s">
        <v>6467</v>
      </c>
      <c r="I4610" s="10">
        <v>0</v>
      </c>
      <c r="J4610" s="12">
        <v>2</v>
      </c>
      <c r="K4610" s="12">
        <v>1</v>
      </c>
      <c r="L4610" s="12">
        <v>0</v>
      </c>
      <c r="M4610" s="12">
        <v>0</v>
      </c>
      <c r="N4610" s="39">
        <v>0</v>
      </c>
      <c r="O4610" s="31">
        <v>0.12</v>
      </c>
      <c r="P4610" s="11" t="s">
        <v>99</v>
      </c>
    </row>
    <row r="4611" spans="1:16" ht="24" x14ac:dyDescent="0.25">
      <c r="A4611" s="38">
        <v>41085</v>
      </c>
      <c r="B4611" s="38">
        <v>41085</v>
      </c>
      <c r="C4611" s="11">
        <v>2012</v>
      </c>
      <c r="D4611" s="35" t="s">
        <v>115</v>
      </c>
      <c r="E4611" s="11" t="s">
        <v>350</v>
      </c>
      <c r="F4611" s="36" t="s">
        <v>44</v>
      </c>
      <c r="G4611" s="36" t="s">
        <v>6468</v>
      </c>
      <c r="H4611" s="9" t="s">
        <v>6469</v>
      </c>
      <c r="I4611" s="10">
        <v>3</v>
      </c>
      <c r="J4611" s="12">
        <v>3</v>
      </c>
      <c r="K4611" s="12">
        <v>0</v>
      </c>
      <c r="L4611" s="12">
        <v>0</v>
      </c>
      <c r="M4611" s="12">
        <v>0</v>
      </c>
      <c r="N4611" s="39">
        <v>0</v>
      </c>
      <c r="O4611" s="31">
        <v>0</v>
      </c>
      <c r="P4611" s="11" t="s">
        <v>99</v>
      </c>
    </row>
    <row r="4612" spans="1:16" ht="60" x14ac:dyDescent="0.25">
      <c r="A4612" s="38">
        <v>41085</v>
      </c>
      <c r="B4612" s="38">
        <v>41085</v>
      </c>
      <c r="C4612" s="11">
        <v>2012</v>
      </c>
      <c r="D4612" s="11" t="s">
        <v>34</v>
      </c>
      <c r="E4612" s="11" t="s">
        <v>35</v>
      </c>
      <c r="F4612" s="36" t="s">
        <v>19</v>
      </c>
      <c r="G4612" s="36" t="s">
        <v>1841</v>
      </c>
      <c r="H4612" s="9" t="s">
        <v>6470</v>
      </c>
      <c r="I4612" s="10">
        <v>2</v>
      </c>
      <c r="J4612" s="12">
        <v>3</v>
      </c>
      <c r="K4612" s="12">
        <v>1</v>
      </c>
      <c r="L4612" s="12">
        <v>0</v>
      </c>
      <c r="M4612" s="12">
        <v>0</v>
      </c>
      <c r="N4612" s="39">
        <v>0</v>
      </c>
      <c r="O4612" s="31">
        <v>0.12</v>
      </c>
      <c r="P4612" s="11" t="s">
        <v>99</v>
      </c>
    </row>
    <row r="4613" spans="1:16" ht="24" x14ac:dyDescent="0.25">
      <c r="A4613" s="38">
        <v>41085</v>
      </c>
      <c r="B4613" s="38">
        <v>41085</v>
      </c>
      <c r="C4613" s="11">
        <v>2012</v>
      </c>
      <c r="D4613" s="11" t="s">
        <v>34</v>
      </c>
      <c r="E4613" s="11" t="s">
        <v>50</v>
      </c>
      <c r="F4613" s="36" t="s">
        <v>97</v>
      </c>
      <c r="G4613" s="36" t="s">
        <v>5362</v>
      </c>
      <c r="H4613" s="9" t="s">
        <v>6471</v>
      </c>
      <c r="I4613" s="10">
        <v>0</v>
      </c>
      <c r="J4613" s="12">
        <v>895</v>
      </c>
      <c r="K4613" s="12">
        <v>0</v>
      </c>
      <c r="L4613" s="12">
        <v>1</v>
      </c>
      <c r="M4613" s="12">
        <v>0</v>
      </c>
      <c r="N4613" s="39">
        <v>0</v>
      </c>
      <c r="O4613" s="31">
        <v>14.13</v>
      </c>
      <c r="P4613" s="36" t="s">
        <v>298</v>
      </c>
    </row>
    <row r="4614" spans="1:16" ht="60" x14ac:dyDescent="0.25">
      <c r="A4614" s="34">
        <v>41087</v>
      </c>
      <c r="B4614" s="34">
        <v>41087</v>
      </c>
      <c r="C4614" s="11">
        <v>2012</v>
      </c>
      <c r="D4614" s="35" t="s">
        <v>115</v>
      </c>
      <c r="E4614" s="11" t="s">
        <v>116</v>
      </c>
      <c r="F4614" s="36" t="s">
        <v>57</v>
      </c>
      <c r="G4614" s="11" t="s">
        <v>235</v>
      </c>
      <c r="H4614" s="9" t="s">
        <v>6472</v>
      </c>
      <c r="I4614" s="10">
        <v>1</v>
      </c>
      <c r="J4614" s="12">
        <v>1</v>
      </c>
      <c r="K4614" s="12">
        <v>0</v>
      </c>
      <c r="L4614" s="12">
        <v>0</v>
      </c>
      <c r="M4614" s="12">
        <v>0</v>
      </c>
      <c r="N4614" s="39">
        <v>0</v>
      </c>
      <c r="O4614" s="31">
        <f>((472500)+(20000*10.92))/1000000</f>
        <v>0.69089999999999996</v>
      </c>
      <c r="P4614" s="11" t="s">
        <v>99</v>
      </c>
    </row>
    <row r="4615" spans="1:16" ht="36" x14ac:dyDescent="0.25">
      <c r="A4615" s="34">
        <v>41088</v>
      </c>
      <c r="B4615" s="34">
        <v>41046</v>
      </c>
      <c r="C4615" s="11">
        <v>2012</v>
      </c>
      <c r="D4615" s="35" t="s">
        <v>115</v>
      </c>
      <c r="E4615" s="11" t="s">
        <v>116</v>
      </c>
      <c r="F4615" s="36" t="s">
        <v>47</v>
      </c>
      <c r="G4615" s="36" t="s">
        <v>1346</v>
      </c>
      <c r="H4615" s="9" t="s">
        <v>6473</v>
      </c>
      <c r="I4615" s="10">
        <v>8</v>
      </c>
      <c r="J4615" s="12">
        <v>33</v>
      </c>
      <c r="K4615" s="12">
        <v>0</v>
      </c>
      <c r="L4615" s="12">
        <v>0</v>
      </c>
      <c r="M4615" s="12">
        <v>0</v>
      </c>
      <c r="N4615" s="39">
        <v>0</v>
      </c>
      <c r="O4615" s="31">
        <v>0.25</v>
      </c>
      <c r="P4615" s="11" t="s">
        <v>99</v>
      </c>
    </row>
    <row r="4616" spans="1:16" ht="48" x14ac:dyDescent="0.25">
      <c r="A4616" s="34">
        <v>41088</v>
      </c>
      <c r="B4616" s="34">
        <v>41088</v>
      </c>
      <c r="C4616" s="11">
        <v>2012</v>
      </c>
      <c r="D4616" s="35" t="s">
        <v>115</v>
      </c>
      <c r="E4616" s="11" t="s">
        <v>116</v>
      </c>
      <c r="F4616" s="36" t="s">
        <v>28</v>
      </c>
      <c r="G4616" s="11" t="s">
        <v>411</v>
      </c>
      <c r="H4616" s="9" t="s">
        <v>6474</v>
      </c>
      <c r="I4616" s="10">
        <v>2</v>
      </c>
      <c r="J4616" s="12">
        <v>2</v>
      </c>
      <c r="K4616" s="12">
        <v>0</v>
      </c>
      <c r="L4616" s="12">
        <v>0</v>
      </c>
      <c r="M4616" s="12">
        <v>0</v>
      </c>
      <c r="N4616" s="39">
        <v>0</v>
      </c>
      <c r="O4616" s="31">
        <v>1</v>
      </c>
      <c r="P4616" s="11" t="s">
        <v>99</v>
      </c>
    </row>
    <row r="4617" spans="1:16" ht="36" x14ac:dyDescent="0.25">
      <c r="A4617" s="38">
        <v>41088</v>
      </c>
      <c r="B4617" s="38">
        <v>41088</v>
      </c>
      <c r="C4617" s="11">
        <v>2012</v>
      </c>
      <c r="D4617" s="35" t="s">
        <v>109</v>
      </c>
      <c r="E4617" s="11" t="s">
        <v>110</v>
      </c>
      <c r="F4617" s="36" t="s">
        <v>155</v>
      </c>
      <c r="G4617" s="36" t="s">
        <v>6475</v>
      </c>
      <c r="H4617" s="9" t="s">
        <v>6476</v>
      </c>
      <c r="I4617" s="10">
        <v>2</v>
      </c>
      <c r="J4617" s="12">
        <v>4</v>
      </c>
      <c r="K4617" s="12">
        <v>0</v>
      </c>
      <c r="L4617" s="12">
        <v>0</v>
      </c>
      <c r="M4617" s="12">
        <v>0</v>
      </c>
      <c r="N4617" s="39">
        <v>0</v>
      </c>
      <c r="O4617" s="31">
        <v>0</v>
      </c>
      <c r="P4617" s="11" t="s">
        <v>99</v>
      </c>
    </row>
    <row r="4618" spans="1:16" ht="24" x14ac:dyDescent="0.25">
      <c r="A4618" s="38">
        <v>41088</v>
      </c>
      <c r="B4618" s="38">
        <v>41088</v>
      </c>
      <c r="C4618" s="11">
        <v>2012</v>
      </c>
      <c r="D4618" s="11" t="s">
        <v>34</v>
      </c>
      <c r="E4618" s="11" t="s">
        <v>333</v>
      </c>
      <c r="F4618" s="36" t="s">
        <v>55</v>
      </c>
      <c r="G4618" s="36" t="s">
        <v>6477</v>
      </c>
      <c r="H4618" s="9" t="s">
        <v>6478</v>
      </c>
      <c r="I4618" s="10">
        <v>0</v>
      </c>
      <c r="J4618" s="12">
        <v>1</v>
      </c>
      <c r="K4618" s="12">
        <v>0</v>
      </c>
      <c r="L4618" s="12">
        <v>0</v>
      </c>
      <c r="M4618" s="12">
        <v>0</v>
      </c>
      <c r="N4618" s="39">
        <v>0</v>
      </c>
      <c r="O4618" s="31">
        <v>0</v>
      </c>
      <c r="P4618" s="11" t="s">
        <v>99</v>
      </c>
    </row>
    <row r="4619" spans="1:16" ht="36" x14ac:dyDescent="0.25">
      <c r="A4619" s="38">
        <v>41088</v>
      </c>
      <c r="B4619" s="38">
        <v>41088</v>
      </c>
      <c r="C4619" s="11">
        <v>2012</v>
      </c>
      <c r="D4619" s="11" t="s">
        <v>34</v>
      </c>
      <c r="E4619" s="11" t="s">
        <v>35</v>
      </c>
      <c r="F4619" s="36" t="s">
        <v>100</v>
      </c>
      <c r="G4619" s="36" t="s">
        <v>6479</v>
      </c>
      <c r="H4619" s="9" t="s">
        <v>6480</v>
      </c>
      <c r="I4619" s="10">
        <v>0</v>
      </c>
      <c r="J4619" s="12">
        <v>175</v>
      </c>
      <c r="K4619" s="12">
        <v>35</v>
      </c>
      <c r="L4619" s="12">
        <v>0</v>
      </c>
      <c r="M4619" s="12">
        <v>0</v>
      </c>
      <c r="N4619" s="39">
        <v>0</v>
      </c>
      <c r="O4619" s="31">
        <f>(35*5500)/1000000</f>
        <v>0.1925</v>
      </c>
      <c r="P4619" s="11" t="s">
        <v>99</v>
      </c>
    </row>
    <row r="4620" spans="1:16" ht="48" x14ac:dyDescent="0.25">
      <c r="A4620" s="38">
        <v>41088</v>
      </c>
      <c r="B4620" s="38">
        <v>41088</v>
      </c>
      <c r="C4620" s="11">
        <v>2012</v>
      </c>
      <c r="D4620" s="35" t="s">
        <v>115</v>
      </c>
      <c r="E4620" s="11" t="s">
        <v>116</v>
      </c>
      <c r="F4620" s="36" t="s">
        <v>47</v>
      </c>
      <c r="G4620" s="36" t="s">
        <v>3044</v>
      </c>
      <c r="H4620" s="9" t="s">
        <v>6481</v>
      </c>
      <c r="I4620" s="10">
        <v>0</v>
      </c>
      <c r="J4620" s="12">
        <v>14</v>
      </c>
      <c r="K4620" s="12">
        <v>0</v>
      </c>
      <c r="L4620" s="12">
        <v>0</v>
      </c>
      <c r="M4620" s="12">
        <v>0</v>
      </c>
      <c r="N4620" s="39">
        <v>0</v>
      </c>
      <c r="O4620" s="31">
        <v>0.42</v>
      </c>
      <c r="P4620" s="11" t="s">
        <v>99</v>
      </c>
    </row>
    <row r="4621" spans="1:16" ht="60" x14ac:dyDescent="0.25">
      <c r="A4621" s="38">
        <v>41089</v>
      </c>
      <c r="B4621" s="38">
        <v>41089</v>
      </c>
      <c r="C4621" s="11">
        <v>2012</v>
      </c>
      <c r="D4621" s="35" t="s">
        <v>115</v>
      </c>
      <c r="E4621" s="11" t="s">
        <v>116</v>
      </c>
      <c r="F4621" s="36" t="s">
        <v>24</v>
      </c>
      <c r="G4621" s="36" t="s">
        <v>1918</v>
      </c>
      <c r="H4621" s="9" t="s">
        <v>6482</v>
      </c>
      <c r="I4621" s="10">
        <v>0</v>
      </c>
      <c r="J4621" s="12">
        <v>0</v>
      </c>
      <c r="K4621" s="12">
        <v>0</v>
      </c>
      <c r="L4621" s="12">
        <v>0</v>
      </c>
      <c r="M4621" s="12">
        <v>0</v>
      </c>
      <c r="N4621" s="39">
        <v>0</v>
      </c>
      <c r="O4621" s="31">
        <f>(1500*234.2)/1000000</f>
        <v>0.3513</v>
      </c>
      <c r="P4621" s="11" t="s">
        <v>99</v>
      </c>
    </row>
    <row r="4622" spans="1:16" ht="36" x14ac:dyDescent="0.25">
      <c r="A4622" s="38">
        <v>41089</v>
      </c>
      <c r="B4622" s="38">
        <v>41089</v>
      </c>
      <c r="C4622" s="11">
        <v>2012</v>
      </c>
      <c r="D4622" s="11" t="s">
        <v>34</v>
      </c>
      <c r="E4622" s="11" t="s">
        <v>35</v>
      </c>
      <c r="F4622" s="36" t="s">
        <v>55</v>
      </c>
      <c r="G4622" s="36" t="s">
        <v>5352</v>
      </c>
      <c r="H4622" s="9" t="s">
        <v>6483</v>
      </c>
      <c r="I4622" s="10">
        <v>0</v>
      </c>
      <c r="J4622" s="12">
        <v>115</v>
      </c>
      <c r="K4622" s="12">
        <v>23</v>
      </c>
      <c r="L4622" s="12">
        <v>0</v>
      </c>
      <c r="M4622" s="12">
        <v>0</v>
      </c>
      <c r="N4622" s="39">
        <v>0</v>
      </c>
      <c r="O4622" s="31">
        <f>(23*5500)/1000000</f>
        <v>0.1265</v>
      </c>
      <c r="P4622" s="11" t="s">
        <v>99</v>
      </c>
    </row>
    <row r="4623" spans="1:16" ht="36" x14ac:dyDescent="0.25">
      <c r="A4623" s="34">
        <v>41089</v>
      </c>
      <c r="B4623" s="34">
        <v>41089</v>
      </c>
      <c r="C4623" s="11">
        <v>2012</v>
      </c>
      <c r="D4623" s="35" t="s">
        <v>115</v>
      </c>
      <c r="E4623" s="11" t="s">
        <v>116</v>
      </c>
      <c r="F4623" s="36" t="s">
        <v>162</v>
      </c>
      <c r="G4623" s="36" t="s">
        <v>945</v>
      </c>
      <c r="H4623" s="9" t="s">
        <v>6484</v>
      </c>
      <c r="I4623" s="10">
        <v>0</v>
      </c>
      <c r="J4623" s="12">
        <v>3</v>
      </c>
      <c r="K4623" s="12">
        <v>0</v>
      </c>
      <c r="L4623" s="12">
        <v>0</v>
      </c>
      <c r="M4623" s="12">
        <v>0</v>
      </c>
      <c r="N4623" s="39">
        <v>0</v>
      </c>
      <c r="O4623" s="31">
        <v>1</v>
      </c>
      <c r="P4623" s="11" t="s">
        <v>99</v>
      </c>
    </row>
    <row r="4624" spans="1:16" ht="48" x14ac:dyDescent="0.25">
      <c r="A4624" s="38">
        <v>41090</v>
      </c>
      <c r="B4624" s="38">
        <v>41090</v>
      </c>
      <c r="C4624" s="11">
        <v>2012</v>
      </c>
      <c r="D4624" s="35" t="s">
        <v>115</v>
      </c>
      <c r="E4624" s="11" t="s">
        <v>116</v>
      </c>
      <c r="F4624" s="36" t="s">
        <v>62</v>
      </c>
      <c r="G4624" s="36" t="s">
        <v>2054</v>
      </c>
      <c r="H4624" s="9" t="s">
        <v>6485</v>
      </c>
      <c r="I4624" s="10">
        <v>2</v>
      </c>
      <c r="J4624" s="12">
        <v>2</v>
      </c>
      <c r="K4624" s="12">
        <v>0</v>
      </c>
      <c r="L4624" s="12">
        <v>0</v>
      </c>
      <c r="M4624" s="12">
        <v>0</v>
      </c>
      <c r="N4624" s="39">
        <v>0</v>
      </c>
      <c r="O4624" s="31">
        <v>1.575</v>
      </c>
      <c r="P4624" s="11" t="s">
        <v>99</v>
      </c>
    </row>
    <row r="4625" spans="1:16" ht="96" x14ac:dyDescent="0.25">
      <c r="A4625" s="38">
        <v>41091</v>
      </c>
      <c r="B4625" s="38">
        <v>41091</v>
      </c>
      <c r="C4625" s="11">
        <v>2012</v>
      </c>
      <c r="D4625" s="11" t="s">
        <v>34</v>
      </c>
      <c r="E4625" s="11" t="s">
        <v>35</v>
      </c>
      <c r="F4625" s="36" t="s">
        <v>47</v>
      </c>
      <c r="G4625" s="36" t="s">
        <v>1037</v>
      </c>
      <c r="H4625" s="9" t="s">
        <v>6486</v>
      </c>
      <c r="I4625" s="10">
        <v>0</v>
      </c>
      <c r="J4625" s="12">
        <v>300</v>
      </c>
      <c r="K4625" s="12">
        <v>60</v>
      </c>
      <c r="L4625" s="12">
        <v>0</v>
      </c>
      <c r="M4625" s="12">
        <v>0</v>
      </c>
      <c r="N4625" s="39">
        <v>0</v>
      </c>
      <c r="O4625" s="31">
        <f>(60*5500)/1000000</f>
        <v>0.33</v>
      </c>
      <c r="P4625" s="11" t="s">
        <v>99</v>
      </c>
    </row>
    <row r="4626" spans="1:16" ht="60" x14ac:dyDescent="0.25">
      <c r="A4626" s="38">
        <v>41091</v>
      </c>
      <c r="B4626" s="38">
        <v>41091</v>
      </c>
      <c r="C4626" s="11">
        <v>2012</v>
      </c>
      <c r="D4626" s="35" t="s">
        <v>115</v>
      </c>
      <c r="E4626" s="11" t="s">
        <v>352</v>
      </c>
      <c r="F4626" s="36" t="s">
        <v>57</v>
      </c>
      <c r="G4626" s="36" t="s">
        <v>6487</v>
      </c>
      <c r="H4626" s="9" t="s">
        <v>6488</v>
      </c>
      <c r="I4626" s="10">
        <v>0</v>
      </c>
      <c r="J4626" s="12">
        <v>16</v>
      </c>
      <c r="K4626" s="12">
        <v>0</v>
      </c>
      <c r="L4626" s="12">
        <v>0</v>
      </c>
      <c r="M4626" s="12">
        <v>0</v>
      </c>
      <c r="N4626" s="39">
        <v>0</v>
      </c>
      <c r="O4626" s="31">
        <v>0</v>
      </c>
      <c r="P4626" s="11" t="s">
        <v>99</v>
      </c>
    </row>
    <row r="4627" spans="1:16" ht="60" x14ac:dyDescent="0.25">
      <c r="A4627" s="38">
        <v>41092</v>
      </c>
      <c r="B4627" s="38">
        <v>41092</v>
      </c>
      <c r="C4627" s="11">
        <v>2012</v>
      </c>
      <c r="D4627" s="35" t="s">
        <v>115</v>
      </c>
      <c r="E4627" s="11" t="s">
        <v>116</v>
      </c>
      <c r="F4627" s="36" t="s">
        <v>165</v>
      </c>
      <c r="G4627" s="36" t="s">
        <v>197</v>
      </c>
      <c r="H4627" s="9" t="s">
        <v>6489</v>
      </c>
      <c r="I4627" s="10">
        <v>1</v>
      </c>
      <c r="J4627" s="12">
        <v>16</v>
      </c>
      <c r="K4627" s="12">
        <v>0</v>
      </c>
      <c r="L4627" s="12">
        <v>0</v>
      </c>
      <c r="M4627" s="12">
        <v>0</v>
      </c>
      <c r="N4627" s="39">
        <v>0</v>
      </c>
      <c r="O4627" s="31">
        <v>0.42</v>
      </c>
      <c r="P4627" s="11" t="s">
        <v>99</v>
      </c>
    </row>
    <row r="4628" spans="1:16" ht="72" x14ac:dyDescent="0.25">
      <c r="A4628" s="38">
        <v>41092</v>
      </c>
      <c r="B4628" s="38">
        <v>41092</v>
      </c>
      <c r="C4628" s="11">
        <v>2012</v>
      </c>
      <c r="D4628" s="11" t="s">
        <v>34</v>
      </c>
      <c r="E4628" s="11" t="s">
        <v>35</v>
      </c>
      <c r="F4628" s="36" t="s">
        <v>59</v>
      </c>
      <c r="G4628" s="36" t="s">
        <v>484</v>
      </c>
      <c r="H4628" s="9" t="s">
        <v>6490</v>
      </c>
      <c r="I4628" s="10">
        <v>0</v>
      </c>
      <c r="J4628" s="12">
        <v>90</v>
      </c>
      <c r="K4628" s="12">
        <v>18</v>
      </c>
      <c r="L4628" s="12">
        <v>0</v>
      </c>
      <c r="M4628" s="12">
        <v>0</v>
      </c>
      <c r="N4628" s="39">
        <v>0</v>
      </c>
      <c r="O4628" s="31">
        <f>((18*5500)+(18*10000))/1000000</f>
        <v>0.27900000000000003</v>
      </c>
      <c r="P4628" s="11" t="s">
        <v>99</v>
      </c>
    </row>
    <row r="4629" spans="1:16" ht="84" x14ac:dyDescent="0.25">
      <c r="A4629" s="38">
        <v>41092</v>
      </c>
      <c r="B4629" s="38">
        <v>41092</v>
      </c>
      <c r="C4629" s="11">
        <v>2012</v>
      </c>
      <c r="D4629" s="11" t="s">
        <v>34</v>
      </c>
      <c r="E4629" s="11" t="s">
        <v>35</v>
      </c>
      <c r="F4629" s="36" t="s">
        <v>75</v>
      </c>
      <c r="G4629" s="36" t="s">
        <v>1241</v>
      </c>
      <c r="H4629" s="9" t="s">
        <v>6491</v>
      </c>
      <c r="I4629" s="10">
        <v>0</v>
      </c>
      <c r="J4629" s="12">
        <v>55</v>
      </c>
      <c r="K4629" s="12">
        <v>15</v>
      </c>
      <c r="L4629" s="12">
        <v>0</v>
      </c>
      <c r="M4629" s="12">
        <v>0</v>
      </c>
      <c r="N4629" s="39">
        <v>0</v>
      </c>
      <c r="O4629" s="31">
        <f>((15*5500)+(15*10000))/1000000</f>
        <v>0.23250000000000001</v>
      </c>
      <c r="P4629" s="11" t="s">
        <v>99</v>
      </c>
    </row>
    <row r="4630" spans="1:16" ht="72" x14ac:dyDescent="0.25">
      <c r="A4630" s="34">
        <v>41092</v>
      </c>
      <c r="B4630" s="38">
        <v>41083</v>
      </c>
      <c r="C4630" s="11">
        <v>2012</v>
      </c>
      <c r="D4630" s="11" t="s">
        <v>34</v>
      </c>
      <c r="E4630" s="11" t="s">
        <v>35</v>
      </c>
      <c r="F4630" s="36" t="s">
        <v>47</v>
      </c>
      <c r="G4630" s="36" t="s">
        <v>3893</v>
      </c>
      <c r="H4630" s="9" t="s">
        <v>6492</v>
      </c>
      <c r="I4630" s="10">
        <v>0</v>
      </c>
      <c r="J4630" s="12">
        <v>60</v>
      </c>
      <c r="K4630" s="12">
        <v>12</v>
      </c>
      <c r="L4630" s="12">
        <v>0</v>
      </c>
      <c r="M4630" s="12">
        <v>0</v>
      </c>
      <c r="N4630" s="39">
        <v>0</v>
      </c>
      <c r="O4630" s="31">
        <f>(12*5500)/1000000</f>
        <v>6.6000000000000003E-2</v>
      </c>
      <c r="P4630" s="11" t="s">
        <v>99</v>
      </c>
    </row>
    <row r="4631" spans="1:16" ht="84" x14ac:dyDescent="0.25">
      <c r="A4631" s="38">
        <v>41093</v>
      </c>
      <c r="B4631" s="38">
        <v>41093</v>
      </c>
      <c r="C4631" s="11">
        <v>2012</v>
      </c>
      <c r="D4631" s="35" t="s">
        <v>115</v>
      </c>
      <c r="E4631" s="11" t="s">
        <v>116</v>
      </c>
      <c r="F4631" s="36" t="s">
        <v>59</v>
      </c>
      <c r="G4631" s="36" t="s">
        <v>1761</v>
      </c>
      <c r="H4631" s="9" t="s">
        <v>6493</v>
      </c>
      <c r="I4631" s="10">
        <v>1</v>
      </c>
      <c r="J4631" s="12">
        <v>6</v>
      </c>
      <c r="K4631" s="12">
        <v>0</v>
      </c>
      <c r="L4631" s="12">
        <v>0</v>
      </c>
      <c r="M4631" s="12">
        <v>0</v>
      </c>
      <c r="N4631" s="39">
        <v>0</v>
      </c>
      <c r="O4631" s="31">
        <f>0.42+0.28875</f>
        <v>0.70874999999999999</v>
      </c>
      <c r="P4631" s="11" t="s">
        <v>99</v>
      </c>
    </row>
    <row r="4632" spans="1:16" ht="48" x14ac:dyDescent="0.25">
      <c r="A4632" s="38">
        <v>41093</v>
      </c>
      <c r="B4632" s="38">
        <v>41093</v>
      </c>
      <c r="C4632" s="11">
        <v>2012</v>
      </c>
      <c r="D4632" s="35" t="s">
        <v>13</v>
      </c>
      <c r="E4632" s="11" t="s">
        <v>125</v>
      </c>
      <c r="F4632" s="36" t="s">
        <v>165</v>
      </c>
      <c r="G4632" s="11" t="s">
        <v>5538</v>
      </c>
      <c r="H4632" s="9" t="s">
        <v>6494</v>
      </c>
      <c r="I4632" s="10">
        <v>0</v>
      </c>
      <c r="J4632" s="12">
        <v>3</v>
      </c>
      <c r="K4632" s="12">
        <v>1</v>
      </c>
      <c r="L4632" s="12">
        <v>0</v>
      </c>
      <c r="M4632" s="12">
        <v>0</v>
      </c>
      <c r="N4632" s="39">
        <v>0</v>
      </c>
      <c r="O4632" s="31">
        <v>0.12</v>
      </c>
      <c r="P4632" s="11" t="s">
        <v>99</v>
      </c>
    </row>
    <row r="4633" spans="1:16" ht="60" x14ac:dyDescent="0.25">
      <c r="A4633" s="38">
        <v>41093</v>
      </c>
      <c r="B4633" s="38">
        <v>41093</v>
      </c>
      <c r="C4633" s="11">
        <v>2012</v>
      </c>
      <c r="D4633" s="35" t="s">
        <v>13</v>
      </c>
      <c r="E4633" s="11" t="s">
        <v>112</v>
      </c>
      <c r="F4633" s="36" t="s">
        <v>51</v>
      </c>
      <c r="G4633" s="36" t="s">
        <v>6495</v>
      </c>
      <c r="H4633" s="9" t="s">
        <v>6496</v>
      </c>
      <c r="I4633" s="10">
        <v>0</v>
      </c>
      <c r="J4633" s="12">
        <v>1</v>
      </c>
      <c r="K4633" s="12">
        <v>1</v>
      </c>
      <c r="L4633" s="12">
        <v>0</v>
      </c>
      <c r="M4633" s="12">
        <v>0</v>
      </c>
      <c r="N4633" s="39">
        <v>0</v>
      </c>
      <c r="O4633" s="31">
        <v>0.12</v>
      </c>
      <c r="P4633" s="11" t="s">
        <v>99</v>
      </c>
    </row>
    <row r="4634" spans="1:16" ht="60" x14ac:dyDescent="0.25">
      <c r="A4634" s="38">
        <v>41093</v>
      </c>
      <c r="B4634" s="38">
        <v>41093</v>
      </c>
      <c r="C4634" s="11">
        <v>2012</v>
      </c>
      <c r="D4634" s="35" t="s">
        <v>115</v>
      </c>
      <c r="E4634" s="11" t="s">
        <v>116</v>
      </c>
      <c r="F4634" s="36" t="s">
        <v>55</v>
      </c>
      <c r="G4634" s="36" t="s">
        <v>936</v>
      </c>
      <c r="H4634" s="9" t="s">
        <v>6497</v>
      </c>
      <c r="I4634" s="10">
        <v>0</v>
      </c>
      <c r="J4634" s="12">
        <v>11</v>
      </c>
      <c r="K4634" s="12">
        <v>0</v>
      </c>
      <c r="L4634" s="12">
        <v>0</v>
      </c>
      <c r="M4634" s="12">
        <v>0</v>
      </c>
      <c r="N4634" s="39">
        <v>0</v>
      </c>
      <c r="O4634" s="31">
        <v>0</v>
      </c>
      <c r="P4634" s="11" t="s">
        <v>99</v>
      </c>
    </row>
    <row r="4635" spans="1:16" ht="48" x14ac:dyDescent="0.25">
      <c r="A4635" s="38">
        <v>41094</v>
      </c>
      <c r="B4635" s="38">
        <v>41094</v>
      </c>
      <c r="C4635" s="11">
        <v>2012</v>
      </c>
      <c r="D4635" s="35" t="s">
        <v>115</v>
      </c>
      <c r="E4635" s="11" t="s">
        <v>116</v>
      </c>
      <c r="F4635" s="36" t="s">
        <v>19</v>
      </c>
      <c r="G4635" s="36" t="s">
        <v>6498</v>
      </c>
      <c r="H4635" s="9" t="s">
        <v>6499</v>
      </c>
      <c r="I4635" s="10">
        <v>0</v>
      </c>
      <c r="J4635" s="12">
        <v>11</v>
      </c>
      <c r="K4635" s="12">
        <v>0</v>
      </c>
      <c r="L4635" s="12">
        <v>0</v>
      </c>
      <c r="M4635" s="12">
        <v>0</v>
      </c>
      <c r="N4635" s="39">
        <v>0</v>
      </c>
      <c r="O4635" s="31">
        <f>(0.42+0.28875)</f>
        <v>0.70874999999999999</v>
      </c>
      <c r="P4635" s="11" t="s">
        <v>99</v>
      </c>
    </row>
    <row r="4636" spans="1:16" ht="60" x14ac:dyDescent="0.25">
      <c r="A4636" s="38">
        <v>41094</v>
      </c>
      <c r="B4636" s="38">
        <v>41094</v>
      </c>
      <c r="C4636" s="11">
        <v>2012</v>
      </c>
      <c r="D4636" s="35" t="s">
        <v>115</v>
      </c>
      <c r="E4636" s="11" t="s">
        <v>116</v>
      </c>
      <c r="F4636" s="36" t="s">
        <v>55</v>
      </c>
      <c r="G4636" s="36" t="s">
        <v>4412</v>
      </c>
      <c r="H4636" s="9" t="s">
        <v>6500</v>
      </c>
      <c r="I4636" s="10">
        <v>0</v>
      </c>
      <c r="J4636" s="12">
        <v>9</v>
      </c>
      <c r="K4636" s="12">
        <v>0</v>
      </c>
      <c r="L4636" s="12">
        <v>0</v>
      </c>
      <c r="M4636" s="12">
        <v>0</v>
      </c>
      <c r="N4636" s="39">
        <v>0</v>
      </c>
      <c r="O4636" s="31">
        <v>3.9690000000000003E-2</v>
      </c>
      <c r="P4636" s="11" t="s">
        <v>99</v>
      </c>
    </row>
    <row r="4637" spans="1:16" ht="48" x14ac:dyDescent="0.25">
      <c r="A4637" s="38">
        <v>41094</v>
      </c>
      <c r="B4637" s="38">
        <v>41094</v>
      </c>
      <c r="C4637" s="11">
        <v>2012</v>
      </c>
      <c r="D4637" s="35" t="s">
        <v>13</v>
      </c>
      <c r="E4637" s="11" t="s">
        <v>125</v>
      </c>
      <c r="F4637" s="36" t="s">
        <v>30</v>
      </c>
      <c r="G4637" s="36" t="s">
        <v>361</v>
      </c>
      <c r="H4637" s="9" t="s">
        <v>6501</v>
      </c>
      <c r="I4637" s="10">
        <v>0</v>
      </c>
      <c r="J4637" s="12">
        <v>11</v>
      </c>
      <c r="K4637" s="12">
        <v>0</v>
      </c>
      <c r="L4637" s="12">
        <v>0</v>
      </c>
      <c r="M4637" s="12">
        <v>0</v>
      </c>
      <c r="N4637" s="39">
        <v>0</v>
      </c>
      <c r="O4637" s="31">
        <v>0</v>
      </c>
      <c r="P4637" s="11" t="s">
        <v>99</v>
      </c>
    </row>
    <row r="4638" spans="1:16" ht="48" x14ac:dyDescent="0.25">
      <c r="A4638" s="38">
        <v>41095</v>
      </c>
      <c r="B4638" s="38">
        <v>41095</v>
      </c>
      <c r="C4638" s="11">
        <v>2012</v>
      </c>
      <c r="D4638" s="35" t="s">
        <v>13</v>
      </c>
      <c r="E4638" s="11" t="s">
        <v>125</v>
      </c>
      <c r="F4638" s="36" t="s">
        <v>51</v>
      </c>
      <c r="G4638" s="36" t="s">
        <v>6502</v>
      </c>
      <c r="H4638" s="9" t="s">
        <v>6503</v>
      </c>
      <c r="I4638" s="10">
        <v>1</v>
      </c>
      <c r="J4638" s="12">
        <v>40</v>
      </c>
      <c r="K4638" s="12">
        <v>1</v>
      </c>
      <c r="L4638" s="12">
        <v>0</v>
      </c>
      <c r="M4638" s="12">
        <v>0</v>
      </c>
      <c r="N4638" s="39">
        <v>0</v>
      </c>
      <c r="O4638" s="31">
        <v>0.47249999999999998</v>
      </c>
      <c r="P4638" s="11" t="s">
        <v>99</v>
      </c>
    </row>
    <row r="4639" spans="1:16" ht="84" x14ac:dyDescent="0.25">
      <c r="A4639" s="38">
        <v>41095</v>
      </c>
      <c r="B4639" s="38">
        <v>41204</v>
      </c>
      <c r="C4639" s="11">
        <v>2012</v>
      </c>
      <c r="D4639" s="35" t="s">
        <v>13</v>
      </c>
      <c r="E4639" s="11" t="s">
        <v>125</v>
      </c>
      <c r="F4639" s="36" t="s">
        <v>32</v>
      </c>
      <c r="G4639" s="36" t="s">
        <v>2294</v>
      </c>
      <c r="H4639" s="9" t="s">
        <v>6504</v>
      </c>
      <c r="I4639" s="10">
        <v>0</v>
      </c>
      <c r="J4639" s="12">
        <v>13</v>
      </c>
      <c r="K4639" s="12">
        <v>3</v>
      </c>
      <c r="L4639" s="12">
        <v>0</v>
      </c>
      <c r="M4639" s="12">
        <v>0</v>
      </c>
      <c r="N4639" s="39">
        <v>0</v>
      </c>
      <c r="O4639" s="31">
        <v>0.12</v>
      </c>
      <c r="P4639" s="11" t="s">
        <v>99</v>
      </c>
    </row>
    <row r="4640" spans="1:16" ht="48" x14ac:dyDescent="0.25">
      <c r="A4640" s="34">
        <v>41096</v>
      </c>
      <c r="B4640" s="38">
        <v>41096</v>
      </c>
      <c r="C4640" s="11">
        <v>2012</v>
      </c>
      <c r="D4640" s="11" t="s">
        <v>34</v>
      </c>
      <c r="E4640" s="11" t="s">
        <v>35</v>
      </c>
      <c r="F4640" s="36" t="s">
        <v>21</v>
      </c>
      <c r="G4640" s="11" t="s">
        <v>6505</v>
      </c>
      <c r="H4640" s="9" t="s">
        <v>6506</v>
      </c>
      <c r="I4640" s="10">
        <v>1</v>
      </c>
      <c r="J4640" s="12">
        <v>1</v>
      </c>
      <c r="K4640" s="12">
        <v>0</v>
      </c>
      <c r="L4640" s="12">
        <v>0</v>
      </c>
      <c r="M4640" s="12">
        <v>0</v>
      </c>
      <c r="N4640" s="39">
        <v>0</v>
      </c>
      <c r="O4640" s="31">
        <v>0</v>
      </c>
      <c r="P4640" s="11" t="s">
        <v>99</v>
      </c>
    </row>
    <row r="4641" spans="1:16" ht="36" x14ac:dyDescent="0.25">
      <c r="A4641" s="38">
        <v>41098</v>
      </c>
      <c r="B4641" s="38">
        <v>41098</v>
      </c>
      <c r="C4641" s="11">
        <v>2012</v>
      </c>
      <c r="D4641" s="35" t="s">
        <v>115</v>
      </c>
      <c r="E4641" s="11" t="s">
        <v>116</v>
      </c>
      <c r="F4641" s="36" t="s">
        <v>62</v>
      </c>
      <c r="G4641" s="36" t="s">
        <v>2054</v>
      </c>
      <c r="H4641" s="9" t="s">
        <v>6507</v>
      </c>
      <c r="I4641" s="10">
        <v>1</v>
      </c>
      <c r="J4641" s="12">
        <v>11</v>
      </c>
      <c r="K4641" s="12">
        <v>0</v>
      </c>
      <c r="L4641" s="12">
        <v>0</v>
      </c>
      <c r="M4641" s="12">
        <v>0</v>
      </c>
      <c r="N4641" s="39">
        <v>0</v>
      </c>
      <c r="O4641" s="31">
        <f>(0.42+0.28875)</f>
        <v>0.70874999999999999</v>
      </c>
      <c r="P4641" s="11" t="s">
        <v>99</v>
      </c>
    </row>
    <row r="4642" spans="1:16" ht="72" x14ac:dyDescent="0.25">
      <c r="A4642" s="38">
        <v>41099</v>
      </c>
      <c r="B4642" s="38">
        <v>41099</v>
      </c>
      <c r="C4642" s="11">
        <v>2012</v>
      </c>
      <c r="D4642" s="35" t="s">
        <v>115</v>
      </c>
      <c r="E4642" s="11" t="s">
        <v>116</v>
      </c>
      <c r="F4642" s="36" t="s">
        <v>24</v>
      </c>
      <c r="G4642" s="36" t="s">
        <v>6508</v>
      </c>
      <c r="H4642" s="9" t="s">
        <v>6509</v>
      </c>
      <c r="I4642" s="10">
        <v>1</v>
      </c>
      <c r="J4642" s="12">
        <v>31</v>
      </c>
      <c r="K4642" s="12">
        <v>0</v>
      </c>
      <c r="L4642" s="12">
        <v>0</v>
      </c>
      <c r="M4642" s="12">
        <v>0</v>
      </c>
      <c r="N4642" s="39">
        <v>0</v>
      </c>
      <c r="O4642" s="31">
        <v>0.5</v>
      </c>
      <c r="P4642" s="11" t="s">
        <v>99</v>
      </c>
    </row>
    <row r="4643" spans="1:16" ht="72" x14ac:dyDescent="0.25">
      <c r="A4643" s="34">
        <v>41100</v>
      </c>
      <c r="B4643" s="34">
        <v>41100</v>
      </c>
      <c r="C4643" s="11">
        <v>2012</v>
      </c>
      <c r="D4643" s="35" t="s">
        <v>115</v>
      </c>
      <c r="E4643" s="11" t="s">
        <v>116</v>
      </c>
      <c r="F4643" s="36" t="s">
        <v>57</v>
      </c>
      <c r="G4643" s="11" t="s">
        <v>2461</v>
      </c>
      <c r="H4643" s="9" t="s">
        <v>6510</v>
      </c>
      <c r="I4643" s="10">
        <v>1</v>
      </c>
      <c r="J4643" s="12">
        <v>1</v>
      </c>
      <c r="K4643" s="12">
        <v>0</v>
      </c>
      <c r="L4643" s="12">
        <v>0</v>
      </c>
      <c r="M4643" s="12">
        <v>0</v>
      </c>
      <c r="N4643" s="39">
        <v>0</v>
      </c>
      <c r="O4643" s="31">
        <v>0</v>
      </c>
      <c r="P4643" s="11" t="s">
        <v>99</v>
      </c>
    </row>
    <row r="4644" spans="1:16" ht="60" x14ac:dyDescent="0.25">
      <c r="A4644" s="38">
        <v>41101</v>
      </c>
      <c r="B4644" s="38">
        <v>41101</v>
      </c>
      <c r="C4644" s="11">
        <v>2012</v>
      </c>
      <c r="D4644" s="35" t="s">
        <v>13</v>
      </c>
      <c r="E4644" s="11" t="s">
        <v>112</v>
      </c>
      <c r="F4644" s="36" t="s">
        <v>162</v>
      </c>
      <c r="G4644" s="36" t="s">
        <v>3641</v>
      </c>
      <c r="H4644" s="9" t="s">
        <v>6511</v>
      </c>
      <c r="I4644" s="10">
        <v>0</v>
      </c>
      <c r="J4644" s="12">
        <v>150</v>
      </c>
      <c r="K4644" s="12">
        <v>0</v>
      </c>
      <c r="L4644" s="12">
        <v>0</v>
      </c>
      <c r="M4644" s="12">
        <v>0</v>
      </c>
      <c r="N4644" s="39">
        <v>0</v>
      </c>
      <c r="O4644" s="31">
        <v>0</v>
      </c>
      <c r="P4644" s="11" t="s">
        <v>99</v>
      </c>
    </row>
    <row r="4645" spans="1:16" ht="36" x14ac:dyDescent="0.25">
      <c r="A4645" s="38">
        <v>41102</v>
      </c>
      <c r="B4645" s="38">
        <v>41102</v>
      </c>
      <c r="C4645" s="11">
        <v>2012</v>
      </c>
      <c r="D4645" s="35" t="s">
        <v>115</v>
      </c>
      <c r="E4645" s="11" t="s">
        <v>350</v>
      </c>
      <c r="F4645" s="36" t="s">
        <v>162</v>
      </c>
      <c r="G4645" s="36" t="s">
        <v>2334</v>
      </c>
      <c r="H4645" s="9" t="s">
        <v>6512</v>
      </c>
      <c r="I4645" s="10">
        <v>6</v>
      </c>
      <c r="J4645" s="12">
        <v>6</v>
      </c>
      <c r="K4645" s="12">
        <v>0</v>
      </c>
      <c r="L4645" s="12">
        <v>0</v>
      </c>
      <c r="M4645" s="12">
        <v>0</v>
      </c>
      <c r="N4645" s="39">
        <v>0</v>
      </c>
      <c r="O4645" s="31">
        <v>0</v>
      </c>
      <c r="P4645" s="11" t="s">
        <v>99</v>
      </c>
    </row>
    <row r="4646" spans="1:16" ht="72" x14ac:dyDescent="0.25">
      <c r="A4646" s="34">
        <v>41102</v>
      </c>
      <c r="B4646" s="38">
        <v>41102</v>
      </c>
      <c r="C4646" s="11">
        <v>2012</v>
      </c>
      <c r="D4646" s="35" t="s">
        <v>115</v>
      </c>
      <c r="E4646" s="11" t="s">
        <v>116</v>
      </c>
      <c r="F4646" s="36" t="s">
        <v>36</v>
      </c>
      <c r="G4646" s="11" t="s">
        <v>336</v>
      </c>
      <c r="H4646" s="9" t="s">
        <v>6513</v>
      </c>
      <c r="I4646" s="10">
        <v>2</v>
      </c>
      <c r="J4646" s="12">
        <v>36</v>
      </c>
      <c r="K4646" s="12">
        <v>0</v>
      </c>
      <c r="L4646" s="12">
        <v>0</v>
      </c>
      <c r="M4646" s="12">
        <v>0</v>
      </c>
      <c r="N4646" s="39">
        <v>0</v>
      </c>
      <c r="O4646" s="31">
        <v>0.42</v>
      </c>
      <c r="P4646" s="11" t="s">
        <v>99</v>
      </c>
    </row>
    <row r="4647" spans="1:16" ht="60" x14ac:dyDescent="0.25">
      <c r="A4647" s="34">
        <v>41102</v>
      </c>
      <c r="B4647" s="38">
        <v>41102</v>
      </c>
      <c r="C4647" s="11">
        <v>2012</v>
      </c>
      <c r="D4647" s="11" t="s">
        <v>34</v>
      </c>
      <c r="E4647" s="11" t="s">
        <v>35</v>
      </c>
      <c r="F4647" s="36" t="s">
        <v>36</v>
      </c>
      <c r="G4647" s="11" t="s">
        <v>6514</v>
      </c>
      <c r="H4647" s="9" t="s">
        <v>6515</v>
      </c>
      <c r="I4647" s="10">
        <v>2</v>
      </c>
      <c r="J4647" s="12">
        <v>5</v>
      </c>
      <c r="K4647" s="12">
        <v>0</v>
      </c>
      <c r="L4647" s="12">
        <v>0</v>
      </c>
      <c r="M4647" s="12">
        <v>0</v>
      </c>
      <c r="N4647" s="39">
        <v>0</v>
      </c>
      <c r="O4647" s="31">
        <v>0</v>
      </c>
      <c r="P4647" s="11" t="s">
        <v>99</v>
      </c>
    </row>
    <row r="4648" spans="1:16" ht="72" x14ac:dyDescent="0.25">
      <c r="A4648" s="38">
        <v>41102</v>
      </c>
      <c r="B4648" s="38">
        <v>41102</v>
      </c>
      <c r="C4648" s="11">
        <v>2012</v>
      </c>
      <c r="D4648" s="11" t="s">
        <v>34</v>
      </c>
      <c r="E4648" s="11" t="s">
        <v>333</v>
      </c>
      <c r="F4648" s="36" t="s">
        <v>92</v>
      </c>
      <c r="G4648" s="36" t="s">
        <v>6516</v>
      </c>
      <c r="H4648" s="9" t="s">
        <v>6517</v>
      </c>
      <c r="I4648" s="10">
        <v>1</v>
      </c>
      <c r="J4648" s="12">
        <v>3</v>
      </c>
      <c r="K4648" s="12">
        <v>0</v>
      </c>
      <c r="L4648" s="12">
        <v>0</v>
      </c>
      <c r="M4648" s="12">
        <v>0</v>
      </c>
      <c r="N4648" s="39">
        <v>0</v>
      </c>
      <c r="O4648" s="31">
        <v>0</v>
      </c>
      <c r="P4648" s="11" t="s">
        <v>99</v>
      </c>
    </row>
    <row r="4649" spans="1:16" ht="180" x14ac:dyDescent="0.25">
      <c r="A4649" s="38">
        <v>41102</v>
      </c>
      <c r="B4649" s="38">
        <v>41102</v>
      </c>
      <c r="C4649" s="11">
        <v>2012</v>
      </c>
      <c r="D4649" s="11" t="s">
        <v>34</v>
      </c>
      <c r="E4649" s="11" t="s">
        <v>35</v>
      </c>
      <c r="F4649" s="36" t="s">
        <v>55</v>
      </c>
      <c r="G4649" s="36" t="s">
        <v>6518</v>
      </c>
      <c r="H4649" s="9" t="s">
        <v>6519</v>
      </c>
      <c r="I4649" s="10">
        <v>0</v>
      </c>
      <c r="J4649" s="12">
        <v>100</v>
      </c>
      <c r="K4649" s="12">
        <v>20</v>
      </c>
      <c r="L4649" s="12">
        <v>0</v>
      </c>
      <c r="M4649" s="12">
        <v>0</v>
      </c>
      <c r="N4649" s="39">
        <v>0</v>
      </c>
      <c r="O4649" s="31">
        <f>((19*5500)+(28000)+(3*39690))/1000000</f>
        <v>0.25157000000000002</v>
      </c>
      <c r="P4649" s="11" t="s">
        <v>99</v>
      </c>
    </row>
    <row r="4650" spans="1:16" ht="60" x14ac:dyDescent="0.25">
      <c r="A4650" s="38">
        <v>41103</v>
      </c>
      <c r="B4650" s="38">
        <v>41103</v>
      </c>
      <c r="C4650" s="11">
        <v>2012</v>
      </c>
      <c r="D4650" s="11" t="s">
        <v>34</v>
      </c>
      <c r="E4650" s="11" t="s">
        <v>35</v>
      </c>
      <c r="F4650" s="36" t="s">
        <v>24</v>
      </c>
      <c r="G4650" s="36" t="s">
        <v>24</v>
      </c>
      <c r="H4650" s="9" t="s">
        <v>6520</v>
      </c>
      <c r="I4650" s="10">
        <v>2</v>
      </c>
      <c r="J4650" s="12">
        <v>127</v>
      </c>
      <c r="K4650" s="12">
        <v>25</v>
      </c>
      <c r="L4650" s="12">
        <v>0</v>
      </c>
      <c r="M4650" s="12">
        <v>0</v>
      </c>
      <c r="N4650" s="39">
        <v>0</v>
      </c>
      <c r="O4650" s="31">
        <f>((25*5500)+(25*10000)+(39690))/1000000</f>
        <v>0.42719000000000001</v>
      </c>
      <c r="P4650" s="11" t="s">
        <v>99</v>
      </c>
    </row>
    <row r="4651" spans="1:16" ht="60" x14ac:dyDescent="0.25">
      <c r="A4651" s="38">
        <v>41103</v>
      </c>
      <c r="B4651" s="38">
        <v>41103</v>
      </c>
      <c r="C4651" s="11">
        <v>2012</v>
      </c>
      <c r="D4651" s="35" t="s">
        <v>115</v>
      </c>
      <c r="E4651" s="11" t="s">
        <v>116</v>
      </c>
      <c r="F4651" s="36" t="s">
        <v>51</v>
      </c>
      <c r="G4651" s="36" t="s">
        <v>6521</v>
      </c>
      <c r="H4651" s="9" t="s">
        <v>6522</v>
      </c>
      <c r="I4651" s="10">
        <v>2</v>
      </c>
      <c r="J4651" s="12">
        <v>14</v>
      </c>
      <c r="K4651" s="12">
        <v>0</v>
      </c>
      <c r="L4651" s="12">
        <v>0</v>
      </c>
      <c r="M4651" s="12">
        <v>0</v>
      </c>
      <c r="N4651" s="39">
        <v>0</v>
      </c>
      <c r="O4651" s="31">
        <f>(39690+250000)/1000000</f>
        <v>0.28969</v>
      </c>
      <c r="P4651" s="11" t="s">
        <v>99</v>
      </c>
    </row>
    <row r="4652" spans="1:16" ht="36" x14ac:dyDescent="0.25">
      <c r="A4652" s="38">
        <v>41103</v>
      </c>
      <c r="B4652" s="38">
        <v>41103</v>
      </c>
      <c r="C4652" s="11">
        <v>2012</v>
      </c>
      <c r="D4652" s="35" t="s">
        <v>104</v>
      </c>
      <c r="E4652" s="11" t="s">
        <v>276</v>
      </c>
      <c r="F4652" s="36" t="s">
        <v>97</v>
      </c>
      <c r="G4652" s="36" t="s">
        <v>6523</v>
      </c>
      <c r="H4652" s="9" t="s">
        <v>6524</v>
      </c>
      <c r="I4652" s="10">
        <v>1</v>
      </c>
      <c r="J4652" s="12">
        <v>1</v>
      </c>
      <c r="K4652" s="12">
        <v>0</v>
      </c>
      <c r="L4652" s="12">
        <v>0</v>
      </c>
      <c r="M4652" s="12">
        <v>0</v>
      </c>
      <c r="N4652" s="39">
        <v>0</v>
      </c>
      <c r="O4652" s="31">
        <v>0</v>
      </c>
      <c r="P4652" s="11" t="s">
        <v>99</v>
      </c>
    </row>
    <row r="4653" spans="1:16" ht="48" x14ac:dyDescent="0.25">
      <c r="A4653" s="38">
        <v>41103</v>
      </c>
      <c r="B4653" s="38">
        <v>41103</v>
      </c>
      <c r="C4653" s="11">
        <v>2012</v>
      </c>
      <c r="D4653" s="11" t="s">
        <v>34</v>
      </c>
      <c r="E4653" s="11" t="s">
        <v>35</v>
      </c>
      <c r="F4653" s="36" t="s">
        <v>59</v>
      </c>
      <c r="G4653" s="36" t="s">
        <v>6525</v>
      </c>
      <c r="H4653" s="9" t="s">
        <v>6526</v>
      </c>
      <c r="I4653" s="10">
        <v>0</v>
      </c>
      <c r="J4653" s="12">
        <v>400</v>
      </c>
      <c r="K4653" s="12">
        <v>80</v>
      </c>
      <c r="L4653" s="12">
        <v>0</v>
      </c>
      <c r="M4653" s="12">
        <v>0</v>
      </c>
      <c r="N4653" s="39">
        <v>0</v>
      </c>
      <c r="O4653" s="31">
        <f>((K4653*5500)+(80*10000))/1000000</f>
        <v>1.24</v>
      </c>
      <c r="P4653" s="11" t="s">
        <v>99</v>
      </c>
    </row>
    <row r="4654" spans="1:16" ht="72" x14ac:dyDescent="0.25">
      <c r="A4654" s="38">
        <v>41103</v>
      </c>
      <c r="B4654" s="38">
        <v>41103</v>
      </c>
      <c r="C4654" s="11">
        <v>2012</v>
      </c>
      <c r="D4654" s="35" t="s">
        <v>115</v>
      </c>
      <c r="E4654" s="11" t="s">
        <v>116</v>
      </c>
      <c r="F4654" s="36" t="s">
        <v>19</v>
      </c>
      <c r="G4654" s="36" t="s">
        <v>6527</v>
      </c>
      <c r="H4654" s="9" t="s">
        <v>6528</v>
      </c>
      <c r="I4654" s="10">
        <v>0</v>
      </c>
      <c r="J4654" s="12">
        <v>53</v>
      </c>
      <c r="K4654" s="12">
        <v>0</v>
      </c>
      <c r="L4654" s="12">
        <v>0</v>
      </c>
      <c r="M4654" s="12">
        <v>0</v>
      </c>
      <c r="N4654" s="39">
        <v>0</v>
      </c>
      <c r="O4654" s="31">
        <f>0.42+0.28875</f>
        <v>0.70874999999999999</v>
      </c>
      <c r="P4654" s="11" t="s">
        <v>99</v>
      </c>
    </row>
    <row r="4655" spans="1:16" ht="36" x14ac:dyDescent="0.25">
      <c r="A4655" s="38">
        <v>41103</v>
      </c>
      <c r="B4655" s="38">
        <v>41103</v>
      </c>
      <c r="C4655" s="11">
        <v>2012</v>
      </c>
      <c r="D4655" s="11" t="s">
        <v>34</v>
      </c>
      <c r="E4655" s="11" t="s">
        <v>35</v>
      </c>
      <c r="F4655" s="36" t="s">
        <v>19</v>
      </c>
      <c r="G4655" s="36" t="s">
        <v>1032</v>
      </c>
      <c r="H4655" s="9" t="s">
        <v>6529</v>
      </c>
      <c r="I4655" s="10">
        <v>0</v>
      </c>
      <c r="J4655" s="12">
        <v>175</v>
      </c>
      <c r="K4655" s="12">
        <v>35</v>
      </c>
      <c r="L4655" s="12">
        <v>0</v>
      </c>
      <c r="M4655" s="12">
        <v>0</v>
      </c>
      <c r="N4655" s="39">
        <v>0</v>
      </c>
      <c r="O4655" s="31">
        <v>0</v>
      </c>
      <c r="P4655" s="11" t="s">
        <v>99</v>
      </c>
    </row>
    <row r="4656" spans="1:16" ht="60" x14ac:dyDescent="0.25">
      <c r="A4656" s="38">
        <v>41104</v>
      </c>
      <c r="B4656" s="38">
        <v>41104</v>
      </c>
      <c r="C4656" s="11">
        <v>2012</v>
      </c>
      <c r="D4656" s="35" t="s">
        <v>115</v>
      </c>
      <c r="E4656" s="11" t="s">
        <v>116</v>
      </c>
      <c r="F4656" s="36" t="s">
        <v>97</v>
      </c>
      <c r="G4656" s="36" t="s">
        <v>6530</v>
      </c>
      <c r="H4656" s="9" t="s">
        <v>6531</v>
      </c>
      <c r="I4656" s="10">
        <v>1</v>
      </c>
      <c r="J4656" s="12">
        <v>1</v>
      </c>
      <c r="K4656" s="12">
        <v>0</v>
      </c>
      <c r="L4656" s="12">
        <v>0</v>
      </c>
      <c r="M4656" s="12">
        <v>0</v>
      </c>
      <c r="N4656" s="39">
        <v>0</v>
      </c>
      <c r="O4656" s="31">
        <v>0.47249999999999998</v>
      </c>
      <c r="P4656" s="11" t="s">
        <v>99</v>
      </c>
    </row>
    <row r="4657" spans="1:16" ht="48" x14ac:dyDescent="0.25">
      <c r="A4657" s="38">
        <v>41105</v>
      </c>
      <c r="B4657" s="38">
        <v>41105</v>
      </c>
      <c r="C4657" s="11">
        <v>2012</v>
      </c>
      <c r="D4657" s="35" t="s">
        <v>115</v>
      </c>
      <c r="E4657" s="11" t="s">
        <v>116</v>
      </c>
      <c r="F4657" s="36" t="s">
        <v>32</v>
      </c>
      <c r="G4657" s="36" t="s">
        <v>1818</v>
      </c>
      <c r="H4657" s="9" t="s">
        <v>6532</v>
      </c>
      <c r="I4657" s="10">
        <v>3</v>
      </c>
      <c r="J4657" s="12">
        <v>22</v>
      </c>
      <c r="K4657" s="12">
        <v>0</v>
      </c>
      <c r="L4657" s="12">
        <v>0</v>
      </c>
      <c r="M4657" s="12">
        <v>0</v>
      </c>
      <c r="N4657" s="39">
        <v>0</v>
      </c>
      <c r="O4657" s="31">
        <f>(39690+420000)/1000000</f>
        <v>0.45968999999999999</v>
      </c>
      <c r="P4657" s="11" t="s">
        <v>99</v>
      </c>
    </row>
    <row r="4658" spans="1:16" ht="48" x14ac:dyDescent="0.25">
      <c r="A4658" s="38">
        <v>41105</v>
      </c>
      <c r="B4658" s="38">
        <v>41105</v>
      </c>
      <c r="C4658" s="11">
        <v>2012</v>
      </c>
      <c r="D4658" s="35" t="s">
        <v>13</v>
      </c>
      <c r="E4658" s="11" t="s">
        <v>125</v>
      </c>
      <c r="F4658" s="36" t="s">
        <v>47</v>
      </c>
      <c r="G4658" s="36" t="s">
        <v>703</v>
      </c>
      <c r="H4658" s="9" t="s">
        <v>6533</v>
      </c>
      <c r="I4658" s="10">
        <v>0</v>
      </c>
      <c r="J4658" s="12">
        <v>6</v>
      </c>
      <c r="K4658" s="12">
        <v>1</v>
      </c>
      <c r="L4658" s="12">
        <v>0</v>
      </c>
      <c r="M4658" s="12">
        <v>0</v>
      </c>
      <c r="N4658" s="39">
        <v>0</v>
      </c>
      <c r="O4658" s="31">
        <v>2.8000000000000001E-2</v>
      </c>
      <c r="P4658" s="11" t="s">
        <v>99</v>
      </c>
    </row>
    <row r="4659" spans="1:16" ht="48" x14ac:dyDescent="0.25">
      <c r="A4659" s="38">
        <v>41106</v>
      </c>
      <c r="B4659" s="38">
        <v>41106</v>
      </c>
      <c r="C4659" s="11">
        <v>2012</v>
      </c>
      <c r="D4659" s="35" t="s">
        <v>115</v>
      </c>
      <c r="E4659" s="11" t="s">
        <v>116</v>
      </c>
      <c r="F4659" s="36" t="s">
        <v>97</v>
      </c>
      <c r="G4659" s="36" t="s">
        <v>6534</v>
      </c>
      <c r="H4659" s="9" t="s">
        <v>6535</v>
      </c>
      <c r="I4659" s="10">
        <v>0</v>
      </c>
      <c r="J4659" s="12">
        <v>0</v>
      </c>
      <c r="K4659" s="12">
        <v>0</v>
      </c>
      <c r="L4659" s="12">
        <v>0</v>
      </c>
      <c r="M4659" s="12">
        <v>0</v>
      </c>
      <c r="N4659" s="39">
        <v>0</v>
      </c>
      <c r="O4659" s="31">
        <f>((472500)+(25000*20))/1000000</f>
        <v>0.97250000000000003</v>
      </c>
      <c r="P4659" s="11" t="s">
        <v>99</v>
      </c>
    </row>
    <row r="4660" spans="1:16" ht="72" x14ac:dyDescent="0.25">
      <c r="A4660" s="38">
        <v>41106</v>
      </c>
      <c r="B4660" s="38">
        <v>41106</v>
      </c>
      <c r="C4660" s="11">
        <v>2012</v>
      </c>
      <c r="D4660" s="35" t="s">
        <v>13</v>
      </c>
      <c r="E4660" s="11" t="s">
        <v>112</v>
      </c>
      <c r="F4660" s="36" t="s">
        <v>75</v>
      </c>
      <c r="G4660" s="36" t="s">
        <v>4434</v>
      </c>
      <c r="H4660" s="9" t="s">
        <v>6536</v>
      </c>
      <c r="I4660" s="10">
        <v>0</v>
      </c>
      <c r="J4660" s="12">
        <v>380</v>
      </c>
      <c r="K4660" s="12">
        <v>0</v>
      </c>
      <c r="L4660" s="12">
        <v>0</v>
      </c>
      <c r="M4660" s="12">
        <v>0</v>
      </c>
      <c r="N4660" s="39">
        <v>0</v>
      </c>
      <c r="O4660" s="31">
        <f>(14*39690)/1000000</f>
        <v>0.55566000000000004</v>
      </c>
      <c r="P4660" s="11" t="s">
        <v>99</v>
      </c>
    </row>
    <row r="4661" spans="1:16" ht="60" x14ac:dyDescent="0.25">
      <c r="A4661" s="38">
        <v>41106</v>
      </c>
      <c r="B4661" s="38">
        <v>41106</v>
      </c>
      <c r="C4661" s="11">
        <v>2012</v>
      </c>
      <c r="D4661" s="35" t="s">
        <v>115</v>
      </c>
      <c r="E4661" s="11" t="s">
        <v>116</v>
      </c>
      <c r="F4661" s="36" t="s">
        <v>97</v>
      </c>
      <c r="G4661" s="36" t="s">
        <v>5362</v>
      </c>
      <c r="H4661" s="9" t="s">
        <v>6537</v>
      </c>
      <c r="I4661" s="10">
        <v>0</v>
      </c>
      <c r="J4661" s="12">
        <v>6</v>
      </c>
      <c r="K4661" s="12">
        <v>0</v>
      </c>
      <c r="L4661" s="12">
        <v>0</v>
      </c>
      <c r="M4661" s="12">
        <v>0</v>
      </c>
      <c r="N4661" s="39">
        <v>0</v>
      </c>
      <c r="O4661" s="31">
        <v>0.42</v>
      </c>
      <c r="P4661" s="11" t="s">
        <v>99</v>
      </c>
    </row>
    <row r="4662" spans="1:16" ht="48" x14ac:dyDescent="0.25">
      <c r="A4662" s="38">
        <v>41106</v>
      </c>
      <c r="B4662" s="38">
        <v>41106</v>
      </c>
      <c r="C4662" s="11">
        <v>2012</v>
      </c>
      <c r="D4662" s="11" t="s">
        <v>34</v>
      </c>
      <c r="E4662" s="11" t="s">
        <v>35</v>
      </c>
      <c r="F4662" s="36" t="s">
        <v>55</v>
      </c>
      <c r="G4662" s="36" t="s">
        <v>4412</v>
      </c>
      <c r="H4662" s="9" t="s">
        <v>6538</v>
      </c>
      <c r="I4662" s="10">
        <v>0</v>
      </c>
      <c r="J4662" s="12">
        <v>11</v>
      </c>
      <c r="K4662" s="12">
        <v>3</v>
      </c>
      <c r="L4662" s="12">
        <v>0</v>
      </c>
      <c r="M4662" s="12">
        <v>0</v>
      </c>
      <c r="N4662" s="39">
        <v>0</v>
      </c>
      <c r="O4662" s="31">
        <f>(K4662*5500)/1000000</f>
        <v>1.6500000000000001E-2</v>
      </c>
      <c r="P4662" s="11" t="s">
        <v>99</v>
      </c>
    </row>
    <row r="4663" spans="1:16" ht="96" x14ac:dyDescent="0.25">
      <c r="A4663" s="38">
        <v>41107</v>
      </c>
      <c r="B4663" s="38">
        <v>41107</v>
      </c>
      <c r="C4663" s="11">
        <v>2012</v>
      </c>
      <c r="D4663" s="11" t="s">
        <v>34</v>
      </c>
      <c r="E4663" s="11" t="s">
        <v>333</v>
      </c>
      <c r="F4663" s="36" t="s">
        <v>15</v>
      </c>
      <c r="G4663" s="36" t="s">
        <v>797</v>
      </c>
      <c r="H4663" s="9" t="s">
        <v>6539</v>
      </c>
      <c r="I4663" s="10">
        <v>3</v>
      </c>
      <c r="J4663" s="12">
        <v>9</v>
      </c>
      <c r="K4663" s="12">
        <v>0</v>
      </c>
      <c r="L4663" s="12">
        <v>0</v>
      </c>
      <c r="M4663" s="12">
        <v>0</v>
      </c>
      <c r="N4663" s="39">
        <v>0</v>
      </c>
      <c r="O4663" s="31">
        <v>0</v>
      </c>
      <c r="P4663" s="11" t="s">
        <v>99</v>
      </c>
    </row>
    <row r="4664" spans="1:16" ht="96" x14ac:dyDescent="0.25">
      <c r="A4664" s="38">
        <v>41107</v>
      </c>
      <c r="B4664" s="38">
        <v>41108</v>
      </c>
      <c r="C4664" s="11">
        <v>2012</v>
      </c>
      <c r="D4664" s="11" t="s">
        <v>34</v>
      </c>
      <c r="E4664" s="11" t="s">
        <v>35</v>
      </c>
      <c r="F4664" s="36" t="s">
        <v>55</v>
      </c>
      <c r="G4664" s="9" t="s">
        <v>6540</v>
      </c>
      <c r="H4664" s="9" t="s">
        <v>6541</v>
      </c>
      <c r="I4664" s="10">
        <v>0</v>
      </c>
      <c r="J4664" s="12">
        <v>110</v>
      </c>
      <c r="K4664" s="12">
        <v>22</v>
      </c>
      <c r="L4664" s="12">
        <v>1</v>
      </c>
      <c r="M4664" s="12">
        <v>1</v>
      </c>
      <c r="N4664" s="39">
        <v>0</v>
      </c>
      <c r="O4664" s="31">
        <f>(K4664*5500)/1000000</f>
        <v>0.121</v>
      </c>
      <c r="P4664" s="11" t="s">
        <v>99</v>
      </c>
    </row>
    <row r="4665" spans="1:16" ht="108" x14ac:dyDescent="0.25">
      <c r="A4665" s="34">
        <v>41107</v>
      </c>
      <c r="B4665" s="34">
        <v>41108</v>
      </c>
      <c r="C4665" s="11">
        <v>2012</v>
      </c>
      <c r="D4665" s="11" t="s">
        <v>34</v>
      </c>
      <c r="E4665" s="11" t="s">
        <v>35</v>
      </c>
      <c r="F4665" s="36" t="s">
        <v>15</v>
      </c>
      <c r="G4665" s="36" t="s">
        <v>6542</v>
      </c>
      <c r="H4665" s="9" t="s">
        <v>6543</v>
      </c>
      <c r="I4665" s="10">
        <v>0</v>
      </c>
      <c r="J4665" s="12">
        <v>80</v>
      </c>
      <c r="K4665" s="12">
        <v>16</v>
      </c>
      <c r="L4665" s="12">
        <v>0</v>
      </c>
      <c r="M4665" s="12">
        <v>0</v>
      </c>
      <c r="N4665" s="39">
        <v>0</v>
      </c>
      <c r="O4665" s="31">
        <f>((16*5500)+(19*208)+(19*71)+(13*251)+(19*157)+(8*85)+(34*200))/1000000</f>
        <v>0.107027</v>
      </c>
      <c r="P4665" s="11" t="s">
        <v>99</v>
      </c>
    </row>
    <row r="4666" spans="1:16" ht="72" x14ac:dyDescent="0.25">
      <c r="A4666" s="34">
        <v>41108</v>
      </c>
      <c r="B4666" s="38">
        <v>41108</v>
      </c>
      <c r="C4666" s="11">
        <v>2012</v>
      </c>
      <c r="D4666" s="11" t="s">
        <v>34</v>
      </c>
      <c r="E4666" s="11" t="s">
        <v>35</v>
      </c>
      <c r="F4666" s="36" t="s">
        <v>21</v>
      </c>
      <c r="G4666" s="11" t="s">
        <v>6544</v>
      </c>
      <c r="H4666" s="9" t="s">
        <v>6545</v>
      </c>
      <c r="I4666" s="10">
        <v>0</v>
      </c>
      <c r="J4666" s="12">
        <v>60</v>
      </c>
      <c r="K4666" s="12">
        <v>12</v>
      </c>
      <c r="L4666" s="12">
        <v>0</v>
      </c>
      <c r="M4666" s="12">
        <v>0</v>
      </c>
      <c r="N4666" s="39">
        <v>0</v>
      </c>
      <c r="O4666" s="31">
        <f>((12*5500)+(12*10000))/1000000</f>
        <v>0.186</v>
      </c>
      <c r="P4666" s="11" t="s">
        <v>99</v>
      </c>
    </row>
    <row r="4667" spans="1:16" ht="72" x14ac:dyDescent="0.25">
      <c r="A4667" s="38">
        <v>41108</v>
      </c>
      <c r="B4667" s="38">
        <v>41108</v>
      </c>
      <c r="C4667" s="11">
        <v>2012</v>
      </c>
      <c r="D4667" s="11" t="s">
        <v>34</v>
      </c>
      <c r="E4667" s="11" t="s">
        <v>35</v>
      </c>
      <c r="F4667" s="36" t="s">
        <v>44</v>
      </c>
      <c r="G4667" s="36" t="s">
        <v>606</v>
      </c>
      <c r="H4667" s="9" t="s">
        <v>6546</v>
      </c>
      <c r="I4667" s="10">
        <v>0</v>
      </c>
      <c r="J4667" s="12">
        <v>150</v>
      </c>
      <c r="K4667" s="12">
        <v>8</v>
      </c>
      <c r="L4667" s="12">
        <v>0</v>
      </c>
      <c r="M4667" s="12">
        <v>0</v>
      </c>
      <c r="N4667" s="39">
        <v>0</v>
      </c>
      <c r="O4667" s="31">
        <v>7.1499999999999994E-2</v>
      </c>
      <c r="P4667" s="11" t="s">
        <v>99</v>
      </c>
    </row>
    <row r="4668" spans="1:16" ht="60" x14ac:dyDescent="0.25">
      <c r="A4668" s="38">
        <v>41108</v>
      </c>
      <c r="B4668" s="38">
        <v>41108</v>
      </c>
      <c r="C4668" s="11">
        <v>2012</v>
      </c>
      <c r="D4668" s="11" t="s">
        <v>34</v>
      </c>
      <c r="E4668" s="11" t="s">
        <v>35</v>
      </c>
      <c r="F4668" s="36" t="s">
        <v>19</v>
      </c>
      <c r="G4668" s="36" t="s">
        <v>4587</v>
      </c>
      <c r="H4668" s="9" t="s">
        <v>6547</v>
      </c>
      <c r="I4668" s="10">
        <v>0</v>
      </c>
      <c r="J4668" s="12">
        <v>60</v>
      </c>
      <c r="K4668" s="12">
        <v>12</v>
      </c>
      <c r="L4668" s="12">
        <v>0</v>
      </c>
      <c r="M4668" s="12">
        <v>0</v>
      </c>
      <c r="N4668" s="39">
        <v>0</v>
      </c>
      <c r="O4668" s="31">
        <f>(K4668*5500)/1000000</f>
        <v>6.6000000000000003E-2</v>
      </c>
      <c r="P4668" s="11" t="s">
        <v>99</v>
      </c>
    </row>
    <row r="4669" spans="1:16" ht="48" x14ac:dyDescent="0.25">
      <c r="A4669" s="38">
        <v>41108</v>
      </c>
      <c r="B4669" s="38">
        <v>41108</v>
      </c>
      <c r="C4669" s="11">
        <v>2012</v>
      </c>
      <c r="D4669" s="11" t="s">
        <v>34</v>
      </c>
      <c r="E4669" s="11" t="s">
        <v>333</v>
      </c>
      <c r="F4669" s="36" t="s">
        <v>15</v>
      </c>
      <c r="G4669" s="36" t="s">
        <v>6548</v>
      </c>
      <c r="H4669" s="9" t="s">
        <v>6549</v>
      </c>
      <c r="I4669" s="10">
        <v>0</v>
      </c>
      <c r="J4669" s="12">
        <v>3</v>
      </c>
      <c r="K4669" s="12">
        <v>0</v>
      </c>
      <c r="L4669" s="12">
        <v>0</v>
      </c>
      <c r="M4669" s="12">
        <v>0</v>
      </c>
      <c r="N4669" s="39">
        <v>0</v>
      </c>
      <c r="O4669" s="31">
        <v>0</v>
      </c>
      <c r="P4669" s="11" t="s">
        <v>99</v>
      </c>
    </row>
    <row r="4670" spans="1:16" ht="36" x14ac:dyDescent="0.25">
      <c r="A4670" s="34">
        <v>41108</v>
      </c>
      <c r="B4670" s="34">
        <v>41108</v>
      </c>
      <c r="C4670" s="11">
        <v>2012</v>
      </c>
      <c r="D4670" s="35" t="s">
        <v>13</v>
      </c>
      <c r="E4670" s="11" t="s">
        <v>125</v>
      </c>
      <c r="F4670" s="36" t="s">
        <v>51</v>
      </c>
      <c r="G4670" s="11" t="s">
        <v>2459</v>
      </c>
      <c r="H4670" s="9" t="s">
        <v>6550</v>
      </c>
      <c r="I4670" s="10">
        <v>0</v>
      </c>
      <c r="J4670" s="12">
        <v>1</v>
      </c>
      <c r="K4670" s="12">
        <v>0</v>
      </c>
      <c r="L4670" s="12">
        <v>0</v>
      </c>
      <c r="M4670" s="12">
        <v>0</v>
      </c>
      <c r="N4670" s="39">
        <v>0</v>
      </c>
      <c r="O4670" s="31">
        <v>0</v>
      </c>
      <c r="P4670" s="11" t="s">
        <v>99</v>
      </c>
    </row>
    <row r="4671" spans="1:16" ht="36" x14ac:dyDescent="0.25">
      <c r="A4671" s="34">
        <v>41109</v>
      </c>
      <c r="B4671" s="34">
        <v>41109</v>
      </c>
      <c r="C4671" s="11">
        <v>2012</v>
      </c>
      <c r="D4671" s="11" t="s">
        <v>34</v>
      </c>
      <c r="E4671" s="11" t="s">
        <v>35</v>
      </c>
      <c r="F4671" s="36" t="s">
        <v>78</v>
      </c>
      <c r="G4671" s="11" t="s">
        <v>78</v>
      </c>
      <c r="H4671" s="9" t="s">
        <v>6551</v>
      </c>
      <c r="I4671" s="10">
        <v>1</v>
      </c>
      <c r="J4671" s="12">
        <v>1</v>
      </c>
      <c r="K4671" s="12">
        <v>0</v>
      </c>
      <c r="L4671" s="12">
        <v>0</v>
      </c>
      <c r="M4671" s="12">
        <v>0</v>
      </c>
      <c r="N4671" s="39">
        <v>0</v>
      </c>
      <c r="O4671" s="31">
        <v>0</v>
      </c>
      <c r="P4671" s="11" t="s">
        <v>99</v>
      </c>
    </row>
    <row r="4672" spans="1:16" ht="36" x14ac:dyDescent="0.25">
      <c r="A4672" s="38">
        <v>41109</v>
      </c>
      <c r="B4672" s="38">
        <v>41109</v>
      </c>
      <c r="C4672" s="11">
        <v>2012</v>
      </c>
      <c r="D4672" s="11" t="s">
        <v>34</v>
      </c>
      <c r="E4672" s="11" t="s">
        <v>333</v>
      </c>
      <c r="F4672" s="36" t="s">
        <v>42</v>
      </c>
      <c r="G4672" s="36" t="s">
        <v>3747</v>
      </c>
      <c r="H4672" s="9" t="s">
        <v>6552</v>
      </c>
      <c r="I4672" s="10">
        <v>1</v>
      </c>
      <c r="J4672" s="12">
        <v>1</v>
      </c>
      <c r="K4672" s="12">
        <v>0</v>
      </c>
      <c r="L4672" s="12">
        <v>0</v>
      </c>
      <c r="M4672" s="12">
        <v>0</v>
      </c>
      <c r="N4672" s="39">
        <v>0</v>
      </c>
      <c r="O4672" s="31">
        <v>0</v>
      </c>
      <c r="P4672" s="11" t="s">
        <v>99</v>
      </c>
    </row>
    <row r="4673" spans="1:16" ht="60" x14ac:dyDescent="0.25">
      <c r="A4673" s="34">
        <v>41109</v>
      </c>
      <c r="B4673" s="34">
        <v>41116</v>
      </c>
      <c r="C4673" s="11">
        <v>2012</v>
      </c>
      <c r="D4673" s="11" t="s">
        <v>34</v>
      </c>
      <c r="E4673" s="11" t="s">
        <v>35</v>
      </c>
      <c r="F4673" s="36" t="s">
        <v>32</v>
      </c>
      <c r="G4673" s="9" t="s">
        <v>6553</v>
      </c>
      <c r="H4673" s="9" t="s">
        <v>6554</v>
      </c>
      <c r="I4673" s="10">
        <v>0</v>
      </c>
      <c r="J4673" s="12">
        <v>13510</v>
      </c>
      <c r="K4673" s="12">
        <v>2702</v>
      </c>
      <c r="L4673" s="12">
        <v>0</v>
      </c>
      <c r="M4673" s="12">
        <v>0</v>
      </c>
      <c r="N4673" s="39">
        <v>0</v>
      </c>
      <c r="O4673" s="31">
        <f>(K4673*5500)/1000000</f>
        <v>14.861000000000001</v>
      </c>
      <c r="P4673" s="11" t="s">
        <v>99</v>
      </c>
    </row>
    <row r="4674" spans="1:16" ht="96" x14ac:dyDescent="0.25">
      <c r="A4674" s="38">
        <v>41109</v>
      </c>
      <c r="B4674" s="38">
        <v>41109</v>
      </c>
      <c r="C4674" s="11">
        <v>2012</v>
      </c>
      <c r="D4674" s="11" t="s">
        <v>34</v>
      </c>
      <c r="E4674" s="11" t="s">
        <v>35</v>
      </c>
      <c r="F4674" s="36" t="s">
        <v>24</v>
      </c>
      <c r="G4674" s="36" t="s">
        <v>6555</v>
      </c>
      <c r="H4674" s="9" t="s">
        <v>6556</v>
      </c>
      <c r="I4674" s="10">
        <v>0</v>
      </c>
      <c r="J4674" s="12">
        <v>150</v>
      </c>
      <c r="K4674" s="12">
        <v>30</v>
      </c>
      <c r="L4674" s="12">
        <v>0</v>
      </c>
      <c r="M4674" s="12">
        <v>0</v>
      </c>
      <c r="N4674" s="39">
        <v>0</v>
      </c>
      <c r="O4674" s="31">
        <f>((K4674*5500)+(30*10000))/1000000</f>
        <v>0.46500000000000002</v>
      </c>
      <c r="P4674" s="11" t="s">
        <v>99</v>
      </c>
    </row>
    <row r="4675" spans="1:16" ht="84" x14ac:dyDescent="0.25">
      <c r="A4675" s="38">
        <v>41109</v>
      </c>
      <c r="B4675" s="38">
        <v>41109</v>
      </c>
      <c r="C4675" s="11">
        <v>2012</v>
      </c>
      <c r="D4675" s="11" t="s">
        <v>34</v>
      </c>
      <c r="E4675" s="11" t="s">
        <v>35</v>
      </c>
      <c r="F4675" s="36" t="s">
        <v>15</v>
      </c>
      <c r="G4675" s="36" t="s">
        <v>6557</v>
      </c>
      <c r="H4675" s="9" t="s">
        <v>6558</v>
      </c>
      <c r="I4675" s="10">
        <v>0</v>
      </c>
      <c r="J4675" s="12">
        <v>30</v>
      </c>
      <c r="K4675" s="12">
        <v>6</v>
      </c>
      <c r="L4675" s="12">
        <v>0</v>
      </c>
      <c r="M4675" s="12">
        <v>0</v>
      </c>
      <c r="N4675" s="39">
        <v>0</v>
      </c>
      <c r="O4675" s="31">
        <f>((K4675*5500+(20*208)+(6*71)+(2*251)+(4*200)+(40*200)+(20*71)+(20*157))/1000000)</f>
        <v>5.1448000000000001E-2</v>
      </c>
      <c r="P4675" s="11" t="s">
        <v>99</v>
      </c>
    </row>
    <row r="4676" spans="1:16" ht="96" x14ac:dyDescent="0.25">
      <c r="A4676" s="38">
        <v>41110</v>
      </c>
      <c r="B4676" s="38">
        <v>41110</v>
      </c>
      <c r="C4676" s="11">
        <v>2012</v>
      </c>
      <c r="D4676" s="35" t="s">
        <v>115</v>
      </c>
      <c r="E4676" s="11" t="s">
        <v>116</v>
      </c>
      <c r="F4676" s="36" t="s">
        <v>77</v>
      </c>
      <c r="G4676" s="36" t="s">
        <v>6559</v>
      </c>
      <c r="H4676" s="9" t="s">
        <v>6560</v>
      </c>
      <c r="I4676" s="10">
        <v>21</v>
      </c>
      <c r="J4676" s="12">
        <v>50</v>
      </c>
      <c r="K4676" s="12">
        <v>0</v>
      </c>
      <c r="L4676" s="12">
        <v>0</v>
      </c>
      <c r="M4676" s="12">
        <v>0</v>
      </c>
      <c r="N4676" s="39">
        <v>0</v>
      </c>
      <c r="O4676" s="31">
        <v>0.42</v>
      </c>
      <c r="P4676" s="11" t="s">
        <v>99</v>
      </c>
    </row>
    <row r="4677" spans="1:16" ht="60" x14ac:dyDescent="0.25">
      <c r="A4677" s="38">
        <v>41110</v>
      </c>
      <c r="B4677" s="38">
        <v>41110</v>
      </c>
      <c r="C4677" s="11">
        <v>2012</v>
      </c>
      <c r="D4677" s="35" t="s">
        <v>104</v>
      </c>
      <c r="E4677" s="11" t="s">
        <v>276</v>
      </c>
      <c r="F4677" s="36" t="s">
        <v>24</v>
      </c>
      <c r="G4677" s="36" t="s">
        <v>624</v>
      </c>
      <c r="H4677" s="9" t="s">
        <v>6561</v>
      </c>
      <c r="I4677" s="10">
        <v>1</v>
      </c>
      <c r="J4677" s="12">
        <v>231</v>
      </c>
      <c r="K4677" s="12">
        <v>0</v>
      </c>
      <c r="L4677" s="12">
        <v>0</v>
      </c>
      <c r="M4677" s="12">
        <v>0</v>
      </c>
      <c r="N4677" s="39">
        <v>0</v>
      </c>
      <c r="O4677" s="31">
        <f>(288750)/1000000</f>
        <v>0.28875000000000001</v>
      </c>
      <c r="P4677" s="11" t="s">
        <v>99</v>
      </c>
    </row>
    <row r="4678" spans="1:16" ht="60" x14ac:dyDescent="0.25">
      <c r="A4678" s="34">
        <v>41110</v>
      </c>
      <c r="B4678" s="34">
        <v>41110</v>
      </c>
      <c r="C4678" s="11">
        <v>2012</v>
      </c>
      <c r="D4678" s="35" t="s">
        <v>115</v>
      </c>
      <c r="E4678" s="11" t="s">
        <v>116</v>
      </c>
      <c r="F4678" s="36" t="s">
        <v>32</v>
      </c>
      <c r="G4678" s="36" t="s">
        <v>2294</v>
      </c>
      <c r="H4678" s="9" t="s">
        <v>6562</v>
      </c>
      <c r="I4678" s="10">
        <v>1</v>
      </c>
      <c r="J4678" s="12">
        <v>25</v>
      </c>
      <c r="K4678" s="12">
        <v>0</v>
      </c>
      <c r="L4678" s="12">
        <v>0</v>
      </c>
      <c r="M4678" s="12">
        <v>0</v>
      </c>
      <c r="N4678" s="39">
        <v>0</v>
      </c>
      <c r="O4678" s="31">
        <v>0.25</v>
      </c>
      <c r="P4678" s="11" t="s">
        <v>99</v>
      </c>
    </row>
    <row r="4679" spans="1:16" ht="96" x14ac:dyDescent="0.25">
      <c r="A4679" s="38">
        <v>41110</v>
      </c>
      <c r="B4679" s="38">
        <v>41110</v>
      </c>
      <c r="C4679" s="11">
        <v>2012</v>
      </c>
      <c r="D4679" s="11" t="s">
        <v>34</v>
      </c>
      <c r="E4679" s="11" t="s">
        <v>333</v>
      </c>
      <c r="F4679" s="36" t="s">
        <v>15</v>
      </c>
      <c r="G4679" s="36" t="s">
        <v>6286</v>
      </c>
      <c r="H4679" s="9" t="s">
        <v>6563</v>
      </c>
      <c r="I4679" s="10">
        <v>1</v>
      </c>
      <c r="J4679" s="12">
        <v>1</v>
      </c>
      <c r="K4679" s="12">
        <v>0</v>
      </c>
      <c r="L4679" s="12">
        <v>0</v>
      </c>
      <c r="M4679" s="12">
        <v>0</v>
      </c>
      <c r="N4679" s="39">
        <v>0</v>
      </c>
      <c r="O4679" s="31">
        <v>0</v>
      </c>
      <c r="P4679" s="11" t="s">
        <v>99</v>
      </c>
    </row>
    <row r="4680" spans="1:16" ht="36" x14ac:dyDescent="0.25">
      <c r="A4680" s="38">
        <v>41110</v>
      </c>
      <c r="B4680" s="38">
        <v>41110</v>
      </c>
      <c r="C4680" s="11">
        <v>2012</v>
      </c>
      <c r="D4680" s="35" t="s">
        <v>115</v>
      </c>
      <c r="E4680" s="11" t="s">
        <v>116</v>
      </c>
      <c r="F4680" s="36" t="s">
        <v>55</v>
      </c>
      <c r="G4680" s="36" t="s">
        <v>936</v>
      </c>
      <c r="H4680" s="9" t="s">
        <v>6564</v>
      </c>
      <c r="I4680" s="10">
        <v>0</v>
      </c>
      <c r="J4680" s="12">
        <v>12</v>
      </c>
      <c r="K4680" s="12">
        <v>0</v>
      </c>
      <c r="L4680" s="12">
        <v>0</v>
      </c>
      <c r="M4680" s="12">
        <v>0</v>
      </c>
      <c r="N4680" s="39">
        <v>0</v>
      </c>
      <c r="O4680" s="31">
        <f>(0.42+0.28875)</f>
        <v>0.70874999999999999</v>
      </c>
      <c r="P4680" s="11" t="s">
        <v>99</v>
      </c>
    </row>
    <row r="4681" spans="1:16" ht="48" x14ac:dyDescent="0.25">
      <c r="A4681" s="38">
        <v>41110</v>
      </c>
      <c r="B4681" s="38">
        <v>41110</v>
      </c>
      <c r="C4681" s="11">
        <v>2012</v>
      </c>
      <c r="D4681" s="35" t="s">
        <v>115</v>
      </c>
      <c r="E4681" s="11" t="s">
        <v>116</v>
      </c>
      <c r="F4681" s="36" t="s">
        <v>100</v>
      </c>
      <c r="G4681" s="36" t="s">
        <v>5582</v>
      </c>
      <c r="H4681" s="9" t="s">
        <v>6565</v>
      </c>
      <c r="I4681" s="10">
        <v>0</v>
      </c>
      <c r="J4681" s="12">
        <v>0</v>
      </c>
      <c r="K4681" s="12">
        <v>0</v>
      </c>
      <c r="L4681" s="12">
        <v>0</v>
      </c>
      <c r="M4681" s="12">
        <v>0</v>
      </c>
      <c r="N4681" s="39">
        <v>0</v>
      </c>
      <c r="O4681" s="31">
        <f>((472500)+(29000*5.72))/1000000</f>
        <v>0.63837999999999995</v>
      </c>
      <c r="P4681" s="11" t="s">
        <v>99</v>
      </c>
    </row>
    <row r="4682" spans="1:16" ht="36" x14ac:dyDescent="0.25">
      <c r="A4682" s="38">
        <v>41110</v>
      </c>
      <c r="B4682" s="38">
        <v>41116</v>
      </c>
      <c r="C4682" s="11">
        <v>2012</v>
      </c>
      <c r="D4682" s="11" t="s">
        <v>34</v>
      </c>
      <c r="E4682" s="11" t="s">
        <v>35</v>
      </c>
      <c r="F4682" s="36" t="s">
        <v>32</v>
      </c>
      <c r="G4682" s="36" t="s">
        <v>6566</v>
      </c>
      <c r="H4682" s="9" t="s">
        <v>6567</v>
      </c>
      <c r="I4682" s="10">
        <v>0</v>
      </c>
      <c r="J4682" s="12">
        <v>1423</v>
      </c>
      <c r="K4682" s="12">
        <v>0</v>
      </c>
      <c r="L4682" s="12">
        <v>0</v>
      </c>
      <c r="M4682" s="12">
        <v>0</v>
      </c>
      <c r="N4682" s="39">
        <v>0</v>
      </c>
      <c r="O4682" s="31">
        <v>0.50360000000000005</v>
      </c>
      <c r="P4682" s="36" t="s">
        <v>298</v>
      </c>
    </row>
    <row r="4683" spans="1:16" ht="48" x14ac:dyDescent="0.25">
      <c r="A4683" s="38">
        <v>41110</v>
      </c>
      <c r="B4683" s="38">
        <v>41110</v>
      </c>
      <c r="C4683" s="11">
        <v>2012</v>
      </c>
      <c r="D4683" s="11" t="s">
        <v>34</v>
      </c>
      <c r="E4683" s="11" t="s">
        <v>35</v>
      </c>
      <c r="F4683" s="36" t="s">
        <v>47</v>
      </c>
      <c r="G4683" s="36" t="s">
        <v>1834</v>
      </c>
      <c r="H4683" s="9" t="s">
        <v>6568</v>
      </c>
      <c r="I4683" s="10">
        <v>0</v>
      </c>
      <c r="J4683" s="12">
        <v>5</v>
      </c>
      <c r="K4683" s="12">
        <v>1</v>
      </c>
      <c r="L4683" s="12">
        <v>0</v>
      </c>
      <c r="M4683" s="12">
        <v>0</v>
      </c>
      <c r="N4683" s="39">
        <v>0</v>
      </c>
      <c r="O4683" s="31">
        <v>0.12</v>
      </c>
      <c r="P4683" s="11" t="s">
        <v>99</v>
      </c>
    </row>
    <row r="4684" spans="1:16" ht="72" x14ac:dyDescent="0.25">
      <c r="A4684" s="38">
        <v>41111</v>
      </c>
      <c r="B4684" s="38">
        <v>41038</v>
      </c>
      <c r="C4684" s="11">
        <v>2012</v>
      </c>
      <c r="D4684" s="35" t="s">
        <v>104</v>
      </c>
      <c r="E4684" s="11" t="s">
        <v>276</v>
      </c>
      <c r="F4684" s="36" t="s">
        <v>155</v>
      </c>
      <c r="G4684" s="36" t="s">
        <v>6569</v>
      </c>
      <c r="H4684" s="9" t="s">
        <v>6570</v>
      </c>
      <c r="I4684" s="10">
        <v>1</v>
      </c>
      <c r="J4684" s="12">
        <v>360</v>
      </c>
      <c r="K4684" s="12">
        <v>42</v>
      </c>
      <c r="L4684" s="12">
        <v>0</v>
      </c>
      <c r="M4684" s="12">
        <v>0</v>
      </c>
      <c r="N4684" s="39">
        <v>0</v>
      </c>
      <c r="O4684" s="31">
        <f>(42*5500)/1000000</f>
        <v>0.23100000000000001</v>
      </c>
      <c r="P4684" s="11" t="s">
        <v>99</v>
      </c>
    </row>
    <row r="4685" spans="1:16" ht="36" x14ac:dyDescent="0.25">
      <c r="A4685" s="38">
        <v>41111</v>
      </c>
      <c r="B4685" s="38">
        <v>41111</v>
      </c>
      <c r="C4685" s="11">
        <v>2012</v>
      </c>
      <c r="D4685" s="11" t="s">
        <v>34</v>
      </c>
      <c r="E4685" s="11" t="s">
        <v>35</v>
      </c>
      <c r="F4685" s="36" t="s">
        <v>165</v>
      </c>
      <c r="G4685" s="36" t="s">
        <v>197</v>
      </c>
      <c r="H4685" s="9" t="s">
        <v>6571</v>
      </c>
      <c r="I4685" s="10">
        <v>0</v>
      </c>
      <c r="J4685" s="12">
        <v>135</v>
      </c>
      <c r="K4685" s="12">
        <v>27</v>
      </c>
      <c r="L4685" s="12">
        <v>0</v>
      </c>
      <c r="M4685" s="12">
        <v>0</v>
      </c>
      <c r="N4685" s="39">
        <v>0</v>
      </c>
      <c r="O4685" s="31">
        <f>((K4685*5500)+(13*39690))/1000000</f>
        <v>0.66447000000000001</v>
      </c>
      <c r="P4685" s="11" t="s">
        <v>99</v>
      </c>
    </row>
    <row r="4686" spans="1:16" ht="72" x14ac:dyDescent="0.25">
      <c r="A4686" s="38">
        <v>41112</v>
      </c>
      <c r="B4686" s="38">
        <v>41112</v>
      </c>
      <c r="C4686" s="11">
        <v>2012</v>
      </c>
      <c r="D4686" s="35" t="s">
        <v>115</v>
      </c>
      <c r="E4686" s="11" t="s">
        <v>116</v>
      </c>
      <c r="F4686" s="36" t="s">
        <v>15</v>
      </c>
      <c r="G4686" s="36" t="s">
        <v>6286</v>
      </c>
      <c r="H4686" s="9" t="s">
        <v>6572</v>
      </c>
      <c r="I4686" s="10">
        <v>3</v>
      </c>
      <c r="J4686" s="12">
        <v>4</v>
      </c>
      <c r="K4686" s="12">
        <v>0</v>
      </c>
      <c r="L4686" s="12">
        <v>0</v>
      </c>
      <c r="M4686" s="12">
        <v>0</v>
      </c>
      <c r="N4686" s="39">
        <v>0</v>
      </c>
      <c r="O4686" s="31">
        <f>((420000)+(39690))/1000000</f>
        <v>0.45968999999999999</v>
      </c>
      <c r="P4686" s="11" t="s">
        <v>99</v>
      </c>
    </row>
    <row r="4687" spans="1:16" ht="96" x14ac:dyDescent="0.25">
      <c r="A4687" s="38">
        <v>41114</v>
      </c>
      <c r="B4687" s="38">
        <v>41114</v>
      </c>
      <c r="C4687" s="11">
        <v>2012</v>
      </c>
      <c r="D4687" s="11" t="s">
        <v>34</v>
      </c>
      <c r="E4687" s="11" t="s">
        <v>35</v>
      </c>
      <c r="F4687" s="36" t="s">
        <v>55</v>
      </c>
      <c r="G4687" s="36" t="s">
        <v>2060</v>
      </c>
      <c r="H4687" s="9" t="s">
        <v>6573</v>
      </c>
      <c r="I4687" s="10">
        <v>0</v>
      </c>
      <c r="J4687" s="12">
        <v>85</v>
      </c>
      <c r="K4687" s="12">
        <v>17</v>
      </c>
      <c r="L4687" s="12">
        <v>0</v>
      </c>
      <c r="M4687" s="12">
        <v>0</v>
      </c>
      <c r="N4687" s="39">
        <v>0</v>
      </c>
      <c r="O4687" s="31">
        <f>(K4687*5500)/1000000</f>
        <v>9.35E-2</v>
      </c>
      <c r="P4687" s="11" t="s">
        <v>99</v>
      </c>
    </row>
    <row r="4688" spans="1:16" ht="24" x14ac:dyDescent="0.25">
      <c r="A4688" s="38">
        <v>41114</v>
      </c>
      <c r="B4688" s="38">
        <v>41114</v>
      </c>
      <c r="C4688" s="11">
        <v>2012</v>
      </c>
      <c r="D4688" s="35" t="s">
        <v>13</v>
      </c>
      <c r="E4688" s="11" t="s">
        <v>125</v>
      </c>
      <c r="F4688" s="36" t="s">
        <v>57</v>
      </c>
      <c r="G4688" s="36" t="s">
        <v>1642</v>
      </c>
      <c r="H4688" s="9" t="s">
        <v>6574</v>
      </c>
      <c r="I4688" s="10">
        <v>0</v>
      </c>
      <c r="J4688" s="12">
        <v>5</v>
      </c>
      <c r="K4688" s="12">
        <v>0</v>
      </c>
      <c r="L4688" s="12">
        <v>0</v>
      </c>
      <c r="M4688" s="12">
        <v>0</v>
      </c>
      <c r="N4688" s="39">
        <v>0</v>
      </c>
      <c r="O4688" s="31">
        <v>0</v>
      </c>
      <c r="P4688" s="11" t="s">
        <v>99</v>
      </c>
    </row>
    <row r="4689" spans="1:16" ht="144" x14ac:dyDescent="0.25">
      <c r="A4689" s="38">
        <v>41115</v>
      </c>
      <c r="B4689" s="38">
        <v>41118</v>
      </c>
      <c r="C4689" s="11">
        <v>2012</v>
      </c>
      <c r="D4689" s="11" t="s">
        <v>34</v>
      </c>
      <c r="E4689" s="11" t="s">
        <v>35</v>
      </c>
      <c r="F4689" s="36" t="s">
        <v>55</v>
      </c>
      <c r="G4689" s="36" t="s">
        <v>6575</v>
      </c>
      <c r="H4689" s="9" t="s">
        <v>6576</v>
      </c>
      <c r="I4689" s="10">
        <v>1</v>
      </c>
      <c r="J4689" s="12">
        <v>595</v>
      </c>
      <c r="K4689" s="12">
        <v>119</v>
      </c>
      <c r="L4689" s="12">
        <v>0</v>
      </c>
      <c r="M4689" s="12">
        <v>0</v>
      </c>
      <c r="N4689" s="39">
        <v>0</v>
      </c>
      <c r="O4689" s="31">
        <f>((8*120000)+(15*28000)+(96*5500))/1000000</f>
        <v>1.9079999999999999</v>
      </c>
      <c r="P4689" s="11" t="s">
        <v>99</v>
      </c>
    </row>
    <row r="4690" spans="1:16" ht="60" x14ac:dyDescent="0.25">
      <c r="A4690" s="38">
        <v>41116</v>
      </c>
      <c r="B4690" s="38">
        <v>41116</v>
      </c>
      <c r="C4690" s="11">
        <v>2012</v>
      </c>
      <c r="D4690" s="11" t="s">
        <v>34</v>
      </c>
      <c r="E4690" s="11" t="s">
        <v>35</v>
      </c>
      <c r="F4690" s="36" t="s">
        <v>47</v>
      </c>
      <c r="G4690" s="36" t="s">
        <v>2113</v>
      </c>
      <c r="H4690" s="9" t="s">
        <v>6577</v>
      </c>
      <c r="I4690" s="10">
        <v>2</v>
      </c>
      <c r="J4690" s="12">
        <v>73</v>
      </c>
      <c r="K4690" s="12">
        <v>14</v>
      </c>
      <c r="L4690" s="12">
        <v>0</v>
      </c>
      <c r="M4690" s="12">
        <v>0</v>
      </c>
      <c r="N4690" s="39">
        <v>0</v>
      </c>
      <c r="O4690" s="31">
        <f>(14*5500)/1000000</f>
        <v>7.6999999999999999E-2</v>
      </c>
      <c r="P4690" s="11" t="s">
        <v>99</v>
      </c>
    </row>
    <row r="4691" spans="1:16" ht="48" x14ac:dyDescent="0.25">
      <c r="A4691" s="34">
        <v>41116</v>
      </c>
      <c r="B4691" s="34">
        <v>41116</v>
      </c>
      <c r="C4691" s="11">
        <v>2012</v>
      </c>
      <c r="D4691" s="11" t="s">
        <v>34</v>
      </c>
      <c r="E4691" s="11" t="s">
        <v>35</v>
      </c>
      <c r="F4691" s="36" t="s">
        <v>65</v>
      </c>
      <c r="G4691" s="11" t="s">
        <v>1673</v>
      </c>
      <c r="H4691" s="9" t="s">
        <v>6578</v>
      </c>
      <c r="I4691" s="10">
        <v>1</v>
      </c>
      <c r="J4691" s="12">
        <v>1</v>
      </c>
      <c r="K4691" s="12">
        <v>0</v>
      </c>
      <c r="L4691" s="12">
        <v>0</v>
      </c>
      <c r="M4691" s="12">
        <v>0</v>
      </c>
      <c r="N4691" s="39">
        <v>0</v>
      </c>
      <c r="O4691" s="31">
        <v>0</v>
      </c>
      <c r="P4691" s="11" t="s">
        <v>99</v>
      </c>
    </row>
    <row r="4692" spans="1:16" ht="156" x14ac:dyDescent="0.25">
      <c r="A4692" s="38">
        <v>41116</v>
      </c>
      <c r="B4692" s="38">
        <v>41116</v>
      </c>
      <c r="C4692" s="11">
        <v>2012</v>
      </c>
      <c r="D4692" s="11" t="s">
        <v>34</v>
      </c>
      <c r="E4692" s="11" t="s">
        <v>35</v>
      </c>
      <c r="F4692" s="36" t="s">
        <v>19</v>
      </c>
      <c r="G4692" s="36" t="s">
        <v>6579</v>
      </c>
      <c r="H4692" s="9" t="s">
        <v>6580</v>
      </c>
      <c r="I4692" s="10">
        <v>0</v>
      </c>
      <c r="J4692" s="12">
        <v>295</v>
      </c>
      <c r="K4692" s="12">
        <v>59</v>
      </c>
      <c r="L4692" s="12">
        <v>0</v>
      </c>
      <c r="M4692" s="12">
        <v>0</v>
      </c>
      <c r="N4692" s="39">
        <v>0</v>
      </c>
      <c r="O4692" s="31">
        <f>((K4692*5500)+(40*10000))/1000000</f>
        <v>0.72450000000000003</v>
      </c>
      <c r="P4692" s="11" t="s">
        <v>99</v>
      </c>
    </row>
    <row r="4693" spans="1:16" ht="48" x14ac:dyDescent="0.25">
      <c r="A4693" s="34">
        <v>41116</v>
      </c>
      <c r="B4693" s="38">
        <v>41116</v>
      </c>
      <c r="C4693" s="11">
        <v>2012</v>
      </c>
      <c r="D4693" s="35" t="s">
        <v>13</v>
      </c>
      <c r="E4693" s="11" t="s">
        <v>125</v>
      </c>
      <c r="F4693" s="36" t="s">
        <v>65</v>
      </c>
      <c r="G4693" s="11" t="s">
        <v>65</v>
      </c>
      <c r="H4693" s="9" t="s">
        <v>6581</v>
      </c>
      <c r="I4693" s="10">
        <v>0</v>
      </c>
      <c r="J4693" s="12">
        <v>1</v>
      </c>
      <c r="K4693" s="12">
        <v>0</v>
      </c>
      <c r="L4693" s="12">
        <v>0</v>
      </c>
      <c r="M4693" s="12">
        <v>0</v>
      </c>
      <c r="N4693" s="39">
        <v>0</v>
      </c>
      <c r="O4693" s="31">
        <v>0</v>
      </c>
      <c r="P4693" s="11" t="s">
        <v>99</v>
      </c>
    </row>
    <row r="4694" spans="1:16" ht="48" x14ac:dyDescent="0.25">
      <c r="A4694" s="38">
        <v>41117</v>
      </c>
      <c r="B4694" s="38">
        <v>41117</v>
      </c>
      <c r="C4694" s="11">
        <v>2012</v>
      </c>
      <c r="D4694" s="35" t="s">
        <v>115</v>
      </c>
      <c r="E4694" s="11" t="s">
        <v>116</v>
      </c>
      <c r="F4694" s="36" t="s">
        <v>55</v>
      </c>
      <c r="G4694" s="36" t="s">
        <v>1311</v>
      </c>
      <c r="H4694" s="9" t="s">
        <v>6582</v>
      </c>
      <c r="I4694" s="10">
        <v>0</v>
      </c>
      <c r="J4694" s="12">
        <v>35</v>
      </c>
      <c r="K4694" s="12">
        <v>0</v>
      </c>
      <c r="L4694" s="12">
        <v>0</v>
      </c>
      <c r="M4694" s="12">
        <v>0</v>
      </c>
      <c r="N4694" s="39">
        <v>0</v>
      </c>
      <c r="O4694" s="31">
        <f>(420000+39690)/1000000</f>
        <v>0.45968999999999999</v>
      </c>
      <c r="P4694" s="11" t="s">
        <v>99</v>
      </c>
    </row>
    <row r="4695" spans="1:16" ht="36" x14ac:dyDescent="0.25">
      <c r="A4695" s="38">
        <v>41117</v>
      </c>
      <c r="B4695" s="38">
        <v>41117</v>
      </c>
      <c r="C4695" s="11">
        <v>2012</v>
      </c>
      <c r="D4695" s="11" t="s">
        <v>34</v>
      </c>
      <c r="E4695" s="11" t="s">
        <v>35</v>
      </c>
      <c r="F4695" s="36" t="s">
        <v>51</v>
      </c>
      <c r="G4695" s="36" t="s">
        <v>2382</v>
      </c>
      <c r="H4695" s="9" t="s">
        <v>6583</v>
      </c>
      <c r="I4695" s="10">
        <v>0</v>
      </c>
      <c r="J4695" s="12">
        <v>110</v>
      </c>
      <c r="K4695" s="12">
        <v>22</v>
      </c>
      <c r="L4695" s="12">
        <v>0</v>
      </c>
      <c r="M4695" s="12">
        <v>0</v>
      </c>
      <c r="N4695" s="39">
        <v>0</v>
      </c>
      <c r="O4695" s="31">
        <f>(22*5500)/1000000</f>
        <v>0.121</v>
      </c>
      <c r="P4695" s="11" t="s">
        <v>99</v>
      </c>
    </row>
    <row r="4696" spans="1:16" ht="60" x14ac:dyDescent="0.25">
      <c r="A4696" s="38">
        <v>41118</v>
      </c>
      <c r="B4696" s="38">
        <v>41118</v>
      </c>
      <c r="C4696" s="11">
        <v>2012</v>
      </c>
      <c r="D4696" s="35" t="s">
        <v>115</v>
      </c>
      <c r="E4696" s="11" t="s">
        <v>116</v>
      </c>
      <c r="F4696" s="36" t="s">
        <v>92</v>
      </c>
      <c r="G4696" s="36" t="s">
        <v>2904</v>
      </c>
      <c r="H4696" s="9" t="s">
        <v>6584</v>
      </c>
      <c r="I4696" s="10">
        <v>8</v>
      </c>
      <c r="J4696" s="12">
        <v>9</v>
      </c>
      <c r="K4696" s="12">
        <v>0</v>
      </c>
      <c r="L4696" s="12">
        <v>0</v>
      </c>
      <c r="M4696" s="12">
        <v>0</v>
      </c>
      <c r="N4696" s="39">
        <v>0</v>
      </c>
      <c r="O4696" s="31">
        <f>(472500+420000+288750+39690+39690)/1000000</f>
        <v>1.2606299999999999</v>
      </c>
      <c r="P4696" s="11" t="s">
        <v>99</v>
      </c>
    </row>
    <row r="4697" spans="1:16" ht="36" x14ac:dyDescent="0.25">
      <c r="A4697" s="38">
        <v>41118</v>
      </c>
      <c r="B4697" s="38">
        <v>41118</v>
      </c>
      <c r="C4697" s="11">
        <v>2012</v>
      </c>
      <c r="D4697" s="35" t="s">
        <v>115</v>
      </c>
      <c r="E4697" s="11" t="s">
        <v>116</v>
      </c>
      <c r="F4697" s="36" t="s">
        <v>51</v>
      </c>
      <c r="G4697" s="36" t="s">
        <v>6585</v>
      </c>
      <c r="H4697" s="9" t="s">
        <v>6586</v>
      </c>
      <c r="I4697" s="10">
        <v>3</v>
      </c>
      <c r="J4697" s="12">
        <v>3</v>
      </c>
      <c r="K4697" s="12">
        <v>0</v>
      </c>
      <c r="L4697" s="12">
        <v>0</v>
      </c>
      <c r="M4697" s="12">
        <v>0</v>
      </c>
      <c r="N4697" s="39">
        <v>0</v>
      </c>
      <c r="O4697" s="31">
        <v>1</v>
      </c>
      <c r="P4697" s="11" t="s">
        <v>99</v>
      </c>
    </row>
    <row r="4698" spans="1:16" ht="48" x14ac:dyDescent="0.25">
      <c r="A4698" s="38">
        <v>41119</v>
      </c>
      <c r="B4698" s="38">
        <v>41119</v>
      </c>
      <c r="C4698" s="11">
        <v>2012</v>
      </c>
      <c r="D4698" s="35" t="s">
        <v>115</v>
      </c>
      <c r="E4698" s="11" t="s">
        <v>116</v>
      </c>
      <c r="F4698" s="36" t="s">
        <v>75</v>
      </c>
      <c r="G4698" s="36" t="s">
        <v>272</v>
      </c>
      <c r="H4698" s="9" t="s">
        <v>6587</v>
      </c>
      <c r="I4698" s="10">
        <v>2</v>
      </c>
      <c r="J4698" s="12">
        <v>12</v>
      </c>
      <c r="K4698" s="12">
        <v>0</v>
      </c>
      <c r="L4698" s="12">
        <v>0</v>
      </c>
      <c r="M4698" s="12">
        <v>0</v>
      </c>
      <c r="N4698" s="39">
        <v>0</v>
      </c>
      <c r="O4698" s="31">
        <f>((420000+39690))/1000000</f>
        <v>0.45968999999999999</v>
      </c>
      <c r="P4698" s="11" t="s">
        <v>99</v>
      </c>
    </row>
    <row r="4699" spans="1:16" ht="48" x14ac:dyDescent="0.25">
      <c r="A4699" s="38">
        <v>41119</v>
      </c>
      <c r="B4699" s="38">
        <v>41119</v>
      </c>
      <c r="C4699" s="11">
        <v>2012</v>
      </c>
      <c r="D4699" s="35" t="s">
        <v>115</v>
      </c>
      <c r="E4699" s="11" t="s">
        <v>116</v>
      </c>
      <c r="F4699" s="36" t="s">
        <v>59</v>
      </c>
      <c r="G4699" s="36" t="s">
        <v>484</v>
      </c>
      <c r="H4699" s="9" t="s">
        <v>6588</v>
      </c>
      <c r="I4699" s="10">
        <v>2</v>
      </c>
      <c r="J4699" s="12">
        <v>3</v>
      </c>
      <c r="K4699" s="12">
        <v>0</v>
      </c>
      <c r="L4699" s="12">
        <v>0</v>
      </c>
      <c r="M4699" s="12">
        <v>0</v>
      </c>
      <c r="N4699" s="39">
        <v>0</v>
      </c>
      <c r="O4699" s="31">
        <f>(0.03969)</f>
        <v>3.9690000000000003E-2</v>
      </c>
      <c r="P4699" s="11" t="s">
        <v>99</v>
      </c>
    </row>
    <row r="4700" spans="1:16" ht="48" x14ac:dyDescent="0.25">
      <c r="A4700" s="38">
        <v>41119</v>
      </c>
      <c r="B4700" s="38">
        <v>41119</v>
      </c>
      <c r="C4700" s="11">
        <v>2012</v>
      </c>
      <c r="D4700" s="35" t="s">
        <v>115</v>
      </c>
      <c r="E4700" s="11" t="s">
        <v>116</v>
      </c>
      <c r="F4700" s="36" t="s">
        <v>100</v>
      </c>
      <c r="G4700" s="36" t="s">
        <v>2689</v>
      </c>
      <c r="H4700" s="9" t="s">
        <v>6589</v>
      </c>
      <c r="I4700" s="10">
        <v>0</v>
      </c>
      <c r="J4700" s="12">
        <v>0</v>
      </c>
      <c r="K4700" s="12">
        <v>0</v>
      </c>
      <c r="L4700" s="12">
        <v>0</v>
      </c>
      <c r="M4700" s="12">
        <v>0</v>
      </c>
      <c r="N4700" s="39">
        <v>0</v>
      </c>
      <c r="O4700" s="31">
        <f>((472500)+(25000*5.72))/1000000</f>
        <v>0.61550000000000005</v>
      </c>
      <c r="P4700" s="11" t="s">
        <v>99</v>
      </c>
    </row>
    <row r="4701" spans="1:16" ht="72" x14ac:dyDescent="0.25">
      <c r="A4701" s="38">
        <v>41120</v>
      </c>
      <c r="B4701" s="38">
        <v>41120</v>
      </c>
      <c r="C4701" s="11">
        <v>2012</v>
      </c>
      <c r="D4701" s="35" t="s">
        <v>115</v>
      </c>
      <c r="E4701" s="11" t="s">
        <v>116</v>
      </c>
      <c r="F4701" s="36" t="s">
        <v>15</v>
      </c>
      <c r="G4701" s="36" t="s">
        <v>3366</v>
      </c>
      <c r="H4701" s="9" t="s">
        <v>6590</v>
      </c>
      <c r="I4701" s="10">
        <v>1</v>
      </c>
      <c r="J4701" s="12">
        <v>5</v>
      </c>
      <c r="K4701" s="12">
        <v>0</v>
      </c>
      <c r="L4701" s="12">
        <v>0</v>
      </c>
      <c r="M4701" s="12">
        <v>0</v>
      </c>
      <c r="N4701" s="39">
        <v>0</v>
      </c>
      <c r="O4701" s="31">
        <f>(39690*3)/1000000</f>
        <v>0.11907</v>
      </c>
      <c r="P4701" s="11" t="s">
        <v>99</v>
      </c>
    </row>
    <row r="4702" spans="1:16" ht="48" x14ac:dyDescent="0.25">
      <c r="A4702" s="38">
        <v>41120</v>
      </c>
      <c r="B4702" s="38">
        <v>41120</v>
      </c>
      <c r="C4702" s="11">
        <v>2012</v>
      </c>
      <c r="D4702" s="35" t="s">
        <v>115</v>
      </c>
      <c r="E4702" s="11" t="s">
        <v>116</v>
      </c>
      <c r="F4702" s="36" t="s">
        <v>55</v>
      </c>
      <c r="G4702" s="36" t="s">
        <v>1474</v>
      </c>
      <c r="H4702" s="9" t="s">
        <v>6591</v>
      </c>
      <c r="I4702" s="10">
        <v>0</v>
      </c>
      <c r="J4702" s="12">
        <v>22</v>
      </c>
      <c r="K4702" s="12">
        <v>0</v>
      </c>
      <c r="L4702" s="12">
        <v>0</v>
      </c>
      <c r="M4702" s="12">
        <v>0</v>
      </c>
      <c r="N4702" s="39">
        <v>0</v>
      </c>
      <c r="O4702" s="31">
        <f>(420000+288750)/1000000</f>
        <v>0.70874999999999999</v>
      </c>
      <c r="P4702" s="11" t="s">
        <v>99</v>
      </c>
    </row>
    <row r="4703" spans="1:16" ht="36" x14ac:dyDescent="0.25">
      <c r="A4703" s="38">
        <v>41122</v>
      </c>
      <c r="B4703" s="38">
        <v>41213</v>
      </c>
      <c r="C4703" s="11">
        <v>2012</v>
      </c>
      <c r="D4703" s="11" t="s">
        <v>34</v>
      </c>
      <c r="E4703" s="11" t="s">
        <v>39</v>
      </c>
      <c r="F4703" s="36" t="s">
        <v>75</v>
      </c>
      <c r="G4703" s="9" t="s">
        <v>6592</v>
      </c>
      <c r="H4703" s="9" t="s">
        <v>6593</v>
      </c>
      <c r="I4703" s="10">
        <v>0</v>
      </c>
      <c r="J4703" s="12">
        <v>2526</v>
      </c>
      <c r="K4703" s="12">
        <v>0</v>
      </c>
      <c r="L4703" s="12">
        <v>0</v>
      </c>
      <c r="M4703" s="12">
        <v>0</v>
      </c>
      <c r="N4703" s="39">
        <v>7209.03</v>
      </c>
      <c r="O4703" s="31">
        <v>100.104</v>
      </c>
      <c r="P4703" s="36" t="s">
        <v>41</v>
      </c>
    </row>
    <row r="4704" spans="1:16" ht="96" x14ac:dyDescent="0.25">
      <c r="A4704" s="38">
        <v>41122</v>
      </c>
      <c r="B4704" s="38">
        <v>41123</v>
      </c>
      <c r="C4704" s="11">
        <v>2012</v>
      </c>
      <c r="D4704" s="11" t="s">
        <v>34</v>
      </c>
      <c r="E4704" s="11" t="s">
        <v>35</v>
      </c>
      <c r="F4704" s="36" t="s">
        <v>15</v>
      </c>
      <c r="G4704" s="36" t="s">
        <v>6265</v>
      </c>
      <c r="H4704" s="9" t="s">
        <v>6594</v>
      </c>
      <c r="I4704" s="10">
        <v>0</v>
      </c>
      <c r="J4704" s="12">
        <v>44</v>
      </c>
      <c r="K4704" s="12">
        <v>8</v>
      </c>
      <c r="L4704" s="12">
        <v>0</v>
      </c>
      <c r="M4704" s="12">
        <v>0</v>
      </c>
      <c r="N4704" s="39">
        <v>0</v>
      </c>
      <c r="O4704" s="31">
        <f>((8*28000)+(18*329)+(16*208)+(6*71)+(8*251)+(8*157))/1000000</f>
        <v>0.23694000000000001</v>
      </c>
      <c r="P4704" s="11" t="s">
        <v>99</v>
      </c>
    </row>
    <row r="4705" spans="1:16" ht="84" x14ac:dyDescent="0.25">
      <c r="A4705" s="38">
        <v>41123</v>
      </c>
      <c r="B4705" s="38">
        <v>41244</v>
      </c>
      <c r="C4705" s="11">
        <v>2012</v>
      </c>
      <c r="D4705" s="11" t="s">
        <v>34</v>
      </c>
      <c r="E4705" s="11" t="s">
        <v>35</v>
      </c>
      <c r="F4705" s="36" t="s">
        <v>15</v>
      </c>
      <c r="G4705" s="36" t="s">
        <v>6595</v>
      </c>
      <c r="H4705" s="9" t="s">
        <v>6596</v>
      </c>
      <c r="I4705" s="10">
        <v>0</v>
      </c>
      <c r="J4705" s="12">
        <v>3005</v>
      </c>
      <c r="K4705" s="12">
        <v>601</v>
      </c>
      <c r="L4705" s="12">
        <v>0</v>
      </c>
      <c r="M4705" s="12">
        <v>0</v>
      </c>
      <c r="N4705" s="39">
        <v>0</v>
      </c>
      <c r="O4705" s="31">
        <f>(K4705*5500)/1000000</f>
        <v>3.3054999999999999</v>
      </c>
      <c r="P4705" s="11" t="s">
        <v>99</v>
      </c>
    </row>
    <row r="4706" spans="1:16" ht="60" x14ac:dyDescent="0.25">
      <c r="A4706" s="34">
        <v>41124</v>
      </c>
      <c r="B4706" s="34">
        <v>41124</v>
      </c>
      <c r="C4706" s="11">
        <v>2012</v>
      </c>
      <c r="D4706" s="35" t="s">
        <v>115</v>
      </c>
      <c r="E4706" s="11" t="s">
        <v>352</v>
      </c>
      <c r="F4706" s="36" t="s">
        <v>57</v>
      </c>
      <c r="G4706" s="36" t="s">
        <v>1299</v>
      </c>
      <c r="H4706" s="9" t="s">
        <v>6597</v>
      </c>
      <c r="I4706" s="10">
        <v>6</v>
      </c>
      <c r="J4706" s="12">
        <v>7</v>
      </c>
      <c r="K4706" s="12">
        <v>0</v>
      </c>
      <c r="L4706" s="12">
        <v>0</v>
      </c>
      <c r="M4706" s="12">
        <v>0</v>
      </c>
      <c r="N4706" s="39">
        <v>0</v>
      </c>
      <c r="O4706" s="31">
        <v>0</v>
      </c>
      <c r="P4706" s="11" t="s">
        <v>99</v>
      </c>
    </row>
    <row r="4707" spans="1:16" ht="72" x14ac:dyDescent="0.25">
      <c r="A4707" s="38">
        <v>41124</v>
      </c>
      <c r="B4707" s="38">
        <v>41124</v>
      </c>
      <c r="C4707" s="11">
        <v>2012</v>
      </c>
      <c r="D4707" s="11" t="s">
        <v>34</v>
      </c>
      <c r="E4707" s="11" t="s">
        <v>35</v>
      </c>
      <c r="F4707" s="36" t="s">
        <v>26</v>
      </c>
      <c r="G4707" s="36" t="s">
        <v>2165</v>
      </c>
      <c r="H4707" s="9" t="s">
        <v>6598</v>
      </c>
      <c r="I4707" s="10">
        <v>0</v>
      </c>
      <c r="J4707" s="12">
        <v>200</v>
      </c>
      <c r="K4707" s="12">
        <v>40</v>
      </c>
      <c r="L4707" s="12">
        <v>0</v>
      </c>
      <c r="M4707" s="12">
        <v>0</v>
      </c>
      <c r="N4707" s="39">
        <v>0</v>
      </c>
      <c r="O4707" s="31">
        <f>(K4707*5500)/1000000</f>
        <v>0.22</v>
      </c>
      <c r="P4707" s="11" t="s">
        <v>99</v>
      </c>
    </row>
    <row r="4708" spans="1:16" ht="48" x14ac:dyDescent="0.25">
      <c r="A4708" s="38">
        <v>41125</v>
      </c>
      <c r="B4708" s="38">
        <v>41125</v>
      </c>
      <c r="C4708" s="11">
        <v>2012</v>
      </c>
      <c r="D4708" s="35" t="s">
        <v>115</v>
      </c>
      <c r="E4708" s="11" t="s">
        <v>116</v>
      </c>
      <c r="F4708" s="36" t="s">
        <v>15</v>
      </c>
      <c r="G4708" s="36" t="s">
        <v>6286</v>
      </c>
      <c r="H4708" s="9" t="s">
        <v>6599</v>
      </c>
      <c r="I4708" s="10">
        <v>1</v>
      </c>
      <c r="J4708" s="12">
        <v>30</v>
      </c>
      <c r="K4708" s="12">
        <v>0</v>
      </c>
      <c r="L4708" s="12">
        <v>0</v>
      </c>
      <c r="M4708" s="12">
        <v>0</v>
      </c>
      <c r="N4708" s="39">
        <v>0</v>
      </c>
      <c r="O4708" s="31">
        <v>0.42</v>
      </c>
      <c r="P4708" s="11" t="s">
        <v>99</v>
      </c>
    </row>
    <row r="4709" spans="1:16" ht="48" x14ac:dyDescent="0.25">
      <c r="A4709" s="38">
        <v>41125</v>
      </c>
      <c r="B4709" s="38">
        <v>41125</v>
      </c>
      <c r="C4709" s="11">
        <v>2012</v>
      </c>
      <c r="D4709" s="35" t="s">
        <v>13</v>
      </c>
      <c r="E4709" s="11" t="s">
        <v>112</v>
      </c>
      <c r="F4709" s="36" t="s">
        <v>162</v>
      </c>
      <c r="G4709" s="36" t="s">
        <v>3047</v>
      </c>
      <c r="H4709" s="9" t="s">
        <v>6600</v>
      </c>
      <c r="I4709" s="10">
        <v>0</v>
      </c>
      <c r="J4709" s="12">
        <v>1</v>
      </c>
      <c r="K4709" s="12">
        <v>0</v>
      </c>
      <c r="L4709" s="12">
        <v>0</v>
      </c>
      <c r="M4709" s="12">
        <v>0</v>
      </c>
      <c r="N4709" s="39">
        <v>0</v>
      </c>
      <c r="O4709" s="31">
        <v>0</v>
      </c>
      <c r="P4709" s="11" t="s">
        <v>99</v>
      </c>
    </row>
    <row r="4710" spans="1:16" ht="72" x14ac:dyDescent="0.25">
      <c r="A4710" s="38">
        <v>41126</v>
      </c>
      <c r="B4710" s="38">
        <v>41126</v>
      </c>
      <c r="C4710" s="11">
        <v>2012</v>
      </c>
      <c r="D4710" s="35" t="s">
        <v>115</v>
      </c>
      <c r="E4710" s="11" t="s">
        <v>116</v>
      </c>
      <c r="F4710" s="36" t="s">
        <v>598</v>
      </c>
      <c r="G4710" s="36" t="s">
        <v>2215</v>
      </c>
      <c r="H4710" s="9" t="s">
        <v>6601</v>
      </c>
      <c r="I4710" s="10">
        <v>4</v>
      </c>
      <c r="J4710" s="12">
        <v>20</v>
      </c>
      <c r="K4710" s="12">
        <v>0</v>
      </c>
      <c r="L4710" s="12">
        <v>0</v>
      </c>
      <c r="M4710" s="12">
        <v>0</v>
      </c>
      <c r="N4710" s="39">
        <v>0</v>
      </c>
      <c r="O4710" s="31">
        <f>(420000+288750)/1000000</f>
        <v>0.70874999999999999</v>
      </c>
      <c r="P4710" s="11" t="s">
        <v>99</v>
      </c>
    </row>
    <row r="4711" spans="1:16" ht="36" x14ac:dyDescent="0.25">
      <c r="A4711" s="38">
        <v>41127</v>
      </c>
      <c r="B4711" s="38">
        <v>41127</v>
      </c>
      <c r="C4711" s="11">
        <v>2012</v>
      </c>
      <c r="D4711" s="35" t="s">
        <v>115</v>
      </c>
      <c r="E4711" s="11" t="s">
        <v>116</v>
      </c>
      <c r="F4711" s="36" t="s">
        <v>47</v>
      </c>
      <c r="G4711" s="36" t="s">
        <v>2297</v>
      </c>
      <c r="H4711" s="9" t="s">
        <v>6602</v>
      </c>
      <c r="I4711" s="10">
        <v>16</v>
      </c>
      <c r="J4711" s="12">
        <v>20</v>
      </c>
      <c r="K4711" s="12">
        <v>0</v>
      </c>
      <c r="L4711" s="12">
        <v>0</v>
      </c>
      <c r="M4711" s="12">
        <v>0</v>
      </c>
      <c r="N4711" s="39">
        <v>0</v>
      </c>
      <c r="O4711" s="31">
        <f>(288750+39690)/1000000</f>
        <v>0.32844000000000001</v>
      </c>
      <c r="P4711" s="11" t="s">
        <v>99</v>
      </c>
    </row>
    <row r="4712" spans="1:16" ht="84" x14ac:dyDescent="0.25">
      <c r="A4712" s="38">
        <v>41127</v>
      </c>
      <c r="B4712" s="38">
        <v>41127</v>
      </c>
      <c r="C4712" s="11">
        <v>2012</v>
      </c>
      <c r="D4712" s="11" t="s">
        <v>34</v>
      </c>
      <c r="E4712" s="11" t="s">
        <v>35</v>
      </c>
      <c r="F4712" s="36" t="s">
        <v>162</v>
      </c>
      <c r="G4712" s="36" t="s">
        <v>3534</v>
      </c>
      <c r="H4712" s="9" t="s">
        <v>6603</v>
      </c>
      <c r="I4712" s="10">
        <v>2</v>
      </c>
      <c r="J4712" s="12">
        <v>3</v>
      </c>
      <c r="K4712" s="12">
        <v>0</v>
      </c>
      <c r="L4712" s="12">
        <v>0</v>
      </c>
      <c r="M4712" s="12">
        <v>0</v>
      </c>
      <c r="N4712" s="39">
        <v>0</v>
      </c>
      <c r="O4712" s="31">
        <v>0</v>
      </c>
      <c r="P4712" s="11" t="s">
        <v>99</v>
      </c>
    </row>
    <row r="4713" spans="1:16" ht="48" x14ac:dyDescent="0.25">
      <c r="A4713" s="38">
        <v>41127</v>
      </c>
      <c r="B4713" s="38">
        <v>41127</v>
      </c>
      <c r="C4713" s="11">
        <v>2012</v>
      </c>
      <c r="D4713" s="11" t="s">
        <v>34</v>
      </c>
      <c r="E4713" s="11" t="s">
        <v>333</v>
      </c>
      <c r="F4713" s="36" t="s">
        <v>15</v>
      </c>
      <c r="G4713" s="36" t="s">
        <v>6286</v>
      </c>
      <c r="H4713" s="9" t="s">
        <v>6604</v>
      </c>
      <c r="I4713" s="10">
        <v>1</v>
      </c>
      <c r="J4713" s="12">
        <v>1</v>
      </c>
      <c r="K4713" s="12">
        <v>0</v>
      </c>
      <c r="L4713" s="12">
        <v>0</v>
      </c>
      <c r="M4713" s="12">
        <v>0</v>
      </c>
      <c r="N4713" s="39">
        <v>0</v>
      </c>
      <c r="O4713" s="31">
        <v>0</v>
      </c>
      <c r="P4713" s="11" t="s">
        <v>99</v>
      </c>
    </row>
    <row r="4714" spans="1:16" ht="24" x14ac:dyDescent="0.25">
      <c r="A4714" s="38">
        <v>41128</v>
      </c>
      <c r="B4714" s="38">
        <v>41123</v>
      </c>
      <c r="C4714" s="11">
        <v>2012</v>
      </c>
      <c r="D4714" s="11" t="s">
        <v>34</v>
      </c>
      <c r="E4714" s="11" t="s">
        <v>67</v>
      </c>
      <c r="F4714" s="36" t="s">
        <v>189</v>
      </c>
      <c r="G4714" s="9" t="s">
        <v>6605</v>
      </c>
      <c r="H4714" s="9" t="s">
        <v>6606</v>
      </c>
      <c r="I4714" s="10">
        <v>0</v>
      </c>
      <c r="J4714" s="12">
        <v>15044</v>
      </c>
      <c r="K4714" s="12">
        <v>1748</v>
      </c>
      <c r="L4714" s="12">
        <v>64</v>
      </c>
      <c r="M4714" s="12">
        <v>0</v>
      </c>
      <c r="N4714" s="39">
        <v>0</v>
      </c>
      <c r="O4714" s="31">
        <v>326.24900000000002</v>
      </c>
      <c r="P4714" s="36" t="s">
        <v>38</v>
      </c>
    </row>
    <row r="4715" spans="1:16" ht="48" x14ac:dyDescent="0.25">
      <c r="A4715" s="34">
        <v>41128</v>
      </c>
      <c r="B4715" s="38">
        <v>41129</v>
      </c>
      <c r="C4715" s="11">
        <v>2012</v>
      </c>
      <c r="D4715" s="11" t="s">
        <v>34</v>
      </c>
      <c r="E4715" s="11" t="s">
        <v>35</v>
      </c>
      <c r="F4715" s="36" t="s">
        <v>24</v>
      </c>
      <c r="G4715" s="36" t="s">
        <v>6607</v>
      </c>
      <c r="H4715" s="9" t="s">
        <v>6608</v>
      </c>
      <c r="I4715" s="10">
        <v>0</v>
      </c>
      <c r="J4715" s="12">
        <v>1500</v>
      </c>
      <c r="K4715" s="12">
        <v>300</v>
      </c>
      <c r="L4715" s="12">
        <v>0</v>
      </c>
      <c r="M4715" s="12">
        <v>0</v>
      </c>
      <c r="N4715" s="39">
        <v>0</v>
      </c>
      <c r="O4715" s="31">
        <f>(K4715*5500)/1000000</f>
        <v>1.65</v>
      </c>
      <c r="P4715" s="11" t="s">
        <v>99</v>
      </c>
    </row>
    <row r="4716" spans="1:16" ht="24" x14ac:dyDescent="0.25">
      <c r="A4716" s="38">
        <v>41129</v>
      </c>
      <c r="B4716" s="38">
        <v>41129</v>
      </c>
      <c r="C4716" s="11">
        <v>2012</v>
      </c>
      <c r="D4716" s="11" t="s">
        <v>34</v>
      </c>
      <c r="E4716" s="11" t="s">
        <v>67</v>
      </c>
      <c r="F4716" s="36" t="s">
        <v>36</v>
      </c>
      <c r="G4716" s="9" t="s">
        <v>6609</v>
      </c>
      <c r="H4716" s="9" t="s">
        <v>6610</v>
      </c>
      <c r="I4716" s="10">
        <v>2</v>
      </c>
      <c r="J4716" s="12">
        <v>82</v>
      </c>
      <c r="K4716" s="12">
        <v>16</v>
      </c>
      <c r="L4716" s="12">
        <v>0</v>
      </c>
      <c r="M4716" s="12">
        <v>0</v>
      </c>
      <c r="N4716" s="39">
        <v>0</v>
      </c>
      <c r="O4716" s="31">
        <v>532.29999999999995</v>
      </c>
      <c r="P4716" s="36" t="s">
        <v>38</v>
      </c>
    </row>
    <row r="4717" spans="1:16" ht="24" x14ac:dyDescent="0.25">
      <c r="A4717" s="38">
        <v>41129</v>
      </c>
      <c r="B4717" s="38">
        <v>41129</v>
      </c>
      <c r="C4717" s="11">
        <v>2012</v>
      </c>
      <c r="D4717" s="11" t="s">
        <v>34</v>
      </c>
      <c r="E4717" s="11" t="s">
        <v>67</v>
      </c>
      <c r="F4717" s="36" t="s">
        <v>30</v>
      </c>
      <c r="G4717" s="9" t="s">
        <v>6611</v>
      </c>
      <c r="H4717" s="9" t="s">
        <v>6612</v>
      </c>
      <c r="I4717" s="10">
        <v>0</v>
      </c>
      <c r="J4717" s="12">
        <v>10019</v>
      </c>
      <c r="K4717" s="12">
        <v>0</v>
      </c>
      <c r="L4717" s="12">
        <v>0</v>
      </c>
      <c r="M4717" s="12">
        <v>0</v>
      </c>
      <c r="N4717" s="39">
        <v>0</v>
      </c>
      <c r="O4717" s="31">
        <v>205.69499999999999</v>
      </c>
      <c r="P4717" s="36" t="s">
        <v>38</v>
      </c>
    </row>
    <row r="4718" spans="1:16" x14ac:dyDescent="0.25">
      <c r="A4718" s="38">
        <v>41130</v>
      </c>
      <c r="B4718" s="38">
        <v>41130</v>
      </c>
      <c r="C4718" s="11">
        <v>2012</v>
      </c>
      <c r="D4718" s="11" t="s">
        <v>34</v>
      </c>
      <c r="E4718" s="11" t="s">
        <v>67</v>
      </c>
      <c r="F4718" s="36" t="s">
        <v>162</v>
      </c>
      <c r="G4718" s="36" t="s">
        <v>6613</v>
      </c>
      <c r="H4718" s="9" t="s">
        <v>6614</v>
      </c>
      <c r="I4718" s="10">
        <v>9</v>
      </c>
      <c r="J4718" s="12">
        <v>170792</v>
      </c>
      <c r="K4718" s="12">
        <v>2079</v>
      </c>
      <c r="L4718" s="12">
        <v>65</v>
      </c>
      <c r="M4718" s="12">
        <v>0</v>
      </c>
      <c r="N4718" s="39">
        <v>5517</v>
      </c>
      <c r="O4718" s="31">
        <v>5832.6419999999998</v>
      </c>
      <c r="P4718" s="36" t="s">
        <v>38</v>
      </c>
    </row>
    <row r="4719" spans="1:16" ht="48" x14ac:dyDescent="0.25">
      <c r="A4719" s="38">
        <v>41130</v>
      </c>
      <c r="B4719" s="38">
        <v>41133</v>
      </c>
      <c r="C4719" s="11">
        <v>2012</v>
      </c>
      <c r="D4719" s="11" t="s">
        <v>34</v>
      </c>
      <c r="E4719" s="11" t="s">
        <v>35</v>
      </c>
      <c r="F4719" s="36" t="s">
        <v>162</v>
      </c>
      <c r="G4719" s="36" t="s">
        <v>6615</v>
      </c>
      <c r="H4719" s="9" t="s">
        <v>6616</v>
      </c>
      <c r="I4719" s="10">
        <v>0</v>
      </c>
      <c r="J4719" s="12">
        <v>2406</v>
      </c>
      <c r="K4719" s="12">
        <v>0</v>
      </c>
      <c r="L4719" s="12">
        <v>0</v>
      </c>
      <c r="M4719" s="12">
        <v>0</v>
      </c>
      <c r="N4719" s="39">
        <v>5517</v>
      </c>
      <c r="O4719" s="31">
        <v>147.84399999999999</v>
      </c>
      <c r="P4719" s="36" t="s">
        <v>41</v>
      </c>
    </row>
    <row r="4720" spans="1:16" ht="24" x14ac:dyDescent="0.25">
      <c r="A4720" s="38">
        <v>41130</v>
      </c>
      <c r="B4720" s="38">
        <v>41130</v>
      </c>
      <c r="C4720" s="11">
        <v>2012</v>
      </c>
      <c r="D4720" s="11" t="s">
        <v>34</v>
      </c>
      <c r="E4720" s="11" t="s">
        <v>35</v>
      </c>
      <c r="F4720" s="36" t="s">
        <v>598</v>
      </c>
      <c r="G4720" s="36" t="s">
        <v>6617</v>
      </c>
      <c r="H4720" s="9" t="s">
        <v>6618</v>
      </c>
      <c r="I4720" s="10">
        <v>0</v>
      </c>
      <c r="J4720" s="12">
        <v>30927</v>
      </c>
      <c r="K4720" s="12">
        <v>0</v>
      </c>
      <c r="L4720" s="12">
        <v>0</v>
      </c>
      <c r="M4720" s="12">
        <v>0</v>
      </c>
      <c r="N4720" s="39">
        <v>0</v>
      </c>
      <c r="O4720" s="31">
        <v>11.569000000000001</v>
      </c>
      <c r="P4720" s="36" t="s">
        <v>298</v>
      </c>
    </row>
    <row r="4721" spans="1:16" ht="84" x14ac:dyDescent="0.25">
      <c r="A4721" s="34">
        <v>41130</v>
      </c>
      <c r="B4721" s="34">
        <v>41133</v>
      </c>
      <c r="C4721" s="11">
        <v>2012</v>
      </c>
      <c r="D4721" s="11" t="s">
        <v>34</v>
      </c>
      <c r="E4721" s="11" t="s">
        <v>67</v>
      </c>
      <c r="F4721" s="36" t="s">
        <v>92</v>
      </c>
      <c r="G4721" s="36" t="s">
        <v>6619</v>
      </c>
      <c r="H4721" s="9" t="s">
        <v>6620</v>
      </c>
      <c r="I4721" s="10">
        <v>3</v>
      </c>
      <c r="J4721" s="12">
        <v>138414</v>
      </c>
      <c r="K4721" s="12">
        <v>100</v>
      </c>
      <c r="L4721" s="12">
        <v>0</v>
      </c>
      <c r="M4721" s="12">
        <v>2</v>
      </c>
      <c r="N4721" s="39" t="s">
        <v>145</v>
      </c>
      <c r="O4721" s="31">
        <v>1135.425</v>
      </c>
      <c r="P4721" s="36" t="s">
        <v>38</v>
      </c>
    </row>
    <row r="4722" spans="1:16" ht="24" x14ac:dyDescent="0.25">
      <c r="A4722" s="38">
        <v>41131</v>
      </c>
      <c r="B4722" s="38">
        <v>41131</v>
      </c>
      <c r="C4722" s="11">
        <v>2012</v>
      </c>
      <c r="D4722" s="11" t="s">
        <v>34</v>
      </c>
      <c r="E4722" s="11" t="s">
        <v>67</v>
      </c>
      <c r="F4722" s="36" t="s">
        <v>15</v>
      </c>
      <c r="G4722" s="9" t="s">
        <v>6621</v>
      </c>
      <c r="H4722" s="9" t="s">
        <v>6622</v>
      </c>
      <c r="I4722" s="10">
        <v>0</v>
      </c>
      <c r="J4722" s="12">
        <v>22829</v>
      </c>
      <c r="K4722" s="12">
        <v>194</v>
      </c>
      <c r="L4722" s="12">
        <v>14</v>
      </c>
      <c r="M4722" s="12">
        <v>2</v>
      </c>
      <c r="N4722" s="39">
        <v>0</v>
      </c>
      <c r="O4722" s="31">
        <v>170.6</v>
      </c>
      <c r="P4722" s="36" t="s">
        <v>38</v>
      </c>
    </row>
    <row r="4723" spans="1:16" ht="96" x14ac:dyDescent="0.25">
      <c r="A4723" s="38">
        <v>41131</v>
      </c>
      <c r="B4723" s="38">
        <v>41131</v>
      </c>
      <c r="C4723" s="11">
        <v>2012</v>
      </c>
      <c r="D4723" s="35" t="s">
        <v>115</v>
      </c>
      <c r="E4723" s="11" t="s">
        <v>116</v>
      </c>
      <c r="F4723" s="36" t="s">
        <v>59</v>
      </c>
      <c r="G4723" s="36" t="s">
        <v>2693</v>
      </c>
      <c r="H4723" s="9" t="s">
        <v>6623</v>
      </c>
      <c r="I4723" s="10">
        <v>5</v>
      </c>
      <c r="J4723" s="12">
        <v>10</v>
      </c>
      <c r="K4723" s="12">
        <v>0</v>
      </c>
      <c r="L4723" s="12">
        <v>0</v>
      </c>
      <c r="M4723" s="12">
        <v>0</v>
      </c>
      <c r="N4723" s="39">
        <v>0</v>
      </c>
      <c r="O4723" s="31">
        <v>3.9690000000000003E-2</v>
      </c>
      <c r="P4723" s="11" t="s">
        <v>99</v>
      </c>
    </row>
    <row r="4724" spans="1:16" ht="48" x14ac:dyDescent="0.25">
      <c r="A4724" s="38">
        <v>41132</v>
      </c>
      <c r="B4724" s="38">
        <v>41132</v>
      </c>
      <c r="C4724" s="11">
        <v>2012</v>
      </c>
      <c r="D4724" s="35" t="s">
        <v>115</v>
      </c>
      <c r="E4724" s="11" t="s">
        <v>116</v>
      </c>
      <c r="F4724" s="36" t="s">
        <v>51</v>
      </c>
      <c r="G4724" s="36" t="s">
        <v>6624</v>
      </c>
      <c r="H4724" s="9" t="s">
        <v>6625</v>
      </c>
      <c r="I4724" s="10">
        <v>0</v>
      </c>
      <c r="J4724" s="12">
        <v>1</v>
      </c>
      <c r="K4724" s="12">
        <v>0</v>
      </c>
      <c r="L4724" s="12">
        <v>0</v>
      </c>
      <c r="M4724" s="12">
        <v>0</v>
      </c>
      <c r="N4724" s="39">
        <v>0</v>
      </c>
      <c r="O4724" s="31">
        <v>0.47249999999999998</v>
      </c>
      <c r="P4724" s="11" t="s">
        <v>99</v>
      </c>
    </row>
    <row r="4725" spans="1:16" ht="72" x14ac:dyDescent="0.25">
      <c r="A4725" s="38">
        <v>41132</v>
      </c>
      <c r="B4725" s="38">
        <v>41132</v>
      </c>
      <c r="C4725" s="11">
        <v>2012</v>
      </c>
      <c r="D4725" s="35" t="s">
        <v>115</v>
      </c>
      <c r="E4725" s="11" t="s">
        <v>352</v>
      </c>
      <c r="F4725" s="36" t="s">
        <v>162</v>
      </c>
      <c r="G4725" s="36" t="s">
        <v>6626</v>
      </c>
      <c r="H4725" s="9" t="s">
        <v>6627</v>
      </c>
      <c r="I4725" s="10">
        <v>0</v>
      </c>
      <c r="J4725" s="12">
        <v>160</v>
      </c>
      <c r="K4725" s="12">
        <v>32</v>
      </c>
      <c r="L4725" s="12">
        <v>0</v>
      </c>
      <c r="M4725" s="12">
        <v>0</v>
      </c>
      <c r="N4725" s="39">
        <v>0</v>
      </c>
      <c r="O4725" s="31">
        <f>((K4725*5500)+(32*10000))/1000000</f>
        <v>0.496</v>
      </c>
      <c r="P4725" s="11" t="s">
        <v>99</v>
      </c>
    </row>
    <row r="4726" spans="1:16" ht="84" x14ac:dyDescent="0.25">
      <c r="A4726" s="38">
        <v>41133</v>
      </c>
      <c r="B4726" s="38">
        <v>41133</v>
      </c>
      <c r="C4726" s="11">
        <v>2012</v>
      </c>
      <c r="D4726" s="35" t="s">
        <v>115</v>
      </c>
      <c r="E4726" s="11" t="s">
        <v>116</v>
      </c>
      <c r="F4726" s="36" t="s">
        <v>598</v>
      </c>
      <c r="G4726" s="36" t="s">
        <v>4248</v>
      </c>
      <c r="H4726" s="9" t="s">
        <v>6628</v>
      </c>
      <c r="I4726" s="10">
        <v>2</v>
      </c>
      <c r="J4726" s="12">
        <v>4</v>
      </c>
      <c r="K4726" s="12">
        <v>0</v>
      </c>
      <c r="L4726" s="12">
        <v>0</v>
      </c>
      <c r="M4726" s="12">
        <v>0</v>
      </c>
      <c r="N4726" s="39">
        <v>0</v>
      </c>
      <c r="O4726" s="31">
        <v>0.42</v>
      </c>
      <c r="P4726" s="11" t="s">
        <v>99</v>
      </c>
    </row>
    <row r="4727" spans="1:16" ht="60" x14ac:dyDescent="0.25">
      <c r="A4727" s="38">
        <v>41134</v>
      </c>
      <c r="B4727" s="38">
        <v>41134</v>
      </c>
      <c r="C4727" s="11">
        <v>2012</v>
      </c>
      <c r="D4727" s="11" t="s">
        <v>34</v>
      </c>
      <c r="E4727" s="11" t="s">
        <v>35</v>
      </c>
      <c r="F4727" s="36" t="s">
        <v>162</v>
      </c>
      <c r="G4727" s="36" t="s">
        <v>3729</v>
      </c>
      <c r="H4727" s="9" t="s">
        <v>6629</v>
      </c>
      <c r="I4727" s="10">
        <v>2</v>
      </c>
      <c r="J4727" s="12">
        <v>2</v>
      </c>
      <c r="K4727" s="12">
        <v>0</v>
      </c>
      <c r="L4727" s="12">
        <v>0</v>
      </c>
      <c r="M4727" s="12">
        <v>0</v>
      </c>
      <c r="N4727" s="39">
        <v>0</v>
      </c>
      <c r="O4727" s="31">
        <v>0</v>
      </c>
      <c r="P4727" s="11" t="s">
        <v>99</v>
      </c>
    </row>
    <row r="4728" spans="1:16" ht="60" x14ac:dyDescent="0.25">
      <c r="A4728" s="38">
        <v>41134</v>
      </c>
      <c r="B4728" s="38">
        <v>41134</v>
      </c>
      <c r="C4728" s="11">
        <v>2012</v>
      </c>
      <c r="D4728" s="11" t="s">
        <v>34</v>
      </c>
      <c r="E4728" s="11" t="s">
        <v>35</v>
      </c>
      <c r="F4728" s="36" t="s">
        <v>51</v>
      </c>
      <c r="G4728" s="11" t="s">
        <v>6630</v>
      </c>
      <c r="H4728" s="9" t="s">
        <v>6631</v>
      </c>
      <c r="I4728" s="10">
        <v>0</v>
      </c>
      <c r="J4728" s="12">
        <v>1000</v>
      </c>
      <c r="K4728" s="12">
        <v>200</v>
      </c>
      <c r="L4728" s="12">
        <v>0</v>
      </c>
      <c r="M4728" s="12">
        <v>0</v>
      </c>
      <c r="N4728" s="39">
        <v>0</v>
      </c>
      <c r="O4728" s="31">
        <f>(K4728*5500)/1000000</f>
        <v>1.1000000000000001</v>
      </c>
      <c r="P4728" s="11" t="s">
        <v>99</v>
      </c>
    </row>
    <row r="4729" spans="1:16" ht="72" x14ac:dyDescent="0.25">
      <c r="A4729" s="38">
        <v>41135</v>
      </c>
      <c r="B4729" s="38">
        <v>41135</v>
      </c>
      <c r="C4729" s="11">
        <v>2012</v>
      </c>
      <c r="D4729" s="35" t="s">
        <v>115</v>
      </c>
      <c r="E4729" s="11" t="s">
        <v>116</v>
      </c>
      <c r="F4729" s="36" t="s">
        <v>51</v>
      </c>
      <c r="G4729" s="36" t="s">
        <v>1839</v>
      </c>
      <c r="H4729" s="9" t="s">
        <v>6632</v>
      </c>
      <c r="I4729" s="10">
        <v>1</v>
      </c>
      <c r="J4729" s="12">
        <v>9</v>
      </c>
      <c r="K4729" s="12">
        <v>0</v>
      </c>
      <c r="L4729" s="12">
        <v>0</v>
      </c>
      <c r="M4729" s="12">
        <v>0</v>
      </c>
      <c r="N4729" s="39">
        <v>0</v>
      </c>
      <c r="O4729" s="31">
        <v>0.28875000000000001</v>
      </c>
      <c r="P4729" s="11" t="s">
        <v>99</v>
      </c>
    </row>
    <row r="4730" spans="1:16" ht="60" x14ac:dyDescent="0.25">
      <c r="A4730" s="38">
        <v>41135</v>
      </c>
      <c r="B4730" s="38">
        <v>41135</v>
      </c>
      <c r="C4730" s="11">
        <v>2012</v>
      </c>
      <c r="D4730" s="11" t="s">
        <v>34</v>
      </c>
      <c r="E4730" s="11" t="s">
        <v>333</v>
      </c>
      <c r="F4730" s="36" t="s">
        <v>55</v>
      </c>
      <c r="G4730" s="36" t="s">
        <v>6633</v>
      </c>
      <c r="H4730" s="9" t="s">
        <v>6634</v>
      </c>
      <c r="I4730" s="10">
        <v>1</v>
      </c>
      <c r="J4730" s="12">
        <v>2</v>
      </c>
      <c r="K4730" s="12">
        <v>0</v>
      </c>
      <c r="L4730" s="12">
        <v>0</v>
      </c>
      <c r="M4730" s="12">
        <v>0</v>
      </c>
      <c r="N4730" s="39">
        <v>0</v>
      </c>
      <c r="O4730" s="31">
        <v>0</v>
      </c>
      <c r="P4730" s="11" t="s">
        <v>99</v>
      </c>
    </row>
    <row r="4731" spans="1:16" ht="36" x14ac:dyDescent="0.25">
      <c r="A4731" s="38">
        <v>41135</v>
      </c>
      <c r="B4731" s="38">
        <v>41135</v>
      </c>
      <c r="C4731" s="11">
        <v>2012</v>
      </c>
      <c r="D4731" s="11" t="s">
        <v>34</v>
      </c>
      <c r="E4731" s="11" t="s">
        <v>35</v>
      </c>
      <c r="F4731" s="36" t="s">
        <v>26</v>
      </c>
      <c r="G4731" s="36" t="s">
        <v>2165</v>
      </c>
      <c r="H4731" s="9" t="s">
        <v>6635</v>
      </c>
      <c r="I4731" s="10">
        <v>0</v>
      </c>
      <c r="J4731" s="12">
        <v>105</v>
      </c>
      <c r="K4731" s="12">
        <v>21</v>
      </c>
      <c r="L4731" s="12">
        <v>0</v>
      </c>
      <c r="M4731" s="12">
        <v>0</v>
      </c>
      <c r="N4731" s="39">
        <v>0</v>
      </c>
      <c r="O4731" s="31">
        <f>(21*5500)/1000000</f>
        <v>0.11550000000000001</v>
      </c>
      <c r="P4731" s="11" t="s">
        <v>99</v>
      </c>
    </row>
    <row r="4732" spans="1:16" ht="60" x14ac:dyDescent="0.25">
      <c r="A4732" s="38">
        <v>41136</v>
      </c>
      <c r="B4732" s="38">
        <v>41136</v>
      </c>
      <c r="C4732" s="11">
        <v>2012</v>
      </c>
      <c r="D4732" s="35" t="s">
        <v>13</v>
      </c>
      <c r="E4732" s="11" t="s">
        <v>125</v>
      </c>
      <c r="F4732" s="36" t="s">
        <v>42</v>
      </c>
      <c r="G4732" s="36" t="s">
        <v>902</v>
      </c>
      <c r="H4732" s="9" t="s">
        <v>6636</v>
      </c>
      <c r="I4732" s="10">
        <v>0</v>
      </c>
      <c r="J4732" s="12">
        <v>5</v>
      </c>
      <c r="K4732" s="12">
        <v>1</v>
      </c>
      <c r="L4732" s="12">
        <v>0</v>
      </c>
      <c r="M4732" s="12">
        <v>0</v>
      </c>
      <c r="N4732" s="39">
        <v>0</v>
      </c>
      <c r="O4732" s="31">
        <v>5.4999999999999997E-3</v>
      </c>
      <c r="P4732" s="11" t="s">
        <v>99</v>
      </c>
    </row>
    <row r="4733" spans="1:16" ht="48" x14ac:dyDescent="0.25">
      <c r="A4733" s="38">
        <v>41136</v>
      </c>
      <c r="B4733" s="38">
        <v>41136</v>
      </c>
      <c r="C4733" s="11">
        <v>2012</v>
      </c>
      <c r="D4733" s="35" t="s">
        <v>109</v>
      </c>
      <c r="E4733" s="11" t="s">
        <v>110</v>
      </c>
      <c r="F4733" s="36" t="s">
        <v>47</v>
      </c>
      <c r="G4733" s="36" t="s">
        <v>2254</v>
      </c>
      <c r="H4733" s="9" t="s">
        <v>6637</v>
      </c>
      <c r="I4733" s="10">
        <v>1</v>
      </c>
      <c r="J4733" s="12">
        <v>5</v>
      </c>
      <c r="K4733" s="12">
        <v>0</v>
      </c>
      <c r="L4733" s="12">
        <v>0</v>
      </c>
      <c r="M4733" s="12">
        <v>0</v>
      </c>
      <c r="N4733" s="39">
        <v>0</v>
      </c>
      <c r="O4733" s="31">
        <v>0</v>
      </c>
      <c r="P4733" s="11" t="s">
        <v>99</v>
      </c>
    </row>
    <row r="4734" spans="1:16" ht="60" x14ac:dyDescent="0.25">
      <c r="A4734" s="38">
        <v>41136</v>
      </c>
      <c r="B4734" s="38">
        <v>41136</v>
      </c>
      <c r="C4734" s="11">
        <v>2012</v>
      </c>
      <c r="D4734" s="11" t="s">
        <v>34</v>
      </c>
      <c r="E4734" s="11" t="s">
        <v>35</v>
      </c>
      <c r="F4734" s="36" t="s">
        <v>59</v>
      </c>
      <c r="G4734" s="36" t="s">
        <v>2693</v>
      </c>
      <c r="H4734" s="9" t="s">
        <v>6638</v>
      </c>
      <c r="I4734" s="10">
        <v>0</v>
      </c>
      <c r="J4734" s="12">
        <v>750</v>
      </c>
      <c r="K4734" s="12">
        <v>150</v>
      </c>
      <c r="L4734" s="12">
        <v>0</v>
      </c>
      <c r="M4734" s="12">
        <v>0</v>
      </c>
      <c r="N4734" s="39">
        <v>0</v>
      </c>
      <c r="O4734" s="31">
        <f>(K4734*5500)/1000000</f>
        <v>0.82499999999999996</v>
      </c>
      <c r="P4734" s="11" t="s">
        <v>99</v>
      </c>
    </row>
    <row r="4735" spans="1:16" ht="60" x14ac:dyDescent="0.25">
      <c r="A4735" s="38">
        <v>41137</v>
      </c>
      <c r="B4735" s="38">
        <v>41137</v>
      </c>
      <c r="C4735" s="11">
        <v>2012</v>
      </c>
      <c r="D4735" s="35" t="s">
        <v>115</v>
      </c>
      <c r="E4735" s="11" t="s">
        <v>116</v>
      </c>
      <c r="F4735" s="36" t="s">
        <v>24</v>
      </c>
      <c r="G4735" s="36" t="s">
        <v>624</v>
      </c>
      <c r="H4735" s="9" t="s">
        <v>6639</v>
      </c>
      <c r="I4735" s="10">
        <v>12</v>
      </c>
      <c r="J4735" s="12">
        <v>34</v>
      </c>
      <c r="K4735" s="12">
        <v>0</v>
      </c>
      <c r="L4735" s="12">
        <v>0</v>
      </c>
      <c r="M4735" s="12">
        <v>0</v>
      </c>
      <c r="N4735" s="39">
        <v>0</v>
      </c>
      <c r="O4735" s="31">
        <v>0.42</v>
      </c>
      <c r="P4735" s="11" t="s">
        <v>99</v>
      </c>
    </row>
    <row r="4736" spans="1:16" ht="36" x14ac:dyDescent="0.25">
      <c r="A4736" s="38">
        <v>41137</v>
      </c>
      <c r="B4736" s="38">
        <v>41137</v>
      </c>
      <c r="C4736" s="11">
        <v>2012</v>
      </c>
      <c r="D4736" s="11" t="s">
        <v>34</v>
      </c>
      <c r="E4736" s="11" t="s">
        <v>333</v>
      </c>
      <c r="F4736" s="36" t="s">
        <v>75</v>
      </c>
      <c r="G4736" s="36" t="s">
        <v>4729</v>
      </c>
      <c r="H4736" s="9" t="s">
        <v>6640</v>
      </c>
      <c r="I4736" s="10">
        <v>0</v>
      </c>
      <c r="J4736" s="12">
        <v>111</v>
      </c>
      <c r="K4736" s="12">
        <v>0</v>
      </c>
      <c r="L4736" s="12">
        <v>0</v>
      </c>
      <c r="M4736" s="12">
        <v>0</v>
      </c>
      <c r="N4736" s="39">
        <v>416.52</v>
      </c>
      <c r="O4736" s="31">
        <v>6.5339999999999998</v>
      </c>
      <c r="P4736" s="36" t="s">
        <v>41</v>
      </c>
    </row>
    <row r="4737" spans="1:16" ht="36" x14ac:dyDescent="0.25">
      <c r="A4737" s="38">
        <v>41137</v>
      </c>
      <c r="B4737" s="38">
        <v>41138</v>
      </c>
      <c r="C4737" s="11">
        <v>2012</v>
      </c>
      <c r="D4737" s="11" t="s">
        <v>34</v>
      </c>
      <c r="E4737" s="11" t="s">
        <v>35</v>
      </c>
      <c r="F4737" s="36" t="s">
        <v>72</v>
      </c>
      <c r="G4737" s="36" t="s">
        <v>6641</v>
      </c>
      <c r="H4737" s="9" t="s">
        <v>6642</v>
      </c>
      <c r="I4737" s="10">
        <v>0</v>
      </c>
      <c r="J4737" s="12">
        <v>13132</v>
      </c>
      <c r="K4737" s="12">
        <v>0</v>
      </c>
      <c r="L4737" s="12">
        <v>0</v>
      </c>
      <c r="M4737" s="12">
        <v>0</v>
      </c>
      <c r="N4737" s="39">
        <v>0</v>
      </c>
      <c r="O4737" s="31">
        <v>37.744999999999997</v>
      </c>
      <c r="P4737" s="11" t="s">
        <v>298</v>
      </c>
    </row>
    <row r="4738" spans="1:16" ht="36" x14ac:dyDescent="0.25">
      <c r="A4738" s="38">
        <v>41137</v>
      </c>
      <c r="B4738" s="38">
        <v>41137</v>
      </c>
      <c r="C4738" s="11">
        <v>2012</v>
      </c>
      <c r="D4738" s="35" t="s">
        <v>109</v>
      </c>
      <c r="E4738" s="11" t="s">
        <v>110</v>
      </c>
      <c r="F4738" s="36" t="s">
        <v>55</v>
      </c>
      <c r="G4738" s="36" t="s">
        <v>242</v>
      </c>
      <c r="H4738" s="9" t="s">
        <v>6643</v>
      </c>
      <c r="I4738" s="10">
        <v>0</v>
      </c>
      <c r="J4738" s="12">
        <v>11</v>
      </c>
      <c r="K4738" s="12">
        <v>0</v>
      </c>
      <c r="L4738" s="12">
        <v>0</v>
      </c>
      <c r="M4738" s="12">
        <v>0</v>
      </c>
      <c r="N4738" s="39">
        <v>0</v>
      </c>
      <c r="O4738" s="31">
        <v>0</v>
      </c>
      <c r="P4738" s="11" t="s">
        <v>99</v>
      </c>
    </row>
    <row r="4739" spans="1:16" ht="60" x14ac:dyDescent="0.25">
      <c r="A4739" s="34">
        <v>41138</v>
      </c>
      <c r="B4739" s="34">
        <v>41138</v>
      </c>
      <c r="C4739" s="11">
        <v>2012</v>
      </c>
      <c r="D4739" s="35" t="s">
        <v>115</v>
      </c>
      <c r="E4739" s="11" t="s">
        <v>116</v>
      </c>
      <c r="F4739" s="36" t="s">
        <v>77</v>
      </c>
      <c r="G4739" s="36" t="s">
        <v>6559</v>
      </c>
      <c r="H4739" s="9" t="s">
        <v>6644</v>
      </c>
      <c r="I4739" s="10">
        <v>1</v>
      </c>
      <c r="J4739" s="12">
        <v>45</v>
      </c>
      <c r="K4739" s="12">
        <v>0</v>
      </c>
      <c r="L4739" s="12">
        <v>0</v>
      </c>
      <c r="M4739" s="12">
        <v>0</v>
      </c>
      <c r="N4739" s="39">
        <v>0</v>
      </c>
      <c r="O4739" s="31">
        <v>0.42</v>
      </c>
      <c r="P4739" s="11" t="s">
        <v>99</v>
      </c>
    </row>
    <row r="4740" spans="1:16" ht="60" x14ac:dyDescent="0.25">
      <c r="A4740" s="38">
        <v>41140</v>
      </c>
      <c r="B4740" s="38">
        <v>41140</v>
      </c>
      <c r="C4740" s="11">
        <v>2012</v>
      </c>
      <c r="D4740" s="35" t="s">
        <v>115</v>
      </c>
      <c r="E4740" s="11" t="s">
        <v>116</v>
      </c>
      <c r="F4740" s="36" t="s">
        <v>75</v>
      </c>
      <c r="G4740" s="36" t="s">
        <v>389</v>
      </c>
      <c r="H4740" s="9" t="s">
        <v>6645</v>
      </c>
      <c r="I4740" s="10">
        <v>1</v>
      </c>
      <c r="J4740" s="12">
        <v>6</v>
      </c>
      <c r="K4740" s="12">
        <v>0</v>
      </c>
      <c r="L4740" s="12">
        <v>0</v>
      </c>
      <c r="M4740" s="12">
        <v>0</v>
      </c>
      <c r="N4740" s="39">
        <v>0</v>
      </c>
      <c r="O4740" s="31">
        <v>0.42</v>
      </c>
      <c r="P4740" s="11" t="s">
        <v>99</v>
      </c>
    </row>
    <row r="4741" spans="1:16" ht="72" x14ac:dyDescent="0.25">
      <c r="A4741" s="38">
        <v>41140</v>
      </c>
      <c r="B4741" s="38">
        <v>41140</v>
      </c>
      <c r="C4741" s="11">
        <v>2012</v>
      </c>
      <c r="D4741" s="11" t="s">
        <v>34</v>
      </c>
      <c r="E4741" s="11" t="s">
        <v>35</v>
      </c>
      <c r="F4741" s="36" t="s">
        <v>47</v>
      </c>
      <c r="G4741" s="36" t="s">
        <v>6646</v>
      </c>
      <c r="H4741" s="9" t="s">
        <v>6647</v>
      </c>
      <c r="I4741" s="10">
        <v>0</v>
      </c>
      <c r="J4741" s="12">
        <v>23</v>
      </c>
      <c r="K4741" s="12">
        <v>2</v>
      </c>
      <c r="L4741" s="12">
        <v>0</v>
      </c>
      <c r="M4741" s="12">
        <v>0</v>
      </c>
      <c r="N4741" s="39">
        <v>0</v>
      </c>
      <c r="O4741" s="31">
        <f>(K4741*5500)/1000000</f>
        <v>1.0999999999999999E-2</v>
      </c>
      <c r="P4741" s="11" t="s">
        <v>99</v>
      </c>
    </row>
    <row r="4742" spans="1:16" ht="48" x14ac:dyDescent="0.25">
      <c r="A4742" s="38">
        <v>41140</v>
      </c>
      <c r="B4742" s="38">
        <v>41140</v>
      </c>
      <c r="C4742" s="11">
        <v>2012</v>
      </c>
      <c r="D4742" s="11" t="s">
        <v>34</v>
      </c>
      <c r="E4742" s="11" t="s">
        <v>35</v>
      </c>
      <c r="F4742" s="36" t="s">
        <v>59</v>
      </c>
      <c r="G4742" s="36" t="s">
        <v>6648</v>
      </c>
      <c r="H4742" s="9" t="s">
        <v>6649</v>
      </c>
      <c r="I4742" s="10">
        <v>0</v>
      </c>
      <c r="J4742" s="12">
        <v>1150</v>
      </c>
      <c r="K4742" s="12">
        <v>0</v>
      </c>
      <c r="L4742" s="12">
        <v>0</v>
      </c>
      <c r="M4742" s="12">
        <v>0</v>
      </c>
      <c r="N4742" s="39">
        <v>0</v>
      </c>
      <c r="O4742" s="31">
        <v>0</v>
      </c>
      <c r="P4742" s="11" t="s">
        <v>99</v>
      </c>
    </row>
    <row r="4743" spans="1:16" ht="24" x14ac:dyDescent="0.25">
      <c r="A4743" s="38">
        <v>41141</v>
      </c>
      <c r="B4743" s="38">
        <v>41141</v>
      </c>
      <c r="C4743" s="11">
        <v>2012</v>
      </c>
      <c r="D4743" s="11" t="s">
        <v>34</v>
      </c>
      <c r="E4743" s="11" t="s">
        <v>35</v>
      </c>
      <c r="F4743" s="36" t="s">
        <v>162</v>
      </c>
      <c r="G4743" s="9" t="s">
        <v>6650</v>
      </c>
      <c r="H4743" s="9" t="s">
        <v>6651</v>
      </c>
      <c r="I4743" s="10">
        <v>0</v>
      </c>
      <c r="J4743" s="12">
        <v>9378</v>
      </c>
      <c r="K4743" s="12">
        <v>0</v>
      </c>
      <c r="L4743" s="12">
        <v>0</v>
      </c>
      <c r="M4743" s="12">
        <v>0</v>
      </c>
      <c r="N4743" s="39">
        <v>0</v>
      </c>
      <c r="O4743" s="31">
        <v>4.3147000000000002</v>
      </c>
      <c r="P4743" s="11" t="s">
        <v>298</v>
      </c>
    </row>
    <row r="4744" spans="1:16" ht="36" x14ac:dyDescent="0.25">
      <c r="A4744" s="38">
        <v>41141</v>
      </c>
      <c r="B4744" s="38">
        <v>41141</v>
      </c>
      <c r="C4744" s="11">
        <v>2012</v>
      </c>
      <c r="D4744" s="35" t="s">
        <v>115</v>
      </c>
      <c r="E4744" s="11" t="s">
        <v>116</v>
      </c>
      <c r="F4744" s="36" t="s">
        <v>75</v>
      </c>
      <c r="G4744" s="36" t="s">
        <v>416</v>
      </c>
      <c r="H4744" s="9" t="s">
        <v>6652</v>
      </c>
      <c r="I4744" s="10">
        <v>0</v>
      </c>
      <c r="J4744" s="12">
        <v>0</v>
      </c>
      <c r="K4744" s="12">
        <v>0</v>
      </c>
      <c r="L4744" s="12">
        <v>0</v>
      </c>
      <c r="M4744" s="12">
        <v>0</v>
      </c>
      <c r="N4744" s="39">
        <v>0</v>
      </c>
      <c r="O4744" s="31">
        <v>0</v>
      </c>
      <c r="P4744" s="11" t="s">
        <v>99</v>
      </c>
    </row>
    <row r="4745" spans="1:16" ht="36" x14ac:dyDescent="0.25">
      <c r="A4745" s="38">
        <v>41142</v>
      </c>
      <c r="B4745" s="38">
        <v>41142</v>
      </c>
      <c r="C4745" s="11">
        <v>2012</v>
      </c>
      <c r="D4745" s="11" t="s">
        <v>34</v>
      </c>
      <c r="E4745" s="11" t="s">
        <v>35</v>
      </c>
      <c r="F4745" s="36" t="s">
        <v>72</v>
      </c>
      <c r="G4745" s="36" t="s">
        <v>430</v>
      </c>
      <c r="H4745" s="9" t="s">
        <v>6653</v>
      </c>
      <c r="I4745" s="10">
        <v>0</v>
      </c>
      <c r="J4745" s="12">
        <v>3750</v>
      </c>
      <c r="K4745" s="12">
        <v>0</v>
      </c>
      <c r="L4745" s="12">
        <v>0</v>
      </c>
      <c r="M4745" s="12">
        <v>0</v>
      </c>
      <c r="N4745" s="39">
        <v>0</v>
      </c>
      <c r="O4745" s="31">
        <v>12.72</v>
      </c>
      <c r="P4745" s="11" t="s">
        <v>298</v>
      </c>
    </row>
    <row r="4746" spans="1:16" ht="60" x14ac:dyDescent="0.25">
      <c r="A4746" s="38">
        <v>41142</v>
      </c>
      <c r="B4746" s="38">
        <v>41142</v>
      </c>
      <c r="C4746" s="11">
        <v>2012</v>
      </c>
      <c r="D4746" s="35" t="s">
        <v>115</v>
      </c>
      <c r="E4746" s="11" t="s">
        <v>116</v>
      </c>
      <c r="F4746" s="36" t="s">
        <v>92</v>
      </c>
      <c r="G4746" s="36" t="s">
        <v>6654</v>
      </c>
      <c r="H4746" s="9" t="s">
        <v>6655</v>
      </c>
      <c r="I4746" s="10">
        <v>0</v>
      </c>
      <c r="J4746" s="12">
        <v>0</v>
      </c>
      <c r="K4746" s="12">
        <v>0</v>
      </c>
      <c r="L4746" s="12">
        <v>0</v>
      </c>
      <c r="M4746" s="12">
        <v>0</v>
      </c>
      <c r="N4746" s="39">
        <v>0</v>
      </c>
      <c r="O4746" s="31">
        <f>((472500)+(44000*10.84))/1000000</f>
        <v>0.94945999999999997</v>
      </c>
      <c r="P4746" s="11" t="s">
        <v>99</v>
      </c>
    </row>
    <row r="4747" spans="1:16" ht="36" x14ac:dyDescent="0.25">
      <c r="A4747" s="38">
        <v>41142</v>
      </c>
      <c r="B4747" s="38">
        <v>41142</v>
      </c>
      <c r="C4747" s="11">
        <v>2012</v>
      </c>
      <c r="D4747" s="35" t="s">
        <v>115</v>
      </c>
      <c r="E4747" s="11" t="s">
        <v>116</v>
      </c>
      <c r="F4747" s="36" t="s">
        <v>162</v>
      </c>
      <c r="G4747" s="36" t="s">
        <v>6656</v>
      </c>
      <c r="H4747" s="9" t="s">
        <v>6657</v>
      </c>
      <c r="I4747" s="10">
        <v>0</v>
      </c>
      <c r="J4747" s="12">
        <v>0</v>
      </c>
      <c r="K4747" s="12">
        <v>0</v>
      </c>
      <c r="L4747" s="12">
        <v>0</v>
      </c>
      <c r="M4747" s="12">
        <v>0</v>
      </c>
      <c r="N4747" s="39">
        <v>0</v>
      </c>
      <c r="O4747" s="31">
        <v>0</v>
      </c>
      <c r="P4747" s="11" t="s">
        <v>99</v>
      </c>
    </row>
    <row r="4748" spans="1:16" ht="48" x14ac:dyDescent="0.25">
      <c r="A4748" s="38">
        <v>41143</v>
      </c>
      <c r="B4748" s="38">
        <v>41143</v>
      </c>
      <c r="C4748" s="11">
        <v>2012</v>
      </c>
      <c r="D4748" s="11" t="s">
        <v>34</v>
      </c>
      <c r="E4748" s="11" t="s">
        <v>35</v>
      </c>
      <c r="F4748" s="36" t="s">
        <v>15</v>
      </c>
      <c r="G4748" s="36" t="s">
        <v>552</v>
      </c>
      <c r="H4748" s="9" t="s">
        <v>6658</v>
      </c>
      <c r="I4748" s="10">
        <v>1</v>
      </c>
      <c r="J4748" s="12">
        <v>1</v>
      </c>
      <c r="K4748" s="12">
        <v>0</v>
      </c>
      <c r="L4748" s="12">
        <v>0</v>
      </c>
      <c r="M4748" s="12">
        <v>0</v>
      </c>
      <c r="N4748" s="39">
        <v>0</v>
      </c>
      <c r="O4748" s="31">
        <v>3.9690000000000003E-2</v>
      </c>
      <c r="P4748" s="11" t="s">
        <v>99</v>
      </c>
    </row>
    <row r="4749" spans="1:16" ht="60" x14ac:dyDescent="0.25">
      <c r="A4749" s="38">
        <v>41143</v>
      </c>
      <c r="B4749" s="38">
        <v>41143</v>
      </c>
      <c r="C4749" s="11">
        <v>2012</v>
      </c>
      <c r="D4749" s="35" t="s">
        <v>115</v>
      </c>
      <c r="E4749" s="11" t="s">
        <v>116</v>
      </c>
      <c r="F4749" s="36" t="s">
        <v>69</v>
      </c>
      <c r="G4749" s="36" t="s">
        <v>733</v>
      </c>
      <c r="H4749" s="9" t="s">
        <v>6659</v>
      </c>
      <c r="I4749" s="10">
        <v>0</v>
      </c>
      <c r="J4749" s="12">
        <v>2</v>
      </c>
      <c r="K4749" s="12">
        <v>0</v>
      </c>
      <c r="L4749" s="12">
        <v>0</v>
      </c>
      <c r="M4749" s="12">
        <v>0</v>
      </c>
      <c r="N4749" s="39">
        <v>0</v>
      </c>
      <c r="O4749" s="31">
        <v>0</v>
      </c>
      <c r="P4749" s="11" t="s">
        <v>99</v>
      </c>
    </row>
    <row r="4750" spans="1:16" ht="60" x14ac:dyDescent="0.25">
      <c r="A4750" s="38">
        <v>41144</v>
      </c>
      <c r="B4750" s="38">
        <v>41144</v>
      </c>
      <c r="C4750" s="11">
        <v>2012</v>
      </c>
      <c r="D4750" s="35" t="s">
        <v>115</v>
      </c>
      <c r="E4750" s="11" t="s">
        <v>116</v>
      </c>
      <c r="F4750" s="36" t="s">
        <v>47</v>
      </c>
      <c r="G4750" s="36" t="s">
        <v>2254</v>
      </c>
      <c r="H4750" s="9" t="s">
        <v>6660</v>
      </c>
      <c r="I4750" s="10">
        <v>1</v>
      </c>
      <c r="J4750" s="12">
        <v>1</v>
      </c>
      <c r="K4750" s="12">
        <v>0</v>
      </c>
      <c r="L4750" s="12">
        <v>0</v>
      </c>
      <c r="M4750" s="12">
        <v>0</v>
      </c>
      <c r="N4750" s="39">
        <v>0</v>
      </c>
      <c r="O4750" s="31">
        <f>(288750*2)/1000000</f>
        <v>0.57750000000000001</v>
      </c>
      <c r="P4750" s="11" t="s">
        <v>99</v>
      </c>
    </row>
    <row r="4751" spans="1:16" ht="48" x14ac:dyDescent="0.25">
      <c r="A4751" s="38">
        <v>41144</v>
      </c>
      <c r="B4751" s="38">
        <v>41144</v>
      </c>
      <c r="C4751" s="11">
        <v>2012</v>
      </c>
      <c r="D4751" s="35" t="s">
        <v>115</v>
      </c>
      <c r="E4751" s="11" t="s">
        <v>116</v>
      </c>
      <c r="F4751" s="36" t="s">
        <v>75</v>
      </c>
      <c r="G4751" s="36" t="s">
        <v>574</v>
      </c>
      <c r="H4751" s="9" t="s">
        <v>6661</v>
      </c>
      <c r="I4751" s="10">
        <v>0</v>
      </c>
      <c r="J4751" s="12">
        <v>1</v>
      </c>
      <c r="K4751" s="12">
        <v>0</v>
      </c>
      <c r="L4751" s="12">
        <v>0</v>
      </c>
      <c r="M4751" s="12">
        <v>0</v>
      </c>
      <c r="N4751" s="39">
        <v>0</v>
      </c>
      <c r="O4751" s="31">
        <v>0.47249999999999998</v>
      </c>
      <c r="P4751" s="11" t="s">
        <v>99</v>
      </c>
    </row>
    <row r="4752" spans="1:16" ht="60" x14ac:dyDescent="0.25">
      <c r="A4752" s="38">
        <v>41145</v>
      </c>
      <c r="B4752" s="38">
        <v>41145</v>
      </c>
      <c r="C4752" s="11">
        <v>2012</v>
      </c>
      <c r="D4752" s="35" t="s">
        <v>115</v>
      </c>
      <c r="E4752" s="11" t="s">
        <v>116</v>
      </c>
      <c r="F4752" s="36" t="s">
        <v>162</v>
      </c>
      <c r="G4752" s="36" t="s">
        <v>2794</v>
      </c>
      <c r="H4752" s="9" t="s">
        <v>6662</v>
      </c>
      <c r="I4752" s="10">
        <v>0</v>
      </c>
      <c r="J4752" s="12">
        <v>3</v>
      </c>
      <c r="K4752" s="12">
        <v>0</v>
      </c>
      <c r="L4752" s="12">
        <v>0</v>
      </c>
      <c r="M4752" s="12">
        <v>0</v>
      </c>
      <c r="N4752" s="39">
        <v>0</v>
      </c>
      <c r="O4752" s="31">
        <v>0</v>
      </c>
      <c r="P4752" s="11" t="s">
        <v>99</v>
      </c>
    </row>
    <row r="4753" spans="1:16" ht="84" x14ac:dyDescent="0.25">
      <c r="A4753" s="38">
        <v>41145</v>
      </c>
      <c r="B4753" s="38">
        <v>41145</v>
      </c>
      <c r="C4753" s="11">
        <v>2012</v>
      </c>
      <c r="D4753" s="11" t="s">
        <v>34</v>
      </c>
      <c r="E4753" s="11" t="s">
        <v>35</v>
      </c>
      <c r="F4753" s="36" t="s">
        <v>26</v>
      </c>
      <c r="G4753" s="36" t="s">
        <v>6663</v>
      </c>
      <c r="H4753" s="9" t="s">
        <v>6664</v>
      </c>
      <c r="I4753" s="10">
        <v>0</v>
      </c>
      <c r="J4753" s="12">
        <v>260</v>
      </c>
      <c r="K4753" s="12">
        <v>52</v>
      </c>
      <c r="L4753" s="12">
        <v>0</v>
      </c>
      <c r="M4753" s="12">
        <v>0</v>
      </c>
      <c r="N4753" s="39">
        <v>0</v>
      </c>
      <c r="O4753" s="31">
        <f>((K4753*5500)+(K4753*10000))/1000000</f>
        <v>0.80600000000000005</v>
      </c>
      <c r="P4753" s="11" t="s">
        <v>99</v>
      </c>
    </row>
    <row r="4754" spans="1:16" ht="24" x14ac:dyDescent="0.25">
      <c r="A4754" s="38">
        <v>41146</v>
      </c>
      <c r="B4754" s="38">
        <v>41146</v>
      </c>
      <c r="C4754" s="11">
        <v>2012</v>
      </c>
      <c r="D4754" s="11" t="s">
        <v>34</v>
      </c>
      <c r="E4754" s="11" t="s">
        <v>67</v>
      </c>
      <c r="F4754" s="36" t="s">
        <v>92</v>
      </c>
      <c r="G4754" s="9" t="s">
        <v>6665</v>
      </c>
      <c r="H4754" s="9" t="s">
        <v>6666</v>
      </c>
      <c r="I4754" s="10">
        <v>0</v>
      </c>
      <c r="J4754" s="12">
        <v>1793</v>
      </c>
      <c r="K4754" s="12">
        <v>0</v>
      </c>
      <c r="L4754" s="12">
        <v>0</v>
      </c>
      <c r="M4754" s="12">
        <v>0</v>
      </c>
      <c r="N4754" s="39">
        <v>0</v>
      </c>
      <c r="O4754" s="31">
        <v>30.239000000000001</v>
      </c>
      <c r="P4754" s="11" t="s">
        <v>298</v>
      </c>
    </row>
    <row r="4755" spans="1:16" ht="36" x14ac:dyDescent="0.25">
      <c r="A4755" s="38">
        <v>41146</v>
      </c>
      <c r="B4755" s="38">
        <v>41146</v>
      </c>
      <c r="C4755" s="11">
        <v>2012</v>
      </c>
      <c r="D4755" s="35" t="s">
        <v>115</v>
      </c>
      <c r="E4755" s="11" t="s">
        <v>116</v>
      </c>
      <c r="F4755" s="36" t="s">
        <v>55</v>
      </c>
      <c r="G4755" s="36" t="s">
        <v>421</v>
      </c>
      <c r="H4755" s="9" t="s">
        <v>6667</v>
      </c>
      <c r="I4755" s="10">
        <v>0</v>
      </c>
      <c r="J4755" s="12">
        <v>1</v>
      </c>
      <c r="K4755" s="12">
        <v>0</v>
      </c>
      <c r="L4755" s="12">
        <v>0</v>
      </c>
      <c r="M4755" s="12">
        <v>0</v>
      </c>
      <c r="N4755" s="39">
        <v>0</v>
      </c>
      <c r="O4755" s="31">
        <v>0</v>
      </c>
      <c r="P4755" s="11" t="s">
        <v>99</v>
      </c>
    </row>
    <row r="4756" spans="1:16" ht="48" x14ac:dyDescent="0.25">
      <c r="A4756" s="38">
        <v>41147</v>
      </c>
      <c r="B4756" s="38">
        <v>41147</v>
      </c>
      <c r="C4756" s="11">
        <v>2012</v>
      </c>
      <c r="D4756" s="11" t="s">
        <v>34</v>
      </c>
      <c r="E4756" s="11" t="s">
        <v>35</v>
      </c>
      <c r="F4756" s="36" t="s">
        <v>75</v>
      </c>
      <c r="G4756" s="36" t="s">
        <v>379</v>
      </c>
      <c r="H4756" s="9" t="s">
        <v>6668</v>
      </c>
      <c r="I4756" s="10">
        <v>0</v>
      </c>
      <c r="J4756" s="12">
        <v>1000</v>
      </c>
      <c r="K4756" s="12">
        <v>200</v>
      </c>
      <c r="L4756" s="12">
        <v>0</v>
      </c>
      <c r="M4756" s="12">
        <v>0</v>
      </c>
      <c r="N4756" s="39">
        <v>0</v>
      </c>
      <c r="O4756" s="31">
        <f>(K4756*5500)/1000000</f>
        <v>1.1000000000000001</v>
      </c>
      <c r="P4756" s="11" t="s">
        <v>99</v>
      </c>
    </row>
    <row r="4757" spans="1:16" ht="48" x14ac:dyDescent="0.25">
      <c r="A4757" s="38">
        <v>41148</v>
      </c>
      <c r="B4757" s="38">
        <v>41148</v>
      </c>
      <c r="C4757" s="11">
        <v>2012</v>
      </c>
      <c r="D4757" s="35" t="s">
        <v>115</v>
      </c>
      <c r="E4757" s="11" t="s">
        <v>116</v>
      </c>
      <c r="F4757" s="36" t="s">
        <v>24</v>
      </c>
      <c r="G4757" s="36" t="s">
        <v>2800</v>
      </c>
      <c r="H4757" s="9" t="s">
        <v>6669</v>
      </c>
      <c r="I4757" s="10">
        <v>0</v>
      </c>
      <c r="J4757" s="12">
        <v>1</v>
      </c>
      <c r="K4757" s="12">
        <v>0</v>
      </c>
      <c r="L4757" s="12">
        <v>0</v>
      </c>
      <c r="M4757" s="12">
        <v>0</v>
      </c>
      <c r="N4757" s="39">
        <v>0</v>
      </c>
      <c r="O4757" s="31">
        <v>0.47249999999999998</v>
      </c>
      <c r="P4757" s="11" t="s">
        <v>99</v>
      </c>
    </row>
    <row r="4758" spans="1:16" ht="72" x14ac:dyDescent="0.25">
      <c r="A4758" s="38">
        <v>41149</v>
      </c>
      <c r="B4758" s="38">
        <v>41149</v>
      </c>
      <c r="C4758" s="11">
        <v>2012</v>
      </c>
      <c r="D4758" s="11" t="s">
        <v>34</v>
      </c>
      <c r="E4758" s="11" t="s">
        <v>35</v>
      </c>
      <c r="F4758" s="36" t="s">
        <v>72</v>
      </c>
      <c r="G4758" s="36" t="s">
        <v>6670</v>
      </c>
      <c r="H4758" s="9" t="s">
        <v>6671</v>
      </c>
      <c r="I4758" s="10">
        <v>2</v>
      </c>
      <c r="J4758" s="12">
        <v>3</v>
      </c>
      <c r="K4758" s="12">
        <v>0</v>
      </c>
      <c r="L4758" s="12">
        <v>0</v>
      </c>
      <c r="M4758" s="12">
        <v>0</v>
      </c>
      <c r="N4758" s="39">
        <v>0</v>
      </c>
      <c r="O4758" s="31">
        <v>0</v>
      </c>
      <c r="P4758" s="11" t="s">
        <v>99</v>
      </c>
    </row>
    <row r="4759" spans="1:16" ht="48" x14ac:dyDescent="0.25">
      <c r="A4759" s="38">
        <v>41149</v>
      </c>
      <c r="B4759" s="38">
        <v>41149</v>
      </c>
      <c r="C4759" s="11">
        <v>2012</v>
      </c>
      <c r="D4759" s="11" t="s">
        <v>34</v>
      </c>
      <c r="E4759" s="11" t="s">
        <v>35</v>
      </c>
      <c r="F4759" s="36" t="s">
        <v>75</v>
      </c>
      <c r="G4759" s="36" t="s">
        <v>6672</v>
      </c>
      <c r="H4759" s="9" t="s">
        <v>6673</v>
      </c>
      <c r="I4759" s="10">
        <v>1</v>
      </c>
      <c r="J4759" s="12">
        <v>50</v>
      </c>
      <c r="K4759" s="12">
        <v>10</v>
      </c>
      <c r="L4759" s="12">
        <v>0</v>
      </c>
      <c r="M4759" s="12">
        <v>0</v>
      </c>
      <c r="N4759" s="39">
        <v>0</v>
      </c>
      <c r="O4759" s="31">
        <f>(K4759*5500)/1000000</f>
        <v>5.5E-2</v>
      </c>
      <c r="P4759" s="11" t="s">
        <v>99</v>
      </c>
    </row>
    <row r="4760" spans="1:16" ht="36" x14ac:dyDescent="0.25">
      <c r="A4760" s="34">
        <v>41149</v>
      </c>
      <c r="B4760" s="34">
        <v>41149</v>
      </c>
      <c r="C4760" s="11">
        <v>2012</v>
      </c>
      <c r="D4760" s="35" t="s">
        <v>13</v>
      </c>
      <c r="E4760" s="11" t="s">
        <v>149</v>
      </c>
      <c r="F4760" s="36" t="s">
        <v>47</v>
      </c>
      <c r="G4760" s="36" t="s">
        <v>4584</v>
      </c>
      <c r="H4760" s="9" t="s">
        <v>6674</v>
      </c>
      <c r="I4760" s="10">
        <v>0</v>
      </c>
      <c r="J4760" s="12">
        <v>300</v>
      </c>
      <c r="K4760" s="12">
        <v>0</v>
      </c>
      <c r="L4760" s="12">
        <v>0</v>
      </c>
      <c r="M4760" s="12">
        <v>0</v>
      </c>
      <c r="N4760" s="39">
        <v>0</v>
      </c>
      <c r="O4760" s="31">
        <v>0</v>
      </c>
      <c r="P4760" s="11" t="s">
        <v>99</v>
      </c>
    </row>
    <row r="4761" spans="1:16" ht="48" x14ac:dyDescent="0.25">
      <c r="A4761" s="34">
        <v>41150</v>
      </c>
      <c r="B4761" s="34">
        <v>41150</v>
      </c>
      <c r="C4761" s="11">
        <v>2012</v>
      </c>
      <c r="D4761" s="35" t="s">
        <v>115</v>
      </c>
      <c r="E4761" s="11" t="s">
        <v>116</v>
      </c>
      <c r="F4761" s="36" t="s">
        <v>162</v>
      </c>
      <c r="G4761" s="36" t="s">
        <v>3797</v>
      </c>
      <c r="H4761" s="9" t="s">
        <v>6675</v>
      </c>
      <c r="I4761" s="10">
        <v>1</v>
      </c>
      <c r="J4761" s="12">
        <v>33</v>
      </c>
      <c r="K4761" s="12">
        <v>0</v>
      </c>
      <c r="L4761" s="12">
        <v>0</v>
      </c>
      <c r="M4761" s="12">
        <v>0</v>
      </c>
      <c r="N4761" s="39">
        <v>0</v>
      </c>
      <c r="O4761" s="31">
        <f>(288750+39690)/1000000</f>
        <v>0.32844000000000001</v>
      </c>
      <c r="P4761" s="11" t="s">
        <v>99</v>
      </c>
    </row>
    <row r="4762" spans="1:16" ht="48" x14ac:dyDescent="0.25">
      <c r="A4762" s="38">
        <v>41150</v>
      </c>
      <c r="B4762" s="38">
        <v>41150</v>
      </c>
      <c r="C4762" s="11">
        <v>2012</v>
      </c>
      <c r="D4762" s="35" t="s">
        <v>13</v>
      </c>
      <c r="E4762" s="11" t="s">
        <v>125</v>
      </c>
      <c r="F4762" s="36" t="s">
        <v>28</v>
      </c>
      <c r="G4762" s="36" t="s">
        <v>228</v>
      </c>
      <c r="H4762" s="9" t="s">
        <v>6676</v>
      </c>
      <c r="I4762" s="10">
        <v>3</v>
      </c>
      <c r="J4762" s="12">
        <v>3</v>
      </c>
      <c r="K4762" s="12">
        <v>0</v>
      </c>
      <c r="L4762" s="12">
        <v>0</v>
      </c>
      <c r="M4762" s="12">
        <v>0</v>
      </c>
      <c r="N4762" s="39">
        <v>0</v>
      </c>
      <c r="O4762" s="31">
        <v>0</v>
      </c>
      <c r="P4762" s="11" t="s">
        <v>99</v>
      </c>
    </row>
    <row r="4763" spans="1:16" ht="60" x14ac:dyDescent="0.25">
      <c r="A4763" s="34">
        <v>41150</v>
      </c>
      <c r="B4763" s="34">
        <v>41150</v>
      </c>
      <c r="C4763" s="11">
        <v>2012</v>
      </c>
      <c r="D4763" s="35" t="s">
        <v>109</v>
      </c>
      <c r="E4763" s="11" t="s">
        <v>110</v>
      </c>
      <c r="F4763" s="36" t="s">
        <v>47</v>
      </c>
      <c r="G4763" s="36" t="s">
        <v>2113</v>
      </c>
      <c r="H4763" s="9" t="s">
        <v>6677</v>
      </c>
      <c r="I4763" s="10">
        <v>0</v>
      </c>
      <c r="J4763" s="12">
        <v>6</v>
      </c>
      <c r="K4763" s="12">
        <v>0</v>
      </c>
      <c r="L4763" s="12">
        <v>0</v>
      </c>
      <c r="M4763" s="12">
        <v>0</v>
      </c>
      <c r="N4763" s="39">
        <v>0</v>
      </c>
      <c r="O4763" s="31">
        <v>0</v>
      </c>
      <c r="P4763" s="11" t="s">
        <v>99</v>
      </c>
    </row>
    <row r="4764" spans="1:16" ht="84" x14ac:dyDescent="0.25">
      <c r="A4764" s="38">
        <v>41152</v>
      </c>
      <c r="B4764" s="38">
        <v>41152</v>
      </c>
      <c r="C4764" s="11">
        <v>2012</v>
      </c>
      <c r="D4764" s="11" t="s">
        <v>34</v>
      </c>
      <c r="E4764" s="11" t="s">
        <v>35</v>
      </c>
      <c r="F4764" s="36" t="s">
        <v>19</v>
      </c>
      <c r="G4764" s="36" t="s">
        <v>6678</v>
      </c>
      <c r="H4764" s="9" t="s">
        <v>6679</v>
      </c>
      <c r="I4764" s="10">
        <v>0</v>
      </c>
      <c r="J4764" s="12">
        <v>1080</v>
      </c>
      <c r="K4764" s="12">
        <v>216</v>
      </c>
      <c r="L4764" s="12">
        <v>0</v>
      </c>
      <c r="M4764" s="12">
        <v>0</v>
      </c>
      <c r="N4764" s="39">
        <v>0</v>
      </c>
      <c r="O4764" s="31">
        <f>(K4764*5500)/1000000</f>
        <v>1.1879999999999999</v>
      </c>
      <c r="P4764" s="11" t="s">
        <v>99</v>
      </c>
    </row>
    <row r="4765" spans="1:16" ht="60" x14ac:dyDescent="0.25">
      <c r="A4765" s="38">
        <v>41152</v>
      </c>
      <c r="B4765" s="38">
        <v>41152</v>
      </c>
      <c r="C4765" s="11">
        <v>2012</v>
      </c>
      <c r="D4765" s="11" t="s">
        <v>34</v>
      </c>
      <c r="E4765" s="11" t="s">
        <v>35</v>
      </c>
      <c r="F4765" s="36" t="s">
        <v>26</v>
      </c>
      <c r="G4765" s="36" t="s">
        <v>2841</v>
      </c>
      <c r="H4765" s="9" t="s">
        <v>6680</v>
      </c>
      <c r="I4765" s="10">
        <v>0</v>
      </c>
      <c r="J4765" s="12">
        <v>100</v>
      </c>
      <c r="K4765" s="12">
        <v>20</v>
      </c>
      <c r="L4765" s="12">
        <v>3</v>
      </c>
      <c r="M4765" s="12">
        <v>0</v>
      </c>
      <c r="N4765" s="39">
        <v>0</v>
      </c>
      <c r="O4765" s="31">
        <f>(K4765*5500)/1000000</f>
        <v>0.11</v>
      </c>
      <c r="P4765" s="11" t="s">
        <v>99</v>
      </c>
    </row>
    <row r="4766" spans="1:16" ht="36" x14ac:dyDescent="0.25">
      <c r="A4766" s="38">
        <v>41153</v>
      </c>
      <c r="B4766" s="38">
        <v>41182</v>
      </c>
      <c r="C4766" s="11">
        <v>2012</v>
      </c>
      <c r="D4766" s="11" t="s">
        <v>34</v>
      </c>
      <c r="E4766" s="11" t="s">
        <v>39</v>
      </c>
      <c r="F4766" s="36" t="s">
        <v>75</v>
      </c>
      <c r="G4766" s="36" t="s">
        <v>2937</v>
      </c>
      <c r="H4766" s="9" t="s">
        <v>6681</v>
      </c>
      <c r="I4766" s="10">
        <v>0</v>
      </c>
      <c r="J4766" s="12">
        <v>4133</v>
      </c>
      <c r="K4766" s="12">
        <v>0</v>
      </c>
      <c r="L4766" s="12">
        <v>0</v>
      </c>
      <c r="M4766" s="12">
        <v>0</v>
      </c>
      <c r="N4766" s="39">
        <v>12601.13</v>
      </c>
      <c r="O4766" s="31">
        <v>177.93100000000001</v>
      </c>
      <c r="P4766" s="36" t="s">
        <v>41</v>
      </c>
    </row>
    <row r="4767" spans="1:16" ht="60" x14ac:dyDescent="0.25">
      <c r="A4767" s="38">
        <v>41153</v>
      </c>
      <c r="B4767" s="38">
        <v>41153</v>
      </c>
      <c r="C4767" s="11">
        <v>2012</v>
      </c>
      <c r="D4767" s="35" t="s">
        <v>115</v>
      </c>
      <c r="E4767" s="11" t="s">
        <v>116</v>
      </c>
      <c r="F4767" s="36" t="s">
        <v>162</v>
      </c>
      <c r="G4767" s="36" t="s">
        <v>931</v>
      </c>
      <c r="H4767" s="9" t="s">
        <v>6682</v>
      </c>
      <c r="I4767" s="10">
        <v>0</v>
      </c>
      <c r="J4767" s="12">
        <v>4</v>
      </c>
      <c r="K4767" s="12">
        <v>0</v>
      </c>
      <c r="L4767" s="12">
        <v>0</v>
      </c>
      <c r="M4767" s="12">
        <v>0</v>
      </c>
      <c r="N4767" s="39">
        <v>0</v>
      </c>
      <c r="O4767" s="31">
        <v>0.28875000000000001</v>
      </c>
      <c r="P4767" s="11" t="s">
        <v>99</v>
      </c>
    </row>
    <row r="4768" spans="1:16" ht="48" x14ac:dyDescent="0.25">
      <c r="A4768" s="38">
        <v>41153</v>
      </c>
      <c r="B4768" s="38">
        <v>41153</v>
      </c>
      <c r="C4768" s="11">
        <v>2012</v>
      </c>
      <c r="D4768" s="35" t="s">
        <v>115</v>
      </c>
      <c r="E4768" s="11" t="s">
        <v>116</v>
      </c>
      <c r="F4768" s="36" t="s">
        <v>55</v>
      </c>
      <c r="G4768" s="36" t="s">
        <v>4097</v>
      </c>
      <c r="H4768" s="9" t="s">
        <v>6683</v>
      </c>
      <c r="I4768" s="10">
        <v>0</v>
      </c>
      <c r="J4768" s="12">
        <v>40</v>
      </c>
      <c r="K4768" s="12">
        <v>0</v>
      </c>
      <c r="L4768" s="12">
        <v>0</v>
      </c>
      <c r="M4768" s="12">
        <v>0</v>
      </c>
      <c r="N4768" s="39">
        <v>0</v>
      </c>
      <c r="O4768" s="31">
        <v>0.47249999999999998</v>
      </c>
      <c r="P4768" s="11" t="s">
        <v>99</v>
      </c>
    </row>
    <row r="4769" spans="1:16" ht="60" x14ac:dyDescent="0.25">
      <c r="A4769" s="38">
        <v>41154</v>
      </c>
      <c r="B4769" s="38">
        <v>41154</v>
      </c>
      <c r="C4769" s="11">
        <v>2012</v>
      </c>
      <c r="D4769" s="35" t="s">
        <v>13</v>
      </c>
      <c r="E4769" s="11" t="s">
        <v>112</v>
      </c>
      <c r="F4769" s="36" t="s">
        <v>69</v>
      </c>
      <c r="G4769" s="36" t="s">
        <v>2406</v>
      </c>
      <c r="H4769" s="9" t="s">
        <v>6684</v>
      </c>
      <c r="I4769" s="10">
        <v>0</v>
      </c>
      <c r="J4769" s="12">
        <v>4</v>
      </c>
      <c r="K4769" s="12">
        <v>0</v>
      </c>
      <c r="L4769" s="12">
        <v>0</v>
      </c>
      <c r="M4769" s="12">
        <v>0</v>
      </c>
      <c r="N4769" s="39">
        <v>0</v>
      </c>
      <c r="O4769" s="31">
        <v>0</v>
      </c>
      <c r="P4769" s="11" t="s">
        <v>99</v>
      </c>
    </row>
    <row r="4770" spans="1:16" ht="60" x14ac:dyDescent="0.25">
      <c r="A4770" s="38">
        <v>41156</v>
      </c>
      <c r="B4770" s="38">
        <v>41156</v>
      </c>
      <c r="C4770" s="11">
        <v>2012</v>
      </c>
      <c r="D4770" s="35" t="s">
        <v>115</v>
      </c>
      <c r="E4770" s="11" t="s">
        <v>116</v>
      </c>
      <c r="F4770" s="36" t="s">
        <v>55</v>
      </c>
      <c r="G4770" s="36" t="s">
        <v>2513</v>
      </c>
      <c r="H4770" s="9" t="s">
        <v>6685</v>
      </c>
      <c r="I4770" s="10">
        <v>0</v>
      </c>
      <c r="J4770" s="12">
        <v>1</v>
      </c>
      <c r="K4770" s="12">
        <v>0</v>
      </c>
      <c r="L4770" s="12">
        <v>0</v>
      </c>
      <c r="M4770" s="12">
        <v>0</v>
      </c>
      <c r="N4770" s="39">
        <v>0</v>
      </c>
      <c r="O4770" s="31">
        <v>0</v>
      </c>
      <c r="P4770" s="11" t="s">
        <v>99</v>
      </c>
    </row>
    <row r="4771" spans="1:16" ht="48" x14ac:dyDescent="0.25">
      <c r="A4771" s="38">
        <v>41157</v>
      </c>
      <c r="B4771" s="38">
        <v>41157</v>
      </c>
      <c r="C4771" s="11">
        <v>2012</v>
      </c>
      <c r="D4771" s="35" t="s">
        <v>115</v>
      </c>
      <c r="E4771" s="11" t="s">
        <v>116</v>
      </c>
      <c r="F4771" s="36" t="s">
        <v>19</v>
      </c>
      <c r="G4771" s="36" t="s">
        <v>6686</v>
      </c>
      <c r="H4771" s="9" t="s">
        <v>6687</v>
      </c>
      <c r="I4771" s="10">
        <v>2</v>
      </c>
      <c r="J4771" s="12">
        <v>2</v>
      </c>
      <c r="K4771" s="12">
        <v>0</v>
      </c>
      <c r="L4771" s="12">
        <v>0</v>
      </c>
      <c r="M4771" s="12">
        <v>0</v>
      </c>
      <c r="N4771" s="39">
        <v>0</v>
      </c>
      <c r="O4771" s="31">
        <v>1.575</v>
      </c>
      <c r="P4771" s="11" t="s">
        <v>99</v>
      </c>
    </row>
    <row r="4772" spans="1:16" ht="72" x14ac:dyDescent="0.25">
      <c r="A4772" s="38">
        <v>41157</v>
      </c>
      <c r="B4772" s="38">
        <v>41157</v>
      </c>
      <c r="C4772" s="11">
        <v>2012</v>
      </c>
      <c r="D4772" s="35" t="s">
        <v>13</v>
      </c>
      <c r="E4772" s="11" t="s">
        <v>125</v>
      </c>
      <c r="F4772" s="36" t="s">
        <v>253</v>
      </c>
      <c r="G4772" s="36" t="s">
        <v>3503</v>
      </c>
      <c r="H4772" s="9" t="s">
        <v>6688</v>
      </c>
      <c r="I4772" s="10">
        <v>0</v>
      </c>
      <c r="J4772" s="12">
        <v>1</v>
      </c>
      <c r="K4772" s="12">
        <v>0</v>
      </c>
      <c r="L4772" s="12">
        <v>0</v>
      </c>
      <c r="M4772" s="12">
        <v>0</v>
      </c>
      <c r="N4772" s="39">
        <v>0</v>
      </c>
      <c r="O4772" s="31">
        <v>0</v>
      </c>
      <c r="P4772" s="11" t="s">
        <v>99</v>
      </c>
    </row>
    <row r="4773" spans="1:16" ht="48" x14ac:dyDescent="0.25">
      <c r="A4773" s="38">
        <v>41160</v>
      </c>
      <c r="B4773" s="38">
        <v>41160</v>
      </c>
      <c r="C4773" s="11">
        <v>2012</v>
      </c>
      <c r="D4773" s="35" t="s">
        <v>115</v>
      </c>
      <c r="E4773" s="11" t="s">
        <v>116</v>
      </c>
      <c r="F4773" s="36" t="s">
        <v>62</v>
      </c>
      <c r="G4773" s="36" t="s">
        <v>1731</v>
      </c>
      <c r="H4773" s="9" t="s">
        <v>6689</v>
      </c>
      <c r="I4773" s="10">
        <v>0</v>
      </c>
      <c r="J4773" s="12">
        <v>39</v>
      </c>
      <c r="K4773" s="12">
        <v>0</v>
      </c>
      <c r="L4773" s="12">
        <v>0</v>
      </c>
      <c r="M4773" s="12">
        <v>0</v>
      </c>
      <c r="N4773" s="39">
        <v>0</v>
      </c>
      <c r="O4773" s="31">
        <v>0.42</v>
      </c>
      <c r="P4773" s="11" t="s">
        <v>99</v>
      </c>
    </row>
    <row r="4774" spans="1:16" ht="72" x14ac:dyDescent="0.25">
      <c r="A4774" s="38">
        <v>41161</v>
      </c>
      <c r="B4774" s="38">
        <v>41161</v>
      </c>
      <c r="C4774" s="11">
        <v>2012</v>
      </c>
      <c r="D4774" s="35" t="s">
        <v>104</v>
      </c>
      <c r="E4774" s="11" t="s">
        <v>276</v>
      </c>
      <c r="F4774" s="36" t="s">
        <v>92</v>
      </c>
      <c r="G4774" s="36" t="s">
        <v>6690</v>
      </c>
      <c r="H4774" s="9" t="s">
        <v>6691</v>
      </c>
      <c r="I4774" s="10">
        <v>4</v>
      </c>
      <c r="J4774" s="12">
        <v>7</v>
      </c>
      <c r="K4774" s="12">
        <v>1</v>
      </c>
      <c r="L4774" s="12">
        <v>0</v>
      </c>
      <c r="M4774" s="12">
        <v>0</v>
      </c>
      <c r="N4774" s="39">
        <v>0</v>
      </c>
      <c r="O4774" s="31">
        <v>0.12</v>
      </c>
      <c r="P4774" s="11" t="s">
        <v>99</v>
      </c>
    </row>
    <row r="4775" spans="1:16" ht="36" x14ac:dyDescent="0.25">
      <c r="A4775" s="38">
        <v>41161</v>
      </c>
      <c r="B4775" s="38">
        <v>41161</v>
      </c>
      <c r="C4775" s="11">
        <v>2012</v>
      </c>
      <c r="D4775" s="35" t="s">
        <v>115</v>
      </c>
      <c r="E4775" s="11" t="s">
        <v>116</v>
      </c>
      <c r="F4775" s="36" t="s">
        <v>69</v>
      </c>
      <c r="G4775" s="36" t="s">
        <v>1160</v>
      </c>
      <c r="H4775" s="9" t="s">
        <v>6692</v>
      </c>
      <c r="I4775" s="10">
        <v>0</v>
      </c>
      <c r="J4775" s="12">
        <v>0</v>
      </c>
      <c r="K4775" s="12">
        <v>0</v>
      </c>
      <c r="L4775" s="12">
        <v>0</v>
      </c>
      <c r="M4775" s="12">
        <v>0</v>
      </c>
      <c r="N4775" s="39">
        <v>0</v>
      </c>
      <c r="O4775" s="31">
        <v>0</v>
      </c>
      <c r="P4775" s="11" t="s">
        <v>99</v>
      </c>
    </row>
    <row r="4776" spans="1:16" ht="48" x14ac:dyDescent="0.25">
      <c r="A4776" s="38">
        <v>41162</v>
      </c>
      <c r="B4776" s="38">
        <v>41162</v>
      </c>
      <c r="C4776" s="11">
        <v>2012</v>
      </c>
      <c r="D4776" s="35" t="s">
        <v>115</v>
      </c>
      <c r="E4776" s="11" t="s">
        <v>352</v>
      </c>
      <c r="F4776" s="36" t="s">
        <v>55</v>
      </c>
      <c r="G4776" s="36" t="s">
        <v>242</v>
      </c>
      <c r="H4776" s="9" t="s">
        <v>6693</v>
      </c>
      <c r="I4776" s="10">
        <v>2</v>
      </c>
      <c r="J4776" s="12">
        <v>2</v>
      </c>
      <c r="K4776" s="12">
        <v>0</v>
      </c>
      <c r="L4776" s="12">
        <v>0</v>
      </c>
      <c r="M4776" s="12">
        <v>0</v>
      </c>
      <c r="N4776" s="39">
        <v>0</v>
      </c>
      <c r="O4776" s="31">
        <v>0</v>
      </c>
      <c r="P4776" s="11" t="s">
        <v>99</v>
      </c>
    </row>
    <row r="4777" spans="1:16" ht="48" x14ac:dyDescent="0.25">
      <c r="A4777" s="38">
        <v>41162</v>
      </c>
      <c r="B4777" s="38">
        <v>41162</v>
      </c>
      <c r="C4777" s="11">
        <v>2012</v>
      </c>
      <c r="D4777" s="35" t="s">
        <v>115</v>
      </c>
      <c r="E4777" s="11" t="s">
        <v>116</v>
      </c>
      <c r="F4777" s="36" t="s">
        <v>59</v>
      </c>
      <c r="G4777" s="36" t="s">
        <v>6694</v>
      </c>
      <c r="H4777" s="9" t="s">
        <v>6695</v>
      </c>
      <c r="I4777" s="10">
        <v>0</v>
      </c>
      <c r="J4777" s="12">
        <v>5</v>
      </c>
      <c r="K4777" s="12">
        <v>0</v>
      </c>
      <c r="L4777" s="12">
        <v>0</v>
      </c>
      <c r="M4777" s="12">
        <v>0</v>
      </c>
      <c r="N4777" s="39">
        <v>0</v>
      </c>
      <c r="O4777" s="31">
        <v>1.575</v>
      </c>
      <c r="P4777" s="11" t="s">
        <v>99</v>
      </c>
    </row>
    <row r="4778" spans="1:16" ht="48" x14ac:dyDescent="0.25">
      <c r="A4778" s="38">
        <v>41163</v>
      </c>
      <c r="B4778" s="38">
        <v>41163</v>
      </c>
      <c r="C4778" s="11">
        <v>2012</v>
      </c>
      <c r="D4778" s="35" t="s">
        <v>13</v>
      </c>
      <c r="E4778" s="11" t="s">
        <v>112</v>
      </c>
      <c r="F4778" s="36" t="s">
        <v>47</v>
      </c>
      <c r="G4778" s="36" t="s">
        <v>2113</v>
      </c>
      <c r="H4778" s="9" t="s">
        <v>6696</v>
      </c>
      <c r="I4778" s="10">
        <v>0</v>
      </c>
      <c r="J4778" s="12">
        <v>0</v>
      </c>
      <c r="K4778" s="12">
        <v>0</v>
      </c>
      <c r="L4778" s="12">
        <v>0</v>
      </c>
      <c r="M4778" s="12">
        <v>0</v>
      </c>
      <c r="N4778" s="39">
        <v>0</v>
      </c>
      <c r="O4778" s="31">
        <f>(8*250000)/1000000</f>
        <v>2</v>
      </c>
      <c r="P4778" s="11" t="s">
        <v>99</v>
      </c>
    </row>
    <row r="4779" spans="1:16" ht="24" x14ac:dyDescent="0.25">
      <c r="A4779" s="38">
        <v>41163</v>
      </c>
      <c r="B4779" s="38">
        <v>41163</v>
      </c>
      <c r="C4779" s="11">
        <v>2012</v>
      </c>
      <c r="D4779" s="35" t="s">
        <v>104</v>
      </c>
      <c r="E4779" s="11" t="s">
        <v>276</v>
      </c>
      <c r="F4779" s="36" t="s">
        <v>162</v>
      </c>
      <c r="G4779" s="36" t="s">
        <v>6697</v>
      </c>
      <c r="H4779" s="9" t="s">
        <v>6698</v>
      </c>
      <c r="I4779" s="10">
        <v>2</v>
      </c>
      <c r="J4779" s="12">
        <v>5</v>
      </c>
      <c r="K4779" s="12">
        <v>1</v>
      </c>
      <c r="L4779" s="12">
        <v>0</v>
      </c>
      <c r="M4779" s="12">
        <v>0</v>
      </c>
      <c r="N4779" s="39">
        <v>0</v>
      </c>
      <c r="O4779" s="31">
        <v>0.12</v>
      </c>
      <c r="P4779" s="11" t="s">
        <v>99</v>
      </c>
    </row>
    <row r="4780" spans="1:16" ht="48" x14ac:dyDescent="0.25">
      <c r="A4780" s="34">
        <v>41163</v>
      </c>
      <c r="B4780" s="38">
        <v>41220</v>
      </c>
      <c r="C4780" s="11">
        <v>2012</v>
      </c>
      <c r="D4780" s="35" t="s">
        <v>115</v>
      </c>
      <c r="E4780" s="11" t="s">
        <v>352</v>
      </c>
      <c r="F4780" s="36" t="s">
        <v>47</v>
      </c>
      <c r="G4780" s="36" t="s">
        <v>3893</v>
      </c>
      <c r="H4780" s="9" t="s">
        <v>6699</v>
      </c>
      <c r="I4780" s="10">
        <v>1</v>
      </c>
      <c r="J4780" s="12">
        <v>2</v>
      </c>
      <c r="K4780" s="12">
        <v>0</v>
      </c>
      <c r="L4780" s="12">
        <v>0</v>
      </c>
      <c r="M4780" s="12">
        <v>0</v>
      </c>
      <c r="N4780" s="39">
        <v>0</v>
      </c>
      <c r="O4780" s="31">
        <v>0</v>
      </c>
      <c r="P4780" s="11" t="s">
        <v>99</v>
      </c>
    </row>
    <row r="4781" spans="1:16" ht="36" x14ac:dyDescent="0.25">
      <c r="A4781" s="38">
        <v>41163</v>
      </c>
      <c r="B4781" s="38">
        <v>41163</v>
      </c>
      <c r="C4781" s="11">
        <v>2012</v>
      </c>
      <c r="D4781" s="11" t="s">
        <v>34</v>
      </c>
      <c r="E4781" s="11" t="s">
        <v>333</v>
      </c>
      <c r="F4781" s="36" t="s">
        <v>59</v>
      </c>
      <c r="G4781" s="36" t="s">
        <v>6700</v>
      </c>
      <c r="H4781" s="9" t="s">
        <v>6701</v>
      </c>
      <c r="I4781" s="10">
        <v>2</v>
      </c>
      <c r="J4781" s="12">
        <v>2</v>
      </c>
      <c r="K4781" s="12">
        <v>0</v>
      </c>
      <c r="L4781" s="12">
        <v>0</v>
      </c>
      <c r="M4781" s="12">
        <v>0</v>
      </c>
      <c r="N4781" s="39">
        <v>0</v>
      </c>
      <c r="O4781" s="31">
        <v>0</v>
      </c>
      <c r="P4781" s="11" t="s">
        <v>99</v>
      </c>
    </row>
    <row r="4782" spans="1:16" ht="84" x14ac:dyDescent="0.25">
      <c r="A4782" s="38">
        <v>41163</v>
      </c>
      <c r="B4782" s="38">
        <v>41163</v>
      </c>
      <c r="C4782" s="11">
        <v>2012</v>
      </c>
      <c r="D4782" s="11" t="s">
        <v>34</v>
      </c>
      <c r="E4782" s="11" t="s">
        <v>35</v>
      </c>
      <c r="F4782" s="36" t="s">
        <v>26</v>
      </c>
      <c r="G4782" s="36" t="s">
        <v>6702</v>
      </c>
      <c r="H4782" s="9" t="s">
        <v>6703</v>
      </c>
      <c r="I4782" s="10">
        <v>1</v>
      </c>
      <c r="J4782" s="12">
        <v>200</v>
      </c>
      <c r="K4782" s="12">
        <v>40</v>
      </c>
      <c r="L4782" s="12">
        <v>0</v>
      </c>
      <c r="M4782" s="12">
        <v>0</v>
      </c>
      <c r="N4782" s="39">
        <v>0</v>
      </c>
      <c r="O4782" s="31">
        <f>(K4782*5500)/1000000</f>
        <v>0.22</v>
      </c>
      <c r="P4782" s="11" t="s">
        <v>99</v>
      </c>
    </row>
    <row r="4783" spans="1:16" ht="84" x14ac:dyDescent="0.25">
      <c r="A4783" s="38">
        <v>41163</v>
      </c>
      <c r="B4783" s="38">
        <v>41163</v>
      </c>
      <c r="C4783" s="11">
        <v>2012</v>
      </c>
      <c r="D4783" s="35" t="s">
        <v>104</v>
      </c>
      <c r="E4783" s="11" t="s">
        <v>276</v>
      </c>
      <c r="F4783" s="36" t="s">
        <v>92</v>
      </c>
      <c r="G4783" s="36" t="s">
        <v>6690</v>
      </c>
      <c r="H4783" s="9" t="s">
        <v>6704</v>
      </c>
      <c r="I4783" s="10">
        <v>1</v>
      </c>
      <c r="J4783" s="12">
        <v>100</v>
      </c>
      <c r="K4783" s="12">
        <v>10</v>
      </c>
      <c r="L4783" s="12">
        <v>0</v>
      </c>
      <c r="M4783" s="12">
        <v>0</v>
      </c>
      <c r="N4783" s="39">
        <v>0</v>
      </c>
      <c r="O4783" s="31">
        <f>(K4783*0.12)</f>
        <v>1.2</v>
      </c>
      <c r="P4783" s="11" t="s">
        <v>99</v>
      </c>
    </row>
    <row r="4784" spans="1:16" ht="72" x14ac:dyDescent="0.25">
      <c r="A4784" s="38">
        <v>41165</v>
      </c>
      <c r="B4784" s="38">
        <v>41165</v>
      </c>
      <c r="C4784" s="11">
        <v>2012</v>
      </c>
      <c r="D4784" s="35" t="s">
        <v>13</v>
      </c>
      <c r="E4784" s="11" t="s">
        <v>125</v>
      </c>
      <c r="F4784" s="36" t="s">
        <v>19</v>
      </c>
      <c r="G4784" s="36" t="s">
        <v>641</v>
      </c>
      <c r="H4784" s="9" t="s">
        <v>6705</v>
      </c>
      <c r="I4784" s="10">
        <v>0</v>
      </c>
      <c r="J4784" s="12">
        <v>235</v>
      </c>
      <c r="K4784" s="12">
        <v>47</v>
      </c>
      <c r="L4784" s="12">
        <v>0</v>
      </c>
      <c r="M4784" s="12">
        <v>0</v>
      </c>
      <c r="N4784" s="39">
        <v>0</v>
      </c>
      <c r="O4784" s="31">
        <f>((0.12)+(46*0.028))</f>
        <v>1.4079999999999999</v>
      </c>
      <c r="P4784" s="11" t="s">
        <v>99</v>
      </c>
    </row>
    <row r="4785" spans="1:16" ht="48" x14ac:dyDescent="0.25">
      <c r="A4785" s="38">
        <v>41165</v>
      </c>
      <c r="B4785" s="38">
        <v>41165</v>
      </c>
      <c r="C4785" s="11">
        <v>2012</v>
      </c>
      <c r="D4785" s="11" t="s">
        <v>34</v>
      </c>
      <c r="E4785" s="11" t="s">
        <v>333</v>
      </c>
      <c r="F4785" s="36" t="s">
        <v>69</v>
      </c>
      <c r="G4785" s="36" t="s">
        <v>6706</v>
      </c>
      <c r="H4785" s="9" t="s">
        <v>6707</v>
      </c>
      <c r="I4785" s="10">
        <v>2</v>
      </c>
      <c r="J4785" s="12">
        <v>2</v>
      </c>
      <c r="K4785" s="12">
        <v>0</v>
      </c>
      <c r="L4785" s="12">
        <v>0</v>
      </c>
      <c r="M4785" s="12">
        <v>0</v>
      </c>
      <c r="N4785" s="39">
        <v>0</v>
      </c>
      <c r="O4785" s="31">
        <v>0</v>
      </c>
      <c r="P4785" s="11" t="s">
        <v>99</v>
      </c>
    </row>
    <row r="4786" spans="1:16" ht="24" x14ac:dyDescent="0.25">
      <c r="A4786" s="38">
        <v>41165</v>
      </c>
      <c r="B4786" s="38">
        <v>41165</v>
      </c>
      <c r="C4786" s="11">
        <v>2012</v>
      </c>
      <c r="D4786" s="11" t="s">
        <v>34</v>
      </c>
      <c r="E4786" s="11" t="s">
        <v>50</v>
      </c>
      <c r="F4786" s="36" t="s">
        <v>24</v>
      </c>
      <c r="G4786" s="36" t="s">
        <v>6708</v>
      </c>
      <c r="H4786" s="9" t="s">
        <v>6709</v>
      </c>
      <c r="I4786" s="10">
        <v>0</v>
      </c>
      <c r="J4786" s="12">
        <v>23854</v>
      </c>
      <c r="K4786" s="12">
        <v>0</v>
      </c>
      <c r="L4786" s="12">
        <v>0</v>
      </c>
      <c r="M4786" s="12">
        <v>0</v>
      </c>
      <c r="N4786" s="39">
        <v>0</v>
      </c>
      <c r="O4786" s="31">
        <v>9.2750000000000004</v>
      </c>
      <c r="P4786" s="11" t="s">
        <v>298</v>
      </c>
    </row>
    <row r="4787" spans="1:16" ht="60" x14ac:dyDescent="0.25">
      <c r="A4787" s="38">
        <v>41165</v>
      </c>
      <c r="B4787" s="38">
        <v>41165</v>
      </c>
      <c r="C4787" s="11">
        <v>2012</v>
      </c>
      <c r="D4787" s="35" t="s">
        <v>115</v>
      </c>
      <c r="E4787" s="11" t="s">
        <v>116</v>
      </c>
      <c r="F4787" s="36" t="s">
        <v>24</v>
      </c>
      <c r="G4787" s="36" t="s">
        <v>4262</v>
      </c>
      <c r="H4787" s="9" t="s">
        <v>6710</v>
      </c>
      <c r="I4787" s="10">
        <v>0</v>
      </c>
      <c r="J4787" s="12">
        <v>21</v>
      </c>
      <c r="K4787" s="12">
        <v>0</v>
      </c>
      <c r="L4787" s="12">
        <v>0</v>
      </c>
      <c r="M4787" s="12">
        <v>0</v>
      </c>
      <c r="N4787" s="39">
        <v>0</v>
      </c>
      <c r="O4787" s="31">
        <v>0.42</v>
      </c>
      <c r="P4787" s="11" t="s">
        <v>99</v>
      </c>
    </row>
    <row r="4788" spans="1:16" ht="36" x14ac:dyDescent="0.25">
      <c r="A4788" s="38">
        <v>41165</v>
      </c>
      <c r="B4788" s="38">
        <v>41165</v>
      </c>
      <c r="C4788" s="11">
        <v>2012</v>
      </c>
      <c r="D4788" s="35" t="s">
        <v>115</v>
      </c>
      <c r="E4788" s="11" t="s">
        <v>116</v>
      </c>
      <c r="F4788" s="36" t="s">
        <v>55</v>
      </c>
      <c r="G4788" s="36" t="s">
        <v>5352</v>
      </c>
      <c r="H4788" s="9" t="s">
        <v>6711</v>
      </c>
      <c r="I4788" s="10">
        <v>0</v>
      </c>
      <c r="J4788" s="12">
        <v>0</v>
      </c>
      <c r="K4788" s="12">
        <v>0</v>
      </c>
      <c r="L4788" s="12">
        <v>0</v>
      </c>
      <c r="M4788" s="12">
        <v>0</v>
      </c>
      <c r="N4788" s="39">
        <v>0</v>
      </c>
      <c r="O4788" s="31">
        <v>0</v>
      </c>
      <c r="P4788" s="11" t="s">
        <v>99</v>
      </c>
    </row>
    <row r="4789" spans="1:16" ht="60" x14ac:dyDescent="0.25">
      <c r="A4789" s="38">
        <v>41166</v>
      </c>
      <c r="B4789" s="38">
        <v>41166</v>
      </c>
      <c r="C4789" s="11">
        <v>2012</v>
      </c>
      <c r="D4789" s="35" t="s">
        <v>115</v>
      </c>
      <c r="E4789" s="11" t="s">
        <v>116</v>
      </c>
      <c r="F4789" s="36" t="s">
        <v>55</v>
      </c>
      <c r="G4789" s="36" t="s">
        <v>242</v>
      </c>
      <c r="H4789" s="9" t="s">
        <v>6712</v>
      </c>
      <c r="I4789" s="10">
        <v>0</v>
      </c>
      <c r="J4789" s="12">
        <v>0</v>
      </c>
      <c r="K4789" s="12">
        <v>0</v>
      </c>
      <c r="L4789" s="12">
        <v>0</v>
      </c>
      <c r="M4789" s="12">
        <v>0</v>
      </c>
      <c r="N4789" s="39">
        <v>0</v>
      </c>
      <c r="O4789" s="31">
        <v>0</v>
      </c>
      <c r="P4789" s="11" t="s">
        <v>99</v>
      </c>
    </row>
    <row r="4790" spans="1:16" ht="48" x14ac:dyDescent="0.25">
      <c r="A4790" s="38">
        <v>41167</v>
      </c>
      <c r="B4790" s="38">
        <v>41167</v>
      </c>
      <c r="C4790" s="11">
        <v>2012</v>
      </c>
      <c r="D4790" s="35" t="s">
        <v>115</v>
      </c>
      <c r="E4790" s="11" t="s">
        <v>116</v>
      </c>
      <c r="F4790" s="36" t="s">
        <v>62</v>
      </c>
      <c r="G4790" s="36" t="s">
        <v>6713</v>
      </c>
      <c r="H4790" s="9" t="s">
        <v>6714</v>
      </c>
      <c r="I4790" s="10">
        <v>0</v>
      </c>
      <c r="J4790" s="12">
        <v>10</v>
      </c>
      <c r="K4790" s="12">
        <v>2</v>
      </c>
      <c r="L4790" s="12">
        <v>0</v>
      </c>
      <c r="M4790" s="12">
        <v>0</v>
      </c>
      <c r="N4790" s="39">
        <v>0</v>
      </c>
      <c r="O4790" s="31">
        <f>(0.4725+0.24)</f>
        <v>0.71249999999999991</v>
      </c>
      <c r="P4790" s="11" t="s">
        <v>99</v>
      </c>
    </row>
    <row r="4791" spans="1:16" ht="48" x14ac:dyDescent="0.25">
      <c r="A4791" s="38">
        <v>41167</v>
      </c>
      <c r="B4791" s="34">
        <v>41170</v>
      </c>
      <c r="C4791" s="11">
        <v>2012</v>
      </c>
      <c r="D4791" s="11" t="s">
        <v>34</v>
      </c>
      <c r="E4791" s="11" t="s">
        <v>35</v>
      </c>
      <c r="F4791" s="36" t="s">
        <v>162</v>
      </c>
      <c r="G4791" s="9" t="s">
        <v>6715</v>
      </c>
      <c r="H4791" s="9" t="s">
        <v>6716</v>
      </c>
      <c r="I4791" s="10">
        <v>0</v>
      </c>
      <c r="J4791" s="12">
        <v>4475</v>
      </c>
      <c r="K4791" s="12">
        <v>895</v>
      </c>
      <c r="L4791" s="12">
        <v>2</v>
      </c>
      <c r="M4791" s="12">
        <v>0</v>
      </c>
      <c r="N4791" s="39">
        <v>0</v>
      </c>
      <c r="O4791" s="31">
        <f>(K4791*5500)/1000000</f>
        <v>4.9225000000000003</v>
      </c>
      <c r="P4791" s="11" t="s">
        <v>99</v>
      </c>
    </row>
    <row r="4792" spans="1:16" ht="36" x14ac:dyDescent="0.25">
      <c r="A4792" s="38">
        <v>41169</v>
      </c>
      <c r="B4792" s="38">
        <v>41169</v>
      </c>
      <c r="C4792" s="11">
        <v>2012</v>
      </c>
      <c r="D4792" s="11" t="s">
        <v>34</v>
      </c>
      <c r="E4792" s="11" t="s">
        <v>35</v>
      </c>
      <c r="F4792" s="36" t="s">
        <v>162</v>
      </c>
      <c r="G4792" s="36" t="s">
        <v>6717</v>
      </c>
      <c r="H4792" s="9" t="s">
        <v>6718</v>
      </c>
      <c r="I4792" s="10">
        <v>0</v>
      </c>
      <c r="J4792" s="12">
        <v>0</v>
      </c>
      <c r="K4792" s="12">
        <v>0</v>
      </c>
      <c r="L4792" s="12">
        <v>0</v>
      </c>
      <c r="M4792" s="12">
        <v>0</v>
      </c>
      <c r="N4792" s="39">
        <v>0</v>
      </c>
      <c r="O4792" s="31">
        <v>2.6880000000000002</v>
      </c>
      <c r="P4792" s="11" t="s">
        <v>298</v>
      </c>
    </row>
    <row r="4793" spans="1:16" ht="48" x14ac:dyDescent="0.25">
      <c r="A4793" s="38">
        <v>41170</v>
      </c>
      <c r="B4793" s="38">
        <v>41170</v>
      </c>
      <c r="C4793" s="11">
        <v>2012</v>
      </c>
      <c r="D4793" s="35" t="s">
        <v>115</v>
      </c>
      <c r="E4793" s="11" t="s">
        <v>116</v>
      </c>
      <c r="F4793" s="36" t="s">
        <v>75</v>
      </c>
      <c r="G4793" s="36" t="s">
        <v>416</v>
      </c>
      <c r="H4793" s="9" t="s">
        <v>6719</v>
      </c>
      <c r="I4793" s="10">
        <v>1</v>
      </c>
      <c r="J4793" s="12">
        <v>5</v>
      </c>
      <c r="K4793" s="12">
        <v>0</v>
      </c>
      <c r="L4793" s="12">
        <v>0</v>
      </c>
      <c r="M4793" s="12">
        <v>0</v>
      </c>
      <c r="N4793" s="39">
        <v>0</v>
      </c>
      <c r="O4793" s="31">
        <v>1</v>
      </c>
      <c r="P4793" s="11" t="s">
        <v>99</v>
      </c>
    </row>
    <row r="4794" spans="1:16" ht="108" x14ac:dyDescent="0.25">
      <c r="A4794" s="38">
        <v>41170</v>
      </c>
      <c r="B4794" s="38">
        <v>41170</v>
      </c>
      <c r="C4794" s="11">
        <v>2012</v>
      </c>
      <c r="D4794" s="35" t="s">
        <v>13</v>
      </c>
      <c r="E4794" s="11" t="s">
        <v>125</v>
      </c>
      <c r="F4794" s="36" t="s">
        <v>69</v>
      </c>
      <c r="G4794" s="36" t="s">
        <v>2839</v>
      </c>
      <c r="H4794" s="9" t="s">
        <v>6720</v>
      </c>
      <c r="I4794" s="10">
        <v>26</v>
      </c>
      <c r="J4794" s="12">
        <v>73</v>
      </c>
      <c r="K4794" s="12">
        <v>0</v>
      </c>
      <c r="L4794" s="12">
        <v>0</v>
      </c>
      <c r="M4794" s="12">
        <v>0</v>
      </c>
      <c r="N4794" s="39">
        <v>0</v>
      </c>
      <c r="O4794" s="31">
        <v>0</v>
      </c>
      <c r="P4794" s="11" t="s">
        <v>99</v>
      </c>
    </row>
    <row r="4795" spans="1:16" ht="60" x14ac:dyDescent="0.25">
      <c r="A4795" s="38">
        <v>41170</v>
      </c>
      <c r="B4795" s="38">
        <v>41170</v>
      </c>
      <c r="C4795" s="11">
        <v>2012</v>
      </c>
      <c r="D4795" s="35" t="s">
        <v>13</v>
      </c>
      <c r="E4795" s="11" t="s">
        <v>112</v>
      </c>
      <c r="F4795" s="36" t="s">
        <v>165</v>
      </c>
      <c r="G4795" s="36" t="s">
        <v>197</v>
      </c>
      <c r="H4795" s="9" t="s">
        <v>6721</v>
      </c>
      <c r="I4795" s="10">
        <v>0</v>
      </c>
      <c r="J4795" s="12">
        <v>15</v>
      </c>
      <c r="K4795" s="12">
        <v>0</v>
      </c>
      <c r="L4795" s="12">
        <v>0</v>
      </c>
      <c r="M4795" s="12">
        <v>0</v>
      </c>
      <c r="N4795" s="39">
        <v>0</v>
      </c>
      <c r="O4795" s="31">
        <v>0</v>
      </c>
      <c r="P4795" s="11" t="s">
        <v>99</v>
      </c>
    </row>
    <row r="4796" spans="1:16" ht="48" x14ac:dyDescent="0.25">
      <c r="A4796" s="38">
        <v>41171</v>
      </c>
      <c r="B4796" s="38">
        <v>41171</v>
      </c>
      <c r="C4796" s="11">
        <v>2012</v>
      </c>
      <c r="D4796" s="35" t="s">
        <v>115</v>
      </c>
      <c r="E4796" s="11" t="s">
        <v>116</v>
      </c>
      <c r="F4796" s="36" t="s">
        <v>55</v>
      </c>
      <c r="G4796" s="36" t="s">
        <v>2513</v>
      </c>
      <c r="H4796" s="9" t="s">
        <v>6722</v>
      </c>
      <c r="I4796" s="10">
        <v>1</v>
      </c>
      <c r="J4796" s="12">
        <v>1</v>
      </c>
      <c r="K4796" s="12">
        <v>0</v>
      </c>
      <c r="L4796" s="12">
        <v>0</v>
      </c>
      <c r="M4796" s="12">
        <v>0</v>
      </c>
      <c r="N4796" s="39">
        <v>0</v>
      </c>
      <c r="O4796" s="31">
        <v>0.47249999999999998</v>
      </c>
      <c r="P4796" s="11" t="s">
        <v>99</v>
      </c>
    </row>
    <row r="4797" spans="1:16" ht="60" x14ac:dyDescent="0.25">
      <c r="A4797" s="38">
        <v>41172</v>
      </c>
      <c r="B4797" s="38">
        <v>41172</v>
      </c>
      <c r="C4797" s="11">
        <v>2012</v>
      </c>
      <c r="D4797" s="35" t="s">
        <v>115</v>
      </c>
      <c r="E4797" s="11" t="s">
        <v>116</v>
      </c>
      <c r="F4797" s="36" t="s">
        <v>47</v>
      </c>
      <c r="G4797" s="36" t="s">
        <v>3165</v>
      </c>
      <c r="H4797" s="9" t="s">
        <v>6723</v>
      </c>
      <c r="I4797" s="10">
        <v>3</v>
      </c>
      <c r="J4797" s="12">
        <v>15</v>
      </c>
      <c r="K4797" s="12">
        <v>0</v>
      </c>
      <c r="L4797" s="12">
        <v>0</v>
      </c>
      <c r="M4797" s="12">
        <v>0</v>
      </c>
      <c r="N4797" s="39">
        <v>0</v>
      </c>
      <c r="O4797" s="31">
        <v>0.42</v>
      </c>
      <c r="P4797" s="11" t="s">
        <v>99</v>
      </c>
    </row>
    <row r="4798" spans="1:16" ht="72" x14ac:dyDescent="0.25">
      <c r="A4798" s="38">
        <v>41175</v>
      </c>
      <c r="B4798" s="38">
        <v>41175</v>
      </c>
      <c r="C4798" s="11">
        <v>2012</v>
      </c>
      <c r="D4798" s="35" t="s">
        <v>115</v>
      </c>
      <c r="E4798" s="11" t="s">
        <v>116</v>
      </c>
      <c r="F4798" s="36" t="s">
        <v>97</v>
      </c>
      <c r="G4798" s="36" t="s">
        <v>683</v>
      </c>
      <c r="H4798" s="9" t="s">
        <v>6724</v>
      </c>
      <c r="I4798" s="10">
        <v>2</v>
      </c>
      <c r="J4798" s="12">
        <v>17</v>
      </c>
      <c r="K4798" s="12">
        <v>0</v>
      </c>
      <c r="L4798" s="12">
        <v>0</v>
      </c>
      <c r="M4798" s="12">
        <v>0</v>
      </c>
      <c r="N4798" s="39">
        <v>0</v>
      </c>
      <c r="O4798" s="31">
        <f>(0.42+0.03969+0.28875)</f>
        <v>0.74843999999999999</v>
      </c>
      <c r="P4798" s="11" t="s">
        <v>99</v>
      </c>
    </row>
    <row r="4799" spans="1:16" ht="60" x14ac:dyDescent="0.25">
      <c r="A4799" s="38">
        <v>41176</v>
      </c>
      <c r="B4799" s="38">
        <v>41176</v>
      </c>
      <c r="C4799" s="11">
        <v>2012</v>
      </c>
      <c r="D4799" s="35" t="s">
        <v>13</v>
      </c>
      <c r="E4799" s="11" t="s">
        <v>112</v>
      </c>
      <c r="F4799" s="36" t="s">
        <v>62</v>
      </c>
      <c r="G4799" s="36" t="s">
        <v>585</v>
      </c>
      <c r="H4799" s="9" t="s">
        <v>6725</v>
      </c>
      <c r="I4799" s="10">
        <v>0</v>
      </c>
      <c r="J4799" s="12">
        <v>300</v>
      </c>
      <c r="K4799" s="12">
        <v>0</v>
      </c>
      <c r="L4799" s="12">
        <v>0</v>
      </c>
      <c r="M4799" s="12">
        <v>0</v>
      </c>
      <c r="N4799" s="39">
        <v>0</v>
      </c>
      <c r="O4799" s="31">
        <v>0</v>
      </c>
      <c r="P4799" s="11" t="s">
        <v>99</v>
      </c>
    </row>
    <row r="4800" spans="1:16" ht="132" x14ac:dyDescent="0.25">
      <c r="A4800" s="38">
        <v>41176</v>
      </c>
      <c r="B4800" s="38">
        <v>41176</v>
      </c>
      <c r="C4800" s="11">
        <v>2012</v>
      </c>
      <c r="D4800" s="11" t="s">
        <v>34</v>
      </c>
      <c r="E4800" s="11" t="s">
        <v>35</v>
      </c>
      <c r="F4800" s="36" t="s">
        <v>36</v>
      </c>
      <c r="G4800" s="36" t="s">
        <v>3187</v>
      </c>
      <c r="H4800" s="9" t="s">
        <v>6726</v>
      </c>
      <c r="I4800" s="10">
        <v>0</v>
      </c>
      <c r="J4800" s="12">
        <v>500</v>
      </c>
      <c r="K4800" s="12">
        <v>9</v>
      </c>
      <c r="L4800" s="12">
        <v>0</v>
      </c>
      <c r="M4800" s="12">
        <v>0</v>
      </c>
      <c r="N4800" s="39">
        <v>0</v>
      </c>
      <c r="O4800" s="31">
        <f>(9*5500)/1000000</f>
        <v>4.9500000000000002E-2</v>
      </c>
      <c r="P4800" s="11" t="s">
        <v>99</v>
      </c>
    </row>
    <row r="4801" spans="1:16" ht="84" x14ac:dyDescent="0.25">
      <c r="A4801" s="38">
        <v>41176</v>
      </c>
      <c r="B4801" s="38">
        <v>41176</v>
      </c>
      <c r="C4801" s="11">
        <v>2012</v>
      </c>
      <c r="D4801" s="11" t="s">
        <v>34</v>
      </c>
      <c r="E4801" s="11" t="s">
        <v>35</v>
      </c>
      <c r="F4801" s="36" t="s">
        <v>189</v>
      </c>
      <c r="G4801" s="36" t="s">
        <v>189</v>
      </c>
      <c r="H4801" s="9" t="s">
        <v>6727</v>
      </c>
      <c r="I4801" s="10">
        <v>0</v>
      </c>
      <c r="J4801" s="12">
        <v>100</v>
      </c>
      <c r="K4801" s="12">
        <v>20</v>
      </c>
      <c r="L4801" s="12">
        <v>0</v>
      </c>
      <c r="M4801" s="12">
        <v>0</v>
      </c>
      <c r="N4801" s="39">
        <v>0</v>
      </c>
      <c r="O4801" s="31">
        <f>(K4801*5500)/1000000</f>
        <v>0.11</v>
      </c>
      <c r="P4801" s="11" t="s">
        <v>99</v>
      </c>
    </row>
    <row r="4802" spans="1:16" ht="48" x14ac:dyDescent="0.25">
      <c r="A4802" s="34">
        <v>41177</v>
      </c>
      <c r="B4802" s="34">
        <v>41177</v>
      </c>
      <c r="C4802" s="11">
        <v>2012</v>
      </c>
      <c r="D4802" s="35" t="s">
        <v>115</v>
      </c>
      <c r="E4802" s="11" t="s">
        <v>116</v>
      </c>
      <c r="F4802" s="36" t="s">
        <v>47</v>
      </c>
      <c r="G4802" s="36" t="s">
        <v>2606</v>
      </c>
      <c r="H4802" s="9" t="s">
        <v>6728</v>
      </c>
      <c r="I4802" s="10">
        <v>1</v>
      </c>
      <c r="J4802" s="12">
        <v>1</v>
      </c>
      <c r="K4802" s="12">
        <v>0</v>
      </c>
      <c r="L4802" s="12">
        <v>0</v>
      </c>
      <c r="M4802" s="12">
        <v>0</v>
      </c>
      <c r="N4802" s="39">
        <v>0</v>
      </c>
      <c r="O4802" s="31">
        <v>0</v>
      </c>
      <c r="P4802" s="11" t="s">
        <v>99</v>
      </c>
    </row>
    <row r="4803" spans="1:16" ht="36" x14ac:dyDescent="0.25">
      <c r="A4803" s="38">
        <v>41177</v>
      </c>
      <c r="B4803" s="38">
        <v>41177</v>
      </c>
      <c r="C4803" s="11">
        <v>2012</v>
      </c>
      <c r="D4803" s="35" t="s">
        <v>115</v>
      </c>
      <c r="E4803" s="11" t="s">
        <v>116</v>
      </c>
      <c r="F4803" s="36" t="s">
        <v>47</v>
      </c>
      <c r="G4803" s="36" t="s">
        <v>3165</v>
      </c>
      <c r="H4803" s="9" t="s">
        <v>6729</v>
      </c>
      <c r="I4803" s="10">
        <v>0</v>
      </c>
      <c r="J4803" s="12">
        <v>1</v>
      </c>
      <c r="K4803" s="12">
        <v>0</v>
      </c>
      <c r="L4803" s="12">
        <v>0</v>
      </c>
      <c r="M4803" s="12">
        <v>0</v>
      </c>
      <c r="N4803" s="39">
        <v>0</v>
      </c>
      <c r="O4803" s="31">
        <v>0</v>
      </c>
      <c r="P4803" s="11" t="s">
        <v>99</v>
      </c>
    </row>
    <row r="4804" spans="1:16" ht="48" x14ac:dyDescent="0.25">
      <c r="A4804" s="38">
        <v>41178</v>
      </c>
      <c r="B4804" s="38">
        <v>41178</v>
      </c>
      <c r="C4804" s="11">
        <v>2012</v>
      </c>
      <c r="D4804" s="11" t="s">
        <v>34</v>
      </c>
      <c r="E4804" s="11" t="s">
        <v>35</v>
      </c>
      <c r="F4804" s="36" t="s">
        <v>100</v>
      </c>
      <c r="G4804" s="36" t="s">
        <v>1084</v>
      </c>
      <c r="H4804" s="9" t="s">
        <v>6730</v>
      </c>
      <c r="I4804" s="10">
        <v>0</v>
      </c>
      <c r="J4804" s="12">
        <v>255</v>
      </c>
      <c r="K4804" s="12">
        <v>51</v>
      </c>
      <c r="L4804" s="12">
        <v>0</v>
      </c>
      <c r="M4804" s="12">
        <v>0</v>
      </c>
      <c r="N4804" s="39">
        <v>0</v>
      </c>
      <c r="O4804" s="31">
        <f>(K4804*5500)/1000000</f>
        <v>0.28050000000000003</v>
      </c>
      <c r="P4804" s="11" t="s">
        <v>99</v>
      </c>
    </row>
    <row r="4805" spans="1:16" ht="60" x14ac:dyDescent="0.25">
      <c r="A4805" s="38">
        <v>41179</v>
      </c>
      <c r="B4805" s="38">
        <v>41179</v>
      </c>
      <c r="C4805" s="11">
        <v>2012</v>
      </c>
      <c r="D4805" s="35" t="s">
        <v>115</v>
      </c>
      <c r="E4805" s="11" t="s">
        <v>116</v>
      </c>
      <c r="F4805" s="36" t="s">
        <v>47</v>
      </c>
      <c r="G4805" s="36" t="s">
        <v>4584</v>
      </c>
      <c r="H4805" s="9" t="s">
        <v>6731</v>
      </c>
      <c r="I4805" s="10">
        <v>2</v>
      </c>
      <c r="J4805" s="12">
        <v>12</v>
      </c>
      <c r="K4805" s="12">
        <v>2</v>
      </c>
      <c r="L4805" s="12">
        <v>0</v>
      </c>
      <c r="M4805" s="12">
        <v>0</v>
      </c>
      <c r="N4805" s="39">
        <v>0</v>
      </c>
      <c r="O4805" s="31">
        <v>1.575</v>
      </c>
      <c r="P4805" s="11" t="s">
        <v>99</v>
      </c>
    </row>
    <row r="4806" spans="1:16" ht="36" x14ac:dyDescent="0.25">
      <c r="A4806" s="38">
        <v>41179</v>
      </c>
      <c r="B4806" s="38">
        <v>41179</v>
      </c>
      <c r="C4806" s="11">
        <v>2012</v>
      </c>
      <c r="D4806" s="11" t="s">
        <v>34</v>
      </c>
      <c r="E4806" s="11" t="s">
        <v>67</v>
      </c>
      <c r="F4806" s="36" t="s">
        <v>72</v>
      </c>
      <c r="G4806" s="36" t="s">
        <v>6732</v>
      </c>
      <c r="H4806" s="9" t="s">
        <v>6733</v>
      </c>
      <c r="I4806" s="10">
        <v>0</v>
      </c>
      <c r="J4806" s="12">
        <v>16483</v>
      </c>
      <c r="K4806" s="12">
        <v>0</v>
      </c>
      <c r="L4806" s="12">
        <v>0</v>
      </c>
      <c r="M4806" s="12">
        <v>0</v>
      </c>
      <c r="N4806" s="39">
        <v>0</v>
      </c>
      <c r="O4806" s="31">
        <v>11.5</v>
      </c>
      <c r="P4806" s="11" t="s">
        <v>298</v>
      </c>
    </row>
    <row r="4807" spans="1:16" ht="36" x14ac:dyDescent="0.25">
      <c r="A4807" s="38">
        <v>41180</v>
      </c>
      <c r="B4807" s="38">
        <v>41180</v>
      </c>
      <c r="C4807" s="11">
        <v>2012</v>
      </c>
      <c r="D4807" s="35" t="s">
        <v>13</v>
      </c>
      <c r="E4807" s="11" t="s">
        <v>112</v>
      </c>
      <c r="F4807" s="36" t="s">
        <v>19</v>
      </c>
      <c r="G4807" s="36" t="s">
        <v>1282</v>
      </c>
      <c r="H4807" s="9" t="s">
        <v>6734</v>
      </c>
      <c r="I4807" s="10">
        <v>0</v>
      </c>
      <c r="J4807" s="12">
        <v>11</v>
      </c>
      <c r="K4807" s="12">
        <v>0</v>
      </c>
      <c r="L4807" s="12">
        <v>0</v>
      </c>
      <c r="M4807" s="12">
        <v>0</v>
      </c>
      <c r="N4807" s="39">
        <v>0</v>
      </c>
      <c r="O4807" s="31">
        <v>0</v>
      </c>
      <c r="P4807" s="11" t="s">
        <v>99</v>
      </c>
    </row>
    <row r="4808" spans="1:16" ht="72" x14ac:dyDescent="0.25">
      <c r="A4808" s="38">
        <v>41181</v>
      </c>
      <c r="B4808" s="34">
        <v>41181</v>
      </c>
      <c r="C4808" s="11">
        <v>2012</v>
      </c>
      <c r="D4808" s="35" t="s">
        <v>13</v>
      </c>
      <c r="E4808" s="11" t="s">
        <v>149</v>
      </c>
      <c r="F4808" s="36" t="s">
        <v>59</v>
      </c>
      <c r="G4808" s="36" t="s">
        <v>1761</v>
      </c>
      <c r="H4808" s="9" t="s">
        <v>6735</v>
      </c>
      <c r="I4808" s="10">
        <v>0</v>
      </c>
      <c r="J4808" s="12">
        <v>500</v>
      </c>
      <c r="K4808" s="12">
        <v>0</v>
      </c>
      <c r="L4808" s="12">
        <v>0</v>
      </c>
      <c r="M4808" s="12">
        <v>0</v>
      </c>
      <c r="N4808" s="39">
        <v>0</v>
      </c>
      <c r="O4808" s="31">
        <v>0</v>
      </c>
      <c r="P4808" s="11" t="s">
        <v>99</v>
      </c>
    </row>
    <row r="4809" spans="1:16" ht="48" x14ac:dyDescent="0.25">
      <c r="A4809" s="38">
        <v>41182</v>
      </c>
      <c r="B4809" s="38">
        <v>41182</v>
      </c>
      <c r="C4809" s="11">
        <v>2012</v>
      </c>
      <c r="D4809" s="11" t="s">
        <v>34</v>
      </c>
      <c r="E4809" s="11" t="s">
        <v>35</v>
      </c>
      <c r="F4809" s="36" t="s">
        <v>97</v>
      </c>
      <c r="G4809" s="36" t="s">
        <v>97</v>
      </c>
      <c r="H4809" s="9" t="s">
        <v>6736</v>
      </c>
      <c r="I4809" s="10">
        <v>1</v>
      </c>
      <c r="J4809" s="12">
        <v>400</v>
      </c>
      <c r="K4809" s="12">
        <v>80</v>
      </c>
      <c r="L4809" s="12">
        <v>0</v>
      </c>
      <c r="M4809" s="12">
        <v>0</v>
      </c>
      <c r="N4809" s="39">
        <v>0</v>
      </c>
      <c r="O4809" s="31">
        <f>(K4809*5500)/1000000</f>
        <v>0.44</v>
      </c>
      <c r="P4809" s="11" t="s">
        <v>99</v>
      </c>
    </row>
    <row r="4810" spans="1:16" ht="72" x14ac:dyDescent="0.25">
      <c r="A4810" s="38">
        <v>41184</v>
      </c>
      <c r="B4810" s="38">
        <v>41184</v>
      </c>
      <c r="C4810" s="11">
        <v>2012</v>
      </c>
      <c r="D4810" s="35" t="s">
        <v>13</v>
      </c>
      <c r="E4810" s="11" t="s">
        <v>125</v>
      </c>
      <c r="F4810" s="36" t="s">
        <v>59</v>
      </c>
      <c r="G4810" s="36" t="s">
        <v>1556</v>
      </c>
      <c r="H4810" s="9" t="s">
        <v>6737</v>
      </c>
      <c r="I4810" s="10">
        <v>3</v>
      </c>
      <c r="J4810" s="12">
        <v>5</v>
      </c>
      <c r="K4810" s="12">
        <v>0</v>
      </c>
      <c r="L4810" s="12">
        <v>0</v>
      </c>
      <c r="M4810" s="12">
        <v>0</v>
      </c>
      <c r="N4810" s="39">
        <v>0</v>
      </c>
      <c r="O4810" s="31">
        <v>0.47249999999999998</v>
      </c>
      <c r="P4810" s="11" t="s">
        <v>99</v>
      </c>
    </row>
    <row r="4811" spans="1:16" ht="60" x14ac:dyDescent="0.25">
      <c r="A4811" s="38">
        <v>41185</v>
      </c>
      <c r="B4811" s="38">
        <v>41185</v>
      </c>
      <c r="C4811" s="11">
        <v>2012</v>
      </c>
      <c r="D4811" s="35" t="s">
        <v>115</v>
      </c>
      <c r="E4811" s="11" t="s">
        <v>116</v>
      </c>
      <c r="F4811" s="36" t="s">
        <v>51</v>
      </c>
      <c r="G4811" s="36" t="s">
        <v>498</v>
      </c>
      <c r="H4811" s="9" t="s">
        <v>6738</v>
      </c>
      <c r="I4811" s="10">
        <v>5</v>
      </c>
      <c r="J4811" s="12">
        <v>14</v>
      </c>
      <c r="K4811" s="12">
        <v>0</v>
      </c>
      <c r="L4811" s="12">
        <v>0</v>
      </c>
      <c r="M4811" s="12">
        <v>0</v>
      </c>
      <c r="N4811" s="39">
        <v>0</v>
      </c>
      <c r="O4811" s="31">
        <v>3.9690000000000003E-2</v>
      </c>
      <c r="P4811" s="11" t="s">
        <v>99</v>
      </c>
    </row>
    <row r="4812" spans="1:16" ht="60" x14ac:dyDescent="0.25">
      <c r="A4812" s="38">
        <v>41185</v>
      </c>
      <c r="B4812" s="38">
        <v>41185</v>
      </c>
      <c r="C4812" s="11">
        <v>2012</v>
      </c>
      <c r="D4812" s="35" t="s">
        <v>109</v>
      </c>
      <c r="E4812" s="11" t="s">
        <v>110</v>
      </c>
      <c r="F4812" s="36" t="s">
        <v>55</v>
      </c>
      <c r="G4812" s="36" t="s">
        <v>5352</v>
      </c>
      <c r="H4812" s="9" t="s">
        <v>6739</v>
      </c>
      <c r="I4812" s="10">
        <v>0</v>
      </c>
      <c r="J4812" s="12">
        <v>7</v>
      </c>
      <c r="K4812" s="12">
        <v>0</v>
      </c>
      <c r="L4812" s="12">
        <v>0</v>
      </c>
      <c r="M4812" s="12">
        <v>0</v>
      </c>
      <c r="N4812" s="39">
        <v>0</v>
      </c>
      <c r="O4812" s="31">
        <v>0</v>
      </c>
      <c r="P4812" s="11" t="s">
        <v>99</v>
      </c>
    </row>
    <row r="4813" spans="1:16" ht="48" x14ac:dyDescent="0.25">
      <c r="A4813" s="38">
        <v>41185</v>
      </c>
      <c r="B4813" s="38">
        <v>41185</v>
      </c>
      <c r="C4813" s="11">
        <v>2012</v>
      </c>
      <c r="D4813" s="35" t="s">
        <v>115</v>
      </c>
      <c r="E4813" s="11" t="s">
        <v>116</v>
      </c>
      <c r="F4813" s="36" t="s">
        <v>19</v>
      </c>
      <c r="G4813" s="36" t="s">
        <v>1241</v>
      </c>
      <c r="H4813" s="9" t="s">
        <v>6740</v>
      </c>
      <c r="I4813" s="10">
        <v>0</v>
      </c>
      <c r="J4813" s="12">
        <v>3</v>
      </c>
      <c r="K4813" s="12">
        <v>0</v>
      </c>
      <c r="L4813" s="12">
        <v>0</v>
      </c>
      <c r="M4813" s="12">
        <v>0</v>
      </c>
      <c r="N4813" s="39">
        <v>0</v>
      </c>
      <c r="O4813" s="31">
        <f>(0.28875*2)</f>
        <v>0.57750000000000001</v>
      </c>
      <c r="P4813" s="11" t="s">
        <v>99</v>
      </c>
    </row>
    <row r="4814" spans="1:16" ht="60" x14ac:dyDescent="0.25">
      <c r="A4814" s="38">
        <v>41189</v>
      </c>
      <c r="B4814" s="38">
        <v>41189</v>
      </c>
      <c r="C4814" s="11">
        <v>2012</v>
      </c>
      <c r="D4814" s="35" t="s">
        <v>115</v>
      </c>
      <c r="E4814" s="11" t="s">
        <v>116</v>
      </c>
      <c r="F4814" s="36" t="s">
        <v>59</v>
      </c>
      <c r="G4814" s="36" t="s">
        <v>484</v>
      </c>
      <c r="H4814" s="9" t="s">
        <v>6741</v>
      </c>
      <c r="I4814" s="10">
        <v>5</v>
      </c>
      <c r="J4814" s="12">
        <v>26</v>
      </c>
      <c r="K4814" s="12">
        <v>0</v>
      </c>
      <c r="L4814" s="12">
        <v>0</v>
      </c>
      <c r="M4814" s="12">
        <v>0</v>
      </c>
      <c r="N4814" s="39">
        <v>0</v>
      </c>
      <c r="O4814" s="31">
        <v>0.42</v>
      </c>
      <c r="P4814" s="11" t="s">
        <v>99</v>
      </c>
    </row>
    <row r="4815" spans="1:16" ht="84" x14ac:dyDescent="0.25">
      <c r="A4815" s="38">
        <v>41191</v>
      </c>
      <c r="B4815" s="38">
        <v>41191</v>
      </c>
      <c r="C4815" s="11">
        <v>2012</v>
      </c>
      <c r="D4815" s="35" t="s">
        <v>115</v>
      </c>
      <c r="E4815" s="11" t="s">
        <v>116</v>
      </c>
      <c r="F4815" s="36" t="s">
        <v>92</v>
      </c>
      <c r="G4815" s="36" t="s">
        <v>6742</v>
      </c>
      <c r="H4815" s="9" t="s">
        <v>6743</v>
      </c>
      <c r="I4815" s="10">
        <v>1</v>
      </c>
      <c r="J4815" s="12">
        <v>17</v>
      </c>
      <c r="K4815" s="12">
        <v>0</v>
      </c>
      <c r="L4815" s="12">
        <v>0</v>
      </c>
      <c r="M4815" s="12">
        <v>0</v>
      </c>
      <c r="N4815" s="39">
        <v>0</v>
      </c>
      <c r="O4815" s="31">
        <v>0.42</v>
      </c>
      <c r="P4815" s="11" t="s">
        <v>99</v>
      </c>
    </row>
    <row r="4816" spans="1:16" ht="60" x14ac:dyDescent="0.25">
      <c r="A4816" s="38">
        <v>41197</v>
      </c>
      <c r="B4816" s="38">
        <v>41197</v>
      </c>
      <c r="C4816" s="11">
        <v>2012</v>
      </c>
      <c r="D4816" s="35" t="s">
        <v>115</v>
      </c>
      <c r="E4816" s="11" t="s">
        <v>116</v>
      </c>
      <c r="F4816" s="36" t="s">
        <v>598</v>
      </c>
      <c r="G4816" s="36" t="s">
        <v>1246</v>
      </c>
      <c r="H4816" s="9" t="s">
        <v>6744</v>
      </c>
      <c r="I4816" s="10">
        <v>0</v>
      </c>
      <c r="J4816" s="12">
        <v>375</v>
      </c>
      <c r="K4816" s="12">
        <v>0</v>
      </c>
      <c r="L4816" s="12">
        <v>0</v>
      </c>
      <c r="M4816" s="12">
        <v>0</v>
      </c>
      <c r="N4816" s="39">
        <v>0</v>
      </c>
      <c r="O4816" s="31">
        <v>0</v>
      </c>
      <c r="P4816" s="11" t="s">
        <v>99</v>
      </c>
    </row>
    <row r="4817" spans="1:16" ht="72" x14ac:dyDescent="0.25">
      <c r="A4817" s="34">
        <v>41198</v>
      </c>
      <c r="B4817" s="34">
        <v>41017</v>
      </c>
      <c r="C4817" s="11">
        <v>2012</v>
      </c>
      <c r="D4817" s="35" t="s">
        <v>13</v>
      </c>
      <c r="E4817" s="11" t="s">
        <v>112</v>
      </c>
      <c r="F4817" s="36" t="s">
        <v>51</v>
      </c>
      <c r="G4817" s="36" t="s">
        <v>6206</v>
      </c>
      <c r="H4817" s="9" t="s">
        <v>6745</v>
      </c>
      <c r="I4817" s="10">
        <v>0</v>
      </c>
      <c r="J4817" s="12">
        <v>8</v>
      </c>
      <c r="K4817" s="12">
        <v>0</v>
      </c>
      <c r="L4817" s="12">
        <v>0</v>
      </c>
      <c r="M4817" s="12">
        <v>0</v>
      </c>
      <c r="N4817" s="39">
        <v>0</v>
      </c>
      <c r="O4817" s="31">
        <v>0</v>
      </c>
      <c r="P4817" s="11" t="s">
        <v>99</v>
      </c>
    </row>
    <row r="4818" spans="1:16" ht="36" x14ac:dyDescent="0.25">
      <c r="A4818" s="38">
        <v>41198</v>
      </c>
      <c r="B4818" s="38">
        <v>41199</v>
      </c>
      <c r="C4818" s="11">
        <v>2012</v>
      </c>
      <c r="D4818" s="11" t="s">
        <v>34</v>
      </c>
      <c r="E4818" s="11" t="s">
        <v>67</v>
      </c>
      <c r="F4818" s="36" t="s">
        <v>72</v>
      </c>
      <c r="G4818" s="36" t="s">
        <v>6746</v>
      </c>
      <c r="H4818" s="9" t="s">
        <v>6747</v>
      </c>
      <c r="I4818" s="10">
        <v>0</v>
      </c>
      <c r="J4818" s="12">
        <v>19268</v>
      </c>
      <c r="K4818" s="12">
        <v>39</v>
      </c>
      <c r="L4818" s="12">
        <v>0</v>
      </c>
      <c r="M4818" s="12">
        <v>0</v>
      </c>
      <c r="N4818" s="39">
        <v>1010.2</v>
      </c>
      <c r="O4818" s="31">
        <v>1542.85</v>
      </c>
      <c r="P4818" s="51" t="s">
        <v>38</v>
      </c>
    </row>
    <row r="4819" spans="1:16" ht="72" x14ac:dyDescent="0.25">
      <c r="A4819" s="38">
        <v>41199</v>
      </c>
      <c r="B4819" s="38">
        <v>41199</v>
      </c>
      <c r="C4819" s="11">
        <v>2012</v>
      </c>
      <c r="D4819" s="35" t="s">
        <v>13</v>
      </c>
      <c r="E4819" s="11" t="s">
        <v>149</v>
      </c>
      <c r="F4819" s="36" t="s">
        <v>51</v>
      </c>
      <c r="G4819" s="36" t="s">
        <v>6748</v>
      </c>
      <c r="H4819" s="9" t="s">
        <v>6749</v>
      </c>
      <c r="I4819" s="10">
        <v>0</v>
      </c>
      <c r="J4819" s="12">
        <v>4000</v>
      </c>
      <c r="K4819" s="12">
        <v>0</v>
      </c>
      <c r="L4819" s="12">
        <v>0</v>
      </c>
      <c r="M4819" s="12">
        <v>0</v>
      </c>
      <c r="N4819" s="39">
        <v>0</v>
      </c>
      <c r="O4819" s="31">
        <v>0</v>
      </c>
      <c r="P4819" s="11" t="s">
        <v>99</v>
      </c>
    </row>
    <row r="4820" spans="1:16" ht="48" x14ac:dyDescent="0.25">
      <c r="A4820" s="38">
        <v>41199</v>
      </c>
      <c r="B4820" s="38">
        <v>41199</v>
      </c>
      <c r="C4820" s="11">
        <v>2012</v>
      </c>
      <c r="D4820" s="35" t="s">
        <v>115</v>
      </c>
      <c r="E4820" s="11" t="s">
        <v>116</v>
      </c>
      <c r="F4820" s="36" t="s">
        <v>75</v>
      </c>
      <c r="G4820" s="36" t="s">
        <v>574</v>
      </c>
      <c r="H4820" s="9" t="s">
        <v>6750</v>
      </c>
      <c r="I4820" s="10">
        <v>0</v>
      </c>
      <c r="J4820" s="12">
        <v>0</v>
      </c>
      <c r="K4820" s="12">
        <v>0</v>
      </c>
      <c r="L4820" s="12">
        <v>0</v>
      </c>
      <c r="M4820" s="12">
        <v>0</v>
      </c>
      <c r="N4820" s="39">
        <v>0</v>
      </c>
      <c r="O4820" s="31">
        <v>0</v>
      </c>
      <c r="P4820" s="11" t="s">
        <v>99</v>
      </c>
    </row>
    <row r="4821" spans="1:16" ht="96" x14ac:dyDescent="0.25">
      <c r="A4821" s="34">
        <v>41200</v>
      </c>
      <c r="B4821" s="34">
        <v>41200</v>
      </c>
      <c r="C4821" s="11">
        <v>2012</v>
      </c>
      <c r="D4821" s="35" t="s">
        <v>13</v>
      </c>
      <c r="E4821" s="11" t="s">
        <v>149</v>
      </c>
      <c r="F4821" s="36" t="s">
        <v>59</v>
      </c>
      <c r="G4821" s="36" t="s">
        <v>1761</v>
      </c>
      <c r="H4821" s="9" t="s">
        <v>6751</v>
      </c>
      <c r="I4821" s="10">
        <v>0</v>
      </c>
      <c r="J4821" s="12">
        <v>20</v>
      </c>
      <c r="K4821" s="12">
        <v>0</v>
      </c>
      <c r="L4821" s="12">
        <v>0</v>
      </c>
      <c r="M4821" s="12">
        <v>0</v>
      </c>
      <c r="N4821" s="39">
        <v>0</v>
      </c>
      <c r="O4821" s="31">
        <v>0</v>
      </c>
      <c r="P4821" s="11" t="s">
        <v>99</v>
      </c>
    </row>
    <row r="4822" spans="1:16" ht="48" x14ac:dyDescent="0.25">
      <c r="A4822" s="38">
        <v>41200</v>
      </c>
      <c r="B4822" s="38">
        <v>41200</v>
      </c>
      <c r="C4822" s="11">
        <v>2012</v>
      </c>
      <c r="D4822" s="35" t="s">
        <v>13</v>
      </c>
      <c r="E4822" s="11" t="s">
        <v>112</v>
      </c>
      <c r="F4822" s="36" t="s">
        <v>92</v>
      </c>
      <c r="G4822" s="36" t="s">
        <v>1495</v>
      </c>
      <c r="H4822" s="9" t="s">
        <v>6752</v>
      </c>
      <c r="I4822" s="10">
        <v>0</v>
      </c>
      <c r="J4822" s="12">
        <v>6</v>
      </c>
      <c r="K4822" s="12">
        <v>0</v>
      </c>
      <c r="L4822" s="12">
        <v>0</v>
      </c>
      <c r="M4822" s="12">
        <v>0</v>
      </c>
      <c r="N4822" s="39">
        <v>0</v>
      </c>
      <c r="O4822" s="31">
        <v>0</v>
      </c>
      <c r="P4822" s="11" t="s">
        <v>99</v>
      </c>
    </row>
    <row r="4823" spans="1:16" ht="84" x14ac:dyDescent="0.25">
      <c r="A4823" s="38">
        <v>41201</v>
      </c>
      <c r="B4823" s="38">
        <v>41201</v>
      </c>
      <c r="C4823" s="11">
        <v>2012</v>
      </c>
      <c r="D4823" s="35" t="s">
        <v>115</v>
      </c>
      <c r="E4823" s="11" t="s">
        <v>116</v>
      </c>
      <c r="F4823" s="36" t="s">
        <v>189</v>
      </c>
      <c r="G4823" s="36" t="s">
        <v>189</v>
      </c>
      <c r="H4823" s="9" t="s">
        <v>6753</v>
      </c>
      <c r="I4823" s="10">
        <v>0</v>
      </c>
      <c r="J4823" s="12">
        <v>0</v>
      </c>
      <c r="K4823" s="12">
        <v>0</v>
      </c>
      <c r="L4823" s="12">
        <v>0</v>
      </c>
      <c r="M4823" s="12">
        <v>0</v>
      </c>
      <c r="N4823" s="39">
        <v>0</v>
      </c>
      <c r="O4823" s="31">
        <v>0</v>
      </c>
      <c r="P4823" s="11" t="s">
        <v>99</v>
      </c>
    </row>
    <row r="4824" spans="1:16" ht="60" x14ac:dyDescent="0.25">
      <c r="A4824" s="38">
        <v>41204</v>
      </c>
      <c r="B4824" s="38">
        <v>41182</v>
      </c>
      <c r="C4824" s="11">
        <v>2012</v>
      </c>
      <c r="D4824" s="35" t="s">
        <v>13</v>
      </c>
      <c r="E4824" s="11" t="s">
        <v>149</v>
      </c>
      <c r="F4824" s="36" t="s">
        <v>32</v>
      </c>
      <c r="G4824" s="36" t="s">
        <v>6754</v>
      </c>
      <c r="H4824" s="9" t="s">
        <v>6755</v>
      </c>
      <c r="I4824" s="10">
        <v>0</v>
      </c>
      <c r="J4824" s="12">
        <v>70</v>
      </c>
      <c r="K4824" s="12">
        <v>0</v>
      </c>
      <c r="L4824" s="12">
        <v>0</v>
      </c>
      <c r="M4824" s="12">
        <v>0</v>
      </c>
      <c r="N4824" s="39">
        <v>0</v>
      </c>
      <c r="O4824" s="31">
        <v>0</v>
      </c>
      <c r="P4824" s="11" t="s">
        <v>99</v>
      </c>
    </row>
    <row r="4825" spans="1:16" ht="48" x14ac:dyDescent="0.25">
      <c r="A4825" s="38">
        <v>41206</v>
      </c>
      <c r="B4825" s="38">
        <v>41206</v>
      </c>
      <c r="C4825" s="11">
        <v>2012</v>
      </c>
      <c r="D4825" s="35" t="s">
        <v>115</v>
      </c>
      <c r="E4825" s="11" t="s">
        <v>116</v>
      </c>
      <c r="F4825" s="36" t="s">
        <v>162</v>
      </c>
      <c r="G4825" s="36" t="s">
        <v>6756</v>
      </c>
      <c r="H4825" s="9" t="s">
        <v>6757</v>
      </c>
      <c r="I4825" s="10">
        <v>2</v>
      </c>
      <c r="J4825" s="12">
        <v>11</v>
      </c>
      <c r="K4825" s="12">
        <v>0</v>
      </c>
      <c r="L4825" s="12">
        <v>0</v>
      </c>
      <c r="M4825" s="12">
        <v>0</v>
      </c>
      <c r="N4825" s="39">
        <v>0</v>
      </c>
      <c r="O4825" s="31">
        <v>0</v>
      </c>
      <c r="P4825" s="11" t="s">
        <v>99</v>
      </c>
    </row>
    <row r="4826" spans="1:16" ht="72" x14ac:dyDescent="0.25">
      <c r="A4826" s="34">
        <v>41206</v>
      </c>
      <c r="B4826" s="34">
        <v>41206</v>
      </c>
      <c r="C4826" s="11">
        <v>2012</v>
      </c>
      <c r="D4826" s="35" t="s">
        <v>115</v>
      </c>
      <c r="E4826" s="11" t="s">
        <v>116</v>
      </c>
      <c r="F4826" s="36" t="s">
        <v>97</v>
      </c>
      <c r="G4826" s="36" t="s">
        <v>1416</v>
      </c>
      <c r="H4826" s="9" t="s">
        <v>6758</v>
      </c>
      <c r="I4826" s="10">
        <v>0</v>
      </c>
      <c r="J4826" s="12">
        <v>2</v>
      </c>
      <c r="K4826" s="12">
        <v>0</v>
      </c>
      <c r="L4826" s="12">
        <v>0</v>
      </c>
      <c r="M4826" s="12">
        <v>0</v>
      </c>
      <c r="N4826" s="39">
        <v>0</v>
      </c>
      <c r="O4826" s="31">
        <v>0</v>
      </c>
      <c r="P4826" s="11" t="s">
        <v>99</v>
      </c>
    </row>
    <row r="4827" spans="1:16" ht="60" x14ac:dyDescent="0.25">
      <c r="A4827" s="38">
        <v>41206</v>
      </c>
      <c r="B4827" s="38">
        <v>41206</v>
      </c>
      <c r="C4827" s="11">
        <v>2012</v>
      </c>
      <c r="D4827" s="35" t="s">
        <v>115</v>
      </c>
      <c r="E4827" s="11" t="s">
        <v>116</v>
      </c>
      <c r="F4827" s="36" t="s">
        <v>44</v>
      </c>
      <c r="G4827" s="36" t="s">
        <v>1001</v>
      </c>
      <c r="H4827" s="9" t="s">
        <v>6759</v>
      </c>
      <c r="I4827" s="10">
        <v>0</v>
      </c>
      <c r="J4827" s="12">
        <v>0</v>
      </c>
      <c r="K4827" s="12">
        <v>0</v>
      </c>
      <c r="L4827" s="12">
        <v>0</v>
      </c>
      <c r="M4827" s="12">
        <v>0</v>
      </c>
      <c r="N4827" s="39">
        <v>0</v>
      </c>
      <c r="O4827" s="31">
        <v>0.28875000000000001</v>
      </c>
      <c r="P4827" s="11" t="s">
        <v>99</v>
      </c>
    </row>
    <row r="4828" spans="1:16" ht="36" x14ac:dyDescent="0.25">
      <c r="A4828" s="38">
        <v>41207</v>
      </c>
      <c r="B4828" s="38">
        <v>41207</v>
      </c>
      <c r="C4828" s="11">
        <v>2012</v>
      </c>
      <c r="D4828" s="35" t="s">
        <v>13</v>
      </c>
      <c r="E4828" s="11" t="s">
        <v>125</v>
      </c>
      <c r="F4828" s="36" t="s">
        <v>51</v>
      </c>
      <c r="G4828" s="36" t="s">
        <v>5431</v>
      </c>
      <c r="H4828" s="9" t="s">
        <v>6760</v>
      </c>
      <c r="I4828" s="10">
        <v>2</v>
      </c>
      <c r="J4828" s="12">
        <v>7</v>
      </c>
      <c r="K4828" s="12">
        <v>1</v>
      </c>
      <c r="L4828" s="12">
        <v>0</v>
      </c>
      <c r="M4828" s="12">
        <v>0</v>
      </c>
      <c r="N4828" s="39">
        <v>0</v>
      </c>
      <c r="O4828" s="31">
        <v>0.12</v>
      </c>
      <c r="P4828" s="11" t="s">
        <v>99</v>
      </c>
    </row>
    <row r="4829" spans="1:16" ht="36" x14ac:dyDescent="0.25">
      <c r="A4829" s="38">
        <v>41207</v>
      </c>
      <c r="B4829" s="38">
        <v>41207</v>
      </c>
      <c r="C4829" s="11">
        <v>2012</v>
      </c>
      <c r="D4829" s="35" t="s">
        <v>13</v>
      </c>
      <c r="E4829" s="11" t="s">
        <v>112</v>
      </c>
      <c r="F4829" s="36" t="s">
        <v>15</v>
      </c>
      <c r="G4829" s="36" t="s">
        <v>6265</v>
      </c>
      <c r="H4829" s="9" t="s">
        <v>6761</v>
      </c>
      <c r="I4829" s="10">
        <v>3</v>
      </c>
      <c r="J4829" s="12">
        <v>3</v>
      </c>
      <c r="K4829" s="12">
        <v>1</v>
      </c>
      <c r="L4829" s="12">
        <v>0</v>
      </c>
      <c r="M4829" s="12">
        <v>0</v>
      </c>
      <c r="N4829" s="39">
        <v>0</v>
      </c>
      <c r="O4829" s="31">
        <v>0.12</v>
      </c>
      <c r="P4829" s="11" t="s">
        <v>99</v>
      </c>
    </row>
    <row r="4830" spans="1:16" ht="60" x14ac:dyDescent="0.25">
      <c r="A4830" s="38">
        <v>41207</v>
      </c>
      <c r="B4830" s="38">
        <v>41207</v>
      </c>
      <c r="C4830" s="11">
        <v>2012</v>
      </c>
      <c r="D4830" s="35" t="s">
        <v>13</v>
      </c>
      <c r="E4830" s="11" t="s">
        <v>149</v>
      </c>
      <c r="F4830" s="36" t="s">
        <v>189</v>
      </c>
      <c r="G4830" s="36" t="s">
        <v>189</v>
      </c>
      <c r="H4830" s="9" t="s">
        <v>6762</v>
      </c>
      <c r="I4830" s="10">
        <v>0</v>
      </c>
      <c r="J4830" s="12">
        <v>2</v>
      </c>
      <c r="K4830" s="12">
        <v>0</v>
      </c>
      <c r="L4830" s="12">
        <v>0</v>
      </c>
      <c r="M4830" s="12">
        <v>0</v>
      </c>
      <c r="N4830" s="39">
        <v>0</v>
      </c>
      <c r="O4830" s="31">
        <v>0</v>
      </c>
      <c r="P4830" s="11" t="s">
        <v>99</v>
      </c>
    </row>
    <row r="4831" spans="1:16" ht="84" x14ac:dyDescent="0.25">
      <c r="A4831" s="38">
        <v>41208</v>
      </c>
      <c r="B4831" s="38">
        <v>41208</v>
      </c>
      <c r="C4831" s="11">
        <v>2012</v>
      </c>
      <c r="D4831" s="35" t="s">
        <v>115</v>
      </c>
      <c r="E4831" s="11" t="s">
        <v>116</v>
      </c>
      <c r="F4831" s="36" t="s">
        <v>59</v>
      </c>
      <c r="G4831" s="36" t="s">
        <v>1556</v>
      </c>
      <c r="H4831" s="9" t="s">
        <v>6763</v>
      </c>
      <c r="I4831" s="10">
        <v>4</v>
      </c>
      <c r="J4831" s="12">
        <v>23</v>
      </c>
      <c r="K4831" s="12">
        <v>0</v>
      </c>
      <c r="L4831" s="12">
        <v>0</v>
      </c>
      <c r="M4831" s="12">
        <v>0</v>
      </c>
      <c r="N4831" s="39">
        <v>0</v>
      </c>
      <c r="O4831" s="31">
        <f>(420000+39690)/1000000</f>
        <v>0.45968999999999999</v>
      </c>
      <c r="P4831" s="11" t="s">
        <v>99</v>
      </c>
    </row>
    <row r="4832" spans="1:16" ht="60" x14ac:dyDescent="0.25">
      <c r="A4832" s="38">
        <v>41208</v>
      </c>
      <c r="B4832" s="38">
        <v>41208</v>
      </c>
      <c r="C4832" s="11">
        <v>2012</v>
      </c>
      <c r="D4832" s="35" t="s">
        <v>13</v>
      </c>
      <c r="E4832" s="11" t="s">
        <v>125</v>
      </c>
      <c r="F4832" s="36" t="s">
        <v>55</v>
      </c>
      <c r="G4832" s="36" t="s">
        <v>2060</v>
      </c>
      <c r="H4832" s="9" t="s">
        <v>6764</v>
      </c>
      <c r="I4832" s="10">
        <v>0</v>
      </c>
      <c r="J4832" s="12">
        <v>60</v>
      </c>
      <c r="K4832" s="12">
        <v>0</v>
      </c>
      <c r="L4832" s="12">
        <v>0</v>
      </c>
      <c r="M4832" s="12">
        <v>0</v>
      </c>
      <c r="N4832" s="39">
        <v>0</v>
      </c>
      <c r="O4832" s="31">
        <v>0</v>
      </c>
      <c r="P4832" s="11" t="s">
        <v>99</v>
      </c>
    </row>
    <row r="4833" spans="1:16" ht="36" x14ac:dyDescent="0.25">
      <c r="A4833" s="38">
        <v>41210</v>
      </c>
      <c r="B4833" s="38">
        <v>41210</v>
      </c>
      <c r="C4833" s="11">
        <v>2012</v>
      </c>
      <c r="D4833" s="35" t="s">
        <v>115</v>
      </c>
      <c r="E4833" s="11" t="s">
        <v>116</v>
      </c>
      <c r="F4833" s="36" t="s">
        <v>59</v>
      </c>
      <c r="G4833" s="36" t="s">
        <v>1761</v>
      </c>
      <c r="H4833" s="9" t="s">
        <v>6765</v>
      </c>
      <c r="I4833" s="10">
        <v>0</v>
      </c>
      <c r="J4833" s="12">
        <v>16</v>
      </c>
      <c r="K4833" s="12">
        <v>0</v>
      </c>
      <c r="L4833" s="12">
        <v>0</v>
      </c>
      <c r="M4833" s="12">
        <v>0</v>
      </c>
      <c r="N4833" s="39">
        <v>0</v>
      </c>
      <c r="O4833" s="31">
        <v>0.42</v>
      </c>
      <c r="P4833" s="11" t="s">
        <v>99</v>
      </c>
    </row>
    <row r="4834" spans="1:16" ht="108" x14ac:dyDescent="0.25">
      <c r="A4834" s="38">
        <v>41212</v>
      </c>
      <c r="B4834" s="38">
        <v>41212</v>
      </c>
      <c r="C4834" s="11">
        <v>2012</v>
      </c>
      <c r="D4834" s="35" t="s">
        <v>13</v>
      </c>
      <c r="E4834" s="11" t="s">
        <v>149</v>
      </c>
      <c r="F4834" s="36" t="s">
        <v>21</v>
      </c>
      <c r="G4834" s="36" t="s">
        <v>2176</v>
      </c>
      <c r="H4834" s="9" t="s">
        <v>6766</v>
      </c>
      <c r="I4834" s="10">
        <v>0</v>
      </c>
      <c r="J4834" s="12">
        <v>20</v>
      </c>
      <c r="K4834" s="12">
        <v>4</v>
      </c>
      <c r="L4834" s="12">
        <v>0</v>
      </c>
      <c r="M4834" s="12">
        <v>0</v>
      </c>
      <c r="N4834" s="39">
        <v>0</v>
      </c>
      <c r="O4834" s="31">
        <f>((472500)+(4*5500)+(3*39690))/1000000</f>
        <v>0.61356999999999995</v>
      </c>
      <c r="P4834" s="11" t="s">
        <v>99</v>
      </c>
    </row>
    <row r="4835" spans="1:16" ht="72" x14ac:dyDescent="0.25">
      <c r="A4835" s="38">
        <v>41213</v>
      </c>
      <c r="B4835" s="38">
        <v>41213</v>
      </c>
      <c r="C4835" s="11">
        <v>2012</v>
      </c>
      <c r="D4835" s="35" t="s">
        <v>13</v>
      </c>
      <c r="E4835" s="11" t="s">
        <v>173</v>
      </c>
      <c r="F4835" s="36" t="s">
        <v>47</v>
      </c>
      <c r="G4835" s="36" t="s">
        <v>2113</v>
      </c>
      <c r="H4835" s="9" t="s">
        <v>6767</v>
      </c>
      <c r="I4835" s="10">
        <v>0</v>
      </c>
      <c r="J4835" s="12">
        <v>0</v>
      </c>
      <c r="K4835" s="12">
        <v>0</v>
      </c>
      <c r="L4835" s="12">
        <v>0</v>
      </c>
      <c r="M4835" s="12">
        <v>0</v>
      </c>
      <c r="N4835" s="39">
        <v>0</v>
      </c>
      <c r="O4835" s="31">
        <f>(200*26.3)/1000000</f>
        <v>5.2599999999999999E-3</v>
      </c>
      <c r="P4835" s="11" t="s">
        <v>99</v>
      </c>
    </row>
    <row r="4836" spans="1:16" ht="48" x14ac:dyDescent="0.25">
      <c r="A4836" s="38">
        <v>41214</v>
      </c>
      <c r="B4836" s="38">
        <v>41214</v>
      </c>
      <c r="C4836" s="11">
        <v>2012</v>
      </c>
      <c r="D4836" s="35" t="s">
        <v>115</v>
      </c>
      <c r="E4836" s="11" t="s">
        <v>116</v>
      </c>
      <c r="F4836" s="36" t="s">
        <v>155</v>
      </c>
      <c r="G4836" s="36" t="s">
        <v>6768</v>
      </c>
      <c r="H4836" s="9" t="s">
        <v>6769</v>
      </c>
      <c r="I4836" s="10">
        <v>4</v>
      </c>
      <c r="J4836" s="12">
        <v>24</v>
      </c>
      <c r="K4836" s="12">
        <v>0</v>
      </c>
      <c r="L4836" s="12">
        <v>0</v>
      </c>
      <c r="M4836" s="12">
        <v>0</v>
      </c>
      <c r="N4836" s="39">
        <v>0</v>
      </c>
      <c r="O4836" s="31">
        <v>0.42</v>
      </c>
      <c r="P4836" s="11" t="s">
        <v>99</v>
      </c>
    </row>
    <row r="4837" spans="1:16" ht="36" x14ac:dyDescent="0.25">
      <c r="A4837" s="38">
        <v>41215</v>
      </c>
      <c r="B4837" s="38">
        <v>41218</v>
      </c>
      <c r="C4837" s="11">
        <v>2012</v>
      </c>
      <c r="D4837" s="11" t="s">
        <v>34</v>
      </c>
      <c r="E4837" s="11" t="s">
        <v>35</v>
      </c>
      <c r="F4837" s="36" t="s">
        <v>75</v>
      </c>
      <c r="G4837" s="36" t="s">
        <v>6770</v>
      </c>
      <c r="H4837" s="9" t="s">
        <v>6771</v>
      </c>
      <c r="I4837" s="10">
        <v>0</v>
      </c>
      <c r="J4837" s="12">
        <v>125</v>
      </c>
      <c r="K4837" s="12">
        <v>0</v>
      </c>
      <c r="L4837" s="12">
        <v>0</v>
      </c>
      <c r="M4837" s="12">
        <v>0</v>
      </c>
      <c r="N4837" s="39">
        <v>395.52</v>
      </c>
      <c r="O4837" s="31">
        <v>5.5190000000000001</v>
      </c>
      <c r="P4837" s="36" t="s">
        <v>41</v>
      </c>
    </row>
    <row r="4838" spans="1:16" ht="60" x14ac:dyDescent="0.25">
      <c r="A4838" s="34">
        <v>41215</v>
      </c>
      <c r="B4838" s="34">
        <v>41215</v>
      </c>
      <c r="C4838" s="11">
        <v>2012</v>
      </c>
      <c r="D4838" s="35" t="s">
        <v>115</v>
      </c>
      <c r="E4838" s="11" t="s">
        <v>116</v>
      </c>
      <c r="F4838" s="36" t="s">
        <v>47</v>
      </c>
      <c r="G4838" s="36" t="s">
        <v>2254</v>
      </c>
      <c r="H4838" s="9" t="s">
        <v>6772</v>
      </c>
      <c r="I4838" s="10">
        <v>0</v>
      </c>
      <c r="J4838" s="12">
        <v>30</v>
      </c>
      <c r="K4838" s="12">
        <v>0</v>
      </c>
      <c r="L4838" s="12">
        <v>0</v>
      </c>
      <c r="M4838" s="12">
        <v>0</v>
      </c>
      <c r="N4838" s="39">
        <v>0</v>
      </c>
      <c r="O4838" s="31">
        <f>((288750+420000))/1000000</f>
        <v>0.70874999999999999</v>
      </c>
      <c r="P4838" s="11" t="s">
        <v>99</v>
      </c>
    </row>
    <row r="4839" spans="1:16" ht="72" x14ac:dyDescent="0.25">
      <c r="A4839" s="34">
        <v>41216</v>
      </c>
      <c r="B4839" s="34">
        <v>41216</v>
      </c>
      <c r="C4839" s="11">
        <v>2012</v>
      </c>
      <c r="D4839" s="35" t="s">
        <v>13</v>
      </c>
      <c r="E4839" s="11" t="s">
        <v>149</v>
      </c>
      <c r="F4839" s="36" t="s">
        <v>162</v>
      </c>
      <c r="G4839" s="36" t="s">
        <v>2414</v>
      </c>
      <c r="H4839" s="9" t="s">
        <v>6773</v>
      </c>
      <c r="I4839" s="10">
        <v>0</v>
      </c>
      <c r="J4839" s="12">
        <v>4</v>
      </c>
      <c r="K4839" s="12">
        <v>0</v>
      </c>
      <c r="L4839" s="12">
        <v>0</v>
      </c>
      <c r="M4839" s="12">
        <v>0</v>
      </c>
      <c r="N4839" s="39">
        <v>0</v>
      </c>
      <c r="O4839" s="31">
        <v>0</v>
      </c>
      <c r="P4839" s="11" t="s">
        <v>99</v>
      </c>
    </row>
    <row r="4840" spans="1:16" ht="48" x14ac:dyDescent="0.25">
      <c r="A4840" s="38">
        <v>41226</v>
      </c>
      <c r="B4840" s="38">
        <v>41226</v>
      </c>
      <c r="C4840" s="11">
        <v>2012</v>
      </c>
      <c r="D4840" s="35" t="s">
        <v>13</v>
      </c>
      <c r="E4840" s="11" t="s">
        <v>125</v>
      </c>
      <c r="F4840" s="36" t="s">
        <v>47</v>
      </c>
      <c r="G4840" s="36" t="s">
        <v>3337</v>
      </c>
      <c r="H4840" s="9" t="s">
        <v>6774</v>
      </c>
      <c r="I4840" s="10">
        <v>2</v>
      </c>
      <c r="J4840" s="12">
        <v>4</v>
      </c>
      <c r="K4840" s="12">
        <v>0</v>
      </c>
      <c r="L4840" s="12">
        <v>0</v>
      </c>
      <c r="M4840" s="12">
        <v>0</v>
      </c>
      <c r="N4840" s="39">
        <v>0</v>
      </c>
      <c r="O4840" s="31">
        <v>0</v>
      </c>
      <c r="P4840" s="11" t="s">
        <v>99</v>
      </c>
    </row>
    <row r="4841" spans="1:16" ht="60" x14ac:dyDescent="0.25">
      <c r="A4841" s="38">
        <v>41227</v>
      </c>
      <c r="B4841" s="38">
        <v>41227</v>
      </c>
      <c r="C4841" s="11">
        <v>2012</v>
      </c>
      <c r="D4841" s="35" t="s">
        <v>115</v>
      </c>
      <c r="E4841" s="11" t="s">
        <v>116</v>
      </c>
      <c r="F4841" s="36" t="s">
        <v>62</v>
      </c>
      <c r="G4841" s="36" t="s">
        <v>2030</v>
      </c>
      <c r="H4841" s="9" t="s">
        <v>6775</v>
      </c>
      <c r="I4841" s="10">
        <v>1</v>
      </c>
      <c r="J4841" s="12">
        <v>1</v>
      </c>
      <c r="K4841" s="12">
        <v>0</v>
      </c>
      <c r="L4841" s="12">
        <v>0</v>
      </c>
      <c r="M4841" s="12">
        <v>0</v>
      </c>
      <c r="N4841" s="39">
        <v>0</v>
      </c>
      <c r="O4841" s="31">
        <v>0.28875000000000001</v>
      </c>
      <c r="P4841" s="11" t="s">
        <v>99</v>
      </c>
    </row>
    <row r="4842" spans="1:16" ht="60" x14ac:dyDescent="0.25">
      <c r="A4842" s="38">
        <v>41229</v>
      </c>
      <c r="B4842" s="38">
        <v>41229</v>
      </c>
      <c r="C4842" s="11">
        <v>2012</v>
      </c>
      <c r="D4842" s="35" t="s">
        <v>115</v>
      </c>
      <c r="E4842" s="11" t="s">
        <v>116</v>
      </c>
      <c r="F4842" s="36" t="s">
        <v>97</v>
      </c>
      <c r="G4842" s="36" t="s">
        <v>6776</v>
      </c>
      <c r="H4842" s="9" t="s">
        <v>6777</v>
      </c>
      <c r="I4842" s="10">
        <v>1</v>
      </c>
      <c r="J4842" s="12">
        <v>27</v>
      </c>
      <c r="K4842" s="12">
        <v>0</v>
      </c>
      <c r="L4842" s="12">
        <v>0</v>
      </c>
      <c r="M4842" s="12">
        <v>0</v>
      </c>
      <c r="N4842" s="39">
        <v>0</v>
      </c>
      <c r="O4842" s="31">
        <v>0.25</v>
      </c>
      <c r="P4842" s="11" t="s">
        <v>99</v>
      </c>
    </row>
    <row r="4843" spans="1:16" ht="60" x14ac:dyDescent="0.25">
      <c r="A4843" s="38">
        <v>41229</v>
      </c>
      <c r="B4843" s="38">
        <v>41229</v>
      </c>
      <c r="C4843" s="11">
        <v>2012</v>
      </c>
      <c r="D4843" s="35" t="s">
        <v>13</v>
      </c>
      <c r="E4843" s="11" t="s">
        <v>751</v>
      </c>
      <c r="F4843" s="36" t="s">
        <v>26</v>
      </c>
      <c r="G4843" s="36" t="s">
        <v>1856</v>
      </c>
      <c r="H4843" s="9" t="s">
        <v>6778</v>
      </c>
      <c r="I4843" s="10">
        <v>0</v>
      </c>
      <c r="J4843" s="12">
        <v>980</v>
      </c>
      <c r="K4843" s="12">
        <v>0</v>
      </c>
      <c r="L4843" s="12">
        <v>0</v>
      </c>
      <c r="M4843" s="12">
        <v>0</v>
      </c>
      <c r="N4843" s="39">
        <v>0</v>
      </c>
      <c r="O4843" s="31">
        <v>0</v>
      </c>
      <c r="P4843" s="11" t="s">
        <v>99</v>
      </c>
    </row>
    <row r="4844" spans="1:16" ht="60" x14ac:dyDescent="0.25">
      <c r="A4844" s="38">
        <v>41230</v>
      </c>
      <c r="B4844" s="38">
        <v>41230</v>
      </c>
      <c r="C4844" s="11">
        <v>2012</v>
      </c>
      <c r="D4844" s="35" t="s">
        <v>115</v>
      </c>
      <c r="E4844" s="11" t="s">
        <v>116</v>
      </c>
      <c r="F4844" s="36" t="s">
        <v>62</v>
      </c>
      <c r="G4844" s="36" t="s">
        <v>2054</v>
      </c>
      <c r="H4844" s="9" t="s">
        <v>6779</v>
      </c>
      <c r="I4844" s="10">
        <v>1</v>
      </c>
      <c r="J4844" s="12">
        <v>31</v>
      </c>
      <c r="K4844" s="12">
        <v>0</v>
      </c>
      <c r="L4844" s="12">
        <v>0</v>
      </c>
      <c r="M4844" s="12">
        <v>0</v>
      </c>
      <c r="N4844" s="39">
        <v>0</v>
      </c>
      <c r="O4844" s="31">
        <f>((288750)+(20*39690))/1000000</f>
        <v>1.0825499999999999</v>
      </c>
      <c r="P4844" s="11" t="s">
        <v>99</v>
      </c>
    </row>
    <row r="4845" spans="1:16" ht="48" x14ac:dyDescent="0.25">
      <c r="A4845" s="38">
        <v>41232</v>
      </c>
      <c r="B4845" s="38">
        <v>41232</v>
      </c>
      <c r="C4845" s="11">
        <v>2012</v>
      </c>
      <c r="D4845" s="35" t="s">
        <v>115</v>
      </c>
      <c r="E4845" s="11" t="s">
        <v>116</v>
      </c>
      <c r="F4845" s="36" t="s">
        <v>51</v>
      </c>
      <c r="G4845" s="36" t="s">
        <v>357</v>
      </c>
      <c r="H4845" s="9" t="s">
        <v>6780</v>
      </c>
      <c r="I4845" s="10">
        <v>1</v>
      </c>
      <c r="J4845" s="12">
        <v>11</v>
      </c>
      <c r="K4845" s="12">
        <v>0</v>
      </c>
      <c r="L4845" s="12">
        <v>0</v>
      </c>
      <c r="M4845" s="12">
        <v>0</v>
      </c>
      <c r="N4845" s="39">
        <v>0</v>
      </c>
      <c r="O4845" s="31">
        <f>(7*39690)/1000000</f>
        <v>0.27783000000000002</v>
      </c>
      <c r="P4845" s="11" t="s">
        <v>99</v>
      </c>
    </row>
    <row r="4846" spans="1:16" ht="84" x14ac:dyDescent="0.25">
      <c r="A4846" s="38">
        <v>41234</v>
      </c>
      <c r="B4846" s="38">
        <v>41234</v>
      </c>
      <c r="C4846" s="11">
        <v>2012</v>
      </c>
      <c r="D4846" s="35" t="s">
        <v>115</v>
      </c>
      <c r="E4846" s="11" t="s">
        <v>116</v>
      </c>
      <c r="F4846" s="36" t="s">
        <v>162</v>
      </c>
      <c r="G4846" s="36" t="s">
        <v>6781</v>
      </c>
      <c r="H4846" s="9" t="s">
        <v>6782</v>
      </c>
      <c r="I4846" s="10">
        <v>2</v>
      </c>
      <c r="J4846" s="12">
        <v>8</v>
      </c>
      <c r="K4846" s="12">
        <v>0</v>
      </c>
      <c r="L4846" s="12">
        <v>0</v>
      </c>
      <c r="M4846" s="12">
        <v>0</v>
      </c>
      <c r="N4846" s="39">
        <v>0</v>
      </c>
      <c r="O4846" s="31">
        <v>0.42</v>
      </c>
      <c r="P4846" s="11" t="s">
        <v>99</v>
      </c>
    </row>
    <row r="4847" spans="1:16" ht="36" x14ac:dyDescent="0.25">
      <c r="A4847" s="38">
        <v>41235</v>
      </c>
      <c r="B4847" s="38">
        <v>41235</v>
      </c>
      <c r="C4847" s="11">
        <v>2012</v>
      </c>
      <c r="D4847" s="35" t="s">
        <v>115</v>
      </c>
      <c r="E4847" s="11" t="s">
        <v>116</v>
      </c>
      <c r="F4847" s="36" t="s">
        <v>165</v>
      </c>
      <c r="G4847" s="36" t="s">
        <v>549</v>
      </c>
      <c r="H4847" s="9" t="s">
        <v>6783</v>
      </c>
      <c r="I4847" s="10">
        <v>0</v>
      </c>
      <c r="J4847" s="12">
        <v>2</v>
      </c>
      <c r="K4847" s="12">
        <v>0</v>
      </c>
      <c r="L4847" s="12">
        <v>0</v>
      </c>
      <c r="M4847" s="12">
        <v>0</v>
      </c>
      <c r="N4847" s="39">
        <v>0</v>
      </c>
      <c r="O4847" s="31">
        <v>1.575</v>
      </c>
      <c r="P4847" s="11" t="s">
        <v>99</v>
      </c>
    </row>
    <row r="4848" spans="1:16" ht="48" x14ac:dyDescent="0.25">
      <c r="A4848" s="38">
        <v>41235</v>
      </c>
      <c r="B4848" s="38">
        <v>41235</v>
      </c>
      <c r="C4848" s="11">
        <v>2012</v>
      </c>
      <c r="D4848" s="35" t="s">
        <v>115</v>
      </c>
      <c r="E4848" s="11" t="s">
        <v>116</v>
      </c>
      <c r="F4848" s="36" t="s">
        <v>59</v>
      </c>
      <c r="G4848" s="36" t="s">
        <v>1761</v>
      </c>
      <c r="H4848" s="9" t="s">
        <v>6784</v>
      </c>
      <c r="I4848" s="10">
        <v>0</v>
      </c>
      <c r="J4848" s="12">
        <v>1</v>
      </c>
      <c r="K4848" s="12">
        <v>0</v>
      </c>
      <c r="L4848" s="12">
        <v>0</v>
      </c>
      <c r="M4848" s="12">
        <v>0</v>
      </c>
      <c r="N4848" s="39">
        <v>0</v>
      </c>
      <c r="O4848" s="31">
        <v>0.47249999999999998</v>
      </c>
      <c r="P4848" s="11" t="s">
        <v>99</v>
      </c>
    </row>
    <row r="4849" spans="1:16" ht="48" x14ac:dyDescent="0.25">
      <c r="A4849" s="38">
        <v>41238</v>
      </c>
      <c r="B4849" s="38">
        <v>41238</v>
      </c>
      <c r="C4849" s="11">
        <v>2012</v>
      </c>
      <c r="D4849" s="35" t="s">
        <v>13</v>
      </c>
      <c r="E4849" s="11" t="s">
        <v>149</v>
      </c>
      <c r="F4849" s="36" t="s">
        <v>51</v>
      </c>
      <c r="G4849" s="36" t="s">
        <v>741</v>
      </c>
      <c r="H4849" s="9" t="s">
        <v>6785</v>
      </c>
      <c r="I4849" s="10">
        <v>4</v>
      </c>
      <c r="J4849" s="12">
        <v>5</v>
      </c>
      <c r="K4849" s="12">
        <v>0</v>
      </c>
      <c r="L4849" s="12">
        <v>0</v>
      </c>
      <c r="M4849" s="12">
        <v>0</v>
      </c>
      <c r="N4849" s="39">
        <v>0</v>
      </c>
      <c r="O4849" s="31">
        <v>0</v>
      </c>
      <c r="P4849" s="11" t="s">
        <v>99</v>
      </c>
    </row>
    <row r="4850" spans="1:16" ht="48" x14ac:dyDescent="0.25">
      <c r="A4850" s="38">
        <v>41241</v>
      </c>
      <c r="B4850" s="38">
        <v>41241</v>
      </c>
      <c r="C4850" s="11">
        <v>2012</v>
      </c>
      <c r="D4850" s="35" t="s">
        <v>13</v>
      </c>
      <c r="E4850" s="11" t="s">
        <v>112</v>
      </c>
      <c r="F4850" s="36" t="s">
        <v>47</v>
      </c>
      <c r="G4850" s="36" t="s">
        <v>2113</v>
      </c>
      <c r="H4850" s="9" t="s">
        <v>6786</v>
      </c>
      <c r="I4850" s="10">
        <v>0</v>
      </c>
      <c r="J4850" s="12">
        <v>300</v>
      </c>
      <c r="K4850" s="12">
        <v>0</v>
      </c>
      <c r="L4850" s="12">
        <v>0</v>
      </c>
      <c r="M4850" s="12">
        <v>0</v>
      </c>
      <c r="N4850" s="39">
        <v>0</v>
      </c>
      <c r="O4850" s="31">
        <v>0</v>
      </c>
      <c r="P4850" s="11" t="s">
        <v>99</v>
      </c>
    </row>
    <row r="4851" spans="1:16" ht="36" x14ac:dyDescent="0.25">
      <c r="A4851" s="38">
        <v>41241</v>
      </c>
      <c r="B4851" s="38">
        <v>41241</v>
      </c>
      <c r="C4851" s="11">
        <v>2012</v>
      </c>
      <c r="D4851" s="35" t="s">
        <v>13</v>
      </c>
      <c r="E4851" s="11" t="s">
        <v>112</v>
      </c>
      <c r="F4851" s="36" t="s">
        <v>165</v>
      </c>
      <c r="G4851" s="36" t="s">
        <v>197</v>
      </c>
      <c r="H4851" s="9" t="s">
        <v>6787</v>
      </c>
      <c r="I4851" s="10">
        <v>0</v>
      </c>
      <c r="J4851" s="12">
        <v>30</v>
      </c>
      <c r="K4851" s="12">
        <v>0</v>
      </c>
      <c r="L4851" s="12">
        <v>0</v>
      </c>
      <c r="M4851" s="12">
        <v>0</v>
      </c>
      <c r="N4851" s="39">
        <v>0</v>
      </c>
      <c r="O4851" s="31">
        <v>0</v>
      </c>
      <c r="P4851" s="11" t="s">
        <v>99</v>
      </c>
    </row>
    <row r="4852" spans="1:16" ht="48" x14ac:dyDescent="0.25">
      <c r="A4852" s="38">
        <v>41243</v>
      </c>
      <c r="B4852" s="38">
        <v>41243</v>
      </c>
      <c r="C4852" s="11">
        <v>2012</v>
      </c>
      <c r="D4852" s="35" t="s">
        <v>13</v>
      </c>
      <c r="E4852" s="11" t="s">
        <v>125</v>
      </c>
      <c r="F4852" s="36" t="s">
        <v>51</v>
      </c>
      <c r="G4852" s="36" t="s">
        <v>1755</v>
      </c>
      <c r="H4852" s="9" t="s">
        <v>6788</v>
      </c>
      <c r="I4852" s="10">
        <v>3</v>
      </c>
      <c r="J4852" s="12">
        <v>6</v>
      </c>
      <c r="K4852" s="12">
        <v>0</v>
      </c>
      <c r="L4852" s="12">
        <v>0</v>
      </c>
      <c r="M4852" s="12">
        <v>0</v>
      </c>
      <c r="N4852" s="39">
        <v>0</v>
      </c>
      <c r="O4852" s="31">
        <v>0</v>
      </c>
      <c r="P4852" s="11" t="s">
        <v>99</v>
      </c>
    </row>
    <row r="4853" spans="1:16" ht="36" x14ac:dyDescent="0.25">
      <c r="A4853" s="38">
        <v>41244</v>
      </c>
      <c r="B4853" s="38">
        <v>41244</v>
      </c>
      <c r="C4853" s="11">
        <v>2012</v>
      </c>
      <c r="D4853" s="35" t="s">
        <v>13</v>
      </c>
      <c r="E4853" s="11" t="s">
        <v>125</v>
      </c>
      <c r="F4853" s="36" t="s">
        <v>55</v>
      </c>
      <c r="G4853" s="36" t="s">
        <v>936</v>
      </c>
      <c r="H4853" s="9" t="s">
        <v>6789</v>
      </c>
      <c r="I4853" s="10">
        <v>0</v>
      </c>
      <c r="J4853" s="12">
        <v>13</v>
      </c>
      <c r="K4853" s="12">
        <v>0</v>
      </c>
      <c r="L4853" s="12">
        <v>0</v>
      </c>
      <c r="M4853" s="12">
        <v>0</v>
      </c>
      <c r="N4853" s="39">
        <v>0</v>
      </c>
      <c r="O4853" s="31">
        <v>0</v>
      </c>
      <c r="P4853" s="11" t="s">
        <v>99</v>
      </c>
    </row>
    <row r="4854" spans="1:16" ht="48" x14ac:dyDescent="0.25">
      <c r="A4854" s="38">
        <v>41248</v>
      </c>
      <c r="B4854" s="38">
        <v>41248</v>
      </c>
      <c r="C4854" s="11">
        <v>2012</v>
      </c>
      <c r="D4854" s="35" t="s">
        <v>13</v>
      </c>
      <c r="E4854" s="11" t="s">
        <v>125</v>
      </c>
      <c r="F4854" s="36" t="s">
        <v>165</v>
      </c>
      <c r="G4854" s="36" t="s">
        <v>5531</v>
      </c>
      <c r="H4854" s="9" t="s">
        <v>6790</v>
      </c>
      <c r="I4854" s="10">
        <v>0</v>
      </c>
      <c r="J4854" s="12">
        <v>25</v>
      </c>
      <c r="K4854" s="12">
        <v>5</v>
      </c>
      <c r="L4854" s="12">
        <v>0</v>
      </c>
      <c r="M4854" s="12">
        <v>0</v>
      </c>
      <c r="N4854" s="39">
        <v>0</v>
      </c>
      <c r="O4854" s="31">
        <f>((120000)+(4*5500))/1000000</f>
        <v>0.14199999999999999</v>
      </c>
      <c r="P4854" s="11" t="s">
        <v>99</v>
      </c>
    </row>
    <row r="4855" spans="1:16" ht="36" x14ac:dyDescent="0.25">
      <c r="A4855" s="38">
        <v>41248</v>
      </c>
      <c r="B4855" s="38">
        <v>41248</v>
      </c>
      <c r="C4855" s="11">
        <v>2012</v>
      </c>
      <c r="D4855" s="35" t="s">
        <v>115</v>
      </c>
      <c r="E4855" s="11" t="s">
        <v>116</v>
      </c>
      <c r="F4855" s="36" t="s">
        <v>72</v>
      </c>
      <c r="G4855" s="36" t="s">
        <v>430</v>
      </c>
      <c r="H4855" s="9" t="s">
        <v>6791</v>
      </c>
      <c r="I4855" s="10">
        <v>2</v>
      </c>
      <c r="J4855" s="12">
        <v>2</v>
      </c>
      <c r="K4855" s="12">
        <v>0</v>
      </c>
      <c r="L4855" s="12">
        <v>0</v>
      </c>
      <c r="M4855" s="12">
        <v>0</v>
      </c>
      <c r="N4855" s="39">
        <v>0</v>
      </c>
      <c r="O4855" s="31">
        <v>1.575</v>
      </c>
      <c r="P4855" s="11" t="s">
        <v>99</v>
      </c>
    </row>
    <row r="4856" spans="1:16" ht="24" x14ac:dyDescent="0.25">
      <c r="A4856" s="38">
        <v>41248</v>
      </c>
      <c r="B4856" s="38">
        <v>41248</v>
      </c>
      <c r="C4856" s="11">
        <v>2012</v>
      </c>
      <c r="D4856" s="35" t="s">
        <v>115</v>
      </c>
      <c r="E4856" s="11" t="s">
        <v>116</v>
      </c>
      <c r="F4856" s="36" t="s">
        <v>59</v>
      </c>
      <c r="G4856" s="36" t="s">
        <v>523</v>
      </c>
      <c r="H4856" s="9" t="s">
        <v>6792</v>
      </c>
      <c r="I4856" s="10">
        <v>0</v>
      </c>
      <c r="J4856" s="12">
        <v>1</v>
      </c>
      <c r="K4856" s="12">
        <v>0</v>
      </c>
      <c r="L4856" s="12">
        <v>0</v>
      </c>
      <c r="M4856" s="12">
        <v>0</v>
      </c>
      <c r="N4856" s="39">
        <v>0</v>
      </c>
      <c r="O4856" s="31">
        <v>1.575</v>
      </c>
      <c r="P4856" s="11" t="s">
        <v>99</v>
      </c>
    </row>
    <row r="4857" spans="1:16" ht="60" x14ac:dyDescent="0.25">
      <c r="A4857" s="38">
        <v>41249</v>
      </c>
      <c r="B4857" s="38">
        <v>41249</v>
      </c>
      <c r="C4857" s="11">
        <v>2012</v>
      </c>
      <c r="D4857" s="35" t="s">
        <v>115</v>
      </c>
      <c r="E4857" s="11" t="s">
        <v>116</v>
      </c>
      <c r="F4857" s="36" t="s">
        <v>32</v>
      </c>
      <c r="G4857" s="36" t="s">
        <v>1293</v>
      </c>
      <c r="H4857" s="9" t="s">
        <v>6793</v>
      </c>
      <c r="I4857" s="10">
        <v>5</v>
      </c>
      <c r="J4857" s="12">
        <v>12</v>
      </c>
      <c r="K4857" s="12">
        <v>0</v>
      </c>
      <c r="L4857" s="12">
        <v>0</v>
      </c>
      <c r="M4857" s="12">
        <v>0</v>
      </c>
      <c r="N4857" s="39">
        <v>0</v>
      </c>
      <c r="O4857" s="31">
        <f>((472500+288750)+(39690*3))/1000000</f>
        <v>0.88031999999999999</v>
      </c>
      <c r="P4857" s="11" t="s">
        <v>99</v>
      </c>
    </row>
    <row r="4858" spans="1:16" ht="48" x14ac:dyDescent="0.25">
      <c r="A4858" s="38">
        <v>41252</v>
      </c>
      <c r="B4858" s="38">
        <v>41252</v>
      </c>
      <c r="C4858" s="11">
        <v>2012</v>
      </c>
      <c r="D4858" s="35" t="s">
        <v>115</v>
      </c>
      <c r="E4858" s="11" t="s">
        <v>116</v>
      </c>
      <c r="F4858" s="36" t="s">
        <v>62</v>
      </c>
      <c r="G4858" s="36" t="s">
        <v>6794</v>
      </c>
      <c r="H4858" s="9" t="s">
        <v>6795</v>
      </c>
      <c r="I4858" s="10">
        <v>7</v>
      </c>
      <c r="J4858" s="12">
        <v>7</v>
      </c>
      <c r="K4858" s="12">
        <v>0</v>
      </c>
      <c r="L4858" s="12">
        <v>0</v>
      </c>
      <c r="M4858" s="12">
        <v>0</v>
      </c>
      <c r="N4858" s="39">
        <v>0</v>
      </c>
      <c r="O4858" s="31">
        <v>1.575</v>
      </c>
      <c r="P4858" s="11" t="s">
        <v>99</v>
      </c>
    </row>
    <row r="4859" spans="1:16" ht="36" x14ac:dyDescent="0.25">
      <c r="A4859" s="38">
        <v>41255</v>
      </c>
      <c r="B4859" s="38">
        <v>41255</v>
      </c>
      <c r="C4859" s="11">
        <v>2012</v>
      </c>
      <c r="D4859" s="35" t="s">
        <v>115</v>
      </c>
      <c r="E4859" s="11" t="s">
        <v>350</v>
      </c>
      <c r="F4859" s="36" t="s">
        <v>19</v>
      </c>
      <c r="G4859" s="36" t="s">
        <v>6223</v>
      </c>
      <c r="H4859" s="9" t="s">
        <v>6796</v>
      </c>
      <c r="I4859" s="10">
        <v>1</v>
      </c>
      <c r="J4859" s="12">
        <v>6</v>
      </c>
      <c r="K4859" s="12">
        <v>0</v>
      </c>
      <c r="L4859" s="12">
        <v>0</v>
      </c>
      <c r="M4859" s="12">
        <v>0</v>
      </c>
      <c r="N4859" s="39">
        <v>0</v>
      </c>
      <c r="O4859" s="31">
        <v>0</v>
      </c>
      <c r="P4859" s="11" t="s">
        <v>99</v>
      </c>
    </row>
    <row r="4860" spans="1:16" ht="72" x14ac:dyDescent="0.25">
      <c r="A4860" s="38">
        <v>41255</v>
      </c>
      <c r="B4860" s="38">
        <v>41255</v>
      </c>
      <c r="C4860" s="11">
        <v>2012</v>
      </c>
      <c r="D4860" s="35" t="s">
        <v>13</v>
      </c>
      <c r="E4860" s="11" t="s">
        <v>125</v>
      </c>
      <c r="F4860" s="36" t="s">
        <v>165</v>
      </c>
      <c r="G4860" s="36" t="s">
        <v>549</v>
      </c>
      <c r="H4860" s="9" t="s">
        <v>6797</v>
      </c>
      <c r="I4860" s="10">
        <v>1</v>
      </c>
      <c r="J4860" s="12">
        <v>7</v>
      </c>
      <c r="K4860" s="12">
        <v>0</v>
      </c>
      <c r="L4860" s="12">
        <v>0</v>
      </c>
      <c r="M4860" s="12">
        <v>0</v>
      </c>
      <c r="N4860" s="39">
        <v>0</v>
      </c>
      <c r="O4860" s="31">
        <v>0</v>
      </c>
      <c r="P4860" s="11" t="s">
        <v>99</v>
      </c>
    </row>
    <row r="4861" spans="1:16" ht="48" x14ac:dyDescent="0.25">
      <c r="A4861" s="38">
        <v>41255</v>
      </c>
      <c r="B4861" s="38">
        <v>41255</v>
      </c>
      <c r="C4861" s="11">
        <v>2012</v>
      </c>
      <c r="D4861" s="35" t="s">
        <v>13</v>
      </c>
      <c r="E4861" s="11" t="s">
        <v>112</v>
      </c>
      <c r="F4861" s="36" t="s">
        <v>100</v>
      </c>
      <c r="G4861" s="36" t="s">
        <v>6798</v>
      </c>
      <c r="H4861" s="9" t="s">
        <v>6799</v>
      </c>
      <c r="I4861" s="10">
        <v>0</v>
      </c>
      <c r="J4861" s="12">
        <v>0</v>
      </c>
      <c r="K4861" s="12">
        <v>0</v>
      </c>
      <c r="L4861" s="12">
        <v>0</v>
      </c>
      <c r="M4861" s="12">
        <v>0</v>
      </c>
      <c r="N4861" s="39">
        <v>0</v>
      </c>
      <c r="O4861" s="31">
        <v>0</v>
      </c>
      <c r="P4861" s="11" t="s">
        <v>99</v>
      </c>
    </row>
    <row r="4862" spans="1:16" ht="72" x14ac:dyDescent="0.25">
      <c r="A4862" s="38">
        <v>41256</v>
      </c>
      <c r="B4862" s="38">
        <v>41256</v>
      </c>
      <c r="C4862" s="11">
        <v>2012</v>
      </c>
      <c r="D4862" s="35" t="s">
        <v>13</v>
      </c>
      <c r="E4862" s="11" t="s">
        <v>112</v>
      </c>
      <c r="F4862" s="36" t="s">
        <v>165</v>
      </c>
      <c r="G4862" s="36" t="s">
        <v>549</v>
      </c>
      <c r="H4862" s="9" t="s">
        <v>6800</v>
      </c>
      <c r="I4862" s="10">
        <v>0</v>
      </c>
      <c r="J4862" s="12">
        <v>3</v>
      </c>
      <c r="K4862" s="12">
        <v>1</v>
      </c>
      <c r="L4862" s="12">
        <v>0</v>
      </c>
      <c r="M4862" s="12">
        <v>0</v>
      </c>
      <c r="N4862" s="39">
        <v>0</v>
      </c>
      <c r="O4862" s="31">
        <v>0.12</v>
      </c>
      <c r="P4862" s="11" t="s">
        <v>99</v>
      </c>
    </row>
    <row r="4863" spans="1:16" ht="48" x14ac:dyDescent="0.25">
      <c r="A4863" s="38">
        <v>41259</v>
      </c>
      <c r="B4863" s="38">
        <v>41259</v>
      </c>
      <c r="C4863" s="11">
        <v>2012</v>
      </c>
      <c r="D4863" s="35" t="s">
        <v>13</v>
      </c>
      <c r="E4863" s="11" t="s">
        <v>112</v>
      </c>
      <c r="F4863" s="36" t="s">
        <v>92</v>
      </c>
      <c r="G4863" s="36" t="s">
        <v>4013</v>
      </c>
      <c r="H4863" s="9" t="s">
        <v>6801</v>
      </c>
      <c r="I4863" s="10">
        <v>0</v>
      </c>
      <c r="J4863" s="12">
        <v>57</v>
      </c>
      <c r="K4863" s="12">
        <v>0</v>
      </c>
      <c r="L4863" s="12">
        <v>0</v>
      </c>
      <c r="M4863" s="12">
        <v>1</v>
      </c>
      <c r="N4863" s="39">
        <v>0</v>
      </c>
      <c r="O4863" s="31">
        <v>0</v>
      </c>
      <c r="P4863" s="11" t="s">
        <v>99</v>
      </c>
    </row>
    <row r="4864" spans="1:16" ht="48" x14ac:dyDescent="0.25">
      <c r="A4864" s="38">
        <v>41259</v>
      </c>
      <c r="B4864" s="38">
        <v>41259</v>
      </c>
      <c r="C4864" s="11">
        <v>2012</v>
      </c>
      <c r="D4864" s="35" t="s">
        <v>115</v>
      </c>
      <c r="E4864" s="11" t="s">
        <v>116</v>
      </c>
      <c r="F4864" s="36" t="s">
        <v>162</v>
      </c>
      <c r="G4864" s="36" t="s">
        <v>2314</v>
      </c>
      <c r="H4864" s="9" t="s">
        <v>6802</v>
      </c>
      <c r="I4864" s="10">
        <v>0</v>
      </c>
      <c r="J4864" s="12">
        <v>3</v>
      </c>
      <c r="K4864" s="12">
        <v>0</v>
      </c>
      <c r="L4864" s="12">
        <v>0</v>
      </c>
      <c r="M4864" s="12">
        <v>0</v>
      </c>
      <c r="N4864" s="39">
        <v>0</v>
      </c>
      <c r="O4864" s="31">
        <v>1.575</v>
      </c>
      <c r="P4864" s="11" t="s">
        <v>99</v>
      </c>
    </row>
    <row r="4865" spans="1:16" ht="36" x14ac:dyDescent="0.25">
      <c r="A4865" s="38">
        <v>41259</v>
      </c>
      <c r="B4865" s="38">
        <v>40986</v>
      </c>
      <c r="C4865" s="11">
        <v>2012</v>
      </c>
      <c r="D4865" s="35" t="s">
        <v>115</v>
      </c>
      <c r="E4865" s="11" t="s">
        <v>116</v>
      </c>
      <c r="F4865" s="36" t="s">
        <v>253</v>
      </c>
      <c r="G4865" s="36" t="s">
        <v>6803</v>
      </c>
      <c r="H4865" s="9" t="s">
        <v>6804</v>
      </c>
      <c r="I4865" s="10">
        <v>0</v>
      </c>
      <c r="J4865" s="12">
        <v>0</v>
      </c>
      <c r="K4865" s="12">
        <v>0</v>
      </c>
      <c r="L4865" s="12">
        <v>0</v>
      </c>
      <c r="M4865" s="12">
        <v>0</v>
      </c>
      <c r="N4865" s="39">
        <v>0</v>
      </c>
      <c r="O4865" s="31">
        <f>((472500)+(9000*10.84))/1000000</f>
        <v>0.57006000000000001</v>
      </c>
      <c r="P4865" s="11" t="s">
        <v>99</v>
      </c>
    </row>
    <row r="4866" spans="1:16" ht="48" x14ac:dyDescent="0.25">
      <c r="A4866" s="38">
        <v>41260</v>
      </c>
      <c r="B4866" s="38">
        <v>41260</v>
      </c>
      <c r="C4866" s="11">
        <v>2012</v>
      </c>
      <c r="D4866" s="35" t="s">
        <v>115</v>
      </c>
      <c r="E4866" s="11" t="s">
        <v>116</v>
      </c>
      <c r="F4866" s="36" t="s">
        <v>47</v>
      </c>
      <c r="G4866" s="36" t="s">
        <v>1248</v>
      </c>
      <c r="H4866" s="9" t="s">
        <v>6805</v>
      </c>
      <c r="I4866" s="10">
        <v>1</v>
      </c>
      <c r="J4866" s="12">
        <v>1</v>
      </c>
      <c r="K4866" s="12">
        <v>0</v>
      </c>
      <c r="L4866" s="12">
        <v>0</v>
      </c>
      <c r="M4866" s="12">
        <v>0</v>
      </c>
      <c r="N4866" s="39">
        <v>0</v>
      </c>
      <c r="O4866" s="31">
        <v>0.47249999999999998</v>
      </c>
      <c r="P4866" s="11" t="s">
        <v>99</v>
      </c>
    </row>
    <row r="4867" spans="1:16" ht="60" x14ac:dyDescent="0.25">
      <c r="A4867" s="38">
        <v>41260</v>
      </c>
      <c r="B4867" s="38">
        <v>41259</v>
      </c>
      <c r="C4867" s="11">
        <v>2012</v>
      </c>
      <c r="D4867" s="35" t="s">
        <v>115</v>
      </c>
      <c r="E4867" s="11" t="s">
        <v>116</v>
      </c>
      <c r="F4867" s="36" t="s">
        <v>162</v>
      </c>
      <c r="G4867" s="36" t="s">
        <v>6294</v>
      </c>
      <c r="H4867" s="9" t="s">
        <v>6806</v>
      </c>
      <c r="I4867" s="10">
        <v>1</v>
      </c>
      <c r="J4867" s="12">
        <v>41</v>
      </c>
      <c r="K4867" s="12">
        <v>0</v>
      </c>
      <c r="L4867" s="12">
        <v>0</v>
      </c>
      <c r="M4867" s="12">
        <v>0</v>
      </c>
      <c r="N4867" s="39">
        <v>0</v>
      </c>
      <c r="O4867" s="31">
        <v>0.42</v>
      </c>
      <c r="P4867" s="11" t="s">
        <v>99</v>
      </c>
    </row>
    <row r="4868" spans="1:16" ht="48" x14ac:dyDescent="0.25">
      <c r="A4868" s="38">
        <v>41262</v>
      </c>
      <c r="B4868" s="38">
        <v>41262</v>
      </c>
      <c r="C4868" s="11">
        <v>2012</v>
      </c>
      <c r="D4868" s="35" t="s">
        <v>115</v>
      </c>
      <c r="E4868" s="11" t="s">
        <v>116</v>
      </c>
      <c r="F4868" s="36" t="s">
        <v>155</v>
      </c>
      <c r="G4868" s="36" t="s">
        <v>6807</v>
      </c>
      <c r="H4868" s="9" t="s">
        <v>6808</v>
      </c>
      <c r="I4868" s="10">
        <v>3</v>
      </c>
      <c r="J4868" s="12">
        <v>51</v>
      </c>
      <c r="K4868" s="12">
        <v>0</v>
      </c>
      <c r="L4868" s="12">
        <v>0</v>
      </c>
      <c r="M4868" s="12">
        <v>0</v>
      </c>
      <c r="N4868" s="39">
        <v>0</v>
      </c>
      <c r="O4868" s="31">
        <f>(18*39690)/1000000</f>
        <v>0.71442000000000005</v>
      </c>
      <c r="P4868" s="11" t="s">
        <v>99</v>
      </c>
    </row>
    <row r="4869" spans="1:16" ht="60" x14ac:dyDescent="0.25">
      <c r="A4869" s="38">
        <v>41264</v>
      </c>
      <c r="B4869" s="38">
        <v>41264</v>
      </c>
      <c r="C4869" s="11">
        <v>2012</v>
      </c>
      <c r="D4869" s="35" t="s">
        <v>13</v>
      </c>
      <c r="E4869" s="11" t="s">
        <v>112</v>
      </c>
      <c r="F4869" s="36" t="s">
        <v>75</v>
      </c>
      <c r="G4869" s="36" t="s">
        <v>272</v>
      </c>
      <c r="H4869" s="9" t="s">
        <v>6809</v>
      </c>
      <c r="I4869" s="10">
        <v>0</v>
      </c>
      <c r="J4869" s="12">
        <v>300</v>
      </c>
      <c r="K4869" s="12">
        <v>60</v>
      </c>
      <c r="L4869" s="12">
        <v>0</v>
      </c>
      <c r="M4869" s="12">
        <v>0</v>
      </c>
      <c r="N4869" s="39">
        <v>0</v>
      </c>
      <c r="O4869" s="31">
        <f>(60*120000)/1000000</f>
        <v>7.2</v>
      </c>
      <c r="P4869" s="11" t="s">
        <v>99</v>
      </c>
    </row>
    <row r="4870" spans="1:16" ht="48" x14ac:dyDescent="0.25">
      <c r="A4870" s="38">
        <v>41264</v>
      </c>
      <c r="B4870" s="38">
        <v>41264</v>
      </c>
      <c r="C4870" s="11">
        <v>2012</v>
      </c>
      <c r="D4870" s="35" t="s">
        <v>13</v>
      </c>
      <c r="E4870" s="11" t="s">
        <v>125</v>
      </c>
      <c r="F4870" s="36" t="s">
        <v>36</v>
      </c>
      <c r="G4870" s="36" t="s">
        <v>4174</v>
      </c>
      <c r="H4870" s="9" t="s">
        <v>6810</v>
      </c>
      <c r="I4870" s="10">
        <v>1</v>
      </c>
      <c r="J4870" s="12">
        <v>8</v>
      </c>
      <c r="K4870" s="12">
        <v>1</v>
      </c>
      <c r="L4870" s="12">
        <v>0</v>
      </c>
      <c r="M4870" s="12">
        <v>0</v>
      </c>
      <c r="N4870" s="39">
        <v>0</v>
      </c>
      <c r="O4870" s="31">
        <v>0.12</v>
      </c>
      <c r="P4870" s="11" t="s">
        <v>99</v>
      </c>
    </row>
    <row r="4871" spans="1:16" ht="60" x14ac:dyDescent="0.25">
      <c r="A4871" s="38">
        <v>41264</v>
      </c>
      <c r="B4871" s="38">
        <v>41264</v>
      </c>
      <c r="C4871" s="11">
        <v>2012</v>
      </c>
      <c r="D4871" s="35" t="s">
        <v>115</v>
      </c>
      <c r="E4871" s="11" t="s">
        <v>116</v>
      </c>
      <c r="F4871" s="36" t="s">
        <v>28</v>
      </c>
      <c r="G4871" s="36" t="s">
        <v>977</v>
      </c>
      <c r="H4871" s="9" t="s">
        <v>6811</v>
      </c>
      <c r="I4871" s="10">
        <v>1</v>
      </c>
      <c r="J4871" s="12">
        <v>20</v>
      </c>
      <c r="K4871" s="12">
        <v>0</v>
      </c>
      <c r="L4871" s="12">
        <v>0</v>
      </c>
      <c r="M4871" s="12">
        <v>0</v>
      </c>
      <c r="N4871" s="39">
        <v>0</v>
      </c>
      <c r="O4871" s="31">
        <v>0.42</v>
      </c>
      <c r="P4871" s="11" t="s">
        <v>99</v>
      </c>
    </row>
    <row r="4872" spans="1:16" ht="72" x14ac:dyDescent="0.25">
      <c r="A4872" s="38">
        <v>41266</v>
      </c>
      <c r="B4872" s="38">
        <v>41266</v>
      </c>
      <c r="C4872" s="11">
        <v>2012</v>
      </c>
      <c r="D4872" s="35" t="s">
        <v>13</v>
      </c>
      <c r="E4872" s="11" t="s">
        <v>125</v>
      </c>
      <c r="F4872" s="36" t="s">
        <v>47</v>
      </c>
      <c r="G4872" s="36" t="s">
        <v>501</v>
      </c>
      <c r="H4872" s="9" t="s">
        <v>6812</v>
      </c>
      <c r="I4872" s="10">
        <v>0</v>
      </c>
      <c r="J4872" s="12">
        <v>7</v>
      </c>
      <c r="K4872" s="12">
        <v>1</v>
      </c>
      <c r="L4872" s="12">
        <v>0</v>
      </c>
      <c r="M4872" s="12">
        <v>0</v>
      </c>
      <c r="N4872" s="39">
        <v>0</v>
      </c>
      <c r="O4872" s="31">
        <v>0.12</v>
      </c>
      <c r="P4872" s="11" t="s">
        <v>99</v>
      </c>
    </row>
    <row r="4873" spans="1:16" ht="36" x14ac:dyDescent="0.25">
      <c r="A4873" s="38">
        <v>41267</v>
      </c>
      <c r="B4873" s="38">
        <v>41267</v>
      </c>
      <c r="C4873" s="11">
        <v>2012</v>
      </c>
      <c r="D4873" s="35" t="s">
        <v>13</v>
      </c>
      <c r="E4873" s="11" t="s">
        <v>125</v>
      </c>
      <c r="F4873" s="36" t="s">
        <v>51</v>
      </c>
      <c r="G4873" s="36" t="s">
        <v>6813</v>
      </c>
      <c r="H4873" s="9" t="s">
        <v>6814</v>
      </c>
      <c r="I4873" s="10">
        <v>2</v>
      </c>
      <c r="J4873" s="12">
        <v>2</v>
      </c>
      <c r="K4873" s="12">
        <v>0</v>
      </c>
      <c r="L4873" s="12">
        <v>0</v>
      </c>
      <c r="M4873" s="12">
        <v>0</v>
      </c>
      <c r="N4873" s="39">
        <v>0</v>
      </c>
      <c r="O4873" s="31">
        <v>3.9690000000000003E-2</v>
      </c>
      <c r="P4873" s="11" t="s">
        <v>99</v>
      </c>
    </row>
    <row r="4874" spans="1:16" ht="72" x14ac:dyDescent="0.25">
      <c r="A4874" s="38">
        <v>41267</v>
      </c>
      <c r="B4874" s="38">
        <v>41267</v>
      </c>
      <c r="C4874" s="11">
        <v>2012</v>
      </c>
      <c r="D4874" s="35" t="s">
        <v>13</v>
      </c>
      <c r="E4874" s="11" t="s">
        <v>751</v>
      </c>
      <c r="F4874" s="36" t="s">
        <v>165</v>
      </c>
      <c r="G4874" s="36" t="s">
        <v>5261</v>
      </c>
      <c r="H4874" s="9" t="s">
        <v>6815</v>
      </c>
      <c r="I4874" s="10">
        <v>2</v>
      </c>
      <c r="J4874" s="12">
        <v>6</v>
      </c>
      <c r="K4874" s="12">
        <v>0</v>
      </c>
      <c r="L4874" s="12">
        <v>0</v>
      </c>
      <c r="M4874" s="12">
        <v>0</v>
      </c>
      <c r="N4874" s="39">
        <v>0</v>
      </c>
      <c r="O4874" s="31">
        <v>0</v>
      </c>
      <c r="P4874" s="11" t="s">
        <v>99</v>
      </c>
    </row>
    <row r="4875" spans="1:16" ht="48" x14ac:dyDescent="0.25">
      <c r="A4875" s="38">
        <v>41270</v>
      </c>
      <c r="B4875" s="38">
        <v>41270</v>
      </c>
      <c r="C4875" s="11">
        <v>2012</v>
      </c>
      <c r="D4875" s="35" t="s">
        <v>115</v>
      </c>
      <c r="E4875" s="11" t="s">
        <v>116</v>
      </c>
      <c r="F4875" s="36" t="s">
        <v>92</v>
      </c>
      <c r="G4875" s="36" t="s">
        <v>6149</v>
      </c>
      <c r="H4875" s="9" t="s">
        <v>6816</v>
      </c>
      <c r="I4875" s="10">
        <v>1</v>
      </c>
      <c r="J4875" s="12">
        <v>5</v>
      </c>
      <c r="K4875" s="12">
        <v>0</v>
      </c>
      <c r="L4875" s="12">
        <v>0</v>
      </c>
      <c r="M4875" s="12">
        <v>0</v>
      </c>
      <c r="N4875" s="39">
        <v>0</v>
      </c>
      <c r="O4875" s="31">
        <v>3.9690000000000003E-2</v>
      </c>
      <c r="P4875" s="11" t="s">
        <v>99</v>
      </c>
    </row>
    <row r="4876" spans="1:16" ht="48" x14ac:dyDescent="0.25">
      <c r="A4876" s="38">
        <v>41271</v>
      </c>
      <c r="B4876" s="38">
        <v>41271</v>
      </c>
      <c r="C4876" s="11">
        <v>2012</v>
      </c>
      <c r="D4876" s="35" t="s">
        <v>115</v>
      </c>
      <c r="E4876" s="11" t="s">
        <v>352</v>
      </c>
      <c r="F4876" s="36" t="s">
        <v>165</v>
      </c>
      <c r="G4876" s="36" t="s">
        <v>549</v>
      </c>
      <c r="H4876" s="9" t="s">
        <v>6817</v>
      </c>
      <c r="I4876" s="10">
        <v>1</v>
      </c>
      <c r="J4876" s="12">
        <v>4</v>
      </c>
      <c r="K4876" s="12">
        <v>0</v>
      </c>
      <c r="L4876" s="12">
        <v>0</v>
      </c>
      <c r="M4876" s="12">
        <v>0</v>
      </c>
      <c r="N4876" s="39">
        <v>0</v>
      </c>
      <c r="O4876" s="31">
        <v>0</v>
      </c>
      <c r="P4876" s="11" t="s">
        <v>99</v>
      </c>
    </row>
    <row r="4877" spans="1:16" ht="156" x14ac:dyDescent="0.25">
      <c r="A4877" s="38">
        <v>41507</v>
      </c>
      <c r="B4877" s="38">
        <v>41507</v>
      </c>
      <c r="C4877" s="11">
        <v>2013</v>
      </c>
      <c r="D4877" s="35" t="s">
        <v>104</v>
      </c>
      <c r="E4877" s="11" t="s">
        <v>142</v>
      </c>
      <c r="F4877" s="36" t="s">
        <v>15</v>
      </c>
      <c r="G4877" s="9" t="s">
        <v>6818</v>
      </c>
      <c r="H4877" s="9" t="s">
        <v>6819</v>
      </c>
      <c r="I4877" s="10">
        <v>0</v>
      </c>
      <c r="J4877" s="12">
        <v>390</v>
      </c>
      <c r="K4877" s="12">
        <v>78</v>
      </c>
      <c r="L4877" s="12">
        <v>18</v>
      </c>
      <c r="M4877" s="12">
        <v>11</v>
      </c>
      <c r="N4877" s="39">
        <v>0</v>
      </c>
      <c r="O4877" s="31">
        <f>118.5 + 53.33</f>
        <v>171.82999999999998</v>
      </c>
      <c r="P4877" s="36" t="s">
        <v>298</v>
      </c>
    </row>
    <row r="4878" spans="1:16" ht="144" x14ac:dyDescent="0.25">
      <c r="A4878" s="38">
        <v>41441</v>
      </c>
      <c r="B4878" s="38">
        <v>41441</v>
      </c>
      <c r="C4878" s="11">
        <v>2013</v>
      </c>
      <c r="D4878" s="35" t="s">
        <v>104</v>
      </c>
      <c r="E4878" s="11" t="s">
        <v>142</v>
      </c>
      <c r="F4878" s="36" t="s">
        <v>15</v>
      </c>
      <c r="G4878" s="9" t="s">
        <v>6820</v>
      </c>
      <c r="H4878" s="9" t="s">
        <v>6821</v>
      </c>
      <c r="I4878" s="12">
        <v>0</v>
      </c>
      <c r="J4878" s="12">
        <v>35</v>
      </c>
      <c r="K4878" s="12">
        <v>7</v>
      </c>
      <c r="L4878" s="12">
        <v>0</v>
      </c>
      <c r="M4878" s="12">
        <v>1</v>
      </c>
      <c r="N4878" s="39">
        <v>0</v>
      </c>
      <c r="O4878" s="31">
        <v>0</v>
      </c>
      <c r="P4878" s="36" t="s">
        <v>99</v>
      </c>
    </row>
    <row r="4879" spans="1:16" ht="24" x14ac:dyDescent="0.25">
      <c r="A4879" s="34">
        <v>41275</v>
      </c>
      <c r="B4879" s="34">
        <v>41639</v>
      </c>
      <c r="C4879" s="11">
        <v>2013</v>
      </c>
      <c r="D4879" s="35" t="s">
        <v>13</v>
      </c>
      <c r="E4879" s="11" t="s">
        <v>14</v>
      </c>
      <c r="F4879" s="36" t="s">
        <v>42</v>
      </c>
      <c r="G4879" s="17" t="s">
        <v>16</v>
      </c>
      <c r="H4879" s="9" t="s">
        <v>6822</v>
      </c>
      <c r="I4879" s="12">
        <v>0</v>
      </c>
      <c r="J4879" s="12">
        <v>408</v>
      </c>
      <c r="K4879" s="12">
        <v>24</v>
      </c>
      <c r="L4879" s="12">
        <v>0</v>
      </c>
      <c r="M4879" s="12">
        <v>0</v>
      </c>
      <c r="N4879" s="39">
        <v>11945.05</v>
      </c>
      <c r="O4879" s="31">
        <f t="shared" ref="O4879:O4909" si="4">K4879*10000/1000000</f>
        <v>0.24</v>
      </c>
      <c r="P4879" s="11" t="s">
        <v>18</v>
      </c>
    </row>
    <row r="4880" spans="1:16" ht="24" x14ac:dyDescent="0.25">
      <c r="A4880" s="34">
        <v>41275</v>
      </c>
      <c r="B4880" s="34">
        <v>41639</v>
      </c>
      <c r="C4880" s="11">
        <v>2013</v>
      </c>
      <c r="D4880" s="35" t="s">
        <v>13</v>
      </c>
      <c r="E4880" s="11" t="s">
        <v>14</v>
      </c>
      <c r="F4880" s="36" t="s">
        <v>36</v>
      </c>
      <c r="G4880" s="17" t="s">
        <v>16</v>
      </c>
      <c r="H4880" s="9" t="s">
        <v>6823</v>
      </c>
      <c r="I4880" s="12">
        <v>0</v>
      </c>
      <c r="J4880" s="12">
        <v>786</v>
      </c>
      <c r="K4880" s="12">
        <v>14</v>
      </c>
      <c r="L4880" s="12">
        <v>0</v>
      </c>
      <c r="M4880" s="12">
        <v>0</v>
      </c>
      <c r="N4880" s="39">
        <v>20322.810000000001</v>
      </c>
      <c r="O4880" s="31">
        <f t="shared" si="4"/>
        <v>0.14000000000000001</v>
      </c>
      <c r="P4880" s="11" t="s">
        <v>18</v>
      </c>
    </row>
    <row r="4881" spans="1:16" ht="24" x14ac:dyDescent="0.25">
      <c r="A4881" s="34">
        <v>41275</v>
      </c>
      <c r="B4881" s="34">
        <v>41639</v>
      </c>
      <c r="C4881" s="11">
        <v>2013</v>
      </c>
      <c r="D4881" s="35" t="s">
        <v>13</v>
      </c>
      <c r="E4881" s="11" t="s">
        <v>14</v>
      </c>
      <c r="F4881" s="36" t="s">
        <v>155</v>
      </c>
      <c r="G4881" s="17" t="s">
        <v>16</v>
      </c>
      <c r="H4881" s="9" t="s">
        <v>6824</v>
      </c>
      <c r="I4881" s="12">
        <v>0</v>
      </c>
      <c r="J4881" s="12">
        <v>462</v>
      </c>
      <c r="K4881" s="12">
        <v>0</v>
      </c>
      <c r="L4881" s="12">
        <v>0</v>
      </c>
      <c r="M4881" s="12">
        <v>0</v>
      </c>
      <c r="N4881" s="39">
        <v>5237.6099999999997</v>
      </c>
      <c r="O4881" s="31">
        <f t="shared" si="4"/>
        <v>0</v>
      </c>
      <c r="P4881" s="11" t="s">
        <v>18</v>
      </c>
    </row>
    <row r="4882" spans="1:16" ht="24" x14ac:dyDescent="0.25">
      <c r="A4882" s="34">
        <v>41275</v>
      </c>
      <c r="B4882" s="34">
        <v>41639</v>
      </c>
      <c r="C4882" s="11">
        <v>2013</v>
      </c>
      <c r="D4882" s="35" t="s">
        <v>13</v>
      </c>
      <c r="E4882" s="11" t="s">
        <v>14</v>
      </c>
      <c r="F4882" s="36" t="s">
        <v>75</v>
      </c>
      <c r="G4882" s="17" t="s">
        <v>16</v>
      </c>
      <c r="H4882" s="9" t="s">
        <v>6825</v>
      </c>
      <c r="I4882" s="12">
        <v>3</v>
      </c>
      <c r="J4882" s="12">
        <v>3</v>
      </c>
      <c r="K4882" s="12">
        <v>0</v>
      </c>
      <c r="L4882" s="12">
        <v>0</v>
      </c>
      <c r="M4882" s="12">
        <v>0</v>
      </c>
      <c r="N4882" s="39">
        <v>16210.21</v>
      </c>
      <c r="O4882" s="31">
        <f t="shared" si="4"/>
        <v>0</v>
      </c>
      <c r="P4882" s="11" t="s">
        <v>18</v>
      </c>
    </row>
    <row r="4883" spans="1:16" ht="24" x14ac:dyDescent="0.25">
      <c r="A4883" s="34">
        <v>41275</v>
      </c>
      <c r="B4883" s="34">
        <v>41639</v>
      </c>
      <c r="C4883" s="11">
        <v>2013</v>
      </c>
      <c r="D4883" s="35" t="s">
        <v>13</v>
      </c>
      <c r="E4883" s="11" t="s">
        <v>14</v>
      </c>
      <c r="F4883" s="36" t="s">
        <v>44</v>
      </c>
      <c r="G4883" s="17" t="s">
        <v>16</v>
      </c>
      <c r="H4883" s="9" t="s">
        <v>6826</v>
      </c>
      <c r="I4883" s="12">
        <v>2</v>
      </c>
      <c r="J4883" s="12">
        <v>2</v>
      </c>
      <c r="K4883" s="12">
        <v>0</v>
      </c>
      <c r="L4883" s="12">
        <v>0</v>
      </c>
      <c r="M4883" s="12">
        <v>0</v>
      </c>
      <c r="N4883" s="39">
        <v>1230.6099999999999</v>
      </c>
      <c r="O4883" s="31">
        <f t="shared" si="4"/>
        <v>0</v>
      </c>
      <c r="P4883" s="11" t="s">
        <v>18</v>
      </c>
    </row>
    <row r="4884" spans="1:16" ht="24" x14ac:dyDescent="0.25">
      <c r="A4884" s="34">
        <v>41275</v>
      </c>
      <c r="B4884" s="34">
        <v>41639</v>
      </c>
      <c r="C4884" s="11">
        <v>2013</v>
      </c>
      <c r="D4884" s="35" t="s">
        <v>13</v>
      </c>
      <c r="E4884" s="11" t="s">
        <v>14</v>
      </c>
      <c r="F4884" s="36" t="s">
        <v>97</v>
      </c>
      <c r="G4884" s="17" t="s">
        <v>16</v>
      </c>
      <c r="H4884" s="9" t="s">
        <v>6827</v>
      </c>
      <c r="I4884" s="12">
        <v>1</v>
      </c>
      <c r="J4884" s="12">
        <v>2</v>
      </c>
      <c r="K4884" s="12">
        <v>0</v>
      </c>
      <c r="L4884" s="12">
        <v>0</v>
      </c>
      <c r="M4884" s="12">
        <v>0</v>
      </c>
      <c r="N4884" s="39">
        <v>9047.2099999999991</v>
      </c>
      <c r="O4884" s="31">
        <f t="shared" si="4"/>
        <v>0</v>
      </c>
      <c r="P4884" s="11" t="s">
        <v>18</v>
      </c>
    </row>
    <row r="4885" spans="1:16" ht="24" x14ac:dyDescent="0.25">
      <c r="A4885" s="34">
        <v>41275</v>
      </c>
      <c r="B4885" s="34">
        <v>41639</v>
      </c>
      <c r="C4885" s="11">
        <v>2013</v>
      </c>
      <c r="D4885" s="35" t="s">
        <v>13</v>
      </c>
      <c r="E4885" s="11" t="s">
        <v>14</v>
      </c>
      <c r="F4885" s="36" t="s">
        <v>28</v>
      </c>
      <c r="G4885" s="17" t="s">
        <v>16</v>
      </c>
      <c r="H4885" s="9" t="s">
        <v>6828</v>
      </c>
      <c r="I4885" s="12">
        <v>0</v>
      </c>
      <c r="J4885" s="12">
        <v>0</v>
      </c>
      <c r="K4885" s="12">
        <v>0</v>
      </c>
      <c r="L4885" s="12">
        <v>0</v>
      </c>
      <c r="M4885" s="12">
        <v>0</v>
      </c>
      <c r="N4885" s="39">
        <v>18888.669999999998</v>
      </c>
      <c r="O4885" s="31">
        <f t="shared" si="4"/>
        <v>0</v>
      </c>
      <c r="P4885" s="11" t="s">
        <v>18</v>
      </c>
    </row>
    <row r="4886" spans="1:16" ht="36" x14ac:dyDescent="0.25">
      <c r="A4886" s="34">
        <v>41275</v>
      </c>
      <c r="B4886" s="34">
        <v>41639</v>
      </c>
      <c r="C4886" s="11">
        <v>2013</v>
      </c>
      <c r="D4886" s="35" t="s">
        <v>13</v>
      </c>
      <c r="E4886" s="11" t="s">
        <v>14</v>
      </c>
      <c r="F4886" s="36" t="s">
        <v>72</v>
      </c>
      <c r="G4886" s="17" t="s">
        <v>16</v>
      </c>
      <c r="H4886" s="9" t="s">
        <v>6829</v>
      </c>
      <c r="I4886" s="12">
        <v>0</v>
      </c>
      <c r="J4886" s="12">
        <v>0</v>
      </c>
      <c r="K4886" s="12">
        <v>0</v>
      </c>
      <c r="L4886" s="12">
        <v>0</v>
      </c>
      <c r="M4886" s="12">
        <v>0</v>
      </c>
      <c r="N4886" s="39">
        <v>18740.64</v>
      </c>
      <c r="O4886" s="31">
        <f t="shared" si="4"/>
        <v>0</v>
      </c>
      <c r="P4886" s="11" t="s">
        <v>18</v>
      </c>
    </row>
    <row r="4887" spans="1:16" ht="24" x14ac:dyDescent="0.25">
      <c r="A4887" s="34">
        <v>41275</v>
      </c>
      <c r="B4887" s="34">
        <v>41639</v>
      </c>
      <c r="C4887" s="11">
        <v>2013</v>
      </c>
      <c r="D4887" s="35" t="s">
        <v>13</v>
      </c>
      <c r="E4887" s="11" t="s">
        <v>14</v>
      </c>
      <c r="F4887" s="36" t="s">
        <v>189</v>
      </c>
      <c r="G4887" s="17" t="s">
        <v>16</v>
      </c>
      <c r="H4887" s="9" t="s">
        <v>6830</v>
      </c>
      <c r="I4887" s="12">
        <v>0</v>
      </c>
      <c r="J4887" s="12">
        <v>0</v>
      </c>
      <c r="K4887" s="12">
        <v>0</v>
      </c>
      <c r="L4887" s="12">
        <v>0</v>
      </c>
      <c r="M4887" s="12">
        <v>0</v>
      </c>
      <c r="N4887" s="39">
        <v>4606</v>
      </c>
      <c r="O4887" s="31">
        <f t="shared" si="4"/>
        <v>0</v>
      </c>
      <c r="P4887" s="11" t="s">
        <v>18</v>
      </c>
    </row>
    <row r="4888" spans="1:16" ht="24" x14ac:dyDescent="0.25">
      <c r="A4888" s="34">
        <v>41275</v>
      </c>
      <c r="B4888" s="34">
        <v>41639</v>
      </c>
      <c r="C4888" s="11">
        <v>2013</v>
      </c>
      <c r="D4888" s="35" t="s">
        <v>13</v>
      </c>
      <c r="E4888" s="11" t="s">
        <v>14</v>
      </c>
      <c r="F4888" s="36" t="s">
        <v>57</v>
      </c>
      <c r="G4888" s="17" t="s">
        <v>16</v>
      </c>
      <c r="H4888" s="9" t="s">
        <v>6831</v>
      </c>
      <c r="I4888" s="12">
        <v>0</v>
      </c>
      <c r="J4888" s="12">
        <v>0</v>
      </c>
      <c r="K4888" s="12">
        <v>0</v>
      </c>
      <c r="L4888" s="12">
        <v>0</v>
      </c>
      <c r="M4888" s="12">
        <v>0</v>
      </c>
      <c r="N4888" s="39">
        <v>163.80000000000001</v>
      </c>
      <c r="O4888" s="31">
        <f t="shared" si="4"/>
        <v>0</v>
      </c>
      <c r="P4888" s="11" t="s">
        <v>18</v>
      </c>
    </row>
    <row r="4889" spans="1:16" ht="24" x14ac:dyDescent="0.25">
      <c r="A4889" s="34">
        <v>41275</v>
      </c>
      <c r="B4889" s="34">
        <v>41639</v>
      </c>
      <c r="C4889" s="11">
        <v>2013</v>
      </c>
      <c r="D4889" s="35" t="s">
        <v>13</v>
      </c>
      <c r="E4889" s="11" t="s">
        <v>14</v>
      </c>
      <c r="F4889" s="36" t="s">
        <v>78</v>
      </c>
      <c r="G4889" s="17" t="s">
        <v>16</v>
      </c>
      <c r="H4889" s="9" t="s">
        <v>6832</v>
      </c>
      <c r="I4889" s="12">
        <v>0</v>
      </c>
      <c r="J4889" s="12">
        <v>0</v>
      </c>
      <c r="K4889" s="12">
        <v>0</v>
      </c>
      <c r="L4889" s="12">
        <v>0</v>
      </c>
      <c r="M4889" s="12">
        <v>0</v>
      </c>
      <c r="N4889" s="39">
        <v>2387.77</v>
      </c>
      <c r="O4889" s="31">
        <f t="shared" si="4"/>
        <v>0</v>
      </c>
      <c r="P4889" s="11" t="s">
        <v>18</v>
      </c>
    </row>
    <row r="4890" spans="1:16" ht="24" x14ac:dyDescent="0.25">
      <c r="A4890" s="34">
        <v>41275</v>
      </c>
      <c r="B4890" s="34">
        <v>41639</v>
      </c>
      <c r="C4890" s="11">
        <v>2013</v>
      </c>
      <c r="D4890" s="35" t="s">
        <v>13</v>
      </c>
      <c r="E4890" s="11" t="s">
        <v>14</v>
      </c>
      <c r="F4890" s="36" t="s">
        <v>21</v>
      </c>
      <c r="G4890" s="17" t="s">
        <v>16</v>
      </c>
      <c r="H4890" s="9" t="s">
        <v>6833</v>
      </c>
      <c r="I4890" s="12">
        <v>0</v>
      </c>
      <c r="J4890" s="12">
        <v>0</v>
      </c>
      <c r="K4890" s="12">
        <v>0</v>
      </c>
      <c r="L4890" s="12">
        <v>0</v>
      </c>
      <c r="M4890" s="12">
        <v>0</v>
      </c>
      <c r="N4890" s="39">
        <v>30554.12</v>
      </c>
      <c r="O4890" s="31">
        <f t="shared" si="4"/>
        <v>0</v>
      </c>
      <c r="P4890" s="11" t="s">
        <v>18</v>
      </c>
    </row>
    <row r="4891" spans="1:16" ht="24" x14ac:dyDescent="0.25">
      <c r="A4891" s="34">
        <v>41275</v>
      </c>
      <c r="B4891" s="34">
        <v>41639</v>
      </c>
      <c r="C4891" s="11">
        <v>2013</v>
      </c>
      <c r="D4891" s="35" t="s">
        <v>13</v>
      </c>
      <c r="E4891" s="11" t="s">
        <v>14</v>
      </c>
      <c r="F4891" s="36" t="s">
        <v>165</v>
      </c>
      <c r="G4891" s="17" t="s">
        <v>16</v>
      </c>
      <c r="H4891" s="9" t="s">
        <v>6834</v>
      </c>
      <c r="I4891" s="12">
        <v>0</v>
      </c>
      <c r="J4891" s="12">
        <v>0</v>
      </c>
      <c r="K4891" s="12">
        <v>0</v>
      </c>
      <c r="L4891" s="12">
        <v>0</v>
      </c>
      <c r="M4891" s="12">
        <v>0</v>
      </c>
      <c r="N4891" s="39">
        <v>2779.78</v>
      </c>
      <c r="O4891" s="31">
        <f t="shared" si="4"/>
        <v>0</v>
      </c>
      <c r="P4891" s="11" t="s">
        <v>18</v>
      </c>
    </row>
    <row r="4892" spans="1:16" ht="24" x14ac:dyDescent="0.25">
      <c r="A4892" s="34">
        <v>41275</v>
      </c>
      <c r="B4892" s="34">
        <v>41639</v>
      </c>
      <c r="C4892" s="11">
        <v>2013</v>
      </c>
      <c r="D4892" s="35" t="s">
        <v>13</v>
      </c>
      <c r="E4892" s="11" t="s">
        <v>14</v>
      </c>
      <c r="F4892" s="36" t="s">
        <v>24</v>
      </c>
      <c r="G4892" s="17" t="s">
        <v>16</v>
      </c>
      <c r="H4892" s="9" t="s">
        <v>6835</v>
      </c>
      <c r="I4892" s="12">
        <v>0</v>
      </c>
      <c r="J4892" s="12">
        <v>0</v>
      </c>
      <c r="K4892" s="12">
        <v>0</v>
      </c>
      <c r="L4892" s="12">
        <v>0</v>
      </c>
      <c r="M4892" s="12">
        <v>0</v>
      </c>
      <c r="N4892" s="39">
        <v>19760.599999999999</v>
      </c>
      <c r="O4892" s="31">
        <f t="shared" si="4"/>
        <v>0</v>
      </c>
      <c r="P4892" s="11" t="s">
        <v>18</v>
      </c>
    </row>
    <row r="4893" spans="1:16" ht="24" x14ac:dyDescent="0.25">
      <c r="A4893" s="34">
        <v>41275</v>
      </c>
      <c r="B4893" s="34">
        <v>41639</v>
      </c>
      <c r="C4893" s="11">
        <v>2013</v>
      </c>
      <c r="D4893" s="35" t="s">
        <v>13</v>
      </c>
      <c r="E4893" s="11" t="s">
        <v>14</v>
      </c>
      <c r="F4893" s="36" t="s">
        <v>55</v>
      </c>
      <c r="G4893" s="17" t="s">
        <v>16</v>
      </c>
      <c r="H4893" s="9" t="s">
        <v>6836</v>
      </c>
      <c r="I4893" s="12">
        <v>0</v>
      </c>
      <c r="J4893" s="12">
        <v>0</v>
      </c>
      <c r="K4893" s="12">
        <v>0</v>
      </c>
      <c r="L4893" s="12">
        <v>0</v>
      </c>
      <c r="M4893" s="12">
        <v>0</v>
      </c>
      <c r="N4893" s="39">
        <v>3876.99</v>
      </c>
      <c r="O4893" s="31">
        <f t="shared" si="4"/>
        <v>0</v>
      </c>
      <c r="P4893" s="11" t="s">
        <v>18</v>
      </c>
    </row>
    <row r="4894" spans="1:16" ht="24" x14ac:dyDescent="0.25">
      <c r="A4894" s="34">
        <v>41275</v>
      </c>
      <c r="B4894" s="34">
        <v>41639</v>
      </c>
      <c r="C4894" s="11">
        <v>2013</v>
      </c>
      <c r="D4894" s="35" t="s">
        <v>13</v>
      </c>
      <c r="E4894" s="11" t="s">
        <v>14</v>
      </c>
      <c r="F4894" s="36" t="s">
        <v>15</v>
      </c>
      <c r="G4894" s="17" t="s">
        <v>16</v>
      </c>
      <c r="H4894" s="9" t="s">
        <v>6837</v>
      </c>
      <c r="I4894" s="12">
        <v>0</v>
      </c>
      <c r="J4894" s="12">
        <v>0</v>
      </c>
      <c r="K4894" s="12">
        <v>0</v>
      </c>
      <c r="L4894" s="12">
        <v>0</v>
      </c>
      <c r="M4894" s="12">
        <v>0</v>
      </c>
      <c r="N4894" s="39">
        <v>26621.86</v>
      </c>
      <c r="O4894" s="31">
        <f t="shared" si="4"/>
        <v>0</v>
      </c>
      <c r="P4894" s="11" t="s">
        <v>18</v>
      </c>
    </row>
    <row r="4895" spans="1:16" ht="24" x14ac:dyDescent="0.25">
      <c r="A4895" s="34">
        <v>41275</v>
      </c>
      <c r="B4895" s="34">
        <v>41639</v>
      </c>
      <c r="C4895" s="11">
        <v>2013</v>
      </c>
      <c r="D4895" s="35" t="s">
        <v>13</v>
      </c>
      <c r="E4895" s="11" t="s">
        <v>14</v>
      </c>
      <c r="F4895" s="36" t="s">
        <v>19</v>
      </c>
      <c r="G4895" s="17" t="s">
        <v>16</v>
      </c>
      <c r="H4895" s="9" t="s">
        <v>6838</v>
      </c>
      <c r="I4895" s="12">
        <v>0</v>
      </c>
      <c r="J4895" s="12">
        <v>0</v>
      </c>
      <c r="K4895" s="12">
        <v>0</v>
      </c>
      <c r="L4895" s="12">
        <v>0</v>
      </c>
      <c r="M4895" s="12">
        <v>0</v>
      </c>
      <c r="N4895" s="39">
        <v>48331</v>
      </c>
      <c r="O4895" s="31">
        <f t="shared" si="4"/>
        <v>0</v>
      </c>
      <c r="P4895" s="11" t="s">
        <v>18</v>
      </c>
    </row>
    <row r="4896" spans="1:16" ht="24" x14ac:dyDescent="0.25">
      <c r="A4896" s="34">
        <v>41275</v>
      </c>
      <c r="B4896" s="34">
        <v>41639</v>
      </c>
      <c r="C4896" s="11">
        <v>2013</v>
      </c>
      <c r="D4896" s="35" t="s">
        <v>13</v>
      </c>
      <c r="E4896" s="11" t="s">
        <v>14</v>
      </c>
      <c r="F4896" s="36" t="s">
        <v>51</v>
      </c>
      <c r="G4896" s="17" t="s">
        <v>16</v>
      </c>
      <c r="H4896" s="9" t="s">
        <v>6839</v>
      </c>
      <c r="I4896" s="12">
        <v>0</v>
      </c>
      <c r="J4896" s="12">
        <v>0</v>
      </c>
      <c r="K4896" s="12">
        <v>0</v>
      </c>
      <c r="L4896" s="12">
        <v>0</v>
      </c>
      <c r="M4896" s="12">
        <v>0</v>
      </c>
      <c r="N4896" s="39">
        <v>9789.93</v>
      </c>
      <c r="O4896" s="31">
        <f t="shared" si="4"/>
        <v>0</v>
      </c>
      <c r="P4896" s="11" t="s">
        <v>18</v>
      </c>
    </row>
    <row r="4897" spans="1:16" ht="24" x14ac:dyDescent="0.25">
      <c r="A4897" s="34">
        <v>41275</v>
      </c>
      <c r="B4897" s="34">
        <v>41639</v>
      </c>
      <c r="C4897" s="11">
        <v>2013</v>
      </c>
      <c r="D4897" s="35" t="s">
        <v>13</v>
      </c>
      <c r="E4897" s="11" t="s">
        <v>14</v>
      </c>
      <c r="F4897" s="36" t="s">
        <v>26</v>
      </c>
      <c r="G4897" s="17" t="s">
        <v>16</v>
      </c>
      <c r="H4897" s="9" t="s">
        <v>6840</v>
      </c>
      <c r="I4897" s="12">
        <v>0</v>
      </c>
      <c r="J4897" s="12">
        <v>0</v>
      </c>
      <c r="K4897" s="12">
        <v>0</v>
      </c>
      <c r="L4897" s="12">
        <v>0</v>
      </c>
      <c r="M4897" s="12">
        <v>0</v>
      </c>
      <c r="N4897" s="39">
        <v>4286.88</v>
      </c>
      <c r="O4897" s="31">
        <f t="shared" si="4"/>
        <v>0</v>
      </c>
      <c r="P4897" s="11" t="s">
        <v>18</v>
      </c>
    </row>
    <row r="4898" spans="1:16" ht="24" x14ac:dyDescent="0.25">
      <c r="A4898" s="34">
        <v>41275</v>
      </c>
      <c r="B4898" s="34">
        <v>41639</v>
      </c>
      <c r="C4898" s="11">
        <v>2013</v>
      </c>
      <c r="D4898" s="35" t="s">
        <v>13</v>
      </c>
      <c r="E4898" s="11" t="s">
        <v>14</v>
      </c>
      <c r="F4898" s="36" t="s">
        <v>77</v>
      </c>
      <c r="G4898" s="17" t="s">
        <v>16</v>
      </c>
      <c r="H4898" s="9" t="s">
        <v>6841</v>
      </c>
      <c r="I4898" s="12">
        <v>0</v>
      </c>
      <c r="J4898" s="12">
        <v>0</v>
      </c>
      <c r="K4898" s="12">
        <v>0</v>
      </c>
      <c r="L4898" s="12">
        <v>0</v>
      </c>
      <c r="M4898" s="12">
        <v>0</v>
      </c>
      <c r="N4898" s="39">
        <v>5478</v>
      </c>
      <c r="O4898" s="31">
        <f t="shared" si="4"/>
        <v>0</v>
      </c>
      <c r="P4898" s="11" t="s">
        <v>18</v>
      </c>
    </row>
    <row r="4899" spans="1:16" ht="24" x14ac:dyDescent="0.25">
      <c r="A4899" s="34">
        <v>41275</v>
      </c>
      <c r="B4899" s="34">
        <v>41639</v>
      </c>
      <c r="C4899" s="11">
        <v>2013</v>
      </c>
      <c r="D4899" s="35" t="s">
        <v>13</v>
      </c>
      <c r="E4899" s="11" t="s">
        <v>14</v>
      </c>
      <c r="F4899" s="36" t="s">
        <v>62</v>
      </c>
      <c r="G4899" s="17" t="s">
        <v>16</v>
      </c>
      <c r="H4899" s="9" t="s">
        <v>6842</v>
      </c>
      <c r="I4899" s="12">
        <v>0</v>
      </c>
      <c r="J4899" s="12">
        <v>0</v>
      </c>
      <c r="K4899" s="12">
        <v>0</v>
      </c>
      <c r="L4899" s="12">
        <v>0</v>
      </c>
      <c r="M4899" s="12">
        <v>0</v>
      </c>
      <c r="N4899" s="39">
        <v>583.05999999999995</v>
      </c>
      <c r="O4899" s="31">
        <f t="shared" si="4"/>
        <v>0</v>
      </c>
      <c r="P4899" s="11" t="s">
        <v>18</v>
      </c>
    </row>
    <row r="4900" spans="1:16" ht="24" x14ac:dyDescent="0.25">
      <c r="A4900" s="34">
        <v>41275</v>
      </c>
      <c r="B4900" s="34">
        <v>41639</v>
      </c>
      <c r="C4900" s="11">
        <v>2013</v>
      </c>
      <c r="D4900" s="35" t="s">
        <v>13</v>
      </c>
      <c r="E4900" s="11" t="s">
        <v>14</v>
      </c>
      <c r="F4900" s="36" t="s">
        <v>92</v>
      </c>
      <c r="G4900" s="17" t="s">
        <v>16</v>
      </c>
      <c r="H4900" s="9" t="s">
        <v>6843</v>
      </c>
      <c r="I4900" s="12">
        <v>0</v>
      </c>
      <c r="J4900" s="12">
        <v>0</v>
      </c>
      <c r="K4900" s="12">
        <v>0</v>
      </c>
      <c r="L4900" s="12">
        <v>0</v>
      </c>
      <c r="M4900" s="12">
        <v>0</v>
      </c>
      <c r="N4900" s="39">
        <v>31245.43</v>
      </c>
      <c r="O4900" s="31">
        <f t="shared" si="4"/>
        <v>0</v>
      </c>
      <c r="P4900" s="11" t="s">
        <v>18</v>
      </c>
    </row>
    <row r="4901" spans="1:16" ht="24" x14ac:dyDescent="0.25">
      <c r="A4901" s="34">
        <v>41275</v>
      </c>
      <c r="B4901" s="34">
        <v>41639</v>
      </c>
      <c r="C4901" s="11">
        <v>2013</v>
      </c>
      <c r="D4901" s="35" t="s">
        <v>13</v>
      </c>
      <c r="E4901" s="11" t="s">
        <v>14</v>
      </c>
      <c r="F4901" s="36" t="s">
        <v>30</v>
      </c>
      <c r="G4901" s="17" t="s">
        <v>16</v>
      </c>
      <c r="H4901" s="9" t="s">
        <v>6844</v>
      </c>
      <c r="I4901" s="12">
        <v>0</v>
      </c>
      <c r="J4901" s="12">
        <v>0</v>
      </c>
      <c r="K4901" s="12">
        <v>0</v>
      </c>
      <c r="L4901" s="12">
        <v>0</v>
      </c>
      <c r="M4901" s="12">
        <v>0</v>
      </c>
      <c r="N4901" s="39">
        <v>24652.62</v>
      </c>
      <c r="O4901" s="31">
        <f t="shared" si="4"/>
        <v>0</v>
      </c>
      <c r="P4901" s="11" t="s">
        <v>18</v>
      </c>
    </row>
    <row r="4902" spans="1:16" ht="24" x14ac:dyDescent="0.25">
      <c r="A4902" s="34">
        <v>41275</v>
      </c>
      <c r="B4902" s="34">
        <v>41639</v>
      </c>
      <c r="C4902" s="11">
        <v>2013</v>
      </c>
      <c r="D4902" s="35" t="s">
        <v>13</v>
      </c>
      <c r="E4902" s="11" t="s">
        <v>14</v>
      </c>
      <c r="F4902" s="36" t="s">
        <v>59</v>
      </c>
      <c r="G4902" s="17" t="s">
        <v>16</v>
      </c>
      <c r="H4902" s="9" t="s">
        <v>6845</v>
      </c>
      <c r="I4902" s="12">
        <v>0</v>
      </c>
      <c r="J4902" s="12">
        <v>0</v>
      </c>
      <c r="K4902" s="12">
        <v>0</v>
      </c>
      <c r="L4902" s="12">
        <v>0</v>
      </c>
      <c r="M4902" s="12">
        <v>0</v>
      </c>
      <c r="N4902" s="39">
        <v>4415</v>
      </c>
      <c r="O4902" s="31">
        <f t="shared" si="4"/>
        <v>0</v>
      </c>
      <c r="P4902" s="11" t="s">
        <v>18</v>
      </c>
    </row>
    <row r="4903" spans="1:16" ht="24" x14ac:dyDescent="0.25">
      <c r="A4903" s="34">
        <v>41275</v>
      </c>
      <c r="B4903" s="34">
        <v>41639</v>
      </c>
      <c r="C4903" s="11">
        <v>2013</v>
      </c>
      <c r="D4903" s="35" t="s">
        <v>13</v>
      </c>
      <c r="E4903" s="11" t="s">
        <v>14</v>
      </c>
      <c r="F4903" s="36" t="s">
        <v>47</v>
      </c>
      <c r="G4903" s="17" t="s">
        <v>16</v>
      </c>
      <c r="H4903" s="9" t="s">
        <v>6846</v>
      </c>
      <c r="I4903" s="12">
        <v>0</v>
      </c>
      <c r="J4903" s="12">
        <v>0</v>
      </c>
      <c r="K4903" s="12">
        <v>0</v>
      </c>
      <c r="L4903" s="12">
        <v>0</v>
      </c>
      <c r="M4903" s="12">
        <v>0</v>
      </c>
      <c r="N4903" s="39">
        <v>69855.8</v>
      </c>
      <c r="O4903" s="31">
        <f t="shared" si="4"/>
        <v>0</v>
      </c>
      <c r="P4903" s="11" t="s">
        <v>18</v>
      </c>
    </row>
    <row r="4904" spans="1:16" ht="24" x14ac:dyDescent="0.25">
      <c r="A4904" s="34">
        <v>41275</v>
      </c>
      <c r="B4904" s="34">
        <v>41639</v>
      </c>
      <c r="C4904" s="11">
        <v>2013</v>
      </c>
      <c r="D4904" s="35" t="s">
        <v>13</v>
      </c>
      <c r="E4904" s="11" t="s">
        <v>14</v>
      </c>
      <c r="F4904" s="36" t="s">
        <v>598</v>
      </c>
      <c r="G4904" s="17" t="s">
        <v>16</v>
      </c>
      <c r="H4904" s="9" t="s">
        <v>6847</v>
      </c>
      <c r="I4904" s="12">
        <v>0</v>
      </c>
      <c r="J4904" s="12">
        <v>0</v>
      </c>
      <c r="K4904" s="12">
        <v>0</v>
      </c>
      <c r="L4904" s="12">
        <v>0</v>
      </c>
      <c r="M4904" s="12">
        <v>0</v>
      </c>
      <c r="N4904" s="39">
        <v>4339.3</v>
      </c>
      <c r="O4904" s="31">
        <f t="shared" si="4"/>
        <v>0</v>
      </c>
      <c r="P4904" s="11" t="s">
        <v>18</v>
      </c>
    </row>
    <row r="4905" spans="1:16" ht="24" x14ac:dyDescent="0.25">
      <c r="A4905" s="34">
        <v>41275</v>
      </c>
      <c r="B4905" s="34">
        <v>41639</v>
      </c>
      <c r="C4905" s="11">
        <v>2013</v>
      </c>
      <c r="D4905" s="35" t="s">
        <v>13</v>
      </c>
      <c r="E4905" s="11" t="s">
        <v>14</v>
      </c>
      <c r="F4905" s="36" t="s">
        <v>69</v>
      </c>
      <c r="G4905" s="17" t="s">
        <v>16</v>
      </c>
      <c r="H4905" s="9" t="s">
        <v>6848</v>
      </c>
      <c r="I4905" s="12">
        <v>0</v>
      </c>
      <c r="J4905" s="12">
        <v>0</v>
      </c>
      <c r="K4905" s="12">
        <v>0</v>
      </c>
      <c r="L4905" s="12">
        <v>0</v>
      </c>
      <c r="M4905" s="12">
        <v>0</v>
      </c>
      <c r="N4905" s="39">
        <v>2498.0300000000002</v>
      </c>
      <c r="O4905" s="31">
        <f t="shared" si="4"/>
        <v>0</v>
      </c>
      <c r="P4905" s="11" t="s">
        <v>18</v>
      </c>
    </row>
    <row r="4906" spans="1:16" ht="24" x14ac:dyDescent="0.25">
      <c r="A4906" s="34">
        <v>41275</v>
      </c>
      <c r="B4906" s="34">
        <v>41639</v>
      </c>
      <c r="C4906" s="11">
        <v>2013</v>
      </c>
      <c r="D4906" s="35" t="s">
        <v>13</v>
      </c>
      <c r="E4906" s="11" t="s">
        <v>14</v>
      </c>
      <c r="F4906" s="36" t="s">
        <v>100</v>
      </c>
      <c r="G4906" s="17" t="s">
        <v>16</v>
      </c>
      <c r="H4906" s="9" t="s">
        <v>6849</v>
      </c>
      <c r="I4906" s="12">
        <v>0</v>
      </c>
      <c r="J4906" s="12">
        <v>0</v>
      </c>
      <c r="K4906" s="12">
        <v>0</v>
      </c>
      <c r="L4906" s="12">
        <v>0</v>
      </c>
      <c r="M4906" s="12">
        <v>0</v>
      </c>
      <c r="N4906" s="39">
        <v>1147.28</v>
      </c>
      <c r="O4906" s="31">
        <f t="shared" si="4"/>
        <v>0</v>
      </c>
      <c r="P4906" s="11" t="s">
        <v>18</v>
      </c>
    </row>
    <row r="4907" spans="1:16" ht="24" x14ac:dyDescent="0.25">
      <c r="A4907" s="34">
        <v>41275</v>
      </c>
      <c r="B4907" s="34">
        <v>41639</v>
      </c>
      <c r="C4907" s="11">
        <v>2013</v>
      </c>
      <c r="D4907" s="35" t="s">
        <v>13</v>
      </c>
      <c r="E4907" s="11" t="s">
        <v>14</v>
      </c>
      <c r="F4907" s="36" t="s">
        <v>162</v>
      </c>
      <c r="G4907" s="17" t="s">
        <v>16</v>
      </c>
      <c r="H4907" s="9" t="s">
        <v>6850</v>
      </c>
      <c r="I4907" s="12">
        <v>0</v>
      </c>
      <c r="J4907" s="12">
        <v>0</v>
      </c>
      <c r="K4907" s="12">
        <v>0</v>
      </c>
      <c r="L4907" s="12">
        <v>0</v>
      </c>
      <c r="M4907" s="12">
        <v>0</v>
      </c>
      <c r="N4907" s="39">
        <v>6690.5</v>
      </c>
      <c r="O4907" s="31">
        <f t="shared" si="4"/>
        <v>0</v>
      </c>
      <c r="P4907" s="11" t="s">
        <v>18</v>
      </c>
    </row>
    <row r="4908" spans="1:16" ht="24" x14ac:dyDescent="0.25">
      <c r="A4908" s="34">
        <v>41275</v>
      </c>
      <c r="B4908" s="34">
        <v>41639</v>
      </c>
      <c r="C4908" s="11">
        <v>2013</v>
      </c>
      <c r="D4908" s="35" t="s">
        <v>13</v>
      </c>
      <c r="E4908" s="11" t="s">
        <v>14</v>
      </c>
      <c r="F4908" s="36" t="s">
        <v>253</v>
      </c>
      <c r="G4908" s="17" t="s">
        <v>16</v>
      </c>
      <c r="H4908" s="9" t="s">
        <v>6851</v>
      </c>
      <c r="I4908" s="12">
        <v>0</v>
      </c>
      <c r="J4908" s="12">
        <v>0</v>
      </c>
      <c r="K4908" s="12">
        <v>0</v>
      </c>
      <c r="L4908" s="12">
        <v>0</v>
      </c>
      <c r="M4908" s="12">
        <v>0</v>
      </c>
      <c r="N4908" s="39">
        <v>2597.8000000000002</v>
      </c>
      <c r="O4908" s="31">
        <f t="shared" si="4"/>
        <v>0</v>
      </c>
      <c r="P4908" s="11" t="s">
        <v>18</v>
      </c>
    </row>
    <row r="4909" spans="1:16" ht="24" x14ac:dyDescent="0.25">
      <c r="A4909" s="34">
        <v>41275</v>
      </c>
      <c r="B4909" s="34">
        <v>41639</v>
      </c>
      <c r="C4909" s="11">
        <v>2013</v>
      </c>
      <c r="D4909" s="35" t="s">
        <v>13</v>
      </c>
      <c r="E4909" s="11" t="s">
        <v>14</v>
      </c>
      <c r="F4909" s="36" t="s">
        <v>32</v>
      </c>
      <c r="G4909" s="17" t="s">
        <v>16</v>
      </c>
      <c r="H4909" s="9" t="s">
        <v>6852</v>
      </c>
      <c r="I4909" s="12">
        <v>0</v>
      </c>
      <c r="J4909" s="12">
        <v>0</v>
      </c>
      <c r="K4909" s="12">
        <v>0</v>
      </c>
      <c r="L4909" s="12">
        <v>0</v>
      </c>
      <c r="M4909" s="12">
        <v>0</v>
      </c>
      <c r="N4909" s="39">
        <v>4029.6</v>
      </c>
      <c r="O4909" s="31">
        <f t="shared" si="4"/>
        <v>0</v>
      </c>
      <c r="P4909" s="11" t="s">
        <v>18</v>
      </c>
    </row>
    <row r="4910" spans="1:16" ht="84" x14ac:dyDescent="0.25">
      <c r="A4910" s="38">
        <v>41275</v>
      </c>
      <c r="B4910" s="38">
        <v>41364</v>
      </c>
      <c r="C4910" s="11">
        <v>2013</v>
      </c>
      <c r="D4910" s="11" t="s">
        <v>34</v>
      </c>
      <c r="E4910" s="11" t="s">
        <v>39</v>
      </c>
      <c r="F4910" s="36" t="s">
        <v>57</v>
      </c>
      <c r="G4910" s="36" t="s">
        <v>6853</v>
      </c>
      <c r="H4910" s="9" t="s">
        <v>6854</v>
      </c>
      <c r="I4910" s="10">
        <v>0</v>
      </c>
      <c r="J4910" s="12">
        <v>13120</v>
      </c>
      <c r="K4910" s="12">
        <v>0</v>
      </c>
      <c r="L4910" s="12">
        <v>0</v>
      </c>
      <c r="M4910" s="12">
        <v>0</v>
      </c>
      <c r="N4910" s="39">
        <v>5506.5</v>
      </c>
      <c r="O4910" s="31">
        <v>1104.33</v>
      </c>
      <c r="P4910" s="36" t="s">
        <v>41</v>
      </c>
    </row>
    <row r="4911" spans="1:16" ht="48" x14ac:dyDescent="0.25">
      <c r="A4911" s="38">
        <v>41275</v>
      </c>
      <c r="B4911" s="34">
        <v>41364</v>
      </c>
      <c r="C4911" s="11">
        <v>2013</v>
      </c>
      <c r="D4911" s="11" t="s">
        <v>34</v>
      </c>
      <c r="E4911" s="11" t="s">
        <v>39</v>
      </c>
      <c r="F4911" s="36" t="s">
        <v>69</v>
      </c>
      <c r="G4911" s="36" t="s">
        <v>6855</v>
      </c>
      <c r="H4911" s="9" t="s">
        <v>6856</v>
      </c>
      <c r="I4911" s="10">
        <v>0</v>
      </c>
      <c r="J4911" s="12">
        <v>8585</v>
      </c>
      <c r="K4911" s="12">
        <v>0</v>
      </c>
      <c r="L4911" s="12">
        <v>0</v>
      </c>
      <c r="M4911" s="12">
        <v>0</v>
      </c>
      <c r="N4911" s="39">
        <v>112087.39</v>
      </c>
      <c r="O4911" s="31">
        <v>278.2</v>
      </c>
      <c r="P4911" s="36" t="s">
        <v>41</v>
      </c>
    </row>
    <row r="4912" spans="1:16" ht="108" x14ac:dyDescent="0.25">
      <c r="A4912" s="38">
        <v>41275</v>
      </c>
      <c r="B4912" s="38">
        <v>41394</v>
      </c>
      <c r="C4912" s="11">
        <v>2013</v>
      </c>
      <c r="D4912" s="11" t="s">
        <v>34</v>
      </c>
      <c r="E4912" s="11" t="s">
        <v>39</v>
      </c>
      <c r="F4912" s="36" t="s">
        <v>42</v>
      </c>
      <c r="G4912" s="36" t="s">
        <v>96</v>
      </c>
      <c r="H4912" s="9" t="s">
        <v>6857</v>
      </c>
      <c r="I4912" s="10">
        <v>0</v>
      </c>
      <c r="J4912" s="12">
        <v>7414</v>
      </c>
      <c r="K4912" s="12">
        <v>0</v>
      </c>
      <c r="L4912" s="12">
        <v>0</v>
      </c>
      <c r="M4912" s="12">
        <v>0</v>
      </c>
      <c r="N4912" s="39">
        <v>0</v>
      </c>
      <c r="O4912" s="31">
        <v>919.65881400000001</v>
      </c>
      <c r="P4912" s="36" t="s">
        <v>41</v>
      </c>
    </row>
    <row r="4913" spans="1:16" ht="48" x14ac:dyDescent="0.25">
      <c r="A4913" s="34">
        <v>41275</v>
      </c>
      <c r="B4913" s="34">
        <v>41639</v>
      </c>
      <c r="C4913" s="11">
        <v>2013</v>
      </c>
      <c r="D4913" s="11" t="s">
        <v>34</v>
      </c>
      <c r="E4913" s="11" t="s">
        <v>95</v>
      </c>
      <c r="F4913" s="36" t="s">
        <v>57</v>
      </c>
      <c r="G4913" s="11" t="s">
        <v>1272</v>
      </c>
      <c r="H4913" s="9" t="s">
        <v>6858</v>
      </c>
      <c r="I4913" s="12">
        <v>6</v>
      </c>
      <c r="J4913" s="12">
        <v>0</v>
      </c>
      <c r="K4913" s="12">
        <v>0</v>
      </c>
      <c r="L4913" s="12">
        <v>0</v>
      </c>
      <c r="M4913" s="12">
        <v>0</v>
      </c>
      <c r="N4913" s="39">
        <v>0</v>
      </c>
      <c r="O4913" s="31">
        <v>0</v>
      </c>
      <c r="P4913" s="11" t="s">
        <v>1960</v>
      </c>
    </row>
    <row r="4914" spans="1:16" ht="24" x14ac:dyDescent="0.25">
      <c r="A4914" s="34">
        <v>41275</v>
      </c>
      <c r="B4914" s="34">
        <v>41639</v>
      </c>
      <c r="C4914" s="11">
        <v>2013</v>
      </c>
      <c r="D4914" s="11" t="s">
        <v>34</v>
      </c>
      <c r="E4914" s="11" t="s">
        <v>323</v>
      </c>
      <c r="F4914" s="36" t="s">
        <v>42</v>
      </c>
      <c r="G4914" s="11" t="s">
        <v>1272</v>
      </c>
      <c r="H4914" s="9" t="s">
        <v>6859</v>
      </c>
      <c r="I4914" s="12">
        <v>1</v>
      </c>
      <c r="J4914" s="12">
        <v>0</v>
      </c>
      <c r="K4914" s="12">
        <v>0</v>
      </c>
      <c r="L4914" s="12">
        <v>0</v>
      </c>
      <c r="M4914" s="12">
        <v>0</v>
      </c>
      <c r="N4914" s="39">
        <v>0</v>
      </c>
      <c r="O4914" s="31">
        <v>0</v>
      </c>
      <c r="P4914" s="11" t="s">
        <v>1960</v>
      </c>
    </row>
    <row r="4915" spans="1:16" ht="48" x14ac:dyDescent="0.25">
      <c r="A4915" s="34">
        <v>41275</v>
      </c>
      <c r="B4915" s="34">
        <v>41275</v>
      </c>
      <c r="C4915" s="11">
        <v>2013</v>
      </c>
      <c r="D4915" s="35" t="s">
        <v>13</v>
      </c>
      <c r="E4915" s="11" t="s">
        <v>112</v>
      </c>
      <c r="F4915" s="36" t="s">
        <v>165</v>
      </c>
      <c r="G4915" s="36" t="s">
        <v>197</v>
      </c>
      <c r="H4915" s="9" t="s">
        <v>6860</v>
      </c>
      <c r="I4915" s="10">
        <v>0</v>
      </c>
      <c r="J4915" s="12">
        <v>0</v>
      </c>
      <c r="K4915" s="12">
        <v>0</v>
      </c>
      <c r="L4915" s="12">
        <v>0</v>
      </c>
      <c r="M4915" s="12">
        <v>0</v>
      </c>
      <c r="N4915" s="39">
        <v>0</v>
      </c>
      <c r="O4915" s="31">
        <v>0</v>
      </c>
      <c r="P4915" s="36" t="s">
        <v>99</v>
      </c>
    </row>
    <row r="4916" spans="1:16" ht="60" x14ac:dyDescent="0.25">
      <c r="A4916" s="38">
        <v>41275</v>
      </c>
      <c r="B4916" s="38">
        <v>41275</v>
      </c>
      <c r="C4916" s="11">
        <v>2013</v>
      </c>
      <c r="D4916" s="35" t="s">
        <v>13</v>
      </c>
      <c r="E4916" s="11" t="s">
        <v>112</v>
      </c>
      <c r="F4916" s="36" t="s">
        <v>51</v>
      </c>
      <c r="G4916" s="36" t="s">
        <v>170</v>
      </c>
      <c r="H4916" s="9" t="s">
        <v>6861</v>
      </c>
      <c r="I4916" s="10">
        <v>0</v>
      </c>
      <c r="J4916" s="12">
        <v>0</v>
      </c>
      <c r="K4916" s="12">
        <v>0</v>
      </c>
      <c r="L4916" s="12">
        <v>0</v>
      </c>
      <c r="M4916" s="12">
        <v>0</v>
      </c>
      <c r="N4916" s="39">
        <v>0</v>
      </c>
      <c r="O4916" s="31">
        <v>0</v>
      </c>
      <c r="P4916" s="36" t="s">
        <v>99</v>
      </c>
    </row>
    <row r="4917" spans="1:16" ht="24" x14ac:dyDescent="0.25">
      <c r="A4917" s="34">
        <v>41275</v>
      </c>
      <c r="B4917" s="34">
        <v>41639</v>
      </c>
      <c r="C4917" s="11">
        <v>2013</v>
      </c>
      <c r="D4917" s="35" t="s">
        <v>13</v>
      </c>
      <c r="E4917" s="11" t="s">
        <v>14</v>
      </c>
      <c r="F4917" s="36" t="s">
        <v>65</v>
      </c>
      <c r="G4917" s="17" t="s">
        <v>16</v>
      </c>
      <c r="H4917" s="9" t="s">
        <v>6862</v>
      </c>
      <c r="I4917" s="12">
        <v>0</v>
      </c>
      <c r="J4917" s="12">
        <v>0</v>
      </c>
      <c r="K4917" s="12">
        <v>0</v>
      </c>
      <c r="L4917" s="12">
        <v>0</v>
      </c>
      <c r="M4917" s="12">
        <v>0</v>
      </c>
      <c r="N4917" s="39">
        <v>902</v>
      </c>
      <c r="O4917" s="31">
        <f>K4917*10000/1000000</f>
        <v>0</v>
      </c>
      <c r="P4917" s="11" t="s">
        <v>18</v>
      </c>
    </row>
    <row r="4918" spans="1:16" ht="72" x14ac:dyDescent="0.25">
      <c r="A4918" s="38">
        <v>41276</v>
      </c>
      <c r="B4918" s="38">
        <v>41276</v>
      </c>
      <c r="C4918" s="11">
        <v>2013</v>
      </c>
      <c r="D4918" s="35" t="s">
        <v>13</v>
      </c>
      <c r="E4918" s="11" t="s">
        <v>149</v>
      </c>
      <c r="F4918" s="36" t="s">
        <v>165</v>
      </c>
      <c r="G4918" s="36" t="s">
        <v>197</v>
      </c>
      <c r="H4918" s="9" t="s">
        <v>6863</v>
      </c>
      <c r="I4918" s="10">
        <v>0</v>
      </c>
      <c r="J4918" s="12">
        <v>331</v>
      </c>
      <c r="K4918" s="12">
        <v>0</v>
      </c>
      <c r="L4918" s="12">
        <v>0</v>
      </c>
      <c r="M4918" s="12">
        <v>0</v>
      </c>
      <c r="N4918" s="39">
        <v>0</v>
      </c>
      <c r="O4918" s="31">
        <v>0</v>
      </c>
      <c r="P4918" s="36" t="s">
        <v>99</v>
      </c>
    </row>
    <row r="4919" spans="1:16" ht="48" x14ac:dyDescent="0.25">
      <c r="A4919" s="34">
        <v>41276</v>
      </c>
      <c r="B4919" s="34">
        <v>41640</v>
      </c>
      <c r="C4919" s="11">
        <v>2013</v>
      </c>
      <c r="D4919" s="11" t="s">
        <v>34</v>
      </c>
      <c r="E4919" s="11" t="s">
        <v>95</v>
      </c>
      <c r="F4919" s="36" t="s">
        <v>21</v>
      </c>
      <c r="G4919" s="11" t="s">
        <v>1272</v>
      </c>
      <c r="H4919" s="9" t="s">
        <v>6864</v>
      </c>
      <c r="I4919" s="12">
        <v>29</v>
      </c>
      <c r="J4919" s="12">
        <v>0</v>
      </c>
      <c r="K4919" s="12">
        <v>0</v>
      </c>
      <c r="L4919" s="12">
        <v>0</v>
      </c>
      <c r="M4919" s="12">
        <v>0</v>
      </c>
      <c r="N4919" s="39">
        <v>0</v>
      </c>
      <c r="O4919" s="31">
        <v>0</v>
      </c>
      <c r="P4919" s="11" t="s">
        <v>1960</v>
      </c>
    </row>
    <row r="4920" spans="1:16" ht="24" x14ac:dyDescent="0.25">
      <c r="A4920" s="34">
        <v>41276</v>
      </c>
      <c r="B4920" s="34">
        <v>41640</v>
      </c>
      <c r="C4920" s="11">
        <v>2013</v>
      </c>
      <c r="D4920" s="11" t="s">
        <v>34</v>
      </c>
      <c r="E4920" s="11" t="s">
        <v>323</v>
      </c>
      <c r="F4920" s="36" t="s">
        <v>69</v>
      </c>
      <c r="G4920" s="11" t="s">
        <v>1272</v>
      </c>
      <c r="H4920" s="9" t="s">
        <v>6859</v>
      </c>
      <c r="I4920" s="12">
        <v>1</v>
      </c>
      <c r="J4920" s="12">
        <v>0</v>
      </c>
      <c r="K4920" s="12">
        <v>0</v>
      </c>
      <c r="L4920" s="12">
        <v>0</v>
      </c>
      <c r="M4920" s="12">
        <v>0</v>
      </c>
      <c r="N4920" s="39">
        <v>0</v>
      </c>
      <c r="O4920" s="31">
        <v>0</v>
      </c>
      <c r="P4920" s="11" t="s">
        <v>1960</v>
      </c>
    </row>
    <row r="4921" spans="1:16" ht="24" x14ac:dyDescent="0.25">
      <c r="A4921" s="34">
        <v>41277</v>
      </c>
      <c r="B4921" s="34">
        <v>41641</v>
      </c>
      <c r="C4921" s="11">
        <v>2013</v>
      </c>
      <c r="D4921" s="11" t="s">
        <v>34</v>
      </c>
      <c r="E4921" s="11" t="s">
        <v>95</v>
      </c>
      <c r="F4921" s="36" t="s">
        <v>69</v>
      </c>
      <c r="G4921" s="11" t="s">
        <v>1272</v>
      </c>
      <c r="H4921" s="9" t="s">
        <v>6865</v>
      </c>
      <c r="I4921" s="12">
        <v>1</v>
      </c>
      <c r="J4921" s="12">
        <v>0</v>
      </c>
      <c r="K4921" s="12">
        <v>0</v>
      </c>
      <c r="L4921" s="12">
        <v>0</v>
      </c>
      <c r="M4921" s="12">
        <v>0</v>
      </c>
      <c r="N4921" s="39">
        <v>0</v>
      </c>
      <c r="O4921" s="31">
        <v>0</v>
      </c>
      <c r="P4921" s="11" t="s">
        <v>1960</v>
      </c>
    </row>
    <row r="4922" spans="1:16" ht="24" x14ac:dyDescent="0.25">
      <c r="A4922" s="34">
        <v>41277</v>
      </c>
      <c r="B4922" s="34">
        <v>41276</v>
      </c>
      <c r="C4922" s="11">
        <v>2013</v>
      </c>
      <c r="D4922" s="11" t="s">
        <v>34</v>
      </c>
      <c r="E4922" s="11" t="s">
        <v>323</v>
      </c>
      <c r="F4922" s="36" t="s">
        <v>47</v>
      </c>
      <c r="G4922" s="11" t="s">
        <v>1272</v>
      </c>
      <c r="H4922" s="9" t="s">
        <v>6866</v>
      </c>
      <c r="I4922" s="12">
        <v>3</v>
      </c>
      <c r="J4922" s="12">
        <v>0</v>
      </c>
      <c r="K4922" s="12">
        <v>0</v>
      </c>
      <c r="L4922" s="12">
        <v>0</v>
      </c>
      <c r="M4922" s="12">
        <v>0</v>
      </c>
      <c r="N4922" s="39">
        <v>0</v>
      </c>
      <c r="O4922" s="31">
        <v>0</v>
      </c>
      <c r="P4922" s="11" t="s">
        <v>1960</v>
      </c>
    </row>
    <row r="4923" spans="1:16" ht="36" x14ac:dyDescent="0.25">
      <c r="A4923" s="38">
        <v>41278</v>
      </c>
      <c r="B4923" s="38">
        <v>41278</v>
      </c>
      <c r="C4923" s="11">
        <v>2013</v>
      </c>
      <c r="D4923" s="35" t="s">
        <v>109</v>
      </c>
      <c r="E4923" s="11" t="s">
        <v>146</v>
      </c>
      <c r="F4923" s="36" t="s">
        <v>253</v>
      </c>
      <c r="G4923" s="36" t="s">
        <v>6867</v>
      </c>
      <c r="H4923" s="9" t="s">
        <v>6868</v>
      </c>
      <c r="I4923" s="10">
        <v>0</v>
      </c>
      <c r="J4923" s="12">
        <v>345</v>
      </c>
      <c r="K4923" s="12">
        <v>0</v>
      </c>
      <c r="L4923" s="12">
        <v>0</v>
      </c>
      <c r="M4923" s="12">
        <v>0</v>
      </c>
      <c r="N4923" s="39">
        <v>0</v>
      </c>
      <c r="O4923" s="31">
        <v>0</v>
      </c>
      <c r="P4923" s="36" t="s">
        <v>99</v>
      </c>
    </row>
    <row r="4924" spans="1:16" ht="36" x14ac:dyDescent="0.25">
      <c r="A4924" s="34">
        <v>41278</v>
      </c>
      <c r="B4924" s="34">
        <v>41642</v>
      </c>
      <c r="C4924" s="11">
        <v>2013</v>
      </c>
      <c r="D4924" s="11" t="s">
        <v>34</v>
      </c>
      <c r="E4924" s="11" t="s">
        <v>95</v>
      </c>
      <c r="F4924" s="36" t="s">
        <v>28</v>
      </c>
      <c r="G4924" s="11" t="s">
        <v>1272</v>
      </c>
      <c r="H4924" s="9" t="s">
        <v>6869</v>
      </c>
      <c r="I4924" s="12">
        <v>2</v>
      </c>
      <c r="J4924" s="12">
        <v>0</v>
      </c>
      <c r="K4924" s="12">
        <v>0</v>
      </c>
      <c r="L4924" s="12">
        <v>0</v>
      </c>
      <c r="M4924" s="12">
        <v>0</v>
      </c>
      <c r="N4924" s="39">
        <v>0</v>
      </c>
      <c r="O4924" s="31">
        <v>0</v>
      </c>
      <c r="P4924" s="11" t="s">
        <v>1960</v>
      </c>
    </row>
    <row r="4925" spans="1:16" ht="24" x14ac:dyDescent="0.25">
      <c r="A4925" s="34">
        <v>41278</v>
      </c>
      <c r="B4925" s="34">
        <v>41642</v>
      </c>
      <c r="C4925" s="11">
        <v>2013</v>
      </c>
      <c r="D4925" s="11" t="s">
        <v>34</v>
      </c>
      <c r="E4925" s="11" t="s">
        <v>323</v>
      </c>
      <c r="F4925" s="36" t="s">
        <v>28</v>
      </c>
      <c r="G4925" s="11" t="s">
        <v>1272</v>
      </c>
      <c r="H4925" s="9" t="s">
        <v>6870</v>
      </c>
      <c r="I4925" s="12">
        <v>2</v>
      </c>
      <c r="J4925" s="12">
        <v>0</v>
      </c>
      <c r="K4925" s="12">
        <v>0</v>
      </c>
      <c r="L4925" s="12">
        <v>0</v>
      </c>
      <c r="M4925" s="12">
        <v>0</v>
      </c>
      <c r="N4925" s="39">
        <v>0</v>
      </c>
      <c r="O4925" s="31">
        <v>0</v>
      </c>
      <c r="P4925" s="11" t="s">
        <v>1960</v>
      </c>
    </row>
    <row r="4926" spans="1:16" ht="36" x14ac:dyDescent="0.25">
      <c r="A4926" s="38">
        <v>41279</v>
      </c>
      <c r="B4926" s="38">
        <v>41279</v>
      </c>
      <c r="C4926" s="11">
        <v>2013</v>
      </c>
      <c r="D4926" s="35" t="s">
        <v>13</v>
      </c>
      <c r="E4926" s="11" t="s">
        <v>112</v>
      </c>
      <c r="F4926" s="36" t="s">
        <v>165</v>
      </c>
      <c r="G4926" s="36" t="s">
        <v>197</v>
      </c>
      <c r="H4926" s="9" t="s">
        <v>6871</v>
      </c>
      <c r="I4926" s="10">
        <v>0</v>
      </c>
      <c r="J4926" s="12">
        <v>0</v>
      </c>
      <c r="K4926" s="12">
        <v>0</v>
      </c>
      <c r="L4926" s="12">
        <v>0</v>
      </c>
      <c r="M4926" s="12">
        <v>0</v>
      </c>
      <c r="N4926" s="39">
        <v>0</v>
      </c>
      <c r="O4926" s="31">
        <v>0</v>
      </c>
      <c r="P4926" s="36" t="s">
        <v>99</v>
      </c>
    </row>
    <row r="4927" spans="1:16" ht="120" x14ac:dyDescent="0.25">
      <c r="A4927" s="38">
        <v>41280</v>
      </c>
      <c r="B4927" s="38">
        <v>41280</v>
      </c>
      <c r="C4927" s="11">
        <v>2013</v>
      </c>
      <c r="D4927" s="35" t="s">
        <v>13</v>
      </c>
      <c r="E4927" s="11" t="s">
        <v>125</v>
      </c>
      <c r="F4927" s="36" t="s">
        <v>51</v>
      </c>
      <c r="G4927" s="36" t="s">
        <v>373</v>
      </c>
      <c r="H4927" s="9" t="s">
        <v>6872</v>
      </c>
      <c r="I4927" s="10">
        <v>1</v>
      </c>
      <c r="J4927" s="12">
        <v>41</v>
      </c>
      <c r="K4927" s="12">
        <v>0</v>
      </c>
      <c r="L4927" s="12">
        <v>0</v>
      </c>
      <c r="M4927" s="12">
        <v>0</v>
      </c>
      <c r="N4927" s="39">
        <v>0</v>
      </c>
      <c r="O4927" s="31">
        <v>0</v>
      </c>
      <c r="P4927" s="36" t="s">
        <v>99</v>
      </c>
    </row>
    <row r="4928" spans="1:16" ht="24" x14ac:dyDescent="0.25">
      <c r="A4928" s="34">
        <v>41280</v>
      </c>
      <c r="B4928" s="34">
        <v>41279</v>
      </c>
      <c r="C4928" s="11">
        <v>2013</v>
      </c>
      <c r="D4928" s="11" t="s">
        <v>34</v>
      </c>
      <c r="E4928" s="11" t="s">
        <v>95</v>
      </c>
      <c r="F4928" s="36" t="s">
        <v>24</v>
      </c>
      <c r="G4928" s="11" t="s">
        <v>1272</v>
      </c>
      <c r="H4928" s="9" t="s">
        <v>6873</v>
      </c>
      <c r="I4928" s="12">
        <v>1</v>
      </c>
      <c r="J4928" s="12">
        <v>0</v>
      </c>
      <c r="K4928" s="12">
        <v>0</v>
      </c>
      <c r="L4928" s="12">
        <v>0</v>
      </c>
      <c r="M4928" s="12">
        <v>0</v>
      </c>
      <c r="N4928" s="39">
        <v>0</v>
      </c>
      <c r="O4928" s="31">
        <v>0</v>
      </c>
      <c r="P4928" s="11" t="s">
        <v>1960</v>
      </c>
    </row>
    <row r="4929" spans="1:16" ht="24" x14ac:dyDescent="0.25">
      <c r="A4929" s="34">
        <v>41281</v>
      </c>
      <c r="B4929" s="34">
        <v>41280</v>
      </c>
      <c r="C4929" s="11">
        <v>2013</v>
      </c>
      <c r="D4929" s="11" t="s">
        <v>34</v>
      </c>
      <c r="E4929" s="11" t="s">
        <v>95</v>
      </c>
      <c r="F4929" s="36" t="s">
        <v>47</v>
      </c>
      <c r="G4929" s="11" t="s">
        <v>1272</v>
      </c>
      <c r="H4929" s="9" t="s">
        <v>6874</v>
      </c>
      <c r="I4929" s="12">
        <v>15</v>
      </c>
      <c r="J4929" s="12">
        <v>0</v>
      </c>
      <c r="K4929" s="12">
        <v>0</v>
      </c>
      <c r="L4929" s="12">
        <v>0</v>
      </c>
      <c r="M4929" s="12">
        <v>0</v>
      </c>
      <c r="N4929" s="39">
        <v>0</v>
      </c>
      <c r="O4929" s="31">
        <v>6.78</v>
      </c>
      <c r="P4929" s="11" t="s">
        <v>1960</v>
      </c>
    </row>
    <row r="4930" spans="1:16" ht="48" x14ac:dyDescent="0.25">
      <c r="A4930" s="34">
        <v>41282</v>
      </c>
      <c r="B4930" s="34">
        <v>41282</v>
      </c>
      <c r="C4930" s="11">
        <v>2013</v>
      </c>
      <c r="D4930" s="11" t="s">
        <v>34</v>
      </c>
      <c r="E4930" s="11" t="s">
        <v>95</v>
      </c>
      <c r="F4930" s="36" t="s">
        <v>21</v>
      </c>
      <c r="G4930" s="36" t="s">
        <v>6875</v>
      </c>
      <c r="H4930" s="9" t="s">
        <v>6876</v>
      </c>
      <c r="I4930" s="10">
        <v>0</v>
      </c>
      <c r="J4930" s="12">
        <v>0</v>
      </c>
      <c r="K4930" s="12">
        <v>0</v>
      </c>
      <c r="L4930" s="12">
        <v>0</v>
      </c>
      <c r="M4930" s="12">
        <v>0</v>
      </c>
      <c r="N4930" s="39">
        <v>0</v>
      </c>
      <c r="O4930" s="31">
        <v>77.569999999999993</v>
      </c>
      <c r="P4930" s="36" t="s">
        <v>99</v>
      </c>
    </row>
    <row r="4931" spans="1:16" ht="24" x14ac:dyDescent="0.25">
      <c r="A4931" s="34">
        <v>41282</v>
      </c>
      <c r="B4931" s="34">
        <v>41646</v>
      </c>
      <c r="C4931" s="11">
        <v>2013</v>
      </c>
      <c r="D4931" s="11" t="s">
        <v>34</v>
      </c>
      <c r="E4931" s="11" t="s">
        <v>95</v>
      </c>
      <c r="F4931" s="36" t="s">
        <v>32</v>
      </c>
      <c r="G4931" s="11" t="s">
        <v>1272</v>
      </c>
      <c r="H4931" s="9" t="s">
        <v>6877</v>
      </c>
      <c r="I4931" s="12">
        <v>6</v>
      </c>
      <c r="J4931" s="12">
        <v>0</v>
      </c>
      <c r="K4931" s="12">
        <v>0</v>
      </c>
      <c r="L4931" s="12">
        <v>0</v>
      </c>
      <c r="M4931" s="12">
        <v>0</v>
      </c>
      <c r="N4931" s="39">
        <v>0</v>
      </c>
      <c r="O4931" s="31">
        <v>0</v>
      </c>
      <c r="P4931" s="11" t="s">
        <v>1960</v>
      </c>
    </row>
    <row r="4932" spans="1:16" ht="24" x14ac:dyDescent="0.25">
      <c r="A4932" s="34">
        <v>41282</v>
      </c>
      <c r="B4932" s="34">
        <v>41646</v>
      </c>
      <c r="C4932" s="11">
        <v>2013</v>
      </c>
      <c r="D4932" s="11" t="s">
        <v>34</v>
      </c>
      <c r="E4932" s="11" t="s">
        <v>323</v>
      </c>
      <c r="F4932" s="36" t="s">
        <v>189</v>
      </c>
      <c r="G4932" s="11" t="s">
        <v>1272</v>
      </c>
      <c r="H4932" s="9" t="s">
        <v>6859</v>
      </c>
      <c r="I4932" s="12">
        <v>1</v>
      </c>
      <c r="J4932" s="12">
        <v>0</v>
      </c>
      <c r="K4932" s="12">
        <v>0</v>
      </c>
      <c r="L4932" s="12">
        <v>0</v>
      </c>
      <c r="M4932" s="12">
        <v>0</v>
      </c>
      <c r="N4932" s="39">
        <v>0</v>
      </c>
      <c r="O4932" s="31">
        <v>0</v>
      </c>
      <c r="P4932" s="11" t="s">
        <v>1960</v>
      </c>
    </row>
    <row r="4933" spans="1:16" ht="36" x14ac:dyDescent="0.25">
      <c r="A4933" s="38">
        <v>41285</v>
      </c>
      <c r="B4933" s="38">
        <v>41285</v>
      </c>
      <c r="C4933" s="11">
        <v>2013</v>
      </c>
      <c r="D4933" s="35" t="s">
        <v>115</v>
      </c>
      <c r="E4933" s="11" t="s">
        <v>116</v>
      </c>
      <c r="F4933" s="36" t="s">
        <v>36</v>
      </c>
      <c r="G4933" s="36" t="s">
        <v>6878</v>
      </c>
      <c r="H4933" s="9" t="s">
        <v>6879</v>
      </c>
      <c r="I4933" s="10">
        <v>1</v>
      </c>
      <c r="J4933" s="12">
        <v>26</v>
      </c>
      <c r="K4933" s="12">
        <v>0</v>
      </c>
      <c r="L4933" s="12">
        <v>0</v>
      </c>
      <c r="M4933" s="12">
        <v>0</v>
      </c>
      <c r="N4933" s="39">
        <v>0</v>
      </c>
      <c r="O4933" s="31">
        <v>0.6</v>
      </c>
      <c r="P4933" s="36" t="s">
        <v>99</v>
      </c>
    </row>
    <row r="4934" spans="1:16" ht="60" x14ac:dyDescent="0.25">
      <c r="A4934" s="38">
        <v>41286</v>
      </c>
      <c r="B4934" s="38">
        <v>41286</v>
      </c>
      <c r="C4934" s="11">
        <v>2013</v>
      </c>
      <c r="D4934" s="35" t="s">
        <v>13</v>
      </c>
      <c r="E4934" s="11" t="s">
        <v>112</v>
      </c>
      <c r="F4934" s="36" t="s">
        <v>165</v>
      </c>
      <c r="G4934" s="36" t="s">
        <v>5948</v>
      </c>
      <c r="H4934" s="9" t="s">
        <v>6880</v>
      </c>
      <c r="I4934" s="10">
        <v>0</v>
      </c>
      <c r="J4934" s="12">
        <v>4</v>
      </c>
      <c r="K4934" s="12">
        <v>0</v>
      </c>
      <c r="L4934" s="12">
        <v>0</v>
      </c>
      <c r="M4934" s="12">
        <v>0</v>
      </c>
      <c r="N4934" s="39">
        <v>0</v>
      </c>
      <c r="O4934" s="31">
        <v>0</v>
      </c>
      <c r="P4934" s="36" t="s">
        <v>99</v>
      </c>
    </row>
    <row r="4935" spans="1:16" ht="48" x14ac:dyDescent="0.25">
      <c r="A4935" s="38">
        <v>41286</v>
      </c>
      <c r="B4935" s="38">
        <v>41286</v>
      </c>
      <c r="C4935" s="11">
        <v>2013</v>
      </c>
      <c r="D4935" s="35" t="s">
        <v>115</v>
      </c>
      <c r="E4935" s="11" t="s">
        <v>116</v>
      </c>
      <c r="F4935" s="36" t="s">
        <v>62</v>
      </c>
      <c r="G4935" s="36" t="s">
        <v>6881</v>
      </c>
      <c r="H4935" s="9" t="s">
        <v>6882</v>
      </c>
      <c r="I4935" s="10">
        <v>0</v>
      </c>
      <c r="J4935" s="12">
        <v>1</v>
      </c>
      <c r="K4935" s="12">
        <v>0</v>
      </c>
      <c r="L4935" s="12">
        <v>0</v>
      </c>
      <c r="M4935" s="12">
        <v>0</v>
      </c>
      <c r="N4935" s="39">
        <v>0</v>
      </c>
      <c r="O4935" s="31">
        <v>0.5</v>
      </c>
      <c r="P4935" s="36" t="s">
        <v>99</v>
      </c>
    </row>
    <row r="4936" spans="1:16" ht="48" x14ac:dyDescent="0.25">
      <c r="A4936" s="38">
        <v>41289</v>
      </c>
      <c r="B4936" s="38">
        <v>41289</v>
      </c>
      <c r="C4936" s="11">
        <v>2013</v>
      </c>
      <c r="D4936" s="35" t="s">
        <v>115</v>
      </c>
      <c r="E4936" s="11" t="s">
        <v>116</v>
      </c>
      <c r="F4936" s="36" t="s">
        <v>30</v>
      </c>
      <c r="G4936" s="36" t="s">
        <v>1665</v>
      </c>
      <c r="H4936" s="9" t="s">
        <v>6883</v>
      </c>
      <c r="I4936" s="10">
        <v>2</v>
      </c>
      <c r="J4936" s="12">
        <v>2</v>
      </c>
      <c r="K4936" s="12">
        <v>0</v>
      </c>
      <c r="L4936" s="12">
        <v>0</v>
      </c>
      <c r="M4936" s="12">
        <v>0</v>
      </c>
      <c r="N4936" s="39">
        <v>0</v>
      </c>
      <c r="O4936" s="31">
        <v>0.5</v>
      </c>
      <c r="P4936" s="36" t="s">
        <v>99</v>
      </c>
    </row>
    <row r="4937" spans="1:16" ht="24" x14ac:dyDescent="0.25">
      <c r="A4937" s="34">
        <v>41289</v>
      </c>
      <c r="B4937" s="34">
        <v>41653</v>
      </c>
      <c r="C4937" s="11">
        <v>2013</v>
      </c>
      <c r="D4937" s="11" t="s">
        <v>34</v>
      </c>
      <c r="E4937" s="11" t="s">
        <v>95</v>
      </c>
      <c r="F4937" s="36" t="s">
        <v>97</v>
      </c>
      <c r="G4937" s="11" t="s">
        <v>1272</v>
      </c>
      <c r="H4937" s="9" t="s">
        <v>6884</v>
      </c>
      <c r="I4937" s="12">
        <v>2</v>
      </c>
      <c r="J4937" s="12">
        <v>0</v>
      </c>
      <c r="K4937" s="12">
        <v>0</v>
      </c>
      <c r="L4937" s="12">
        <v>0</v>
      </c>
      <c r="M4937" s="12">
        <v>0</v>
      </c>
      <c r="N4937" s="39">
        <v>0</v>
      </c>
      <c r="O4937" s="31">
        <v>0</v>
      </c>
      <c r="P4937" s="11" t="s">
        <v>1960</v>
      </c>
    </row>
    <row r="4938" spans="1:16" ht="72" x14ac:dyDescent="0.25">
      <c r="A4938" s="38">
        <v>41291</v>
      </c>
      <c r="B4938" s="38">
        <v>41291</v>
      </c>
      <c r="C4938" s="11">
        <v>2013</v>
      </c>
      <c r="D4938" s="35" t="s">
        <v>115</v>
      </c>
      <c r="E4938" s="11" t="s">
        <v>116</v>
      </c>
      <c r="F4938" s="36" t="s">
        <v>36</v>
      </c>
      <c r="G4938" s="36" t="s">
        <v>1409</v>
      </c>
      <c r="H4938" s="9" t="s">
        <v>6885</v>
      </c>
      <c r="I4938" s="10">
        <v>8</v>
      </c>
      <c r="J4938" s="12">
        <v>8</v>
      </c>
      <c r="K4938" s="12">
        <v>0</v>
      </c>
      <c r="L4938" s="12">
        <v>0</v>
      </c>
      <c r="M4938" s="12">
        <v>0</v>
      </c>
      <c r="N4938" s="39">
        <v>0</v>
      </c>
      <c r="O4938" s="31">
        <v>0</v>
      </c>
      <c r="P4938" s="36" t="s">
        <v>99</v>
      </c>
    </row>
    <row r="4939" spans="1:16" ht="24" x14ac:dyDescent="0.25">
      <c r="A4939" s="34">
        <v>41292</v>
      </c>
      <c r="B4939" s="34">
        <v>41656</v>
      </c>
      <c r="C4939" s="11">
        <v>2013</v>
      </c>
      <c r="D4939" s="11" t="s">
        <v>34</v>
      </c>
      <c r="E4939" s="11" t="s">
        <v>95</v>
      </c>
      <c r="F4939" s="36" t="s">
        <v>62</v>
      </c>
      <c r="G4939" s="11" t="s">
        <v>1272</v>
      </c>
      <c r="H4939" s="9" t="s">
        <v>6886</v>
      </c>
      <c r="I4939" s="12">
        <v>1</v>
      </c>
      <c r="J4939" s="12">
        <v>0</v>
      </c>
      <c r="K4939" s="12">
        <v>0</v>
      </c>
      <c r="L4939" s="12">
        <v>0</v>
      </c>
      <c r="M4939" s="12">
        <v>0</v>
      </c>
      <c r="N4939" s="39">
        <v>0</v>
      </c>
      <c r="O4939" s="31">
        <v>0</v>
      </c>
      <c r="P4939" s="11" t="s">
        <v>1960</v>
      </c>
    </row>
    <row r="4940" spans="1:16" ht="36" x14ac:dyDescent="0.25">
      <c r="A4940" s="38">
        <v>41293</v>
      </c>
      <c r="B4940" s="38">
        <v>41293</v>
      </c>
      <c r="C4940" s="11">
        <v>2013</v>
      </c>
      <c r="D4940" s="35" t="s">
        <v>115</v>
      </c>
      <c r="E4940" s="11" t="s">
        <v>116</v>
      </c>
      <c r="F4940" s="36" t="s">
        <v>36</v>
      </c>
      <c r="G4940" s="36" t="s">
        <v>4906</v>
      </c>
      <c r="H4940" s="9" t="s">
        <v>6887</v>
      </c>
      <c r="I4940" s="10">
        <v>0</v>
      </c>
      <c r="J4940" s="12">
        <v>1</v>
      </c>
      <c r="K4940" s="12">
        <v>0</v>
      </c>
      <c r="L4940" s="12">
        <v>0</v>
      </c>
      <c r="M4940" s="12">
        <v>0</v>
      </c>
      <c r="N4940" s="39">
        <v>0</v>
      </c>
      <c r="O4940" s="31">
        <v>1</v>
      </c>
      <c r="P4940" s="36" t="s">
        <v>99</v>
      </c>
    </row>
    <row r="4941" spans="1:16" ht="96" x14ac:dyDescent="0.25">
      <c r="A4941" s="38">
        <v>41293</v>
      </c>
      <c r="B4941" s="38">
        <v>41293</v>
      </c>
      <c r="C4941" s="11">
        <v>2013</v>
      </c>
      <c r="D4941" s="35" t="s">
        <v>115</v>
      </c>
      <c r="E4941" s="11" t="s">
        <v>116</v>
      </c>
      <c r="F4941" s="36" t="s">
        <v>47</v>
      </c>
      <c r="G4941" s="36" t="s">
        <v>2113</v>
      </c>
      <c r="H4941" s="9" t="s">
        <v>6888</v>
      </c>
      <c r="I4941" s="10">
        <v>1</v>
      </c>
      <c r="J4941" s="12">
        <v>4</v>
      </c>
      <c r="K4941" s="12">
        <v>0</v>
      </c>
      <c r="L4941" s="12">
        <v>0</v>
      </c>
      <c r="M4941" s="12">
        <v>0</v>
      </c>
      <c r="N4941" s="39">
        <v>0</v>
      </c>
      <c r="O4941" s="31">
        <v>0.5</v>
      </c>
      <c r="P4941" s="36" t="s">
        <v>99</v>
      </c>
    </row>
    <row r="4942" spans="1:16" ht="132" x14ac:dyDescent="0.25">
      <c r="A4942" s="38">
        <v>41294</v>
      </c>
      <c r="B4942" s="38">
        <v>41297</v>
      </c>
      <c r="C4942" s="11">
        <v>2013</v>
      </c>
      <c r="D4942" s="35" t="s">
        <v>104</v>
      </c>
      <c r="E4942" s="11" t="s">
        <v>276</v>
      </c>
      <c r="F4942" s="36" t="s">
        <v>24</v>
      </c>
      <c r="G4942" s="36" t="s">
        <v>2837</v>
      </c>
      <c r="H4942" s="9" t="s">
        <v>6889</v>
      </c>
      <c r="I4942" s="10">
        <v>3</v>
      </c>
      <c r="J4942" s="12">
        <v>5</v>
      </c>
      <c r="K4942" s="12">
        <v>1</v>
      </c>
      <c r="L4942" s="12">
        <v>0</v>
      </c>
      <c r="M4942" s="12">
        <v>0</v>
      </c>
      <c r="N4942" s="39">
        <v>0</v>
      </c>
      <c r="O4942" s="31">
        <v>0.12</v>
      </c>
      <c r="P4942" s="36" t="s">
        <v>99</v>
      </c>
    </row>
    <row r="4943" spans="1:16" ht="48" x14ac:dyDescent="0.25">
      <c r="A4943" s="38">
        <v>41296</v>
      </c>
      <c r="B4943" s="38">
        <v>41296</v>
      </c>
      <c r="C4943" s="11">
        <v>2013</v>
      </c>
      <c r="D4943" s="35" t="s">
        <v>13</v>
      </c>
      <c r="E4943" s="11" t="s">
        <v>112</v>
      </c>
      <c r="F4943" s="36" t="s">
        <v>62</v>
      </c>
      <c r="G4943" s="36" t="s">
        <v>585</v>
      </c>
      <c r="H4943" s="9" t="s">
        <v>6890</v>
      </c>
      <c r="I4943" s="10">
        <v>0</v>
      </c>
      <c r="J4943" s="12">
        <v>500</v>
      </c>
      <c r="K4943" s="12">
        <v>0</v>
      </c>
      <c r="L4943" s="12">
        <v>0</v>
      </c>
      <c r="M4943" s="12">
        <v>1</v>
      </c>
      <c r="N4943" s="39">
        <v>0</v>
      </c>
      <c r="O4943" s="31">
        <v>0</v>
      </c>
      <c r="P4943" s="36" t="s">
        <v>99</v>
      </c>
    </row>
    <row r="4944" spans="1:16" ht="36" x14ac:dyDescent="0.25">
      <c r="A4944" s="38">
        <v>41298</v>
      </c>
      <c r="B4944" s="38">
        <v>41298</v>
      </c>
      <c r="C4944" s="11">
        <v>2013</v>
      </c>
      <c r="D4944" s="35" t="s">
        <v>115</v>
      </c>
      <c r="E4944" s="11" t="s">
        <v>116</v>
      </c>
      <c r="F4944" s="36" t="s">
        <v>26</v>
      </c>
      <c r="G4944" s="36" t="s">
        <v>385</v>
      </c>
      <c r="H4944" s="9" t="s">
        <v>6891</v>
      </c>
      <c r="I4944" s="10">
        <v>1</v>
      </c>
      <c r="J4944" s="12">
        <v>2</v>
      </c>
      <c r="K4944" s="12">
        <v>0</v>
      </c>
      <c r="L4944" s="12">
        <v>0</v>
      </c>
      <c r="M4944" s="12">
        <v>0</v>
      </c>
      <c r="N4944" s="39">
        <v>0</v>
      </c>
      <c r="O4944" s="31">
        <v>0.75</v>
      </c>
      <c r="P4944" s="36" t="s">
        <v>99</v>
      </c>
    </row>
    <row r="4945" spans="1:16" ht="24" x14ac:dyDescent="0.25">
      <c r="A4945" s="34">
        <v>41299</v>
      </c>
      <c r="B4945" s="34">
        <v>41663</v>
      </c>
      <c r="C4945" s="11">
        <v>2013</v>
      </c>
      <c r="D4945" s="11" t="s">
        <v>34</v>
      </c>
      <c r="E4945" s="11" t="s">
        <v>95</v>
      </c>
      <c r="F4945" s="36" t="s">
        <v>155</v>
      </c>
      <c r="G4945" s="11" t="s">
        <v>1272</v>
      </c>
      <c r="H4945" s="9" t="s">
        <v>6892</v>
      </c>
      <c r="I4945" s="12">
        <v>1</v>
      </c>
      <c r="J4945" s="12">
        <v>0</v>
      </c>
      <c r="K4945" s="12">
        <v>0</v>
      </c>
      <c r="L4945" s="12">
        <v>0</v>
      </c>
      <c r="M4945" s="12">
        <v>0</v>
      </c>
      <c r="N4945" s="39">
        <v>0</v>
      </c>
      <c r="O4945" s="31">
        <v>0</v>
      </c>
      <c r="P4945" s="11" t="s">
        <v>1960</v>
      </c>
    </row>
    <row r="4946" spans="1:16" ht="48" x14ac:dyDescent="0.25">
      <c r="A4946" s="38">
        <v>41300</v>
      </c>
      <c r="B4946" s="38">
        <v>41300</v>
      </c>
      <c r="C4946" s="11">
        <v>2013</v>
      </c>
      <c r="D4946" s="35" t="s">
        <v>115</v>
      </c>
      <c r="E4946" s="11" t="s">
        <v>352</v>
      </c>
      <c r="F4946" s="36" t="s">
        <v>24</v>
      </c>
      <c r="G4946" s="36" t="s">
        <v>6893</v>
      </c>
      <c r="H4946" s="9" t="s">
        <v>6894</v>
      </c>
      <c r="I4946" s="10">
        <v>1</v>
      </c>
      <c r="J4946" s="12">
        <v>2</v>
      </c>
      <c r="K4946" s="12">
        <v>0</v>
      </c>
      <c r="L4946" s="12">
        <v>0</v>
      </c>
      <c r="M4946" s="12">
        <v>0</v>
      </c>
      <c r="N4946" s="39">
        <v>0</v>
      </c>
      <c r="O4946" s="31">
        <v>0</v>
      </c>
      <c r="P4946" s="36" t="s">
        <v>99</v>
      </c>
    </row>
    <row r="4947" spans="1:16" ht="48" x14ac:dyDescent="0.25">
      <c r="A4947" s="38">
        <v>41300</v>
      </c>
      <c r="B4947" s="38">
        <v>41300</v>
      </c>
      <c r="C4947" s="11">
        <v>2013</v>
      </c>
      <c r="D4947" s="35" t="s">
        <v>13</v>
      </c>
      <c r="E4947" s="11" t="s">
        <v>112</v>
      </c>
      <c r="F4947" s="36" t="s">
        <v>47</v>
      </c>
      <c r="G4947" s="36" t="s">
        <v>931</v>
      </c>
      <c r="H4947" s="9" t="s">
        <v>6895</v>
      </c>
      <c r="I4947" s="10">
        <v>0</v>
      </c>
      <c r="J4947" s="12">
        <v>0</v>
      </c>
      <c r="K4947" s="12">
        <v>0</v>
      </c>
      <c r="L4947" s="12">
        <v>0</v>
      </c>
      <c r="M4947" s="12">
        <v>0</v>
      </c>
      <c r="N4947" s="39">
        <v>0</v>
      </c>
      <c r="O4947" s="31">
        <v>0</v>
      </c>
      <c r="P4947" s="36" t="s">
        <v>99</v>
      </c>
    </row>
    <row r="4948" spans="1:16" ht="48" x14ac:dyDescent="0.25">
      <c r="A4948" s="38">
        <v>41301</v>
      </c>
      <c r="B4948" s="38">
        <v>41301</v>
      </c>
      <c r="C4948" s="11">
        <v>2013</v>
      </c>
      <c r="D4948" s="35" t="s">
        <v>13</v>
      </c>
      <c r="E4948" s="11" t="s">
        <v>112</v>
      </c>
      <c r="F4948" s="36" t="s">
        <v>165</v>
      </c>
      <c r="G4948" s="36" t="s">
        <v>549</v>
      </c>
      <c r="H4948" s="9" t="s">
        <v>6896</v>
      </c>
      <c r="I4948" s="10">
        <v>2</v>
      </c>
      <c r="J4948" s="12">
        <v>2</v>
      </c>
      <c r="K4948" s="12">
        <v>0</v>
      </c>
      <c r="L4948" s="12">
        <v>0</v>
      </c>
      <c r="M4948" s="12">
        <v>0</v>
      </c>
      <c r="N4948" s="39">
        <v>0</v>
      </c>
      <c r="O4948" s="31">
        <v>0</v>
      </c>
      <c r="P4948" s="36" t="s">
        <v>99</v>
      </c>
    </row>
    <row r="4949" spans="1:16" ht="72" x14ac:dyDescent="0.25">
      <c r="A4949" s="38">
        <v>41302</v>
      </c>
      <c r="B4949" s="38">
        <v>41302</v>
      </c>
      <c r="C4949" s="11">
        <v>2013</v>
      </c>
      <c r="D4949" s="35" t="s">
        <v>13</v>
      </c>
      <c r="E4949" s="11" t="s">
        <v>125</v>
      </c>
      <c r="F4949" s="36" t="s">
        <v>75</v>
      </c>
      <c r="G4949" s="36" t="s">
        <v>6897</v>
      </c>
      <c r="H4949" s="9" t="s">
        <v>6898</v>
      </c>
      <c r="I4949" s="10">
        <v>2</v>
      </c>
      <c r="J4949" s="12">
        <v>6</v>
      </c>
      <c r="K4949" s="12">
        <v>0</v>
      </c>
      <c r="L4949" s="12">
        <v>0</v>
      </c>
      <c r="M4949" s="12">
        <v>0</v>
      </c>
      <c r="N4949" s="39">
        <v>0</v>
      </c>
      <c r="O4949" s="31">
        <v>0</v>
      </c>
      <c r="P4949" s="36" t="s">
        <v>99</v>
      </c>
    </row>
    <row r="4950" spans="1:16" ht="36" x14ac:dyDescent="0.25">
      <c r="A4950" s="38">
        <v>41302</v>
      </c>
      <c r="B4950" s="38">
        <v>41302</v>
      </c>
      <c r="C4950" s="11">
        <v>2013</v>
      </c>
      <c r="D4950" s="35" t="s">
        <v>115</v>
      </c>
      <c r="E4950" s="11" t="s">
        <v>116</v>
      </c>
      <c r="F4950" s="36" t="s">
        <v>75</v>
      </c>
      <c r="G4950" s="36" t="s">
        <v>6899</v>
      </c>
      <c r="H4950" s="9" t="s">
        <v>6900</v>
      </c>
      <c r="I4950" s="10">
        <v>6</v>
      </c>
      <c r="J4950" s="12">
        <v>32</v>
      </c>
      <c r="K4950" s="12">
        <v>0</v>
      </c>
      <c r="L4950" s="12">
        <v>0</v>
      </c>
      <c r="M4950" s="12">
        <v>0</v>
      </c>
      <c r="N4950" s="39">
        <v>0</v>
      </c>
      <c r="O4950" s="31">
        <v>0.42</v>
      </c>
      <c r="P4950" s="36" t="s">
        <v>99</v>
      </c>
    </row>
    <row r="4951" spans="1:16" ht="48" x14ac:dyDescent="0.25">
      <c r="A4951" s="38">
        <v>41303</v>
      </c>
      <c r="B4951" s="38">
        <v>41303</v>
      </c>
      <c r="C4951" s="11">
        <v>2013</v>
      </c>
      <c r="D4951" s="35" t="s">
        <v>115</v>
      </c>
      <c r="E4951" s="11" t="s">
        <v>352</v>
      </c>
      <c r="F4951" s="36" t="s">
        <v>75</v>
      </c>
      <c r="G4951" s="36" t="s">
        <v>1553</v>
      </c>
      <c r="H4951" s="9" t="s">
        <v>6901</v>
      </c>
      <c r="I4951" s="10">
        <v>1</v>
      </c>
      <c r="J4951" s="12">
        <v>3</v>
      </c>
      <c r="K4951" s="12">
        <v>0</v>
      </c>
      <c r="L4951" s="12">
        <v>0</v>
      </c>
      <c r="M4951" s="12">
        <v>0</v>
      </c>
      <c r="N4951" s="39">
        <v>0</v>
      </c>
      <c r="O4951" s="31">
        <v>0</v>
      </c>
      <c r="P4951" s="36" t="s">
        <v>99</v>
      </c>
    </row>
    <row r="4952" spans="1:16" ht="60" x14ac:dyDescent="0.25">
      <c r="A4952" s="38">
        <v>41305</v>
      </c>
      <c r="B4952" s="38">
        <v>41305</v>
      </c>
      <c r="C4952" s="11">
        <v>2013</v>
      </c>
      <c r="D4952" s="35" t="s">
        <v>115</v>
      </c>
      <c r="E4952" s="11" t="s">
        <v>116</v>
      </c>
      <c r="F4952" s="36" t="s">
        <v>47</v>
      </c>
      <c r="G4952" s="36" t="s">
        <v>382</v>
      </c>
      <c r="H4952" s="9" t="s">
        <v>6902</v>
      </c>
      <c r="I4952" s="10">
        <v>0</v>
      </c>
      <c r="J4952" s="12">
        <v>1</v>
      </c>
      <c r="K4952" s="12">
        <v>0</v>
      </c>
      <c r="L4952" s="12">
        <v>0</v>
      </c>
      <c r="M4952" s="12">
        <v>0</v>
      </c>
      <c r="N4952" s="39">
        <v>0</v>
      </c>
      <c r="O4952" s="31">
        <v>0.4</v>
      </c>
      <c r="P4952" s="36" t="s">
        <v>99</v>
      </c>
    </row>
    <row r="4953" spans="1:16" ht="60" x14ac:dyDescent="0.25">
      <c r="A4953" s="38">
        <v>41306</v>
      </c>
      <c r="B4953" s="38">
        <v>41306</v>
      </c>
      <c r="C4953" s="11">
        <v>2013</v>
      </c>
      <c r="D4953" s="35" t="s">
        <v>13</v>
      </c>
      <c r="E4953" s="11" t="s">
        <v>125</v>
      </c>
      <c r="F4953" s="36" t="s">
        <v>51</v>
      </c>
      <c r="G4953" s="36" t="s">
        <v>741</v>
      </c>
      <c r="H4953" s="9" t="s">
        <v>6903</v>
      </c>
      <c r="I4953" s="10">
        <v>0</v>
      </c>
      <c r="J4953" s="12">
        <v>27</v>
      </c>
      <c r="K4953" s="12">
        <v>1</v>
      </c>
      <c r="L4953" s="12">
        <v>0</v>
      </c>
      <c r="M4953" s="12">
        <v>0</v>
      </c>
      <c r="N4953" s="39">
        <v>0</v>
      </c>
      <c r="O4953" s="31">
        <v>0.12</v>
      </c>
      <c r="P4953" s="36" t="s">
        <v>99</v>
      </c>
    </row>
    <row r="4954" spans="1:16" ht="60" x14ac:dyDescent="0.25">
      <c r="A4954" s="38">
        <v>41310</v>
      </c>
      <c r="B4954" s="38">
        <v>41310</v>
      </c>
      <c r="C4954" s="11">
        <v>2013</v>
      </c>
      <c r="D4954" s="35" t="s">
        <v>115</v>
      </c>
      <c r="E4954" s="11" t="s">
        <v>116</v>
      </c>
      <c r="F4954" s="36" t="s">
        <v>59</v>
      </c>
      <c r="G4954" s="36" t="s">
        <v>1556</v>
      </c>
      <c r="H4954" s="9" t="s">
        <v>6904</v>
      </c>
      <c r="I4954" s="10">
        <v>0</v>
      </c>
      <c r="J4954" s="12">
        <v>18</v>
      </c>
      <c r="K4954" s="12">
        <v>0</v>
      </c>
      <c r="L4954" s="12">
        <v>0</v>
      </c>
      <c r="M4954" s="12">
        <v>0</v>
      </c>
      <c r="N4954" s="39">
        <v>0</v>
      </c>
      <c r="O4954" s="31">
        <v>0.4</v>
      </c>
      <c r="P4954" s="36" t="s">
        <v>99</v>
      </c>
    </row>
    <row r="4955" spans="1:16" ht="72" x14ac:dyDescent="0.25">
      <c r="A4955" s="38">
        <v>41311</v>
      </c>
      <c r="B4955" s="38">
        <v>41311</v>
      </c>
      <c r="C4955" s="11">
        <v>2013</v>
      </c>
      <c r="D4955" s="35" t="s">
        <v>115</v>
      </c>
      <c r="E4955" s="11" t="s">
        <v>116</v>
      </c>
      <c r="F4955" s="36" t="s">
        <v>19</v>
      </c>
      <c r="G4955" s="36" t="s">
        <v>3322</v>
      </c>
      <c r="H4955" s="9" t="s">
        <v>6905</v>
      </c>
      <c r="I4955" s="10">
        <v>2</v>
      </c>
      <c r="J4955" s="12">
        <v>2</v>
      </c>
      <c r="K4955" s="12">
        <v>0</v>
      </c>
      <c r="L4955" s="12">
        <v>0</v>
      </c>
      <c r="M4955" s="12">
        <v>0</v>
      </c>
      <c r="N4955" s="39">
        <v>0</v>
      </c>
      <c r="O4955" s="31">
        <v>0</v>
      </c>
      <c r="P4955" s="36" t="s">
        <v>99</v>
      </c>
    </row>
    <row r="4956" spans="1:16" ht="84" x14ac:dyDescent="0.25">
      <c r="A4956" s="38">
        <v>41312</v>
      </c>
      <c r="B4956" s="38">
        <v>41312</v>
      </c>
      <c r="C4956" s="11">
        <v>2013</v>
      </c>
      <c r="D4956" s="35" t="s">
        <v>13</v>
      </c>
      <c r="E4956" s="11" t="s">
        <v>125</v>
      </c>
      <c r="F4956" s="36" t="s">
        <v>51</v>
      </c>
      <c r="G4956" s="36" t="s">
        <v>6906</v>
      </c>
      <c r="H4956" s="9" t="s">
        <v>6907</v>
      </c>
      <c r="I4956" s="10">
        <v>1</v>
      </c>
      <c r="J4956" s="12">
        <v>4</v>
      </c>
      <c r="K4956" s="12">
        <v>1</v>
      </c>
      <c r="L4956" s="12">
        <v>0</v>
      </c>
      <c r="M4956" s="12">
        <v>0</v>
      </c>
      <c r="N4956" s="39">
        <v>0</v>
      </c>
      <c r="O4956" s="31">
        <v>0</v>
      </c>
      <c r="P4956" s="36" t="s">
        <v>99</v>
      </c>
    </row>
    <row r="4957" spans="1:16" ht="36" x14ac:dyDescent="0.25">
      <c r="A4957" s="38">
        <v>41312</v>
      </c>
      <c r="B4957" s="38">
        <v>41312</v>
      </c>
      <c r="C4957" s="11">
        <v>2013</v>
      </c>
      <c r="D4957" s="35" t="s">
        <v>13</v>
      </c>
      <c r="E4957" s="11" t="s">
        <v>112</v>
      </c>
      <c r="F4957" s="36" t="s">
        <v>65</v>
      </c>
      <c r="G4957" s="36" t="s">
        <v>65</v>
      </c>
      <c r="H4957" s="9" t="s">
        <v>6908</v>
      </c>
      <c r="I4957" s="10">
        <v>0</v>
      </c>
      <c r="J4957" s="12">
        <v>0</v>
      </c>
      <c r="K4957" s="12">
        <v>0</v>
      </c>
      <c r="L4957" s="12">
        <v>0</v>
      </c>
      <c r="M4957" s="12">
        <v>0</v>
      </c>
      <c r="N4957" s="39">
        <v>0</v>
      </c>
      <c r="O4957" s="31">
        <v>0</v>
      </c>
      <c r="P4957" s="36" t="s">
        <v>99</v>
      </c>
    </row>
    <row r="4958" spans="1:16" ht="84" x14ac:dyDescent="0.25">
      <c r="A4958" s="38">
        <v>41313</v>
      </c>
      <c r="B4958" s="38">
        <v>41313</v>
      </c>
      <c r="C4958" s="11">
        <v>2013</v>
      </c>
      <c r="D4958" s="35" t="s">
        <v>115</v>
      </c>
      <c r="E4958" s="11" t="s">
        <v>116</v>
      </c>
      <c r="F4958" s="36" t="s">
        <v>47</v>
      </c>
      <c r="G4958" s="36" t="s">
        <v>931</v>
      </c>
      <c r="H4958" s="9" t="s">
        <v>6909</v>
      </c>
      <c r="I4958" s="10">
        <v>0</v>
      </c>
      <c r="J4958" s="12">
        <v>2</v>
      </c>
      <c r="K4958" s="12">
        <v>0</v>
      </c>
      <c r="L4958" s="12">
        <v>0</v>
      </c>
      <c r="M4958" s="12">
        <v>0</v>
      </c>
      <c r="N4958" s="39">
        <v>0</v>
      </c>
      <c r="O4958" s="31">
        <v>0</v>
      </c>
      <c r="P4958" s="36" t="s">
        <v>99</v>
      </c>
    </row>
    <row r="4959" spans="1:16" ht="72" x14ac:dyDescent="0.25">
      <c r="A4959" s="38">
        <v>41313</v>
      </c>
      <c r="B4959" s="38">
        <v>41313</v>
      </c>
      <c r="C4959" s="11">
        <v>2013</v>
      </c>
      <c r="D4959" s="35" t="s">
        <v>115</v>
      </c>
      <c r="E4959" s="11" t="s">
        <v>116</v>
      </c>
      <c r="F4959" s="36" t="s">
        <v>69</v>
      </c>
      <c r="G4959" s="36" t="s">
        <v>1990</v>
      </c>
      <c r="H4959" s="9" t="s">
        <v>6910</v>
      </c>
      <c r="I4959" s="10">
        <v>0</v>
      </c>
      <c r="J4959" s="12">
        <v>0</v>
      </c>
      <c r="K4959" s="12">
        <v>0</v>
      </c>
      <c r="L4959" s="12">
        <v>0</v>
      </c>
      <c r="M4959" s="12">
        <v>0</v>
      </c>
      <c r="N4959" s="39">
        <v>0</v>
      </c>
      <c r="O4959" s="31">
        <v>0.4</v>
      </c>
      <c r="P4959" s="36" t="s">
        <v>99</v>
      </c>
    </row>
    <row r="4960" spans="1:16" ht="84" x14ac:dyDescent="0.25">
      <c r="A4960" s="38">
        <v>41315</v>
      </c>
      <c r="B4960" s="38">
        <v>41315</v>
      </c>
      <c r="C4960" s="11">
        <v>2013</v>
      </c>
      <c r="D4960" s="35" t="s">
        <v>13</v>
      </c>
      <c r="E4960" s="11" t="s">
        <v>112</v>
      </c>
      <c r="F4960" s="36" t="s">
        <v>47</v>
      </c>
      <c r="G4960" s="36" t="s">
        <v>2113</v>
      </c>
      <c r="H4960" s="9" t="s">
        <v>6911</v>
      </c>
      <c r="I4960" s="10">
        <v>1</v>
      </c>
      <c r="J4960" s="12">
        <v>5</v>
      </c>
      <c r="K4960" s="12">
        <v>1</v>
      </c>
      <c r="L4960" s="12">
        <v>0</v>
      </c>
      <c r="M4960" s="12">
        <v>0</v>
      </c>
      <c r="N4960" s="39">
        <v>0</v>
      </c>
      <c r="O4960" s="31">
        <v>0</v>
      </c>
      <c r="P4960" s="36" t="s">
        <v>99</v>
      </c>
    </row>
    <row r="4961" spans="1:16" ht="48" x14ac:dyDescent="0.25">
      <c r="A4961" s="38">
        <v>41317</v>
      </c>
      <c r="B4961" s="38">
        <v>41317</v>
      </c>
      <c r="C4961" s="11">
        <v>2013</v>
      </c>
      <c r="D4961" s="35" t="s">
        <v>115</v>
      </c>
      <c r="E4961" s="11" t="s">
        <v>116</v>
      </c>
      <c r="F4961" s="36" t="s">
        <v>57</v>
      </c>
      <c r="G4961" s="36" t="s">
        <v>1642</v>
      </c>
      <c r="H4961" s="9" t="s">
        <v>6912</v>
      </c>
      <c r="I4961" s="10">
        <v>2</v>
      </c>
      <c r="J4961" s="12">
        <v>12</v>
      </c>
      <c r="K4961" s="12">
        <v>0</v>
      </c>
      <c r="L4961" s="12">
        <v>0</v>
      </c>
      <c r="M4961" s="12">
        <v>0</v>
      </c>
      <c r="N4961" s="39">
        <v>0</v>
      </c>
      <c r="O4961" s="31">
        <v>0</v>
      </c>
      <c r="P4961" s="36" t="s">
        <v>99</v>
      </c>
    </row>
    <row r="4962" spans="1:16" ht="60" x14ac:dyDescent="0.25">
      <c r="A4962" s="38">
        <v>41320</v>
      </c>
      <c r="B4962" s="38">
        <v>41320</v>
      </c>
      <c r="C4962" s="11">
        <v>2013</v>
      </c>
      <c r="D4962" s="35" t="s">
        <v>115</v>
      </c>
      <c r="E4962" s="11" t="s">
        <v>116</v>
      </c>
      <c r="F4962" s="36" t="s">
        <v>75</v>
      </c>
      <c r="G4962" s="36" t="s">
        <v>574</v>
      </c>
      <c r="H4962" s="9" t="s">
        <v>6913</v>
      </c>
      <c r="I4962" s="12">
        <v>0</v>
      </c>
      <c r="J4962" s="10">
        <v>52</v>
      </c>
      <c r="K4962" s="12">
        <v>0</v>
      </c>
      <c r="L4962" s="12">
        <v>0</v>
      </c>
      <c r="M4962" s="12">
        <v>0</v>
      </c>
      <c r="N4962" s="39">
        <v>0</v>
      </c>
      <c r="O4962" s="31">
        <v>0</v>
      </c>
      <c r="P4962" s="36" t="s">
        <v>99</v>
      </c>
    </row>
    <row r="4963" spans="1:16" ht="48" x14ac:dyDescent="0.25">
      <c r="A4963" s="38">
        <v>41321</v>
      </c>
      <c r="B4963" s="38">
        <v>41321</v>
      </c>
      <c r="C4963" s="11">
        <v>2013</v>
      </c>
      <c r="D4963" s="35" t="s">
        <v>13</v>
      </c>
      <c r="E4963" s="11" t="s">
        <v>112</v>
      </c>
      <c r="F4963" s="36" t="s">
        <v>62</v>
      </c>
      <c r="G4963" s="36" t="s">
        <v>4449</v>
      </c>
      <c r="H4963" s="9" t="s">
        <v>6914</v>
      </c>
      <c r="I4963" s="10">
        <v>0</v>
      </c>
      <c r="J4963" s="12">
        <v>120</v>
      </c>
      <c r="K4963" s="12">
        <v>0</v>
      </c>
      <c r="L4963" s="12">
        <v>0</v>
      </c>
      <c r="M4963" s="12">
        <v>1</v>
      </c>
      <c r="N4963" s="39">
        <v>0</v>
      </c>
      <c r="O4963" s="31">
        <v>0</v>
      </c>
      <c r="P4963" s="36" t="s">
        <v>99</v>
      </c>
    </row>
    <row r="4964" spans="1:16" ht="48" x14ac:dyDescent="0.25">
      <c r="A4964" s="38">
        <v>41321</v>
      </c>
      <c r="B4964" s="38">
        <v>41321</v>
      </c>
      <c r="C4964" s="11">
        <v>2013</v>
      </c>
      <c r="D4964" s="35" t="s">
        <v>13</v>
      </c>
      <c r="E4964" s="11" t="s">
        <v>112</v>
      </c>
      <c r="F4964" s="36" t="s">
        <v>165</v>
      </c>
      <c r="G4964" s="36" t="s">
        <v>5412</v>
      </c>
      <c r="H4964" s="9" t="s">
        <v>6915</v>
      </c>
      <c r="I4964" s="10">
        <v>0</v>
      </c>
      <c r="J4964" s="12">
        <v>120</v>
      </c>
      <c r="K4964" s="12">
        <v>1</v>
      </c>
      <c r="L4964" s="12">
        <v>0</v>
      </c>
      <c r="M4964" s="12">
        <v>0</v>
      </c>
      <c r="N4964" s="39">
        <v>0</v>
      </c>
      <c r="O4964" s="31">
        <v>0</v>
      </c>
      <c r="P4964" s="36" t="s">
        <v>99</v>
      </c>
    </row>
    <row r="4965" spans="1:16" ht="84" x14ac:dyDescent="0.25">
      <c r="A4965" s="38">
        <v>41321</v>
      </c>
      <c r="B4965" s="38">
        <v>41321</v>
      </c>
      <c r="C4965" s="11">
        <v>2013</v>
      </c>
      <c r="D4965" s="35" t="s">
        <v>13</v>
      </c>
      <c r="E4965" s="11" t="s">
        <v>112</v>
      </c>
      <c r="F4965" s="36" t="s">
        <v>15</v>
      </c>
      <c r="G4965" s="36" t="s">
        <v>552</v>
      </c>
      <c r="H4965" s="9" t="s">
        <v>6916</v>
      </c>
      <c r="I4965" s="10">
        <v>0</v>
      </c>
      <c r="J4965" s="12">
        <v>35</v>
      </c>
      <c r="K4965" s="12">
        <v>7</v>
      </c>
      <c r="L4965" s="12">
        <v>0</v>
      </c>
      <c r="M4965" s="12">
        <v>0</v>
      </c>
      <c r="N4965" s="39">
        <v>0</v>
      </c>
      <c r="O4965" s="31">
        <v>0</v>
      </c>
      <c r="P4965" s="36" t="s">
        <v>99</v>
      </c>
    </row>
    <row r="4966" spans="1:16" ht="84" x14ac:dyDescent="0.25">
      <c r="A4966" s="38">
        <v>41323</v>
      </c>
      <c r="B4966" s="38">
        <v>41323</v>
      </c>
      <c r="C4966" s="11">
        <v>2013</v>
      </c>
      <c r="D4966" s="35" t="s">
        <v>115</v>
      </c>
      <c r="E4966" s="11" t="s">
        <v>116</v>
      </c>
      <c r="F4966" s="36" t="s">
        <v>15</v>
      </c>
      <c r="G4966" s="36" t="s">
        <v>486</v>
      </c>
      <c r="H4966" s="9" t="s">
        <v>6917</v>
      </c>
      <c r="I4966" s="12">
        <v>3</v>
      </c>
      <c r="J4966" s="12">
        <v>7</v>
      </c>
      <c r="K4966" s="12">
        <v>0</v>
      </c>
      <c r="L4966" s="12">
        <v>0</v>
      </c>
      <c r="M4966" s="12">
        <v>0</v>
      </c>
      <c r="N4966" s="39">
        <v>0</v>
      </c>
      <c r="O4966" s="31">
        <v>0.1</v>
      </c>
      <c r="P4966" s="36" t="s">
        <v>99</v>
      </c>
    </row>
    <row r="4967" spans="1:16" ht="36" x14ac:dyDescent="0.25">
      <c r="A4967" s="38">
        <v>41324</v>
      </c>
      <c r="B4967" s="38">
        <v>41324</v>
      </c>
      <c r="C4967" s="11">
        <v>2013</v>
      </c>
      <c r="D4967" s="35" t="s">
        <v>115</v>
      </c>
      <c r="E4967" s="11" t="s">
        <v>116</v>
      </c>
      <c r="F4967" s="36" t="s">
        <v>162</v>
      </c>
      <c r="G4967" s="36" t="s">
        <v>175</v>
      </c>
      <c r="H4967" s="9" t="s">
        <v>6918</v>
      </c>
      <c r="I4967" s="12">
        <v>0</v>
      </c>
      <c r="J4967" s="12">
        <v>70</v>
      </c>
      <c r="K4967" s="12">
        <v>0</v>
      </c>
      <c r="L4967" s="12">
        <v>0</v>
      </c>
      <c r="M4967" s="12">
        <v>0</v>
      </c>
      <c r="N4967" s="39">
        <v>0</v>
      </c>
      <c r="O4967" s="31">
        <v>0.4</v>
      </c>
      <c r="P4967" s="36" t="s">
        <v>99</v>
      </c>
    </row>
    <row r="4968" spans="1:16" ht="36" x14ac:dyDescent="0.25">
      <c r="A4968" s="38">
        <v>41326</v>
      </c>
      <c r="B4968" s="38">
        <v>41326</v>
      </c>
      <c r="C4968" s="11">
        <v>2013</v>
      </c>
      <c r="D4968" s="35" t="s">
        <v>13</v>
      </c>
      <c r="E4968" s="11" t="s">
        <v>125</v>
      </c>
      <c r="F4968" s="36" t="s">
        <v>51</v>
      </c>
      <c r="G4968" s="36" t="s">
        <v>5645</v>
      </c>
      <c r="H4968" s="9" t="s">
        <v>6919</v>
      </c>
      <c r="I4968" s="12">
        <v>1</v>
      </c>
      <c r="J4968" s="12">
        <v>1</v>
      </c>
      <c r="K4968" s="12">
        <v>0</v>
      </c>
      <c r="L4968" s="12">
        <v>0</v>
      </c>
      <c r="M4968" s="12">
        <v>0</v>
      </c>
      <c r="N4968" s="39">
        <v>0</v>
      </c>
      <c r="O4968" s="31">
        <v>0</v>
      </c>
      <c r="P4968" s="36" t="s">
        <v>99</v>
      </c>
    </row>
    <row r="4969" spans="1:16" ht="72" x14ac:dyDescent="0.25">
      <c r="A4969" s="38">
        <v>41327</v>
      </c>
      <c r="B4969" s="38">
        <v>41327</v>
      </c>
      <c r="C4969" s="11">
        <v>2013</v>
      </c>
      <c r="D4969" s="35" t="s">
        <v>115</v>
      </c>
      <c r="E4969" s="11" t="s">
        <v>116</v>
      </c>
      <c r="F4969" s="36" t="s">
        <v>47</v>
      </c>
      <c r="G4969" s="36" t="s">
        <v>2254</v>
      </c>
      <c r="H4969" s="9" t="s">
        <v>6920</v>
      </c>
      <c r="I4969" s="10">
        <v>2</v>
      </c>
      <c r="J4969" s="12">
        <v>5</v>
      </c>
      <c r="K4969" s="12">
        <v>0</v>
      </c>
      <c r="L4969" s="12">
        <v>0</v>
      </c>
      <c r="M4969" s="12">
        <v>0</v>
      </c>
      <c r="N4969" s="39">
        <v>0</v>
      </c>
      <c r="O4969" s="31">
        <v>0</v>
      </c>
      <c r="P4969" s="36" t="s">
        <v>99</v>
      </c>
    </row>
    <row r="4970" spans="1:16" ht="48" x14ac:dyDescent="0.25">
      <c r="A4970" s="38">
        <v>41327</v>
      </c>
      <c r="B4970" s="38">
        <v>41327</v>
      </c>
      <c r="C4970" s="11">
        <v>2013</v>
      </c>
      <c r="D4970" s="35" t="s">
        <v>115</v>
      </c>
      <c r="E4970" s="11" t="s">
        <v>116</v>
      </c>
      <c r="F4970" s="36" t="s">
        <v>21</v>
      </c>
      <c r="G4970" s="36" t="s">
        <v>6921</v>
      </c>
      <c r="H4970" s="9" t="s">
        <v>6922</v>
      </c>
      <c r="I4970" s="10">
        <v>0</v>
      </c>
      <c r="J4970" s="12">
        <v>0</v>
      </c>
      <c r="K4970" s="12">
        <v>0</v>
      </c>
      <c r="L4970" s="12">
        <v>0</v>
      </c>
      <c r="M4970" s="12">
        <v>0</v>
      </c>
      <c r="N4970" s="39">
        <v>0</v>
      </c>
      <c r="O4970" s="31">
        <v>0.35</v>
      </c>
      <c r="P4970" s="36" t="s">
        <v>99</v>
      </c>
    </row>
    <row r="4971" spans="1:16" ht="60" x14ac:dyDescent="0.25">
      <c r="A4971" s="38">
        <v>41329</v>
      </c>
      <c r="B4971" s="38">
        <v>41329</v>
      </c>
      <c r="C4971" s="11">
        <v>2013</v>
      </c>
      <c r="D4971" s="35" t="s">
        <v>115</v>
      </c>
      <c r="E4971" s="11" t="s">
        <v>116</v>
      </c>
      <c r="F4971" s="36" t="s">
        <v>30</v>
      </c>
      <c r="G4971" s="36" t="s">
        <v>1665</v>
      </c>
      <c r="H4971" s="9" t="s">
        <v>6923</v>
      </c>
      <c r="I4971" s="10">
        <v>0</v>
      </c>
      <c r="J4971" s="12">
        <v>4</v>
      </c>
      <c r="K4971" s="12">
        <v>0</v>
      </c>
      <c r="L4971" s="12">
        <v>0</v>
      </c>
      <c r="M4971" s="12">
        <v>0</v>
      </c>
      <c r="N4971" s="39">
        <v>0</v>
      </c>
      <c r="O4971" s="31">
        <v>0.5</v>
      </c>
      <c r="P4971" s="36" t="s">
        <v>99</v>
      </c>
    </row>
    <row r="4972" spans="1:16" ht="72" x14ac:dyDescent="0.25">
      <c r="A4972" s="38">
        <v>41329</v>
      </c>
      <c r="B4972" s="38">
        <v>41329</v>
      </c>
      <c r="C4972" s="11">
        <v>2013</v>
      </c>
      <c r="D4972" s="35" t="s">
        <v>115</v>
      </c>
      <c r="E4972" s="11" t="s">
        <v>116</v>
      </c>
      <c r="F4972" s="36" t="s">
        <v>55</v>
      </c>
      <c r="G4972" s="36" t="s">
        <v>2555</v>
      </c>
      <c r="H4972" s="9" t="s">
        <v>6924</v>
      </c>
      <c r="I4972" s="10">
        <v>2</v>
      </c>
      <c r="J4972" s="12">
        <v>40</v>
      </c>
      <c r="K4972" s="12">
        <v>0</v>
      </c>
      <c r="L4972" s="12">
        <v>0</v>
      </c>
      <c r="M4972" s="12">
        <v>0</v>
      </c>
      <c r="N4972" s="39">
        <v>0</v>
      </c>
      <c r="O4972" s="31">
        <v>0.4</v>
      </c>
      <c r="P4972" s="36" t="s">
        <v>99</v>
      </c>
    </row>
    <row r="4973" spans="1:16" ht="84" x14ac:dyDescent="0.25">
      <c r="A4973" s="38">
        <v>41329</v>
      </c>
      <c r="B4973" s="38">
        <v>41329</v>
      </c>
      <c r="C4973" s="11">
        <v>2013</v>
      </c>
      <c r="D4973" s="35" t="s">
        <v>115</v>
      </c>
      <c r="E4973" s="11" t="s">
        <v>116</v>
      </c>
      <c r="F4973" s="36" t="s">
        <v>155</v>
      </c>
      <c r="G4973" s="36" t="s">
        <v>6925</v>
      </c>
      <c r="H4973" s="9" t="s">
        <v>6926</v>
      </c>
      <c r="I4973" s="10">
        <v>1</v>
      </c>
      <c r="J4973" s="12">
        <v>2</v>
      </c>
      <c r="K4973" s="12">
        <v>0</v>
      </c>
      <c r="L4973" s="12">
        <v>0</v>
      </c>
      <c r="M4973" s="12">
        <v>0</v>
      </c>
      <c r="N4973" s="39">
        <v>0</v>
      </c>
      <c r="O4973" s="31">
        <v>0</v>
      </c>
      <c r="P4973" s="36" t="s">
        <v>99</v>
      </c>
    </row>
    <row r="4974" spans="1:16" ht="24" x14ac:dyDescent="0.25">
      <c r="A4974" s="38">
        <v>41329</v>
      </c>
      <c r="B4974" s="38">
        <v>41329</v>
      </c>
      <c r="C4974" s="11">
        <v>2013</v>
      </c>
      <c r="D4974" s="35" t="s">
        <v>13</v>
      </c>
      <c r="E4974" s="11" t="s">
        <v>112</v>
      </c>
      <c r="F4974" s="36" t="s">
        <v>51</v>
      </c>
      <c r="G4974" s="36" t="s">
        <v>357</v>
      </c>
      <c r="H4974" s="9" t="s">
        <v>6927</v>
      </c>
      <c r="I4974" s="10">
        <v>0</v>
      </c>
      <c r="J4974" s="12">
        <v>0</v>
      </c>
      <c r="K4974" s="12">
        <v>0</v>
      </c>
      <c r="L4974" s="12">
        <v>0</v>
      </c>
      <c r="M4974" s="12">
        <v>0</v>
      </c>
      <c r="N4974" s="39">
        <v>0</v>
      </c>
      <c r="O4974" s="31">
        <v>0</v>
      </c>
      <c r="P4974" s="36" t="s">
        <v>99</v>
      </c>
    </row>
    <row r="4975" spans="1:16" ht="24" x14ac:dyDescent="0.25">
      <c r="A4975" s="38">
        <v>41330</v>
      </c>
      <c r="B4975" s="38">
        <v>41330</v>
      </c>
      <c r="C4975" s="11">
        <v>2013</v>
      </c>
      <c r="D4975" s="35" t="s">
        <v>13</v>
      </c>
      <c r="E4975" s="11" t="s">
        <v>112</v>
      </c>
      <c r="F4975" s="36" t="s">
        <v>55</v>
      </c>
      <c r="G4975" s="36" t="s">
        <v>936</v>
      </c>
      <c r="H4975" s="9" t="s">
        <v>6928</v>
      </c>
      <c r="I4975" s="10">
        <v>0</v>
      </c>
      <c r="J4975" s="12">
        <v>0</v>
      </c>
      <c r="K4975" s="12">
        <v>0</v>
      </c>
      <c r="L4975" s="12">
        <v>0</v>
      </c>
      <c r="M4975" s="12">
        <v>0</v>
      </c>
      <c r="N4975" s="39">
        <v>0</v>
      </c>
      <c r="O4975" s="31">
        <v>0</v>
      </c>
      <c r="P4975" s="36" t="s">
        <v>99</v>
      </c>
    </row>
    <row r="4976" spans="1:16" ht="96" x14ac:dyDescent="0.25">
      <c r="A4976" s="38">
        <v>41332</v>
      </c>
      <c r="B4976" s="38">
        <v>41332</v>
      </c>
      <c r="C4976" s="11">
        <v>2013</v>
      </c>
      <c r="D4976" s="35" t="s">
        <v>13</v>
      </c>
      <c r="E4976" s="11" t="s">
        <v>112</v>
      </c>
      <c r="F4976" s="36" t="s">
        <v>165</v>
      </c>
      <c r="G4976" s="36" t="s">
        <v>5261</v>
      </c>
      <c r="H4976" s="9" t="s">
        <v>6929</v>
      </c>
      <c r="I4976" s="10">
        <v>0</v>
      </c>
      <c r="J4976" s="12">
        <v>2</v>
      </c>
      <c r="K4976" s="12">
        <v>0</v>
      </c>
      <c r="L4976" s="12">
        <v>0</v>
      </c>
      <c r="M4976" s="12">
        <v>0</v>
      </c>
      <c r="N4976" s="39">
        <v>0</v>
      </c>
      <c r="O4976" s="31">
        <v>0</v>
      </c>
      <c r="P4976" s="36" t="s">
        <v>99</v>
      </c>
    </row>
    <row r="4977" spans="1:16" ht="48" x14ac:dyDescent="0.25">
      <c r="A4977" s="38">
        <v>41333</v>
      </c>
      <c r="B4977" s="38">
        <v>41333</v>
      </c>
      <c r="C4977" s="11">
        <v>2013</v>
      </c>
      <c r="D4977" s="35" t="s">
        <v>13</v>
      </c>
      <c r="E4977" s="11" t="s">
        <v>112</v>
      </c>
      <c r="F4977" s="36" t="s">
        <v>72</v>
      </c>
      <c r="G4977" s="36" t="s">
        <v>430</v>
      </c>
      <c r="H4977" s="9" t="s">
        <v>6930</v>
      </c>
      <c r="I4977" s="10">
        <v>0</v>
      </c>
      <c r="J4977" s="12">
        <v>336</v>
      </c>
      <c r="K4977" s="12">
        <v>0</v>
      </c>
      <c r="L4977" s="12">
        <v>0</v>
      </c>
      <c r="M4977" s="12">
        <v>0</v>
      </c>
      <c r="N4977" s="39">
        <v>0</v>
      </c>
      <c r="O4977" s="31">
        <v>0.3</v>
      </c>
      <c r="P4977" s="36" t="s">
        <v>99</v>
      </c>
    </row>
    <row r="4978" spans="1:16" ht="60" x14ac:dyDescent="0.25">
      <c r="A4978" s="38">
        <v>41333</v>
      </c>
      <c r="B4978" s="38">
        <v>41333</v>
      </c>
      <c r="C4978" s="11">
        <v>2013</v>
      </c>
      <c r="D4978" s="35" t="s">
        <v>13</v>
      </c>
      <c r="E4978" s="11" t="s">
        <v>112</v>
      </c>
      <c r="F4978" s="36" t="s">
        <v>51</v>
      </c>
      <c r="G4978" s="36" t="s">
        <v>4256</v>
      </c>
      <c r="H4978" s="9" t="s">
        <v>6931</v>
      </c>
      <c r="I4978" s="10">
        <v>0</v>
      </c>
      <c r="J4978" s="12">
        <v>300</v>
      </c>
      <c r="K4978" s="12">
        <v>0</v>
      </c>
      <c r="L4978" s="12">
        <v>0</v>
      </c>
      <c r="M4978" s="12">
        <v>0</v>
      </c>
      <c r="N4978" s="39">
        <v>0</v>
      </c>
      <c r="O4978" s="31">
        <v>0</v>
      </c>
      <c r="P4978" s="36" t="s">
        <v>99</v>
      </c>
    </row>
    <row r="4979" spans="1:16" ht="108" x14ac:dyDescent="0.25">
      <c r="A4979" s="38">
        <v>41333</v>
      </c>
      <c r="B4979" s="38">
        <v>41334</v>
      </c>
      <c r="C4979" s="11">
        <v>2013</v>
      </c>
      <c r="D4979" s="35" t="s">
        <v>115</v>
      </c>
      <c r="E4979" s="11" t="s">
        <v>116</v>
      </c>
      <c r="F4979" s="36" t="s">
        <v>59</v>
      </c>
      <c r="G4979" s="36" t="s">
        <v>6932</v>
      </c>
      <c r="H4979" s="9" t="s">
        <v>6933</v>
      </c>
      <c r="I4979" s="10">
        <v>1</v>
      </c>
      <c r="J4979" s="12">
        <v>15</v>
      </c>
      <c r="K4979" s="12">
        <v>0</v>
      </c>
      <c r="L4979" s="12">
        <v>0</v>
      </c>
      <c r="M4979" s="12">
        <v>0</v>
      </c>
      <c r="N4979" s="39">
        <v>0</v>
      </c>
      <c r="O4979" s="31">
        <v>0.5</v>
      </c>
      <c r="P4979" s="36" t="s">
        <v>99</v>
      </c>
    </row>
    <row r="4980" spans="1:16" ht="120" x14ac:dyDescent="0.25">
      <c r="A4980" s="38">
        <v>41334</v>
      </c>
      <c r="B4980" s="38">
        <v>41339</v>
      </c>
      <c r="C4980" s="11">
        <v>2013</v>
      </c>
      <c r="D4980" s="11" t="s">
        <v>34</v>
      </c>
      <c r="E4980" s="11" t="s">
        <v>95</v>
      </c>
      <c r="F4980" s="36" t="s">
        <v>75</v>
      </c>
      <c r="G4980" s="36" t="s">
        <v>6934</v>
      </c>
      <c r="H4980" s="9" t="s">
        <v>6935</v>
      </c>
      <c r="I4980" s="10">
        <v>0</v>
      </c>
      <c r="J4980" s="12">
        <v>15472</v>
      </c>
      <c r="K4980" s="12">
        <v>0</v>
      </c>
      <c r="L4980" s="12">
        <v>0</v>
      </c>
      <c r="M4980" s="12">
        <v>0</v>
      </c>
      <c r="N4980" s="39">
        <v>50915.66</v>
      </c>
      <c r="O4980" s="31">
        <v>126.4</v>
      </c>
      <c r="P4980" s="36" t="s">
        <v>41</v>
      </c>
    </row>
    <row r="4981" spans="1:16" ht="48" x14ac:dyDescent="0.25">
      <c r="A4981" s="34">
        <v>41334</v>
      </c>
      <c r="B4981" s="38">
        <v>41348</v>
      </c>
      <c r="C4981" s="11">
        <v>2013</v>
      </c>
      <c r="D4981" s="11" t="s">
        <v>34</v>
      </c>
      <c r="E4981" s="11" t="s">
        <v>95</v>
      </c>
      <c r="F4981" s="36" t="s">
        <v>42</v>
      </c>
      <c r="G4981" s="36" t="s">
        <v>96</v>
      </c>
      <c r="H4981" s="9" t="s">
        <v>6936</v>
      </c>
      <c r="I4981" s="10">
        <v>0</v>
      </c>
      <c r="J4981" s="12">
        <v>12691</v>
      </c>
      <c r="K4981" s="12">
        <v>0</v>
      </c>
      <c r="L4981" s="12">
        <v>0</v>
      </c>
      <c r="M4981" s="12">
        <v>0</v>
      </c>
      <c r="N4981" s="39">
        <v>0</v>
      </c>
      <c r="O4981" s="31">
        <v>0.28999999999999998</v>
      </c>
      <c r="P4981" s="36" t="s">
        <v>41</v>
      </c>
    </row>
    <row r="4982" spans="1:16" ht="72" x14ac:dyDescent="0.25">
      <c r="A4982" s="38">
        <v>41335</v>
      </c>
      <c r="B4982" s="38">
        <v>41335</v>
      </c>
      <c r="C4982" s="11">
        <v>2013</v>
      </c>
      <c r="D4982" s="35" t="s">
        <v>13</v>
      </c>
      <c r="E4982" s="11" t="s">
        <v>112</v>
      </c>
      <c r="F4982" s="36" t="s">
        <v>165</v>
      </c>
      <c r="G4982" s="36" t="s">
        <v>5412</v>
      </c>
      <c r="H4982" s="9" t="s">
        <v>6937</v>
      </c>
      <c r="I4982" s="10">
        <v>1</v>
      </c>
      <c r="J4982" s="12">
        <v>83</v>
      </c>
      <c r="K4982" s="12">
        <v>1</v>
      </c>
      <c r="L4982" s="12">
        <v>0</v>
      </c>
      <c r="M4982" s="12">
        <v>0</v>
      </c>
      <c r="N4982" s="39">
        <v>0</v>
      </c>
      <c r="O4982" s="31">
        <v>0</v>
      </c>
      <c r="P4982" s="36" t="s">
        <v>99</v>
      </c>
    </row>
    <row r="4983" spans="1:16" ht="48" x14ac:dyDescent="0.25">
      <c r="A4983" s="38">
        <v>41335</v>
      </c>
      <c r="B4983" s="38">
        <v>41337</v>
      </c>
      <c r="C4983" s="11">
        <v>2013</v>
      </c>
      <c r="D4983" s="11" t="s">
        <v>34</v>
      </c>
      <c r="E4983" s="11" t="s">
        <v>95</v>
      </c>
      <c r="F4983" s="36" t="s">
        <v>162</v>
      </c>
      <c r="G4983" s="36" t="s">
        <v>6938</v>
      </c>
      <c r="H4983" s="9" t="s">
        <v>6939</v>
      </c>
      <c r="I4983" s="10">
        <v>0</v>
      </c>
      <c r="J4983" s="12">
        <v>5560</v>
      </c>
      <c r="K4983" s="12">
        <v>0</v>
      </c>
      <c r="L4983" s="12">
        <v>0</v>
      </c>
      <c r="M4983" s="12">
        <v>0</v>
      </c>
      <c r="N4983" s="39">
        <v>14292.55</v>
      </c>
      <c r="O4983" s="31">
        <f>432568209.46/1000000</f>
        <v>432.56820945999999</v>
      </c>
      <c r="P4983" s="36" t="s">
        <v>41</v>
      </c>
    </row>
    <row r="4984" spans="1:16" ht="60" x14ac:dyDescent="0.25">
      <c r="A4984" s="38">
        <v>41335</v>
      </c>
      <c r="B4984" s="38">
        <v>41338</v>
      </c>
      <c r="C4984" s="11">
        <v>2013</v>
      </c>
      <c r="D4984" s="11" t="s">
        <v>34</v>
      </c>
      <c r="E4984" s="11" t="s">
        <v>95</v>
      </c>
      <c r="F4984" s="36" t="s">
        <v>55</v>
      </c>
      <c r="G4984" s="36" t="s">
        <v>6853</v>
      </c>
      <c r="H4984" s="9" t="s">
        <v>6940</v>
      </c>
      <c r="I4984" s="10">
        <v>0</v>
      </c>
      <c r="J4984" s="12">
        <v>16230</v>
      </c>
      <c r="K4984" s="12">
        <v>0</v>
      </c>
      <c r="L4984" s="12">
        <v>0</v>
      </c>
      <c r="M4984" s="12">
        <v>0</v>
      </c>
      <c r="N4984" s="39">
        <v>67001</v>
      </c>
      <c r="O4984" s="31">
        <v>166.3</v>
      </c>
      <c r="P4984" s="36" t="s">
        <v>41</v>
      </c>
    </row>
    <row r="4985" spans="1:16" ht="48" x14ac:dyDescent="0.25">
      <c r="A4985" s="38">
        <v>41335</v>
      </c>
      <c r="B4985" s="38">
        <v>41337</v>
      </c>
      <c r="C4985" s="11">
        <v>2013</v>
      </c>
      <c r="D4985" s="11" t="s">
        <v>34</v>
      </c>
      <c r="E4985" s="11" t="s">
        <v>95</v>
      </c>
      <c r="F4985" s="36" t="s">
        <v>51</v>
      </c>
      <c r="G4985" s="36" t="s">
        <v>54</v>
      </c>
      <c r="H4985" s="9" t="s">
        <v>6941</v>
      </c>
      <c r="I4985" s="10">
        <v>0</v>
      </c>
      <c r="J4985" s="12">
        <v>1972</v>
      </c>
      <c r="K4985" s="12">
        <v>0</v>
      </c>
      <c r="L4985" s="12">
        <v>0</v>
      </c>
      <c r="M4985" s="12">
        <v>0</v>
      </c>
      <c r="N4985" s="39">
        <v>6843.19</v>
      </c>
      <c r="O4985" s="31">
        <v>112.41</v>
      </c>
      <c r="P4985" s="36" t="s">
        <v>41</v>
      </c>
    </row>
    <row r="4986" spans="1:16" ht="84" x14ac:dyDescent="0.25">
      <c r="A4986" s="38">
        <v>41336</v>
      </c>
      <c r="B4986" s="38">
        <v>41337</v>
      </c>
      <c r="C4986" s="11">
        <v>2013</v>
      </c>
      <c r="D4986" s="11" t="s">
        <v>34</v>
      </c>
      <c r="E4986" s="11" t="s">
        <v>95</v>
      </c>
      <c r="F4986" s="36" t="s">
        <v>44</v>
      </c>
      <c r="G4986" s="36" t="s">
        <v>23</v>
      </c>
      <c r="H4986" s="9" t="s">
        <v>6942</v>
      </c>
      <c r="I4986" s="10">
        <v>0</v>
      </c>
      <c r="J4986" s="12">
        <v>1045</v>
      </c>
      <c r="K4986" s="12">
        <v>0</v>
      </c>
      <c r="L4986" s="12">
        <v>0</v>
      </c>
      <c r="M4986" s="12">
        <v>0</v>
      </c>
      <c r="N4986" s="39">
        <v>7759.54</v>
      </c>
      <c r="O4986" s="31">
        <v>349.77</v>
      </c>
      <c r="P4986" s="36" t="s">
        <v>41</v>
      </c>
    </row>
    <row r="4987" spans="1:16" ht="60" x14ac:dyDescent="0.25">
      <c r="A4987" s="38">
        <v>41336</v>
      </c>
      <c r="B4987" s="38">
        <v>41336</v>
      </c>
      <c r="C4987" s="11">
        <v>2013</v>
      </c>
      <c r="D4987" s="11" t="s">
        <v>34</v>
      </c>
      <c r="E4987" s="11" t="s">
        <v>95</v>
      </c>
      <c r="F4987" s="36" t="s">
        <v>165</v>
      </c>
      <c r="G4987" s="36" t="s">
        <v>6943</v>
      </c>
      <c r="H4987" s="9" t="s">
        <v>6944</v>
      </c>
      <c r="I4987" s="10">
        <v>0</v>
      </c>
      <c r="J4987" s="12">
        <v>4664</v>
      </c>
      <c r="K4987" s="12">
        <v>0</v>
      </c>
      <c r="L4987" s="12">
        <v>0</v>
      </c>
      <c r="M4987" s="12">
        <v>0</v>
      </c>
      <c r="N4987" s="39">
        <v>2417.3833</v>
      </c>
      <c r="O4987" s="31">
        <v>332.209</v>
      </c>
      <c r="P4987" s="36" t="s">
        <v>41</v>
      </c>
    </row>
    <row r="4988" spans="1:16" ht="36" x14ac:dyDescent="0.25">
      <c r="A4988" s="38">
        <v>41336</v>
      </c>
      <c r="B4988" s="38">
        <v>41336</v>
      </c>
      <c r="C4988" s="11">
        <v>2013</v>
      </c>
      <c r="D4988" s="11" t="s">
        <v>34</v>
      </c>
      <c r="E4988" s="11" t="s">
        <v>95</v>
      </c>
      <c r="F4988" s="36" t="s">
        <v>26</v>
      </c>
      <c r="G4988" s="36" t="s">
        <v>6945</v>
      </c>
      <c r="H4988" s="9" t="s">
        <v>6946</v>
      </c>
      <c r="I4988" s="10">
        <v>0</v>
      </c>
      <c r="J4988" s="12">
        <v>304</v>
      </c>
      <c r="K4988" s="12">
        <v>0</v>
      </c>
      <c r="L4988" s="12">
        <v>0</v>
      </c>
      <c r="M4988" s="12">
        <v>0</v>
      </c>
      <c r="N4988" s="39">
        <v>426.4</v>
      </c>
      <c r="O4988" s="31">
        <v>38.96</v>
      </c>
      <c r="P4988" s="36" t="s">
        <v>41</v>
      </c>
    </row>
    <row r="4989" spans="1:16" ht="36" x14ac:dyDescent="0.25">
      <c r="A4989" s="38">
        <v>41336</v>
      </c>
      <c r="B4989" s="38">
        <v>41340</v>
      </c>
      <c r="C4989" s="11">
        <v>2013</v>
      </c>
      <c r="D4989" s="11" t="s">
        <v>34</v>
      </c>
      <c r="E4989" s="11" t="s">
        <v>95</v>
      </c>
      <c r="F4989" s="36" t="s">
        <v>97</v>
      </c>
      <c r="G4989" s="36" t="s">
        <v>6947</v>
      </c>
      <c r="H4989" s="9" t="s">
        <v>6948</v>
      </c>
      <c r="I4989" s="10">
        <v>0</v>
      </c>
      <c r="J4989" s="12">
        <v>3196</v>
      </c>
      <c r="K4989" s="12">
        <v>0</v>
      </c>
      <c r="L4989" s="12">
        <v>0</v>
      </c>
      <c r="M4989" s="12">
        <v>0</v>
      </c>
      <c r="N4989" s="39">
        <v>5250.44</v>
      </c>
      <c r="O4989" s="31">
        <v>96.69</v>
      </c>
      <c r="P4989" s="36" t="s">
        <v>41</v>
      </c>
    </row>
    <row r="4990" spans="1:16" ht="36" x14ac:dyDescent="0.25">
      <c r="A4990" s="38">
        <v>41337</v>
      </c>
      <c r="B4990" s="38">
        <v>41337</v>
      </c>
      <c r="C4990" s="11">
        <v>2013</v>
      </c>
      <c r="D4990" s="35" t="s">
        <v>13</v>
      </c>
      <c r="E4990" s="11" t="s">
        <v>112</v>
      </c>
      <c r="F4990" s="36" t="s">
        <v>51</v>
      </c>
      <c r="G4990" s="36" t="s">
        <v>741</v>
      </c>
      <c r="H4990" s="9" t="s">
        <v>6949</v>
      </c>
      <c r="I4990" s="10">
        <v>0</v>
      </c>
      <c r="J4990" s="12">
        <v>0</v>
      </c>
      <c r="K4990" s="12">
        <v>0</v>
      </c>
      <c r="L4990" s="12">
        <v>0</v>
      </c>
      <c r="M4990" s="12">
        <v>0</v>
      </c>
      <c r="N4990" s="39">
        <v>0</v>
      </c>
      <c r="O4990" s="31">
        <v>0</v>
      </c>
      <c r="P4990" s="36" t="s">
        <v>99</v>
      </c>
    </row>
    <row r="4991" spans="1:16" ht="36" x14ac:dyDescent="0.25">
      <c r="A4991" s="38">
        <v>41338</v>
      </c>
      <c r="B4991" s="38">
        <v>41338</v>
      </c>
      <c r="C4991" s="11">
        <v>2013</v>
      </c>
      <c r="D4991" s="35" t="s">
        <v>13</v>
      </c>
      <c r="E4991" s="11" t="s">
        <v>125</v>
      </c>
      <c r="F4991" s="36" t="s">
        <v>19</v>
      </c>
      <c r="G4991" s="36" t="s">
        <v>1309</v>
      </c>
      <c r="H4991" s="9" t="s">
        <v>6950</v>
      </c>
      <c r="I4991" s="10">
        <v>0</v>
      </c>
      <c r="J4991" s="12">
        <v>7</v>
      </c>
      <c r="K4991" s="12">
        <v>0</v>
      </c>
      <c r="L4991" s="12">
        <v>0</v>
      </c>
      <c r="M4991" s="12">
        <v>0</v>
      </c>
      <c r="N4991" s="39">
        <v>0</v>
      </c>
      <c r="O4991" s="31">
        <v>0</v>
      </c>
      <c r="P4991" s="36" t="s">
        <v>99</v>
      </c>
    </row>
    <row r="4992" spans="1:16" ht="60" x14ac:dyDescent="0.25">
      <c r="A4992" s="38">
        <v>41338</v>
      </c>
      <c r="B4992" s="38">
        <v>41338</v>
      </c>
      <c r="C4992" s="11">
        <v>2013</v>
      </c>
      <c r="D4992" s="35" t="s">
        <v>115</v>
      </c>
      <c r="E4992" s="11" t="s">
        <v>116</v>
      </c>
      <c r="F4992" s="36" t="s">
        <v>15</v>
      </c>
      <c r="G4992" s="36" t="s">
        <v>1936</v>
      </c>
      <c r="H4992" s="9" t="s">
        <v>6951</v>
      </c>
      <c r="I4992" s="10">
        <v>0</v>
      </c>
      <c r="J4992" s="12">
        <v>0</v>
      </c>
      <c r="K4992" s="12">
        <v>0</v>
      </c>
      <c r="L4992" s="12">
        <v>0</v>
      </c>
      <c r="M4992" s="12">
        <v>0</v>
      </c>
      <c r="N4992" s="39">
        <v>0</v>
      </c>
      <c r="O4992" s="31">
        <v>0.4</v>
      </c>
      <c r="P4992" s="36" t="s">
        <v>99</v>
      </c>
    </row>
    <row r="4993" spans="1:16" ht="72" x14ac:dyDescent="0.25">
      <c r="A4993" s="38">
        <v>41338</v>
      </c>
      <c r="B4993" s="38">
        <v>41338</v>
      </c>
      <c r="C4993" s="11">
        <v>2013</v>
      </c>
      <c r="D4993" s="35" t="s">
        <v>115</v>
      </c>
      <c r="E4993" s="11" t="s">
        <v>116</v>
      </c>
      <c r="F4993" s="36" t="s">
        <v>15</v>
      </c>
      <c r="G4993" s="36" t="s">
        <v>2846</v>
      </c>
      <c r="H4993" s="9" t="s">
        <v>6952</v>
      </c>
      <c r="I4993" s="10">
        <v>0</v>
      </c>
      <c r="J4993" s="12">
        <v>2</v>
      </c>
      <c r="K4993" s="12">
        <v>0</v>
      </c>
      <c r="L4993" s="12">
        <v>0</v>
      </c>
      <c r="M4993" s="12">
        <v>0</v>
      </c>
      <c r="N4993" s="39">
        <v>0</v>
      </c>
      <c r="O4993" s="31">
        <v>0.25</v>
      </c>
      <c r="P4993" s="36" t="s">
        <v>99</v>
      </c>
    </row>
    <row r="4994" spans="1:16" ht="48" x14ac:dyDescent="0.25">
      <c r="A4994" s="38">
        <v>41338</v>
      </c>
      <c r="B4994" s="38">
        <v>41338</v>
      </c>
      <c r="C4994" s="11">
        <v>2013</v>
      </c>
      <c r="D4994" s="35" t="s">
        <v>115</v>
      </c>
      <c r="E4994" s="11" t="s">
        <v>116</v>
      </c>
      <c r="F4994" s="36" t="s">
        <v>162</v>
      </c>
      <c r="G4994" s="36" t="s">
        <v>6429</v>
      </c>
      <c r="H4994" s="9" t="s">
        <v>6953</v>
      </c>
      <c r="I4994" s="10">
        <v>0</v>
      </c>
      <c r="J4994" s="12">
        <v>1</v>
      </c>
      <c r="K4994" s="12">
        <v>0</v>
      </c>
      <c r="L4994" s="12">
        <v>0</v>
      </c>
      <c r="M4994" s="12">
        <v>0</v>
      </c>
      <c r="N4994" s="39">
        <v>0</v>
      </c>
      <c r="O4994" s="31">
        <v>0.2</v>
      </c>
      <c r="P4994" s="36" t="s">
        <v>99</v>
      </c>
    </row>
    <row r="4995" spans="1:16" ht="72" x14ac:dyDescent="0.25">
      <c r="A4995" s="38">
        <v>41340</v>
      </c>
      <c r="B4995" s="38">
        <v>41340</v>
      </c>
      <c r="C4995" s="11">
        <v>2013</v>
      </c>
      <c r="D4995" s="35" t="s">
        <v>115</v>
      </c>
      <c r="E4995" s="11" t="s">
        <v>116</v>
      </c>
      <c r="F4995" s="36" t="s">
        <v>47</v>
      </c>
      <c r="G4995" s="36" t="s">
        <v>629</v>
      </c>
      <c r="H4995" s="9" t="s">
        <v>6954</v>
      </c>
      <c r="I4995" s="10">
        <v>2</v>
      </c>
      <c r="J4995" s="12">
        <v>26</v>
      </c>
      <c r="K4995" s="12">
        <v>0</v>
      </c>
      <c r="L4995" s="12">
        <v>0</v>
      </c>
      <c r="M4995" s="12">
        <v>0</v>
      </c>
      <c r="N4995" s="39">
        <v>0</v>
      </c>
      <c r="O4995" s="31">
        <v>0</v>
      </c>
      <c r="P4995" s="36" t="s">
        <v>99</v>
      </c>
    </row>
    <row r="4996" spans="1:16" ht="72" x14ac:dyDescent="0.25">
      <c r="A4996" s="38">
        <v>41340</v>
      </c>
      <c r="B4996" s="38">
        <v>41340</v>
      </c>
      <c r="C4996" s="11">
        <v>2013</v>
      </c>
      <c r="D4996" s="35" t="s">
        <v>115</v>
      </c>
      <c r="E4996" s="11" t="s">
        <v>350</v>
      </c>
      <c r="F4996" s="36" t="s">
        <v>57</v>
      </c>
      <c r="G4996" s="36" t="s">
        <v>1642</v>
      </c>
      <c r="H4996" s="9" t="s">
        <v>6955</v>
      </c>
      <c r="I4996" s="10">
        <v>1</v>
      </c>
      <c r="J4996" s="12">
        <v>3</v>
      </c>
      <c r="K4996" s="12">
        <v>0</v>
      </c>
      <c r="L4996" s="12">
        <v>0</v>
      </c>
      <c r="M4996" s="12">
        <v>0</v>
      </c>
      <c r="N4996" s="39">
        <v>0</v>
      </c>
      <c r="O4996" s="31">
        <v>0</v>
      </c>
      <c r="P4996" s="36" t="s">
        <v>99</v>
      </c>
    </row>
    <row r="4997" spans="1:16" ht="60" x14ac:dyDescent="0.25">
      <c r="A4997" s="38">
        <v>41341</v>
      </c>
      <c r="B4997" s="38">
        <v>41341</v>
      </c>
      <c r="C4997" s="11">
        <v>2013</v>
      </c>
      <c r="D4997" s="35" t="s">
        <v>115</v>
      </c>
      <c r="E4997" s="11" t="s">
        <v>1450</v>
      </c>
      <c r="F4997" s="36" t="s">
        <v>47</v>
      </c>
      <c r="G4997" s="36" t="s">
        <v>2113</v>
      </c>
      <c r="H4997" s="9" t="s">
        <v>6956</v>
      </c>
      <c r="I4997" s="10">
        <v>0</v>
      </c>
      <c r="J4997" s="12">
        <v>526</v>
      </c>
      <c r="K4997" s="12">
        <v>0</v>
      </c>
      <c r="L4997" s="12">
        <v>0</v>
      </c>
      <c r="M4997" s="12">
        <v>0</v>
      </c>
      <c r="N4997" s="39">
        <v>0</v>
      </c>
      <c r="O4997" s="31">
        <v>0</v>
      </c>
      <c r="P4997" s="36" t="s">
        <v>99</v>
      </c>
    </row>
    <row r="4998" spans="1:16" ht="60" x14ac:dyDescent="0.25">
      <c r="A4998" s="38">
        <v>41343</v>
      </c>
      <c r="B4998" s="38">
        <v>41343</v>
      </c>
      <c r="C4998" s="11">
        <v>2013</v>
      </c>
      <c r="D4998" s="35" t="s">
        <v>115</v>
      </c>
      <c r="E4998" s="11" t="s">
        <v>116</v>
      </c>
      <c r="F4998" s="36" t="s">
        <v>75</v>
      </c>
      <c r="G4998" s="36" t="s">
        <v>679</v>
      </c>
      <c r="H4998" s="9" t="s">
        <v>6957</v>
      </c>
      <c r="I4998" s="10">
        <v>0</v>
      </c>
      <c r="J4998" s="12">
        <v>17</v>
      </c>
      <c r="K4998" s="12">
        <v>0</v>
      </c>
      <c r="L4998" s="12">
        <v>0</v>
      </c>
      <c r="M4998" s="12">
        <v>0</v>
      </c>
      <c r="N4998" s="39">
        <v>0</v>
      </c>
      <c r="O4998" s="31">
        <v>0</v>
      </c>
      <c r="P4998" s="36" t="s">
        <v>99</v>
      </c>
    </row>
    <row r="4999" spans="1:16" ht="48" x14ac:dyDescent="0.25">
      <c r="A4999" s="38">
        <v>41344</v>
      </c>
      <c r="B4999" s="38">
        <v>41344</v>
      </c>
      <c r="C4999" s="11">
        <v>2013</v>
      </c>
      <c r="D4999" s="35" t="s">
        <v>115</v>
      </c>
      <c r="E4999" s="11" t="s">
        <v>352</v>
      </c>
      <c r="F4999" s="36" t="s">
        <v>59</v>
      </c>
      <c r="G4999" s="36" t="s">
        <v>6958</v>
      </c>
      <c r="H4999" s="9" t="s">
        <v>6959</v>
      </c>
      <c r="I4999" s="10">
        <v>1</v>
      </c>
      <c r="J4999" s="12">
        <v>2</v>
      </c>
      <c r="K4999" s="12">
        <v>0</v>
      </c>
      <c r="L4999" s="12">
        <v>0</v>
      </c>
      <c r="M4999" s="12">
        <v>0</v>
      </c>
      <c r="N4999" s="39">
        <v>0</v>
      </c>
      <c r="O4999" s="31">
        <v>0</v>
      </c>
      <c r="P4999" s="36" t="s">
        <v>99</v>
      </c>
    </row>
    <row r="5000" spans="1:16" ht="108" x14ac:dyDescent="0.25">
      <c r="A5000" s="38">
        <v>41345</v>
      </c>
      <c r="B5000" s="38">
        <v>41345</v>
      </c>
      <c r="C5000" s="11">
        <v>2013</v>
      </c>
      <c r="D5000" s="35" t="s">
        <v>13</v>
      </c>
      <c r="E5000" s="11" t="s">
        <v>149</v>
      </c>
      <c r="F5000" s="36" t="s">
        <v>162</v>
      </c>
      <c r="G5000" s="36" t="s">
        <v>3082</v>
      </c>
      <c r="H5000" s="9" t="s">
        <v>6960</v>
      </c>
      <c r="I5000" s="10">
        <v>0</v>
      </c>
      <c r="J5000" s="12">
        <v>516</v>
      </c>
      <c r="K5000" s="12">
        <v>0</v>
      </c>
      <c r="L5000" s="12">
        <v>0</v>
      </c>
      <c r="M5000" s="12">
        <v>0</v>
      </c>
      <c r="N5000" s="39">
        <v>0</v>
      </c>
      <c r="O5000" s="31">
        <v>0</v>
      </c>
      <c r="P5000" s="36" t="s">
        <v>99</v>
      </c>
    </row>
    <row r="5001" spans="1:16" ht="36" x14ac:dyDescent="0.25">
      <c r="A5001" s="38">
        <v>41346</v>
      </c>
      <c r="B5001" s="38">
        <v>41346</v>
      </c>
      <c r="C5001" s="11">
        <v>2013</v>
      </c>
      <c r="D5001" s="35" t="s">
        <v>13</v>
      </c>
      <c r="E5001" s="11" t="s">
        <v>112</v>
      </c>
      <c r="F5001" s="36" t="s">
        <v>28</v>
      </c>
      <c r="G5001" s="36" t="s">
        <v>698</v>
      </c>
      <c r="H5001" s="9" t="s">
        <v>6961</v>
      </c>
      <c r="I5001" s="10">
        <v>0</v>
      </c>
      <c r="J5001" s="12">
        <v>8</v>
      </c>
      <c r="K5001" s="12">
        <v>0</v>
      </c>
      <c r="L5001" s="12">
        <v>0</v>
      </c>
      <c r="M5001" s="12">
        <v>0</v>
      </c>
      <c r="N5001" s="39">
        <v>0</v>
      </c>
      <c r="O5001" s="31">
        <v>0</v>
      </c>
      <c r="P5001" s="36" t="s">
        <v>99</v>
      </c>
    </row>
    <row r="5002" spans="1:16" ht="60" x14ac:dyDescent="0.25">
      <c r="A5002" s="34">
        <v>41347</v>
      </c>
      <c r="B5002" s="34">
        <v>41347</v>
      </c>
      <c r="C5002" s="11">
        <v>2013</v>
      </c>
      <c r="D5002" s="35" t="s">
        <v>13</v>
      </c>
      <c r="E5002" s="11" t="s">
        <v>125</v>
      </c>
      <c r="F5002" s="36" t="s">
        <v>69</v>
      </c>
      <c r="G5002" s="36" t="s">
        <v>2839</v>
      </c>
      <c r="H5002" s="9" t="s">
        <v>6962</v>
      </c>
      <c r="I5002" s="10">
        <v>0</v>
      </c>
      <c r="J5002" s="12">
        <v>62</v>
      </c>
      <c r="K5002" s="12">
        <v>0</v>
      </c>
      <c r="L5002" s="12">
        <v>1</v>
      </c>
      <c r="M5002" s="12">
        <v>0</v>
      </c>
      <c r="N5002" s="39">
        <v>0</v>
      </c>
      <c r="O5002" s="31">
        <v>0</v>
      </c>
      <c r="P5002" s="36" t="s">
        <v>99</v>
      </c>
    </row>
    <row r="5003" spans="1:16" ht="48" x14ac:dyDescent="0.25">
      <c r="A5003" s="38">
        <v>41347</v>
      </c>
      <c r="B5003" s="38">
        <v>41347</v>
      </c>
      <c r="C5003" s="11">
        <v>2013</v>
      </c>
      <c r="D5003" s="35" t="s">
        <v>115</v>
      </c>
      <c r="E5003" s="11" t="s">
        <v>352</v>
      </c>
      <c r="F5003" s="36" t="s">
        <v>97</v>
      </c>
      <c r="G5003" s="36" t="s">
        <v>97</v>
      </c>
      <c r="H5003" s="9" t="s">
        <v>6963</v>
      </c>
      <c r="I5003" s="10">
        <v>0</v>
      </c>
      <c r="J5003" s="12">
        <v>4</v>
      </c>
      <c r="K5003" s="12">
        <v>0</v>
      </c>
      <c r="L5003" s="12">
        <v>0</v>
      </c>
      <c r="M5003" s="12">
        <v>0</v>
      </c>
      <c r="N5003" s="39">
        <v>0</v>
      </c>
      <c r="O5003" s="31">
        <v>0</v>
      </c>
      <c r="P5003" s="36" t="s">
        <v>99</v>
      </c>
    </row>
    <row r="5004" spans="1:16" ht="48" x14ac:dyDescent="0.25">
      <c r="A5004" s="38">
        <v>41351</v>
      </c>
      <c r="B5004" s="38">
        <v>41351</v>
      </c>
      <c r="C5004" s="11">
        <v>2013</v>
      </c>
      <c r="D5004" s="35" t="s">
        <v>13</v>
      </c>
      <c r="E5004" s="11" t="s">
        <v>112</v>
      </c>
      <c r="F5004" s="36" t="s">
        <v>51</v>
      </c>
      <c r="G5004" s="36" t="s">
        <v>2709</v>
      </c>
      <c r="H5004" s="9" t="s">
        <v>6964</v>
      </c>
      <c r="I5004" s="10">
        <v>0</v>
      </c>
      <c r="J5004" s="12">
        <v>4</v>
      </c>
      <c r="K5004" s="12">
        <v>0</v>
      </c>
      <c r="L5004" s="12">
        <v>0</v>
      </c>
      <c r="M5004" s="12">
        <v>0</v>
      </c>
      <c r="N5004" s="39">
        <v>0</v>
      </c>
      <c r="O5004" s="31">
        <v>0</v>
      </c>
      <c r="P5004" s="36" t="s">
        <v>99</v>
      </c>
    </row>
    <row r="5005" spans="1:16" ht="72" x14ac:dyDescent="0.25">
      <c r="A5005" s="38">
        <v>41352</v>
      </c>
      <c r="B5005" s="38">
        <v>41352</v>
      </c>
      <c r="C5005" s="11">
        <v>2013</v>
      </c>
      <c r="D5005" s="35" t="s">
        <v>13</v>
      </c>
      <c r="E5005" s="11" t="s">
        <v>112</v>
      </c>
      <c r="F5005" s="36" t="s">
        <v>55</v>
      </c>
      <c r="G5005" s="36" t="s">
        <v>4097</v>
      </c>
      <c r="H5005" s="9" t="s">
        <v>6965</v>
      </c>
      <c r="I5005" s="10">
        <v>0</v>
      </c>
      <c r="J5005" s="12">
        <v>6</v>
      </c>
      <c r="K5005" s="12">
        <v>0</v>
      </c>
      <c r="L5005" s="12">
        <v>0</v>
      </c>
      <c r="M5005" s="12">
        <v>0</v>
      </c>
      <c r="N5005" s="39">
        <v>0</v>
      </c>
      <c r="O5005" s="31">
        <v>0</v>
      </c>
      <c r="P5005" s="36" t="s">
        <v>99</v>
      </c>
    </row>
    <row r="5006" spans="1:16" ht="48" x14ac:dyDescent="0.25">
      <c r="A5006" s="38">
        <v>41352</v>
      </c>
      <c r="B5006" s="38">
        <v>41352</v>
      </c>
      <c r="C5006" s="11">
        <v>2013</v>
      </c>
      <c r="D5006" s="35" t="s">
        <v>13</v>
      </c>
      <c r="E5006" s="11" t="s">
        <v>112</v>
      </c>
      <c r="F5006" s="36" t="s">
        <v>15</v>
      </c>
      <c r="G5006" s="36" t="s">
        <v>5323</v>
      </c>
      <c r="H5006" s="9" t="s">
        <v>6966</v>
      </c>
      <c r="I5006" s="10">
        <v>2</v>
      </c>
      <c r="J5006" s="12">
        <v>5</v>
      </c>
      <c r="K5006" s="12">
        <v>1</v>
      </c>
      <c r="L5006" s="12">
        <v>0</v>
      </c>
      <c r="M5006" s="12">
        <v>0</v>
      </c>
      <c r="N5006" s="39">
        <v>0</v>
      </c>
      <c r="O5006" s="31">
        <v>0</v>
      </c>
      <c r="P5006" s="36" t="s">
        <v>99</v>
      </c>
    </row>
    <row r="5007" spans="1:16" ht="48" x14ac:dyDescent="0.25">
      <c r="A5007" s="38">
        <v>41355</v>
      </c>
      <c r="B5007" s="38">
        <v>41355</v>
      </c>
      <c r="C5007" s="11">
        <v>2013</v>
      </c>
      <c r="D5007" s="35" t="s">
        <v>115</v>
      </c>
      <c r="E5007" s="11" t="s">
        <v>116</v>
      </c>
      <c r="F5007" s="36" t="s">
        <v>19</v>
      </c>
      <c r="G5007" s="36" t="s">
        <v>1241</v>
      </c>
      <c r="H5007" s="9" t="s">
        <v>6967</v>
      </c>
      <c r="I5007" s="10">
        <v>0</v>
      </c>
      <c r="J5007" s="12">
        <v>0</v>
      </c>
      <c r="K5007" s="12">
        <v>0</v>
      </c>
      <c r="L5007" s="12">
        <v>0</v>
      </c>
      <c r="M5007" s="12">
        <v>0</v>
      </c>
      <c r="N5007" s="39">
        <v>0</v>
      </c>
      <c r="O5007" s="31">
        <v>0.4</v>
      </c>
      <c r="P5007" s="36" t="s">
        <v>99</v>
      </c>
    </row>
    <row r="5008" spans="1:16" ht="48" x14ac:dyDescent="0.25">
      <c r="A5008" s="38">
        <v>41355</v>
      </c>
      <c r="B5008" s="38">
        <v>41355</v>
      </c>
      <c r="C5008" s="11">
        <v>2013</v>
      </c>
      <c r="D5008" s="35" t="s">
        <v>13</v>
      </c>
      <c r="E5008" s="11" t="s">
        <v>112</v>
      </c>
      <c r="F5008" s="36" t="s">
        <v>51</v>
      </c>
      <c r="G5008" s="36" t="s">
        <v>310</v>
      </c>
      <c r="H5008" s="9" t="s">
        <v>6968</v>
      </c>
      <c r="I5008" s="10">
        <v>0</v>
      </c>
      <c r="J5008" s="12">
        <v>0</v>
      </c>
      <c r="K5008" s="12">
        <v>0</v>
      </c>
      <c r="L5008" s="12">
        <v>0</v>
      </c>
      <c r="M5008" s="12">
        <v>0</v>
      </c>
      <c r="N5008" s="39">
        <v>0</v>
      </c>
      <c r="O5008" s="31">
        <v>0</v>
      </c>
      <c r="P5008" s="36" t="s">
        <v>99</v>
      </c>
    </row>
    <row r="5009" spans="1:16" ht="48" x14ac:dyDescent="0.25">
      <c r="A5009" s="38">
        <v>41358</v>
      </c>
      <c r="B5009" s="38">
        <v>41358</v>
      </c>
      <c r="C5009" s="11">
        <v>2013</v>
      </c>
      <c r="D5009" s="35" t="s">
        <v>13</v>
      </c>
      <c r="E5009" s="11" t="s">
        <v>112</v>
      </c>
      <c r="F5009" s="36" t="s">
        <v>165</v>
      </c>
      <c r="G5009" s="36" t="s">
        <v>3442</v>
      </c>
      <c r="H5009" s="9" t="s">
        <v>6969</v>
      </c>
      <c r="I5009" s="10">
        <v>0</v>
      </c>
      <c r="J5009" s="12">
        <v>150</v>
      </c>
      <c r="K5009" s="12">
        <v>10</v>
      </c>
      <c r="L5009" s="12">
        <v>0</v>
      </c>
      <c r="M5009" s="12">
        <v>0</v>
      </c>
      <c r="N5009" s="39">
        <v>0</v>
      </c>
      <c r="O5009" s="31">
        <v>0</v>
      </c>
      <c r="P5009" s="36" t="s">
        <v>99</v>
      </c>
    </row>
    <row r="5010" spans="1:16" ht="60" x14ac:dyDescent="0.25">
      <c r="A5010" s="38">
        <v>41358</v>
      </c>
      <c r="B5010" s="38">
        <v>41360</v>
      </c>
      <c r="C5010" s="11">
        <v>2013</v>
      </c>
      <c r="D5010" s="35" t="s">
        <v>115</v>
      </c>
      <c r="E5010" s="11" t="s">
        <v>350</v>
      </c>
      <c r="F5010" s="36" t="s">
        <v>44</v>
      </c>
      <c r="G5010" s="36" t="s">
        <v>6970</v>
      </c>
      <c r="H5010" s="9" t="s">
        <v>6971</v>
      </c>
      <c r="I5010" s="10">
        <v>0</v>
      </c>
      <c r="J5010" s="12">
        <v>430</v>
      </c>
      <c r="K5010" s="12">
        <v>0</v>
      </c>
      <c r="L5010" s="12">
        <v>0</v>
      </c>
      <c r="M5010" s="12">
        <v>0</v>
      </c>
      <c r="N5010" s="39">
        <v>0</v>
      </c>
      <c r="O5010" s="31">
        <v>0</v>
      </c>
      <c r="P5010" s="36" t="s">
        <v>99</v>
      </c>
    </row>
    <row r="5011" spans="1:16" ht="48" x14ac:dyDescent="0.25">
      <c r="A5011" s="38">
        <v>41359</v>
      </c>
      <c r="B5011" s="38">
        <v>41359</v>
      </c>
      <c r="C5011" s="11">
        <v>2013</v>
      </c>
      <c r="D5011" s="35" t="s">
        <v>13</v>
      </c>
      <c r="E5011" s="11" t="s">
        <v>149</v>
      </c>
      <c r="F5011" s="36" t="s">
        <v>47</v>
      </c>
      <c r="G5011" s="36" t="s">
        <v>382</v>
      </c>
      <c r="H5011" s="9" t="s">
        <v>6972</v>
      </c>
      <c r="I5011" s="10">
        <v>0</v>
      </c>
      <c r="J5011" s="12">
        <v>15</v>
      </c>
      <c r="K5011" s="12">
        <v>0</v>
      </c>
      <c r="L5011" s="12">
        <v>0</v>
      </c>
      <c r="M5011" s="12">
        <v>0</v>
      </c>
      <c r="N5011" s="39">
        <v>0</v>
      </c>
      <c r="O5011" s="31">
        <v>0</v>
      </c>
      <c r="P5011" s="36" t="s">
        <v>99</v>
      </c>
    </row>
    <row r="5012" spans="1:16" ht="60" x14ac:dyDescent="0.25">
      <c r="A5012" s="38">
        <v>41359</v>
      </c>
      <c r="B5012" s="38">
        <v>41359</v>
      </c>
      <c r="C5012" s="11">
        <v>2013</v>
      </c>
      <c r="D5012" s="35" t="s">
        <v>115</v>
      </c>
      <c r="E5012" s="11" t="s">
        <v>116</v>
      </c>
      <c r="F5012" s="36" t="s">
        <v>21</v>
      </c>
      <c r="G5012" s="36" t="s">
        <v>21</v>
      </c>
      <c r="H5012" s="9" t="s">
        <v>6973</v>
      </c>
      <c r="I5012" s="10">
        <v>3</v>
      </c>
      <c r="J5012" s="12">
        <v>15</v>
      </c>
      <c r="K5012" s="12">
        <v>0</v>
      </c>
      <c r="L5012" s="12">
        <v>0</v>
      </c>
      <c r="M5012" s="12">
        <v>0</v>
      </c>
      <c r="N5012" s="39">
        <v>0</v>
      </c>
      <c r="O5012" s="31">
        <v>0.3</v>
      </c>
      <c r="P5012" s="36" t="s">
        <v>99</v>
      </c>
    </row>
    <row r="5013" spans="1:16" ht="36" x14ac:dyDescent="0.25">
      <c r="A5013" s="38">
        <v>41361</v>
      </c>
      <c r="B5013" s="38">
        <v>41361</v>
      </c>
      <c r="C5013" s="11">
        <v>2013</v>
      </c>
      <c r="D5013" s="35" t="s">
        <v>115</v>
      </c>
      <c r="E5013" s="11" t="s">
        <v>116</v>
      </c>
      <c r="F5013" s="36" t="s">
        <v>15</v>
      </c>
      <c r="G5013" s="36" t="s">
        <v>143</v>
      </c>
      <c r="H5013" s="9" t="s">
        <v>6974</v>
      </c>
      <c r="I5013" s="10">
        <v>0</v>
      </c>
      <c r="J5013" s="12">
        <v>11</v>
      </c>
      <c r="K5013" s="12">
        <v>0</v>
      </c>
      <c r="L5013" s="12">
        <v>0</v>
      </c>
      <c r="M5013" s="12">
        <v>0</v>
      </c>
      <c r="N5013" s="39">
        <v>0</v>
      </c>
      <c r="O5013" s="31">
        <v>0.3</v>
      </c>
      <c r="P5013" s="36" t="s">
        <v>99</v>
      </c>
    </row>
    <row r="5014" spans="1:16" ht="72" x14ac:dyDescent="0.25">
      <c r="A5014" s="38">
        <v>41362</v>
      </c>
      <c r="B5014" s="38">
        <v>41362</v>
      </c>
      <c r="C5014" s="11">
        <v>2013</v>
      </c>
      <c r="D5014" s="35" t="s">
        <v>115</v>
      </c>
      <c r="E5014" s="11" t="s">
        <v>116</v>
      </c>
      <c r="F5014" s="36" t="s">
        <v>75</v>
      </c>
      <c r="G5014" s="36" t="s">
        <v>389</v>
      </c>
      <c r="H5014" s="9" t="s">
        <v>6975</v>
      </c>
      <c r="I5014" s="10">
        <v>0</v>
      </c>
      <c r="J5014" s="12">
        <v>0</v>
      </c>
      <c r="K5014" s="12">
        <v>0</v>
      </c>
      <c r="L5014" s="12">
        <v>0</v>
      </c>
      <c r="M5014" s="12">
        <v>0</v>
      </c>
      <c r="N5014" s="39">
        <v>0</v>
      </c>
      <c r="O5014" s="31">
        <v>0.45</v>
      </c>
      <c r="P5014" s="36" t="s">
        <v>99</v>
      </c>
    </row>
    <row r="5015" spans="1:16" ht="84" x14ac:dyDescent="0.25">
      <c r="A5015" s="38">
        <v>41362</v>
      </c>
      <c r="B5015" s="38">
        <v>41362</v>
      </c>
      <c r="C5015" s="11">
        <v>2013</v>
      </c>
      <c r="D5015" s="35" t="s">
        <v>115</v>
      </c>
      <c r="E5015" s="11" t="s">
        <v>116</v>
      </c>
      <c r="F5015" s="36" t="s">
        <v>92</v>
      </c>
      <c r="G5015" s="36" t="s">
        <v>2904</v>
      </c>
      <c r="H5015" s="9" t="s">
        <v>6976</v>
      </c>
      <c r="I5015" s="10">
        <v>0</v>
      </c>
      <c r="J5015" s="12">
        <v>0</v>
      </c>
      <c r="K5015" s="12">
        <v>0</v>
      </c>
      <c r="L5015" s="12">
        <v>0</v>
      </c>
      <c r="M5015" s="12">
        <v>0</v>
      </c>
      <c r="N5015" s="39">
        <v>0</v>
      </c>
      <c r="O5015" s="31">
        <v>0.4</v>
      </c>
      <c r="P5015" s="36" t="s">
        <v>99</v>
      </c>
    </row>
    <row r="5016" spans="1:16" ht="60" x14ac:dyDescent="0.25">
      <c r="A5016" s="38">
        <v>41363</v>
      </c>
      <c r="B5016" s="38">
        <v>41363</v>
      </c>
      <c r="C5016" s="11">
        <v>2013</v>
      </c>
      <c r="D5016" s="35" t="s">
        <v>115</v>
      </c>
      <c r="E5016" s="11" t="s">
        <v>116</v>
      </c>
      <c r="F5016" s="36" t="s">
        <v>155</v>
      </c>
      <c r="G5016" s="36" t="s">
        <v>6977</v>
      </c>
      <c r="H5016" s="9" t="s">
        <v>6978</v>
      </c>
      <c r="I5016" s="10">
        <v>2</v>
      </c>
      <c r="J5016" s="12">
        <v>10</v>
      </c>
      <c r="K5016" s="12">
        <v>0</v>
      </c>
      <c r="L5016" s="12">
        <v>0</v>
      </c>
      <c r="M5016" s="12">
        <v>0</v>
      </c>
      <c r="N5016" s="39">
        <v>0</v>
      </c>
      <c r="O5016" s="31">
        <v>0</v>
      </c>
      <c r="P5016" s="36" t="s">
        <v>99</v>
      </c>
    </row>
    <row r="5017" spans="1:16" ht="60" x14ac:dyDescent="0.25">
      <c r="A5017" s="38">
        <v>41363</v>
      </c>
      <c r="B5017" s="38">
        <v>41363</v>
      </c>
      <c r="C5017" s="11">
        <v>2013</v>
      </c>
      <c r="D5017" s="35" t="s">
        <v>115</v>
      </c>
      <c r="E5017" s="11" t="s">
        <v>116</v>
      </c>
      <c r="F5017" s="36" t="s">
        <v>162</v>
      </c>
      <c r="G5017" s="36" t="s">
        <v>6979</v>
      </c>
      <c r="H5017" s="9" t="s">
        <v>6980</v>
      </c>
      <c r="I5017" s="10">
        <v>12</v>
      </c>
      <c r="J5017" s="12">
        <v>32</v>
      </c>
      <c r="K5017" s="12">
        <v>0</v>
      </c>
      <c r="L5017" s="12">
        <v>0</v>
      </c>
      <c r="M5017" s="12">
        <v>0</v>
      </c>
      <c r="N5017" s="39">
        <v>0</v>
      </c>
      <c r="O5017" s="31">
        <v>0.3</v>
      </c>
      <c r="P5017" s="36" t="s">
        <v>99</v>
      </c>
    </row>
    <row r="5018" spans="1:16" ht="48" x14ac:dyDescent="0.25">
      <c r="A5018" s="38">
        <v>41363</v>
      </c>
      <c r="B5018" s="38">
        <v>41363</v>
      </c>
      <c r="C5018" s="11">
        <v>2013</v>
      </c>
      <c r="D5018" s="35" t="s">
        <v>115</v>
      </c>
      <c r="E5018" s="11" t="s">
        <v>116</v>
      </c>
      <c r="F5018" s="36" t="s">
        <v>36</v>
      </c>
      <c r="G5018" s="36" t="s">
        <v>1409</v>
      </c>
      <c r="H5018" s="9" t="s">
        <v>6981</v>
      </c>
      <c r="I5018" s="10">
        <v>0</v>
      </c>
      <c r="J5018" s="12">
        <v>8</v>
      </c>
      <c r="K5018" s="12">
        <v>0</v>
      </c>
      <c r="L5018" s="12">
        <v>0</v>
      </c>
      <c r="M5018" s="12">
        <v>0</v>
      </c>
      <c r="N5018" s="39">
        <v>0</v>
      </c>
      <c r="O5018" s="31">
        <v>0</v>
      </c>
      <c r="P5018" s="36" t="s">
        <v>99</v>
      </c>
    </row>
    <row r="5019" spans="1:16" ht="72" x14ac:dyDescent="0.25">
      <c r="A5019" s="38">
        <v>41364</v>
      </c>
      <c r="B5019" s="38">
        <v>41364</v>
      </c>
      <c r="C5019" s="11">
        <v>2013</v>
      </c>
      <c r="D5019" s="35" t="s">
        <v>115</v>
      </c>
      <c r="E5019" s="11" t="s">
        <v>116</v>
      </c>
      <c r="F5019" s="36" t="s">
        <v>26</v>
      </c>
      <c r="G5019" s="36" t="s">
        <v>187</v>
      </c>
      <c r="H5019" s="9" t="s">
        <v>6982</v>
      </c>
      <c r="I5019" s="10">
        <v>0</v>
      </c>
      <c r="J5019" s="12">
        <v>40</v>
      </c>
      <c r="K5019" s="12">
        <v>0</v>
      </c>
      <c r="L5019" s="12">
        <v>0</v>
      </c>
      <c r="M5019" s="12">
        <v>0</v>
      </c>
      <c r="N5019" s="39">
        <v>0</v>
      </c>
      <c r="O5019" s="31">
        <v>0</v>
      </c>
      <c r="P5019" s="36" t="s">
        <v>99</v>
      </c>
    </row>
    <row r="5020" spans="1:16" ht="36" x14ac:dyDescent="0.25">
      <c r="A5020" s="38">
        <v>41365</v>
      </c>
      <c r="B5020" s="38">
        <v>41365</v>
      </c>
      <c r="C5020" s="11">
        <v>2013</v>
      </c>
      <c r="D5020" s="35" t="s">
        <v>13</v>
      </c>
      <c r="E5020" s="11" t="s">
        <v>112</v>
      </c>
      <c r="F5020" s="36" t="s">
        <v>55</v>
      </c>
      <c r="G5020" s="36" t="s">
        <v>242</v>
      </c>
      <c r="H5020" s="9" t="s">
        <v>6983</v>
      </c>
      <c r="I5020" s="10">
        <v>0</v>
      </c>
      <c r="J5020" s="12">
        <v>20</v>
      </c>
      <c r="K5020" s="12">
        <v>0</v>
      </c>
      <c r="L5020" s="12">
        <v>0</v>
      </c>
      <c r="M5020" s="12">
        <v>0</v>
      </c>
      <c r="N5020" s="39">
        <v>0</v>
      </c>
      <c r="O5020" s="31">
        <v>0</v>
      </c>
      <c r="P5020" s="36" t="s">
        <v>99</v>
      </c>
    </row>
    <row r="5021" spans="1:16" ht="60" x14ac:dyDescent="0.25">
      <c r="A5021" s="38">
        <v>41365</v>
      </c>
      <c r="B5021" s="38">
        <v>41365</v>
      </c>
      <c r="C5021" s="11">
        <v>2013</v>
      </c>
      <c r="D5021" s="35" t="s">
        <v>115</v>
      </c>
      <c r="E5021" s="11" t="s">
        <v>116</v>
      </c>
      <c r="F5021" s="36" t="s">
        <v>55</v>
      </c>
      <c r="G5021" s="36" t="s">
        <v>2184</v>
      </c>
      <c r="H5021" s="9" t="s">
        <v>6984</v>
      </c>
      <c r="I5021" s="10">
        <v>0</v>
      </c>
      <c r="J5021" s="12">
        <v>8</v>
      </c>
      <c r="K5021" s="12">
        <v>0</v>
      </c>
      <c r="L5021" s="12">
        <v>0</v>
      </c>
      <c r="M5021" s="12">
        <v>0</v>
      </c>
      <c r="N5021" s="39">
        <v>0</v>
      </c>
      <c r="O5021" s="31">
        <v>0</v>
      </c>
      <c r="P5021" s="36" t="s">
        <v>99</v>
      </c>
    </row>
    <row r="5022" spans="1:16" ht="36" x14ac:dyDescent="0.25">
      <c r="A5022" s="38">
        <v>41365</v>
      </c>
      <c r="B5022" s="38">
        <v>41486</v>
      </c>
      <c r="C5022" s="11">
        <v>2013</v>
      </c>
      <c r="D5022" s="11" t="s">
        <v>34</v>
      </c>
      <c r="E5022" s="11" t="s">
        <v>39</v>
      </c>
      <c r="F5022" s="36" t="s">
        <v>59</v>
      </c>
      <c r="G5022" s="36" t="s">
        <v>59</v>
      </c>
      <c r="H5022" s="9" t="s">
        <v>6985</v>
      </c>
      <c r="I5022" s="10">
        <v>0</v>
      </c>
      <c r="J5022" s="12">
        <v>162</v>
      </c>
      <c r="K5022" s="12">
        <v>0</v>
      </c>
      <c r="L5022" s="12">
        <v>0</v>
      </c>
      <c r="M5022" s="12">
        <v>0</v>
      </c>
      <c r="N5022" s="39">
        <v>1530.66</v>
      </c>
      <c r="O5022" s="31">
        <v>7.0640000000000001</v>
      </c>
      <c r="P5022" s="36" t="s">
        <v>41</v>
      </c>
    </row>
    <row r="5023" spans="1:16" ht="72" x14ac:dyDescent="0.25">
      <c r="A5023" s="38">
        <v>41365</v>
      </c>
      <c r="B5023" s="38">
        <v>41394</v>
      </c>
      <c r="C5023" s="11">
        <v>2013</v>
      </c>
      <c r="D5023" s="11" t="s">
        <v>34</v>
      </c>
      <c r="E5023" s="11" t="s">
        <v>39</v>
      </c>
      <c r="F5023" s="36" t="s">
        <v>24</v>
      </c>
      <c r="G5023" s="36" t="s">
        <v>6938</v>
      </c>
      <c r="H5023" s="9" t="s">
        <v>6986</v>
      </c>
      <c r="I5023" s="10">
        <v>0</v>
      </c>
      <c r="J5023" s="12">
        <v>37017</v>
      </c>
      <c r="K5023" s="12">
        <v>0</v>
      </c>
      <c r="L5023" s="12">
        <v>0</v>
      </c>
      <c r="M5023" s="12">
        <v>0</v>
      </c>
      <c r="N5023" s="39">
        <v>0</v>
      </c>
      <c r="O5023" s="31">
        <v>608.20000000000005</v>
      </c>
      <c r="P5023" s="36" t="s">
        <v>41</v>
      </c>
    </row>
    <row r="5024" spans="1:16" ht="24" x14ac:dyDescent="0.25">
      <c r="A5024" s="38">
        <v>41365</v>
      </c>
      <c r="B5024" s="38">
        <v>41455</v>
      </c>
      <c r="C5024" s="11">
        <v>2013</v>
      </c>
      <c r="D5024" s="11" t="s">
        <v>34</v>
      </c>
      <c r="E5024" s="11" t="s">
        <v>39</v>
      </c>
      <c r="F5024" s="36" t="s">
        <v>69</v>
      </c>
      <c r="G5024" s="36" t="s">
        <v>6987</v>
      </c>
      <c r="H5024" s="9" t="s">
        <v>6988</v>
      </c>
      <c r="I5024" s="10">
        <v>0</v>
      </c>
      <c r="J5024" s="12">
        <v>9678</v>
      </c>
      <c r="K5024" s="12">
        <v>0</v>
      </c>
      <c r="L5024" s="12">
        <v>0</v>
      </c>
      <c r="M5024" s="12">
        <v>0</v>
      </c>
      <c r="N5024" s="39">
        <v>149616.84</v>
      </c>
      <c r="O5024" s="31">
        <v>371.3</v>
      </c>
      <c r="P5024" s="36" t="s">
        <v>41</v>
      </c>
    </row>
    <row r="5025" spans="1:16" ht="60" x14ac:dyDescent="0.25">
      <c r="A5025" s="38">
        <v>41370</v>
      </c>
      <c r="B5025" s="38">
        <v>41370</v>
      </c>
      <c r="C5025" s="11">
        <v>2013</v>
      </c>
      <c r="D5025" s="35" t="s">
        <v>115</v>
      </c>
      <c r="E5025" s="11" t="s">
        <v>116</v>
      </c>
      <c r="F5025" s="36" t="s">
        <v>47</v>
      </c>
      <c r="G5025" s="36" t="s">
        <v>2113</v>
      </c>
      <c r="H5025" s="9" t="s">
        <v>6989</v>
      </c>
      <c r="I5025" s="12">
        <v>0</v>
      </c>
      <c r="J5025" s="12">
        <v>22</v>
      </c>
      <c r="K5025" s="12">
        <v>0</v>
      </c>
      <c r="L5025" s="12">
        <v>0</v>
      </c>
      <c r="M5025" s="12">
        <v>0</v>
      </c>
      <c r="N5025" s="39">
        <v>0</v>
      </c>
      <c r="O5025" s="31">
        <v>0</v>
      </c>
      <c r="P5025" s="36" t="s">
        <v>99</v>
      </c>
    </row>
    <row r="5026" spans="1:16" ht="48" x14ac:dyDescent="0.25">
      <c r="A5026" s="38">
        <v>41370</v>
      </c>
      <c r="B5026" s="38">
        <v>41370</v>
      </c>
      <c r="C5026" s="11">
        <v>2013</v>
      </c>
      <c r="D5026" s="35" t="s">
        <v>115</v>
      </c>
      <c r="E5026" s="11" t="s">
        <v>116</v>
      </c>
      <c r="F5026" s="36" t="s">
        <v>47</v>
      </c>
      <c r="G5026" s="36" t="s">
        <v>4584</v>
      </c>
      <c r="H5026" s="9" t="s">
        <v>6990</v>
      </c>
      <c r="I5026" s="12">
        <v>0</v>
      </c>
      <c r="J5026" s="12">
        <v>0</v>
      </c>
      <c r="K5026" s="12">
        <v>0</v>
      </c>
      <c r="L5026" s="12">
        <v>0</v>
      </c>
      <c r="M5026" s="12">
        <v>0</v>
      </c>
      <c r="N5026" s="39">
        <v>0</v>
      </c>
      <c r="O5026" s="31">
        <v>0.25</v>
      </c>
      <c r="P5026" s="36" t="s">
        <v>99</v>
      </c>
    </row>
    <row r="5027" spans="1:16" ht="72" x14ac:dyDescent="0.25">
      <c r="A5027" s="38">
        <v>41370</v>
      </c>
      <c r="B5027" s="38">
        <v>41370</v>
      </c>
      <c r="C5027" s="11">
        <v>2013</v>
      </c>
      <c r="D5027" s="35" t="s">
        <v>115</v>
      </c>
      <c r="E5027" s="11" t="s">
        <v>116</v>
      </c>
      <c r="F5027" s="36" t="s">
        <v>75</v>
      </c>
      <c r="G5027" s="36" t="s">
        <v>952</v>
      </c>
      <c r="H5027" s="9" t="s">
        <v>6991</v>
      </c>
      <c r="I5027" s="10">
        <v>0</v>
      </c>
      <c r="J5027" s="12">
        <v>6</v>
      </c>
      <c r="K5027" s="10">
        <v>0</v>
      </c>
      <c r="L5027" s="12">
        <v>0</v>
      </c>
      <c r="M5027" s="12">
        <v>0</v>
      </c>
      <c r="N5027" s="39">
        <v>0</v>
      </c>
      <c r="O5027" s="31">
        <v>0</v>
      </c>
      <c r="P5027" s="36" t="s">
        <v>99</v>
      </c>
    </row>
    <row r="5028" spans="1:16" ht="108" x14ac:dyDescent="0.25">
      <c r="A5028" s="38">
        <v>41371</v>
      </c>
      <c r="B5028" s="38">
        <v>41371</v>
      </c>
      <c r="C5028" s="11">
        <v>2013</v>
      </c>
      <c r="D5028" s="35" t="s">
        <v>13</v>
      </c>
      <c r="E5028" s="11" t="s">
        <v>112</v>
      </c>
      <c r="F5028" s="36" t="s">
        <v>155</v>
      </c>
      <c r="G5028" s="36" t="s">
        <v>1703</v>
      </c>
      <c r="H5028" s="9" t="s">
        <v>6992</v>
      </c>
      <c r="I5028" s="10">
        <v>0</v>
      </c>
      <c r="J5028" s="12">
        <v>1359</v>
      </c>
      <c r="K5028" s="12">
        <v>0</v>
      </c>
      <c r="L5028" s="12">
        <v>0</v>
      </c>
      <c r="M5028" s="12">
        <v>0</v>
      </c>
      <c r="N5028" s="39">
        <v>0</v>
      </c>
      <c r="O5028" s="31">
        <v>0</v>
      </c>
      <c r="P5028" s="36" t="s">
        <v>99</v>
      </c>
    </row>
    <row r="5029" spans="1:16" ht="96" x14ac:dyDescent="0.25">
      <c r="A5029" s="38">
        <v>41371</v>
      </c>
      <c r="B5029" s="38">
        <v>41371</v>
      </c>
      <c r="C5029" s="11">
        <v>2013</v>
      </c>
      <c r="D5029" s="35" t="s">
        <v>13</v>
      </c>
      <c r="E5029" s="11" t="s">
        <v>125</v>
      </c>
      <c r="F5029" s="36" t="s">
        <v>598</v>
      </c>
      <c r="G5029" s="36" t="s">
        <v>2215</v>
      </c>
      <c r="H5029" s="9" t="s">
        <v>6993</v>
      </c>
      <c r="I5029" s="12">
        <v>0</v>
      </c>
      <c r="J5029" s="12">
        <v>3</v>
      </c>
      <c r="K5029" s="12">
        <v>0</v>
      </c>
      <c r="L5029" s="12">
        <v>0</v>
      </c>
      <c r="M5029" s="12">
        <v>0</v>
      </c>
      <c r="N5029" s="39">
        <v>0</v>
      </c>
      <c r="O5029" s="31">
        <v>0</v>
      </c>
      <c r="P5029" s="36" t="s">
        <v>99</v>
      </c>
    </row>
    <row r="5030" spans="1:16" ht="48" x14ac:dyDescent="0.25">
      <c r="A5030" s="38">
        <v>41374</v>
      </c>
      <c r="B5030" s="38">
        <v>41374</v>
      </c>
      <c r="C5030" s="11">
        <v>2013</v>
      </c>
      <c r="D5030" s="35" t="s">
        <v>13</v>
      </c>
      <c r="E5030" s="11" t="s">
        <v>112</v>
      </c>
      <c r="F5030" s="36" t="s">
        <v>97</v>
      </c>
      <c r="G5030" s="36" t="s">
        <v>97</v>
      </c>
      <c r="H5030" s="9" t="s">
        <v>6994</v>
      </c>
      <c r="I5030" s="10">
        <v>0</v>
      </c>
      <c r="J5030" s="12">
        <v>0</v>
      </c>
      <c r="K5030" s="10">
        <v>0</v>
      </c>
      <c r="L5030" s="12">
        <v>0</v>
      </c>
      <c r="M5030" s="12">
        <v>0</v>
      </c>
      <c r="N5030" s="39">
        <v>0</v>
      </c>
      <c r="O5030" s="31">
        <v>0</v>
      </c>
      <c r="P5030" s="36" t="s">
        <v>99</v>
      </c>
    </row>
    <row r="5031" spans="1:16" ht="48" x14ac:dyDescent="0.25">
      <c r="A5031" s="38">
        <v>41376</v>
      </c>
      <c r="B5031" s="38">
        <v>41376</v>
      </c>
      <c r="C5031" s="11">
        <v>2013</v>
      </c>
      <c r="D5031" s="35" t="s">
        <v>115</v>
      </c>
      <c r="E5031" s="11" t="s">
        <v>116</v>
      </c>
      <c r="F5031" s="36" t="s">
        <v>51</v>
      </c>
      <c r="G5031" s="36" t="s">
        <v>214</v>
      </c>
      <c r="H5031" s="9" t="s">
        <v>6995</v>
      </c>
      <c r="I5031" s="10">
        <v>0</v>
      </c>
      <c r="J5031" s="12">
        <v>1</v>
      </c>
      <c r="K5031" s="10">
        <v>0</v>
      </c>
      <c r="L5031" s="12">
        <v>0</v>
      </c>
      <c r="M5031" s="12">
        <v>0</v>
      </c>
      <c r="N5031" s="39">
        <v>0</v>
      </c>
      <c r="O5031" s="31">
        <v>0.4</v>
      </c>
      <c r="P5031" s="36" t="s">
        <v>99</v>
      </c>
    </row>
    <row r="5032" spans="1:16" ht="60" x14ac:dyDescent="0.25">
      <c r="A5032" s="38">
        <v>41376</v>
      </c>
      <c r="B5032" s="38">
        <v>41376</v>
      </c>
      <c r="C5032" s="11">
        <v>2013</v>
      </c>
      <c r="D5032" s="35" t="s">
        <v>115</v>
      </c>
      <c r="E5032" s="11" t="s">
        <v>116</v>
      </c>
      <c r="F5032" s="36" t="s">
        <v>26</v>
      </c>
      <c r="G5032" s="36" t="s">
        <v>476</v>
      </c>
      <c r="H5032" s="9" t="s">
        <v>6996</v>
      </c>
      <c r="I5032" s="10">
        <v>1</v>
      </c>
      <c r="J5032" s="12">
        <v>1</v>
      </c>
      <c r="K5032" s="10">
        <v>0</v>
      </c>
      <c r="L5032" s="12">
        <v>0</v>
      </c>
      <c r="M5032" s="12">
        <v>0</v>
      </c>
      <c r="N5032" s="39">
        <v>0</v>
      </c>
      <c r="O5032" s="31">
        <v>1.1000000000000001</v>
      </c>
      <c r="P5032" s="36" t="s">
        <v>99</v>
      </c>
    </row>
    <row r="5033" spans="1:16" ht="60" x14ac:dyDescent="0.25">
      <c r="A5033" s="38">
        <v>41376</v>
      </c>
      <c r="B5033" s="38">
        <v>41376</v>
      </c>
      <c r="C5033" s="11">
        <v>2013</v>
      </c>
      <c r="D5033" s="11" t="s">
        <v>34</v>
      </c>
      <c r="E5033" s="11" t="s">
        <v>182</v>
      </c>
      <c r="F5033" s="36" t="s">
        <v>165</v>
      </c>
      <c r="G5033" s="36" t="s">
        <v>5412</v>
      </c>
      <c r="H5033" s="9" t="s">
        <v>6997</v>
      </c>
      <c r="I5033" s="10">
        <v>0</v>
      </c>
      <c r="J5033" s="12">
        <v>5</v>
      </c>
      <c r="K5033" s="12">
        <v>0</v>
      </c>
      <c r="L5033" s="12">
        <v>0</v>
      </c>
      <c r="M5033" s="12">
        <v>0</v>
      </c>
      <c r="N5033" s="39">
        <v>0</v>
      </c>
      <c r="O5033" s="31">
        <v>0</v>
      </c>
      <c r="P5033" s="36" t="s">
        <v>99</v>
      </c>
    </row>
    <row r="5034" spans="1:16" ht="48" x14ac:dyDescent="0.25">
      <c r="A5034" s="38">
        <v>41378</v>
      </c>
      <c r="B5034" s="38">
        <v>41378</v>
      </c>
      <c r="C5034" s="11">
        <v>2013</v>
      </c>
      <c r="D5034" s="35" t="s">
        <v>13</v>
      </c>
      <c r="E5034" s="11" t="s">
        <v>149</v>
      </c>
      <c r="F5034" s="36" t="s">
        <v>47</v>
      </c>
      <c r="G5034" s="36" t="s">
        <v>3028</v>
      </c>
      <c r="H5034" s="9" t="s">
        <v>6998</v>
      </c>
      <c r="I5034" s="12">
        <v>0</v>
      </c>
      <c r="J5034" s="12">
        <v>5</v>
      </c>
      <c r="K5034" s="12">
        <v>0</v>
      </c>
      <c r="L5034" s="12">
        <v>0</v>
      </c>
      <c r="M5034" s="12">
        <v>0</v>
      </c>
      <c r="N5034" s="39">
        <v>0</v>
      </c>
      <c r="O5034" s="31">
        <v>0</v>
      </c>
      <c r="P5034" s="36" t="s">
        <v>99</v>
      </c>
    </row>
    <row r="5035" spans="1:16" ht="60" x14ac:dyDescent="0.25">
      <c r="A5035" s="38">
        <v>41379</v>
      </c>
      <c r="B5035" s="38">
        <v>41379</v>
      </c>
      <c r="C5035" s="11">
        <v>2013</v>
      </c>
      <c r="D5035" s="35" t="s">
        <v>115</v>
      </c>
      <c r="E5035" s="11" t="s">
        <v>116</v>
      </c>
      <c r="F5035" s="36" t="s">
        <v>62</v>
      </c>
      <c r="G5035" s="36" t="s">
        <v>2679</v>
      </c>
      <c r="H5035" s="9" t="s">
        <v>6999</v>
      </c>
      <c r="I5035" s="10">
        <v>0</v>
      </c>
      <c r="J5035" s="12">
        <v>4</v>
      </c>
      <c r="K5035" s="12">
        <v>0</v>
      </c>
      <c r="L5035" s="12">
        <v>0</v>
      </c>
      <c r="M5035" s="12">
        <v>0</v>
      </c>
      <c r="N5035" s="39">
        <v>0</v>
      </c>
      <c r="O5035" s="31">
        <v>1</v>
      </c>
      <c r="P5035" s="36" t="s">
        <v>99</v>
      </c>
    </row>
    <row r="5036" spans="1:16" ht="60" x14ac:dyDescent="0.25">
      <c r="A5036" s="38">
        <v>41380</v>
      </c>
      <c r="B5036" s="38">
        <v>41380</v>
      </c>
      <c r="C5036" s="11">
        <v>2013</v>
      </c>
      <c r="D5036" s="35" t="s">
        <v>109</v>
      </c>
      <c r="E5036" s="11" t="s">
        <v>110</v>
      </c>
      <c r="F5036" s="36" t="s">
        <v>77</v>
      </c>
      <c r="G5036" s="36" t="s">
        <v>2681</v>
      </c>
      <c r="H5036" s="9" t="s">
        <v>7000</v>
      </c>
      <c r="I5036" s="10">
        <v>0</v>
      </c>
      <c r="J5036" s="12">
        <v>13</v>
      </c>
      <c r="K5036" s="12">
        <v>0</v>
      </c>
      <c r="L5036" s="12">
        <v>0</v>
      </c>
      <c r="M5036" s="12">
        <v>0</v>
      </c>
      <c r="N5036" s="39">
        <v>0</v>
      </c>
      <c r="O5036" s="31">
        <v>0</v>
      </c>
      <c r="P5036" s="36" t="s">
        <v>99</v>
      </c>
    </row>
    <row r="5037" spans="1:16" ht="72" x14ac:dyDescent="0.25">
      <c r="A5037" s="38">
        <v>41381</v>
      </c>
      <c r="B5037" s="38">
        <v>41381</v>
      </c>
      <c r="C5037" s="11">
        <v>2013</v>
      </c>
      <c r="D5037" s="35" t="s">
        <v>13</v>
      </c>
      <c r="E5037" s="11" t="s">
        <v>751</v>
      </c>
      <c r="F5037" s="36" t="s">
        <v>55</v>
      </c>
      <c r="G5037" s="36" t="s">
        <v>2060</v>
      </c>
      <c r="H5037" s="9" t="s">
        <v>7001</v>
      </c>
      <c r="I5037" s="10">
        <v>0</v>
      </c>
      <c r="J5037" s="12">
        <v>25</v>
      </c>
      <c r="K5037" s="12">
        <v>0</v>
      </c>
      <c r="L5037" s="12">
        <v>0</v>
      </c>
      <c r="M5037" s="12">
        <v>0</v>
      </c>
      <c r="N5037" s="39">
        <v>0</v>
      </c>
      <c r="O5037" s="31">
        <v>0</v>
      </c>
      <c r="P5037" s="36" t="s">
        <v>99</v>
      </c>
    </row>
    <row r="5038" spans="1:16" ht="48" x14ac:dyDescent="0.25">
      <c r="A5038" s="38">
        <v>41381</v>
      </c>
      <c r="B5038" s="38">
        <v>41381</v>
      </c>
      <c r="C5038" s="11">
        <v>2013</v>
      </c>
      <c r="D5038" s="11" t="s">
        <v>34</v>
      </c>
      <c r="E5038" s="11" t="s">
        <v>333</v>
      </c>
      <c r="F5038" s="36" t="s">
        <v>32</v>
      </c>
      <c r="G5038" s="36" t="s">
        <v>7002</v>
      </c>
      <c r="H5038" s="9" t="s">
        <v>7003</v>
      </c>
      <c r="I5038" s="10">
        <v>1</v>
      </c>
      <c r="J5038" s="12">
        <v>1</v>
      </c>
      <c r="K5038" s="12">
        <v>0</v>
      </c>
      <c r="L5038" s="12">
        <v>0</v>
      </c>
      <c r="M5038" s="12">
        <v>0</v>
      </c>
      <c r="N5038" s="39">
        <v>0</v>
      </c>
      <c r="O5038" s="31">
        <v>0</v>
      </c>
      <c r="P5038" s="36" t="s">
        <v>99</v>
      </c>
    </row>
    <row r="5039" spans="1:16" ht="96" x14ac:dyDescent="0.25">
      <c r="A5039" s="38">
        <v>41382</v>
      </c>
      <c r="B5039" s="38">
        <v>41382</v>
      </c>
      <c r="C5039" s="11">
        <v>2013</v>
      </c>
      <c r="D5039" s="35" t="s">
        <v>115</v>
      </c>
      <c r="E5039" s="11" t="s">
        <v>116</v>
      </c>
      <c r="F5039" s="36" t="s">
        <v>55</v>
      </c>
      <c r="G5039" s="36" t="s">
        <v>1039</v>
      </c>
      <c r="H5039" s="9" t="s">
        <v>7004</v>
      </c>
      <c r="I5039" s="10">
        <v>1</v>
      </c>
      <c r="J5039" s="12">
        <v>22</v>
      </c>
      <c r="K5039" s="12">
        <v>0</v>
      </c>
      <c r="L5039" s="12">
        <v>0</v>
      </c>
      <c r="M5039" s="12">
        <v>0</v>
      </c>
      <c r="N5039" s="39">
        <v>0</v>
      </c>
      <c r="O5039" s="31">
        <v>0</v>
      </c>
      <c r="P5039" s="36" t="s">
        <v>99</v>
      </c>
    </row>
    <row r="5040" spans="1:16" ht="48" x14ac:dyDescent="0.25">
      <c r="A5040" s="38">
        <v>41382</v>
      </c>
      <c r="B5040" s="38">
        <v>41382</v>
      </c>
      <c r="C5040" s="11">
        <v>2013</v>
      </c>
      <c r="D5040" s="35" t="s">
        <v>115</v>
      </c>
      <c r="E5040" s="11" t="s">
        <v>116</v>
      </c>
      <c r="F5040" s="36" t="s">
        <v>51</v>
      </c>
      <c r="G5040" s="36" t="s">
        <v>7005</v>
      </c>
      <c r="H5040" s="9" t="s">
        <v>7006</v>
      </c>
      <c r="I5040" s="10">
        <v>0</v>
      </c>
      <c r="J5040" s="12">
        <v>2</v>
      </c>
      <c r="K5040" s="12">
        <v>0</v>
      </c>
      <c r="L5040" s="12">
        <v>0</v>
      </c>
      <c r="M5040" s="12">
        <v>0</v>
      </c>
      <c r="N5040" s="39">
        <v>0</v>
      </c>
      <c r="O5040" s="31">
        <v>0</v>
      </c>
      <c r="P5040" s="36" t="s">
        <v>99</v>
      </c>
    </row>
    <row r="5041" spans="1:16" ht="60" x14ac:dyDescent="0.25">
      <c r="A5041" s="38">
        <v>41383</v>
      </c>
      <c r="B5041" s="38">
        <v>41383</v>
      </c>
      <c r="C5041" s="11">
        <v>2013</v>
      </c>
      <c r="D5041" s="35" t="s">
        <v>13</v>
      </c>
      <c r="E5041" s="11" t="s">
        <v>173</v>
      </c>
      <c r="F5041" s="36" t="s">
        <v>30</v>
      </c>
      <c r="G5041" s="36" t="s">
        <v>554</v>
      </c>
      <c r="H5041" s="9" t="s">
        <v>7007</v>
      </c>
      <c r="I5041" s="10">
        <v>0</v>
      </c>
      <c r="J5041" s="12">
        <v>4500</v>
      </c>
      <c r="K5041" s="12">
        <v>0</v>
      </c>
      <c r="L5041" s="12">
        <v>0</v>
      </c>
      <c r="M5041" s="12">
        <v>0</v>
      </c>
      <c r="N5041" s="39">
        <v>0</v>
      </c>
      <c r="O5041" s="31">
        <v>0</v>
      </c>
      <c r="P5041" s="36" t="s">
        <v>99</v>
      </c>
    </row>
    <row r="5042" spans="1:16" ht="60" x14ac:dyDescent="0.25">
      <c r="A5042" s="38">
        <v>41384</v>
      </c>
      <c r="B5042" s="38">
        <v>41384</v>
      </c>
      <c r="C5042" s="11">
        <v>2013</v>
      </c>
      <c r="D5042" s="11" t="s">
        <v>34</v>
      </c>
      <c r="E5042" s="11" t="s">
        <v>35</v>
      </c>
      <c r="F5042" s="36" t="s">
        <v>19</v>
      </c>
      <c r="G5042" s="36" t="s">
        <v>7008</v>
      </c>
      <c r="H5042" s="9" t="s">
        <v>7009</v>
      </c>
      <c r="I5042" s="10">
        <v>1</v>
      </c>
      <c r="J5042" s="12">
        <v>1</v>
      </c>
      <c r="K5042" s="12">
        <v>0</v>
      </c>
      <c r="L5042" s="12">
        <v>0</v>
      </c>
      <c r="M5042" s="12">
        <v>0</v>
      </c>
      <c r="N5042" s="39">
        <v>0</v>
      </c>
      <c r="O5042" s="31">
        <v>0</v>
      </c>
      <c r="P5042" s="36" t="s">
        <v>99</v>
      </c>
    </row>
    <row r="5043" spans="1:16" ht="72" x14ac:dyDescent="0.25">
      <c r="A5043" s="38">
        <v>41385</v>
      </c>
      <c r="B5043" s="38">
        <v>41385</v>
      </c>
      <c r="C5043" s="11">
        <v>2013</v>
      </c>
      <c r="D5043" s="35" t="s">
        <v>115</v>
      </c>
      <c r="E5043" s="11" t="s">
        <v>116</v>
      </c>
      <c r="F5043" s="36" t="s">
        <v>92</v>
      </c>
      <c r="G5043" s="36" t="s">
        <v>3006</v>
      </c>
      <c r="H5043" s="9" t="s">
        <v>7010</v>
      </c>
      <c r="I5043" s="10">
        <v>0</v>
      </c>
      <c r="J5043" s="12">
        <v>40</v>
      </c>
      <c r="K5043" s="10">
        <v>0</v>
      </c>
      <c r="L5043" s="12">
        <v>0</v>
      </c>
      <c r="M5043" s="12">
        <v>0</v>
      </c>
      <c r="N5043" s="39">
        <v>0</v>
      </c>
      <c r="O5043" s="31">
        <v>0</v>
      </c>
      <c r="P5043" s="36" t="s">
        <v>99</v>
      </c>
    </row>
    <row r="5044" spans="1:16" ht="60" x14ac:dyDescent="0.25">
      <c r="A5044" s="38">
        <v>41385</v>
      </c>
      <c r="B5044" s="38">
        <v>41385</v>
      </c>
      <c r="C5044" s="11">
        <v>2013</v>
      </c>
      <c r="D5044" s="35" t="s">
        <v>115</v>
      </c>
      <c r="E5044" s="11" t="s">
        <v>116</v>
      </c>
      <c r="F5044" s="36" t="s">
        <v>162</v>
      </c>
      <c r="G5044" s="36" t="s">
        <v>7011</v>
      </c>
      <c r="H5044" s="9" t="s">
        <v>7012</v>
      </c>
      <c r="I5044" s="10">
        <v>3</v>
      </c>
      <c r="J5044" s="12">
        <v>34</v>
      </c>
      <c r="K5044" s="12">
        <v>0</v>
      </c>
      <c r="L5044" s="12">
        <v>0</v>
      </c>
      <c r="M5044" s="12">
        <v>0</v>
      </c>
      <c r="N5044" s="39">
        <v>0</v>
      </c>
      <c r="O5044" s="31">
        <v>0</v>
      </c>
      <c r="P5044" s="36" t="s">
        <v>99</v>
      </c>
    </row>
    <row r="5045" spans="1:16" ht="48" x14ac:dyDescent="0.25">
      <c r="A5045" s="38">
        <v>41386</v>
      </c>
      <c r="B5045" s="38">
        <v>41386</v>
      </c>
      <c r="C5045" s="11">
        <v>2013</v>
      </c>
      <c r="D5045" s="35" t="s">
        <v>13</v>
      </c>
      <c r="E5045" s="11" t="s">
        <v>112</v>
      </c>
      <c r="F5045" s="36" t="s">
        <v>69</v>
      </c>
      <c r="G5045" s="36" t="s">
        <v>2839</v>
      </c>
      <c r="H5045" s="9" t="s">
        <v>7013</v>
      </c>
      <c r="I5045" s="12">
        <v>0</v>
      </c>
      <c r="J5045" s="12">
        <v>70</v>
      </c>
      <c r="K5045" s="10">
        <v>0</v>
      </c>
      <c r="L5045" s="12">
        <v>0</v>
      </c>
      <c r="M5045" s="12">
        <v>0</v>
      </c>
      <c r="N5045" s="39">
        <v>0</v>
      </c>
      <c r="O5045" s="31">
        <v>0</v>
      </c>
      <c r="P5045" s="36" t="s">
        <v>99</v>
      </c>
    </row>
    <row r="5046" spans="1:16" ht="132" x14ac:dyDescent="0.25">
      <c r="A5046" s="38">
        <v>41387</v>
      </c>
      <c r="B5046" s="38">
        <v>41387</v>
      </c>
      <c r="C5046" s="11">
        <v>2013</v>
      </c>
      <c r="D5046" s="11" t="s">
        <v>34</v>
      </c>
      <c r="E5046" s="11" t="s">
        <v>333</v>
      </c>
      <c r="F5046" s="36" t="s">
        <v>92</v>
      </c>
      <c r="G5046" s="9" t="s">
        <v>7014</v>
      </c>
      <c r="H5046" s="9" t="s">
        <v>7015</v>
      </c>
      <c r="I5046" s="12">
        <v>1</v>
      </c>
      <c r="J5046" s="12">
        <v>500</v>
      </c>
      <c r="K5046" s="12">
        <v>100</v>
      </c>
      <c r="L5046" s="12">
        <v>0</v>
      </c>
      <c r="M5046" s="12">
        <v>2</v>
      </c>
      <c r="N5046" s="39">
        <v>0</v>
      </c>
      <c r="O5046" s="31">
        <v>2.82</v>
      </c>
      <c r="P5046" s="36" t="s">
        <v>99</v>
      </c>
    </row>
    <row r="5047" spans="1:16" ht="48" x14ac:dyDescent="0.25">
      <c r="A5047" s="38">
        <v>41388</v>
      </c>
      <c r="B5047" s="38">
        <v>41388</v>
      </c>
      <c r="C5047" s="11">
        <v>2013</v>
      </c>
      <c r="D5047" s="35" t="s">
        <v>115</v>
      </c>
      <c r="E5047" s="11" t="s">
        <v>116</v>
      </c>
      <c r="F5047" s="36" t="s">
        <v>92</v>
      </c>
      <c r="G5047" s="36" t="s">
        <v>7016</v>
      </c>
      <c r="H5047" s="9" t="s">
        <v>7017</v>
      </c>
      <c r="I5047" s="12">
        <v>0</v>
      </c>
      <c r="J5047" s="12">
        <v>4</v>
      </c>
      <c r="K5047" s="12">
        <v>0</v>
      </c>
      <c r="L5047" s="12">
        <v>0</v>
      </c>
      <c r="M5047" s="12">
        <v>0</v>
      </c>
      <c r="N5047" s="39">
        <v>0</v>
      </c>
      <c r="O5047" s="31">
        <v>0.5</v>
      </c>
      <c r="P5047" s="36" t="s">
        <v>99</v>
      </c>
    </row>
    <row r="5048" spans="1:16" ht="108" x14ac:dyDescent="0.25">
      <c r="A5048" s="38">
        <v>41391</v>
      </c>
      <c r="B5048" s="38">
        <v>41391</v>
      </c>
      <c r="C5048" s="11">
        <v>2013</v>
      </c>
      <c r="D5048" s="35" t="s">
        <v>13</v>
      </c>
      <c r="E5048" s="11" t="s">
        <v>173</v>
      </c>
      <c r="F5048" s="36" t="s">
        <v>65</v>
      </c>
      <c r="G5048" s="36" t="s">
        <v>65</v>
      </c>
      <c r="H5048" s="9" t="s">
        <v>7018</v>
      </c>
      <c r="I5048" s="10">
        <v>0</v>
      </c>
      <c r="J5048" s="12">
        <v>500</v>
      </c>
      <c r="K5048" s="12">
        <v>0</v>
      </c>
      <c r="L5048" s="12">
        <v>0</v>
      </c>
      <c r="M5048" s="12">
        <v>0</v>
      </c>
      <c r="N5048" s="39">
        <v>0</v>
      </c>
      <c r="O5048" s="31">
        <v>0</v>
      </c>
      <c r="P5048" s="36" t="s">
        <v>99</v>
      </c>
    </row>
    <row r="5049" spans="1:16" ht="60" x14ac:dyDescent="0.25">
      <c r="A5049" s="38">
        <v>41391</v>
      </c>
      <c r="B5049" s="38">
        <v>41391</v>
      </c>
      <c r="C5049" s="11">
        <v>2013</v>
      </c>
      <c r="D5049" s="35" t="s">
        <v>115</v>
      </c>
      <c r="E5049" s="11" t="s">
        <v>116</v>
      </c>
      <c r="F5049" s="36" t="s">
        <v>62</v>
      </c>
      <c r="G5049" s="36" t="s">
        <v>4727</v>
      </c>
      <c r="H5049" s="9" t="s">
        <v>7019</v>
      </c>
      <c r="I5049" s="10">
        <v>10</v>
      </c>
      <c r="J5049" s="12">
        <v>15</v>
      </c>
      <c r="K5049" s="12">
        <v>0</v>
      </c>
      <c r="L5049" s="12">
        <v>0</v>
      </c>
      <c r="M5049" s="12">
        <v>0</v>
      </c>
      <c r="N5049" s="39">
        <v>0</v>
      </c>
      <c r="O5049" s="31">
        <v>0</v>
      </c>
      <c r="P5049" s="36" t="s">
        <v>99</v>
      </c>
    </row>
    <row r="5050" spans="1:16" ht="72" x14ac:dyDescent="0.25">
      <c r="A5050" s="38">
        <v>41393</v>
      </c>
      <c r="B5050" s="38">
        <v>41393</v>
      </c>
      <c r="C5050" s="11">
        <v>2013</v>
      </c>
      <c r="D5050" s="35" t="s">
        <v>115</v>
      </c>
      <c r="E5050" s="11" t="s">
        <v>116</v>
      </c>
      <c r="F5050" s="36" t="s">
        <v>47</v>
      </c>
      <c r="G5050" s="36" t="s">
        <v>1248</v>
      </c>
      <c r="H5050" s="9" t="s">
        <v>7020</v>
      </c>
      <c r="I5050" s="10">
        <v>0</v>
      </c>
      <c r="J5050" s="12">
        <v>32</v>
      </c>
      <c r="K5050" s="12">
        <v>0</v>
      </c>
      <c r="L5050" s="12">
        <v>0</v>
      </c>
      <c r="M5050" s="12">
        <v>0</v>
      </c>
      <c r="N5050" s="39">
        <v>0</v>
      </c>
      <c r="O5050" s="31">
        <v>0</v>
      </c>
      <c r="P5050" s="36" t="s">
        <v>99</v>
      </c>
    </row>
    <row r="5051" spans="1:16" ht="36" x14ac:dyDescent="0.25">
      <c r="A5051" s="38">
        <v>41394</v>
      </c>
      <c r="B5051" s="38">
        <v>41394</v>
      </c>
      <c r="C5051" s="11">
        <v>2013</v>
      </c>
      <c r="D5051" s="35" t="s">
        <v>115</v>
      </c>
      <c r="E5051" s="11" t="s">
        <v>116</v>
      </c>
      <c r="F5051" s="36" t="s">
        <v>32</v>
      </c>
      <c r="G5051" s="36" t="s">
        <v>26</v>
      </c>
      <c r="H5051" s="9" t="s">
        <v>7021</v>
      </c>
      <c r="I5051" s="10">
        <v>6</v>
      </c>
      <c r="J5051" s="12">
        <v>6</v>
      </c>
      <c r="K5051" s="12">
        <v>0</v>
      </c>
      <c r="L5051" s="12">
        <v>0</v>
      </c>
      <c r="M5051" s="12">
        <v>0</v>
      </c>
      <c r="N5051" s="39">
        <v>0</v>
      </c>
      <c r="O5051" s="31">
        <v>1</v>
      </c>
      <c r="P5051" s="36" t="s">
        <v>99</v>
      </c>
    </row>
    <row r="5052" spans="1:16" ht="60" x14ac:dyDescent="0.25">
      <c r="A5052" s="38">
        <v>41395</v>
      </c>
      <c r="B5052" s="38">
        <v>41395</v>
      </c>
      <c r="C5052" s="11">
        <v>2013</v>
      </c>
      <c r="D5052" s="35" t="s">
        <v>115</v>
      </c>
      <c r="E5052" s="11" t="s">
        <v>116</v>
      </c>
      <c r="F5052" s="36" t="s">
        <v>155</v>
      </c>
      <c r="G5052" s="36" t="s">
        <v>2552</v>
      </c>
      <c r="H5052" s="9" t="s">
        <v>7022</v>
      </c>
      <c r="I5052" s="10">
        <v>0</v>
      </c>
      <c r="J5052" s="12">
        <v>1</v>
      </c>
      <c r="K5052" s="12">
        <v>0</v>
      </c>
      <c r="L5052" s="12">
        <v>0</v>
      </c>
      <c r="M5052" s="12">
        <v>0</v>
      </c>
      <c r="N5052" s="39">
        <v>0</v>
      </c>
      <c r="O5052" s="31">
        <v>0.4</v>
      </c>
      <c r="P5052" s="36" t="s">
        <v>99</v>
      </c>
    </row>
    <row r="5053" spans="1:16" ht="36" x14ac:dyDescent="0.25">
      <c r="A5053" s="38">
        <v>41397</v>
      </c>
      <c r="B5053" s="38">
        <v>41397</v>
      </c>
      <c r="C5053" s="11">
        <v>2013</v>
      </c>
      <c r="D5053" s="11" t="s">
        <v>34</v>
      </c>
      <c r="E5053" s="11" t="s">
        <v>333</v>
      </c>
      <c r="F5053" s="36" t="s">
        <v>92</v>
      </c>
      <c r="G5053" s="36" t="s">
        <v>5829</v>
      </c>
      <c r="H5053" s="9" t="s">
        <v>7023</v>
      </c>
      <c r="I5053" s="12">
        <v>0</v>
      </c>
      <c r="J5053" s="12">
        <v>2</v>
      </c>
      <c r="K5053" s="12">
        <v>0</v>
      </c>
      <c r="L5053" s="12">
        <v>0</v>
      </c>
      <c r="M5053" s="12">
        <v>0</v>
      </c>
      <c r="N5053" s="39">
        <v>0</v>
      </c>
      <c r="O5053" s="31">
        <v>0</v>
      </c>
      <c r="P5053" s="36" t="s">
        <v>99</v>
      </c>
    </row>
    <row r="5054" spans="1:16" ht="96" x14ac:dyDescent="0.25">
      <c r="A5054" s="38">
        <v>41399</v>
      </c>
      <c r="B5054" s="38">
        <v>41399</v>
      </c>
      <c r="C5054" s="11">
        <v>2013</v>
      </c>
      <c r="D5054" s="35" t="s">
        <v>115</v>
      </c>
      <c r="E5054" s="11" t="s">
        <v>116</v>
      </c>
      <c r="F5054" s="36" t="s">
        <v>55</v>
      </c>
      <c r="G5054" s="36" t="s">
        <v>1039</v>
      </c>
      <c r="H5054" s="9" t="s">
        <v>7024</v>
      </c>
      <c r="I5054" s="10">
        <v>0</v>
      </c>
      <c r="J5054" s="12">
        <v>2</v>
      </c>
      <c r="K5054" s="12">
        <v>0</v>
      </c>
      <c r="L5054" s="12">
        <v>0</v>
      </c>
      <c r="M5054" s="12">
        <v>0</v>
      </c>
      <c r="N5054" s="39">
        <v>0</v>
      </c>
      <c r="O5054" s="31">
        <v>0</v>
      </c>
      <c r="P5054" s="36" t="s">
        <v>99</v>
      </c>
    </row>
    <row r="5055" spans="1:16" ht="84" x14ac:dyDescent="0.25">
      <c r="A5055" s="38">
        <v>41399</v>
      </c>
      <c r="B5055" s="38">
        <v>41399</v>
      </c>
      <c r="C5055" s="11">
        <v>2013</v>
      </c>
      <c r="D5055" s="35" t="s">
        <v>115</v>
      </c>
      <c r="E5055" s="11" t="s">
        <v>116</v>
      </c>
      <c r="F5055" s="36" t="s">
        <v>55</v>
      </c>
      <c r="G5055" s="36" t="s">
        <v>4412</v>
      </c>
      <c r="H5055" s="9" t="s">
        <v>7025</v>
      </c>
      <c r="I5055" s="10">
        <v>1</v>
      </c>
      <c r="J5055" s="12">
        <v>16</v>
      </c>
      <c r="K5055" s="12">
        <v>0</v>
      </c>
      <c r="L5055" s="12">
        <v>0</v>
      </c>
      <c r="M5055" s="12">
        <v>0</v>
      </c>
      <c r="N5055" s="39">
        <v>0</v>
      </c>
      <c r="O5055" s="31">
        <v>0</v>
      </c>
      <c r="P5055" s="36" t="s">
        <v>99</v>
      </c>
    </row>
    <row r="5056" spans="1:16" ht="48" x14ac:dyDescent="0.25">
      <c r="A5056" s="38">
        <v>41400</v>
      </c>
      <c r="B5056" s="38">
        <v>41400</v>
      </c>
      <c r="C5056" s="11">
        <v>2013</v>
      </c>
      <c r="D5056" s="35" t="s">
        <v>13</v>
      </c>
      <c r="E5056" s="11" t="s">
        <v>173</v>
      </c>
      <c r="F5056" s="36" t="s">
        <v>57</v>
      </c>
      <c r="G5056" s="36" t="s">
        <v>828</v>
      </c>
      <c r="H5056" s="9" t="s">
        <v>7026</v>
      </c>
      <c r="I5056" s="12">
        <v>0</v>
      </c>
      <c r="J5056" s="12">
        <v>200</v>
      </c>
      <c r="K5056" s="12">
        <v>0</v>
      </c>
      <c r="L5056" s="12">
        <v>0</v>
      </c>
      <c r="M5056" s="12">
        <v>0</v>
      </c>
      <c r="N5056" s="39">
        <v>0</v>
      </c>
      <c r="O5056" s="31">
        <v>0</v>
      </c>
      <c r="P5056" s="36" t="s">
        <v>99</v>
      </c>
    </row>
    <row r="5057" spans="1:16" ht="132" x14ac:dyDescent="0.25">
      <c r="A5057" s="38">
        <v>41401</v>
      </c>
      <c r="B5057" s="38">
        <v>41401</v>
      </c>
      <c r="C5057" s="11">
        <v>2013</v>
      </c>
      <c r="D5057" s="35" t="s">
        <v>115</v>
      </c>
      <c r="E5057" s="11" t="s">
        <v>116</v>
      </c>
      <c r="F5057" s="36" t="s">
        <v>51</v>
      </c>
      <c r="G5057" s="36" t="s">
        <v>310</v>
      </c>
      <c r="H5057" s="9" t="s">
        <v>7027</v>
      </c>
      <c r="I5057" s="10">
        <v>27</v>
      </c>
      <c r="J5057" s="12">
        <v>225</v>
      </c>
      <c r="K5057" s="12">
        <v>45</v>
      </c>
      <c r="L5057" s="12">
        <v>1</v>
      </c>
      <c r="M5057" s="12">
        <v>0</v>
      </c>
      <c r="N5057" s="39">
        <v>0</v>
      </c>
      <c r="O5057" s="31">
        <v>52.6</v>
      </c>
      <c r="P5057" s="36" t="s">
        <v>38</v>
      </c>
    </row>
    <row r="5058" spans="1:16" ht="108" x14ac:dyDescent="0.25">
      <c r="A5058" s="38">
        <v>41404</v>
      </c>
      <c r="B5058" s="38">
        <v>41404</v>
      </c>
      <c r="C5058" s="11">
        <v>2013</v>
      </c>
      <c r="D5058" s="11" t="s">
        <v>34</v>
      </c>
      <c r="E5058" s="11" t="s">
        <v>35</v>
      </c>
      <c r="F5058" s="36" t="s">
        <v>69</v>
      </c>
      <c r="G5058" s="36" t="s">
        <v>355</v>
      </c>
      <c r="H5058" s="9" t="s">
        <v>7028</v>
      </c>
      <c r="I5058" s="10">
        <v>3</v>
      </c>
      <c r="J5058" s="12">
        <v>175</v>
      </c>
      <c r="K5058" s="12">
        <v>35</v>
      </c>
      <c r="L5058" s="12">
        <v>0</v>
      </c>
      <c r="M5058" s="12">
        <v>0</v>
      </c>
      <c r="N5058" s="39">
        <v>0</v>
      </c>
      <c r="O5058" s="31">
        <v>0</v>
      </c>
      <c r="P5058" s="36" t="s">
        <v>99</v>
      </c>
    </row>
    <row r="5059" spans="1:16" ht="36" x14ac:dyDescent="0.25">
      <c r="A5059" s="38">
        <v>41405</v>
      </c>
      <c r="B5059" s="38">
        <v>41407</v>
      </c>
      <c r="C5059" s="11">
        <v>2013</v>
      </c>
      <c r="D5059" s="11" t="s">
        <v>34</v>
      </c>
      <c r="E5059" s="11" t="s">
        <v>333</v>
      </c>
      <c r="F5059" s="36" t="s">
        <v>21</v>
      </c>
      <c r="G5059" s="36" t="s">
        <v>154</v>
      </c>
      <c r="H5059" s="9" t="s">
        <v>7029</v>
      </c>
      <c r="I5059" s="10">
        <v>0</v>
      </c>
      <c r="J5059" s="12">
        <v>637</v>
      </c>
      <c r="K5059" s="12">
        <v>0</v>
      </c>
      <c r="L5059" s="12">
        <v>0</v>
      </c>
      <c r="M5059" s="12">
        <v>0</v>
      </c>
      <c r="N5059" s="39">
        <v>2126.3000000000002</v>
      </c>
      <c r="O5059" s="31">
        <v>175.12</v>
      </c>
      <c r="P5059" s="36" t="s">
        <v>41</v>
      </c>
    </row>
    <row r="5060" spans="1:16" ht="48" x14ac:dyDescent="0.25">
      <c r="A5060" s="38">
        <v>41405</v>
      </c>
      <c r="B5060" s="38">
        <v>41407</v>
      </c>
      <c r="C5060" s="11">
        <v>2013</v>
      </c>
      <c r="D5060" s="11" t="s">
        <v>34</v>
      </c>
      <c r="E5060" s="11" t="s">
        <v>333</v>
      </c>
      <c r="F5060" s="36" t="s">
        <v>57</v>
      </c>
      <c r="G5060" s="36" t="s">
        <v>7030</v>
      </c>
      <c r="H5060" s="9" t="s">
        <v>7031</v>
      </c>
      <c r="I5060" s="10">
        <v>0</v>
      </c>
      <c r="J5060" s="12">
        <v>163</v>
      </c>
      <c r="K5060" s="12">
        <v>0</v>
      </c>
      <c r="L5060" s="12">
        <v>0</v>
      </c>
      <c r="M5060" s="12">
        <v>0</v>
      </c>
      <c r="N5060" s="39">
        <v>1284.1400000000001</v>
      </c>
      <c r="O5060" s="31">
        <v>31.43</v>
      </c>
      <c r="P5060" s="36" t="s">
        <v>41</v>
      </c>
    </row>
    <row r="5061" spans="1:16" ht="72" x14ac:dyDescent="0.25">
      <c r="A5061" s="38">
        <v>41406</v>
      </c>
      <c r="B5061" s="38">
        <v>41406</v>
      </c>
      <c r="C5061" s="11">
        <v>2013</v>
      </c>
      <c r="D5061" s="35" t="s">
        <v>115</v>
      </c>
      <c r="E5061" s="11" t="s">
        <v>116</v>
      </c>
      <c r="F5061" s="36" t="s">
        <v>42</v>
      </c>
      <c r="G5061" s="36" t="s">
        <v>7032</v>
      </c>
      <c r="H5061" s="9" t="s">
        <v>7033</v>
      </c>
      <c r="I5061" s="10">
        <v>10</v>
      </c>
      <c r="J5061" s="12">
        <v>19</v>
      </c>
      <c r="K5061" s="12">
        <v>0</v>
      </c>
      <c r="L5061" s="12">
        <v>0</v>
      </c>
      <c r="M5061" s="12">
        <v>0</v>
      </c>
      <c r="N5061" s="39">
        <v>0</v>
      </c>
      <c r="O5061" s="31">
        <v>0.3</v>
      </c>
      <c r="P5061" s="36" t="s">
        <v>99</v>
      </c>
    </row>
    <row r="5062" spans="1:16" ht="24" x14ac:dyDescent="0.25">
      <c r="A5062" s="38">
        <v>41408</v>
      </c>
      <c r="B5062" s="38">
        <v>41408</v>
      </c>
      <c r="C5062" s="11">
        <v>2013</v>
      </c>
      <c r="D5062" s="11" t="s">
        <v>34</v>
      </c>
      <c r="E5062" s="11" t="s">
        <v>333</v>
      </c>
      <c r="F5062" s="36" t="s">
        <v>21</v>
      </c>
      <c r="G5062" s="36" t="s">
        <v>7034</v>
      </c>
      <c r="H5062" s="9" t="s">
        <v>7035</v>
      </c>
      <c r="I5062" s="10">
        <v>0</v>
      </c>
      <c r="J5062" s="12">
        <v>89</v>
      </c>
      <c r="K5062" s="12">
        <v>0</v>
      </c>
      <c r="L5062" s="12">
        <v>0</v>
      </c>
      <c r="M5062" s="12">
        <v>0</v>
      </c>
      <c r="N5062" s="39">
        <v>448</v>
      </c>
      <c r="O5062" s="31">
        <v>22.443000000000001</v>
      </c>
      <c r="P5062" s="36" t="s">
        <v>41</v>
      </c>
    </row>
    <row r="5063" spans="1:16" ht="72" x14ac:dyDescent="0.25">
      <c r="A5063" s="38">
        <v>41409</v>
      </c>
      <c r="B5063" s="38">
        <v>41409</v>
      </c>
      <c r="C5063" s="11">
        <v>2013</v>
      </c>
      <c r="D5063" s="35" t="s">
        <v>115</v>
      </c>
      <c r="E5063" s="11" t="s">
        <v>350</v>
      </c>
      <c r="F5063" s="36" t="s">
        <v>55</v>
      </c>
      <c r="G5063" s="36" t="s">
        <v>936</v>
      </c>
      <c r="H5063" s="9" t="s">
        <v>7036</v>
      </c>
      <c r="I5063" s="10">
        <v>0</v>
      </c>
      <c r="J5063" s="12">
        <v>87</v>
      </c>
      <c r="K5063" s="12">
        <v>0</v>
      </c>
      <c r="L5063" s="12">
        <v>0</v>
      </c>
      <c r="M5063" s="12">
        <v>0</v>
      </c>
      <c r="N5063" s="39">
        <v>0</v>
      </c>
      <c r="O5063" s="31">
        <v>0</v>
      </c>
      <c r="P5063" s="36" t="s">
        <v>99</v>
      </c>
    </row>
    <row r="5064" spans="1:16" ht="84" x14ac:dyDescent="0.25">
      <c r="A5064" s="38">
        <v>41413</v>
      </c>
      <c r="B5064" s="38">
        <v>41413</v>
      </c>
      <c r="C5064" s="11">
        <v>2013</v>
      </c>
      <c r="D5064" s="35" t="s">
        <v>13</v>
      </c>
      <c r="E5064" s="11" t="s">
        <v>173</v>
      </c>
      <c r="F5064" s="36" t="s">
        <v>51</v>
      </c>
      <c r="G5064" s="36" t="s">
        <v>4364</v>
      </c>
      <c r="H5064" s="9" t="s">
        <v>7037</v>
      </c>
      <c r="I5064" s="10">
        <v>0</v>
      </c>
      <c r="J5064" s="12">
        <v>250</v>
      </c>
      <c r="K5064" s="12">
        <v>0</v>
      </c>
      <c r="L5064" s="12">
        <v>0</v>
      </c>
      <c r="M5064" s="12">
        <v>0</v>
      </c>
      <c r="N5064" s="39">
        <v>0</v>
      </c>
      <c r="O5064" s="31">
        <v>0</v>
      </c>
      <c r="P5064" s="36" t="s">
        <v>99</v>
      </c>
    </row>
    <row r="5065" spans="1:16" ht="60" x14ac:dyDescent="0.25">
      <c r="A5065" s="38">
        <v>41416</v>
      </c>
      <c r="B5065" s="38">
        <v>41416</v>
      </c>
      <c r="C5065" s="11">
        <v>2013</v>
      </c>
      <c r="D5065" s="35" t="s">
        <v>13</v>
      </c>
      <c r="E5065" s="11" t="s">
        <v>112</v>
      </c>
      <c r="F5065" s="36" t="s">
        <v>165</v>
      </c>
      <c r="G5065" s="36" t="s">
        <v>1293</v>
      </c>
      <c r="H5065" s="9" t="s">
        <v>7038</v>
      </c>
      <c r="I5065" s="10">
        <v>0</v>
      </c>
      <c r="J5065" s="12">
        <v>2</v>
      </c>
      <c r="K5065" s="12">
        <v>0</v>
      </c>
      <c r="L5065" s="12">
        <v>0</v>
      </c>
      <c r="M5065" s="12">
        <v>0</v>
      </c>
      <c r="N5065" s="39">
        <v>0</v>
      </c>
      <c r="O5065" s="31">
        <v>0</v>
      </c>
      <c r="P5065" s="36" t="s">
        <v>99</v>
      </c>
    </row>
    <row r="5066" spans="1:16" ht="72" x14ac:dyDescent="0.25">
      <c r="A5066" s="38">
        <v>41418</v>
      </c>
      <c r="B5066" s="38">
        <v>41418</v>
      </c>
      <c r="C5066" s="11">
        <v>2013</v>
      </c>
      <c r="D5066" s="11" t="s">
        <v>34</v>
      </c>
      <c r="E5066" s="11" t="s">
        <v>95</v>
      </c>
      <c r="F5066" s="36" t="s">
        <v>57</v>
      </c>
      <c r="G5066" s="36" t="s">
        <v>1288</v>
      </c>
      <c r="H5066" s="9" t="s">
        <v>7039</v>
      </c>
      <c r="I5066" s="10">
        <v>0</v>
      </c>
      <c r="J5066" s="12">
        <v>372</v>
      </c>
      <c r="K5066" s="12">
        <v>0</v>
      </c>
      <c r="L5066" s="12">
        <v>0</v>
      </c>
      <c r="M5066" s="12">
        <v>0</v>
      </c>
      <c r="N5066" s="39">
        <v>736.3</v>
      </c>
      <c r="O5066" s="31">
        <v>10.16</v>
      </c>
      <c r="P5066" s="36" t="s">
        <v>41</v>
      </c>
    </row>
    <row r="5067" spans="1:16" ht="108" x14ac:dyDescent="0.25">
      <c r="A5067" s="38">
        <v>41418</v>
      </c>
      <c r="B5067" s="38">
        <v>41418</v>
      </c>
      <c r="C5067" s="11">
        <v>2013</v>
      </c>
      <c r="D5067" s="11" t="s">
        <v>34</v>
      </c>
      <c r="E5067" s="11" t="s">
        <v>35</v>
      </c>
      <c r="F5067" s="36" t="s">
        <v>57</v>
      </c>
      <c r="G5067" s="36" t="s">
        <v>7040</v>
      </c>
      <c r="H5067" s="9" t="s">
        <v>7041</v>
      </c>
      <c r="I5067" s="10">
        <v>0</v>
      </c>
      <c r="J5067" s="12">
        <v>55</v>
      </c>
      <c r="K5067" s="12">
        <v>11</v>
      </c>
      <c r="L5067" s="12">
        <v>0</v>
      </c>
      <c r="M5067" s="12">
        <v>0</v>
      </c>
      <c r="N5067" s="39">
        <v>0</v>
      </c>
      <c r="O5067" s="31">
        <v>0.05</v>
      </c>
      <c r="P5067" s="36" t="s">
        <v>99</v>
      </c>
    </row>
    <row r="5068" spans="1:16" ht="60" x14ac:dyDescent="0.25">
      <c r="A5068" s="38">
        <v>41419</v>
      </c>
      <c r="B5068" s="38">
        <v>41419</v>
      </c>
      <c r="C5068" s="11">
        <v>2013</v>
      </c>
      <c r="D5068" s="35" t="s">
        <v>115</v>
      </c>
      <c r="E5068" s="11" t="s">
        <v>116</v>
      </c>
      <c r="F5068" s="36" t="s">
        <v>162</v>
      </c>
      <c r="G5068" s="36" t="s">
        <v>7042</v>
      </c>
      <c r="H5068" s="9" t="s">
        <v>7043</v>
      </c>
      <c r="I5068" s="10">
        <v>0</v>
      </c>
      <c r="J5068" s="12">
        <v>12</v>
      </c>
      <c r="K5068" s="12">
        <v>0</v>
      </c>
      <c r="L5068" s="12">
        <v>0</v>
      </c>
      <c r="M5068" s="12">
        <v>0</v>
      </c>
      <c r="N5068" s="39">
        <v>0</v>
      </c>
      <c r="O5068" s="31">
        <v>0</v>
      </c>
      <c r="P5068" s="36" t="s">
        <v>99</v>
      </c>
    </row>
    <row r="5069" spans="1:16" ht="48" x14ac:dyDescent="0.25">
      <c r="A5069" s="38">
        <v>41420</v>
      </c>
      <c r="B5069" s="38">
        <v>41420</v>
      </c>
      <c r="C5069" s="11">
        <v>2013</v>
      </c>
      <c r="D5069" s="35" t="s">
        <v>115</v>
      </c>
      <c r="E5069" s="11" t="s">
        <v>116</v>
      </c>
      <c r="F5069" s="36" t="s">
        <v>155</v>
      </c>
      <c r="G5069" s="36" t="s">
        <v>1618</v>
      </c>
      <c r="H5069" s="9" t="s">
        <v>7044</v>
      </c>
      <c r="I5069" s="10">
        <v>16</v>
      </c>
      <c r="J5069" s="12">
        <v>28</v>
      </c>
      <c r="K5069" s="12">
        <v>0</v>
      </c>
      <c r="L5069" s="12">
        <v>0</v>
      </c>
      <c r="M5069" s="12">
        <v>0</v>
      </c>
      <c r="N5069" s="39">
        <v>0</v>
      </c>
      <c r="O5069" s="31">
        <v>0.3</v>
      </c>
      <c r="P5069" s="36" t="s">
        <v>99</v>
      </c>
    </row>
    <row r="5070" spans="1:16" ht="60" x14ac:dyDescent="0.25">
      <c r="A5070" s="38">
        <v>41420</v>
      </c>
      <c r="B5070" s="38">
        <v>41420</v>
      </c>
      <c r="C5070" s="11">
        <v>2013</v>
      </c>
      <c r="D5070" s="11" t="s">
        <v>34</v>
      </c>
      <c r="E5070" s="11" t="s">
        <v>333</v>
      </c>
      <c r="F5070" s="36" t="s">
        <v>155</v>
      </c>
      <c r="G5070" s="36" t="s">
        <v>7045</v>
      </c>
      <c r="H5070" s="9" t="s">
        <v>7046</v>
      </c>
      <c r="I5070" s="10">
        <v>0</v>
      </c>
      <c r="J5070" s="12">
        <v>1500</v>
      </c>
      <c r="K5070" s="12">
        <v>300</v>
      </c>
      <c r="L5070" s="12">
        <v>0</v>
      </c>
      <c r="M5070" s="12">
        <v>0</v>
      </c>
      <c r="N5070" s="39">
        <v>0</v>
      </c>
      <c r="O5070" s="31">
        <v>0.3</v>
      </c>
      <c r="P5070" s="36" t="s">
        <v>99</v>
      </c>
    </row>
    <row r="5071" spans="1:16" ht="96" x14ac:dyDescent="0.25">
      <c r="A5071" s="34">
        <v>41420</v>
      </c>
      <c r="B5071" s="34">
        <v>41420</v>
      </c>
      <c r="C5071" s="11">
        <v>2013</v>
      </c>
      <c r="D5071" s="35" t="s">
        <v>104</v>
      </c>
      <c r="E5071" s="11" t="s">
        <v>276</v>
      </c>
      <c r="F5071" s="36" t="s">
        <v>155</v>
      </c>
      <c r="G5071" s="36" t="s">
        <v>7045</v>
      </c>
      <c r="H5071" s="9" t="s">
        <v>7047</v>
      </c>
      <c r="I5071" s="10">
        <v>7</v>
      </c>
      <c r="J5071" s="12">
        <v>11</v>
      </c>
      <c r="K5071" s="12">
        <v>0</v>
      </c>
      <c r="L5071" s="12">
        <v>0</v>
      </c>
      <c r="M5071" s="12">
        <v>0</v>
      </c>
      <c r="N5071" s="39">
        <v>0</v>
      </c>
      <c r="O5071" s="31">
        <v>0.2</v>
      </c>
      <c r="P5071" s="36" t="s">
        <v>99</v>
      </c>
    </row>
    <row r="5072" spans="1:16" ht="132" x14ac:dyDescent="0.25">
      <c r="A5072" s="38">
        <v>41421</v>
      </c>
      <c r="B5072" s="38">
        <v>41421</v>
      </c>
      <c r="C5072" s="11">
        <v>2013</v>
      </c>
      <c r="D5072" s="11" t="s">
        <v>34</v>
      </c>
      <c r="E5072" s="11" t="s">
        <v>67</v>
      </c>
      <c r="F5072" s="36" t="s">
        <v>92</v>
      </c>
      <c r="G5072" s="9" t="s">
        <v>7048</v>
      </c>
      <c r="H5072" s="9" t="s">
        <v>7049</v>
      </c>
      <c r="I5072" s="10">
        <v>3</v>
      </c>
      <c r="J5072" s="12">
        <v>0</v>
      </c>
      <c r="K5072" s="12">
        <v>200</v>
      </c>
      <c r="L5072" s="12">
        <v>0</v>
      </c>
      <c r="M5072" s="12">
        <v>0</v>
      </c>
      <c r="N5072" s="39">
        <v>0</v>
      </c>
      <c r="O5072" s="31">
        <f>20.9+6.77</f>
        <v>27.669999999999998</v>
      </c>
      <c r="P5072" s="36" t="s">
        <v>298</v>
      </c>
    </row>
    <row r="5073" spans="1:16" ht="48" x14ac:dyDescent="0.25">
      <c r="A5073" s="38">
        <v>41422</v>
      </c>
      <c r="B5073" s="38">
        <v>41422</v>
      </c>
      <c r="C5073" s="11">
        <v>2013</v>
      </c>
      <c r="D5073" s="35" t="s">
        <v>13</v>
      </c>
      <c r="E5073" s="11" t="s">
        <v>112</v>
      </c>
      <c r="F5073" s="36" t="s">
        <v>15</v>
      </c>
      <c r="G5073" s="36" t="s">
        <v>5422</v>
      </c>
      <c r="H5073" s="9" t="s">
        <v>7050</v>
      </c>
      <c r="I5073" s="10">
        <v>0</v>
      </c>
      <c r="J5073" s="12">
        <v>0</v>
      </c>
      <c r="K5073" s="12">
        <v>0</v>
      </c>
      <c r="L5073" s="12">
        <v>0</v>
      </c>
      <c r="M5073" s="12">
        <v>0</v>
      </c>
      <c r="N5073" s="39">
        <v>0</v>
      </c>
      <c r="O5073" s="31">
        <v>0</v>
      </c>
      <c r="P5073" s="36" t="s">
        <v>99</v>
      </c>
    </row>
    <row r="5074" spans="1:16" ht="84" x14ac:dyDescent="0.25">
      <c r="A5074" s="38">
        <v>41423</v>
      </c>
      <c r="B5074" s="38">
        <v>41424</v>
      </c>
      <c r="C5074" s="11">
        <v>2013</v>
      </c>
      <c r="D5074" s="11" t="s">
        <v>34</v>
      </c>
      <c r="E5074" s="11" t="s">
        <v>67</v>
      </c>
      <c r="F5074" s="36" t="s">
        <v>36</v>
      </c>
      <c r="G5074" s="9" t="s">
        <v>7051</v>
      </c>
      <c r="H5074" s="9" t="s">
        <v>7052</v>
      </c>
      <c r="I5074" s="10">
        <v>0</v>
      </c>
      <c r="J5074" s="12">
        <v>248428</v>
      </c>
      <c r="K5074" s="12">
        <v>10568</v>
      </c>
      <c r="L5074" s="12">
        <v>183</v>
      </c>
      <c r="M5074" s="12">
        <v>3</v>
      </c>
      <c r="N5074" s="39">
        <v>4014.75</v>
      </c>
      <c r="O5074" s="31">
        <v>1889.5</v>
      </c>
      <c r="P5074" s="36" t="s">
        <v>38</v>
      </c>
    </row>
    <row r="5075" spans="1:16" ht="72" x14ac:dyDescent="0.25">
      <c r="A5075" s="38">
        <v>41424</v>
      </c>
      <c r="B5075" s="38">
        <v>41424</v>
      </c>
      <c r="C5075" s="11">
        <v>2013</v>
      </c>
      <c r="D5075" s="35" t="s">
        <v>13</v>
      </c>
      <c r="E5075" s="11" t="s">
        <v>149</v>
      </c>
      <c r="F5075" s="36" t="s">
        <v>28</v>
      </c>
      <c r="G5075" s="36" t="s">
        <v>228</v>
      </c>
      <c r="H5075" s="9" t="s">
        <v>7053</v>
      </c>
      <c r="I5075" s="10">
        <v>0</v>
      </c>
      <c r="J5075" s="12">
        <v>239</v>
      </c>
      <c r="K5075" s="12">
        <v>0</v>
      </c>
      <c r="L5075" s="12">
        <v>0</v>
      </c>
      <c r="M5075" s="12">
        <v>0</v>
      </c>
      <c r="N5075" s="39">
        <v>0</v>
      </c>
      <c r="O5075" s="31">
        <v>0</v>
      </c>
      <c r="P5075" s="36" t="s">
        <v>99</v>
      </c>
    </row>
    <row r="5076" spans="1:16" ht="36" x14ac:dyDescent="0.25">
      <c r="A5076" s="38">
        <v>41426</v>
      </c>
      <c r="B5076" s="38">
        <v>41430</v>
      </c>
      <c r="C5076" s="11">
        <v>2013</v>
      </c>
      <c r="D5076" s="11" t="s">
        <v>34</v>
      </c>
      <c r="E5076" s="11" t="s">
        <v>35</v>
      </c>
      <c r="F5076" s="36" t="s">
        <v>30</v>
      </c>
      <c r="G5076" s="9" t="s">
        <v>7054</v>
      </c>
      <c r="H5076" s="9" t="s">
        <v>7055</v>
      </c>
      <c r="I5076" s="10">
        <v>0</v>
      </c>
      <c r="J5076" s="10" t="s">
        <v>145</v>
      </c>
      <c r="K5076" s="10" t="s">
        <v>145</v>
      </c>
      <c r="L5076" s="12" t="s">
        <v>145</v>
      </c>
      <c r="M5076" s="10" t="s">
        <v>145</v>
      </c>
      <c r="N5076" s="39" t="s">
        <v>145</v>
      </c>
      <c r="O5076" s="31">
        <f>62.4 +45.75</f>
        <v>108.15</v>
      </c>
      <c r="P5076" s="36" t="s">
        <v>298</v>
      </c>
    </row>
    <row r="5077" spans="1:16" ht="48" x14ac:dyDescent="0.25">
      <c r="A5077" s="38">
        <v>41432</v>
      </c>
      <c r="B5077" s="38">
        <v>41432</v>
      </c>
      <c r="C5077" s="11">
        <v>2013</v>
      </c>
      <c r="D5077" s="35" t="s">
        <v>115</v>
      </c>
      <c r="E5077" s="11" t="s">
        <v>116</v>
      </c>
      <c r="F5077" s="36" t="s">
        <v>21</v>
      </c>
      <c r="G5077" s="36" t="s">
        <v>2591</v>
      </c>
      <c r="H5077" s="9" t="s">
        <v>7056</v>
      </c>
      <c r="I5077" s="10">
        <v>0</v>
      </c>
      <c r="J5077" s="12">
        <v>1</v>
      </c>
      <c r="K5077" s="12">
        <v>0</v>
      </c>
      <c r="L5077" s="12">
        <v>0</v>
      </c>
      <c r="M5077" s="12">
        <v>0</v>
      </c>
      <c r="N5077" s="39">
        <v>0</v>
      </c>
      <c r="O5077" s="31">
        <v>0.25</v>
      </c>
      <c r="P5077" s="36" t="s">
        <v>99</v>
      </c>
    </row>
    <row r="5078" spans="1:16" ht="48" x14ac:dyDescent="0.25">
      <c r="A5078" s="38">
        <v>41432</v>
      </c>
      <c r="B5078" s="38">
        <v>41432</v>
      </c>
      <c r="C5078" s="11">
        <v>2013</v>
      </c>
      <c r="D5078" s="35" t="s">
        <v>115</v>
      </c>
      <c r="E5078" s="11" t="s">
        <v>116</v>
      </c>
      <c r="F5078" s="36" t="s">
        <v>42</v>
      </c>
      <c r="G5078" s="36" t="s">
        <v>7057</v>
      </c>
      <c r="H5078" s="9" t="s">
        <v>7058</v>
      </c>
      <c r="I5078" s="10">
        <v>4</v>
      </c>
      <c r="J5078" s="12">
        <v>5</v>
      </c>
      <c r="K5078" s="12">
        <v>0</v>
      </c>
      <c r="L5078" s="12">
        <v>0</v>
      </c>
      <c r="M5078" s="12">
        <v>0</v>
      </c>
      <c r="N5078" s="39">
        <v>0</v>
      </c>
      <c r="O5078" s="31">
        <v>0.5</v>
      </c>
      <c r="P5078" s="36" t="s">
        <v>99</v>
      </c>
    </row>
    <row r="5079" spans="1:16" ht="48" x14ac:dyDescent="0.25">
      <c r="A5079" s="38">
        <v>41432</v>
      </c>
      <c r="B5079" s="38">
        <v>41432</v>
      </c>
      <c r="C5079" s="11">
        <v>2013</v>
      </c>
      <c r="D5079" s="35" t="s">
        <v>115</v>
      </c>
      <c r="E5079" s="11" t="s">
        <v>116</v>
      </c>
      <c r="F5079" s="36" t="s">
        <v>59</v>
      </c>
      <c r="G5079" s="36" t="s">
        <v>2263</v>
      </c>
      <c r="H5079" s="9" t="s">
        <v>7059</v>
      </c>
      <c r="I5079" s="10">
        <v>5</v>
      </c>
      <c r="J5079" s="12">
        <v>5</v>
      </c>
      <c r="K5079" s="12">
        <v>0</v>
      </c>
      <c r="L5079" s="12">
        <v>0</v>
      </c>
      <c r="M5079" s="12">
        <v>0</v>
      </c>
      <c r="N5079" s="39">
        <v>0</v>
      </c>
      <c r="O5079" s="31">
        <v>1</v>
      </c>
      <c r="P5079" s="36" t="s">
        <v>99</v>
      </c>
    </row>
    <row r="5080" spans="1:16" ht="60" x14ac:dyDescent="0.25">
      <c r="A5080" s="38">
        <v>41432</v>
      </c>
      <c r="B5080" s="38">
        <v>41432</v>
      </c>
      <c r="C5080" s="11">
        <v>2013</v>
      </c>
      <c r="D5080" s="35" t="s">
        <v>115</v>
      </c>
      <c r="E5080" s="11" t="s">
        <v>116</v>
      </c>
      <c r="F5080" s="36" t="s">
        <v>162</v>
      </c>
      <c r="G5080" s="36" t="s">
        <v>7060</v>
      </c>
      <c r="H5080" s="9" t="s">
        <v>7061</v>
      </c>
      <c r="I5080" s="10">
        <v>2</v>
      </c>
      <c r="J5080" s="12">
        <v>1</v>
      </c>
      <c r="K5080" s="12">
        <v>0</v>
      </c>
      <c r="L5080" s="12">
        <v>0</v>
      </c>
      <c r="M5080" s="12">
        <v>0</v>
      </c>
      <c r="N5080" s="39">
        <v>0</v>
      </c>
      <c r="O5080" s="31">
        <v>1</v>
      </c>
      <c r="P5080" s="36" t="s">
        <v>99</v>
      </c>
    </row>
    <row r="5081" spans="1:16" ht="96" x14ac:dyDescent="0.25">
      <c r="A5081" s="38">
        <v>41432</v>
      </c>
      <c r="B5081" s="38">
        <v>41432</v>
      </c>
      <c r="C5081" s="11">
        <v>2013</v>
      </c>
      <c r="D5081" s="11" t="s">
        <v>34</v>
      </c>
      <c r="E5081" s="11" t="s">
        <v>333</v>
      </c>
      <c r="F5081" s="36" t="s">
        <v>19</v>
      </c>
      <c r="G5081" s="36" t="s">
        <v>1795</v>
      </c>
      <c r="H5081" s="9" t="s">
        <v>7062</v>
      </c>
      <c r="I5081" s="10">
        <v>0</v>
      </c>
      <c r="J5081" s="12">
        <v>725</v>
      </c>
      <c r="K5081" s="12">
        <v>90</v>
      </c>
      <c r="L5081" s="12">
        <v>0</v>
      </c>
      <c r="M5081" s="12">
        <v>0</v>
      </c>
      <c r="N5081" s="39">
        <v>0</v>
      </c>
      <c r="O5081" s="31">
        <v>0.2</v>
      </c>
      <c r="P5081" s="36" t="s">
        <v>99</v>
      </c>
    </row>
    <row r="5082" spans="1:16" ht="108" x14ac:dyDescent="0.25">
      <c r="A5082" s="34">
        <v>41435</v>
      </c>
      <c r="B5082" s="34">
        <v>41435</v>
      </c>
      <c r="C5082" s="11">
        <v>2013</v>
      </c>
      <c r="D5082" s="11" t="s">
        <v>34</v>
      </c>
      <c r="E5082" s="11" t="s">
        <v>35</v>
      </c>
      <c r="F5082" s="36" t="s">
        <v>44</v>
      </c>
      <c r="G5082" s="36" t="s">
        <v>7063</v>
      </c>
      <c r="H5082" s="9" t="s">
        <v>7064</v>
      </c>
      <c r="I5082" s="10">
        <v>0</v>
      </c>
      <c r="J5082" s="12">
        <v>800</v>
      </c>
      <c r="K5082" s="12">
        <v>160</v>
      </c>
      <c r="L5082" s="12">
        <v>1</v>
      </c>
      <c r="M5082" s="12">
        <v>0</v>
      </c>
      <c r="N5082" s="39">
        <v>0</v>
      </c>
      <c r="O5082" s="31">
        <v>0.16</v>
      </c>
      <c r="P5082" s="36" t="s">
        <v>99</v>
      </c>
    </row>
    <row r="5083" spans="1:16" ht="60" x14ac:dyDescent="0.25">
      <c r="A5083" s="38">
        <v>41437</v>
      </c>
      <c r="B5083" s="38">
        <v>41437</v>
      </c>
      <c r="C5083" s="11">
        <v>2013</v>
      </c>
      <c r="D5083" s="35" t="s">
        <v>115</v>
      </c>
      <c r="E5083" s="11" t="s">
        <v>116</v>
      </c>
      <c r="F5083" s="36" t="s">
        <v>47</v>
      </c>
      <c r="G5083" s="36" t="s">
        <v>4584</v>
      </c>
      <c r="H5083" s="9" t="s">
        <v>7065</v>
      </c>
      <c r="I5083" s="10">
        <v>0</v>
      </c>
      <c r="J5083" s="12">
        <v>3</v>
      </c>
      <c r="K5083" s="12">
        <v>0</v>
      </c>
      <c r="L5083" s="12">
        <v>0</v>
      </c>
      <c r="M5083" s="12">
        <v>0</v>
      </c>
      <c r="N5083" s="39">
        <v>0</v>
      </c>
      <c r="O5083" s="31">
        <v>0</v>
      </c>
      <c r="P5083" s="36" t="s">
        <v>99</v>
      </c>
    </row>
    <row r="5084" spans="1:16" ht="60" x14ac:dyDescent="0.25">
      <c r="A5084" s="34">
        <v>41437</v>
      </c>
      <c r="B5084" s="34">
        <v>41437</v>
      </c>
      <c r="C5084" s="11">
        <v>2013</v>
      </c>
      <c r="D5084" s="11" t="s">
        <v>34</v>
      </c>
      <c r="E5084" s="11" t="s">
        <v>35</v>
      </c>
      <c r="F5084" s="36" t="s">
        <v>42</v>
      </c>
      <c r="G5084" s="36" t="s">
        <v>4189</v>
      </c>
      <c r="H5084" s="9" t="s">
        <v>7066</v>
      </c>
      <c r="I5084" s="10">
        <v>2</v>
      </c>
      <c r="J5084" s="12">
        <v>4</v>
      </c>
      <c r="K5084" s="12">
        <v>0</v>
      </c>
      <c r="L5084" s="12">
        <v>0</v>
      </c>
      <c r="M5084" s="12">
        <v>0</v>
      </c>
      <c r="N5084" s="39">
        <v>0</v>
      </c>
      <c r="O5084" s="31">
        <v>0</v>
      </c>
      <c r="P5084" s="36" t="s">
        <v>99</v>
      </c>
    </row>
    <row r="5085" spans="1:16" ht="84" x14ac:dyDescent="0.25">
      <c r="A5085" s="34">
        <v>41437</v>
      </c>
      <c r="B5085" s="34">
        <v>41437</v>
      </c>
      <c r="C5085" s="11">
        <v>2013</v>
      </c>
      <c r="D5085" s="11" t="s">
        <v>34</v>
      </c>
      <c r="E5085" s="11" t="s">
        <v>35</v>
      </c>
      <c r="F5085" s="36" t="s">
        <v>92</v>
      </c>
      <c r="G5085" s="36" t="s">
        <v>7067</v>
      </c>
      <c r="H5085" s="9" t="s">
        <v>7068</v>
      </c>
      <c r="I5085" s="12">
        <v>0</v>
      </c>
      <c r="J5085" s="12">
        <v>0</v>
      </c>
      <c r="K5085" s="12">
        <v>0</v>
      </c>
      <c r="L5085" s="12">
        <v>0</v>
      </c>
      <c r="M5085" s="12">
        <v>0</v>
      </c>
      <c r="N5085" s="39">
        <v>0</v>
      </c>
      <c r="O5085" s="31">
        <v>0</v>
      </c>
      <c r="P5085" s="36" t="s">
        <v>99</v>
      </c>
    </row>
    <row r="5086" spans="1:16" ht="48" x14ac:dyDescent="0.25">
      <c r="A5086" s="38">
        <v>41437</v>
      </c>
      <c r="B5086" s="38">
        <v>41437</v>
      </c>
      <c r="C5086" s="11">
        <v>2013</v>
      </c>
      <c r="D5086" s="11" t="s">
        <v>34</v>
      </c>
      <c r="E5086" s="11" t="s">
        <v>35</v>
      </c>
      <c r="F5086" s="36" t="s">
        <v>42</v>
      </c>
      <c r="G5086" s="36" t="s">
        <v>2785</v>
      </c>
      <c r="H5086" s="9" t="s">
        <v>7069</v>
      </c>
      <c r="I5086" s="12">
        <v>0</v>
      </c>
      <c r="J5086" s="12">
        <v>4</v>
      </c>
      <c r="K5086" s="12">
        <v>0</v>
      </c>
      <c r="L5086" s="12">
        <v>0</v>
      </c>
      <c r="M5086" s="12">
        <v>0</v>
      </c>
      <c r="N5086" s="39">
        <v>0</v>
      </c>
      <c r="O5086" s="31">
        <v>0</v>
      </c>
      <c r="P5086" s="36" t="s">
        <v>99</v>
      </c>
    </row>
    <row r="5087" spans="1:16" ht="120" x14ac:dyDescent="0.25">
      <c r="A5087" s="38">
        <v>41438</v>
      </c>
      <c r="B5087" s="38">
        <v>41438</v>
      </c>
      <c r="C5087" s="11">
        <v>2013</v>
      </c>
      <c r="D5087" s="35" t="s">
        <v>115</v>
      </c>
      <c r="E5087" s="11" t="s">
        <v>116</v>
      </c>
      <c r="F5087" s="36" t="s">
        <v>75</v>
      </c>
      <c r="G5087" s="36" t="s">
        <v>679</v>
      </c>
      <c r="H5087" s="9" t="s">
        <v>7070</v>
      </c>
      <c r="I5087" s="12">
        <v>7</v>
      </c>
      <c r="J5087" s="12">
        <v>13</v>
      </c>
      <c r="K5087" s="12">
        <v>0</v>
      </c>
      <c r="L5087" s="12">
        <v>0</v>
      </c>
      <c r="M5087" s="12">
        <v>0</v>
      </c>
      <c r="N5087" s="39">
        <v>0</v>
      </c>
      <c r="O5087" s="31">
        <v>0.3</v>
      </c>
      <c r="P5087" s="36" t="s">
        <v>99</v>
      </c>
    </row>
    <row r="5088" spans="1:16" ht="36" x14ac:dyDescent="0.25">
      <c r="A5088" s="34">
        <v>41438</v>
      </c>
      <c r="B5088" s="34">
        <v>41438</v>
      </c>
      <c r="C5088" s="11">
        <v>2013</v>
      </c>
      <c r="D5088" s="11" t="s">
        <v>34</v>
      </c>
      <c r="E5088" s="11" t="s">
        <v>333</v>
      </c>
      <c r="F5088" s="36" t="s">
        <v>189</v>
      </c>
      <c r="G5088" s="36" t="s">
        <v>7071</v>
      </c>
      <c r="H5088" s="9" t="s">
        <v>7072</v>
      </c>
      <c r="I5088" s="10">
        <v>1</v>
      </c>
      <c r="J5088" s="12">
        <v>1</v>
      </c>
      <c r="K5088" s="12">
        <v>0</v>
      </c>
      <c r="L5088" s="12">
        <v>0</v>
      </c>
      <c r="M5088" s="12">
        <v>0</v>
      </c>
      <c r="N5088" s="39">
        <v>0</v>
      </c>
      <c r="O5088" s="31">
        <v>0</v>
      </c>
      <c r="P5088" s="36" t="s">
        <v>99</v>
      </c>
    </row>
    <row r="5089" spans="1:16" ht="60" x14ac:dyDescent="0.25">
      <c r="A5089" s="34">
        <v>41438</v>
      </c>
      <c r="B5089" s="34">
        <v>41438</v>
      </c>
      <c r="C5089" s="11">
        <v>2013</v>
      </c>
      <c r="D5089" s="11" t="s">
        <v>34</v>
      </c>
      <c r="E5089" s="11" t="s">
        <v>35</v>
      </c>
      <c r="F5089" s="36" t="s">
        <v>42</v>
      </c>
      <c r="G5089" s="36" t="s">
        <v>7073</v>
      </c>
      <c r="H5089" s="9" t="s">
        <v>7074</v>
      </c>
      <c r="I5089" s="10">
        <v>0</v>
      </c>
      <c r="J5089" s="12">
        <v>87</v>
      </c>
      <c r="K5089" s="12">
        <v>20</v>
      </c>
      <c r="L5089" s="12">
        <v>0</v>
      </c>
      <c r="M5089" s="12">
        <v>0</v>
      </c>
      <c r="N5089" s="39">
        <v>0</v>
      </c>
      <c r="O5089" s="31">
        <v>0.02</v>
      </c>
      <c r="P5089" s="36" t="s">
        <v>99</v>
      </c>
    </row>
    <row r="5090" spans="1:16" ht="252" x14ac:dyDescent="0.25">
      <c r="A5090" s="34">
        <v>41439</v>
      </c>
      <c r="B5090" s="34">
        <v>41441</v>
      </c>
      <c r="C5090" s="11">
        <v>2013</v>
      </c>
      <c r="D5090" s="11" t="s">
        <v>34</v>
      </c>
      <c r="E5090" s="11" t="s">
        <v>35</v>
      </c>
      <c r="F5090" s="36" t="s">
        <v>57</v>
      </c>
      <c r="G5090" s="9" t="s">
        <v>7075</v>
      </c>
      <c r="H5090" s="9" t="s">
        <v>7076</v>
      </c>
      <c r="I5090" s="10">
        <v>1</v>
      </c>
      <c r="J5090" s="12">
        <v>213000</v>
      </c>
      <c r="K5090" s="12">
        <v>161</v>
      </c>
      <c r="L5090" s="12">
        <v>67</v>
      </c>
      <c r="M5090" s="12">
        <v>11</v>
      </c>
      <c r="N5090" s="39">
        <v>0</v>
      </c>
      <c r="O5090" s="31">
        <v>255.4</v>
      </c>
      <c r="P5090" s="36" t="s">
        <v>38</v>
      </c>
    </row>
    <row r="5091" spans="1:16" ht="60" x14ac:dyDescent="0.25">
      <c r="A5091" s="34">
        <v>41439</v>
      </c>
      <c r="B5091" s="34">
        <v>41439</v>
      </c>
      <c r="C5091" s="11">
        <v>2013</v>
      </c>
      <c r="D5091" s="11" t="s">
        <v>34</v>
      </c>
      <c r="E5091" s="11" t="s">
        <v>35</v>
      </c>
      <c r="F5091" s="36" t="s">
        <v>65</v>
      </c>
      <c r="G5091" s="36" t="s">
        <v>7077</v>
      </c>
      <c r="H5091" s="9" t="s">
        <v>7078</v>
      </c>
      <c r="I5091" s="10">
        <v>0</v>
      </c>
      <c r="J5091" s="12">
        <v>489</v>
      </c>
      <c r="K5091" s="12">
        <v>0</v>
      </c>
      <c r="L5091" s="12">
        <v>0</v>
      </c>
      <c r="M5091" s="12">
        <v>0</v>
      </c>
      <c r="N5091" s="39">
        <v>0</v>
      </c>
      <c r="O5091" s="31">
        <v>0</v>
      </c>
      <c r="P5091" s="36" t="s">
        <v>99</v>
      </c>
    </row>
    <row r="5092" spans="1:16" ht="60" x14ac:dyDescent="0.25">
      <c r="A5092" s="38">
        <v>41440</v>
      </c>
      <c r="B5092" s="38">
        <v>41440</v>
      </c>
      <c r="C5092" s="11">
        <v>2013</v>
      </c>
      <c r="D5092" s="35" t="s">
        <v>115</v>
      </c>
      <c r="E5092" s="11" t="s">
        <v>116</v>
      </c>
      <c r="F5092" s="36" t="s">
        <v>55</v>
      </c>
      <c r="G5092" s="36" t="s">
        <v>242</v>
      </c>
      <c r="H5092" s="9" t="s">
        <v>7079</v>
      </c>
      <c r="I5092" s="10">
        <v>0</v>
      </c>
      <c r="J5092" s="12">
        <v>9</v>
      </c>
      <c r="K5092" s="12">
        <v>0</v>
      </c>
      <c r="L5092" s="12">
        <v>0</v>
      </c>
      <c r="M5092" s="12">
        <v>0</v>
      </c>
      <c r="N5092" s="39">
        <v>0</v>
      </c>
      <c r="O5092" s="31">
        <v>0</v>
      </c>
      <c r="P5092" s="36" t="s">
        <v>99</v>
      </c>
    </row>
    <row r="5093" spans="1:16" ht="48" x14ac:dyDescent="0.25">
      <c r="A5093" s="34">
        <v>41441</v>
      </c>
      <c r="B5093" s="34">
        <v>41441</v>
      </c>
      <c r="C5093" s="11">
        <v>2013</v>
      </c>
      <c r="D5093" s="11" t="s">
        <v>34</v>
      </c>
      <c r="E5093" s="11" t="s">
        <v>35</v>
      </c>
      <c r="F5093" s="36" t="s">
        <v>92</v>
      </c>
      <c r="G5093" s="36" t="s">
        <v>7080</v>
      </c>
      <c r="H5093" s="9" t="s">
        <v>7081</v>
      </c>
      <c r="I5093" s="10">
        <v>2</v>
      </c>
      <c r="J5093" s="12">
        <v>2</v>
      </c>
      <c r="K5093" s="12">
        <v>0</v>
      </c>
      <c r="L5093" s="12">
        <v>0</v>
      </c>
      <c r="M5093" s="12">
        <v>0</v>
      </c>
      <c r="N5093" s="39">
        <v>0</v>
      </c>
      <c r="O5093" s="31">
        <v>0</v>
      </c>
      <c r="P5093" s="36" t="s">
        <v>99</v>
      </c>
    </row>
    <row r="5094" spans="1:16" ht="48" x14ac:dyDescent="0.25">
      <c r="A5094" s="38">
        <v>41441</v>
      </c>
      <c r="B5094" s="38">
        <v>41441</v>
      </c>
      <c r="C5094" s="11">
        <v>2013</v>
      </c>
      <c r="D5094" s="35" t="s">
        <v>13</v>
      </c>
      <c r="E5094" s="11" t="s">
        <v>112</v>
      </c>
      <c r="F5094" s="36" t="s">
        <v>69</v>
      </c>
      <c r="G5094" s="36" t="s">
        <v>1335</v>
      </c>
      <c r="H5094" s="9" t="s">
        <v>7082</v>
      </c>
      <c r="I5094" s="10">
        <v>0</v>
      </c>
      <c r="J5094" s="12">
        <v>0</v>
      </c>
      <c r="K5094" s="12">
        <v>0</v>
      </c>
      <c r="L5094" s="12">
        <v>0</v>
      </c>
      <c r="M5094" s="12">
        <v>0</v>
      </c>
      <c r="N5094" s="39">
        <v>0</v>
      </c>
      <c r="O5094" s="31">
        <v>0</v>
      </c>
      <c r="P5094" s="36" t="s">
        <v>99</v>
      </c>
    </row>
    <row r="5095" spans="1:16" ht="48" x14ac:dyDescent="0.25">
      <c r="A5095" s="38">
        <v>41442</v>
      </c>
      <c r="B5095" s="38">
        <v>41442</v>
      </c>
      <c r="C5095" s="11">
        <v>2013</v>
      </c>
      <c r="D5095" s="35" t="s">
        <v>115</v>
      </c>
      <c r="E5095" s="11" t="s">
        <v>116</v>
      </c>
      <c r="F5095" s="36" t="s">
        <v>253</v>
      </c>
      <c r="G5095" s="36" t="s">
        <v>7083</v>
      </c>
      <c r="H5095" s="9" t="s">
        <v>7084</v>
      </c>
      <c r="I5095" s="10">
        <v>0</v>
      </c>
      <c r="J5095" s="12">
        <v>1</v>
      </c>
      <c r="K5095" s="12">
        <v>0</v>
      </c>
      <c r="L5095" s="12">
        <v>0</v>
      </c>
      <c r="M5095" s="12">
        <v>0</v>
      </c>
      <c r="N5095" s="39">
        <v>0</v>
      </c>
      <c r="O5095" s="31">
        <v>0.2</v>
      </c>
      <c r="P5095" s="36" t="s">
        <v>99</v>
      </c>
    </row>
    <row r="5096" spans="1:16" ht="36" x14ac:dyDescent="0.25">
      <c r="A5096" s="38">
        <v>41443</v>
      </c>
      <c r="B5096" s="38">
        <v>41443</v>
      </c>
      <c r="C5096" s="11">
        <v>2013</v>
      </c>
      <c r="D5096" s="35" t="s">
        <v>115</v>
      </c>
      <c r="E5096" s="11" t="s">
        <v>116</v>
      </c>
      <c r="F5096" s="36" t="s">
        <v>21</v>
      </c>
      <c r="G5096" s="36" t="s">
        <v>6921</v>
      </c>
      <c r="H5096" s="9" t="s">
        <v>7085</v>
      </c>
      <c r="I5096" s="10">
        <v>0</v>
      </c>
      <c r="J5096" s="12">
        <v>0</v>
      </c>
      <c r="K5096" s="12">
        <v>0</v>
      </c>
      <c r="L5096" s="12">
        <v>0</v>
      </c>
      <c r="M5096" s="12">
        <v>0</v>
      </c>
      <c r="N5096" s="39">
        <v>0</v>
      </c>
      <c r="O5096" s="31">
        <v>0.5</v>
      </c>
      <c r="P5096" s="36" t="s">
        <v>99</v>
      </c>
    </row>
    <row r="5097" spans="1:16" ht="60" x14ac:dyDescent="0.25">
      <c r="A5097" s="38">
        <v>41443</v>
      </c>
      <c r="B5097" s="38">
        <v>41443</v>
      </c>
      <c r="C5097" s="11">
        <v>2013</v>
      </c>
      <c r="D5097" s="11" t="s">
        <v>34</v>
      </c>
      <c r="E5097" s="11" t="s">
        <v>333</v>
      </c>
      <c r="F5097" s="36" t="s">
        <v>24</v>
      </c>
      <c r="G5097" s="36" t="s">
        <v>7086</v>
      </c>
      <c r="H5097" s="9" t="s">
        <v>7087</v>
      </c>
      <c r="I5097" s="10">
        <v>0</v>
      </c>
      <c r="J5097" s="12">
        <v>30</v>
      </c>
      <c r="K5097" s="12">
        <v>6</v>
      </c>
      <c r="L5097" s="12">
        <v>0</v>
      </c>
      <c r="M5097" s="12">
        <v>0</v>
      </c>
      <c r="N5097" s="39">
        <v>0</v>
      </c>
      <c r="O5097" s="31">
        <v>0</v>
      </c>
      <c r="P5097" s="36" t="s">
        <v>99</v>
      </c>
    </row>
    <row r="5098" spans="1:16" ht="84" x14ac:dyDescent="0.25">
      <c r="A5098" s="34">
        <v>41443</v>
      </c>
      <c r="B5098" s="34">
        <v>41443</v>
      </c>
      <c r="C5098" s="11">
        <v>2013</v>
      </c>
      <c r="D5098" s="11" t="s">
        <v>34</v>
      </c>
      <c r="E5098" s="11" t="s">
        <v>67</v>
      </c>
      <c r="F5098" s="36" t="s">
        <v>189</v>
      </c>
      <c r="G5098" s="36" t="s">
        <v>7071</v>
      </c>
      <c r="H5098" s="9" t="s">
        <v>7088</v>
      </c>
      <c r="I5098" s="10">
        <v>0</v>
      </c>
      <c r="J5098" s="12">
        <v>425</v>
      </c>
      <c r="K5098" s="12">
        <v>85</v>
      </c>
      <c r="L5098" s="12">
        <v>0</v>
      </c>
      <c r="M5098" s="12">
        <v>0</v>
      </c>
      <c r="N5098" s="39">
        <v>0</v>
      </c>
      <c r="O5098" s="31">
        <v>0.1</v>
      </c>
      <c r="P5098" s="36" t="s">
        <v>99</v>
      </c>
    </row>
    <row r="5099" spans="1:16" ht="132" x14ac:dyDescent="0.25">
      <c r="A5099" s="34">
        <v>41444</v>
      </c>
      <c r="B5099" s="34">
        <v>41447</v>
      </c>
      <c r="C5099" s="11">
        <v>2013</v>
      </c>
      <c r="D5099" s="11" t="s">
        <v>34</v>
      </c>
      <c r="E5099" s="11" t="s">
        <v>67</v>
      </c>
      <c r="F5099" s="36" t="s">
        <v>162</v>
      </c>
      <c r="G5099" s="36" t="s">
        <v>7089</v>
      </c>
      <c r="H5099" s="9" t="s">
        <v>7090</v>
      </c>
      <c r="I5099" s="10">
        <v>2</v>
      </c>
      <c r="J5099" s="12">
        <v>254893</v>
      </c>
      <c r="K5099" s="12">
        <v>382</v>
      </c>
      <c r="L5099" s="12">
        <v>19</v>
      </c>
      <c r="M5099" s="12">
        <v>4</v>
      </c>
      <c r="N5099" s="39">
        <v>10512</v>
      </c>
      <c r="O5099" s="31">
        <v>4530.6000000000004</v>
      </c>
      <c r="P5099" s="36" t="s">
        <v>38</v>
      </c>
    </row>
    <row r="5100" spans="1:16" ht="96" x14ac:dyDescent="0.25">
      <c r="A5100" s="38">
        <v>41444</v>
      </c>
      <c r="B5100" s="38">
        <v>41444</v>
      </c>
      <c r="C5100" s="11">
        <v>2013</v>
      </c>
      <c r="D5100" s="35" t="s">
        <v>13</v>
      </c>
      <c r="E5100" s="11" t="s">
        <v>125</v>
      </c>
      <c r="F5100" s="36" t="s">
        <v>92</v>
      </c>
      <c r="G5100" s="36" t="s">
        <v>92</v>
      </c>
      <c r="H5100" s="9" t="s">
        <v>7091</v>
      </c>
      <c r="I5100" s="10">
        <v>1</v>
      </c>
      <c r="J5100" s="12">
        <v>102</v>
      </c>
      <c r="K5100" s="12">
        <v>0</v>
      </c>
      <c r="L5100" s="12">
        <v>0</v>
      </c>
      <c r="M5100" s="12">
        <v>0</v>
      </c>
      <c r="N5100" s="39">
        <v>0</v>
      </c>
      <c r="O5100" s="31">
        <v>0</v>
      </c>
      <c r="P5100" s="36" t="s">
        <v>99</v>
      </c>
    </row>
    <row r="5101" spans="1:16" ht="60" x14ac:dyDescent="0.25">
      <c r="A5101" s="38">
        <v>41446</v>
      </c>
      <c r="B5101" s="38">
        <v>41446</v>
      </c>
      <c r="C5101" s="11">
        <v>2013</v>
      </c>
      <c r="D5101" s="35" t="s">
        <v>115</v>
      </c>
      <c r="E5101" s="11" t="s">
        <v>350</v>
      </c>
      <c r="F5101" s="36" t="s">
        <v>162</v>
      </c>
      <c r="G5101" s="36" t="s">
        <v>7092</v>
      </c>
      <c r="H5101" s="9" t="s">
        <v>7093</v>
      </c>
      <c r="I5101" s="10">
        <v>0</v>
      </c>
      <c r="J5101" s="12">
        <v>6</v>
      </c>
      <c r="K5101" s="12">
        <v>0</v>
      </c>
      <c r="L5101" s="12">
        <v>0</v>
      </c>
      <c r="M5101" s="12">
        <v>0</v>
      </c>
      <c r="N5101" s="39">
        <v>0</v>
      </c>
      <c r="O5101" s="31">
        <v>0</v>
      </c>
      <c r="P5101" s="36" t="s">
        <v>99</v>
      </c>
    </row>
    <row r="5102" spans="1:16" ht="60" x14ac:dyDescent="0.25">
      <c r="A5102" s="34">
        <v>41446</v>
      </c>
      <c r="B5102" s="34">
        <v>41446</v>
      </c>
      <c r="C5102" s="11">
        <v>2013</v>
      </c>
      <c r="D5102" s="11" t="s">
        <v>34</v>
      </c>
      <c r="E5102" s="11" t="s">
        <v>35</v>
      </c>
      <c r="F5102" s="36" t="s">
        <v>92</v>
      </c>
      <c r="G5102" s="36" t="s">
        <v>423</v>
      </c>
      <c r="H5102" s="9" t="s">
        <v>7094</v>
      </c>
      <c r="I5102" s="10">
        <v>2</v>
      </c>
      <c r="J5102" s="12">
        <v>2</v>
      </c>
      <c r="K5102" s="12">
        <v>0</v>
      </c>
      <c r="L5102" s="12">
        <v>0</v>
      </c>
      <c r="M5102" s="12">
        <v>0</v>
      </c>
      <c r="N5102" s="39">
        <v>0</v>
      </c>
      <c r="O5102" s="31">
        <v>0.05</v>
      </c>
      <c r="P5102" s="36" t="s">
        <v>99</v>
      </c>
    </row>
    <row r="5103" spans="1:16" ht="60" x14ac:dyDescent="0.25">
      <c r="A5103" s="38">
        <v>41447</v>
      </c>
      <c r="B5103" s="38">
        <v>41447</v>
      </c>
      <c r="C5103" s="11">
        <v>2013</v>
      </c>
      <c r="D5103" s="35" t="s">
        <v>115</v>
      </c>
      <c r="E5103" s="11" t="s">
        <v>116</v>
      </c>
      <c r="F5103" s="36" t="s">
        <v>19</v>
      </c>
      <c r="G5103" s="36" t="s">
        <v>641</v>
      </c>
      <c r="H5103" s="9" t="s">
        <v>7095</v>
      </c>
      <c r="I5103" s="10">
        <v>0</v>
      </c>
      <c r="J5103" s="12">
        <v>22</v>
      </c>
      <c r="K5103" s="12">
        <v>0</v>
      </c>
      <c r="L5103" s="12">
        <v>0</v>
      </c>
      <c r="M5103" s="12">
        <v>0</v>
      </c>
      <c r="N5103" s="39">
        <v>0</v>
      </c>
      <c r="O5103" s="31">
        <v>0.25</v>
      </c>
      <c r="P5103" s="36" t="s">
        <v>99</v>
      </c>
    </row>
    <row r="5104" spans="1:16" ht="60" x14ac:dyDescent="0.25">
      <c r="A5104" s="38">
        <v>41450</v>
      </c>
      <c r="B5104" s="38">
        <v>41450</v>
      </c>
      <c r="C5104" s="11">
        <v>2013</v>
      </c>
      <c r="D5104" s="11" t="s">
        <v>34</v>
      </c>
      <c r="E5104" s="11" t="s">
        <v>333</v>
      </c>
      <c r="F5104" s="36" t="s">
        <v>55</v>
      </c>
      <c r="G5104" s="36" t="s">
        <v>7096</v>
      </c>
      <c r="H5104" s="9" t="s">
        <v>7097</v>
      </c>
      <c r="I5104" s="10">
        <v>1</v>
      </c>
      <c r="J5104" s="12">
        <v>45</v>
      </c>
      <c r="K5104" s="12">
        <v>5</v>
      </c>
      <c r="L5104" s="12">
        <v>0</v>
      </c>
      <c r="M5104" s="12">
        <v>0</v>
      </c>
      <c r="N5104" s="39">
        <v>0</v>
      </c>
      <c r="O5104" s="31">
        <v>0</v>
      </c>
      <c r="P5104" s="36" t="s">
        <v>99</v>
      </c>
    </row>
    <row r="5105" spans="1:16" ht="96" x14ac:dyDescent="0.25">
      <c r="A5105" s="38">
        <v>41453</v>
      </c>
      <c r="B5105" s="38">
        <v>41453</v>
      </c>
      <c r="C5105" s="11">
        <v>2013</v>
      </c>
      <c r="D5105" s="35" t="s">
        <v>13</v>
      </c>
      <c r="E5105" s="11" t="s">
        <v>173</v>
      </c>
      <c r="F5105" s="36" t="s">
        <v>28</v>
      </c>
      <c r="G5105" s="36" t="s">
        <v>228</v>
      </c>
      <c r="H5105" s="9" t="s">
        <v>7098</v>
      </c>
      <c r="I5105" s="10">
        <v>0</v>
      </c>
      <c r="J5105" s="12">
        <v>8</v>
      </c>
      <c r="K5105" s="12">
        <v>0</v>
      </c>
      <c r="L5105" s="12">
        <v>0</v>
      </c>
      <c r="M5105" s="12">
        <v>0</v>
      </c>
      <c r="N5105" s="39">
        <v>0</v>
      </c>
      <c r="O5105" s="31">
        <v>0</v>
      </c>
      <c r="P5105" s="36" t="s">
        <v>99</v>
      </c>
    </row>
    <row r="5106" spans="1:16" ht="60" x14ac:dyDescent="0.25">
      <c r="A5106" s="34">
        <v>41453</v>
      </c>
      <c r="B5106" s="34">
        <v>41453</v>
      </c>
      <c r="C5106" s="11">
        <v>2013</v>
      </c>
      <c r="D5106" s="35" t="s">
        <v>115</v>
      </c>
      <c r="E5106" s="11" t="s">
        <v>116</v>
      </c>
      <c r="F5106" s="36" t="s">
        <v>15</v>
      </c>
      <c r="G5106" s="36" t="s">
        <v>486</v>
      </c>
      <c r="H5106" s="9" t="s">
        <v>7099</v>
      </c>
      <c r="I5106" s="10">
        <v>0</v>
      </c>
      <c r="J5106" s="12">
        <v>7</v>
      </c>
      <c r="K5106" s="12">
        <v>0</v>
      </c>
      <c r="L5106" s="12">
        <v>0</v>
      </c>
      <c r="M5106" s="12">
        <v>0</v>
      </c>
      <c r="N5106" s="39">
        <v>0</v>
      </c>
      <c r="O5106" s="31">
        <v>0</v>
      </c>
      <c r="P5106" s="36" t="s">
        <v>99</v>
      </c>
    </row>
    <row r="5107" spans="1:16" ht="60" x14ac:dyDescent="0.25">
      <c r="A5107" s="38">
        <v>41456</v>
      </c>
      <c r="B5107" s="38">
        <v>41456</v>
      </c>
      <c r="C5107" s="11">
        <v>2013</v>
      </c>
      <c r="D5107" s="35" t="s">
        <v>13</v>
      </c>
      <c r="E5107" s="11" t="s">
        <v>125</v>
      </c>
      <c r="F5107" s="36" t="s">
        <v>47</v>
      </c>
      <c r="G5107" s="36" t="s">
        <v>1807</v>
      </c>
      <c r="H5107" s="9" t="s">
        <v>7100</v>
      </c>
      <c r="I5107" s="10">
        <v>0</v>
      </c>
      <c r="J5107" s="12">
        <v>8</v>
      </c>
      <c r="K5107" s="12">
        <v>0</v>
      </c>
      <c r="L5107" s="12">
        <v>0</v>
      </c>
      <c r="M5107" s="12">
        <v>0</v>
      </c>
      <c r="N5107" s="39">
        <v>0</v>
      </c>
      <c r="O5107" s="31">
        <v>0</v>
      </c>
      <c r="P5107" s="36" t="s">
        <v>99</v>
      </c>
    </row>
    <row r="5108" spans="1:16" ht="84" x14ac:dyDescent="0.25">
      <c r="A5108" s="38">
        <v>41458</v>
      </c>
      <c r="B5108" s="38">
        <v>41458</v>
      </c>
      <c r="C5108" s="11">
        <v>2013</v>
      </c>
      <c r="D5108" s="11" t="s">
        <v>34</v>
      </c>
      <c r="E5108" s="11" t="s">
        <v>35</v>
      </c>
      <c r="F5108" s="36" t="s">
        <v>189</v>
      </c>
      <c r="G5108" s="36" t="s">
        <v>285</v>
      </c>
      <c r="H5108" s="9" t="s">
        <v>7101</v>
      </c>
      <c r="I5108" s="10">
        <v>0</v>
      </c>
      <c r="J5108" s="12">
        <v>3000</v>
      </c>
      <c r="K5108" s="12">
        <v>0</v>
      </c>
      <c r="L5108" s="12">
        <v>4</v>
      </c>
      <c r="M5108" s="12">
        <v>0</v>
      </c>
      <c r="N5108" s="39">
        <v>0</v>
      </c>
      <c r="O5108" s="31">
        <v>0.1</v>
      </c>
      <c r="P5108" s="36" t="s">
        <v>99</v>
      </c>
    </row>
    <row r="5109" spans="1:16" ht="60" x14ac:dyDescent="0.25">
      <c r="A5109" s="34">
        <v>41460</v>
      </c>
      <c r="B5109" s="34">
        <v>41461</v>
      </c>
      <c r="C5109" s="11">
        <v>2013</v>
      </c>
      <c r="D5109" s="11" t="s">
        <v>34</v>
      </c>
      <c r="E5109" s="11" t="s">
        <v>67</v>
      </c>
      <c r="F5109" s="36" t="s">
        <v>15</v>
      </c>
      <c r="G5109" s="36" t="s">
        <v>7102</v>
      </c>
      <c r="H5109" s="9" t="s">
        <v>7103</v>
      </c>
      <c r="I5109" s="10">
        <v>0</v>
      </c>
      <c r="J5109" s="12">
        <v>85</v>
      </c>
      <c r="K5109" s="12">
        <v>17</v>
      </c>
      <c r="L5109" s="12">
        <v>0</v>
      </c>
      <c r="M5109" s="12">
        <v>0</v>
      </c>
      <c r="N5109" s="39">
        <v>0</v>
      </c>
      <c r="O5109" s="31">
        <v>71.2</v>
      </c>
      <c r="P5109" s="36" t="s">
        <v>298</v>
      </c>
    </row>
    <row r="5110" spans="1:16" ht="96" x14ac:dyDescent="0.25">
      <c r="A5110" s="38">
        <v>41461</v>
      </c>
      <c r="B5110" s="38">
        <v>41461</v>
      </c>
      <c r="C5110" s="11">
        <v>2013</v>
      </c>
      <c r="D5110" s="11" t="s">
        <v>34</v>
      </c>
      <c r="E5110" s="11" t="s">
        <v>35</v>
      </c>
      <c r="F5110" s="36" t="s">
        <v>77</v>
      </c>
      <c r="G5110" s="36" t="s">
        <v>943</v>
      </c>
      <c r="H5110" s="9" t="s">
        <v>7104</v>
      </c>
      <c r="I5110" s="10">
        <v>1</v>
      </c>
      <c r="J5110" s="12">
        <v>5003</v>
      </c>
      <c r="K5110" s="12">
        <v>1000</v>
      </c>
      <c r="L5110" s="12">
        <v>0</v>
      </c>
      <c r="M5110" s="12">
        <v>0</v>
      </c>
      <c r="N5110" s="39">
        <v>0</v>
      </c>
      <c r="O5110" s="31">
        <v>0.3</v>
      </c>
      <c r="P5110" s="36" t="s">
        <v>99</v>
      </c>
    </row>
    <row r="5111" spans="1:16" ht="48" x14ac:dyDescent="0.25">
      <c r="A5111" s="38">
        <v>41461</v>
      </c>
      <c r="B5111" s="38">
        <v>41461</v>
      </c>
      <c r="C5111" s="11">
        <v>2013</v>
      </c>
      <c r="D5111" s="35" t="s">
        <v>115</v>
      </c>
      <c r="E5111" s="11" t="s">
        <v>116</v>
      </c>
      <c r="F5111" s="36" t="s">
        <v>19</v>
      </c>
      <c r="G5111" s="36" t="s">
        <v>641</v>
      </c>
      <c r="H5111" s="9" t="s">
        <v>7105</v>
      </c>
      <c r="I5111" s="10">
        <v>0</v>
      </c>
      <c r="J5111" s="12">
        <v>19</v>
      </c>
      <c r="K5111" s="12">
        <v>0</v>
      </c>
      <c r="L5111" s="12">
        <v>0</v>
      </c>
      <c r="M5111" s="12">
        <v>0</v>
      </c>
      <c r="N5111" s="39">
        <v>0</v>
      </c>
      <c r="O5111" s="31">
        <v>0</v>
      </c>
      <c r="P5111" s="36" t="s">
        <v>99</v>
      </c>
    </row>
    <row r="5112" spans="1:16" ht="60" x14ac:dyDescent="0.25">
      <c r="A5112" s="38">
        <v>41462</v>
      </c>
      <c r="B5112" s="38">
        <v>41462</v>
      </c>
      <c r="C5112" s="11">
        <v>2013</v>
      </c>
      <c r="D5112" s="11" t="s">
        <v>34</v>
      </c>
      <c r="E5112" s="11" t="s">
        <v>35</v>
      </c>
      <c r="F5112" s="36" t="s">
        <v>42</v>
      </c>
      <c r="G5112" s="36" t="s">
        <v>7106</v>
      </c>
      <c r="H5112" s="9" t="s">
        <v>7107</v>
      </c>
      <c r="I5112" s="10">
        <v>1</v>
      </c>
      <c r="J5112" s="12">
        <v>5</v>
      </c>
      <c r="K5112" s="12">
        <v>0</v>
      </c>
      <c r="L5112" s="12">
        <v>0</v>
      </c>
      <c r="M5112" s="12">
        <v>0</v>
      </c>
      <c r="N5112" s="39">
        <v>0</v>
      </c>
      <c r="O5112" s="31">
        <v>0</v>
      </c>
      <c r="P5112" s="36" t="s">
        <v>99</v>
      </c>
    </row>
    <row r="5113" spans="1:16" ht="72" x14ac:dyDescent="0.25">
      <c r="A5113" s="38">
        <v>41462</v>
      </c>
      <c r="B5113" s="38">
        <v>41462</v>
      </c>
      <c r="C5113" s="11">
        <v>2013</v>
      </c>
      <c r="D5113" s="11" t="s">
        <v>34</v>
      </c>
      <c r="E5113" s="11" t="s">
        <v>35</v>
      </c>
      <c r="F5113" s="36" t="s">
        <v>44</v>
      </c>
      <c r="G5113" s="36" t="s">
        <v>7108</v>
      </c>
      <c r="H5113" s="9" t="s">
        <v>7109</v>
      </c>
      <c r="I5113" s="10">
        <v>0</v>
      </c>
      <c r="J5113" s="12">
        <v>245</v>
      </c>
      <c r="K5113" s="12">
        <v>49</v>
      </c>
      <c r="L5113" s="12">
        <v>1</v>
      </c>
      <c r="M5113" s="12">
        <v>1</v>
      </c>
      <c r="N5113" s="39">
        <v>0</v>
      </c>
      <c r="O5113" s="31">
        <v>7.4999999999999997E-2</v>
      </c>
      <c r="P5113" s="36" t="s">
        <v>99</v>
      </c>
    </row>
    <row r="5114" spans="1:16" ht="48" x14ac:dyDescent="0.25">
      <c r="A5114" s="38">
        <v>41463</v>
      </c>
      <c r="B5114" s="38">
        <v>41463</v>
      </c>
      <c r="C5114" s="11">
        <v>2013</v>
      </c>
      <c r="D5114" s="11" t="s">
        <v>34</v>
      </c>
      <c r="E5114" s="11" t="s">
        <v>35</v>
      </c>
      <c r="F5114" s="36" t="s">
        <v>44</v>
      </c>
      <c r="G5114" s="36" t="s">
        <v>1001</v>
      </c>
      <c r="H5114" s="9" t="s">
        <v>7110</v>
      </c>
      <c r="I5114" s="10">
        <v>1</v>
      </c>
      <c r="J5114" s="12">
        <v>5</v>
      </c>
      <c r="K5114" s="12">
        <v>0</v>
      </c>
      <c r="L5114" s="12">
        <v>0</v>
      </c>
      <c r="M5114" s="12">
        <v>0</v>
      </c>
      <c r="N5114" s="39">
        <v>0</v>
      </c>
      <c r="O5114" s="31">
        <v>0</v>
      </c>
      <c r="P5114" s="36" t="s">
        <v>99</v>
      </c>
    </row>
    <row r="5115" spans="1:16" ht="72" x14ac:dyDescent="0.25">
      <c r="A5115" s="38">
        <v>41463</v>
      </c>
      <c r="B5115" s="38">
        <v>41463</v>
      </c>
      <c r="C5115" s="11">
        <v>2013</v>
      </c>
      <c r="D5115" s="11" t="s">
        <v>34</v>
      </c>
      <c r="E5115" s="11" t="s">
        <v>35</v>
      </c>
      <c r="F5115" s="36" t="s">
        <v>42</v>
      </c>
      <c r="G5115" s="36" t="s">
        <v>4189</v>
      </c>
      <c r="H5115" s="9" t="s">
        <v>7111</v>
      </c>
      <c r="I5115" s="10">
        <v>0</v>
      </c>
      <c r="J5115" s="12">
        <v>10</v>
      </c>
      <c r="K5115" s="12">
        <v>2</v>
      </c>
      <c r="L5115" s="12">
        <v>0</v>
      </c>
      <c r="M5115" s="12">
        <v>0</v>
      </c>
      <c r="N5115" s="39">
        <v>0</v>
      </c>
      <c r="O5115" s="31">
        <v>0</v>
      </c>
      <c r="P5115" s="36" t="s">
        <v>99</v>
      </c>
    </row>
    <row r="5116" spans="1:16" ht="96" x14ac:dyDescent="0.25">
      <c r="A5116" s="38">
        <v>41464</v>
      </c>
      <c r="B5116" s="38">
        <v>41464</v>
      </c>
      <c r="C5116" s="11">
        <v>2013</v>
      </c>
      <c r="D5116" s="11" t="s">
        <v>34</v>
      </c>
      <c r="E5116" s="11" t="s">
        <v>35</v>
      </c>
      <c r="F5116" s="36" t="s">
        <v>75</v>
      </c>
      <c r="G5116" s="36" t="s">
        <v>7112</v>
      </c>
      <c r="H5116" s="9" t="s">
        <v>7113</v>
      </c>
      <c r="I5116" s="10">
        <v>1</v>
      </c>
      <c r="J5116" s="12">
        <v>7</v>
      </c>
      <c r="K5116" s="12">
        <v>0</v>
      </c>
      <c r="L5116" s="12">
        <v>0</v>
      </c>
      <c r="M5116" s="12">
        <v>0</v>
      </c>
      <c r="N5116" s="39">
        <v>0</v>
      </c>
      <c r="O5116" s="31">
        <v>0</v>
      </c>
      <c r="P5116" s="36" t="s">
        <v>99</v>
      </c>
    </row>
    <row r="5117" spans="1:16" ht="72" x14ac:dyDescent="0.25">
      <c r="A5117" s="38">
        <v>41465</v>
      </c>
      <c r="B5117" s="38">
        <v>41465</v>
      </c>
      <c r="C5117" s="11">
        <v>2013</v>
      </c>
      <c r="D5117" s="11" t="s">
        <v>34</v>
      </c>
      <c r="E5117" s="11" t="s">
        <v>35</v>
      </c>
      <c r="F5117" s="36" t="s">
        <v>155</v>
      </c>
      <c r="G5117" s="36" t="s">
        <v>3795</v>
      </c>
      <c r="H5117" s="9" t="s">
        <v>7114</v>
      </c>
      <c r="I5117" s="10">
        <v>0</v>
      </c>
      <c r="J5117" s="12">
        <v>70</v>
      </c>
      <c r="K5117" s="12">
        <v>0</v>
      </c>
      <c r="L5117" s="12">
        <v>0</v>
      </c>
      <c r="M5117" s="12">
        <v>0</v>
      </c>
      <c r="N5117" s="39">
        <v>0</v>
      </c>
      <c r="O5117" s="31">
        <v>0.1</v>
      </c>
      <c r="P5117" s="36" t="s">
        <v>99</v>
      </c>
    </row>
    <row r="5118" spans="1:16" ht="24" x14ac:dyDescent="0.25">
      <c r="A5118" s="34">
        <v>41468</v>
      </c>
      <c r="B5118" s="34">
        <v>41468</v>
      </c>
      <c r="C5118" s="11">
        <v>2013</v>
      </c>
      <c r="D5118" s="11" t="s">
        <v>34</v>
      </c>
      <c r="E5118" s="11" t="s">
        <v>35</v>
      </c>
      <c r="F5118" s="36" t="s">
        <v>100</v>
      </c>
      <c r="G5118" s="36" t="s">
        <v>7115</v>
      </c>
      <c r="H5118" s="9" t="s">
        <v>7116</v>
      </c>
      <c r="I5118" s="10">
        <v>0</v>
      </c>
      <c r="J5118" s="12">
        <v>1</v>
      </c>
      <c r="K5118" s="12">
        <v>0</v>
      </c>
      <c r="L5118" s="12">
        <v>0</v>
      </c>
      <c r="M5118" s="12">
        <v>0</v>
      </c>
      <c r="N5118" s="39">
        <v>0</v>
      </c>
      <c r="O5118" s="31">
        <v>0</v>
      </c>
      <c r="P5118" s="36" t="s">
        <v>99</v>
      </c>
    </row>
    <row r="5119" spans="1:16" ht="60" x14ac:dyDescent="0.25">
      <c r="A5119" s="38">
        <v>41469</v>
      </c>
      <c r="B5119" s="38">
        <v>41469</v>
      </c>
      <c r="C5119" s="11">
        <v>2013</v>
      </c>
      <c r="D5119" s="35" t="s">
        <v>115</v>
      </c>
      <c r="E5119" s="11" t="s">
        <v>116</v>
      </c>
      <c r="F5119" s="36" t="s">
        <v>92</v>
      </c>
      <c r="G5119" s="36" t="s">
        <v>325</v>
      </c>
      <c r="H5119" s="9" t="s">
        <v>7117</v>
      </c>
      <c r="I5119" s="10">
        <v>1</v>
      </c>
      <c r="J5119" s="12">
        <v>3</v>
      </c>
      <c r="K5119" s="12">
        <v>0</v>
      </c>
      <c r="L5119" s="12">
        <v>0</v>
      </c>
      <c r="M5119" s="12">
        <v>0</v>
      </c>
      <c r="N5119" s="39">
        <v>0</v>
      </c>
      <c r="O5119" s="31">
        <v>1</v>
      </c>
      <c r="P5119" s="36" t="s">
        <v>99</v>
      </c>
    </row>
    <row r="5120" spans="1:16" ht="48" x14ac:dyDescent="0.25">
      <c r="A5120" s="38">
        <v>41470</v>
      </c>
      <c r="B5120" s="38">
        <v>41470</v>
      </c>
      <c r="C5120" s="11">
        <v>2013</v>
      </c>
      <c r="D5120" s="35" t="s">
        <v>13</v>
      </c>
      <c r="E5120" s="11" t="s">
        <v>125</v>
      </c>
      <c r="F5120" s="36" t="s">
        <v>47</v>
      </c>
      <c r="G5120" s="36" t="s">
        <v>7118</v>
      </c>
      <c r="H5120" s="9" t="s">
        <v>7119</v>
      </c>
      <c r="I5120" s="12">
        <v>0</v>
      </c>
      <c r="J5120" s="12">
        <v>9</v>
      </c>
      <c r="K5120" s="12">
        <v>1</v>
      </c>
      <c r="L5120" s="12">
        <v>0</v>
      </c>
      <c r="M5120" s="12">
        <v>0</v>
      </c>
      <c r="N5120" s="39">
        <v>0</v>
      </c>
      <c r="O5120" s="31">
        <v>0</v>
      </c>
      <c r="P5120" s="36" t="s">
        <v>99</v>
      </c>
    </row>
    <row r="5121" spans="1:16" ht="120" x14ac:dyDescent="0.25">
      <c r="A5121" s="38">
        <v>41471</v>
      </c>
      <c r="B5121" s="38">
        <v>41476</v>
      </c>
      <c r="C5121" s="11">
        <v>2013</v>
      </c>
      <c r="D5121" s="11" t="s">
        <v>34</v>
      </c>
      <c r="E5121" s="11" t="s">
        <v>35</v>
      </c>
      <c r="F5121" s="36" t="s">
        <v>21</v>
      </c>
      <c r="G5121" s="9" t="s">
        <v>7120</v>
      </c>
      <c r="H5121" s="9" t="s">
        <v>7121</v>
      </c>
      <c r="I5121" s="10">
        <v>0</v>
      </c>
      <c r="J5121" s="12">
        <v>10375</v>
      </c>
      <c r="K5121" s="12">
        <v>2075</v>
      </c>
      <c r="L5121" s="12">
        <v>0</v>
      </c>
      <c r="M5121" s="12">
        <v>0</v>
      </c>
      <c r="N5121" s="39">
        <v>0</v>
      </c>
      <c r="O5121" s="31">
        <f>896.3+14.43</f>
        <v>910.7299999999999</v>
      </c>
      <c r="P5121" s="36" t="s">
        <v>298</v>
      </c>
    </row>
    <row r="5122" spans="1:16" ht="60" x14ac:dyDescent="0.25">
      <c r="A5122" s="38">
        <v>41471</v>
      </c>
      <c r="B5122" s="38">
        <v>41471</v>
      </c>
      <c r="C5122" s="11">
        <v>2013</v>
      </c>
      <c r="D5122" s="11" t="s">
        <v>34</v>
      </c>
      <c r="E5122" s="11" t="s">
        <v>35</v>
      </c>
      <c r="F5122" s="36" t="s">
        <v>32</v>
      </c>
      <c r="G5122" s="36" t="s">
        <v>2294</v>
      </c>
      <c r="H5122" s="9" t="s">
        <v>7122</v>
      </c>
      <c r="I5122" s="10">
        <v>0</v>
      </c>
      <c r="J5122" s="12">
        <v>120</v>
      </c>
      <c r="K5122" s="12">
        <v>24</v>
      </c>
      <c r="L5122" s="12">
        <v>0</v>
      </c>
      <c r="M5122" s="12">
        <v>0</v>
      </c>
      <c r="N5122" s="39">
        <v>0</v>
      </c>
      <c r="O5122" s="31">
        <v>0.13</v>
      </c>
      <c r="P5122" s="36" t="s">
        <v>99</v>
      </c>
    </row>
    <row r="5123" spans="1:16" ht="48" x14ac:dyDescent="0.25">
      <c r="A5123" s="38">
        <v>41472</v>
      </c>
      <c r="B5123" s="38">
        <v>41472</v>
      </c>
      <c r="C5123" s="11">
        <v>2013</v>
      </c>
      <c r="D5123" s="11" t="s">
        <v>34</v>
      </c>
      <c r="E5123" s="11" t="s">
        <v>333</v>
      </c>
      <c r="F5123" s="36" t="s">
        <v>51</v>
      </c>
      <c r="G5123" s="36" t="s">
        <v>7123</v>
      </c>
      <c r="H5123" s="9" t="s">
        <v>7124</v>
      </c>
      <c r="I5123" s="10">
        <v>2</v>
      </c>
      <c r="J5123" s="12">
        <v>7</v>
      </c>
      <c r="K5123" s="12">
        <v>0</v>
      </c>
      <c r="L5123" s="12">
        <v>0</v>
      </c>
      <c r="M5123" s="12">
        <v>0</v>
      </c>
      <c r="N5123" s="39">
        <v>0</v>
      </c>
      <c r="O5123" s="31">
        <v>0</v>
      </c>
      <c r="P5123" s="36" t="s">
        <v>99</v>
      </c>
    </row>
    <row r="5124" spans="1:16" ht="72" x14ac:dyDescent="0.25">
      <c r="A5124" s="38">
        <v>41472</v>
      </c>
      <c r="B5124" s="38">
        <v>41472</v>
      </c>
      <c r="C5124" s="11">
        <v>2013</v>
      </c>
      <c r="D5124" s="35" t="s">
        <v>115</v>
      </c>
      <c r="E5124" s="11" t="s">
        <v>116</v>
      </c>
      <c r="F5124" s="36" t="s">
        <v>15</v>
      </c>
      <c r="G5124" s="36" t="s">
        <v>266</v>
      </c>
      <c r="H5124" s="9" t="s">
        <v>7125</v>
      </c>
      <c r="I5124" s="10">
        <v>0</v>
      </c>
      <c r="J5124" s="12">
        <v>15</v>
      </c>
      <c r="K5124" s="12">
        <v>0</v>
      </c>
      <c r="L5124" s="12">
        <v>0</v>
      </c>
      <c r="M5124" s="12">
        <v>0</v>
      </c>
      <c r="N5124" s="39">
        <v>0</v>
      </c>
      <c r="O5124" s="31">
        <v>0</v>
      </c>
      <c r="P5124" s="36" t="s">
        <v>99</v>
      </c>
    </row>
    <row r="5125" spans="1:16" ht="48" x14ac:dyDescent="0.25">
      <c r="A5125" s="38">
        <v>41473</v>
      </c>
      <c r="B5125" s="38">
        <v>41473</v>
      </c>
      <c r="C5125" s="11">
        <v>2013</v>
      </c>
      <c r="D5125" s="35" t="s">
        <v>115</v>
      </c>
      <c r="E5125" s="11" t="s">
        <v>116</v>
      </c>
      <c r="F5125" s="36" t="s">
        <v>24</v>
      </c>
      <c r="G5125" s="36" t="s">
        <v>7126</v>
      </c>
      <c r="H5125" s="9" t="s">
        <v>7127</v>
      </c>
      <c r="I5125" s="10">
        <v>2</v>
      </c>
      <c r="J5125" s="12">
        <v>17</v>
      </c>
      <c r="K5125" s="12">
        <v>0</v>
      </c>
      <c r="L5125" s="12">
        <v>0</v>
      </c>
      <c r="M5125" s="12">
        <v>0</v>
      </c>
      <c r="N5125" s="39">
        <v>0</v>
      </c>
      <c r="O5125" s="31">
        <v>0</v>
      </c>
      <c r="P5125" s="36" t="s">
        <v>99</v>
      </c>
    </row>
    <row r="5126" spans="1:16" ht="60" x14ac:dyDescent="0.25">
      <c r="A5126" s="34">
        <v>41473</v>
      </c>
      <c r="B5126" s="34">
        <v>41473</v>
      </c>
      <c r="C5126" s="11">
        <v>2013</v>
      </c>
      <c r="D5126" s="11" t="s">
        <v>34</v>
      </c>
      <c r="E5126" s="11" t="s">
        <v>35</v>
      </c>
      <c r="F5126" s="36" t="s">
        <v>24</v>
      </c>
      <c r="G5126" s="9" t="s">
        <v>7128</v>
      </c>
      <c r="H5126" s="9" t="s">
        <v>7129</v>
      </c>
      <c r="I5126" s="10">
        <v>0</v>
      </c>
      <c r="J5126" s="12">
        <v>4045</v>
      </c>
      <c r="K5126" s="12">
        <v>667</v>
      </c>
      <c r="L5126" s="12">
        <v>0</v>
      </c>
      <c r="M5126" s="12">
        <v>0</v>
      </c>
      <c r="N5126" s="39">
        <v>0</v>
      </c>
      <c r="O5126" s="31">
        <v>0.3</v>
      </c>
      <c r="P5126" s="36" t="s">
        <v>99</v>
      </c>
    </row>
    <row r="5127" spans="1:16" ht="72" x14ac:dyDescent="0.25">
      <c r="A5127" s="38">
        <v>41475</v>
      </c>
      <c r="B5127" s="38">
        <v>41475</v>
      </c>
      <c r="C5127" s="11">
        <v>2013</v>
      </c>
      <c r="D5127" s="11" t="s">
        <v>34</v>
      </c>
      <c r="E5127" s="11" t="s">
        <v>35</v>
      </c>
      <c r="F5127" s="36" t="s">
        <v>55</v>
      </c>
      <c r="G5127" s="36" t="s">
        <v>7130</v>
      </c>
      <c r="H5127" s="9" t="s">
        <v>7131</v>
      </c>
      <c r="I5127" s="10">
        <v>1</v>
      </c>
      <c r="J5127" s="12">
        <v>8</v>
      </c>
      <c r="K5127" s="12">
        <v>0</v>
      </c>
      <c r="L5127" s="12">
        <v>0</v>
      </c>
      <c r="M5127" s="12">
        <v>0</v>
      </c>
      <c r="N5127" s="39">
        <v>0</v>
      </c>
      <c r="O5127" s="31">
        <v>0</v>
      </c>
      <c r="P5127" s="36" t="s">
        <v>99</v>
      </c>
    </row>
    <row r="5128" spans="1:16" ht="60" x14ac:dyDescent="0.25">
      <c r="A5128" s="38">
        <v>41475</v>
      </c>
      <c r="B5128" s="38">
        <v>41475</v>
      </c>
      <c r="C5128" s="11">
        <v>2013</v>
      </c>
      <c r="D5128" s="11" t="s">
        <v>34</v>
      </c>
      <c r="E5128" s="11" t="s">
        <v>35</v>
      </c>
      <c r="F5128" s="36" t="s">
        <v>44</v>
      </c>
      <c r="G5128" s="36" t="s">
        <v>7132</v>
      </c>
      <c r="H5128" s="9" t="s">
        <v>7133</v>
      </c>
      <c r="I5128" s="10">
        <v>0</v>
      </c>
      <c r="J5128" s="12">
        <v>165</v>
      </c>
      <c r="K5128" s="12">
        <v>33</v>
      </c>
      <c r="L5128" s="12">
        <v>0</v>
      </c>
      <c r="M5128" s="12">
        <v>0</v>
      </c>
      <c r="N5128" s="39">
        <v>0</v>
      </c>
      <c r="O5128" s="31">
        <v>0</v>
      </c>
      <c r="P5128" s="36" t="s">
        <v>99</v>
      </c>
    </row>
    <row r="5129" spans="1:16" ht="72" x14ac:dyDescent="0.25">
      <c r="A5129" s="38">
        <v>41476</v>
      </c>
      <c r="B5129" s="38">
        <v>41476</v>
      </c>
      <c r="C5129" s="11">
        <v>2013</v>
      </c>
      <c r="D5129" s="11" t="s">
        <v>34</v>
      </c>
      <c r="E5129" s="11" t="s">
        <v>35</v>
      </c>
      <c r="F5129" s="36" t="s">
        <v>55</v>
      </c>
      <c r="G5129" s="36" t="s">
        <v>1039</v>
      </c>
      <c r="H5129" s="9" t="s">
        <v>7134</v>
      </c>
      <c r="I5129" s="12">
        <v>0</v>
      </c>
      <c r="J5129" s="12">
        <v>540</v>
      </c>
      <c r="K5129" s="12">
        <v>108</v>
      </c>
      <c r="L5129" s="12">
        <v>0</v>
      </c>
      <c r="M5129" s="12">
        <v>0</v>
      </c>
      <c r="N5129" s="39">
        <v>0</v>
      </c>
      <c r="O5129" s="31">
        <v>0.15</v>
      </c>
      <c r="P5129" s="36" t="s">
        <v>99</v>
      </c>
    </row>
    <row r="5130" spans="1:16" ht="72" x14ac:dyDescent="0.25">
      <c r="A5130" s="38">
        <v>41476</v>
      </c>
      <c r="B5130" s="38">
        <v>41476</v>
      </c>
      <c r="C5130" s="11">
        <v>2013</v>
      </c>
      <c r="D5130" s="35" t="s">
        <v>13</v>
      </c>
      <c r="E5130" s="11" t="s">
        <v>125</v>
      </c>
      <c r="F5130" s="36" t="s">
        <v>51</v>
      </c>
      <c r="G5130" s="36" t="s">
        <v>7135</v>
      </c>
      <c r="H5130" s="9" t="s">
        <v>7136</v>
      </c>
      <c r="I5130" s="10">
        <v>0</v>
      </c>
      <c r="J5130" s="12">
        <v>7</v>
      </c>
      <c r="K5130" s="12">
        <v>0</v>
      </c>
      <c r="L5130" s="12">
        <v>0</v>
      </c>
      <c r="M5130" s="12">
        <v>0</v>
      </c>
      <c r="N5130" s="39">
        <v>0</v>
      </c>
      <c r="O5130" s="31">
        <v>0.1</v>
      </c>
      <c r="P5130" s="36" t="s">
        <v>99</v>
      </c>
    </row>
    <row r="5131" spans="1:16" ht="60" x14ac:dyDescent="0.25">
      <c r="A5131" s="38">
        <v>41476</v>
      </c>
      <c r="B5131" s="38">
        <v>41476</v>
      </c>
      <c r="C5131" s="11">
        <v>2013</v>
      </c>
      <c r="D5131" s="35" t="s">
        <v>13</v>
      </c>
      <c r="E5131" s="11" t="s">
        <v>125</v>
      </c>
      <c r="F5131" s="36" t="s">
        <v>55</v>
      </c>
      <c r="G5131" s="36" t="s">
        <v>55</v>
      </c>
      <c r="H5131" s="9" t="s">
        <v>7137</v>
      </c>
      <c r="I5131" s="10">
        <v>0</v>
      </c>
      <c r="J5131" s="12">
        <v>6</v>
      </c>
      <c r="K5131" s="12">
        <v>0</v>
      </c>
      <c r="L5131" s="12">
        <v>0</v>
      </c>
      <c r="M5131" s="12">
        <v>0</v>
      </c>
      <c r="N5131" s="39">
        <v>0</v>
      </c>
      <c r="O5131" s="31">
        <v>0</v>
      </c>
      <c r="P5131" s="36" t="s">
        <v>99</v>
      </c>
    </row>
    <row r="5132" spans="1:16" ht="36" x14ac:dyDescent="0.25">
      <c r="A5132" s="38">
        <v>41477</v>
      </c>
      <c r="B5132" s="38">
        <v>41477</v>
      </c>
      <c r="C5132" s="11">
        <v>2013</v>
      </c>
      <c r="D5132" s="35" t="s">
        <v>13</v>
      </c>
      <c r="E5132" s="11" t="s">
        <v>125</v>
      </c>
      <c r="F5132" s="36" t="s">
        <v>62</v>
      </c>
      <c r="G5132" s="36" t="s">
        <v>1193</v>
      </c>
      <c r="H5132" s="9" t="s">
        <v>7138</v>
      </c>
      <c r="I5132" s="12">
        <v>2</v>
      </c>
      <c r="J5132" s="12">
        <v>11</v>
      </c>
      <c r="K5132" s="12">
        <v>0</v>
      </c>
      <c r="L5132" s="12">
        <v>0</v>
      </c>
      <c r="M5132" s="12">
        <v>0</v>
      </c>
      <c r="N5132" s="39">
        <v>0</v>
      </c>
      <c r="O5132" s="31">
        <v>0</v>
      </c>
      <c r="P5132" s="36" t="s">
        <v>99</v>
      </c>
    </row>
    <row r="5133" spans="1:16" ht="36" x14ac:dyDescent="0.25">
      <c r="A5133" s="38">
        <v>41477</v>
      </c>
      <c r="B5133" s="38">
        <v>41477</v>
      </c>
      <c r="C5133" s="11">
        <v>2013</v>
      </c>
      <c r="D5133" s="35" t="s">
        <v>115</v>
      </c>
      <c r="E5133" s="11" t="s">
        <v>116</v>
      </c>
      <c r="F5133" s="36" t="s">
        <v>21</v>
      </c>
      <c r="G5133" s="36" t="s">
        <v>3401</v>
      </c>
      <c r="H5133" s="9" t="s">
        <v>7139</v>
      </c>
      <c r="I5133" s="10">
        <v>0</v>
      </c>
      <c r="J5133" s="12">
        <v>1</v>
      </c>
      <c r="K5133" s="12">
        <v>0</v>
      </c>
      <c r="L5133" s="12">
        <v>0</v>
      </c>
      <c r="M5133" s="12">
        <v>0</v>
      </c>
      <c r="N5133" s="39">
        <v>0</v>
      </c>
      <c r="O5133" s="31">
        <v>1</v>
      </c>
      <c r="P5133" s="36" t="s">
        <v>99</v>
      </c>
    </row>
    <row r="5134" spans="1:16" ht="60" x14ac:dyDescent="0.25">
      <c r="A5134" s="38">
        <v>41477</v>
      </c>
      <c r="B5134" s="38">
        <v>41477</v>
      </c>
      <c r="C5134" s="11">
        <v>2013</v>
      </c>
      <c r="D5134" s="11" t="s">
        <v>34</v>
      </c>
      <c r="E5134" s="11" t="s">
        <v>35</v>
      </c>
      <c r="F5134" s="36" t="s">
        <v>65</v>
      </c>
      <c r="G5134" s="36" t="s">
        <v>7140</v>
      </c>
      <c r="H5134" s="9" t="s">
        <v>7141</v>
      </c>
      <c r="I5134" s="10">
        <v>0</v>
      </c>
      <c r="J5134" s="12">
        <v>250</v>
      </c>
      <c r="K5134" s="12">
        <v>50</v>
      </c>
      <c r="L5134" s="12">
        <v>0</v>
      </c>
      <c r="M5134" s="12">
        <v>0</v>
      </c>
      <c r="N5134" s="39">
        <v>0</v>
      </c>
      <c r="O5134" s="31">
        <v>0.05</v>
      </c>
      <c r="P5134" s="36" t="s">
        <v>99</v>
      </c>
    </row>
    <row r="5135" spans="1:16" ht="60" x14ac:dyDescent="0.25">
      <c r="A5135" s="38">
        <v>41477</v>
      </c>
      <c r="B5135" s="38">
        <v>41477</v>
      </c>
      <c r="C5135" s="11">
        <v>2013</v>
      </c>
      <c r="D5135" s="11" t="s">
        <v>34</v>
      </c>
      <c r="E5135" s="11" t="s">
        <v>35</v>
      </c>
      <c r="F5135" s="36" t="s">
        <v>19</v>
      </c>
      <c r="G5135" s="36" t="s">
        <v>1034</v>
      </c>
      <c r="H5135" s="9" t="s">
        <v>7142</v>
      </c>
      <c r="I5135" s="10">
        <v>0</v>
      </c>
      <c r="J5135" s="12">
        <v>820</v>
      </c>
      <c r="K5135" s="12">
        <v>164</v>
      </c>
      <c r="L5135" s="12">
        <v>0</v>
      </c>
      <c r="M5135" s="12">
        <v>0</v>
      </c>
      <c r="N5135" s="39">
        <v>0</v>
      </c>
      <c r="O5135" s="31">
        <v>0</v>
      </c>
      <c r="P5135" s="36" t="s">
        <v>99</v>
      </c>
    </row>
    <row r="5136" spans="1:16" ht="36" x14ac:dyDescent="0.25">
      <c r="A5136" s="38">
        <v>41478</v>
      </c>
      <c r="B5136" s="38">
        <v>41478</v>
      </c>
      <c r="C5136" s="11">
        <v>2013</v>
      </c>
      <c r="D5136" s="35" t="s">
        <v>13</v>
      </c>
      <c r="E5136" s="11" t="s">
        <v>125</v>
      </c>
      <c r="F5136" s="36" t="s">
        <v>42</v>
      </c>
      <c r="G5136" s="36" t="s">
        <v>902</v>
      </c>
      <c r="H5136" s="9" t="s">
        <v>7143</v>
      </c>
      <c r="I5136" s="12">
        <v>0</v>
      </c>
      <c r="J5136" s="12">
        <v>4</v>
      </c>
      <c r="K5136" s="12">
        <v>0</v>
      </c>
      <c r="L5136" s="12">
        <v>0</v>
      </c>
      <c r="M5136" s="12">
        <v>0</v>
      </c>
      <c r="N5136" s="39">
        <v>0</v>
      </c>
      <c r="O5136" s="31">
        <v>0</v>
      </c>
      <c r="P5136" s="36" t="s">
        <v>99</v>
      </c>
    </row>
    <row r="5137" spans="1:16" ht="48" x14ac:dyDescent="0.25">
      <c r="A5137" s="38">
        <v>41479</v>
      </c>
      <c r="B5137" s="38">
        <v>41479</v>
      </c>
      <c r="C5137" s="11">
        <v>2013</v>
      </c>
      <c r="D5137" s="35" t="s">
        <v>115</v>
      </c>
      <c r="E5137" s="11" t="s">
        <v>116</v>
      </c>
      <c r="F5137" s="36" t="s">
        <v>55</v>
      </c>
      <c r="G5137" s="36" t="s">
        <v>242</v>
      </c>
      <c r="H5137" s="9" t="s">
        <v>7144</v>
      </c>
      <c r="I5137" s="10">
        <v>0</v>
      </c>
      <c r="J5137" s="12">
        <v>10</v>
      </c>
      <c r="K5137" s="12">
        <v>0</v>
      </c>
      <c r="L5137" s="12">
        <v>0</v>
      </c>
      <c r="M5137" s="12">
        <v>0</v>
      </c>
      <c r="N5137" s="39">
        <v>0</v>
      </c>
      <c r="O5137" s="31">
        <v>0</v>
      </c>
      <c r="P5137" s="36" t="s">
        <v>99</v>
      </c>
    </row>
    <row r="5138" spans="1:16" ht="60" x14ac:dyDescent="0.25">
      <c r="A5138" s="38">
        <v>41481</v>
      </c>
      <c r="B5138" s="38">
        <v>41481</v>
      </c>
      <c r="C5138" s="11">
        <v>2013</v>
      </c>
      <c r="D5138" s="11" t="s">
        <v>34</v>
      </c>
      <c r="E5138" s="11" t="s">
        <v>333</v>
      </c>
      <c r="F5138" s="36" t="s">
        <v>21</v>
      </c>
      <c r="G5138" s="36" t="s">
        <v>7145</v>
      </c>
      <c r="H5138" s="9" t="s">
        <v>7146</v>
      </c>
      <c r="I5138" s="10">
        <v>0</v>
      </c>
      <c r="J5138" s="12">
        <v>250</v>
      </c>
      <c r="K5138" s="12">
        <v>50</v>
      </c>
      <c r="L5138" s="12">
        <v>0</v>
      </c>
      <c r="M5138" s="12">
        <v>0</v>
      </c>
      <c r="N5138" s="39">
        <v>0</v>
      </c>
      <c r="O5138" s="31">
        <f>1.8+10.76</f>
        <v>12.56</v>
      </c>
      <c r="P5138" s="36" t="s">
        <v>298</v>
      </c>
    </row>
    <row r="5139" spans="1:16" ht="120" x14ac:dyDescent="0.25">
      <c r="A5139" s="38">
        <v>41483</v>
      </c>
      <c r="B5139" s="38">
        <v>41483</v>
      </c>
      <c r="C5139" s="11">
        <v>2013</v>
      </c>
      <c r="D5139" s="11" t="s">
        <v>34</v>
      </c>
      <c r="E5139" s="11" t="s">
        <v>35</v>
      </c>
      <c r="F5139" s="36" t="s">
        <v>55</v>
      </c>
      <c r="G5139" s="36" t="s">
        <v>7147</v>
      </c>
      <c r="H5139" s="9" t="s">
        <v>7148</v>
      </c>
      <c r="I5139" s="10">
        <v>1</v>
      </c>
      <c r="J5139" s="12">
        <v>400</v>
      </c>
      <c r="K5139" s="12">
        <v>80</v>
      </c>
      <c r="L5139" s="12">
        <v>0</v>
      </c>
      <c r="M5139" s="12">
        <v>0</v>
      </c>
      <c r="N5139" s="39">
        <v>0</v>
      </c>
      <c r="O5139" s="31">
        <v>0.1</v>
      </c>
      <c r="P5139" s="36" t="s">
        <v>99</v>
      </c>
    </row>
    <row r="5140" spans="1:16" ht="48" x14ac:dyDescent="0.25">
      <c r="A5140" s="38">
        <v>41484</v>
      </c>
      <c r="B5140" s="38">
        <v>41484</v>
      </c>
      <c r="C5140" s="11">
        <v>2013</v>
      </c>
      <c r="D5140" s="35" t="s">
        <v>13</v>
      </c>
      <c r="E5140" s="11" t="s">
        <v>125</v>
      </c>
      <c r="F5140" s="36" t="s">
        <v>51</v>
      </c>
      <c r="G5140" s="36" t="s">
        <v>826</v>
      </c>
      <c r="H5140" s="9" t="s">
        <v>7149</v>
      </c>
      <c r="I5140" s="10">
        <v>0</v>
      </c>
      <c r="J5140" s="12">
        <v>2</v>
      </c>
      <c r="K5140" s="12">
        <v>0</v>
      </c>
      <c r="L5140" s="12">
        <v>0</v>
      </c>
      <c r="M5140" s="12">
        <v>0</v>
      </c>
      <c r="N5140" s="39">
        <v>0</v>
      </c>
      <c r="O5140" s="31">
        <v>0</v>
      </c>
      <c r="P5140" s="36" t="s">
        <v>99</v>
      </c>
    </row>
    <row r="5141" spans="1:16" ht="36" x14ac:dyDescent="0.25">
      <c r="A5141" s="38">
        <v>41486</v>
      </c>
      <c r="B5141" s="38">
        <v>41486</v>
      </c>
      <c r="C5141" s="11">
        <v>2013</v>
      </c>
      <c r="D5141" s="35" t="s">
        <v>115</v>
      </c>
      <c r="E5141" s="11" t="s">
        <v>116</v>
      </c>
      <c r="F5141" s="36" t="s">
        <v>57</v>
      </c>
      <c r="G5141" s="36" t="s">
        <v>7150</v>
      </c>
      <c r="H5141" s="9" t="s">
        <v>7151</v>
      </c>
      <c r="I5141" s="10">
        <v>0</v>
      </c>
      <c r="J5141" s="12">
        <v>61</v>
      </c>
      <c r="K5141" s="12">
        <v>0</v>
      </c>
      <c r="L5141" s="12">
        <v>0</v>
      </c>
      <c r="M5141" s="12">
        <v>0</v>
      </c>
      <c r="N5141" s="39">
        <v>0</v>
      </c>
      <c r="O5141" s="31">
        <v>0</v>
      </c>
      <c r="P5141" s="36" t="s">
        <v>99</v>
      </c>
    </row>
    <row r="5142" spans="1:16" ht="36" x14ac:dyDescent="0.25">
      <c r="A5142" s="38">
        <v>41487</v>
      </c>
      <c r="B5142" s="38">
        <v>41487</v>
      </c>
      <c r="C5142" s="11">
        <v>2013</v>
      </c>
      <c r="D5142" s="11" t="s">
        <v>34</v>
      </c>
      <c r="E5142" s="11" t="s">
        <v>35</v>
      </c>
      <c r="F5142" s="36" t="s">
        <v>55</v>
      </c>
      <c r="G5142" s="36" t="s">
        <v>2501</v>
      </c>
      <c r="H5142" s="9" t="s">
        <v>7152</v>
      </c>
      <c r="I5142" s="10">
        <v>1</v>
      </c>
      <c r="J5142" s="12">
        <v>1</v>
      </c>
      <c r="K5142" s="12">
        <v>0</v>
      </c>
      <c r="L5142" s="12">
        <v>0</v>
      </c>
      <c r="M5142" s="12">
        <v>0</v>
      </c>
      <c r="N5142" s="39">
        <v>0</v>
      </c>
      <c r="O5142" s="31">
        <v>0</v>
      </c>
      <c r="P5142" s="36" t="s">
        <v>99</v>
      </c>
    </row>
    <row r="5143" spans="1:16" ht="48" x14ac:dyDescent="0.25">
      <c r="A5143" s="38">
        <v>41488</v>
      </c>
      <c r="B5143" s="38">
        <v>41488</v>
      </c>
      <c r="C5143" s="11">
        <v>2013</v>
      </c>
      <c r="D5143" s="35" t="s">
        <v>13</v>
      </c>
      <c r="E5143" s="11" t="s">
        <v>112</v>
      </c>
      <c r="F5143" s="36" t="s">
        <v>57</v>
      </c>
      <c r="G5143" s="36" t="s">
        <v>3127</v>
      </c>
      <c r="H5143" s="9" t="s">
        <v>7153</v>
      </c>
      <c r="I5143" s="10">
        <v>0</v>
      </c>
      <c r="J5143" s="12">
        <v>8</v>
      </c>
      <c r="K5143" s="12">
        <v>0</v>
      </c>
      <c r="L5143" s="12">
        <v>0</v>
      </c>
      <c r="M5143" s="12">
        <v>0</v>
      </c>
      <c r="N5143" s="39">
        <v>0</v>
      </c>
      <c r="O5143" s="31">
        <v>0</v>
      </c>
      <c r="P5143" s="36" t="s">
        <v>99</v>
      </c>
    </row>
    <row r="5144" spans="1:16" ht="60" x14ac:dyDescent="0.25">
      <c r="A5144" s="38">
        <v>41488</v>
      </c>
      <c r="B5144" s="38">
        <v>41488</v>
      </c>
      <c r="C5144" s="11">
        <v>2013</v>
      </c>
      <c r="D5144" s="35" t="s">
        <v>115</v>
      </c>
      <c r="E5144" s="11" t="s">
        <v>116</v>
      </c>
      <c r="F5144" s="36" t="s">
        <v>77</v>
      </c>
      <c r="G5144" s="36" t="s">
        <v>2681</v>
      </c>
      <c r="H5144" s="9" t="s">
        <v>7154</v>
      </c>
      <c r="I5144" s="10">
        <v>1</v>
      </c>
      <c r="J5144" s="12">
        <v>1</v>
      </c>
      <c r="K5144" s="12">
        <v>0</v>
      </c>
      <c r="L5144" s="12">
        <v>0</v>
      </c>
      <c r="M5144" s="12">
        <v>0</v>
      </c>
      <c r="N5144" s="39">
        <v>0</v>
      </c>
      <c r="O5144" s="31">
        <v>0</v>
      </c>
      <c r="P5144" s="36" t="s">
        <v>99</v>
      </c>
    </row>
    <row r="5145" spans="1:16" ht="84" x14ac:dyDescent="0.25">
      <c r="A5145" s="38">
        <v>41488</v>
      </c>
      <c r="B5145" s="38">
        <v>41488</v>
      </c>
      <c r="C5145" s="11">
        <v>2013</v>
      </c>
      <c r="D5145" s="35" t="s">
        <v>115</v>
      </c>
      <c r="E5145" s="11" t="s">
        <v>116</v>
      </c>
      <c r="F5145" s="36" t="s">
        <v>92</v>
      </c>
      <c r="G5145" s="36" t="s">
        <v>1820</v>
      </c>
      <c r="H5145" s="9" t="s">
        <v>7155</v>
      </c>
      <c r="I5145" s="12">
        <v>1</v>
      </c>
      <c r="J5145" s="12">
        <v>14</v>
      </c>
      <c r="K5145" s="12">
        <v>0</v>
      </c>
      <c r="L5145" s="12">
        <v>0</v>
      </c>
      <c r="M5145" s="12">
        <v>0</v>
      </c>
      <c r="N5145" s="39">
        <v>0</v>
      </c>
      <c r="O5145" s="31">
        <v>0.2</v>
      </c>
      <c r="P5145" s="36" t="s">
        <v>99</v>
      </c>
    </row>
    <row r="5146" spans="1:16" ht="36" x14ac:dyDescent="0.25">
      <c r="A5146" s="38">
        <v>41489</v>
      </c>
      <c r="B5146" s="38">
        <v>41489</v>
      </c>
      <c r="C5146" s="11">
        <v>2013</v>
      </c>
      <c r="D5146" s="35" t="s">
        <v>115</v>
      </c>
      <c r="E5146" s="11" t="s">
        <v>116</v>
      </c>
      <c r="F5146" s="36" t="s">
        <v>162</v>
      </c>
      <c r="G5146" s="36" t="s">
        <v>3549</v>
      </c>
      <c r="H5146" s="9" t="s">
        <v>7156</v>
      </c>
      <c r="I5146" s="10">
        <v>5</v>
      </c>
      <c r="J5146" s="12">
        <v>18</v>
      </c>
      <c r="K5146" s="12">
        <v>0</v>
      </c>
      <c r="L5146" s="12">
        <v>0</v>
      </c>
      <c r="M5146" s="12">
        <v>0</v>
      </c>
      <c r="N5146" s="39">
        <v>0</v>
      </c>
      <c r="O5146" s="31">
        <v>0</v>
      </c>
      <c r="P5146" s="36" t="s">
        <v>99</v>
      </c>
    </row>
    <row r="5147" spans="1:16" ht="60" x14ac:dyDescent="0.25">
      <c r="A5147" s="38">
        <v>41489</v>
      </c>
      <c r="B5147" s="38">
        <v>41489</v>
      </c>
      <c r="C5147" s="11">
        <v>2013</v>
      </c>
      <c r="D5147" s="35" t="s">
        <v>115</v>
      </c>
      <c r="E5147" s="11" t="s">
        <v>116</v>
      </c>
      <c r="F5147" s="36" t="s">
        <v>55</v>
      </c>
      <c r="G5147" s="36" t="s">
        <v>1850</v>
      </c>
      <c r="H5147" s="9" t="s">
        <v>7157</v>
      </c>
      <c r="I5147" s="12">
        <v>0</v>
      </c>
      <c r="J5147" s="12">
        <v>8</v>
      </c>
      <c r="K5147" s="12">
        <v>0</v>
      </c>
      <c r="L5147" s="12">
        <v>0</v>
      </c>
      <c r="M5147" s="12">
        <v>0</v>
      </c>
      <c r="N5147" s="39">
        <v>0</v>
      </c>
      <c r="O5147" s="31">
        <v>0</v>
      </c>
      <c r="P5147" s="36" t="s">
        <v>99</v>
      </c>
    </row>
    <row r="5148" spans="1:16" ht="48" x14ac:dyDescent="0.25">
      <c r="A5148" s="38">
        <v>41489</v>
      </c>
      <c r="B5148" s="38">
        <v>41489</v>
      </c>
      <c r="C5148" s="11">
        <v>2013</v>
      </c>
      <c r="D5148" s="35" t="s">
        <v>104</v>
      </c>
      <c r="E5148" s="11" t="s">
        <v>276</v>
      </c>
      <c r="F5148" s="36" t="s">
        <v>97</v>
      </c>
      <c r="G5148" s="36" t="s">
        <v>3193</v>
      </c>
      <c r="H5148" s="9" t="s">
        <v>7158</v>
      </c>
      <c r="I5148" s="10">
        <v>1</v>
      </c>
      <c r="J5148" s="12">
        <v>5</v>
      </c>
      <c r="K5148" s="12">
        <v>1</v>
      </c>
      <c r="L5148" s="12">
        <v>0</v>
      </c>
      <c r="M5148" s="12">
        <v>0</v>
      </c>
      <c r="N5148" s="39">
        <v>0</v>
      </c>
      <c r="O5148" s="31">
        <v>0</v>
      </c>
      <c r="P5148" s="36" t="s">
        <v>99</v>
      </c>
    </row>
    <row r="5149" spans="1:16" ht="48" x14ac:dyDescent="0.25">
      <c r="A5149" s="38">
        <v>41490</v>
      </c>
      <c r="B5149" s="38">
        <v>41490</v>
      </c>
      <c r="C5149" s="11">
        <v>2013</v>
      </c>
      <c r="D5149" s="11" t="s">
        <v>34</v>
      </c>
      <c r="E5149" s="11" t="s">
        <v>333</v>
      </c>
      <c r="F5149" s="36" t="s">
        <v>47</v>
      </c>
      <c r="G5149" s="36" t="s">
        <v>2606</v>
      </c>
      <c r="H5149" s="9" t="s">
        <v>7159</v>
      </c>
      <c r="I5149" s="10">
        <v>1</v>
      </c>
      <c r="J5149" s="12">
        <v>1</v>
      </c>
      <c r="K5149" s="12">
        <v>0</v>
      </c>
      <c r="L5149" s="12">
        <v>0</v>
      </c>
      <c r="M5149" s="12">
        <v>0</v>
      </c>
      <c r="N5149" s="39">
        <v>0</v>
      </c>
      <c r="O5149" s="31">
        <v>0</v>
      </c>
      <c r="P5149" s="36" t="s">
        <v>99</v>
      </c>
    </row>
    <row r="5150" spans="1:16" ht="96" x14ac:dyDescent="0.25">
      <c r="A5150" s="38">
        <v>41491</v>
      </c>
      <c r="B5150" s="38">
        <v>41491</v>
      </c>
      <c r="C5150" s="11">
        <v>2013</v>
      </c>
      <c r="D5150" s="35" t="s">
        <v>115</v>
      </c>
      <c r="E5150" s="11" t="s">
        <v>116</v>
      </c>
      <c r="F5150" s="36" t="s">
        <v>51</v>
      </c>
      <c r="G5150" s="36" t="s">
        <v>1896</v>
      </c>
      <c r="H5150" s="9" t="s">
        <v>7160</v>
      </c>
      <c r="I5150" s="12">
        <v>8</v>
      </c>
      <c r="J5150" s="12">
        <v>38</v>
      </c>
      <c r="K5150" s="12">
        <v>0</v>
      </c>
      <c r="L5150" s="12">
        <v>0</v>
      </c>
      <c r="M5150" s="12">
        <v>0</v>
      </c>
      <c r="N5150" s="39">
        <v>0</v>
      </c>
      <c r="O5150" s="31">
        <v>0.3</v>
      </c>
      <c r="P5150" s="36" t="s">
        <v>99</v>
      </c>
    </row>
    <row r="5151" spans="1:16" ht="48" x14ac:dyDescent="0.25">
      <c r="A5151" s="38">
        <v>41491</v>
      </c>
      <c r="B5151" s="38">
        <v>41491</v>
      </c>
      <c r="C5151" s="11">
        <v>2013</v>
      </c>
      <c r="D5151" s="35" t="s">
        <v>115</v>
      </c>
      <c r="E5151" s="11" t="s">
        <v>116</v>
      </c>
      <c r="F5151" s="36" t="s">
        <v>44</v>
      </c>
      <c r="G5151" s="36" t="s">
        <v>889</v>
      </c>
      <c r="H5151" s="9" t="s">
        <v>7161</v>
      </c>
      <c r="I5151" s="10">
        <v>0</v>
      </c>
      <c r="J5151" s="12">
        <v>13</v>
      </c>
      <c r="K5151" s="12">
        <v>0</v>
      </c>
      <c r="L5151" s="12">
        <v>0</v>
      </c>
      <c r="M5151" s="12">
        <v>0</v>
      </c>
      <c r="N5151" s="39">
        <v>0</v>
      </c>
      <c r="O5151" s="31">
        <v>0</v>
      </c>
      <c r="P5151" s="36" t="s">
        <v>99</v>
      </c>
    </row>
    <row r="5152" spans="1:16" ht="36" x14ac:dyDescent="0.25">
      <c r="A5152" s="38">
        <v>41493</v>
      </c>
      <c r="B5152" s="38">
        <v>41493</v>
      </c>
      <c r="C5152" s="11">
        <v>2013</v>
      </c>
      <c r="D5152" s="35" t="s">
        <v>13</v>
      </c>
      <c r="E5152" s="11" t="s">
        <v>125</v>
      </c>
      <c r="F5152" s="36" t="s">
        <v>51</v>
      </c>
      <c r="G5152" s="36" t="s">
        <v>741</v>
      </c>
      <c r="H5152" s="9" t="s">
        <v>7162</v>
      </c>
      <c r="I5152" s="10">
        <v>0</v>
      </c>
      <c r="J5152" s="12">
        <v>5</v>
      </c>
      <c r="K5152" s="12">
        <v>1</v>
      </c>
      <c r="L5152" s="12">
        <v>0</v>
      </c>
      <c r="M5152" s="12">
        <v>0</v>
      </c>
      <c r="N5152" s="39">
        <v>0</v>
      </c>
      <c r="O5152" s="31">
        <v>0</v>
      </c>
      <c r="P5152" s="36" t="s">
        <v>99</v>
      </c>
    </row>
    <row r="5153" spans="1:16" ht="60" x14ac:dyDescent="0.25">
      <c r="A5153" s="38">
        <v>41496</v>
      </c>
      <c r="B5153" s="38">
        <v>41496</v>
      </c>
      <c r="C5153" s="11">
        <v>2013</v>
      </c>
      <c r="D5153" s="11" t="s">
        <v>34</v>
      </c>
      <c r="E5153" s="11" t="s">
        <v>35</v>
      </c>
      <c r="F5153" s="36" t="s">
        <v>62</v>
      </c>
      <c r="G5153" s="36" t="s">
        <v>611</v>
      </c>
      <c r="H5153" s="9" t="s">
        <v>7163</v>
      </c>
      <c r="I5153" s="10">
        <v>1</v>
      </c>
      <c r="J5153" s="12">
        <v>1</v>
      </c>
      <c r="K5153" s="12">
        <v>0</v>
      </c>
      <c r="L5153" s="12">
        <v>0</v>
      </c>
      <c r="M5153" s="12">
        <v>0</v>
      </c>
      <c r="N5153" s="39">
        <v>0</v>
      </c>
      <c r="O5153" s="31">
        <v>0</v>
      </c>
      <c r="P5153" s="36" t="s">
        <v>99</v>
      </c>
    </row>
    <row r="5154" spans="1:16" ht="36" x14ac:dyDescent="0.25">
      <c r="A5154" s="38">
        <v>41496</v>
      </c>
      <c r="B5154" s="38">
        <v>41496</v>
      </c>
      <c r="C5154" s="11">
        <v>2013</v>
      </c>
      <c r="D5154" s="35" t="s">
        <v>13</v>
      </c>
      <c r="E5154" s="11" t="s">
        <v>125</v>
      </c>
      <c r="F5154" s="36" t="s">
        <v>51</v>
      </c>
      <c r="G5154" s="36" t="s">
        <v>536</v>
      </c>
      <c r="H5154" s="9" t="s">
        <v>7164</v>
      </c>
      <c r="I5154" s="10">
        <v>0</v>
      </c>
      <c r="J5154" s="12">
        <v>0</v>
      </c>
      <c r="K5154" s="12">
        <v>0</v>
      </c>
      <c r="L5154" s="12">
        <v>0</v>
      </c>
      <c r="M5154" s="12">
        <v>0</v>
      </c>
      <c r="N5154" s="39">
        <v>0</v>
      </c>
      <c r="O5154" s="31">
        <v>0</v>
      </c>
      <c r="P5154" s="36" t="s">
        <v>99</v>
      </c>
    </row>
    <row r="5155" spans="1:16" ht="96" x14ac:dyDescent="0.25">
      <c r="A5155" s="38">
        <v>41497</v>
      </c>
      <c r="B5155" s="38">
        <v>41497</v>
      </c>
      <c r="C5155" s="11">
        <v>2013</v>
      </c>
      <c r="D5155" s="35" t="s">
        <v>13</v>
      </c>
      <c r="E5155" s="11" t="s">
        <v>125</v>
      </c>
      <c r="F5155" s="36" t="s">
        <v>59</v>
      </c>
      <c r="G5155" s="36" t="s">
        <v>484</v>
      </c>
      <c r="H5155" s="9" t="s">
        <v>7165</v>
      </c>
      <c r="I5155" s="10">
        <v>3</v>
      </c>
      <c r="J5155" s="12">
        <v>79</v>
      </c>
      <c r="K5155" s="12">
        <v>13</v>
      </c>
      <c r="L5155" s="12">
        <v>0</v>
      </c>
      <c r="M5155" s="12">
        <v>0</v>
      </c>
      <c r="N5155" s="39">
        <v>0</v>
      </c>
      <c r="O5155" s="31">
        <v>0</v>
      </c>
      <c r="P5155" s="36" t="s">
        <v>99</v>
      </c>
    </row>
    <row r="5156" spans="1:16" ht="36" x14ac:dyDescent="0.25">
      <c r="A5156" s="38">
        <v>41497</v>
      </c>
      <c r="B5156" s="38">
        <v>41497</v>
      </c>
      <c r="C5156" s="11">
        <v>2013</v>
      </c>
      <c r="D5156" s="11" t="s">
        <v>34</v>
      </c>
      <c r="E5156" s="11" t="s">
        <v>35</v>
      </c>
      <c r="F5156" s="36" t="s">
        <v>55</v>
      </c>
      <c r="G5156" s="36" t="s">
        <v>7166</v>
      </c>
      <c r="H5156" s="9" t="s">
        <v>7167</v>
      </c>
      <c r="I5156" s="10">
        <v>0</v>
      </c>
      <c r="J5156" s="12">
        <v>50</v>
      </c>
      <c r="K5156" s="12">
        <v>10</v>
      </c>
      <c r="L5156" s="12">
        <v>0</v>
      </c>
      <c r="M5156" s="12">
        <v>0</v>
      </c>
      <c r="N5156" s="39">
        <v>0</v>
      </c>
      <c r="O5156" s="31">
        <v>0</v>
      </c>
      <c r="P5156" s="36" t="s">
        <v>99</v>
      </c>
    </row>
    <row r="5157" spans="1:16" ht="72" x14ac:dyDescent="0.25">
      <c r="A5157" s="38">
        <v>41497</v>
      </c>
      <c r="B5157" s="38">
        <v>41497</v>
      </c>
      <c r="C5157" s="11">
        <v>2013</v>
      </c>
      <c r="D5157" s="11" t="s">
        <v>34</v>
      </c>
      <c r="E5157" s="11" t="s">
        <v>35</v>
      </c>
      <c r="F5157" s="36" t="s">
        <v>75</v>
      </c>
      <c r="G5157" s="36" t="s">
        <v>7168</v>
      </c>
      <c r="H5157" s="9" t="s">
        <v>7169</v>
      </c>
      <c r="I5157" s="10">
        <v>1</v>
      </c>
      <c r="J5157" s="12">
        <v>150</v>
      </c>
      <c r="K5157" s="12">
        <v>30</v>
      </c>
      <c r="L5157" s="12">
        <v>0</v>
      </c>
      <c r="M5157" s="12">
        <v>0</v>
      </c>
      <c r="N5157" s="39">
        <v>0</v>
      </c>
      <c r="O5157" s="31">
        <v>0.03</v>
      </c>
      <c r="P5157" s="36" t="s">
        <v>99</v>
      </c>
    </row>
    <row r="5158" spans="1:16" ht="72" x14ac:dyDescent="0.25">
      <c r="A5158" s="38">
        <v>41497</v>
      </c>
      <c r="B5158" s="38">
        <v>41497</v>
      </c>
      <c r="C5158" s="11">
        <v>2013</v>
      </c>
      <c r="D5158" s="11" t="s">
        <v>34</v>
      </c>
      <c r="E5158" s="11" t="s">
        <v>333</v>
      </c>
      <c r="F5158" s="36" t="s">
        <v>155</v>
      </c>
      <c r="G5158" s="36" t="s">
        <v>7170</v>
      </c>
      <c r="H5158" s="9" t="s">
        <v>7171</v>
      </c>
      <c r="I5158" s="12">
        <v>0</v>
      </c>
      <c r="J5158" s="12">
        <v>6</v>
      </c>
      <c r="K5158" s="12">
        <v>0</v>
      </c>
      <c r="L5158" s="12">
        <v>0</v>
      </c>
      <c r="M5158" s="12">
        <v>0</v>
      </c>
      <c r="N5158" s="39">
        <v>0</v>
      </c>
      <c r="O5158" s="31">
        <v>0</v>
      </c>
      <c r="P5158" s="36" t="s">
        <v>99</v>
      </c>
    </row>
    <row r="5159" spans="1:16" ht="84" x14ac:dyDescent="0.25">
      <c r="A5159" s="38">
        <v>41497</v>
      </c>
      <c r="B5159" s="38">
        <v>41497</v>
      </c>
      <c r="C5159" s="11">
        <v>2013</v>
      </c>
      <c r="D5159" s="11" t="s">
        <v>34</v>
      </c>
      <c r="E5159" s="11" t="s">
        <v>35</v>
      </c>
      <c r="F5159" s="36" t="s">
        <v>19</v>
      </c>
      <c r="G5159" s="36" t="s">
        <v>7172</v>
      </c>
      <c r="H5159" s="9" t="s">
        <v>7173</v>
      </c>
      <c r="I5159" s="12">
        <v>0</v>
      </c>
      <c r="J5159" s="12">
        <v>10</v>
      </c>
      <c r="K5159" s="12">
        <v>2</v>
      </c>
      <c r="L5159" s="12">
        <v>0</v>
      </c>
      <c r="M5159" s="12">
        <v>0</v>
      </c>
      <c r="N5159" s="39">
        <v>0</v>
      </c>
      <c r="O5159" s="31">
        <v>0</v>
      </c>
      <c r="P5159" s="36" t="s">
        <v>99</v>
      </c>
    </row>
    <row r="5160" spans="1:16" ht="36" x14ac:dyDescent="0.25">
      <c r="A5160" s="38">
        <v>41500</v>
      </c>
      <c r="B5160" s="38">
        <v>41500</v>
      </c>
      <c r="C5160" s="11">
        <v>2013</v>
      </c>
      <c r="D5160" s="35" t="s">
        <v>115</v>
      </c>
      <c r="E5160" s="11" t="s">
        <v>116</v>
      </c>
      <c r="F5160" s="36" t="s">
        <v>189</v>
      </c>
      <c r="G5160" s="36" t="s">
        <v>4903</v>
      </c>
      <c r="H5160" s="9" t="s">
        <v>7174</v>
      </c>
      <c r="I5160" s="10">
        <v>2</v>
      </c>
      <c r="J5160" s="12">
        <v>2</v>
      </c>
      <c r="K5160" s="12">
        <v>0</v>
      </c>
      <c r="L5160" s="12">
        <v>0</v>
      </c>
      <c r="M5160" s="12">
        <v>0</v>
      </c>
      <c r="N5160" s="39">
        <v>0</v>
      </c>
      <c r="O5160" s="31">
        <v>0.5</v>
      </c>
      <c r="P5160" s="36" t="s">
        <v>99</v>
      </c>
    </row>
    <row r="5161" spans="1:16" ht="84" x14ac:dyDescent="0.25">
      <c r="A5161" s="38">
        <v>41501</v>
      </c>
      <c r="B5161" s="38">
        <v>41501</v>
      </c>
      <c r="C5161" s="11">
        <v>2013</v>
      </c>
      <c r="D5161" s="11" t="s">
        <v>34</v>
      </c>
      <c r="E5161" s="11" t="s">
        <v>333</v>
      </c>
      <c r="F5161" s="36" t="s">
        <v>77</v>
      </c>
      <c r="G5161" s="36" t="s">
        <v>2681</v>
      </c>
      <c r="H5161" s="9" t="s">
        <v>7175</v>
      </c>
      <c r="I5161" s="10">
        <v>1</v>
      </c>
      <c r="J5161" s="12">
        <v>1002</v>
      </c>
      <c r="K5161" s="12">
        <v>200</v>
      </c>
      <c r="L5161" s="12">
        <v>0</v>
      </c>
      <c r="M5161" s="12">
        <v>0</v>
      </c>
      <c r="N5161" s="39">
        <v>0</v>
      </c>
      <c r="O5161" s="31">
        <v>0.2</v>
      </c>
      <c r="P5161" s="36" t="s">
        <v>99</v>
      </c>
    </row>
    <row r="5162" spans="1:16" ht="36" x14ac:dyDescent="0.25">
      <c r="A5162" s="38">
        <v>41502</v>
      </c>
      <c r="B5162" s="38">
        <v>41502</v>
      </c>
      <c r="C5162" s="11">
        <v>2013</v>
      </c>
      <c r="D5162" s="35" t="s">
        <v>115</v>
      </c>
      <c r="E5162" s="11" t="s">
        <v>116</v>
      </c>
      <c r="F5162" s="36" t="s">
        <v>69</v>
      </c>
      <c r="G5162" s="36" t="s">
        <v>667</v>
      </c>
      <c r="H5162" s="9" t="s">
        <v>7176</v>
      </c>
      <c r="I5162" s="10">
        <v>0</v>
      </c>
      <c r="J5162" s="12">
        <v>1</v>
      </c>
      <c r="K5162" s="12">
        <v>0</v>
      </c>
      <c r="L5162" s="12">
        <v>0</v>
      </c>
      <c r="M5162" s="12">
        <v>0</v>
      </c>
      <c r="N5162" s="39">
        <v>0</v>
      </c>
      <c r="O5162" s="31">
        <v>0.25</v>
      </c>
      <c r="P5162" s="36" t="s">
        <v>99</v>
      </c>
    </row>
    <row r="5163" spans="1:16" ht="60" x14ac:dyDescent="0.25">
      <c r="A5163" s="38">
        <v>41502</v>
      </c>
      <c r="B5163" s="38">
        <v>41502</v>
      </c>
      <c r="C5163" s="11">
        <v>2013</v>
      </c>
      <c r="D5163" s="35" t="s">
        <v>115</v>
      </c>
      <c r="E5163" s="11" t="s">
        <v>352</v>
      </c>
      <c r="F5163" s="36" t="s">
        <v>47</v>
      </c>
      <c r="G5163" s="36" t="s">
        <v>629</v>
      </c>
      <c r="H5163" s="9" t="s">
        <v>7177</v>
      </c>
      <c r="I5163" s="10">
        <v>2</v>
      </c>
      <c r="J5163" s="12">
        <v>7</v>
      </c>
      <c r="K5163" s="12">
        <v>0</v>
      </c>
      <c r="L5163" s="12">
        <v>0</v>
      </c>
      <c r="M5163" s="12">
        <v>0</v>
      </c>
      <c r="N5163" s="39">
        <v>0</v>
      </c>
      <c r="O5163" s="31">
        <v>0</v>
      </c>
      <c r="P5163" s="36" t="s">
        <v>99</v>
      </c>
    </row>
    <row r="5164" spans="1:16" ht="168" x14ac:dyDescent="0.25">
      <c r="A5164" s="38">
        <v>41504</v>
      </c>
      <c r="B5164" s="38">
        <v>41504</v>
      </c>
      <c r="C5164" s="11">
        <v>2013</v>
      </c>
      <c r="D5164" s="11" t="s">
        <v>34</v>
      </c>
      <c r="E5164" s="11" t="s">
        <v>35</v>
      </c>
      <c r="F5164" s="36" t="s">
        <v>15</v>
      </c>
      <c r="G5164" s="36" t="s">
        <v>2206</v>
      </c>
      <c r="H5164" s="9" t="s">
        <v>7178</v>
      </c>
      <c r="I5164" s="10">
        <v>1</v>
      </c>
      <c r="J5164" s="12">
        <v>189</v>
      </c>
      <c r="K5164" s="12">
        <v>37</v>
      </c>
      <c r="L5164" s="12">
        <v>0</v>
      </c>
      <c r="M5164" s="12">
        <v>0</v>
      </c>
      <c r="N5164" s="39">
        <v>1500</v>
      </c>
      <c r="O5164" s="31">
        <v>12.6</v>
      </c>
      <c r="P5164" s="36" t="s">
        <v>99</v>
      </c>
    </row>
    <row r="5165" spans="1:16" ht="132" x14ac:dyDescent="0.25">
      <c r="A5165" s="38">
        <v>41506</v>
      </c>
      <c r="B5165" s="38">
        <v>41506</v>
      </c>
      <c r="C5165" s="11">
        <v>2013</v>
      </c>
      <c r="D5165" s="35" t="s">
        <v>13</v>
      </c>
      <c r="E5165" s="11" t="s">
        <v>149</v>
      </c>
      <c r="F5165" s="36" t="s">
        <v>92</v>
      </c>
      <c r="G5165" s="36" t="s">
        <v>423</v>
      </c>
      <c r="H5165" s="9" t="s">
        <v>7179</v>
      </c>
      <c r="I5165" s="10">
        <v>9</v>
      </c>
      <c r="J5165" s="12">
        <v>1549</v>
      </c>
      <c r="K5165" s="12">
        <v>0</v>
      </c>
      <c r="L5165" s="12">
        <v>0</v>
      </c>
      <c r="M5165" s="12">
        <v>0</v>
      </c>
      <c r="N5165" s="39">
        <v>0</v>
      </c>
      <c r="O5165" s="31">
        <v>0</v>
      </c>
      <c r="P5165" s="36" t="s">
        <v>99</v>
      </c>
    </row>
    <row r="5166" spans="1:16" ht="48" x14ac:dyDescent="0.25">
      <c r="A5166" s="38">
        <v>41508</v>
      </c>
      <c r="B5166" s="38">
        <v>41508</v>
      </c>
      <c r="C5166" s="11">
        <v>2013</v>
      </c>
      <c r="D5166" s="35" t="s">
        <v>115</v>
      </c>
      <c r="E5166" s="11" t="s">
        <v>116</v>
      </c>
      <c r="F5166" s="36" t="s">
        <v>57</v>
      </c>
      <c r="G5166" s="36" t="s">
        <v>1288</v>
      </c>
      <c r="H5166" s="9" t="s">
        <v>7180</v>
      </c>
      <c r="I5166" s="10">
        <v>0</v>
      </c>
      <c r="J5166" s="12">
        <v>1</v>
      </c>
      <c r="K5166" s="12">
        <v>0</v>
      </c>
      <c r="L5166" s="12">
        <v>0</v>
      </c>
      <c r="M5166" s="12">
        <v>0</v>
      </c>
      <c r="N5166" s="39">
        <v>0</v>
      </c>
      <c r="O5166" s="31">
        <v>0</v>
      </c>
      <c r="P5166" s="36" t="s">
        <v>99</v>
      </c>
    </row>
    <row r="5167" spans="1:16" ht="60" x14ac:dyDescent="0.25">
      <c r="A5167" s="38">
        <v>41508</v>
      </c>
      <c r="B5167" s="38">
        <v>41508</v>
      </c>
      <c r="C5167" s="11">
        <v>2013</v>
      </c>
      <c r="D5167" s="35" t="s">
        <v>115</v>
      </c>
      <c r="E5167" s="11" t="s">
        <v>116</v>
      </c>
      <c r="F5167" s="36" t="s">
        <v>47</v>
      </c>
      <c r="G5167" s="36" t="s">
        <v>7181</v>
      </c>
      <c r="H5167" s="9" t="s">
        <v>7182</v>
      </c>
      <c r="I5167" s="10">
        <v>1</v>
      </c>
      <c r="J5167" s="12">
        <v>2</v>
      </c>
      <c r="K5167" s="12">
        <v>0</v>
      </c>
      <c r="L5167" s="12">
        <v>0</v>
      </c>
      <c r="M5167" s="12">
        <v>0</v>
      </c>
      <c r="N5167" s="39">
        <v>0</v>
      </c>
      <c r="O5167" s="31">
        <v>0</v>
      </c>
      <c r="P5167" s="36" t="s">
        <v>99</v>
      </c>
    </row>
    <row r="5168" spans="1:16" ht="84" x14ac:dyDescent="0.25">
      <c r="A5168" s="38">
        <v>41508</v>
      </c>
      <c r="B5168" s="38">
        <v>41508</v>
      </c>
      <c r="C5168" s="11">
        <v>2013</v>
      </c>
      <c r="D5168" s="35" t="s">
        <v>115</v>
      </c>
      <c r="E5168" s="11" t="s">
        <v>116</v>
      </c>
      <c r="F5168" s="36" t="s">
        <v>32</v>
      </c>
      <c r="G5168" s="36" t="s">
        <v>2294</v>
      </c>
      <c r="H5168" s="9" t="s">
        <v>7183</v>
      </c>
      <c r="I5168" s="10">
        <v>0</v>
      </c>
      <c r="J5168" s="12">
        <v>5</v>
      </c>
      <c r="K5168" s="12">
        <v>0</v>
      </c>
      <c r="L5168" s="12">
        <v>0</v>
      </c>
      <c r="M5168" s="12">
        <v>0</v>
      </c>
      <c r="N5168" s="39">
        <v>0</v>
      </c>
      <c r="O5168" s="31">
        <v>0</v>
      </c>
      <c r="P5168" s="36" t="s">
        <v>99</v>
      </c>
    </row>
    <row r="5169" spans="1:16" ht="96" x14ac:dyDescent="0.25">
      <c r="A5169" s="38">
        <v>41510</v>
      </c>
      <c r="B5169" s="38">
        <v>41511</v>
      </c>
      <c r="C5169" s="11">
        <v>2013</v>
      </c>
      <c r="D5169" s="11" t="s">
        <v>34</v>
      </c>
      <c r="E5169" s="11" t="s">
        <v>67</v>
      </c>
      <c r="F5169" s="36" t="s">
        <v>28</v>
      </c>
      <c r="G5169" s="36" t="s">
        <v>7184</v>
      </c>
      <c r="H5169" s="9" t="s">
        <v>7185</v>
      </c>
      <c r="I5169" s="10">
        <v>0</v>
      </c>
      <c r="J5169" s="12" t="s">
        <v>145</v>
      </c>
      <c r="K5169" s="12" t="s">
        <v>145</v>
      </c>
      <c r="L5169" s="12" t="s">
        <v>145</v>
      </c>
      <c r="M5169" s="12" t="s">
        <v>145</v>
      </c>
      <c r="N5169" s="39" t="s">
        <v>145</v>
      </c>
      <c r="O5169" s="31">
        <v>1126.1300000000001</v>
      </c>
      <c r="P5169" s="36" t="s">
        <v>298</v>
      </c>
    </row>
    <row r="5170" spans="1:16" ht="24" x14ac:dyDescent="0.25">
      <c r="A5170" s="38">
        <v>41510</v>
      </c>
      <c r="B5170" s="38">
        <v>41510</v>
      </c>
      <c r="C5170" s="11">
        <v>2013</v>
      </c>
      <c r="D5170" s="35" t="s">
        <v>115</v>
      </c>
      <c r="E5170" s="11" t="s">
        <v>116</v>
      </c>
      <c r="F5170" s="36" t="s">
        <v>59</v>
      </c>
      <c r="G5170" s="36" t="s">
        <v>484</v>
      </c>
      <c r="H5170" s="9" t="s">
        <v>7186</v>
      </c>
      <c r="I5170" s="10">
        <v>4</v>
      </c>
      <c r="J5170" s="12">
        <v>4</v>
      </c>
      <c r="K5170" s="12">
        <v>0</v>
      </c>
      <c r="L5170" s="12">
        <v>0</v>
      </c>
      <c r="M5170" s="12">
        <v>0</v>
      </c>
      <c r="N5170" s="39">
        <v>0</v>
      </c>
      <c r="O5170" s="31">
        <v>1</v>
      </c>
      <c r="P5170" s="36" t="s">
        <v>99</v>
      </c>
    </row>
    <row r="5171" spans="1:16" ht="108" x14ac:dyDescent="0.25">
      <c r="A5171" s="38">
        <v>41510</v>
      </c>
      <c r="B5171" s="38">
        <v>41514</v>
      </c>
      <c r="C5171" s="11">
        <v>2013</v>
      </c>
      <c r="D5171" s="11" t="s">
        <v>34</v>
      </c>
      <c r="E5171" s="11" t="s">
        <v>67</v>
      </c>
      <c r="F5171" s="36" t="s">
        <v>72</v>
      </c>
      <c r="G5171" s="36" t="s">
        <v>7187</v>
      </c>
      <c r="H5171" s="9" t="s">
        <v>7188</v>
      </c>
      <c r="I5171" s="10">
        <v>5</v>
      </c>
      <c r="J5171" s="12">
        <v>42500</v>
      </c>
      <c r="K5171" s="12">
        <v>8500</v>
      </c>
      <c r="L5171" s="12">
        <v>0</v>
      </c>
      <c r="M5171" s="12">
        <v>0</v>
      </c>
      <c r="N5171" s="39">
        <v>0</v>
      </c>
      <c r="O5171" s="31">
        <v>25.91</v>
      </c>
      <c r="P5171" s="36" t="s">
        <v>99</v>
      </c>
    </row>
    <row r="5172" spans="1:16" ht="96" x14ac:dyDescent="0.25">
      <c r="A5172" s="38">
        <v>41511</v>
      </c>
      <c r="B5172" s="38">
        <v>41511</v>
      </c>
      <c r="C5172" s="11">
        <v>2013</v>
      </c>
      <c r="D5172" s="35" t="s">
        <v>115</v>
      </c>
      <c r="E5172" s="11" t="s">
        <v>116</v>
      </c>
      <c r="F5172" s="36" t="s">
        <v>598</v>
      </c>
      <c r="G5172" s="36" t="s">
        <v>7189</v>
      </c>
      <c r="H5172" s="9" t="s">
        <v>7190</v>
      </c>
      <c r="I5172" s="10">
        <v>11</v>
      </c>
      <c r="J5172" s="12">
        <v>26</v>
      </c>
      <c r="K5172" s="12">
        <v>0</v>
      </c>
      <c r="L5172" s="12">
        <v>0</v>
      </c>
      <c r="M5172" s="12">
        <v>0</v>
      </c>
      <c r="N5172" s="39">
        <v>0</v>
      </c>
      <c r="O5172" s="31">
        <v>0</v>
      </c>
      <c r="P5172" s="36" t="s">
        <v>99</v>
      </c>
    </row>
    <row r="5173" spans="1:16" ht="108" x14ac:dyDescent="0.25">
      <c r="A5173" s="38">
        <v>41511</v>
      </c>
      <c r="B5173" s="38">
        <v>41513</v>
      </c>
      <c r="C5173" s="11">
        <v>2013</v>
      </c>
      <c r="D5173" s="11" t="s">
        <v>34</v>
      </c>
      <c r="E5173" s="11" t="s">
        <v>67</v>
      </c>
      <c r="F5173" s="36" t="s">
        <v>162</v>
      </c>
      <c r="G5173" s="36" t="s">
        <v>7191</v>
      </c>
      <c r="H5173" s="9" t="s">
        <v>7192</v>
      </c>
      <c r="I5173" s="10">
        <v>13</v>
      </c>
      <c r="J5173" s="12">
        <v>68310</v>
      </c>
      <c r="K5173" s="12">
        <v>109</v>
      </c>
      <c r="L5173" s="12">
        <v>3</v>
      </c>
      <c r="M5173" s="12">
        <v>0</v>
      </c>
      <c r="N5173" s="39">
        <v>0</v>
      </c>
      <c r="O5173" s="31">
        <f>461.5+66.5</f>
        <v>528</v>
      </c>
      <c r="P5173" s="36" t="s">
        <v>298</v>
      </c>
    </row>
    <row r="5174" spans="1:16" ht="48" x14ac:dyDescent="0.25">
      <c r="A5174" s="34">
        <v>41511</v>
      </c>
      <c r="B5174" s="34">
        <v>41511</v>
      </c>
      <c r="C5174" s="11">
        <v>2013</v>
      </c>
      <c r="D5174" s="11" t="s">
        <v>34</v>
      </c>
      <c r="E5174" s="11" t="s">
        <v>35</v>
      </c>
      <c r="F5174" s="36" t="s">
        <v>92</v>
      </c>
      <c r="G5174" s="36" t="s">
        <v>7193</v>
      </c>
      <c r="H5174" s="9" t="s">
        <v>7194</v>
      </c>
      <c r="I5174" s="10">
        <v>1</v>
      </c>
      <c r="J5174" s="10">
        <v>1</v>
      </c>
      <c r="K5174" s="12">
        <v>0</v>
      </c>
      <c r="L5174" s="12">
        <v>0</v>
      </c>
      <c r="M5174" s="12">
        <v>0</v>
      </c>
      <c r="N5174" s="39">
        <v>0</v>
      </c>
      <c r="O5174" s="31">
        <v>0</v>
      </c>
      <c r="P5174" s="36" t="s">
        <v>99</v>
      </c>
    </row>
    <row r="5175" spans="1:16" ht="48" x14ac:dyDescent="0.25">
      <c r="A5175" s="38">
        <v>41512</v>
      </c>
      <c r="B5175" s="38">
        <v>41512</v>
      </c>
      <c r="C5175" s="11">
        <v>2013</v>
      </c>
      <c r="D5175" s="11" t="s">
        <v>34</v>
      </c>
      <c r="E5175" s="11" t="s">
        <v>35</v>
      </c>
      <c r="F5175" s="36" t="s">
        <v>155</v>
      </c>
      <c r="G5175" s="36" t="s">
        <v>2332</v>
      </c>
      <c r="H5175" s="9" t="s">
        <v>7195</v>
      </c>
      <c r="I5175" s="12">
        <v>1</v>
      </c>
      <c r="J5175" s="12">
        <v>1</v>
      </c>
      <c r="K5175" s="12">
        <v>0</v>
      </c>
      <c r="L5175" s="12">
        <v>0</v>
      </c>
      <c r="M5175" s="12">
        <v>0</v>
      </c>
      <c r="N5175" s="39">
        <v>0</v>
      </c>
      <c r="O5175" s="31">
        <v>0</v>
      </c>
      <c r="P5175" s="36" t="s">
        <v>99</v>
      </c>
    </row>
    <row r="5176" spans="1:16" ht="48" x14ac:dyDescent="0.25">
      <c r="A5176" s="38">
        <v>41512</v>
      </c>
      <c r="B5176" s="38">
        <v>41512</v>
      </c>
      <c r="C5176" s="11">
        <v>2013</v>
      </c>
      <c r="D5176" s="11" t="s">
        <v>34</v>
      </c>
      <c r="E5176" s="11" t="s">
        <v>35</v>
      </c>
      <c r="F5176" s="36" t="s">
        <v>97</v>
      </c>
      <c r="G5176" s="36" t="s">
        <v>7196</v>
      </c>
      <c r="H5176" s="9" t="s">
        <v>7197</v>
      </c>
      <c r="I5176" s="10">
        <v>1</v>
      </c>
      <c r="J5176" s="12">
        <v>2</v>
      </c>
      <c r="K5176" s="12">
        <v>0</v>
      </c>
      <c r="L5176" s="12">
        <v>0</v>
      </c>
      <c r="M5176" s="12">
        <v>0</v>
      </c>
      <c r="N5176" s="39">
        <v>0</v>
      </c>
      <c r="O5176" s="31">
        <v>0</v>
      </c>
      <c r="P5176" s="36" t="s">
        <v>99</v>
      </c>
    </row>
    <row r="5177" spans="1:16" ht="48" x14ac:dyDescent="0.25">
      <c r="A5177" s="38">
        <v>41512</v>
      </c>
      <c r="B5177" s="38">
        <v>41512</v>
      </c>
      <c r="C5177" s="11">
        <v>2013</v>
      </c>
      <c r="D5177" s="11" t="s">
        <v>34</v>
      </c>
      <c r="E5177" s="11" t="s">
        <v>35</v>
      </c>
      <c r="F5177" s="36" t="s">
        <v>15</v>
      </c>
      <c r="G5177" s="36" t="s">
        <v>7198</v>
      </c>
      <c r="H5177" s="9" t="s">
        <v>7199</v>
      </c>
      <c r="I5177" s="12">
        <v>0</v>
      </c>
      <c r="J5177" s="12">
        <v>20</v>
      </c>
      <c r="K5177" s="12">
        <v>4</v>
      </c>
      <c r="L5177" s="12">
        <v>0</v>
      </c>
      <c r="M5177" s="12">
        <v>0</v>
      </c>
      <c r="N5177" s="39">
        <v>0</v>
      </c>
      <c r="O5177" s="31">
        <v>0</v>
      </c>
      <c r="P5177" s="36" t="s">
        <v>99</v>
      </c>
    </row>
    <row r="5178" spans="1:16" ht="72" x14ac:dyDescent="0.25">
      <c r="A5178" s="38">
        <v>41513</v>
      </c>
      <c r="B5178" s="38">
        <v>41513</v>
      </c>
      <c r="C5178" s="11">
        <v>2013</v>
      </c>
      <c r="D5178" s="35" t="s">
        <v>115</v>
      </c>
      <c r="E5178" s="11" t="s">
        <v>116</v>
      </c>
      <c r="F5178" s="36" t="s">
        <v>44</v>
      </c>
      <c r="G5178" s="36" t="s">
        <v>7200</v>
      </c>
      <c r="H5178" s="9" t="s">
        <v>7201</v>
      </c>
      <c r="I5178" s="10">
        <v>0</v>
      </c>
      <c r="J5178" s="12">
        <v>23</v>
      </c>
      <c r="K5178" s="12">
        <v>0</v>
      </c>
      <c r="L5178" s="12">
        <v>0</v>
      </c>
      <c r="M5178" s="12">
        <v>0</v>
      </c>
      <c r="N5178" s="39">
        <v>0</v>
      </c>
      <c r="O5178" s="31">
        <v>0</v>
      </c>
      <c r="P5178" s="36" t="s">
        <v>99</v>
      </c>
    </row>
    <row r="5179" spans="1:16" ht="72" x14ac:dyDescent="0.25">
      <c r="A5179" s="38">
        <v>41515</v>
      </c>
      <c r="B5179" s="38">
        <v>41515</v>
      </c>
      <c r="C5179" s="11">
        <v>2013</v>
      </c>
      <c r="D5179" s="35" t="s">
        <v>115</v>
      </c>
      <c r="E5179" s="11" t="s">
        <v>116</v>
      </c>
      <c r="F5179" s="36" t="s">
        <v>165</v>
      </c>
      <c r="G5179" s="36" t="s">
        <v>603</v>
      </c>
      <c r="H5179" s="9" t="s">
        <v>7202</v>
      </c>
      <c r="I5179" s="10">
        <v>1</v>
      </c>
      <c r="J5179" s="12">
        <v>26</v>
      </c>
      <c r="K5179" s="12">
        <v>0</v>
      </c>
      <c r="L5179" s="12">
        <v>0</v>
      </c>
      <c r="M5179" s="12">
        <v>0</v>
      </c>
      <c r="N5179" s="39">
        <v>0</v>
      </c>
      <c r="O5179" s="31">
        <v>0</v>
      </c>
      <c r="P5179" s="36" t="s">
        <v>99</v>
      </c>
    </row>
    <row r="5180" spans="1:16" ht="36" x14ac:dyDescent="0.25">
      <c r="A5180" s="38">
        <v>41517</v>
      </c>
      <c r="B5180" s="38">
        <v>41517</v>
      </c>
      <c r="C5180" s="11">
        <v>2013</v>
      </c>
      <c r="D5180" s="35" t="s">
        <v>115</v>
      </c>
      <c r="E5180" s="11" t="s">
        <v>116</v>
      </c>
      <c r="F5180" s="36" t="s">
        <v>59</v>
      </c>
      <c r="G5180" s="36" t="s">
        <v>1761</v>
      </c>
      <c r="H5180" s="9" t="s">
        <v>7203</v>
      </c>
      <c r="I5180" s="10">
        <v>1</v>
      </c>
      <c r="J5180" s="12">
        <v>2</v>
      </c>
      <c r="K5180" s="12">
        <v>0</v>
      </c>
      <c r="L5180" s="12">
        <v>0</v>
      </c>
      <c r="M5180" s="12">
        <v>0</v>
      </c>
      <c r="N5180" s="39">
        <v>0</v>
      </c>
      <c r="O5180" s="31">
        <v>0</v>
      </c>
      <c r="P5180" s="36" t="s">
        <v>99</v>
      </c>
    </row>
    <row r="5181" spans="1:16" ht="36" x14ac:dyDescent="0.25">
      <c r="A5181" s="38">
        <v>41518</v>
      </c>
      <c r="B5181" s="38">
        <v>41519</v>
      </c>
      <c r="C5181" s="11">
        <v>2013</v>
      </c>
      <c r="D5181" s="35" t="s">
        <v>104</v>
      </c>
      <c r="E5181" s="11" t="s">
        <v>276</v>
      </c>
      <c r="F5181" s="36" t="s">
        <v>92</v>
      </c>
      <c r="G5181" s="36" t="s">
        <v>7204</v>
      </c>
      <c r="H5181" s="9" t="s">
        <v>7205</v>
      </c>
      <c r="I5181" s="10">
        <v>0</v>
      </c>
      <c r="J5181" s="12">
        <v>150</v>
      </c>
      <c r="K5181" s="12">
        <v>30</v>
      </c>
      <c r="L5181" s="12">
        <v>0</v>
      </c>
      <c r="M5181" s="12">
        <v>0</v>
      </c>
      <c r="N5181" s="39" t="s">
        <v>145</v>
      </c>
      <c r="O5181" s="31">
        <v>9.9</v>
      </c>
      <c r="P5181" s="36" t="s">
        <v>298</v>
      </c>
    </row>
    <row r="5182" spans="1:16" ht="36" x14ac:dyDescent="0.25">
      <c r="A5182" s="38">
        <v>41518</v>
      </c>
      <c r="B5182" s="38">
        <v>41518</v>
      </c>
      <c r="C5182" s="11">
        <v>2013</v>
      </c>
      <c r="D5182" s="11" t="s">
        <v>34</v>
      </c>
      <c r="E5182" s="11" t="s">
        <v>333</v>
      </c>
      <c r="F5182" s="36" t="s">
        <v>32</v>
      </c>
      <c r="G5182" s="36" t="s">
        <v>32</v>
      </c>
      <c r="H5182" s="9" t="s">
        <v>7206</v>
      </c>
      <c r="I5182" s="10">
        <v>1</v>
      </c>
      <c r="J5182" s="12">
        <v>1</v>
      </c>
      <c r="K5182" s="12">
        <v>0</v>
      </c>
      <c r="L5182" s="12">
        <v>0</v>
      </c>
      <c r="M5182" s="12">
        <v>0</v>
      </c>
      <c r="N5182" s="39">
        <v>0</v>
      </c>
      <c r="O5182" s="31">
        <v>0</v>
      </c>
      <c r="P5182" s="36" t="s">
        <v>99</v>
      </c>
    </row>
    <row r="5183" spans="1:16" ht="72" x14ac:dyDescent="0.25">
      <c r="A5183" s="38">
        <v>41519</v>
      </c>
      <c r="B5183" s="38">
        <v>41519</v>
      </c>
      <c r="C5183" s="11">
        <v>2013</v>
      </c>
      <c r="D5183" s="35" t="s">
        <v>115</v>
      </c>
      <c r="E5183" s="11" t="s">
        <v>116</v>
      </c>
      <c r="F5183" s="36" t="s">
        <v>165</v>
      </c>
      <c r="G5183" s="36" t="s">
        <v>5948</v>
      </c>
      <c r="H5183" s="9" t="s">
        <v>7207</v>
      </c>
      <c r="I5183" s="10">
        <v>0</v>
      </c>
      <c r="J5183" s="12">
        <v>2</v>
      </c>
      <c r="K5183" s="12">
        <v>1</v>
      </c>
      <c r="L5183" s="12">
        <v>0</v>
      </c>
      <c r="M5183" s="12">
        <v>0</v>
      </c>
      <c r="N5183" s="39">
        <v>0</v>
      </c>
      <c r="O5183" s="31">
        <v>0</v>
      </c>
      <c r="P5183" s="36" t="s">
        <v>99</v>
      </c>
    </row>
    <row r="5184" spans="1:16" ht="48" x14ac:dyDescent="0.25">
      <c r="A5184" s="38">
        <v>41519</v>
      </c>
      <c r="B5184" s="38">
        <v>41519</v>
      </c>
      <c r="C5184" s="11">
        <v>2013</v>
      </c>
      <c r="D5184" s="35" t="s">
        <v>104</v>
      </c>
      <c r="E5184" s="11" t="s">
        <v>276</v>
      </c>
      <c r="F5184" s="36" t="s">
        <v>15</v>
      </c>
      <c r="G5184" s="36" t="s">
        <v>266</v>
      </c>
      <c r="H5184" s="9" t="s">
        <v>7208</v>
      </c>
      <c r="I5184" s="10">
        <v>0</v>
      </c>
      <c r="J5184" s="12">
        <v>130</v>
      </c>
      <c r="K5184" s="12">
        <v>26</v>
      </c>
      <c r="L5184" s="12">
        <v>0</v>
      </c>
      <c r="M5184" s="12">
        <v>0</v>
      </c>
      <c r="N5184" s="39">
        <v>0</v>
      </c>
      <c r="O5184" s="31">
        <v>0</v>
      </c>
      <c r="P5184" s="36" t="s">
        <v>99</v>
      </c>
    </row>
    <row r="5185" spans="1:16" ht="72" x14ac:dyDescent="0.25">
      <c r="A5185" s="38">
        <v>41520</v>
      </c>
      <c r="B5185" s="38">
        <v>41520</v>
      </c>
      <c r="C5185" s="11">
        <v>2013</v>
      </c>
      <c r="D5185" s="35" t="s">
        <v>115</v>
      </c>
      <c r="E5185" s="11" t="s">
        <v>116</v>
      </c>
      <c r="F5185" s="36" t="s">
        <v>162</v>
      </c>
      <c r="G5185" s="36" t="s">
        <v>971</v>
      </c>
      <c r="H5185" s="9" t="s">
        <v>7209</v>
      </c>
      <c r="I5185" s="10">
        <v>0</v>
      </c>
      <c r="J5185" s="12">
        <v>6</v>
      </c>
      <c r="K5185" s="12">
        <v>0</v>
      </c>
      <c r="L5185" s="12">
        <v>0</v>
      </c>
      <c r="M5185" s="12">
        <v>0</v>
      </c>
      <c r="N5185" s="39">
        <v>0</v>
      </c>
      <c r="O5185" s="31">
        <v>0</v>
      </c>
      <c r="P5185" s="36" t="s">
        <v>99</v>
      </c>
    </row>
    <row r="5186" spans="1:16" ht="48" x14ac:dyDescent="0.25">
      <c r="A5186" s="38">
        <v>41521</v>
      </c>
      <c r="B5186" s="38">
        <v>41521</v>
      </c>
      <c r="C5186" s="11">
        <v>2013</v>
      </c>
      <c r="D5186" s="35" t="s">
        <v>115</v>
      </c>
      <c r="E5186" s="11" t="s">
        <v>116</v>
      </c>
      <c r="F5186" s="36" t="s">
        <v>21</v>
      </c>
      <c r="G5186" s="36" t="s">
        <v>3808</v>
      </c>
      <c r="H5186" s="9" t="s">
        <v>7210</v>
      </c>
      <c r="I5186" s="10">
        <v>5</v>
      </c>
      <c r="J5186" s="12">
        <v>34</v>
      </c>
      <c r="K5186" s="12">
        <v>0</v>
      </c>
      <c r="L5186" s="12">
        <v>0</v>
      </c>
      <c r="M5186" s="12">
        <v>0</v>
      </c>
      <c r="N5186" s="39">
        <v>0</v>
      </c>
      <c r="O5186" s="31">
        <v>0</v>
      </c>
      <c r="P5186" s="36" t="s">
        <v>99</v>
      </c>
    </row>
    <row r="5187" spans="1:16" ht="72" x14ac:dyDescent="0.25">
      <c r="A5187" s="38">
        <v>41522</v>
      </c>
      <c r="B5187" s="38">
        <v>41522</v>
      </c>
      <c r="C5187" s="11">
        <v>2013</v>
      </c>
      <c r="D5187" s="11" t="s">
        <v>34</v>
      </c>
      <c r="E5187" s="11" t="s">
        <v>67</v>
      </c>
      <c r="F5187" s="36" t="s">
        <v>72</v>
      </c>
      <c r="G5187" s="36" t="s">
        <v>7211</v>
      </c>
      <c r="H5187" s="9" t="s">
        <v>7212</v>
      </c>
      <c r="I5187" s="10">
        <v>0</v>
      </c>
      <c r="J5187" s="12">
        <v>63</v>
      </c>
      <c r="K5187" s="12">
        <v>0</v>
      </c>
      <c r="L5187" s="12">
        <v>0</v>
      </c>
      <c r="M5187" s="12">
        <v>0</v>
      </c>
      <c r="N5187" s="39">
        <v>0</v>
      </c>
      <c r="O5187" s="31">
        <v>18.899999999999999</v>
      </c>
      <c r="P5187" s="36" t="s">
        <v>99</v>
      </c>
    </row>
    <row r="5188" spans="1:16" ht="60" x14ac:dyDescent="0.25">
      <c r="A5188" s="38">
        <v>41523</v>
      </c>
      <c r="B5188" s="38">
        <v>41523</v>
      </c>
      <c r="C5188" s="11">
        <v>2013</v>
      </c>
      <c r="D5188" s="11" t="s">
        <v>34</v>
      </c>
      <c r="E5188" s="11" t="s">
        <v>50</v>
      </c>
      <c r="F5188" s="36" t="s">
        <v>165</v>
      </c>
      <c r="G5188" s="36" t="s">
        <v>799</v>
      </c>
      <c r="H5188" s="9" t="s">
        <v>7213</v>
      </c>
      <c r="I5188" s="10">
        <v>0</v>
      </c>
      <c r="J5188" s="12">
        <v>20</v>
      </c>
      <c r="K5188" s="12">
        <v>0</v>
      </c>
      <c r="L5188" s="12">
        <v>0</v>
      </c>
      <c r="M5188" s="12">
        <v>0</v>
      </c>
      <c r="N5188" s="39">
        <v>5.77</v>
      </c>
      <c r="O5188" s="31">
        <v>13.84</v>
      </c>
      <c r="P5188" s="36" t="s">
        <v>41</v>
      </c>
    </row>
    <row r="5189" spans="1:16" ht="132" x14ac:dyDescent="0.25">
      <c r="A5189" s="38">
        <v>41523</v>
      </c>
      <c r="B5189" s="38">
        <v>41523</v>
      </c>
      <c r="C5189" s="11">
        <v>2013</v>
      </c>
      <c r="D5189" s="11" t="s">
        <v>34</v>
      </c>
      <c r="E5189" s="11" t="s">
        <v>35</v>
      </c>
      <c r="F5189" s="36" t="s">
        <v>165</v>
      </c>
      <c r="G5189" s="36" t="s">
        <v>197</v>
      </c>
      <c r="H5189" s="9" t="s">
        <v>7214</v>
      </c>
      <c r="I5189" s="10">
        <v>0</v>
      </c>
      <c r="J5189" s="12">
        <v>101</v>
      </c>
      <c r="K5189" s="12">
        <v>0</v>
      </c>
      <c r="L5189" s="12">
        <v>0</v>
      </c>
      <c r="M5189" s="12">
        <v>0</v>
      </c>
      <c r="N5189" s="39">
        <v>0</v>
      </c>
      <c r="O5189" s="31">
        <v>0.1</v>
      </c>
      <c r="P5189" s="36" t="s">
        <v>99</v>
      </c>
    </row>
    <row r="5190" spans="1:16" ht="84" x14ac:dyDescent="0.25">
      <c r="A5190" s="38">
        <v>41523</v>
      </c>
      <c r="B5190" s="38">
        <v>41523</v>
      </c>
      <c r="C5190" s="11">
        <v>2013</v>
      </c>
      <c r="D5190" s="11" t="s">
        <v>34</v>
      </c>
      <c r="E5190" s="11" t="s">
        <v>35</v>
      </c>
      <c r="F5190" s="36" t="s">
        <v>75</v>
      </c>
      <c r="G5190" s="36" t="s">
        <v>7215</v>
      </c>
      <c r="H5190" s="9" t="s">
        <v>7216</v>
      </c>
      <c r="I5190" s="10">
        <v>1</v>
      </c>
      <c r="J5190" s="12">
        <v>521</v>
      </c>
      <c r="K5190" s="12">
        <v>130</v>
      </c>
      <c r="L5190" s="12">
        <v>0</v>
      </c>
      <c r="M5190" s="12">
        <v>0</v>
      </c>
      <c r="N5190" s="39">
        <v>0</v>
      </c>
      <c r="O5190" s="31">
        <v>0</v>
      </c>
      <c r="P5190" s="36" t="s">
        <v>99</v>
      </c>
    </row>
    <row r="5191" spans="1:16" ht="48" x14ac:dyDescent="0.25">
      <c r="A5191" s="34">
        <v>41525</v>
      </c>
      <c r="B5191" s="34">
        <v>41525</v>
      </c>
      <c r="C5191" s="11">
        <v>2013</v>
      </c>
      <c r="D5191" s="35" t="s">
        <v>104</v>
      </c>
      <c r="E5191" s="11" t="s">
        <v>276</v>
      </c>
      <c r="F5191" s="36" t="s">
        <v>75</v>
      </c>
      <c r="G5191" s="36" t="s">
        <v>7217</v>
      </c>
      <c r="H5191" s="9" t="s">
        <v>7218</v>
      </c>
      <c r="I5191" s="10">
        <v>0</v>
      </c>
      <c r="J5191" s="10">
        <v>30</v>
      </c>
      <c r="K5191" s="12">
        <v>5</v>
      </c>
      <c r="L5191" s="12">
        <v>0</v>
      </c>
      <c r="M5191" s="12">
        <v>0</v>
      </c>
      <c r="N5191" s="39">
        <v>0</v>
      </c>
      <c r="O5191" s="31">
        <v>0</v>
      </c>
      <c r="P5191" s="36" t="s">
        <v>99</v>
      </c>
    </row>
    <row r="5192" spans="1:16" ht="60" x14ac:dyDescent="0.25">
      <c r="A5192" s="34">
        <v>41525</v>
      </c>
      <c r="B5192" s="34">
        <v>41525</v>
      </c>
      <c r="C5192" s="11">
        <v>2013</v>
      </c>
      <c r="D5192" s="35" t="s">
        <v>104</v>
      </c>
      <c r="E5192" s="11" t="s">
        <v>276</v>
      </c>
      <c r="F5192" s="36" t="s">
        <v>36</v>
      </c>
      <c r="G5192" s="36" t="s">
        <v>7219</v>
      </c>
      <c r="H5192" s="9" t="s">
        <v>7220</v>
      </c>
      <c r="I5192" s="12">
        <v>0</v>
      </c>
      <c r="J5192" s="12">
        <v>40</v>
      </c>
      <c r="K5192" s="12">
        <v>1</v>
      </c>
      <c r="L5192" s="12">
        <v>0</v>
      </c>
      <c r="M5192" s="12">
        <v>0</v>
      </c>
      <c r="N5192" s="39">
        <v>0</v>
      </c>
      <c r="O5192" s="31">
        <v>0</v>
      </c>
      <c r="P5192" s="36" t="s">
        <v>99</v>
      </c>
    </row>
    <row r="5193" spans="1:16" ht="36" x14ac:dyDescent="0.25">
      <c r="A5193" s="38">
        <v>41526</v>
      </c>
      <c r="B5193" s="38">
        <v>41526</v>
      </c>
      <c r="C5193" s="11">
        <v>2013</v>
      </c>
      <c r="D5193" s="35" t="s">
        <v>104</v>
      </c>
      <c r="E5193" s="11" t="s">
        <v>276</v>
      </c>
      <c r="F5193" s="36" t="s">
        <v>92</v>
      </c>
      <c r="G5193" s="36" t="s">
        <v>7221</v>
      </c>
      <c r="H5193" s="9" t="s">
        <v>7222</v>
      </c>
      <c r="I5193" s="10">
        <v>0</v>
      </c>
      <c r="J5193" s="10" t="s">
        <v>145</v>
      </c>
      <c r="K5193" s="10" t="s">
        <v>145</v>
      </c>
      <c r="L5193" s="12" t="s">
        <v>145</v>
      </c>
      <c r="M5193" s="10" t="s">
        <v>145</v>
      </c>
      <c r="N5193" s="39" t="s">
        <v>145</v>
      </c>
      <c r="O5193" s="31">
        <v>36.200000000000003</v>
      </c>
      <c r="P5193" s="36" t="s">
        <v>298</v>
      </c>
    </row>
    <row r="5194" spans="1:16" ht="120" x14ac:dyDescent="0.25">
      <c r="A5194" s="38">
        <v>41526</v>
      </c>
      <c r="B5194" s="38">
        <v>41539</v>
      </c>
      <c r="C5194" s="11">
        <v>2013</v>
      </c>
      <c r="D5194" s="11" t="s">
        <v>34</v>
      </c>
      <c r="E5194" s="11" t="s">
        <v>67</v>
      </c>
      <c r="F5194" s="36" t="s">
        <v>162</v>
      </c>
      <c r="G5194" s="9" t="s">
        <v>7223</v>
      </c>
      <c r="H5194" s="9" t="s">
        <v>7224</v>
      </c>
      <c r="I5194" s="10">
        <v>14</v>
      </c>
      <c r="J5194" s="12">
        <v>133155</v>
      </c>
      <c r="K5194" s="12">
        <v>50</v>
      </c>
      <c r="L5194" s="12">
        <v>8</v>
      </c>
      <c r="M5194" s="12">
        <v>0</v>
      </c>
      <c r="N5194" s="39" t="s">
        <v>145</v>
      </c>
      <c r="O5194" s="31">
        <f>266.3+24.1</f>
        <v>290.40000000000003</v>
      </c>
      <c r="P5194" s="36" t="s">
        <v>298</v>
      </c>
    </row>
    <row r="5195" spans="1:16" ht="48" x14ac:dyDescent="0.25">
      <c r="A5195" s="38">
        <v>41526</v>
      </c>
      <c r="B5195" s="38">
        <v>41540</v>
      </c>
      <c r="C5195" s="11">
        <v>2013</v>
      </c>
      <c r="D5195" s="11" t="s">
        <v>34</v>
      </c>
      <c r="E5195" s="11" t="s">
        <v>67</v>
      </c>
      <c r="F5195" s="36" t="s">
        <v>92</v>
      </c>
      <c r="G5195" s="36" t="s">
        <v>7225</v>
      </c>
      <c r="H5195" s="9" t="s">
        <v>7226</v>
      </c>
      <c r="I5195" s="10">
        <v>10</v>
      </c>
      <c r="J5195" s="12">
        <v>78928</v>
      </c>
      <c r="K5195" s="12">
        <v>262</v>
      </c>
      <c r="L5195" s="12">
        <v>10</v>
      </c>
      <c r="M5195" s="12">
        <v>0</v>
      </c>
      <c r="N5195" s="39" t="s">
        <v>145</v>
      </c>
      <c r="O5195" s="31">
        <f>759.1+50.31</f>
        <v>809.41000000000008</v>
      </c>
      <c r="P5195" s="36" t="s">
        <v>298</v>
      </c>
    </row>
    <row r="5196" spans="1:16" ht="132" x14ac:dyDescent="0.25">
      <c r="A5196" s="38">
        <v>41526</v>
      </c>
      <c r="B5196" s="38">
        <v>41530</v>
      </c>
      <c r="C5196" s="11">
        <v>2013</v>
      </c>
      <c r="D5196" s="11" t="s">
        <v>34</v>
      </c>
      <c r="E5196" s="11" t="s">
        <v>67</v>
      </c>
      <c r="F5196" s="36" t="s">
        <v>21</v>
      </c>
      <c r="G5196" s="36" t="s">
        <v>7227</v>
      </c>
      <c r="H5196" s="9" t="s">
        <v>7228</v>
      </c>
      <c r="I5196" s="10">
        <v>1</v>
      </c>
      <c r="J5196" s="12">
        <v>61077</v>
      </c>
      <c r="K5196" s="12">
        <v>116</v>
      </c>
      <c r="L5196" s="12">
        <v>0</v>
      </c>
      <c r="M5196" s="12">
        <v>0</v>
      </c>
      <c r="N5196" s="39" t="s">
        <v>145</v>
      </c>
      <c r="O5196" s="31">
        <f>438.04+20.23</f>
        <v>458.27000000000004</v>
      </c>
      <c r="P5196" s="36" t="s">
        <v>298</v>
      </c>
    </row>
    <row r="5197" spans="1:16" ht="96" x14ac:dyDescent="0.25">
      <c r="A5197" s="38">
        <v>41527</v>
      </c>
      <c r="B5197" s="38">
        <v>41527</v>
      </c>
      <c r="C5197" s="11">
        <v>2013</v>
      </c>
      <c r="D5197" s="11" t="s">
        <v>34</v>
      </c>
      <c r="E5197" s="11" t="s">
        <v>35</v>
      </c>
      <c r="F5197" s="36" t="s">
        <v>44</v>
      </c>
      <c r="G5197" s="36" t="s">
        <v>3583</v>
      </c>
      <c r="H5197" s="9" t="s">
        <v>7229</v>
      </c>
      <c r="I5197" s="10">
        <v>3</v>
      </c>
      <c r="J5197" s="12">
        <v>10</v>
      </c>
      <c r="K5197" s="12">
        <v>1</v>
      </c>
      <c r="L5197" s="12">
        <v>0</v>
      </c>
      <c r="M5197" s="12">
        <v>0</v>
      </c>
      <c r="N5197" s="39">
        <v>0</v>
      </c>
      <c r="O5197" s="31">
        <v>0</v>
      </c>
      <c r="P5197" s="36" t="s">
        <v>99</v>
      </c>
    </row>
    <row r="5198" spans="1:16" ht="36" x14ac:dyDescent="0.25">
      <c r="A5198" s="34">
        <v>41529</v>
      </c>
      <c r="B5198" s="34">
        <v>41531</v>
      </c>
      <c r="C5198" s="11">
        <v>2013</v>
      </c>
      <c r="D5198" s="35" t="s">
        <v>104</v>
      </c>
      <c r="E5198" s="11" t="s">
        <v>276</v>
      </c>
      <c r="F5198" s="36" t="s">
        <v>36</v>
      </c>
      <c r="G5198" s="36" t="s">
        <v>336</v>
      </c>
      <c r="H5198" s="9" t="s">
        <v>7230</v>
      </c>
      <c r="I5198" s="12">
        <v>0</v>
      </c>
      <c r="J5198" s="12" t="s">
        <v>145</v>
      </c>
      <c r="K5198" s="12">
        <v>379</v>
      </c>
      <c r="L5198" s="12">
        <v>0</v>
      </c>
      <c r="M5198" s="12">
        <v>0</v>
      </c>
      <c r="N5198" s="39">
        <v>0</v>
      </c>
      <c r="O5198" s="31">
        <v>111.7</v>
      </c>
      <c r="P5198" s="11" t="s">
        <v>99</v>
      </c>
    </row>
    <row r="5199" spans="1:16" ht="96" x14ac:dyDescent="0.25">
      <c r="A5199" s="38">
        <v>41529</v>
      </c>
      <c r="B5199" s="38">
        <v>41532</v>
      </c>
      <c r="C5199" s="11">
        <v>2013</v>
      </c>
      <c r="D5199" s="11" t="s">
        <v>34</v>
      </c>
      <c r="E5199" s="11" t="s">
        <v>67</v>
      </c>
      <c r="F5199" s="36" t="s">
        <v>36</v>
      </c>
      <c r="G5199" s="36" t="s">
        <v>7231</v>
      </c>
      <c r="H5199" s="9" t="s">
        <v>7232</v>
      </c>
      <c r="I5199" s="10">
        <v>0</v>
      </c>
      <c r="J5199" s="12">
        <v>33959</v>
      </c>
      <c r="K5199" s="12">
        <v>12</v>
      </c>
      <c r="L5199" s="12">
        <v>19</v>
      </c>
      <c r="M5199" s="12">
        <v>0</v>
      </c>
      <c r="N5199" s="39" t="s">
        <v>145</v>
      </c>
      <c r="O5199" s="31">
        <f>334.6+24.28</f>
        <v>358.88</v>
      </c>
      <c r="P5199" s="36" t="s">
        <v>298</v>
      </c>
    </row>
    <row r="5200" spans="1:16" ht="120" x14ac:dyDescent="0.25">
      <c r="A5200" s="38">
        <v>41529</v>
      </c>
      <c r="B5200" s="38">
        <v>41533</v>
      </c>
      <c r="C5200" s="11">
        <v>2013</v>
      </c>
      <c r="D5200" s="11" t="s">
        <v>34</v>
      </c>
      <c r="E5200" s="11" t="s">
        <v>67</v>
      </c>
      <c r="F5200" s="36" t="s">
        <v>97</v>
      </c>
      <c r="G5200" s="36" t="s">
        <v>7233</v>
      </c>
      <c r="H5200" s="9" t="s">
        <v>7234</v>
      </c>
      <c r="I5200" s="10">
        <v>3</v>
      </c>
      <c r="J5200" s="12" t="s">
        <v>145</v>
      </c>
      <c r="K5200" s="12">
        <v>563</v>
      </c>
      <c r="L5200" s="12">
        <v>2</v>
      </c>
      <c r="M5200" s="12">
        <v>0</v>
      </c>
      <c r="N5200" s="39" t="s">
        <v>145</v>
      </c>
      <c r="O5200" s="31">
        <v>728.8</v>
      </c>
      <c r="P5200" s="36" t="s">
        <v>298</v>
      </c>
    </row>
    <row r="5201" spans="1:16" ht="96" x14ac:dyDescent="0.25">
      <c r="A5201" s="38">
        <v>41529</v>
      </c>
      <c r="B5201" s="38">
        <v>41535</v>
      </c>
      <c r="C5201" s="11">
        <v>2013</v>
      </c>
      <c r="D5201" s="11" t="s">
        <v>34</v>
      </c>
      <c r="E5201" s="11" t="s">
        <v>67</v>
      </c>
      <c r="F5201" s="36" t="s">
        <v>42</v>
      </c>
      <c r="G5201" s="36" t="s">
        <v>7235</v>
      </c>
      <c r="H5201" s="9" t="s">
        <v>7236</v>
      </c>
      <c r="I5201" s="10">
        <v>1</v>
      </c>
      <c r="J5201" s="12">
        <v>47332</v>
      </c>
      <c r="K5201" s="12">
        <v>506</v>
      </c>
      <c r="L5201" s="12">
        <v>4</v>
      </c>
      <c r="M5201" s="12">
        <v>0</v>
      </c>
      <c r="N5201" s="39" t="s">
        <v>145</v>
      </c>
      <c r="O5201" s="31">
        <f>402.1+4.95</f>
        <v>407.05</v>
      </c>
      <c r="P5201" s="36" t="s">
        <v>298</v>
      </c>
    </row>
    <row r="5202" spans="1:16" ht="60" x14ac:dyDescent="0.25">
      <c r="A5202" s="38">
        <v>41529</v>
      </c>
      <c r="B5202" s="38">
        <v>41563</v>
      </c>
      <c r="C5202" s="11">
        <v>2013</v>
      </c>
      <c r="D5202" s="11" t="s">
        <v>34</v>
      </c>
      <c r="E5202" s="11" t="s">
        <v>35</v>
      </c>
      <c r="F5202" s="36" t="s">
        <v>42</v>
      </c>
      <c r="G5202" s="36" t="s">
        <v>61</v>
      </c>
      <c r="H5202" s="9" t="s">
        <v>7237</v>
      </c>
      <c r="I5202" s="10">
        <v>0</v>
      </c>
      <c r="J5202" s="12">
        <v>4604</v>
      </c>
      <c r="K5202" s="12">
        <v>0</v>
      </c>
      <c r="L5202" s="12">
        <v>0</v>
      </c>
      <c r="M5202" s="12">
        <v>0</v>
      </c>
      <c r="N5202" s="39">
        <v>11271</v>
      </c>
      <c r="O5202" s="31">
        <v>64.739999999999995</v>
      </c>
      <c r="P5202" s="36" t="s">
        <v>41</v>
      </c>
    </row>
    <row r="5203" spans="1:16" ht="48" x14ac:dyDescent="0.25">
      <c r="A5203" s="38">
        <v>41529</v>
      </c>
      <c r="B5203" s="38">
        <v>41563</v>
      </c>
      <c r="C5203" s="11">
        <v>2013</v>
      </c>
      <c r="D5203" s="11" t="s">
        <v>34</v>
      </c>
      <c r="E5203" s="11" t="s">
        <v>39</v>
      </c>
      <c r="F5203" s="36" t="s">
        <v>78</v>
      </c>
      <c r="G5203" s="36" t="s">
        <v>7238</v>
      </c>
      <c r="H5203" s="9" t="s">
        <v>7239</v>
      </c>
      <c r="I5203" s="10">
        <v>0</v>
      </c>
      <c r="J5203" s="12">
        <v>2482</v>
      </c>
      <c r="K5203" s="12">
        <v>0</v>
      </c>
      <c r="L5203" s="12">
        <v>0</v>
      </c>
      <c r="M5203" s="12">
        <v>0</v>
      </c>
      <c r="N5203" s="39">
        <v>9984</v>
      </c>
      <c r="O5203" s="31">
        <v>640.83000000000004</v>
      </c>
      <c r="P5203" s="36" t="s">
        <v>41</v>
      </c>
    </row>
    <row r="5204" spans="1:16" ht="156" x14ac:dyDescent="0.25">
      <c r="A5204" s="38">
        <v>41530</v>
      </c>
      <c r="B5204" s="38">
        <v>41535</v>
      </c>
      <c r="C5204" s="11">
        <v>2013</v>
      </c>
      <c r="D5204" s="11" t="s">
        <v>34</v>
      </c>
      <c r="E5204" s="11" t="s">
        <v>67</v>
      </c>
      <c r="F5204" s="36" t="s">
        <v>155</v>
      </c>
      <c r="G5204" s="9" t="s">
        <v>7240</v>
      </c>
      <c r="H5204" s="9" t="s">
        <v>7241</v>
      </c>
      <c r="I5204" s="10">
        <v>4</v>
      </c>
      <c r="J5204" s="12" t="s">
        <v>145</v>
      </c>
      <c r="K5204" s="12">
        <v>154</v>
      </c>
      <c r="L5204" s="12">
        <v>62</v>
      </c>
      <c r="M5204" s="12">
        <v>9</v>
      </c>
      <c r="N5204" s="39" t="s">
        <v>145</v>
      </c>
      <c r="O5204" s="31">
        <v>1357.5</v>
      </c>
      <c r="P5204" s="36" t="s">
        <v>298</v>
      </c>
    </row>
    <row r="5205" spans="1:16" ht="48" x14ac:dyDescent="0.25">
      <c r="A5205" s="38">
        <v>41530</v>
      </c>
      <c r="B5205" s="38">
        <v>41533</v>
      </c>
      <c r="C5205" s="11">
        <v>2013</v>
      </c>
      <c r="D5205" s="11" t="s">
        <v>34</v>
      </c>
      <c r="E5205" s="11" t="s">
        <v>67</v>
      </c>
      <c r="F5205" s="36" t="s">
        <v>26</v>
      </c>
      <c r="G5205" s="36" t="s">
        <v>7242</v>
      </c>
      <c r="H5205" s="9" t="s">
        <v>7243</v>
      </c>
      <c r="I5205" s="10">
        <v>2</v>
      </c>
      <c r="J5205" s="12">
        <v>4014</v>
      </c>
      <c r="K5205" s="12">
        <v>0</v>
      </c>
      <c r="L5205" s="12">
        <v>15</v>
      </c>
      <c r="M5205" s="12">
        <v>0</v>
      </c>
      <c r="N5205" s="39" t="s">
        <v>145</v>
      </c>
      <c r="O5205" s="31">
        <f>132.6+1.87</f>
        <v>134.47</v>
      </c>
      <c r="P5205" s="36" t="s">
        <v>298</v>
      </c>
    </row>
    <row r="5206" spans="1:16" ht="48" x14ac:dyDescent="0.25">
      <c r="A5206" s="38">
        <v>41531</v>
      </c>
      <c r="B5206" s="38">
        <v>41533</v>
      </c>
      <c r="C5206" s="11">
        <v>2013</v>
      </c>
      <c r="D5206" s="11" t="s">
        <v>34</v>
      </c>
      <c r="E5206" s="11" t="s">
        <v>67</v>
      </c>
      <c r="F5206" s="36" t="s">
        <v>15</v>
      </c>
      <c r="G5206" s="36" t="s">
        <v>7244</v>
      </c>
      <c r="H5206" s="9" t="s">
        <v>7245</v>
      </c>
      <c r="I5206" s="10">
        <v>105</v>
      </c>
      <c r="J5206" s="12">
        <v>281263</v>
      </c>
      <c r="K5206" s="12">
        <v>10497</v>
      </c>
      <c r="L5206" s="12">
        <v>510</v>
      </c>
      <c r="M5206" s="12">
        <v>35</v>
      </c>
      <c r="N5206" s="39">
        <v>55781.1</v>
      </c>
      <c r="O5206" s="31">
        <v>23441.4</v>
      </c>
      <c r="P5206" s="36" t="s">
        <v>38</v>
      </c>
    </row>
    <row r="5207" spans="1:16" ht="132" x14ac:dyDescent="0.25">
      <c r="A5207" s="38">
        <v>41531</v>
      </c>
      <c r="B5207" s="38">
        <v>41535</v>
      </c>
      <c r="C5207" s="11">
        <v>2013</v>
      </c>
      <c r="D5207" s="11" t="s">
        <v>34</v>
      </c>
      <c r="E5207" s="11" t="s">
        <v>67</v>
      </c>
      <c r="F5207" s="36" t="s">
        <v>19</v>
      </c>
      <c r="G5207" s="9" t="s">
        <v>7246</v>
      </c>
      <c r="H5207" s="9" t="s">
        <v>7247</v>
      </c>
      <c r="I5207" s="10">
        <v>2</v>
      </c>
      <c r="J5207" s="12">
        <v>31598</v>
      </c>
      <c r="K5207" s="12">
        <v>37</v>
      </c>
      <c r="L5207" s="12">
        <v>15</v>
      </c>
      <c r="M5207" s="12">
        <v>0</v>
      </c>
      <c r="N5207" s="39" t="s">
        <v>145</v>
      </c>
      <c r="O5207" s="31">
        <f>467.9+5.36</f>
        <v>473.26</v>
      </c>
      <c r="P5207" s="36" t="s">
        <v>298</v>
      </c>
    </row>
    <row r="5208" spans="1:16" ht="96" x14ac:dyDescent="0.25">
      <c r="A5208" s="38">
        <v>41531</v>
      </c>
      <c r="B5208" s="38">
        <v>41534</v>
      </c>
      <c r="C5208" s="11">
        <v>2013</v>
      </c>
      <c r="D5208" s="11" t="s">
        <v>34</v>
      </c>
      <c r="E5208" s="11" t="s">
        <v>67</v>
      </c>
      <c r="F5208" s="36" t="s">
        <v>62</v>
      </c>
      <c r="G5208" s="9" t="s">
        <v>7248</v>
      </c>
      <c r="H5208" s="9" t="s">
        <v>7249</v>
      </c>
      <c r="I5208" s="10">
        <v>1</v>
      </c>
      <c r="J5208" s="12">
        <v>55532</v>
      </c>
      <c r="K5208" s="12">
        <v>575</v>
      </c>
      <c r="L5208" s="12">
        <v>196</v>
      </c>
      <c r="M5208" s="12">
        <v>0</v>
      </c>
      <c r="N5208" s="39">
        <v>3617</v>
      </c>
      <c r="O5208" s="31">
        <v>2445.9</v>
      </c>
      <c r="P5208" s="36" t="s">
        <v>38</v>
      </c>
    </row>
    <row r="5209" spans="1:16" ht="60" x14ac:dyDescent="0.25">
      <c r="A5209" s="38">
        <v>41531</v>
      </c>
      <c r="B5209" s="38">
        <v>41534</v>
      </c>
      <c r="C5209" s="11">
        <v>2013</v>
      </c>
      <c r="D5209" s="11" t="s">
        <v>34</v>
      </c>
      <c r="E5209" s="11" t="s">
        <v>35</v>
      </c>
      <c r="F5209" s="36" t="s">
        <v>69</v>
      </c>
      <c r="G5209" s="36" t="s">
        <v>7250</v>
      </c>
      <c r="H5209" s="9" t="s">
        <v>7251</v>
      </c>
      <c r="I5209" s="10">
        <v>0</v>
      </c>
      <c r="J5209" s="12">
        <v>1773</v>
      </c>
      <c r="K5209" s="12">
        <v>0</v>
      </c>
      <c r="L5209" s="12">
        <v>0</v>
      </c>
      <c r="M5209" s="12">
        <v>0</v>
      </c>
      <c r="N5209" s="39" t="s">
        <v>7252</v>
      </c>
      <c r="O5209" s="31">
        <v>157.5</v>
      </c>
      <c r="P5209" s="36" t="s">
        <v>41</v>
      </c>
    </row>
    <row r="5210" spans="1:16" ht="108" x14ac:dyDescent="0.25">
      <c r="A5210" s="38">
        <v>41531</v>
      </c>
      <c r="B5210" s="38">
        <v>41534</v>
      </c>
      <c r="C5210" s="11">
        <v>2013</v>
      </c>
      <c r="D5210" s="11" t="s">
        <v>34</v>
      </c>
      <c r="E5210" s="11" t="s">
        <v>67</v>
      </c>
      <c r="F5210" s="36" t="s">
        <v>78</v>
      </c>
      <c r="G5210" s="36" t="s">
        <v>23</v>
      </c>
      <c r="H5210" s="9" t="s">
        <v>7253</v>
      </c>
      <c r="I5210" s="10">
        <v>0</v>
      </c>
      <c r="J5210" s="12">
        <v>404</v>
      </c>
      <c r="K5210" s="12">
        <v>0</v>
      </c>
      <c r="L5210" s="12">
        <v>0</v>
      </c>
      <c r="M5210" s="12">
        <v>0</v>
      </c>
      <c r="N5210" s="39">
        <v>1537.48</v>
      </c>
      <c r="O5210" s="31">
        <v>0.72</v>
      </c>
      <c r="P5210" s="36" t="s">
        <v>41</v>
      </c>
    </row>
    <row r="5211" spans="1:16" ht="48" x14ac:dyDescent="0.25">
      <c r="A5211" s="38">
        <v>41531</v>
      </c>
      <c r="B5211" s="38">
        <v>41542</v>
      </c>
      <c r="C5211" s="11">
        <v>2013</v>
      </c>
      <c r="D5211" s="11" t="s">
        <v>34</v>
      </c>
      <c r="E5211" s="11" t="s">
        <v>67</v>
      </c>
      <c r="F5211" s="36" t="s">
        <v>75</v>
      </c>
      <c r="G5211" s="36" t="s">
        <v>161</v>
      </c>
      <c r="H5211" s="9" t="s">
        <v>7254</v>
      </c>
      <c r="I5211" s="10">
        <v>0</v>
      </c>
      <c r="J5211" s="12">
        <v>7858</v>
      </c>
      <c r="K5211" s="12">
        <v>0</v>
      </c>
      <c r="L5211" s="12">
        <v>0</v>
      </c>
      <c r="M5211" s="12">
        <v>0</v>
      </c>
      <c r="N5211" s="39">
        <v>29235.79</v>
      </c>
      <c r="O5211" s="31">
        <v>577.6</v>
      </c>
      <c r="P5211" s="36" t="s">
        <v>41</v>
      </c>
    </row>
    <row r="5212" spans="1:16" ht="48" x14ac:dyDescent="0.25">
      <c r="A5212" s="38">
        <v>41531</v>
      </c>
      <c r="B5212" s="38">
        <v>41537</v>
      </c>
      <c r="C5212" s="11">
        <v>2013</v>
      </c>
      <c r="D5212" s="11" t="s">
        <v>34</v>
      </c>
      <c r="E5212" s="11" t="s">
        <v>67</v>
      </c>
      <c r="F5212" s="36" t="s">
        <v>19</v>
      </c>
      <c r="G5212" s="36" t="s">
        <v>7255</v>
      </c>
      <c r="H5212" s="9" t="s">
        <v>7256</v>
      </c>
      <c r="I5212" s="10">
        <v>0</v>
      </c>
      <c r="J5212" s="12">
        <v>1078</v>
      </c>
      <c r="K5212" s="12">
        <v>0</v>
      </c>
      <c r="L5212" s="12">
        <v>0</v>
      </c>
      <c r="M5212" s="12">
        <v>0</v>
      </c>
      <c r="N5212" s="39">
        <v>3747.8</v>
      </c>
      <c r="O5212" s="31">
        <v>178.59</v>
      </c>
      <c r="P5212" s="36" t="s">
        <v>41</v>
      </c>
    </row>
    <row r="5213" spans="1:16" ht="84" x14ac:dyDescent="0.25">
      <c r="A5213" s="38">
        <v>41532</v>
      </c>
      <c r="B5213" s="38">
        <v>41536</v>
      </c>
      <c r="C5213" s="11">
        <v>2013</v>
      </c>
      <c r="D5213" s="11" t="s">
        <v>34</v>
      </c>
      <c r="E5213" s="11" t="s">
        <v>67</v>
      </c>
      <c r="F5213" s="36" t="s">
        <v>75</v>
      </c>
      <c r="G5213" s="36" t="s">
        <v>7257</v>
      </c>
      <c r="H5213" s="9" t="s">
        <v>7258</v>
      </c>
      <c r="I5213" s="10">
        <v>3</v>
      </c>
      <c r="J5213" s="12">
        <v>52598</v>
      </c>
      <c r="K5213" s="12">
        <v>749</v>
      </c>
      <c r="L5213" s="12">
        <v>39</v>
      </c>
      <c r="M5213" s="12">
        <v>0</v>
      </c>
      <c r="N5213" s="39" t="s">
        <v>145</v>
      </c>
      <c r="O5213" s="31">
        <f>1031.5+16.47</f>
        <v>1047.97</v>
      </c>
      <c r="P5213" s="36" t="s">
        <v>298</v>
      </c>
    </row>
    <row r="5214" spans="1:16" ht="48" x14ac:dyDescent="0.25">
      <c r="A5214" s="38">
        <v>41532</v>
      </c>
      <c r="B5214" s="38">
        <v>41533</v>
      </c>
      <c r="C5214" s="11">
        <v>2013</v>
      </c>
      <c r="D5214" s="11" t="s">
        <v>34</v>
      </c>
      <c r="E5214" s="11" t="s">
        <v>67</v>
      </c>
      <c r="F5214" s="36" t="s">
        <v>32</v>
      </c>
      <c r="G5214" s="36" t="s">
        <v>7259</v>
      </c>
      <c r="H5214" s="9" t="s">
        <v>7260</v>
      </c>
      <c r="I5214" s="10">
        <v>1</v>
      </c>
      <c r="J5214" s="12">
        <v>11001</v>
      </c>
      <c r="K5214" s="12">
        <v>273</v>
      </c>
      <c r="L5214" s="12">
        <v>31</v>
      </c>
      <c r="M5214" s="12">
        <v>0</v>
      </c>
      <c r="N5214" s="39" t="s">
        <v>145</v>
      </c>
      <c r="O5214" s="31">
        <f>46.1+4.45</f>
        <v>50.550000000000004</v>
      </c>
      <c r="P5214" s="36" t="s">
        <v>298</v>
      </c>
    </row>
    <row r="5215" spans="1:16" ht="60" x14ac:dyDescent="0.25">
      <c r="A5215" s="38">
        <v>41532</v>
      </c>
      <c r="B5215" s="38">
        <v>41533</v>
      </c>
      <c r="C5215" s="11">
        <v>2013</v>
      </c>
      <c r="D5215" s="11" t="s">
        <v>34</v>
      </c>
      <c r="E5215" s="11" t="s">
        <v>67</v>
      </c>
      <c r="F5215" s="36" t="s">
        <v>24</v>
      </c>
      <c r="G5215" s="36" t="s">
        <v>7261</v>
      </c>
      <c r="H5215" s="9" t="s">
        <v>7262</v>
      </c>
      <c r="I5215" s="10">
        <v>0</v>
      </c>
      <c r="J5215" s="12">
        <v>396646</v>
      </c>
      <c r="K5215" s="12">
        <v>62</v>
      </c>
      <c r="L5215" s="12">
        <v>35</v>
      </c>
      <c r="M5215" s="12">
        <v>0</v>
      </c>
      <c r="N5215" s="39">
        <v>0</v>
      </c>
      <c r="O5215" s="31">
        <v>2437.9</v>
      </c>
      <c r="P5215" s="36" t="s">
        <v>7263</v>
      </c>
    </row>
    <row r="5216" spans="1:16" ht="36" x14ac:dyDescent="0.25">
      <c r="A5216" s="38">
        <v>41532</v>
      </c>
      <c r="B5216" s="38">
        <v>41532</v>
      </c>
      <c r="C5216" s="11">
        <v>2013</v>
      </c>
      <c r="D5216" s="11" t="s">
        <v>34</v>
      </c>
      <c r="E5216" s="11" t="s">
        <v>333</v>
      </c>
      <c r="F5216" s="36" t="s">
        <v>75</v>
      </c>
      <c r="G5216" s="36" t="s">
        <v>952</v>
      </c>
      <c r="H5216" s="9" t="s">
        <v>7264</v>
      </c>
      <c r="I5216" s="10">
        <v>1</v>
      </c>
      <c r="J5216" s="12">
        <v>1</v>
      </c>
      <c r="K5216" s="12">
        <v>0</v>
      </c>
      <c r="L5216" s="12">
        <v>0</v>
      </c>
      <c r="M5216" s="12">
        <v>0</v>
      </c>
      <c r="N5216" s="39">
        <v>0</v>
      </c>
      <c r="O5216" s="31">
        <v>0</v>
      </c>
      <c r="P5216" s="36" t="s">
        <v>99</v>
      </c>
    </row>
    <row r="5217" spans="1:16" ht="108" x14ac:dyDescent="0.25">
      <c r="A5217" s="38">
        <v>41533</v>
      </c>
      <c r="B5217" s="38">
        <v>41533</v>
      </c>
      <c r="C5217" s="11">
        <v>2013</v>
      </c>
      <c r="D5217" s="11" t="s">
        <v>34</v>
      </c>
      <c r="E5217" s="11" t="s">
        <v>67</v>
      </c>
      <c r="F5217" s="36" t="s">
        <v>69</v>
      </c>
      <c r="G5217" s="36" t="s">
        <v>7265</v>
      </c>
      <c r="H5217" s="9" t="s">
        <v>7266</v>
      </c>
      <c r="I5217" s="10">
        <v>3</v>
      </c>
      <c r="J5217" s="12">
        <v>29958</v>
      </c>
      <c r="K5217" s="12">
        <v>346</v>
      </c>
      <c r="L5217" s="12">
        <v>36</v>
      </c>
      <c r="M5217" s="12">
        <v>1</v>
      </c>
      <c r="N5217" s="39" t="s">
        <v>145</v>
      </c>
      <c r="O5217" s="31">
        <f>1047.1+12.18</f>
        <v>1059.28</v>
      </c>
      <c r="P5217" s="36" t="s">
        <v>298</v>
      </c>
    </row>
    <row r="5218" spans="1:16" ht="60" x14ac:dyDescent="0.25">
      <c r="A5218" s="38">
        <v>41533</v>
      </c>
      <c r="B5218" s="38">
        <v>41534</v>
      </c>
      <c r="C5218" s="11">
        <v>2013</v>
      </c>
      <c r="D5218" s="11" t="s">
        <v>34</v>
      </c>
      <c r="E5218" s="11" t="s">
        <v>67</v>
      </c>
      <c r="F5218" s="36" t="s">
        <v>78</v>
      </c>
      <c r="G5218" s="9" t="s">
        <v>7267</v>
      </c>
      <c r="H5218" s="9" t="s">
        <v>7268</v>
      </c>
      <c r="I5218" s="10">
        <v>0</v>
      </c>
      <c r="J5218" s="12">
        <v>15523</v>
      </c>
      <c r="K5218" s="12">
        <v>30</v>
      </c>
      <c r="L5218" s="12">
        <v>15</v>
      </c>
      <c r="M5218" s="12">
        <v>34</v>
      </c>
      <c r="N5218" s="39" t="s">
        <v>145</v>
      </c>
      <c r="O5218" s="31">
        <f>190.3+1.93</f>
        <v>192.23000000000002</v>
      </c>
      <c r="P5218" s="36" t="s">
        <v>298</v>
      </c>
    </row>
    <row r="5219" spans="1:16" ht="48" x14ac:dyDescent="0.25">
      <c r="A5219" s="38">
        <v>41534</v>
      </c>
      <c r="B5219" s="38">
        <v>41535</v>
      </c>
      <c r="C5219" s="11">
        <v>2013</v>
      </c>
      <c r="D5219" s="11" t="s">
        <v>34</v>
      </c>
      <c r="E5219" s="11" t="s">
        <v>67</v>
      </c>
      <c r="F5219" s="36" t="s">
        <v>77</v>
      </c>
      <c r="G5219" s="9" t="s">
        <v>7269</v>
      </c>
      <c r="H5219" s="9" t="s">
        <v>7270</v>
      </c>
      <c r="I5219" s="10">
        <v>2</v>
      </c>
      <c r="J5219" s="12">
        <v>9762</v>
      </c>
      <c r="K5219" s="12">
        <v>208</v>
      </c>
      <c r="L5219" s="12">
        <v>18</v>
      </c>
      <c r="M5219" s="12">
        <v>0</v>
      </c>
      <c r="N5219" s="39" t="s">
        <v>145</v>
      </c>
      <c r="O5219" s="31">
        <f>385.6+0.82</f>
        <v>386.42</v>
      </c>
      <c r="P5219" s="36" t="s">
        <v>298</v>
      </c>
    </row>
    <row r="5220" spans="1:16" ht="60" x14ac:dyDescent="0.25">
      <c r="A5220" s="38">
        <v>41535</v>
      </c>
      <c r="B5220" s="38">
        <v>41536</v>
      </c>
      <c r="C5220" s="11">
        <v>2013</v>
      </c>
      <c r="D5220" s="11" t="s">
        <v>34</v>
      </c>
      <c r="E5220" s="11" t="s">
        <v>67</v>
      </c>
      <c r="F5220" s="36" t="s">
        <v>59</v>
      </c>
      <c r="G5220" s="9" t="s">
        <v>7271</v>
      </c>
      <c r="H5220" s="9" t="s">
        <v>7272</v>
      </c>
      <c r="I5220" s="10">
        <v>3</v>
      </c>
      <c r="J5220" s="12">
        <v>435290</v>
      </c>
      <c r="K5220" s="12">
        <v>404</v>
      </c>
      <c r="L5220" s="12">
        <v>1027</v>
      </c>
      <c r="M5220" s="12">
        <v>8</v>
      </c>
      <c r="N5220" s="39">
        <v>6895.2</v>
      </c>
      <c r="O5220" s="31">
        <v>3039.6</v>
      </c>
      <c r="P5220" s="36" t="s">
        <v>38</v>
      </c>
    </row>
    <row r="5221" spans="1:16" ht="144" x14ac:dyDescent="0.25">
      <c r="A5221" s="38">
        <v>41536</v>
      </c>
      <c r="B5221" s="38">
        <v>41540</v>
      </c>
      <c r="C5221" s="11">
        <v>2013</v>
      </c>
      <c r="D5221" s="35" t="s">
        <v>104</v>
      </c>
      <c r="E5221" s="11" t="s">
        <v>276</v>
      </c>
      <c r="F5221" s="36" t="s">
        <v>92</v>
      </c>
      <c r="G5221" s="9" t="s">
        <v>7273</v>
      </c>
      <c r="H5221" s="9" t="s">
        <v>7274</v>
      </c>
      <c r="I5221" s="10">
        <v>0</v>
      </c>
      <c r="J5221" s="12">
        <v>1940</v>
      </c>
      <c r="K5221" s="12">
        <v>388</v>
      </c>
      <c r="L5221" s="12">
        <v>10</v>
      </c>
      <c r="M5221" s="12">
        <v>0</v>
      </c>
      <c r="N5221" s="39" t="s">
        <v>145</v>
      </c>
      <c r="O5221" s="31">
        <v>187.5</v>
      </c>
      <c r="P5221" s="36" t="s">
        <v>298</v>
      </c>
    </row>
    <row r="5222" spans="1:16" ht="24" x14ac:dyDescent="0.25">
      <c r="A5222" s="38">
        <v>41536</v>
      </c>
      <c r="B5222" s="38">
        <v>41540</v>
      </c>
      <c r="C5222" s="11">
        <v>2013</v>
      </c>
      <c r="D5222" s="11" t="s">
        <v>34</v>
      </c>
      <c r="E5222" s="11" t="s">
        <v>67</v>
      </c>
      <c r="F5222" s="36" t="s">
        <v>30</v>
      </c>
      <c r="G5222" s="9" t="s">
        <v>7054</v>
      </c>
      <c r="H5222" s="9" t="s">
        <v>7275</v>
      </c>
      <c r="I5222" s="10">
        <v>1</v>
      </c>
      <c r="J5222" s="10" t="s">
        <v>145</v>
      </c>
      <c r="K5222" s="10" t="s">
        <v>145</v>
      </c>
      <c r="L5222" s="12" t="s">
        <v>145</v>
      </c>
      <c r="M5222" s="10" t="s">
        <v>145</v>
      </c>
      <c r="N5222" s="39" t="s">
        <v>145</v>
      </c>
      <c r="O5222" s="31">
        <f>6.5+5.82</f>
        <v>12.32</v>
      </c>
      <c r="P5222" s="36" t="s">
        <v>298</v>
      </c>
    </row>
    <row r="5223" spans="1:16" ht="132" x14ac:dyDescent="0.25">
      <c r="A5223" s="38">
        <v>41536</v>
      </c>
      <c r="B5223" s="38">
        <v>41538</v>
      </c>
      <c r="C5223" s="11">
        <v>2013</v>
      </c>
      <c r="D5223" s="11" t="s">
        <v>34</v>
      </c>
      <c r="E5223" s="11" t="s">
        <v>67</v>
      </c>
      <c r="F5223" s="36" t="s">
        <v>21</v>
      </c>
      <c r="G5223" s="36" t="s">
        <v>7276</v>
      </c>
      <c r="H5223" s="9" t="s">
        <v>7277</v>
      </c>
      <c r="I5223" s="10">
        <v>1</v>
      </c>
      <c r="J5223" s="12" t="s">
        <v>145</v>
      </c>
      <c r="K5223" s="12">
        <v>45</v>
      </c>
      <c r="L5223" s="12">
        <v>0</v>
      </c>
      <c r="M5223" s="12">
        <v>0</v>
      </c>
      <c r="N5223" s="39" t="s">
        <v>145</v>
      </c>
      <c r="O5223" s="31">
        <f>79.2+1.14</f>
        <v>80.34</v>
      </c>
      <c r="P5223" s="36" t="s">
        <v>298</v>
      </c>
    </row>
    <row r="5224" spans="1:16" ht="36" x14ac:dyDescent="0.25">
      <c r="A5224" s="38">
        <v>41538</v>
      </c>
      <c r="B5224" s="38">
        <v>41538</v>
      </c>
      <c r="C5224" s="11">
        <v>2013</v>
      </c>
      <c r="D5224" s="11" t="s">
        <v>34</v>
      </c>
      <c r="E5224" s="11" t="s">
        <v>67</v>
      </c>
      <c r="F5224" s="36" t="s">
        <v>55</v>
      </c>
      <c r="G5224" s="36" t="s">
        <v>1639</v>
      </c>
      <c r="H5224" s="9" t="s">
        <v>7278</v>
      </c>
      <c r="I5224" s="10">
        <v>0</v>
      </c>
      <c r="J5224" s="12" t="s">
        <v>145</v>
      </c>
      <c r="K5224" s="12">
        <v>0</v>
      </c>
      <c r="L5224" s="12">
        <v>6</v>
      </c>
      <c r="M5224" s="12">
        <v>0</v>
      </c>
      <c r="N5224" s="39" t="s">
        <v>145</v>
      </c>
      <c r="O5224" s="31">
        <v>91.7</v>
      </c>
      <c r="P5224" s="36" t="s">
        <v>298</v>
      </c>
    </row>
    <row r="5225" spans="1:16" ht="48" x14ac:dyDescent="0.25">
      <c r="A5225" s="38">
        <v>41538</v>
      </c>
      <c r="B5225" s="38">
        <v>41538</v>
      </c>
      <c r="C5225" s="11">
        <v>2013</v>
      </c>
      <c r="D5225" s="35" t="s">
        <v>13</v>
      </c>
      <c r="E5225" s="11" t="s">
        <v>125</v>
      </c>
      <c r="F5225" s="36" t="s">
        <v>51</v>
      </c>
      <c r="G5225" s="36" t="s">
        <v>170</v>
      </c>
      <c r="H5225" s="9" t="s">
        <v>7279</v>
      </c>
      <c r="I5225" s="10">
        <v>2</v>
      </c>
      <c r="J5225" s="12">
        <v>10</v>
      </c>
      <c r="K5225" s="12">
        <v>1</v>
      </c>
      <c r="L5225" s="12">
        <v>0</v>
      </c>
      <c r="M5225" s="12">
        <v>0</v>
      </c>
      <c r="N5225" s="39">
        <v>0</v>
      </c>
      <c r="O5225" s="31">
        <v>0</v>
      </c>
      <c r="P5225" s="36" t="s">
        <v>99</v>
      </c>
    </row>
    <row r="5226" spans="1:16" ht="48" x14ac:dyDescent="0.25">
      <c r="A5226" s="38">
        <v>41538</v>
      </c>
      <c r="B5226" s="38">
        <v>41538</v>
      </c>
      <c r="C5226" s="11">
        <v>2013</v>
      </c>
      <c r="D5226" s="35" t="s">
        <v>104</v>
      </c>
      <c r="E5226" s="11" t="s">
        <v>276</v>
      </c>
      <c r="F5226" s="36" t="s">
        <v>165</v>
      </c>
      <c r="G5226" s="36" t="s">
        <v>7280</v>
      </c>
      <c r="H5226" s="9" t="s">
        <v>7281</v>
      </c>
      <c r="I5226" s="10">
        <v>1</v>
      </c>
      <c r="J5226" s="12">
        <v>4</v>
      </c>
      <c r="K5226" s="12">
        <v>0</v>
      </c>
      <c r="L5226" s="12">
        <v>0</v>
      </c>
      <c r="M5226" s="12">
        <v>0</v>
      </c>
      <c r="N5226" s="39">
        <v>0</v>
      </c>
      <c r="O5226" s="31">
        <v>0</v>
      </c>
      <c r="P5226" s="36" t="s">
        <v>99</v>
      </c>
    </row>
    <row r="5227" spans="1:16" ht="36" x14ac:dyDescent="0.25">
      <c r="A5227" s="38">
        <v>41538</v>
      </c>
      <c r="B5227" s="38">
        <v>41538</v>
      </c>
      <c r="C5227" s="11">
        <v>2013</v>
      </c>
      <c r="D5227" s="11" t="s">
        <v>34</v>
      </c>
      <c r="E5227" s="11" t="s">
        <v>35</v>
      </c>
      <c r="F5227" s="36" t="s">
        <v>65</v>
      </c>
      <c r="G5227" s="36" t="s">
        <v>2095</v>
      </c>
      <c r="H5227" s="9" t="s">
        <v>7282</v>
      </c>
      <c r="I5227" s="10">
        <v>0</v>
      </c>
      <c r="J5227" s="12">
        <v>43</v>
      </c>
      <c r="K5227" s="12">
        <v>12</v>
      </c>
      <c r="L5227" s="12">
        <v>0</v>
      </c>
      <c r="M5227" s="12">
        <v>0</v>
      </c>
      <c r="N5227" s="39">
        <v>0</v>
      </c>
      <c r="O5227" s="31">
        <v>0</v>
      </c>
      <c r="P5227" s="36" t="s">
        <v>99</v>
      </c>
    </row>
    <row r="5228" spans="1:16" ht="60" x14ac:dyDescent="0.25">
      <c r="A5228" s="34">
        <v>41547</v>
      </c>
      <c r="B5228" s="34">
        <v>41549</v>
      </c>
      <c r="C5228" s="11">
        <v>2013</v>
      </c>
      <c r="D5228" s="35" t="s">
        <v>104</v>
      </c>
      <c r="E5228" s="11" t="s">
        <v>276</v>
      </c>
      <c r="F5228" s="36" t="s">
        <v>162</v>
      </c>
      <c r="G5228" s="9" t="s">
        <v>7283</v>
      </c>
      <c r="H5228" s="9" t="s">
        <v>7284</v>
      </c>
      <c r="I5228" s="10">
        <v>0</v>
      </c>
      <c r="J5228" s="12" t="s">
        <v>145</v>
      </c>
      <c r="K5228" s="12">
        <v>89</v>
      </c>
      <c r="L5228" s="12">
        <v>2</v>
      </c>
      <c r="M5228" s="12">
        <v>0</v>
      </c>
      <c r="N5228" s="39">
        <v>0</v>
      </c>
      <c r="O5228" s="31">
        <v>308.8</v>
      </c>
      <c r="P5228" s="36" t="s">
        <v>298</v>
      </c>
    </row>
    <row r="5229" spans="1:16" ht="72" x14ac:dyDescent="0.25">
      <c r="A5229" s="34">
        <v>41548</v>
      </c>
      <c r="B5229" s="34">
        <v>41548</v>
      </c>
      <c r="C5229" s="11">
        <v>2013</v>
      </c>
      <c r="D5229" s="35" t="s">
        <v>13</v>
      </c>
      <c r="E5229" s="11" t="s">
        <v>125</v>
      </c>
      <c r="F5229" s="36" t="s">
        <v>155</v>
      </c>
      <c r="G5229" s="36" t="s">
        <v>1252</v>
      </c>
      <c r="H5229" s="9" t="s">
        <v>7285</v>
      </c>
      <c r="I5229" s="10">
        <v>1</v>
      </c>
      <c r="J5229" s="12">
        <v>17</v>
      </c>
      <c r="K5229" s="12">
        <v>0</v>
      </c>
      <c r="L5229" s="12">
        <v>0</v>
      </c>
      <c r="M5229" s="12">
        <v>0</v>
      </c>
      <c r="N5229" s="39">
        <v>0</v>
      </c>
      <c r="O5229" s="31">
        <v>0</v>
      </c>
      <c r="P5229" s="36" t="s">
        <v>99</v>
      </c>
    </row>
    <row r="5230" spans="1:16" ht="48" x14ac:dyDescent="0.25">
      <c r="A5230" s="34">
        <v>41548</v>
      </c>
      <c r="B5230" s="34">
        <v>41548</v>
      </c>
      <c r="C5230" s="11">
        <v>2013</v>
      </c>
      <c r="D5230" s="35" t="s">
        <v>13</v>
      </c>
      <c r="E5230" s="11" t="s">
        <v>173</v>
      </c>
      <c r="F5230" s="36" t="s">
        <v>62</v>
      </c>
      <c r="G5230" s="36" t="s">
        <v>611</v>
      </c>
      <c r="H5230" s="9" t="s">
        <v>7286</v>
      </c>
      <c r="I5230" s="10">
        <v>0</v>
      </c>
      <c r="J5230" s="12">
        <v>5</v>
      </c>
      <c r="K5230" s="12">
        <v>0</v>
      </c>
      <c r="L5230" s="12">
        <v>0</v>
      </c>
      <c r="M5230" s="12">
        <v>0</v>
      </c>
      <c r="N5230" s="39">
        <v>0</v>
      </c>
      <c r="O5230" s="31">
        <v>0</v>
      </c>
      <c r="P5230" s="36" t="s">
        <v>99</v>
      </c>
    </row>
    <row r="5231" spans="1:16" ht="72" x14ac:dyDescent="0.25">
      <c r="A5231" s="34">
        <v>41550</v>
      </c>
      <c r="B5231" s="34">
        <v>41550</v>
      </c>
      <c r="C5231" s="11">
        <v>2013</v>
      </c>
      <c r="D5231" s="35" t="s">
        <v>13</v>
      </c>
      <c r="E5231" s="11" t="s">
        <v>125</v>
      </c>
      <c r="F5231" s="36" t="s">
        <v>165</v>
      </c>
      <c r="G5231" s="36" t="s">
        <v>197</v>
      </c>
      <c r="H5231" s="9" t="s">
        <v>7287</v>
      </c>
      <c r="I5231" s="12">
        <v>0</v>
      </c>
      <c r="J5231" s="12">
        <v>7</v>
      </c>
      <c r="K5231" s="12">
        <v>1</v>
      </c>
      <c r="L5231" s="12">
        <v>0</v>
      </c>
      <c r="M5231" s="12">
        <v>0</v>
      </c>
      <c r="N5231" s="39">
        <v>0</v>
      </c>
      <c r="O5231" s="31">
        <v>0</v>
      </c>
      <c r="P5231" s="36" t="s">
        <v>99</v>
      </c>
    </row>
    <row r="5232" spans="1:16" ht="72" x14ac:dyDescent="0.25">
      <c r="A5232" s="38">
        <v>41551</v>
      </c>
      <c r="B5232" s="38">
        <v>41551</v>
      </c>
      <c r="C5232" s="11">
        <v>2013</v>
      </c>
      <c r="D5232" s="35" t="s">
        <v>115</v>
      </c>
      <c r="E5232" s="11" t="s">
        <v>116</v>
      </c>
      <c r="F5232" s="36" t="s">
        <v>51</v>
      </c>
      <c r="G5232" s="36" t="s">
        <v>826</v>
      </c>
      <c r="H5232" s="9" t="s">
        <v>7288</v>
      </c>
      <c r="I5232" s="10">
        <v>12</v>
      </c>
      <c r="J5232" s="12">
        <v>28</v>
      </c>
      <c r="K5232" s="12">
        <v>0</v>
      </c>
      <c r="L5232" s="12">
        <v>0</v>
      </c>
      <c r="M5232" s="12">
        <v>0</v>
      </c>
      <c r="N5232" s="39">
        <v>0</v>
      </c>
      <c r="O5232" s="31">
        <v>0.3</v>
      </c>
      <c r="P5232" s="36" t="s">
        <v>99</v>
      </c>
    </row>
    <row r="5233" spans="1:16" ht="72" x14ac:dyDescent="0.25">
      <c r="A5233" s="34">
        <v>41551</v>
      </c>
      <c r="B5233" s="34">
        <v>41551</v>
      </c>
      <c r="C5233" s="11">
        <v>2013</v>
      </c>
      <c r="D5233" s="35" t="s">
        <v>13</v>
      </c>
      <c r="E5233" s="11" t="s">
        <v>173</v>
      </c>
      <c r="F5233" s="36" t="s">
        <v>21</v>
      </c>
      <c r="G5233" s="36" t="s">
        <v>2176</v>
      </c>
      <c r="H5233" s="9" t="s">
        <v>7289</v>
      </c>
      <c r="I5233" s="10">
        <v>0</v>
      </c>
      <c r="J5233" s="10">
        <v>1</v>
      </c>
      <c r="K5233" s="12">
        <v>0</v>
      </c>
      <c r="L5233" s="12">
        <v>0</v>
      </c>
      <c r="M5233" s="12">
        <v>0</v>
      </c>
      <c r="N5233" s="39">
        <v>0</v>
      </c>
      <c r="O5233" s="31">
        <v>0</v>
      </c>
      <c r="P5233" s="36" t="s">
        <v>99</v>
      </c>
    </row>
    <row r="5234" spans="1:16" ht="36" x14ac:dyDescent="0.25">
      <c r="A5234" s="34">
        <v>41552</v>
      </c>
      <c r="B5234" s="34">
        <v>41552</v>
      </c>
      <c r="C5234" s="11">
        <v>2013</v>
      </c>
      <c r="D5234" s="35" t="s">
        <v>13</v>
      </c>
      <c r="E5234" s="11" t="s">
        <v>125</v>
      </c>
      <c r="F5234" s="36" t="s">
        <v>19</v>
      </c>
      <c r="G5234" s="36" t="s">
        <v>641</v>
      </c>
      <c r="H5234" s="9" t="s">
        <v>7290</v>
      </c>
      <c r="I5234" s="12">
        <v>0</v>
      </c>
      <c r="J5234" s="12">
        <v>15</v>
      </c>
      <c r="K5234" s="12">
        <v>0</v>
      </c>
      <c r="L5234" s="12">
        <v>0</v>
      </c>
      <c r="M5234" s="12">
        <v>0</v>
      </c>
      <c r="N5234" s="39">
        <v>0</v>
      </c>
      <c r="O5234" s="31">
        <v>0</v>
      </c>
      <c r="P5234" s="36" t="s">
        <v>99</v>
      </c>
    </row>
    <row r="5235" spans="1:16" ht="36" x14ac:dyDescent="0.25">
      <c r="A5235" s="34">
        <v>41552</v>
      </c>
      <c r="B5235" s="34">
        <v>41552</v>
      </c>
      <c r="C5235" s="11">
        <v>2013</v>
      </c>
      <c r="D5235" s="35" t="s">
        <v>115</v>
      </c>
      <c r="E5235" s="11" t="s">
        <v>364</v>
      </c>
      <c r="F5235" s="36" t="s">
        <v>21</v>
      </c>
      <c r="G5235" s="36" t="s">
        <v>21</v>
      </c>
      <c r="H5235" s="9" t="s">
        <v>7291</v>
      </c>
      <c r="I5235" s="10">
        <v>9</v>
      </c>
      <c r="J5235" s="12">
        <v>82</v>
      </c>
      <c r="K5235" s="12">
        <v>0</v>
      </c>
      <c r="L5235" s="12">
        <v>0</v>
      </c>
      <c r="M5235" s="12">
        <v>0</v>
      </c>
      <c r="N5235" s="39">
        <v>0</v>
      </c>
      <c r="O5235" s="31">
        <v>0</v>
      </c>
      <c r="P5235" s="36" t="s">
        <v>99</v>
      </c>
    </row>
    <row r="5236" spans="1:16" ht="60" x14ac:dyDescent="0.25">
      <c r="A5236" s="34">
        <v>41553</v>
      </c>
      <c r="B5236" s="34">
        <v>41553</v>
      </c>
      <c r="C5236" s="11">
        <v>2013</v>
      </c>
      <c r="D5236" s="35" t="s">
        <v>115</v>
      </c>
      <c r="E5236" s="11" t="s">
        <v>116</v>
      </c>
      <c r="F5236" s="36" t="s">
        <v>162</v>
      </c>
      <c r="G5236" s="36" t="s">
        <v>2314</v>
      </c>
      <c r="H5236" s="9" t="s">
        <v>7292</v>
      </c>
      <c r="I5236" s="10">
        <v>0</v>
      </c>
      <c r="J5236" s="12">
        <v>13</v>
      </c>
      <c r="K5236" s="12">
        <v>0</v>
      </c>
      <c r="L5236" s="12">
        <v>0</v>
      </c>
      <c r="M5236" s="12">
        <v>0</v>
      </c>
      <c r="N5236" s="39">
        <v>0</v>
      </c>
      <c r="O5236" s="31">
        <v>0</v>
      </c>
      <c r="P5236" s="36" t="s">
        <v>99</v>
      </c>
    </row>
    <row r="5237" spans="1:16" ht="60" x14ac:dyDescent="0.25">
      <c r="A5237" s="38">
        <v>41554</v>
      </c>
      <c r="B5237" s="38">
        <v>41554</v>
      </c>
      <c r="C5237" s="11">
        <v>2013</v>
      </c>
      <c r="D5237" s="11" t="s">
        <v>34</v>
      </c>
      <c r="E5237" s="11" t="s">
        <v>35</v>
      </c>
      <c r="F5237" s="36" t="s">
        <v>155</v>
      </c>
      <c r="G5237" s="36" t="s">
        <v>4656</v>
      </c>
      <c r="H5237" s="9" t="s">
        <v>7293</v>
      </c>
      <c r="I5237" s="10">
        <v>2</v>
      </c>
      <c r="J5237" s="12">
        <v>2</v>
      </c>
      <c r="K5237" s="12">
        <v>0</v>
      </c>
      <c r="L5237" s="12">
        <v>0</v>
      </c>
      <c r="M5237" s="12">
        <v>0</v>
      </c>
      <c r="N5237" s="39">
        <v>0</v>
      </c>
      <c r="O5237" s="31">
        <v>0</v>
      </c>
      <c r="P5237" s="36" t="s">
        <v>99</v>
      </c>
    </row>
    <row r="5238" spans="1:16" ht="60" x14ac:dyDescent="0.25">
      <c r="A5238" s="38">
        <v>41554</v>
      </c>
      <c r="B5238" s="38">
        <v>41554</v>
      </c>
      <c r="C5238" s="11">
        <v>2013</v>
      </c>
      <c r="D5238" s="11" t="s">
        <v>34</v>
      </c>
      <c r="E5238" s="11" t="s">
        <v>35</v>
      </c>
      <c r="F5238" s="36" t="s">
        <v>162</v>
      </c>
      <c r="G5238" s="9" t="s">
        <v>7294</v>
      </c>
      <c r="H5238" s="9" t="s">
        <v>7295</v>
      </c>
      <c r="I5238" s="10">
        <v>2</v>
      </c>
      <c r="J5238" s="12">
        <v>1542</v>
      </c>
      <c r="K5238" s="12">
        <v>386</v>
      </c>
      <c r="L5238" s="12">
        <v>0</v>
      </c>
      <c r="M5238" s="12">
        <v>0</v>
      </c>
      <c r="N5238" s="39">
        <v>0</v>
      </c>
      <c r="O5238" s="31">
        <v>2.1800000000000002</v>
      </c>
      <c r="P5238" s="36" t="s">
        <v>298</v>
      </c>
    </row>
    <row r="5239" spans="1:16" ht="72" x14ac:dyDescent="0.25">
      <c r="A5239" s="34">
        <v>41556</v>
      </c>
      <c r="B5239" s="34">
        <v>41556</v>
      </c>
      <c r="C5239" s="11">
        <v>2013</v>
      </c>
      <c r="D5239" s="35" t="s">
        <v>13</v>
      </c>
      <c r="E5239" s="11" t="s">
        <v>149</v>
      </c>
      <c r="F5239" s="36" t="s">
        <v>19</v>
      </c>
      <c r="G5239" s="36" t="s">
        <v>681</v>
      </c>
      <c r="H5239" s="9" t="s">
        <v>7296</v>
      </c>
      <c r="I5239" s="12">
        <v>0</v>
      </c>
      <c r="J5239" s="12">
        <v>200</v>
      </c>
      <c r="K5239" s="12">
        <v>0</v>
      </c>
      <c r="L5239" s="12">
        <v>0</v>
      </c>
      <c r="M5239" s="12">
        <v>0</v>
      </c>
      <c r="N5239" s="39">
        <v>0</v>
      </c>
      <c r="O5239" s="31">
        <v>0</v>
      </c>
      <c r="P5239" s="36" t="s">
        <v>99</v>
      </c>
    </row>
    <row r="5240" spans="1:16" ht="48" x14ac:dyDescent="0.25">
      <c r="A5240" s="38">
        <v>41556</v>
      </c>
      <c r="B5240" s="38">
        <v>41556</v>
      </c>
      <c r="C5240" s="11">
        <v>2013</v>
      </c>
      <c r="D5240" s="35" t="s">
        <v>115</v>
      </c>
      <c r="E5240" s="11" t="s">
        <v>116</v>
      </c>
      <c r="F5240" s="36" t="s">
        <v>189</v>
      </c>
      <c r="G5240" s="36" t="s">
        <v>189</v>
      </c>
      <c r="H5240" s="9" t="s">
        <v>7297</v>
      </c>
      <c r="I5240" s="12">
        <v>0</v>
      </c>
      <c r="J5240" s="12">
        <v>16</v>
      </c>
      <c r="K5240" s="12">
        <v>0</v>
      </c>
      <c r="L5240" s="12">
        <v>0</v>
      </c>
      <c r="M5240" s="12">
        <v>0</v>
      </c>
      <c r="N5240" s="39">
        <v>0</v>
      </c>
      <c r="O5240" s="31">
        <v>0</v>
      </c>
      <c r="P5240" s="36" t="s">
        <v>99</v>
      </c>
    </row>
    <row r="5241" spans="1:16" ht="48" x14ac:dyDescent="0.25">
      <c r="A5241" s="38">
        <v>41559</v>
      </c>
      <c r="B5241" s="38">
        <v>41559</v>
      </c>
      <c r="C5241" s="11">
        <v>2013</v>
      </c>
      <c r="D5241" s="35" t="s">
        <v>13</v>
      </c>
      <c r="E5241" s="11" t="s">
        <v>125</v>
      </c>
      <c r="F5241" s="36" t="s">
        <v>162</v>
      </c>
      <c r="G5241" s="36" t="s">
        <v>5992</v>
      </c>
      <c r="H5241" s="9" t="s">
        <v>7298</v>
      </c>
      <c r="I5241" s="10">
        <v>1</v>
      </c>
      <c r="J5241" s="12">
        <v>1</v>
      </c>
      <c r="K5241" s="12">
        <v>0</v>
      </c>
      <c r="L5241" s="12">
        <v>0</v>
      </c>
      <c r="M5241" s="12">
        <v>0</v>
      </c>
      <c r="N5241" s="39">
        <v>0</v>
      </c>
      <c r="O5241" s="31">
        <v>0</v>
      </c>
      <c r="P5241" s="36" t="s">
        <v>99</v>
      </c>
    </row>
    <row r="5242" spans="1:16" ht="60" x14ac:dyDescent="0.25">
      <c r="A5242" s="38">
        <v>41560</v>
      </c>
      <c r="B5242" s="38">
        <v>41560</v>
      </c>
      <c r="C5242" s="11">
        <v>2013</v>
      </c>
      <c r="D5242" s="35" t="s">
        <v>115</v>
      </c>
      <c r="E5242" s="11" t="s">
        <v>116</v>
      </c>
      <c r="F5242" s="36" t="s">
        <v>55</v>
      </c>
      <c r="G5242" s="36" t="s">
        <v>2880</v>
      </c>
      <c r="H5242" s="9" t="s">
        <v>7299</v>
      </c>
      <c r="I5242" s="10">
        <v>4</v>
      </c>
      <c r="J5242" s="12">
        <v>14</v>
      </c>
      <c r="K5242" s="12">
        <v>0</v>
      </c>
      <c r="L5242" s="12">
        <v>0</v>
      </c>
      <c r="M5242" s="12">
        <v>0</v>
      </c>
      <c r="N5242" s="39">
        <v>0</v>
      </c>
      <c r="O5242" s="31">
        <v>0</v>
      </c>
      <c r="P5242" s="36" t="s">
        <v>99</v>
      </c>
    </row>
    <row r="5243" spans="1:16" ht="60" x14ac:dyDescent="0.25">
      <c r="A5243" s="34">
        <v>41560</v>
      </c>
      <c r="B5243" s="34">
        <v>41560</v>
      </c>
      <c r="C5243" s="11">
        <v>2013</v>
      </c>
      <c r="D5243" s="35" t="s">
        <v>115</v>
      </c>
      <c r="E5243" s="11" t="s">
        <v>116</v>
      </c>
      <c r="F5243" s="36" t="s">
        <v>162</v>
      </c>
      <c r="G5243" s="36" t="s">
        <v>7300</v>
      </c>
      <c r="H5243" s="9" t="s">
        <v>7301</v>
      </c>
      <c r="I5243" s="10">
        <v>1</v>
      </c>
      <c r="J5243" s="12">
        <v>5</v>
      </c>
      <c r="K5243" s="12">
        <v>1</v>
      </c>
      <c r="L5243" s="12">
        <v>0</v>
      </c>
      <c r="M5243" s="12">
        <v>0</v>
      </c>
      <c r="N5243" s="39">
        <v>0</v>
      </c>
      <c r="O5243" s="31">
        <v>0</v>
      </c>
      <c r="P5243" s="36" t="s">
        <v>99</v>
      </c>
    </row>
    <row r="5244" spans="1:16" ht="60" x14ac:dyDescent="0.25">
      <c r="A5244" s="34">
        <v>41562</v>
      </c>
      <c r="B5244" s="34">
        <v>41562</v>
      </c>
      <c r="C5244" s="11">
        <v>2013</v>
      </c>
      <c r="D5244" s="35" t="s">
        <v>13</v>
      </c>
      <c r="E5244" s="11" t="s">
        <v>125</v>
      </c>
      <c r="F5244" s="36" t="s">
        <v>97</v>
      </c>
      <c r="G5244" s="36" t="s">
        <v>4323</v>
      </c>
      <c r="H5244" s="9" t="s">
        <v>7302</v>
      </c>
      <c r="I5244" s="12">
        <v>6</v>
      </c>
      <c r="J5244" s="12">
        <v>9</v>
      </c>
      <c r="K5244" s="12">
        <v>0</v>
      </c>
      <c r="L5244" s="12">
        <v>0</v>
      </c>
      <c r="M5244" s="12">
        <v>0</v>
      </c>
      <c r="N5244" s="39">
        <v>0</v>
      </c>
      <c r="O5244" s="31">
        <v>0</v>
      </c>
      <c r="P5244" s="36" t="s">
        <v>99</v>
      </c>
    </row>
    <row r="5245" spans="1:16" ht="48" x14ac:dyDescent="0.25">
      <c r="A5245" s="38">
        <v>41562</v>
      </c>
      <c r="B5245" s="38">
        <v>41562</v>
      </c>
      <c r="C5245" s="11">
        <v>2013</v>
      </c>
      <c r="D5245" s="35" t="s">
        <v>115</v>
      </c>
      <c r="E5245" s="11" t="s">
        <v>116</v>
      </c>
      <c r="F5245" s="36" t="s">
        <v>72</v>
      </c>
      <c r="G5245" s="36" t="s">
        <v>7303</v>
      </c>
      <c r="H5245" s="9" t="s">
        <v>7304</v>
      </c>
      <c r="I5245" s="10">
        <v>15</v>
      </c>
      <c r="J5245" s="12">
        <v>15</v>
      </c>
      <c r="K5245" s="12">
        <v>0</v>
      </c>
      <c r="L5245" s="12">
        <v>0</v>
      </c>
      <c r="M5245" s="12">
        <v>0</v>
      </c>
      <c r="N5245" s="39">
        <v>0</v>
      </c>
      <c r="O5245" s="31">
        <v>1</v>
      </c>
      <c r="P5245" s="36" t="s">
        <v>99</v>
      </c>
    </row>
    <row r="5246" spans="1:16" ht="96" x14ac:dyDescent="0.25">
      <c r="A5246" s="34">
        <v>41563</v>
      </c>
      <c r="B5246" s="34">
        <v>41563</v>
      </c>
      <c r="C5246" s="11">
        <v>2013</v>
      </c>
      <c r="D5246" s="35" t="s">
        <v>13</v>
      </c>
      <c r="E5246" s="11" t="s">
        <v>149</v>
      </c>
      <c r="F5246" s="36" t="s">
        <v>19</v>
      </c>
      <c r="G5246" s="36" t="s">
        <v>641</v>
      </c>
      <c r="H5246" s="9" t="s">
        <v>7305</v>
      </c>
      <c r="I5246" s="12">
        <v>0</v>
      </c>
      <c r="J5246" s="12">
        <v>1200</v>
      </c>
      <c r="K5246" s="12">
        <v>0</v>
      </c>
      <c r="L5246" s="12">
        <v>0</v>
      </c>
      <c r="M5246" s="12">
        <v>0</v>
      </c>
      <c r="N5246" s="39">
        <v>0</v>
      </c>
      <c r="O5246" s="31">
        <v>0</v>
      </c>
      <c r="P5246" s="36" t="s">
        <v>99</v>
      </c>
    </row>
    <row r="5247" spans="1:16" ht="48" x14ac:dyDescent="0.25">
      <c r="A5247" s="38">
        <v>41565</v>
      </c>
      <c r="B5247" s="38">
        <v>41565</v>
      </c>
      <c r="C5247" s="11">
        <v>2013</v>
      </c>
      <c r="D5247" s="35" t="s">
        <v>13</v>
      </c>
      <c r="E5247" s="11" t="s">
        <v>125</v>
      </c>
      <c r="F5247" s="36" t="s">
        <v>165</v>
      </c>
      <c r="G5247" s="36" t="s">
        <v>197</v>
      </c>
      <c r="H5247" s="9" t="s">
        <v>7306</v>
      </c>
      <c r="I5247" s="10">
        <v>0</v>
      </c>
      <c r="J5247" s="12">
        <v>15</v>
      </c>
      <c r="K5247" s="12">
        <v>0</v>
      </c>
      <c r="L5247" s="12">
        <v>0</v>
      </c>
      <c r="M5247" s="12">
        <v>0</v>
      </c>
      <c r="N5247" s="39">
        <v>0</v>
      </c>
      <c r="O5247" s="31">
        <v>0</v>
      </c>
      <c r="P5247" s="36" t="s">
        <v>99</v>
      </c>
    </row>
    <row r="5248" spans="1:16" ht="48" x14ac:dyDescent="0.25">
      <c r="A5248" s="38">
        <v>41565</v>
      </c>
      <c r="B5248" s="38">
        <v>41565</v>
      </c>
      <c r="C5248" s="11">
        <v>2013</v>
      </c>
      <c r="D5248" s="35" t="s">
        <v>115</v>
      </c>
      <c r="E5248" s="11" t="s">
        <v>116</v>
      </c>
      <c r="F5248" s="36" t="s">
        <v>47</v>
      </c>
      <c r="G5248" s="36" t="s">
        <v>3337</v>
      </c>
      <c r="H5248" s="9" t="s">
        <v>7307</v>
      </c>
      <c r="I5248" s="10">
        <v>2</v>
      </c>
      <c r="J5248" s="12">
        <v>2</v>
      </c>
      <c r="K5248" s="12">
        <v>0</v>
      </c>
      <c r="L5248" s="12">
        <v>0</v>
      </c>
      <c r="M5248" s="12">
        <v>0</v>
      </c>
      <c r="N5248" s="39">
        <v>0</v>
      </c>
      <c r="O5248" s="31">
        <v>0.4</v>
      </c>
      <c r="P5248" s="36" t="s">
        <v>99</v>
      </c>
    </row>
    <row r="5249" spans="1:16" ht="60" x14ac:dyDescent="0.25">
      <c r="A5249" s="38">
        <v>41565</v>
      </c>
      <c r="B5249" s="38">
        <v>41565</v>
      </c>
      <c r="C5249" s="11">
        <v>2013</v>
      </c>
      <c r="D5249" s="35" t="s">
        <v>115</v>
      </c>
      <c r="E5249" s="11" t="s">
        <v>116</v>
      </c>
      <c r="F5249" s="36" t="s">
        <v>47</v>
      </c>
      <c r="G5249" s="36" t="s">
        <v>4584</v>
      </c>
      <c r="H5249" s="9" t="s">
        <v>7308</v>
      </c>
      <c r="I5249" s="10">
        <v>3</v>
      </c>
      <c r="J5249" s="12">
        <v>35</v>
      </c>
      <c r="K5249" s="12">
        <v>0</v>
      </c>
      <c r="L5249" s="12">
        <v>0</v>
      </c>
      <c r="M5249" s="12">
        <v>0</v>
      </c>
      <c r="N5249" s="39">
        <v>0</v>
      </c>
      <c r="O5249" s="31">
        <v>0.3</v>
      </c>
      <c r="P5249" s="36" t="s">
        <v>99</v>
      </c>
    </row>
    <row r="5250" spans="1:16" ht="36" x14ac:dyDescent="0.25">
      <c r="A5250" s="38">
        <v>41566</v>
      </c>
      <c r="B5250" s="38">
        <v>41566</v>
      </c>
      <c r="C5250" s="11">
        <v>2013</v>
      </c>
      <c r="D5250" s="11" t="s">
        <v>34</v>
      </c>
      <c r="E5250" s="11" t="s">
        <v>35</v>
      </c>
      <c r="F5250" s="36" t="s">
        <v>36</v>
      </c>
      <c r="G5250" s="36" t="s">
        <v>7309</v>
      </c>
      <c r="H5250" s="9" t="s">
        <v>7310</v>
      </c>
      <c r="I5250" s="10">
        <v>0</v>
      </c>
      <c r="J5250" s="12">
        <v>1145</v>
      </c>
      <c r="K5250" s="12">
        <v>229</v>
      </c>
      <c r="L5250" s="12">
        <v>0</v>
      </c>
      <c r="M5250" s="12">
        <v>0</v>
      </c>
      <c r="N5250" s="39">
        <v>0</v>
      </c>
      <c r="O5250" s="31">
        <v>0.2</v>
      </c>
      <c r="P5250" s="36" t="s">
        <v>99</v>
      </c>
    </row>
    <row r="5251" spans="1:16" ht="48" x14ac:dyDescent="0.25">
      <c r="A5251" s="38">
        <v>41567</v>
      </c>
      <c r="B5251" s="38">
        <v>41567</v>
      </c>
      <c r="C5251" s="11">
        <v>2013</v>
      </c>
      <c r="D5251" s="11" t="s">
        <v>34</v>
      </c>
      <c r="E5251" s="11" t="s">
        <v>67</v>
      </c>
      <c r="F5251" s="36" t="s">
        <v>15</v>
      </c>
      <c r="G5251" s="36" t="s">
        <v>6155</v>
      </c>
      <c r="H5251" s="9" t="s">
        <v>7311</v>
      </c>
      <c r="I5251" s="10">
        <v>0</v>
      </c>
      <c r="J5251" s="12">
        <v>1585</v>
      </c>
      <c r="K5251" s="12">
        <v>30</v>
      </c>
      <c r="L5251" s="12">
        <v>0</v>
      </c>
      <c r="M5251" s="12">
        <v>0</v>
      </c>
      <c r="N5251" s="39">
        <v>0</v>
      </c>
      <c r="O5251" s="31">
        <v>7.36</v>
      </c>
      <c r="P5251" s="36" t="s">
        <v>99</v>
      </c>
    </row>
    <row r="5252" spans="1:16" ht="60" x14ac:dyDescent="0.25">
      <c r="A5252" s="38">
        <v>41568</v>
      </c>
      <c r="B5252" s="38">
        <v>41568</v>
      </c>
      <c r="C5252" s="11">
        <v>2013</v>
      </c>
      <c r="D5252" s="35" t="s">
        <v>13</v>
      </c>
      <c r="E5252" s="11" t="s">
        <v>125</v>
      </c>
      <c r="F5252" s="36" t="s">
        <v>51</v>
      </c>
      <c r="G5252" s="36" t="s">
        <v>7312</v>
      </c>
      <c r="H5252" s="9" t="s">
        <v>7313</v>
      </c>
      <c r="I5252" s="12">
        <v>3</v>
      </c>
      <c r="J5252" s="12">
        <v>23</v>
      </c>
      <c r="K5252" s="12">
        <v>0</v>
      </c>
      <c r="L5252" s="12">
        <v>0</v>
      </c>
      <c r="M5252" s="12">
        <v>0</v>
      </c>
      <c r="N5252" s="39">
        <v>0</v>
      </c>
      <c r="O5252" s="31">
        <v>0</v>
      </c>
      <c r="P5252" s="36" t="s">
        <v>99</v>
      </c>
    </row>
    <row r="5253" spans="1:16" ht="36" x14ac:dyDescent="0.25">
      <c r="A5253" s="38">
        <v>41569</v>
      </c>
      <c r="B5253" s="38">
        <v>41569</v>
      </c>
      <c r="C5253" s="11">
        <v>2013</v>
      </c>
      <c r="D5253" s="35" t="s">
        <v>13</v>
      </c>
      <c r="E5253" s="11" t="s">
        <v>149</v>
      </c>
      <c r="F5253" s="36" t="s">
        <v>47</v>
      </c>
      <c r="G5253" s="36" t="s">
        <v>2239</v>
      </c>
      <c r="H5253" s="9" t="s">
        <v>7314</v>
      </c>
      <c r="I5253" s="10">
        <v>0</v>
      </c>
      <c r="J5253" s="12">
        <v>7</v>
      </c>
      <c r="K5253" s="12">
        <v>0</v>
      </c>
      <c r="L5253" s="12">
        <v>0</v>
      </c>
      <c r="M5253" s="12">
        <v>0</v>
      </c>
      <c r="N5253" s="39">
        <v>0</v>
      </c>
      <c r="O5253" s="31">
        <v>0</v>
      </c>
      <c r="P5253" s="36" t="s">
        <v>99</v>
      </c>
    </row>
    <row r="5254" spans="1:16" ht="96" x14ac:dyDescent="0.25">
      <c r="A5254" s="34">
        <v>41570</v>
      </c>
      <c r="B5254" s="34">
        <v>41570</v>
      </c>
      <c r="C5254" s="11">
        <v>2013</v>
      </c>
      <c r="D5254" s="35" t="s">
        <v>13</v>
      </c>
      <c r="E5254" s="11" t="s">
        <v>149</v>
      </c>
      <c r="F5254" s="36" t="s">
        <v>253</v>
      </c>
      <c r="G5254" s="36" t="s">
        <v>3503</v>
      </c>
      <c r="H5254" s="9" t="s">
        <v>7315</v>
      </c>
      <c r="I5254" s="12">
        <v>0</v>
      </c>
      <c r="J5254" s="12">
        <v>235</v>
      </c>
      <c r="K5254" s="12">
        <v>0</v>
      </c>
      <c r="L5254" s="12">
        <v>0</v>
      </c>
      <c r="M5254" s="12">
        <v>0</v>
      </c>
      <c r="N5254" s="39">
        <v>0</v>
      </c>
      <c r="O5254" s="31">
        <v>0</v>
      </c>
      <c r="P5254" s="36" t="s">
        <v>99</v>
      </c>
    </row>
    <row r="5255" spans="1:16" ht="72" x14ac:dyDescent="0.25">
      <c r="A5255" s="38">
        <v>41570</v>
      </c>
      <c r="B5255" s="38">
        <v>41570</v>
      </c>
      <c r="C5255" s="11">
        <v>2013</v>
      </c>
      <c r="D5255" s="35" t="s">
        <v>115</v>
      </c>
      <c r="E5255" s="11" t="s">
        <v>116</v>
      </c>
      <c r="F5255" s="36" t="s">
        <v>69</v>
      </c>
      <c r="G5255" s="36" t="s">
        <v>2839</v>
      </c>
      <c r="H5255" s="9" t="s">
        <v>7316</v>
      </c>
      <c r="I5255" s="10">
        <v>0</v>
      </c>
      <c r="J5255" s="12">
        <v>2</v>
      </c>
      <c r="K5255" s="12">
        <v>0</v>
      </c>
      <c r="L5255" s="12">
        <v>0</v>
      </c>
      <c r="M5255" s="12">
        <v>0</v>
      </c>
      <c r="N5255" s="39">
        <v>0</v>
      </c>
      <c r="O5255" s="31">
        <v>0</v>
      </c>
      <c r="P5255" s="36" t="s">
        <v>99</v>
      </c>
    </row>
    <row r="5256" spans="1:16" ht="60" x14ac:dyDescent="0.25">
      <c r="A5256" s="38">
        <v>41570</v>
      </c>
      <c r="B5256" s="38">
        <v>41570</v>
      </c>
      <c r="C5256" s="11">
        <v>2013</v>
      </c>
      <c r="D5256" s="35" t="s">
        <v>115</v>
      </c>
      <c r="E5256" s="11" t="s">
        <v>116</v>
      </c>
      <c r="F5256" s="36" t="s">
        <v>19</v>
      </c>
      <c r="G5256" s="36" t="s">
        <v>1742</v>
      </c>
      <c r="H5256" s="9" t="s">
        <v>7317</v>
      </c>
      <c r="I5256" s="10">
        <v>0</v>
      </c>
      <c r="J5256" s="12">
        <v>19</v>
      </c>
      <c r="K5256" s="12">
        <v>0</v>
      </c>
      <c r="L5256" s="12">
        <v>0</v>
      </c>
      <c r="M5256" s="12">
        <v>0</v>
      </c>
      <c r="N5256" s="39">
        <v>0</v>
      </c>
      <c r="O5256" s="31">
        <v>0</v>
      </c>
      <c r="P5256" s="36" t="s">
        <v>99</v>
      </c>
    </row>
    <row r="5257" spans="1:16" ht="60" x14ac:dyDescent="0.25">
      <c r="A5257" s="38">
        <v>41570</v>
      </c>
      <c r="B5257" s="38">
        <v>41570</v>
      </c>
      <c r="C5257" s="11">
        <v>2013</v>
      </c>
      <c r="D5257" s="11" t="s">
        <v>34</v>
      </c>
      <c r="E5257" s="11" t="s">
        <v>35</v>
      </c>
      <c r="F5257" s="36" t="s">
        <v>15</v>
      </c>
      <c r="G5257" s="36" t="s">
        <v>4208</v>
      </c>
      <c r="H5257" s="9" t="s">
        <v>7318</v>
      </c>
      <c r="I5257" s="12">
        <v>0</v>
      </c>
      <c r="J5257" s="12">
        <v>700</v>
      </c>
      <c r="K5257" s="12">
        <v>173</v>
      </c>
      <c r="L5257" s="12">
        <v>0</v>
      </c>
      <c r="M5257" s="12">
        <v>0</v>
      </c>
      <c r="N5257" s="39">
        <v>0</v>
      </c>
      <c r="O5257" s="31">
        <v>22.89</v>
      </c>
      <c r="P5257" s="36" t="s">
        <v>99</v>
      </c>
    </row>
    <row r="5258" spans="1:16" ht="72" x14ac:dyDescent="0.25">
      <c r="A5258" s="34">
        <v>41571</v>
      </c>
      <c r="B5258" s="34">
        <v>41571</v>
      </c>
      <c r="C5258" s="11">
        <v>2013</v>
      </c>
      <c r="D5258" s="35" t="s">
        <v>13</v>
      </c>
      <c r="E5258" s="11" t="s">
        <v>125</v>
      </c>
      <c r="F5258" s="36" t="s">
        <v>21</v>
      </c>
      <c r="G5258" s="36" t="s">
        <v>2591</v>
      </c>
      <c r="H5258" s="9" t="s">
        <v>7319</v>
      </c>
      <c r="I5258" s="12">
        <v>1</v>
      </c>
      <c r="J5258" s="12">
        <v>1380</v>
      </c>
      <c r="K5258" s="12">
        <v>0</v>
      </c>
      <c r="L5258" s="12">
        <v>0</v>
      </c>
      <c r="M5258" s="12">
        <v>0</v>
      </c>
      <c r="N5258" s="39">
        <v>0</v>
      </c>
      <c r="O5258" s="31">
        <v>0</v>
      </c>
      <c r="P5258" s="36" t="s">
        <v>99</v>
      </c>
    </row>
    <row r="5259" spans="1:16" ht="48" x14ac:dyDescent="0.25">
      <c r="A5259" s="38">
        <v>41571</v>
      </c>
      <c r="B5259" s="38">
        <v>41571</v>
      </c>
      <c r="C5259" s="11">
        <v>2013</v>
      </c>
      <c r="D5259" s="11" t="s">
        <v>34</v>
      </c>
      <c r="E5259" s="11" t="s">
        <v>35</v>
      </c>
      <c r="F5259" s="36" t="s">
        <v>162</v>
      </c>
      <c r="G5259" s="36" t="s">
        <v>2138</v>
      </c>
      <c r="H5259" s="9" t="s">
        <v>7320</v>
      </c>
      <c r="I5259" s="10">
        <v>0</v>
      </c>
      <c r="J5259" s="12">
        <v>204</v>
      </c>
      <c r="K5259" s="12">
        <v>0</v>
      </c>
      <c r="L5259" s="12">
        <v>0</v>
      </c>
      <c r="M5259" s="12">
        <v>0</v>
      </c>
      <c r="N5259" s="39">
        <v>0</v>
      </c>
      <c r="O5259" s="31">
        <v>0</v>
      </c>
      <c r="P5259" s="36" t="s">
        <v>99</v>
      </c>
    </row>
    <row r="5260" spans="1:16" ht="36" x14ac:dyDescent="0.25">
      <c r="A5260" s="38">
        <v>41572</v>
      </c>
      <c r="B5260" s="38">
        <v>41572</v>
      </c>
      <c r="C5260" s="11">
        <v>2013</v>
      </c>
      <c r="D5260" s="35" t="s">
        <v>115</v>
      </c>
      <c r="E5260" s="11" t="s">
        <v>116</v>
      </c>
      <c r="F5260" s="36" t="s">
        <v>97</v>
      </c>
      <c r="G5260" s="36" t="s">
        <v>97</v>
      </c>
      <c r="H5260" s="9" t="s">
        <v>7321</v>
      </c>
      <c r="I5260" s="10">
        <v>0</v>
      </c>
      <c r="J5260" s="12">
        <v>19</v>
      </c>
      <c r="K5260" s="12">
        <v>0</v>
      </c>
      <c r="L5260" s="12">
        <v>0</v>
      </c>
      <c r="M5260" s="12">
        <v>0</v>
      </c>
      <c r="N5260" s="39">
        <v>0</v>
      </c>
      <c r="O5260" s="31">
        <v>0</v>
      </c>
      <c r="P5260" s="36" t="s">
        <v>99</v>
      </c>
    </row>
    <row r="5261" spans="1:16" ht="60" x14ac:dyDescent="0.25">
      <c r="A5261" s="34">
        <v>41576</v>
      </c>
      <c r="B5261" s="34">
        <v>41576</v>
      </c>
      <c r="C5261" s="11">
        <v>2013</v>
      </c>
      <c r="D5261" s="35" t="s">
        <v>115</v>
      </c>
      <c r="E5261" s="11" t="s">
        <v>116</v>
      </c>
      <c r="F5261" s="36" t="s">
        <v>165</v>
      </c>
      <c r="G5261" s="36" t="s">
        <v>205</v>
      </c>
      <c r="H5261" s="9" t="s">
        <v>7322</v>
      </c>
      <c r="I5261" s="10">
        <v>0</v>
      </c>
      <c r="J5261" s="10">
        <v>27</v>
      </c>
      <c r="K5261" s="12">
        <v>0</v>
      </c>
      <c r="L5261" s="12">
        <v>0</v>
      </c>
      <c r="M5261" s="12">
        <v>0</v>
      </c>
      <c r="N5261" s="39">
        <v>0</v>
      </c>
      <c r="O5261" s="31">
        <v>0</v>
      </c>
      <c r="P5261" s="36" t="s">
        <v>99</v>
      </c>
    </row>
    <row r="5262" spans="1:16" ht="60" x14ac:dyDescent="0.25">
      <c r="A5262" s="38">
        <v>41577</v>
      </c>
      <c r="B5262" s="38">
        <v>41577</v>
      </c>
      <c r="C5262" s="11">
        <v>2013</v>
      </c>
      <c r="D5262" s="35" t="s">
        <v>13</v>
      </c>
      <c r="E5262" s="11" t="s">
        <v>149</v>
      </c>
      <c r="F5262" s="36" t="s">
        <v>19</v>
      </c>
      <c r="G5262" s="36" t="s">
        <v>2048</v>
      </c>
      <c r="H5262" s="9" t="s">
        <v>7323</v>
      </c>
      <c r="I5262" s="10">
        <v>0</v>
      </c>
      <c r="J5262" s="12">
        <v>6000</v>
      </c>
      <c r="K5262" s="12">
        <v>0</v>
      </c>
      <c r="L5262" s="12">
        <v>0</v>
      </c>
      <c r="M5262" s="12">
        <v>0</v>
      </c>
      <c r="N5262" s="39">
        <v>0</v>
      </c>
      <c r="O5262" s="31">
        <v>0</v>
      </c>
      <c r="P5262" s="36" t="s">
        <v>99</v>
      </c>
    </row>
    <row r="5263" spans="1:16" ht="48" x14ac:dyDescent="0.25">
      <c r="A5263" s="34">
        <v>41577</v>
      </c>
      <c r="B5263" s="34">
        <v>41577</v>
      </c>
      <c r="C5263" s="11">
        <v>2013</v>
      </c>
      <c r="D5263" s="35" t="s">
        <v>13</v>
      </c>
      <c r="E5263" s="11" t="s">
        <v>112</v>
      </c>
      <c r="F5263" s="36" t="s">
        <v>28</v>
      </c>
      <c r="G5263" s="36" t="s">
        <v>228</v>
      </c>
      <c r="H5263" s="9" t="s">
        <v>7324</v>
      </c>
      <c r="I5263" s="10">
        <v>0</v>
      </c>
      <c r="J5263" s="10">
        <v>20</v>
      </c>
      <c r="K5263" s="12">
        <v>0</v>
      </c>
      <c r="L5263" s="12">
        <v>0</v>
      </c>
      <c r="M5263" s="12">
        <v>0</v>
      </c>
      <c r="N5263" s="39">
        <v>0</v>
      </c>
      <c r="O5263" s="31">
        <v>0</v>
      </c>
      <c r="P5263" s="36" t="s">
        <v>99</v>
      </c>
    </row>
    <row r="5264" spans="1:16" ht="36" x14ac:dyDescent="0.25">
      <c r="A5264" s="34">
        <v>41577</v>
      </c>
      <c r="B5264" s="34">
        <v>41577</v>
      </c>
      <c r="C5264" s="11">
        <v>2013</v>
      </c>
      <c r="D5264" s="35" t="s">
        <v>13</v>
      </c>
      <c r="E5264" s="11" t="s">
        <v>112</v>
      </c>
      <c r="F5264" s="36" t="s">
        <v>19</v>
      </c>
      <c r="G5264" s="36" t="s">
        <v>681</v>
      </c>
      <c r="H5264" s="9" t="s">
        <v>7325</v>
      </c>
      <c r="I5264" s="10">
        <v>0</v>
      </c>
      <c r="J5264" s="12">
        <v>1</v>
      </c>
      <c r="K5264" s="12">
        <v>0</v>
      </c>
      <c r="L5264" s="12">
        <v>0</v>
      </c>
      <c r="M5264" s="12">
        <v>0</v>
      </c>
      <c r="N5264" s="39">
        <v>0</v>
      </c>
      <c r="O5264" s="31">
        <v>0</v>
      </c>
      <c r="P5264" s="36" t="s">
        <v>99</v>
      </c>
    </row>
    <row r="5265" spans="1:16" ht="60" x14ac:dyDescent="0.25">
      <c r="A5265" s="34">
        <v>41578</v>
      </c>
      <c r="B5265" s="34">
        <v>41578</v>
      </c>
      <c r="C5265" s="11">
        <v>2013</v>
      </c>
      <c r="D5265" s="35" t="s">
        <v>115</v>
      </c>
      <c r="E5265" s="11" t="s">
        <v>350</v>
      </c>
      <c r="F5265" s="36" t="s">
        <v>55</v>
      </c>
      <c r="G5265" s="36" t="s">
        <v>1039</v>
      </c>
      <c r="H5265" s="9" t="s">
        <v>7326</v>
      </c>
      <c r="I5265" s="10">
        <v>0</v>
      </c>
      <c r="J5265" s="12">
        <v>169</v>
      </c>
      <c r="K5265" s="12">
        <v>0</v>
      </c>
      <c r="L5265" s="12">
        <v>0</v>
      </c>
      <c r="M5265" s="12">
        <v>0</v>
      </c>
      <c r="N5265" s="39">
        <v>0</v>
      </c>
      <c r="O5265" s="31">
        <v>0</v>
      </c>
      <c r="P5265" s="36" t="s">
        <v>99</v>
      </c>
    </row>
    <row r="5266" spans="1:16" ht="60" x14ac:dyDescent="0.25">
      <c r="A5266" s="34">
        <v>41578</v>
      </c>
      <c r="B5266" s="34">
        <v>41578</v>
      </c>
      <c r="C5266" s="11">
        <v>2013</v>
      </c>
      <c r="D5266" s="11" t="s">
        <v>34</v>
      </c>
      <c r="E5266" s="11" t="s">
        <v>35</v>
      </c>
      <c r="F5266" s="36" t="s">
        <v>598</v>
      </c>
      <c r="G5266" s="36" t="s">
        <v>6071</v>
      </c>
      <c r="H5266" s="9" t="s">
        <v>7327</v>
      </c>
      <c r="I5266" s="12">
        <v>0</v>
      </c>
      <c r="J5266" s="12">
        <v>120408</v>
      </c>
      <c r="K5266" s="12">
        <v>1289</v>
      </c>
      <c r="L5266" s="12">
        <v>0</v>
      </c>
      <c r="M5266" s="12">
        <v>0</v>
      </c>
      <c r="N5266" s="39">
        <v>0</v>
      </c>
      <c r="O5266" s="31">
        <v>6.47</v>
      </c>
      <c r="P5266" s="36" t="s">
        <v>298</v>
      </c>
    </row>
    <row r="5267" spans="1:16" ht="48" x14ac:dyDescent="0.25">
      <c r="A5267" s="38">
        <v>41579</v>
      </c>
      <c r="B5267" s="38">
        <v>41579</v>
      </c>
      <c r="C5267" s="11">
        <v>2013</v>
      </c>
      <c r="D5267" s="35" t="s">
        <v>115</v>
      </c>
      <c r="E5267" s="11" t="s">
        <v>116</v>
      </c>
      <c r="F5267" s="36" t="s">
        <v>253</v>
      </c>
      <c r="G5267" s="36" t="s">
        <v>6803</v>
      </c>
      <c r="H5267" s="9" t="s">
        <v>7328</v>
      </c>
      <c r="I5267" s="10">
        <v>1</v>
      </c>
      <c r="J5267" s="12">
        <v>13</v>
      </c>
      <c r="K5267" s="12">
        <v>0</v>
      </c>
      <c r="L5267" s="12">
        <v>0</v>
      </c>
      <c r="M5267" s="12">
        <v>0</v>
      </c>
      <c r="N5267" s="39">
        <v>0</v>
      </c>
      <c r="O5267" s="31">
        <v>0.2</v>
      </c>
      <c r="P5267" s="36" t="s">
        <v>99</v>
      </c>
    </row>
    <row r="5268" spans="1:16" ht="48" x14ac:dyDescent="0.25">
      <c r="A5268" s="38">
        <v>41580</v>
      </c>
      <c r="B5268" s="38">
        <v>41580</v>
      </c>
      <c r="C5268" s="11">
        <v>2013</v>
      </c>
      <c r="D5268" s="35" t="s">
        <v>115</v>
      </c>
      <c r="E5268" s="11" t="s">
        <v>116</v>
      </c>
      <c r="F5268" s="36" t="s">
        <v>47</v>
      </c>
      <c r="G5268" s="36" t="s">
        <v>629</v>
      </c>
      <c r="H5268" s="9" t="s">
        <v>7329</v>
      </c>
      <c r="I5268" s="10">
        <v>0</v>
      </c>
      <c r="J5268" s="12">
        <v>17</v>
      </c>
      <c r="K5268" s="12">
        <v>0</v>
      </c>
      <c r="L5268" s="12">
        <v>0</v>
      </c>
      <c r="M5268" s="12">
        <v>0</v>
      </c>
      <c r="N5268" s="39">
        <v>0</v>
      </c>
      <c r="O5268" s="31">
        <v>0.3</v>
      </c>
      <c r="P5268" s="36" t="s">
        <v>99</v>
      </c>
    </row>
    <row r="5269" spans="1:16" ht="36" x14ac:dyDescent="0.25">
      <c r="A5269" s="38">
        <v>41580</v>
      </c>
      <c r="B5269" s="38">
        <v>41580</v>
      </c>
      <c r="C5269" s="11">
        <v>2013</v>
      </c>
      <c r="D5269" s="11" t="s">
        <v>34</v>
      </c>
      <c r="E5269" s="11" t="s">
        <v>35</v>
      </c>
      <c r="F5269" s="36" t="s">
        <v>15</v>
      </c>
      <c r="G5269" s="9" t="s">
        <v>7330</v>
      </c>
      <c r="H5269" s="9" t="s">
        <v>7331</v>
      </c>
      <c r="I5269" s="10">
        <v>0</v>
      </c>
      <c r="J5269" s="12">
        <v>25</v>
      </c>
      <c r="K5269" s="12">
        <v>0</v>
      </c>
      <c r="L5269" s="12">
        <v>0</v>
      </c>
      <c r="M5269" s="12">
        <v>0</v>
      </c>
      <c r="N5269" s="39">
        <v>0</v>
      </c>
      <c r="O5269" s="31">
        <v>0</v>
      </c>
      <c r="P5269" s="36" t="s">
        <v>99</v>
      </c>
    </row>
    <row r="5270" spans="1:16" ht="72" x14ac:dyDescent="0.25">
      <c r="A5270" s="38">
        <v>41581</v>
      </c>
      <c r="B5270" s="38">
        <v>41581</v>
      </c>
      <c r="C5270" s="11">
        <v>2013</v>
      </c>
      <c r="D5270" s="11" t="s">
        <v>34</v>
      </c>
      <c r="E5270" s="11" t="s">
        <v>67</v>
      </c>
      <c r="F5270" s="36" t="s">
        <v>59</v>
      </c>
      <c r="G5270" s="9" t="s">
        <v>7332</v>
      </c>
      <c r="H5270" s="9" t="s">
        <v>7333</v>
      </c>
      <c r="I5270" s="12">
        <v>0</v>
      </c>
      <c r="J5270" s="12">
        <v>9000</v>
      </c>
      <c r="K5270" s="12">
        <v>180</v>
      </c>
      <c r="L5270" s="12">
        <v>0</v>
      </c>
      <c r="M5270" s="12">
        <v>0</v>
      </c>
      <c r="N5270" s="39">
        <v>0</v>
      </c>
      <c r="O5270" s="31">
        <v>8.8000000000000007</v>
      </c>
      <c r="P5270" s="36" t="s">
        <v>298</v>
      </c>
    </row>
    <row r="5271" spans="1:16" ht="48" x14ac:dyDescent="0.25">
      <c r="A5271" s="34">
        <v>41582</v>
      </c>
      <c r="B5271" s="34">
        <v>41582</v>
      </c>
      <c r="C5271" s="11">
        <v>2013</v>
      </c>
      <c r="D5271" s="11" t="s">
        <v>34</v>
      </c>
      <c r="E5271" s="11" t="s">
        <v>333</v>
      </c>
      <c r="F5271" s="36" t="s">
        <v>55</v>
      </c>
      <c r="G5271" s="36" t="s">
        <v>2880</v>
      </c>
      <c r="H5271" s="9" t="s">
        <v>7334</v>
      </c>
      <c r="I5271" s="10">
        <v>1</v>
      </c>
      <c r="J5271" s="10">
        <v>1</v>
      </c>
      <c r="K5271" s="12">
        <v>0</v>
      </c>
      <c r="L5271" s="12">
        <v>0</v>
      </c>
      <c r="M5271" s="12">
        <v>0</v>
      </c>
      <c r="N5271" s="39">
        <v>0</v>
      </c>
      <c r="O5271" s="31">
        <v>0</v>
      </c>
      <c r="P5271" s="36" t="s">
        <v>99</v>
      </c>
    </row>
    <row r="5272" spans="1:16" ht="72" x14ac:dyDescent="0.25">
      <c r="A5272" s="34">
        <v>41582</v>
      </c>
      <c r="B5272" s="34">
        <v>41582</v>
      </c>
      <c r="C5272" s="11">
        <v>2013</v>
      </c>
      <c r="D5272" s="11" t="s">
        <v>34</v>
      </c>
      <c r="E5272" s="11" t="s">
        <v>35</v>
      </c>
      <c r="F5272" s="36" t="s">
        <v>77</v>
      </c>
      <c r="G5272" s="36" t="s">
        <v>7335</v>
      </c>
      <c r="H5272" s="9" t="s">
        <v>7336</v>
      </c>
      <c r="I5272" s="10">
        <v>1</v>
      </c>
      <c r="J5272" s="10">
        <v>1700</v>
      </c>
      <c r="K5272" s="12">
        <v>340</v>
      </c>
      <c r="L5272" s="12">
        <v>0</v>
      </c>
      <c r="M5272" s="12">
        <v>0</v>
      </c>
      <c r="N5272" s="39">
        <v>0</v>
      </c>
      <c r="O5272" s="31">
        <v>0.25</v>
      </c>
      <c r="P5272" s="36" t="s">
        <v>99</v>
      </c>
    </row>
    <row r="5273" spans="1:16" ht="72" x14ac:dyDescent="0.25">
      <c r="A5273" s="34">
        <v>41589</v>
      </c>
      <c r="B5273" s="34">
        <v>41589</v>
      </c>
      <c r="C5273" s="11">
        <v>2013</v>
      </c>
      <c r="D5273" s="11" t="s">
        <v>34</v>
      </c>
      <c r="E5273" s="11" t="s">
        <v>35</v>
      </c>
      <c r="F5273" s="36" t="s">
        <v>36</v>
      </c>
      <c r="G5273" s="36" t="s">
        <v>2176</v>
      </c>
      <c r="H5273" s="9" t="s">
        <v>7337</v>
      </c>
      <c r="I5273" s="10">
        <v>0</v>
      </c>
      <c r="J5273" s="12">
        <f>L5273*5</f>
        <v>0</v>
      </c>
      <c r="K5273" s="12">
        <v>103</v>
      </c>
      <c r="L5273" s="12">
        <v>0</v>
      </c>
      <c r="M5273" s="12">
        <v>0</v>
      </c>
      <c r="N5273" s="39">
        <v>0</v>
      </c>
      <c r="O5273" s="31">
        <v>0.15</v>
      </c>
      <c r="P5273" s="36" t="s">
        <v>99</v>
      </c>
    </row>
    <row r="5274" spans="1:16" ht="48" x14ac:dyDescent="0.25">
      <c r="A5274" s="38">
        <v>41589</v>
      </c>
      <c r="B5274" s="38">
        <v>41591</v>
      </c>
      <c r="C5274" s="11">
        <v>2013</v>
      </c>
      <c r="D5274" s="11" t="s">
        <v>34</v>
      </c>
      <c r="E5274" s="11" t="s">
        <v>35</v>
      </c>
      <c r="F5274" s="36" t="s">
        <v>162</v>
      </c>
      <c r="G5274" s="36" t="s">
        <v>7338</v>
      </c>
      <c r="H5274" s="9" t="s">
        <v>7339</v>
      </c>
      <c r="I5274" s="10">
        <v>0</v>
      </c>
      <c r="J5274" s="12">
        <v>62141</v>
      </c>
      <c r="K5274" s="12">
        <v>16702</v>
      </c>
      <c r="L5274" s="12">
        <v>2</v>
      </c>
      <c r="M5274" s="12">
        <v>0</v>
      </c>
      <c r="N5274" s="39">
        <v>0</v>
      </c>
      <c r="O5274" s="31">
        <v>0</v>
      </c>
      <c r="P5274" s="36" t="s">
        <v>99</v>
      </c>
    </row>
    <row r="5275" spans="1:16" ht="60" x14ac:dyDescent="0.25">
      <c r="A5275" s="38">
        <v>41589</v>
      </c>
      <c r="B5275" s="38">
        <v>41592</v>
      </c>
      <c r="C5275" s="11">
        <v>2013</v>
      </c>
      <c r="D5275" s="11" t="s">
        <v>34</v>
      </c>
      <c r="E5275" s="11" t="s">
        <v>35</v>
      </c>
      <c r="F5275" s="36" t="s">
        <v>75</v>
      </c>
      <c r="G5275" s="36" t="s">
        <v>7340</v>
      </c>
      <c r="H5275" s="9" t="s">
        <v>7341</v>
      </c>
      <c r="I5275" s="10">
        <v>0</v>
      </c>
      <c r="J5275" s="12">
        <v>185</v>
      </c>
      <c r="K5275" s="12">
        <v>0</v>
      </c>
      <c r="L5275" s="12">
        <v>0</v>
      </c>
      <c r="M5275" s="12">
        <v>0</v>
      </c>
      <c r="N5275" s="39">
        <v>682.6</v>
      </c>
      <c r="O5275" s="31">
        <v>188.16</v>
      </c>
      <c r="P5275" s="36" t="s">
        <v>41</v>
      </c>
    </row>
    <row r="5276" spans="1:16" ht="36" x14ac:dyDescent="0.25">
      <c r="A5276" s="34">
        <v>41590</v>
      </c>
      <c r="B5276" s="34">
        <v>41590</v>
      </c>
      <c r="C5276" s="11">
        <v>2013</v>
      </c>
      <c r="D5276" s="35" t="s">
        <v>104</v>
      </c>
      <c r="E5276" s="11" t="s">
        <v>276</v>
      </c>
      <c r="F5276" s="36" t="s">
        <v>36</v>
      </c>
      <c r="G5276" s="36" t="s">
        <v>7342</v>
      </c>
      <c r="H5276" s="9" t="s">
        <v>7343</v>
      </c>
      <c r="I5276" s="12">
        <v>0</v>
      </c>
      <c r="J5276" s="12">
        <v>195</v>
      </c>
      <c r="K5276" s="12">
        <v>5</v>
      </c>
      <c r="L5276" s="12">
        <v>0</v>
      </c>
      <c r="M5276" s="12">
        <v>0</v>
      </c>
      <c r="N5276" s="39">
        <v>0</v>
      </c>
      <c r="O5276" s="31">
        <v>0</v>
      </c>
      <c r="P5276" s="36" t="s">
        <v>99</v>
      </c>
    </row>
    <row r="5277" spans="1:16" ht="96" x14ac:dyDescent="0.25">
      <c r="A5277" s="34">
        <v>41592</v>
      </c>
      <c r="B5277" s="34">
        <v>41592</v>
      </c>
      <c r="C5277" s="11">
        <v>2013</v>
      </c>
      <c r="D5277" s="35" t="s">
        <v>13</v>
      </c>
      <c r="E5277" s="11" t="s">
        <v>751</v>
      </c>
      <c r="F5277" s="36" t="s">
        <v>47</v>
      </c>
      <c r="G5277" s="36" t="s">
        <v>4584</v>
      </c>
      <c r="H5277" s="9" t="s">
        <v>7344</v>
      </c>
      <c r="I5277" s="10">
        <v>2</v>
      </c>
      <c r="J5277" s="12">
        <v>211</v>
      </c>
      <c r="K5277" s="12">
        <v>0</v>
      </c>
      <c r="L5277" s="12">
        <v>0</v>
      </c>
      <c r="M5277" s="12">
        <v>0</v>
      </c>
      <c r="N5277" s="39">
        <v>0</v>
      </c>
      <c r="O5277" s="31">
        <v>0</v>
      </c>
      <c r="P5277" s="36" t="s">
        <v>99</v>
      </c>
    </row>
    <row r="5278" spans="1:16" ht="36" x14ac:dyDescent="0.25">
      <c r="A5278" s="34">
        <v>41593</v>
      </c>
      <c r="B5278" s="34">
        <v>41593</v>
      </c>
      <c r="C5278" s="11">
        <v>2013</v>
      </c>
      <c r="D5278" s="35" t="s">
        <v>115</v>
      </c>
      <c r="E5278" s="11" t="s">
        <v>116</v>
      </c>
      <c r="F5278" s="36" t="s">
        <v>75</v>
      </c>
      <c r="G5278" s="36" t="s">
        <v>679</v>
      </c>
      <c r="H5278" s="9" t="s">
        <v>7345</v>
      </c>
      <c r="I5278" s="12">
        <v>0</v>
      </c>
      <c r="J5278" s="12">
        <v>0</v>
      </c>
      <c r="K5278" s="12">
        <v>0</v>
      </c>
      <c r="L5278" s="12">
        <v>0</v>
      </c>
      <c r="M5278" s="12">
        <v>0</v>
      </c>
      <c r="N5278" s="39">
        <v>0</v>
      </c>
      <c r="O5278" s="31">
        <v>0</v>
      </c>
      <c r="P5278" s="36" t="s">
        <v>99</v>
      </c>
    </row>
    <row r="5279" spans="1:16" ht="36" x14ac:dyDescent="0.25">
      <c r="A5279" s="34">
        <v>41595</v>
      </c>
      <c r="B5279" s="34">
        <v>41595</v>
      </c>
      <c r="C5279" s="11">
        <v>2013</v>
      </c>
      <c r="D5279" s="35" t="s">
        <v>115</v>
      </c>
      <c r="E5279" s="11" t="s">
        <v>116</v>
      </c>
      <c r="F5279" s="36" t="s">
        <v>59</v>
      </c>
      <c r="G5279" s="36" t="s">
        <v>2780</v>
      </c>
      <c r="H5279" s="9" t="s">
        <v>7346</v>
      </c>
      <c r="I5279" s="10">
        <v>0</v>
      </c>
      <c r="J5279" s="12">
        <v>2</v>
      </c>
      <c r="K5279" s="12">
        <v>0</v>
      </c>
      <c r="L5279" s="12">
        <v>0</v>
      </c>
      <c r="M5279" s="12">
        <v>0</v>
      </c>
      <c r="N5279" s="39">
        <v>0</v>
      </c>
      <c r="O5279" s="31">
        <v>0</v>
      </c>
      <c r="P5279" s="36" t="s">
        <v>99</v>
      </c>
    </row>
    <row r="5280" spans="1:16" ht="36" x14ac:dyDescent="0.25">
      <c r="A5280" s="34">
        <v>41596</v>
      </c>
      <c r="B5280" s="34">
        <v>41596</v>
      </c>
      <c r="C5280" s="11">
        <v>2013</v>
      </c>
      <c r="D5280" s="35" t="s">
        <v>115</v>
      </c>
      <c r="E5280" s="11" t="s">
        <v>116</v>
      </c>
      <c r="F5280" s="36" t="s">
        <v>162</v>
      </c>
      <c r="G5280" s="36" t="s">
        <v>7347</v>
      </c>
      <c r="H5280" s="9" t="s">
        <v>7348</v>
      </c>
      <c r="I5280" s="10">
        <v>3</v>
      </c>
      <c r="J5280" s="12">
        <v>3</v>
      </c>
      <c r="K5280" s="12">
        <v>0</v>
      </c>
      <c r="L5280" s="12">
        <v>0</v>
      </c>
      <c r="M5280" s="12">
        <v>0</v>
      </c>
      <c r="N5280" s="39">
        <v>0</v>
      </c>
      <c r="O5280" s="31">
        <v>1</v>
      </c>
      <c r="P5280" s="36" t="s">
        <v>99</v>
      </c>
    </row>
    <row r="5281" spans="1:16" ht="48" x14ac:dyDescent="0.25">
      <c r="A5281" s="38">
        <v>41598</v>
      </c>
      <c r="B5281" s="38">
        <v>41598</v>
      </c>
      <c r="C5281" s="11">
        <v>2013</v>
      </c>
      <c r="D5281" s="35" t="s">
        <v>13</v>
      </c>
      <c r="E5281" s="11" t="s">
        <v>149</v>
      </c>
      <c r="F5281" s="36" t="s">
        <v>165</v>
      </c>
      <c r="G5281" s="36" t="s">
        <v>7349</v>
      </c>
      <c r="H5281" s="9" t="s">
        <v>7350</v>
      </c>
      <c r="I5281" s="10">
        <v>2</v>
      </c>
      <c r="J5281" s="12">
        <v>7</v>
      </c>
      <c r="K5281" s="12">
        <v>0</v>
      </c>
      <c r="L5281" s="12">
        <v>0</v>
      </c>
      <c r="M5281" s="12">
        <v>0</v>
      </c>
      <c r="N5281" s="39">
        <v>0</v>
      </c>
      <c r="O5281" s="31">
        <v>0</v>
      </c>
      <c r="P5281" s="36" t="s">
        <v>99</v>
      </c>
    </row>
    <row r="5282" spans="1:16" ht="48" x14ac:dyDescent="0.25">
      <c r="A5282" s="38">
        <v>41600</v>
      </c>
      <c r="B5282" s="38">
        <v>41600</v>
      </c>
      <c r="C5282" s="11">
        <v>2013</v>
      </c>
      <c r="D5282" s="11" t="s">
        <v>34</v>
      </c>
      <c r="E5282" s="11" t="s">
        <v>333</v>
      </c>
      <c r="F5282" s="36" t="s">
        <v>28</v>
      </c>
      <c r="G5282" s="36" t="s">
        <v>698</v>
      </c>
      <c r="H5282" s="9" t="s">
        <v>7351</v>
      </c>
      <c r="I5282" s="10">
        <v>0</v>
      </c>
      <c r="J5282" s="12">
        <v>185</v>
      </c>
      <c r="K5282" s="12">
        <v>37</v>
      </c>
      <c r="L5282" s="12">
        <v>0</v>
      </c>
      <c r="M5282" s="12">
        <v>0</v>
      </c>
      <c r="N5282" s="39">
        <v>0</v>
      </c>
      <c r="O5282" s="31">
        <v>0</v>
      </c>
      <c r="P5282" s="36" t="s">
        <v>99</v>
      </c>
    </row>
    <row r="5283" spans="1:16" ht="48" x14ac:dyDescent="0.25">
      <c r="A5283" s="38">
        <v>41603</v>
      </c>
      <c r="B5283" s="38">
        <v>41603</v>
      </c>
      <c r="C5283" s="11">
        <v>2013</v>
      </c>
      <c r="D5283" s="35" t="s">
        <v>115</v>
      </c>
      <c r="E5283" s="11" t="s">
        <v>116</v>
      </c>
      <c r="F5283" s="36" t="s">
        <v>30</v>
      </c>
      <c r="G5283" s="36" t="s">
        <v>7352</v>
      </c>
      <c r="H5283" s="9" t="s">
        <v>7353</v>
      </c>
      <c r="I5283" s="12">
        <v>3</v>
      </c>
      <c r="J5283" s="12">
        <v>21</v>
      </c>
      <c r="K5283" s="12">
        <v>0</v>
      </c>
      <c r="L5283" s="12">
        <v>0</v>
      </c>
      <c r="M5283" s="12">
        <v>0</v>
      </c>
      <c r="N5283" s="39">
        <v>0</v>
      </c>
      <c r="O5283" s="31">
        <v>0</v>
      </c>
      <c r="P5283" s="36" t="s">
        <v>99</v>
      </c>
    </row>
    <row r="5284" spans="1:16" ht="84" x14ac:dyDescent="0.25">
      <c r="A5284" s="38">
        <v>41604</v>
      </c>
      <c r="B5284" s="38">
        <v>41604</v>
      </c>
      <c r="C5284" s="11">
        <v>2013</v>
      </c>
      <c r="D5284" s="35" t="s">
        <v>13</v>
      </c>
      <c r="E5284" s="11" t="s">
        <v>125</v>
      </c>
      <c r="F5284" s="36" t="s">
        <v>598</v>
      </c>
      <c r="G5284" s="36" t="s">
        <v>1009</v>
      </c>
      <c r="H5284" s="9" t="s">
        <v>7354</v>
      </c>
      <c r="I5284" s="10">
        <v>0</v>
      </c>
      <c r="J5284" s="12">
        <v>385</v>
      </c>
      <c r="K5284" s="12">
        <v>0</v>
      </c>
      <c r="L5284" s="12">
        <v>0</v>
      </c>
      <c r="M5284" s="12">
        <v>0</v>
      </c>
      <c r="N5284" s="39">
        <v>0</v>
      </c>
      <c r="O5284" s="31">
        <v>0</v>
      </c>
      <c r="P5284" s="36" t="s">
        <v>99</v>
      </c>
    </row>
    <row r="5285" spans="1:16" ht="36" x14ac:dyDescent="0.25">
      <c r="A5285" s="38">
        <v>41605</v>
      </c>
      <c r="B5285" s="38">
        <v>41605</v>
      </c>
      <c r="C5285" s="11">
        <v>2013</v>
      </c>
      <c r="D5285" s="11" t="s">
        <v>34</v>
      </c>
      <c r="E5285" s="11" t="s">
        <v>95</v>
      </c>
      <c r="F5285" s="36" t="s">
        <v>69</v>
      </c>
      <c r="G5285" s="36" t="s">
        <v>1272</v>
      </c>
      <c r="H5285" s="9" t="s">
        <v>7355</v>
      </c>
      <c r="I5285" s="10">
        <v>0</v>
      </c>
      <c r="J5285" s="12">
        <v>152</v>
      </c>
      <c r="K5285" s="12">
        <v>0</v>
      </c>
      <c r="L5285" s="12">
        <v>0</v>
      </c>
      <c r="M5285" s="12">
        <v>0</v>
      </c>
      <c r="N5285" s="39">
        <v>0</v>
      </c>
      <c r="O5285" s="31">
        <v>0</v>
      </c>
      <c r="P5285" s="36" t="s">
        <v>99</v>
      </c>
    </row>
    <row r="5286" spans="1:16" ht="60" x14ac:dyDescent="0.25">
      <c r="A5286" s="38">
        <v>41611</v>
      </c>
      <c r="B5286" s="38">
        <v>41611</v>
      </c>
      <c r="C5286" s="11">
        <v>2013</v>
      </c>
      <c r="D5286" s="35" t="s">
        <v>115</v>
      </c>
      <c r="E5286" s="11" t="s">
        <v>116</v>
      </c>
      <c r="F5286" s="36" t="s">
        <v>51</v>
      </c>
      <c r="G5286" s="36" t="s">
        <v>7356</v>
      </c>
      <c r="H5286" s="9" t="s">
        <v>7357</v>
      </c>
      <c r="I5286" s="10">
        <v>1</v>
      </c>
      <c r="J5286" s="12">
        <v>33</v>
      </c>
      <c r="K5286" s="12">
        <v>0</v>
      </c>
      <c r="L5286" s="12">
        <v>0</v>
      </c>
      <c r="M5286" s="12">
        <v>0</v>
      </c>
      <c r="N5286" s="39">
        <v>0</v>
      </c>
      <c r="O5286" s="31">
        <v>0</v>
      </c>
      <c r="P5286" s="36" t="s">
        <v>99</v>
      </c>
    </row>
    <row r="5287" spans="1:16" ht="48" x14ac:dyDescent="0.25">
      <c r="A5287" s="38">
        <v>41613</v>
      </c>
      <c r="B5287" s="38">
        <v>41613</v>
      </c>
      <c r="C5287" s="11">
        <v>2013</v>
      </c>
      <c r="D5287" s="35" t="s">
        <v>13</v>
      </c>
      <c r="E5287" s="11" t="s">
        <v>125</v>
      </c>
      <c r="F5287" s="36" t="s">
        <v>24</v>
      </c>
      <c r="G5287" s="36" t="s">
        <v>24</v>
      </c>
      <c r="H5287" s="9" t="s">
        <v>7358</v>
      </c>
      <c r="I5287" s="12">
        <v>4</v>
      </c>
      <c r="J5287" s="12">
        <v>6</v>
      </c>
      <c r="K5287" s="12">
        <v>0</v>
      </c>
      <c r="L5287" s="12">
        <v>0</v>
      </c>
      <c r="M5287" s="12">
        <v>0</v>
      </c>
      <c r="N5287" s="39">
        <v>0</v>
      </c>
      <c r="O5287" s="31">
        <v>0</v>
      </c>
      <c r="P5287" s="36" t="s">
        <v>99</v>
      </c>
    </row>
    <row r="5288" spans="1:16" ht="48" x14ac:dyDescent="0.25">
      <c r="A5288" s="38">
        <v>41613</v>
      </c>
      <c r="B5288" s="38">
        <v>41613</v>
      </c>
      <c r="C5288" s="11">
        <v>2013</v>
      </c>
      <c r="D5288" s="35" t="s">
        <v>115</v>
      </c>
      <c r="E5288" s="11" t="s">
        <v>116</v>
      </c>
      <c r="F5288" s="36" t="s">
        <v>162</v>
      </c>
      <c r="G5288" s="36" t="s">
        <v>7359</v>
      </c>
      <c r="H5288" s="9" t="s">
        <v>7360</v>
      </c>
      <c r="I5288" s="12">
        <v>1</v>
      </c>
      <c r="J5288" s="12">
        <v>22</v>
      </c>
      <c r="K5288" s="12">
        <v>0</v>
      </c>
      <c r="L5288" s="12">
        <v>0</v>
      </c>
      <c r="M5288" s="12">
        <v>0</v>
      </c>
      <c r="N5288" s="39">
        <v>0</v>
      </c>
      <c r="O5288" s="31">
        <v>0</v>
      </c>
      <c r="P5288" s="36" t="s">
        <v>99</v>
      </c>
    </row>
    <row r="5289" spans="1:16" ht="48" x14ac:dyDescent="0.25">
      <c r="A5289" s="38">
        <v>41618</v>
      </c>
      <c r="B5289" s="38">
        <v>41618</v>
      </c>
      <c r="C5289" s="11">
        <v>2013</v>
      </c>
      <c r="D5289" s="35" t="s">
        <v>13</v>
      </c>
      <c r="E5289" s="11" t="s">
        <v>112</v>
      </c>
      <c r="F5289" s="36" t="s">
        <v>19</v>
      </c>
      <c r="G5289" s="36" t="s">
        <v>7361</v>
      </c>
      <c r="H5289" s="9" t="s">
        <v>7362</v>
      </c>
      <c r="I5289" s="10">
        <v>0</v>
      </c>
      <c r="J5289" s="12">
        <v>400</v>
      </c>
      <c r="K5289" s="12">
        <v>0</v>
      </c>
      <c r="L5289" s="12">
        <v>0</v>
      </c>
      <c r="M5289" s="12">
        <v>0</v>
      </c>
      <c r="N5289" s="39">
        <v>0</v>
      </c>
      <c r="O5289" s="31">
        <v>0</v>
      </c>
      <c r="P5289" s="36" t="s">
        <v>99</v>
      </c>
    </row>
    <row r="5290" spans="1:16" ht="72" x14ac:dyDescent="0.25">
      <c r="A5290" s="38">
        <v>41621</v>
      </c>
      <c r="B5290" s="38">
        <v>41621</v>
      </c>
      <c r="C5290" s="11">
        <v>2013</v>
      </c>
      <c r="D5290" s="35" t="s">
        <v>115</v>
      </c>
      <c r="E5290" s="11" t="s">
        <v>116</v>
      </c>
      <c r="F5290" s="36" t="s">
        <v>19</v>
      </c>
      <c r="G5290" s="36" t="s">
        <v>1309</v>
      </c>
      <c r="H5290" s="9" t="s">
        <v>7363</v>
      </c>
      <c r="I5290" s="12">
        <v>2</v>
      </c>
      <c r="J5290" s="12">
        <v>3</v>
      </c>
      <c r="K5290" s="12">
        <v>0</v>
      </c>
      <c r="L5290" s="12">
        <v>0</v>
      </c>
      <c r="M5290" s="12">
        <v>0</v>
      </c>
      <c r="N5290" s="39">
        <v>0</v>
      </c>
      <c r="O5290" s="31">
        <v>0</v>
      </c>
      <c r="P5290" s="36" t="s">
        <v>99</v>
      </c>
    </row>
    <row r="5291" spans="1:16" ht="36" x14ac:dyDescent="0.25">
      <c r="A5291" s="38">
        <v>41622</v>
      </c>
      <c r="B5291" s="38">
        <v>41639</v>
      </c>
      <c r="C5291" s="11">
        <v>2013</v>
      </c>
      <c r="D5291" s="11" t="s">
        <v>34</v>
      </c>
      <c r="E5291" s="11" t="s">
        <v>50</v>
      </c>
      <c r="F5291" s="36" t="s">
        <v>598</v>
      </c>
      <c r="G5291" s="9" t="s">
        <v>7364</v>
      </c>
      <c r="H5291" s="9" t="s">
        <v>7365</v>
      </c>
      <c r="I5291" s="12">
        <v>0</v>
      </c>
      <c r="J5291" s="12">
        <v>7400</v>
      </c>
      <c r="K5291" s="12">
        <v>0</v>
      </c>
      <c r="L5291" s="12">
        <v>0</v>
      </c>
      <c r="M5291" s="12">
        <v>0</v>
      </c>
      <c r="N5291" s="39">
        <v>0</v>
      </c>
      <c r="O5291" s="31">
        <v>503.4</v>
      </c>
      <c r="P5291" s="36" t="s">
        <v>41</v>
      </c>
    </row>
    <row r="5292" spans="1:16" ht="48" x14ac:dyDescent="0.25">
      <c r="A5292" s="38">
        <v>41624</v>
      </c>
      <c r="B5292" s="38">
        <v>41624</v>
      </c>
      <c r="C5292" s="11">
        <v>2013</v>
      </c>
      <c r="D5292" s="35" t="s">
        <v>13</v>
      </c>
      <c r="E5292" s="11" t="s">
        <v>112</v>
      </c>
      <c r="F5292" s="36" t="s">
        <v>51</v>
      </c>
      <c r="G5292" s="36" t="s">
        <v>7366</v>
      </c>
      <c r="H5292" s="9" t="s">
        <v>7367</v>
      </c>
      <c r="I5292" s="12">
        <v>0</v>
      </c>
      <c r="J5292" s="12">
        <v>700</v>
      </c>
      <c r="K5292" s="12">
        <v>0</v>
      </c>
      <c r="L5292" s="12">
        <v>0</v>
      </c>
      <c r="M5292" s="12">
        <v>0</v>
      </c>
      <c r="N5292" s="39">
        <v>0</v>
      </c>
      <c r="O5292" s="31">
        <v>0</v>
      </c>
      <c r="P5292" s="36" t="s">
        <v>99</v>
      </c>
    </row>
    <row r="5293" spans="1:16" ht="48" x14ac:dyDescent="0.25">
      <c r="A5293" s="38">
        <v>41626</v>
      </c>
      <c r="B5293" s="38">
        <v>41626</v>
      </c>
      <c r="C5293" s="11">
        <v>2013</v>
      </c>
      <c r="D5293" s="35" t="s">
        <v>115</v>
      </c>
      <c r="E5293" s="11" t="s">
        <v>116</v>
      </c>
      <c r="F5293" s="36" t="s">
        <v>75</v>
      </c>
      <c r="G5293" s="36" t="s">
        <v>1500</v>
      </c>
      <c r="H5293" s="9" t="s">
        <v>7368</v>
      </c>
      <c r="I5293" s="10">
        <v>6</v>
      </c>
      <c r="J5293" s="12">
        <v>17</v>
      </c>
      <c r="K5293" s="12">
        <v>0</v>
      </c>
      <c r="L5293" s="12">
        <v>0</v>
      </c>
      <c r="M5293" s="12">
        <v>0</v>
      </c>
      <c r="N5293" s="39">
        <v>0</v>
      </c>
      <c r="O5293" s="31">
        <v>0</v>
      </c>
      <c r="P5293" s="36" t="s">
        <v>99</v>
      </c>
    </row>
    <row r="5294" spans="1:16" ht="72" x14ac:dyDescent="0.25">
      <c r="A5294" s="38">
        <v>41628</v>
      </c>
      <c r="B5294" s="38">
        <v>41629</v>
      </c>
      <c r="C5294" s="11">
        <v>2013</v>
      </c>
      <c r="D5294" s="11" t="s">
        <v>34</v>
      </c>
      <c r="E5294" s="11" t="s">
        <v>35</v>
      </c>
      <c r="F5294" s="36" t="s">
        <v>21</v>
      </c>
      <c r="G5294" s="36" t="s">
        <v>7369</v>
      </c>
      <c r="H5294" s="9" t="s">
        <v>7370</v>
      </c>
      <c r="I5294" s="10">
        <v>4</v>
      </c>
      <c r="J5294" s="12">
        <v>10</v>
      </c>
      <c r="K5294" s="12">
        <v>1</v>
      </c>
      <c r="L5294" s="12">
        <v>0</v>
      </c>
      <c r="M5294" s="12">
        <v>0</v>
      </c>
      <c r="N5294" s="39">
        <v>0</v>
      </c>
      <c r="O5294" s="31">
        <v>2.15</v>
      </c>
      <c r="P5294" s="36" t="s">
        <v>99</v>
      </c>
    </row>
    <row r="5295" spans="1:16" ht="48" x14ac:dyDescent="0.25">
      <c r="A5295" s="38">
        <v>41629</v>
      </c>
      <c r="B5295" s="38">
        <v>41629</v>
      </c>
      <c r="C5295" s="11">
        <v>2013</v>
      </c>
      <c r="D5295" s="35" t="s">
        <v>115</v>
      </c>
      <c r="E5295" s="11" t="s">
        <v>116</v>
      </c>
      <c r="F5295" s="36" t="s">
        <v>44</v>
      </c>
      <c r="G5295" s="36" t="s">
        <v>1001</v>
      </c>
      <c r="H5295" s="9" t="s">
        <v>7371</v>
      </c>
      <c r="I5295" s="10">
        <v>3</v>
      </c>
      <c r="J5295" s="12">
        <v>28</v>
      </c>
      <c r="K5295" s="12">
        <v>0</v>
      </c>
      <c r="L5295" s="12">
        <v>0</v>
      </c>
      <c r="M5295" s="12">
        <v>0</v>
      </c>
      <c r="N5295" s="39">
        <v>0</v>
      </c>
      <c r="O5295" s="31">
        <v>0</v>
      </c>
      <c r="P5295" s="36" t="s">
        <v>99</v>
      </c>
    </row>
    <row r="5296" spans="1:16" ht="60" x14ac:dyDescent="0.25">
      <c r="A5296" s="38">
        <v>41630</v>
      </c>
      <c r="B5296" s="38">
        <v>41630</v>
      </c>
      <c r="C5296" s="11">
        <v>2013</v>
      </c>
      <c r="D5296" s="35" t="s">
        <v>115</v>
      </c>
      <c r="E5296" s="11" t="s">
        <v>116</v>
      </c>
      <c r="F5296" s="36" t="s">
        <v>42</v>
      </c>
      <c r="G5296" s="36" t="s">
        <v>4189</v>
      </c>
      <c r="H5296" s="9" t="s">
        <v>7372</v>
      </c>
      <c r="I5296" s="12">
        <v>1</v>
      </c>
      <c r="J5296" s="12">
        <v>31</v>
      </c>
      <c r="K5296" s="12">
        <v>0</v>
      </c>
      <c r="L5296" s="12">
        <v>0</v>
      </c>
      <c r="M5296" s="12">
        <v>0</v>
      </c>
      <c r="N5296" s="39">
        <v>0</v>
      </c>
      <c r="O5296" s="31">
        <v>0</v>
      </c>
      <c r="P5296" s="36" t="s">
        <v>99</v>
      </c>
    </row>
    <row r="5297" spans="1:16" ht="36" x14ac:dyDescent="0.25">
      <c r="A5297" s="38">
        <v>41630</v>
      </c>
      <c r="B5297" s="38">
        <v>41630</v>
      </c>
      <c r="C5297" s="11">
        <v>2013</v>
      </c>
      <c r="D5297" s="35" t="s">
        <v>115</v>
      </c>
      <c r="E5297" s="11" t="s">
        <v>116</v>
      </c>
      <c r="F5297" s="36" t="s">
        <v>19</v>
      </c>
      <c r="G5297" s="36" t="s">
        <v>4259</v>
      </c>
      <c r="H5297" s="9" t="s">
        <v>7373</v>
      </c>
      <c r="I5297" s="12">
        <v>1</v>
      </c>
      <c r="J5297" s="12">
        <v>10</v>
      </c>
      <c r="K5297" s="12">
        <v>0</v>
      </c>
      <c r="L5297" s="12">
        <v>0</v>
      </c>
      <c r="M5297" s="12">
        <v>0</v>
      </c>
      <c r="N5297" s="39">
        <v>0</v>
      </c>
      <c r="O5297" s="31">
        <v>0</v>
      </c>
      <c r="P5297" s="36" t="s">
        <v>99</v>
      </c>
    </row>
    <row r="5298" spans="1:16" ht="156" x14ac:dyDescent="0.25">
      <c r="A5298" s="38">
        <v>41631</v>
      </c>
      <c r="B5298" s="38">
        <v>41631</v>
      </c>
      <c r="C5298" s="11">
        <v>2013</v>
      </c>
      <c r="D5298" s="11" t="s">
        <v>34</v>
      </c>
      <c r="E5298" s="11" t="s">
        <v>35</v>
      </c>
      <c r="F5298" s="36" t="s">
        <v>36</v>
      </c>
      <c r="G5298" s="9" t="s">
        <v>7374</v>
      </c>
      <c r="H5298" s="9" t="s">
        <v>7375</v>
      </c>
      <c r="I5298" s="12">
        <v>0</v>
      </c>
      <c r="J5298" s="12">
        <v>3315</v>
      </c>
      <c r="K5298" s="12">
        <v>663</v>
      </c>
      <c r="L5298" s="12">
        <v>0</v>
      </c>
      <c r="M5298" s="12">
        <v>0</v>
      </c>
      <c r="N5298" s="39">
        <v>0</v>
      </c>
      <c r="O5298" s="31">
        <v>1</v>
      </c>
      <c r="P5298" s="36" t="s">
        <v>99</v>
      </c>
    </row>
    <row r="5299" spans="1:16" ht="60" x14ac:dyDescent="0.25">
      <c r="A5299" s="38">
        <v>41631</v>
      </c>
      <c r="B5299" s="38">
        <v>41631</v>
      </c>
      <c r="C5299" s="11">
        <v>2013</v>
      </c>
      <c r="D5299" s="35" t="s">
        <v>13</v>
      </c>
      <c r="E5299" s="11" t="s">
        <v>173</v>
      </c>
      <c r="F5299" s="36" t="s">
        <v>189</v>
      </c>
      <c r="G5299" s="36" t="s">
        <v>189</v>
      </c>
      <c r="H5299" s="9" t="s">
        <v>7376</v>
      </c>
      <c r="I5299" s="12">
        <v>0</v>
      </c>
      <c r="J5299" s="12">
        <v>51</v>
      </c>
      <c r="K5299" s="12">
        <v>0</v>
      </c>
      <c r="L5299" s="12">
        <v>0</v>
      </c>
      <c r="M5299" s="12">
        <v>0</v>
      </c>
      <c r="N5299" s="39">
        <v>0</v>
      </c>
      <c r="O5299" s="31">
        <v>0</v>
      </c>
      <c r="P5299" s="36" t="s">
        <v>99</v>
      </c>
    </row>
    <row r="5300" spans="1:16" ht="60" x14ac:dyDescent="0.25">
      <c r="A5300" s="38">
        <v>41631</v>
      </c>
      <c r="B5300" s="38">
        <v>41631</v>
      </c>
      <c r="C5300" s="11">
        <v>2013</v>
      </c>
      <c r="D5300" s="35" t="s">
        <v>115</v>
      </c>
      <c r="E5300" s="11" t="s">
        <v>116</v>
      </c>
      <c r="F5300" s="36" t="s">
        <v>57</v>
      </c>
      <c r="G5300" s="36" t="s">
        <v>2461</v>
      </c>
      <c r="H5300" s="9" t="s">
        <v>7377</v>
      </c>
      <c r="I5300" s="10">
        <v>7</v>
      </c>
      <c r="J5300" s="12">
        <v>30</v>
      </c>
      <c r="K5300" s="12">
        <v>0</v>
      </c>
      <c r="L5300" s="12">
        <v>0</v>
      </c>
      <c r="M5300" s="12">
        <v>0</v>
      </c>
      <c r="N5300" s="39">
        <v>0</v>
      </c>
      <c r="O5300" s="31">
        <v>0.3</v>
      </c>
      <c r="P5300" s="36" t="s">
        <v>99</v>
      </c>
    </row>
    <row r="5301" spans="1:16" ht="48" x14ac:dyDescent="0.25">
      <c r="A5301" s="38">
        <v>41631</v>
      </c>
      <c r="B5301" s="38">
        <v>41631</v>
      </c>
      <c r="C5301" s="11">
        <v>2013</v>
      </c>
      <c r="D5301" s="11" t="s">
        <v>34</v>
      </c>
      <c r="E5301" s="11" t="s">
        <v>35</v>
      </c>
      <c r="F5301" s="36" t="s">
        <v>598</v>
      </c>
      <c r="G5301" s="36" t="s">
        <v>6071</v>
      </c>
      <c r="H5301" s="9" t="s">
        <v>7378</v>
      </c>
      <c r="I5301" s="10">
        <v>0</v>
      </c>
      <c r="J5301" s="12">
        <v>234971</v>
      </c>
      <c r="K5301" s="12">
        <v>0</v>
      </c>
      <c r="L5301" s="12">
        <v>0</v>
      </c>
      <c r="M5301" s="12">
        <v>0</v>
      </c>
      <c r="N5301" s="39">
        <v>0</v>
      </c>
      <c r="O5301" s="31">
        <v>8.48</v>
      </c>
      <c r="P5301" s="36" t="s">
        <v>298</v>
      </c>
    </row>
    <row r="5302" spans="1:16" ht="36" x14ac:dyDescent="0.25">
      <c r="A5302" s="38">
        <v>41633</v>
      </c>
      <c r="B5302" s="38">
        <v>41633</v>
      </c>
      <c r="C5302" s="11">
        <v>2013</v>
      </c>
      <c r="D5302" s="35" t="s">
        <v>13</v>
      </c>
      <c r="E5302" s="11" t="s">
        <v>112</v>
      </c>
      <c r="F5302" s="36" t="s">
        <v>59</v>
      </c>
      <c r="G5302" s="36" t="s">
        <v>1761</v>
      </c>
      <c r="H5302" s="9" t="s">
        <v>7379</v>
      </c>
      <c r="I5302" s="10">
        <v>0</v>
      </c>
      <c r="J5302" s="12">
        <v>3</v>
      </c>
      <c r="K5302" s="12">
        <v>0</v>
      </c>
      <c r="L5302" s="12">
        <v>0</v>
      </c>
      <c r="M5302" s="12">
        <v>0</v>
      </c>
      <c r="N5302" s="39">
        <v>0</v>
      </c>
      <c r="O5302" s="31">
        <v>0</v>
      </c>
      <c r="P5302" s="36" t="s">
        <v>99</v>
      </c>
    </row>
    <row r="5303" spans="1:16" ht="48" x14ac:dyDescent="0.25">
      <c r="A5303" s="38">
        <v>41634</v>
      </c>
      <c r="B5303" s="38">
        <v>41634</v>
      </c>
      <c r="C5303" s="11">
        <v>2013</v>
      </c>
      <c r="D5303" s="35" t="s">
        <v>13</v>
      </c>
      <c r="E5303" s="11" t="s">
        <v>112</v>
      </c>
      <c r="F5303" s="36" t="s">
        <v>15</v>
      </c>
      <c r="G5303" s="36" t="s">
        <v>6265</v>
      </c>
      <c r="H5303" s="9" t="s">
        <v>7380</v>
      </c>
      <c r="I5303" s="10">
        <v>0</v>
      </c>
      <c r="J5303" s="12">
        <v>2</v>
      </c>
      <c r="K5303" s="12">
        <v>1</v>
      </c>
      <c r="L5303" s="12">
        <v>0</v>
      </c>
      <c r="M5303" s="12">
        <v>0</v>
      </c>
      <c r="N5303" s="39">
        <v>0</v>
      </c>
      <c r="O5303" s="31">
        <v>0.1</v>
      </c>
      <c r="P5303" s="36" t="s">
        <v>99</v>
      </c>
    </row>
    <row r="5304" spans="1:16" ht="60" x14ac:dyDescent="0.25">
      <c r="A5304" s="38">
        <v>41634</v>
      </c>
      <c r="B5304" s="38">
        <v>41634</v>
      </c>
      <c r="C5304" s="11">
        <v>2013</v>
      </c>
      <c r="D5304" s="35" t="s">
        <v>115</v>
      </c>
      <c r="E5304" s="11" t="s">
        <v>116</v>
      </c>
      <c r="F5304" s="36" t="s">
        <v>42</v>
      </c>
      <c r="G5304" s="36" t="s">
        <v>7381</v>
      </c>
      <c r="H5304" s="9" t="s">
        <v>7382</v>
      </c>
      <c r="I5304" s="10">
        <v>2</v>
      </c>
      <c r="J5304" s="12">
        <v>19</v>
      </c>
      <c r="K5304" s="12">
        <v>0</v>
      </c>
      <c r="L5304" s="12">
        <v>0</v>
      </c>
      <c r="M5304" s="12">
        <v>0</v>
      </c>
      <c r="N5304" s="39">
        <v>0</v>
      </c>
      <c r="O5304" s="31">
        <v>0</v>
      </c>
      <c r="P5304" s="36" t="s">
        <v>99</v>
      </c>
    </row>
    <row r="5305" spans="1:16" ht="48" x14ac:dyDescent="0.25">
      <c r="A5305" s="38">
        <v>41636</v>
      </c>
      <c r="B5305" s="38">
        <v>41636</v>
      </c>
      <c r="C5305" s="11">
        <v>2013</v>
      </c>
      <c r="D5305" s="35" t="s">
        <v>115</v>
      </c>
      <c r="E5305" s="11" t="s">
        <v>116</v>
      </c>
      <c r="F5305" s="36" t="s">
        <v>55</v>
      </c>
      <c r="G5305" s="36" t="s">
        <v>1639</v>
      </c>
      <c r="H5305" s="9" t="s">
        <v>7383</v>
      </c>
      <c r="I5305" s="10">
        <v>1</v>
      </c>
      <c r="J5305" s="12">
        <v>30</v>
      </c>
      <c r="K5305" s="12">
        <v>0</v>
      </c>
      <c r="L5305" s="12">
        <v>0</v>
      </c>
      <c r="M5305" s="12">
        <v>0</v>
      </c>
      <c r="N5305" s="39">
        <v>0</v>
      </c>
      <c r="O5305" s="31">
        <v>0.3</v>
      </c>
      <c r="P5305" s="36" t="s">
        <v>99</v>
      </c>
    </row>
    <row r="5306" spans="1:16" ht="48" x14ac:dyDescent="0.25">
      <c r="A5306" s="38">
        <v>41637</v>
      </c>
      <c r="B5306" s="38">
        <v>41637</v>
      </c>
      <c r="C5306" s="11">
        <v>2013</v>
      </c>
      <c r="D5306" s="35" t="s">
        <v>115</v>
      </c>
      <c r="E5306" s="11" t="s">
        <v>350</v>
      </c>
      <c r="F5306" s="36" t="s">
        <v>42</v>
      </c>
      <c r="G5306" s="36" t="s">
        <v>2785</v>
      </c>
      <c r="H5306" s="9" t="s">
        <v>7384</v>
      </c>
      <c r="I5306" s="10">
        <v>1</v>
      </c>
      <c r="J5306" s="12">
        <v>11</v>
      </c>
      <c r="K5306" s="12">
        <v>0</v>
      </c>
      <c r="L5306" s="12">
        <v>0</v>
      </c>
      <c r="M5306" s="12">
        <v>0</v>
      </c>
      <c r="N5306" s="39">
        <v>0</v>
      </c>
      <c r="O5306" s="31">
        <v>0</v>
      </c>
      <c r="P5306" s="36" t="s">
        <v>99</v>
      </c>
    </row>
    <row r="5307" spans="1:16" ht="48" x14ac:dyDescent="0.25">
      <c r="A5307" s="34">
        <v>41827</v>
      </c>
      <c r="B5307" s="34">
        <v>41827</v>
      </c>
      <c r="C5307" s="11">
        <v>2014</v>
      </c>
      <c r="D5307" s="35" t="s">
        <v>104</v>
      </c>
      <c r="E5307" s="11" t="s">
        <v>142</v>
      </c>
      <c r="F5307" s="36" t="s">
        <v>36</v>
      </c>
      <c r="G5307" s="36" t="s">
        <v>7385</v>
      </c>
      <c r="H5307" s="9" t="s">
        <v>7386</v>
      </c>
      <c r="I5307" s="12">
        <v>3</v>
      </c>
      <c r="J5307" s="12">
        <v>186454</v>
      </c>
      <c r="K5307" s="12">
        <v>6129</v>
      </c>
      <c r="L5307" s="12">
        <v>239</v>
      </c>
      <c r="M5307" s="12">
        <v>0</v>
      </c>
      <c r="N5307" s="39">
        <v>0</v>
      </c>
      <c r="O5307" s="31">
        <v>1634.9</v>
      </c>
      <c r="P5307" s="36" t="s">
        <v>38</v>
      </c>
    </row>
    <row r="5308" spans="1:16" ht="120" x14ac:dyDescent="0.25">
      <c r="A5308" s="34">
        <v>41747</v>
      </c>
      <c r="B5308" s="34">
        <v>41747</v>
      </c>
      <c r="C5308" s="11">
        <v>2014</v>
      </c>
      <c r="D5308" s="35" t="s">
        <v>104</v>
      </c>
      <c r="E5308" s="11" t="s">
        <v>142</v>
      </c>
      <c r="F5308" s="36" t="s">
        <v>15</v>
      </c>
      <c r="G5308" s="36" t="s">
        <v>7387</v>
      </c>
      <c r="H5308" s="9" t="s">
        <v>7388</v>
      </c>
      <c r="I5308" s="12">
        <v>0</v>
      </c>
      <c r="J5308" s="12">
        <v>31570</v>
      </c>
      <c r="K5308" s="12">
        <v>6314</v>
      </c>
      <c r="L5308" s="12">
        <v>59</v>
      </c>
      <c r="M5308" s="12">
        <v>8</v>
      </c>
      <c r="N5308" s="39">
        <v>0</v>
      </c>
      <c r="O5308" s="31">
        <v>602.70000000000005</v>
      </c>
      <c r="P5308" s="36" t="s">
        <v>4834</v>
      </c>
    </row>
    <row r="5309" spans="1:16" ht="72" x14ac:dyDescent="0.25">
      <c r="A5309" s="38">
        <v>41747</v>
      </c>
      <c r="B5309" s="38">
        <v>41747</v>
      </c>
      <c r="C5309" s="11">
        <v>2014</v>
      </c>
      <c r="D5309" s="35" t="s">
        <v>104</v>
      </c>
      <c r="E5309" s="11" t="s">
        <v>142</v>
      </c>
      <c r="F5309" s="36" t="s">
        <v>165</v>
      </c>
      <c r="G5309" s="36" t="s">
        <v>1272</v>
      </c>
      <c r="H5309" s="9" t="s">
        <v>7389</v>
      </c>
      <c r="I5309" s="12">
        <v>0</v>
      </c>
      <c r="J5309" s="12">
        <f>54*5</f>
        <v>270</v>
      </c>
      <c r="K5309" s="12">
        <v>1</v>
      </c>
      <c r="L5309" s="12">
        <v>0</v>
      </c>
      <c r="M5309" s="12">
        <v>1</v>
      </c>
      <c r="N5309" s="39">
        <v>0</v>
      </c>
      <c r="O5309" s="31">
        <v>54.095999999999997</v>
      </c>
      <c r="P5309" s="36" t="s">
        <v>99</v>
      </c>
    </row>
    <row r="5310" spans="1:16" ht="36" x14ac:dyDescent="0.25">
      <c r="A5310" s="52">
        <v>41275</v>
      </c>
      <c r="B5310" s="52">
        <v>41670</v>
      </c>
      <c r="C5310" s="11">
        <v>2014</v>
      </c>
      <c r="D5310" s="11" t="s">
        <v>34</v>
      </c>
      <c r="E5310" s="11" t="s">
        <v>323</v>
      </c>
      <c r="F5310" s="36" t="s">
        <v>28</v>
      </c>
      <c r="G5310" s="36" t="s">
        <v>16</v>
      </c>
      <c r="H5310" s="9" t="s">
        <v>7390</v>
      </c>
      <c r="I5310" s="12">
        <v>9</v>
      </c>
      <c r="J5310" s="12">
        <f>19+45+1+9</f>
        <v>74</v>
      </c>
      <c r="K5310" s="12">
        <v>0</v>
      </c>
      <c r="L5310" s="12">
        <v>0</v>
      </c>
      <c r="M5310" s="12">
        <v>0</v>
      </c>
      <c r="N5310" s="39">
        <v>0</v>
      </c>
      <c r="O5310" s="31">
        <v>0</v>
      </c>
      <c r="P5310" s="53" t="s">
        <v>1960</v>
      </c>
    </row>
    <row r="5311" spans="1:16" ht="24" x14ac:dyDescent="0.25">
      <c r="A5311" s="52">
        <v>41275</v>
      </c>
      <c r="B5311" s="52">
        <v>41670</v>
      </c>
      <c r="C5311" s="11">
        <v>2014</v>
      </c>
      <c r="D5311" s="11" t="s">
        <v>34</v>
      </c>
      <c r="E5311" s="11" t="s">
        <v>323</v>
      </c>
      <c r="F5311" s="36" t="s">
        <v>47</v>
      </c>
      <c r="G5311" s="36" t="s">
        <v>16</v>
      </c>
      <c r="H5311" s="9" t="s">
        <v>7391</v>
      </c>
      <c r="I5311" s="12">
        <v>8</v>
      </c>
      <c r="J5311" s="12">
        <f>296+8</f>
        <v>304</v>
      </c>
      <c r="K5311" s="12">
        <v>0</v>
      </c>
      <c r="L5311" s="12">
        <v>0</v>
      </c>
      <c r="M5311" s="12">
        <v>0</v>
      </c>
      <c r="N5311" s="39">
        <v>0</v>
      </c>
      <c r="O5311" s="31">
        <v>0</v>
      </c>
      <c r="P5311" s="53" t="s">
        <v>1960</v>
      </c>
    </row>
    <row r="5312" spans="1:16" ht="24" x14ac:dyDescent="0.25">
      <c r="A5312" s="52">
        <v>41275</v>
      </c>
      <c r="B5312" s="52">
        <v>41670</v>
      </c>
      <c r="C5312" s="11">
        <v>2014</v>
      </c>
      <c r="D5312" s="11" t="s">
        <v>34</v>
      </c>
      <c r="E5312" s="11" t="s">
        <v>95</v>
      </c>
      <c r="F5312" s="36" t="s">
        <v>47</v>
      </c>
      <c r="G5312" s="53" t="s">
        <v>1272</v>
      </c>
      <c r="H5312" s="9" t="s">
        <v>7392</v>
      </c>
      <c r="I5312" s="12">
        <v>3</v>
      </c>
      <c r="J5312" s="54">
        <v>32</v>
      </c>
      <c r="K5312" s="54">
        <v>0</v>
      </c>
      <c r="L5312" s="54">
        <v>0</v>
      </c>
      <c r="M5312" s="54">
        <v>0</v>
      </c>
      <c r="N5312" s="39">
        <v>0</v>
      </c>
      <c r="O5312" s="31">
        <v>0</v>
      </c>
      <c r="P5312" s="53" t="s">
        <v>1960</v>
      </c>
    </row>
    <row r="5313" spans="1:16" ht="24" x14ac:dyDescent="0.25">
      <c r="A5313" s="52">
        <v>41275</v>
      </c>
      <c r="B5313" s="52">
        <v>41670</v>
      </c>
      <c r="C5313" s="11">
        <v>2014</v>
      </c>
      <c r="D5313" s="11" t="s">
        <v>34</v>
      </c>
      <c r="E5313" s="11" t="s">
        <v>95</v>
      </c>
      <c r="F5313" s="36" t="s">
        <v>42</v>
      </c>
      <c r="G5313" s="53" t="s">
        <v>1272</v>
      </c>
      <c r="H5313" s="9" t="s">
        <v>7393</v>
      </c>
      <c r="I5313" s="12">
        <v>3</v>
      </c>
      <c r="J5313" s="54">
        <v>5</v>
      </c>
      <c r="K5313" s="54">
        <v>0</v>
      </c>
      <c r="L5313" s="54">
        <v>0</v>
      </c>
      <c r="M5313" s="54">
        <v>0</v>
      </c>
      <c r="N5313" s="39">
        <v>0</v>
      </c>
      <c r="O5313" s="31">
        <v>0</v>
      </c>
      <c r="P5313" s="53" t="s">
        <v>1960</v>
      </c>
    </row>
    <row r="5314" spans="1:16" ht="36" x14ac:dyDescent="0.25">
      <c r="A5314" s="52">
        <v>41275</v>
      </c>
      <c r="B5314" s="52">
        <v>41670</v>
      </c>
      <c r="C5314" s="11">
        <v>2014</v>
      </c>
      <c r="D5314" s="11" t="s">
        <v>34</v>
      </c>
      <c r="E5314" s="11" t="s">
        <v>95</v>
      </c>
      <c r="F5314" s="36" t="s">
        <v>69</v>
      </c>
      <c r="G5314" s="53" t="s">
        <v>1272</v>
      </c>
      <c r="H5314" s="9" t="s">
        <v>7394</v>
      </c>
      <c r="I5314" s="12">
        <v>2</v>
      </c>
      <c r="J5314" s="54">
        <v>27</v>
      </c>
      <c r="K5314" s="54">
        <v>0</v>
      </c>
      <c r="L5314" s="54">
        <v>0</v>
      </c>
      <c r="M5314" s="54">
        <v>0</v>
      </c>
      <c r="N5314" s="39">
        <v>0</v>
      </c>
      <c r="O5314" s="31">
        <v>0</v>
      </c>
      <c r="P5314" s="53" t="s">
        <v>1960</v>
      </c>
    </row>
    <row r="5315" spans="1:16" ht="24" x14ac:dyDescent="0.25">
      <c r="A5315" s="52">
        <v>41275</v>
      </c>
      <c r="B5315" s="52">
        <v>41670</v>
      </c>
      <c r="C5315" s="11">
        <v>2014</v>
      </c>
      <c r="D5315" s="11" t="s">
        <v>34</v>
      </c>
      <c r="E5315" s="11" t="s">
        <v>95</v>
      </c>
      <c r="F5315" s="36" t="s">
        <v>97</v>
      </c>
      <c r="G5315" s="53" t="s">
        <v>1272</v>
      </c>
      <c r="H5315" s="9" t="s">
        <v>7395</v>
      </c>
      <c r="I5315" s="12">
        <v>2</v>
      </c>
      <c r="J5315" s="54">
        <v>10</v>
      </c>
      <c r="K5315" s="54">
        <v>0</v>
      </c>
      <c r="L5315" s="54">
        <v>0</v>
      </c>
      <c r="M5315" s="54">
        <v>0</v>
      </c>
      <c r="N5315" s="39">
        <v>0</v>
      </c>
      <c r="O5315" s="31">
        <v>0</v>
      </c>
      <c r="P5315" s="53" t="s">
        <v>1960</v>
      </c>
    </row>
    <row r="5316" spans="1:16" ht="24" x14ac:dyDescent="0.25">
      <c r="A5316" s="52">
        <v>41275</v>
      </c>
      <c r="B5316" s="52">
        <v>41670</v>
      </c>
      <c r="C5316" s="11">
        <v>2014</v>
      </c>
      <c r="D5316" s="11" t="s">
        <v>34</v>
      </c>
      <c r="E5316" s="11" t="s">
        <v>323</v>
      </c>
      <c r="F5316" s="36" t="s">
        <v>30</v>
      </c>
      <c r="G5316" s="36" t="s">
        <v>16</v>
      </c>
      <c r="H5316" s="9" t="s">
        <v>7396</v>
      </c>
      <c r="I5316" s="12">
        <v>2</v>
      </c>
      <c r="J5316" s="12">
        <f>5+2+2</f>
        <v>9</v>
      </c>
      <c r="K5316" s="12">
        <v>0</v>
      </c>
      <c r="L5316" s="12">
        <v>0</v>
      </c>
      <c r="M5316" s="12">
        <v>0</v>
      </c>
      <c r="N5316" s="39">
        <v>0</v>
      </c>
      <c r="O5316" s="31">
        <v>0</v>
      </c>
      <c r="P5316" s="53" t="s">
        <v>1960</v>
      </c>
    </row>
    <row r="5317" spans="1:16" ht="24" x14ac:dyDescent="0.25">
      <c r="A5317" s="52">
        <v>41275</v>
      </c>
      <c r="B5317" s="52">
        <v>41670</v>
      </c>
      <c r="C5317" s="11">
        <v>2014</v>
      </c>
      <c r="D5317" s="11" t="s">
        <v>34</v>
      </c>
      <c r="E5317" s="11" t="s">
        <v>323</v>
      </c>
      <c r="F5317" s="36" t="s">
        <v>69</v>
      </c>
      <c r="G5317" s="36" t="s">
        <v>16</v>
      </c>
      <c r="H5317" s="9" t="s">
        <v>7397</v>
      </c>
      <c r="I5317" s="12">
        <v>2</v>
      </c>
      <c r="J5317" s="12">
        <v>9</v>
      </c>
      <c r="K5317" s="12">
        <v>0</v>
      </c>
      <c r="L5317" s="12">
        <v>0</v>
      </c>
      <c r="M5317" s="12">
        <v>0</v>
      </c>
      <c r="N5317" s="39">
        <v>0</v>
      </c>
      <c r="O5317" s="31">
        <v>0</v>
      </c>
      <c r="P5317" s="53" t="s">
        <v>1960</v>
      </c>
    </row>
    <row r="5318" spans="1:16" ht="24" x14ac:dyDescent="0.25">
      <c r="A5318" s="52">
        <v>41275</v>
      </c>
      <c r="B5318" s="52">
        <v>41670</v>
      </c>
      <c r="C5318" s="11">
        <v>2014</v>
      </c>
      <c r="D5318" s="11" t="s">
        <v>34</v>
      </c>
      <c r="E5318" s="11" t="s">
        <v>95</v>
      </c>
      <c r="F5318" s="36" t="s">
        <v>62</v>
      </c>
      <c r="G5318" s="53" t="s">
        <v>1272</v>
      </c>
      <c r="H5318" s="9" t="s">
        <v>7398</v>
      </c>
      <c r="I5318" s="12">
        <v>1</v>
      </c>
      <c r="J5318" s="54">
        <v>4</v>
      </c>
      <c r="K5318" s="54">
        <v>0</v>
      </c>
      <c r="L5318" s="54">
        <v>0</v>
      </c>
      <c r="M5318" s="54">
        <v>0</v>
      </c>
      <c r="N5318" s="39">
        <v>0</v>
      </c>
      <c r="O5318" s="31">
        <v>0</v>
      </c>
      <c r="P5318" s="53" t="s">
        <v>1960</v>
      </c>
    </row>
    <row r="5319" spans="1:16" ht="24" x14ac:dyDescent="0.25">
      <c r="A5319" s="52">
        <v>41275</v>
      </c>
      <c r="B5319" s="52">
        <v>41670</v>
      </c>
      <c r="C5319" s="11">
        <v>2014</v>
      </c>
      <c r="D5319" s="11" t="s">
        <v>34</v>
      </c>
      <c r="E5319" s="11" t="s">
        <v>323</v>
      </c>
      <c r="F5319" s="36" t="s">
        <v>21</v>
      </c>
      <c r="G5319" s="36" t="s">
        <v>16</v>
      </c>
      <c r="H5319" s="9" t="s">
        <v>7399</v>
      </c>
      <c r="I5319" s="12">
        <v>1</v>
      </c>
      <c r="J5319" s="12">
        <f>19+17+2+1</f>
        <v>39</v>
      </c>
      <c r="K5319" s="12">
        <v>0</v>
      </c>
      <c r="L5319" s="12">
        <v>0</v>
      </c>
      <c r="M5319" s="12">
        <v>0</v>
      </c>
      <c r="N5319" s="39">
        <v>0</v>
      </c>
      <c r="O5319" s="31">
        <v>0</v>
      </c>
      <c r="P5319" s="53" t="s">
        <v>1960</v>
      </c>
    </row>
    <row r="5320" spans="1:16" ht="36" x14ac:dyDescent="0.25">
      <c r="A5320" s="52">
        <v>41275</v>
      </c>
      <c r="B5320" s="52">
        <v>41670</v>
      </c>
      <c r="C5320" s="11">
        <v>2014</v>
      </c>
      <c r="D5320" s="11" t="s">
        <v>34</v>
      </c>
      <c r="E5320" s="11" t="s">
        <v>323</v>
      </c>
      <c r="F5320" s="36" t="s">
        <v>72</v>
      </c>
      <c r="G5320" s="36" t="s">
        <v>16</v>
      </c>
      <c r="H5320" s="9" t="s">
        <v>7400</v>
      </c>
      <c r="I5320" s="12">
        <v>1</v>
      </c>
      <c r="J5320" s="12">
        <v>1</v>
      </c>
      <c r="K5320" s="12">
        <v>0</v>
      </c>
      <c r="L5320" s="12">
        <v>0</v>
      </c>
      <c r="M5320" s="12">
        <v>0</v>
      </c>
      <c r="N5320" s="39">
        <v>0</v>
      </c>
      <c r="O5320" s="31">
        <v>0</v>
      </c>
      <c r="P5320" s="53" t="s">
        <v>1960</v>
      </c>
    </row>
    <row r="5321" spans="1:16" ht="24" x14ac:dyDescent="0.25">
      <c r="A5321" s="52">
        <v>41275</v>
      </c>
      <c r="B5321" s="52">
        <v>41670</v>
      </c>
      <c r="C5321" s="11">
        <v>2014</v>
      </c>
      <c r="D5321" s="11" t="s">
        <v>34</v>
      </c>
      <c r="E5321" s="11" t="s">
        <v>95</v>
      </c>
      <c r="F5321" s="36" t="s">
        <v>24</v>
      </c>
      <c r="G5321" s="53" t="s">
        <v>1272</v>
      </c>
      <c r="H5321" s="9" t="s">
        <v>7401</v>
      </c>
      <c r="I5321" s="12">
        <v>0</v>
      </c>
      <c r="J5321" s="54">
        <v>9</v>
      </c>
      <c r="K5321" s="54">
        <v>0</v>
      </c>
      <c r="L5321" s="54">
        <v>0</v>
      </c>
      <c r="M5321" s="54">
        <v>0</v>
      </c>
      <c r="N5321" s="39">
        <v>0</v>
      </c>
      <c r="O5321" s="31">
        <v>0</v>
      </c>
      <c r="P5321" s="53" t="s">
        <v>1960</v>
      </c>
    </row>
    <row r="5322" spans="1:16" x14ac:dyDescent="0.25">
      <c r="A5322" s="52">
        <v>41275</v>
      </c>
      <c r="B5322" s="52">
        <v>41670</v>
      </c>
      <c r="C5322" s="11">
        <v>2014</v>
      </c>
      <c r="D5322" s="11" t="s">
        <v>34</v>
      </c>
      <c r="E5322" s="11" t="s">
        <v>95</v>
      </c>
      <c r="F5322" s="36" t="s">
        <v>19</v>
      </c>
      <c r="G5322" s="53" t="s">
        <v>1272</v>
      </c>
      <c r="H5322" s="9" t="s">
        <v>7402</v>
      </c>
      <c r="I5322" s="12">
        <v>0</v>
      </c>
      <c r="J5322" s="54">
        <v>3</v>
      </c>
      <c r="K5322" s="54">
        <v>0</v>
      </c>
      <c r="L5322" s="54">
        <v>0</v>
      </c>
      <c r="M5322" s="54">
        <v>0</v>
      </c>
      <c r="N5322" s="39">
        <v>0</v>
      </c>
      <c r="O5322" s="31">
        <v>0</v>
      </c>
      <c r="P5322" s="53" t="s">
        <v>1960</v>
      </c>
    </row>
    <row r="5323" spans="1:16" x14ac:dyDescent="0.25">
      <c r="A5323" s="52">
        <v>41275</v>
      </c>
      <c r="B5323" s="52">
        <v>41670</v>
      </c>
      <c r="C5323" s="11">
        <v>2014</v>
      </c>
      <c r="D5323" s="11" t="s">
        <v>34</v>
      </c>
      <c r="E5323" s="11" t="s">
        <v>95</v>
      </c>
      <c r="F5323" s="36" t="s">
        <v>155</v>
      </c>
      <c r="G5323" s="53" t="s">
        <v>1272</v>
      </c>
      <c r="H5323" s="9" t="s">
        <v>7403</v>
      </c>
      <c r="I5323" s="12">
        <v>0</v>
      </c>
      <c r="J5323" s="54">
        <v>5</v>
      </c>
      <c r="K5323" s="54">
        <v>0</v>
      </c>
      <c r="L5323" s="54">
        <v>0</v>
      </c>
      <c r="M5323" s="54">
        <v>0</v>
      </c>
      <c r="N5323" s="39">
        <v>0</v>
      </c>
      <c r="O5323" s="31">
        <v>0</v>
      </c>
      <c r="P5323" s="53" t="s">
        <v>1960</v>
      </c>
    </row>
    <row r="5324" spans="1:16" x14ac:dyDescent="0.25">
      <c r="A5324" s="52">
        <v>41275</v>
      </c>
      <c r="B5324" s="52">
        <v>41670</v>
      </c>
      <c r="C5324" s="11">
        <v>2014</v>
      </c>
      <c r="D5324" s="11" t="s">
        <v>34</v>
      </c>
      <c r="E5324" s="11" t="s">
        <v>95</v>
      </c>
      <c r="F5324" s="36" t="s">
        <v>57</v>
      </c>
      <c r="G5324" s="53" t="s">
        <v>1272</v>
      </c>
      <c r="H5324" s="9" t="s">
        <v>7404</v>
      </c>
      <c r="I5324" s="12">
        <v>0</v>
      </c>
      <c r="J5324" s="54">
        <v>1</v>
      </c>
      <c r="K5324" s="54">
        <v>0</v>
      </c>
      <c r="L5324" s="54">
        <v>0</v>
      </c>
      <c r="M5324" s="54">
        <v>0</v>
      </c>
      <c r="N5324" s="39">
        <v>0</v>
      </c>
      <c r="O5324" s="31">
        <v>0</v>
      </c>
      <c r="P5324" s="53" t="s">
        <v>1960</v>
      </c>
    </row>
    <row r="5325" spans="1:16" x14ac:dyDescent="0.25">
      <c r="A5325" s="52">
        <v>41275</v>
      </c>
      <c r="B5325" s="52">
        <v>41670</v>
      </c>
      <c r="C5325" s="11">
        <v>2014</v>
      </c>
      <c r="D5325" s="11" t="s">
        <v>34</v>
      </c>
      <c r="E5325" s="11" t="s">
        <v>95</v>
      </c>
      <c r="F5325" s="36" t="s">
        <v>100</v>
      </c>
      <c r="G5325" s="53" t="s">
        <v>1272</v>
      </c>
      <c r="H5325" s="9" t="s">
        <v>7405</v>
      </c>
      <c r="I5325" s="12">
        <v>0</v>
      </c>
      <c r="J5325" s="54">
        <v>6</v>
      </c>
      <c r="K5325" s="54">
        <v>0</v>
      </c>
      <c r="L5325" s="54">
        <v>0</v>
      </c>
      <c r="M5325" s="54">
        <v>0</v>
      </c>
      <c r="N5325" s="39">
        <v>0</v>
      </c>
      <c r="O5325" s="31">
        <v>0</v>
      </c>
      <c r="P5325" s="53" t="s">
        <v>1960</v>
      </c>
    </row>
    <row r="5326" spans="1:16" ht="24" x14ac:dyDescent="0.25">
      <c r="A5326" s="52">
        <v>41275</v>
      </c>
      <c r="B5326" s="52">
        <v>41670</v>
      </c>
      <c r="C5326" s="11">
        <v>2014</v>
      </c>
      <c r="D5326" s="11" t="s">
        <v>34</v>
      </c>
      <c r="E5326" s="11" t="s">
        <v>95</v>
      </c>
      <c r="F5326" s="36" t="s">
        <v>28</v>
      </c>
      <c r="G5326" s="53" t="s">
        <v>1272</v>
      </c>
      <c r="H5326" s="9" t="s">
        <v>7406</v>
      </c>
      <c r="I5326" s="12">
        <v>0</v>
      </c>
      <c r="J5326" s="54">
        <v>1</v>
      </c>
      <c r="K5326" s="54">
        <v>0</v>
      </c>
      <c r="L5326" s="54">
        <v>0</v>
      </c>
      <c r="M5326" s="54">
        <v>0</v>
      </c>
      <c r="N5326" s="39">
        <v>0</v>
      </c>
      <c r="O5326" s="31">
        <v>0</v>
      </c>
      <c r="P5326" s="53" t="s">
        <v>1960</v>
      </c>
    </row>
    <row r="5327" spans="1:16" ht="24" x14ac:dyDescent="0.25">
      <c r="A5327" s="52">
        <v>41275</v>
      </c>
      <c r="B5327" s="52">
        <v>41670</v>
      </c>
      <c r="C5327" s="11">
        <v>2014</v>
      </c>
      <c r="D5327" s="11" t="s">
        <v>34</v>
      </c>
      <c r="E5327" s="11" t="s">
        <v>323</v>
      </c>
      <c r="F5327" s="36" t="s">
        <v>189</v>
      </c>
      <c r="G5327" s="36" t="s">
        <v>16</v>
      </c>
      <c r="H5327" s="9" t="s">
        <v>7407</v>
      </c>
      <c r="I5327" s="12">
        <v>0</v>
      </c>
      <c r="J5327" s="12">
        <v>7</v>
      </c>
      <c r="K5327" s="12">
        <v>0</v>
      </c>
      <c r="L5327" s="12">
        <v>0</v>
      </c>
      <c r="M5327" s="12">
        <v>0</v>
      </c>
      <c r="N5327" s="39">
        <v>0</v>
      </c>
      <c r="O5327" s="31">
        <v>0</v>
      </c>
      <c r="P5327" s="53" t="s">
        <v>1960</v>
      </c>
    </row>
    <row r="5328" spans="1:16" ht="24" x14ac:dyDescent="0.25">
      <c r="A5328" s="52">
        <v>41275</v>
      </c>
      <c r="B5328" s="52">
        <v>41670</v>
      </c>
      <c r="C5328" s="11">
        <v>2014</v>
      </c>
      <c r="D5328" s="11" t="s">
        <v>34</v>
      </c>
      <c r="E5328" s="11" t="s">
        <v>323</v>
      </c>
      <c r="F5328" s="36" t="s">
        <v>19</v>
      </c>
      <c r="G5328" s="36" t="s">
        <v>16</v>
      </c>
      <c r="H5328" s="9" t="s">
        <v>7408</v>
      </c>
      <c r="I5328" s="12">
        <v>0</v>
      </c>
      <c r="J5328" s="12">
        <v>6</v>
      </c>
      <c r="K5328" s="12">
        <v>0</v>
      </c>
      <c r="L5328" s="12">
        <v>0</v>
      </c>
      <c r="M5328" s="12">
        <v>0</v>
      </c>
      <c r="N5328" s="39">
        <v>0</v>
      </c>
      <c r="O5328" s="31">
        <v>0</v>
      </c>
      <c r="P5328" s="53" t="s">
        <v>1960</v>
      </c>
    </row>
    <row r="5329" spans="1:16" ht="24" x14ac:dyDescent="0.25">
      <c r="A5329" s="52">
        <v>41275</v>
      </c>
      <c r="B5329" s="52">
        <v>41670</v>
      </c>
      <c r="C5329" s="11">
        <v>2014</v>
      </c>
      <c r="D5329" s="11" t="s">
        <v>34</v>
      </c>
      <c r="E5329" s="11" t="s">
        <v>323</v>
      </c>
      <c r="F5329" s="36" t="s">
        <v>42</v>
      </c>
      <c r="G5329" s="36" t="s">
        <v>16</v>
      </c>
      <c r="H5329" s="9" t="s">
        <v>7409</v>
      </c>
      <c r="I5329" s="12">
        <v>0</v>
      </c>
      <c r="J5329" s="12">
        <v>5</v>
      </c>
      <c r="K5329" s="12">
        <v>0</v>
      </c>
      <c r="L5329" s="12">
        <v>0</v>
      </c>
      <c r="M5329" s="12">
        <v>0</v>
      </c>
      <c r="N5329" s="39">
        <v>0</v>
      </c>
      <c r="O5329" s="31">
        <v>0</v>
      </c>
      <c r="P5329" s="53" t="s">
        <v>1960</v>
      </c>
    </row>
    <row r="5330" spans="1:16" ht="24" x14ac:dyDescent="0.25">
      <c r="A5330" s="52">
        <v>41275</v>
      </c>
      <c r="B5330" s="52">
        <v>41670</v>
      </c>
      <c r="C5330" s="11">
        <v>2014</v>
      </c>
      <c r="D5330" s="11" t="s">
        <v>34</v>
      </c>
      <c r="E5330" s="11" t="s">
        <v>323</v>
      </c>
      <c r="F5330" s="36" t="s">
        <v>253</v>
      </c>
      <c r="G5330" s="36" t="s">
        <v>16</v>
      </c>
      <c r="H5330" s="9" t="s">
        <v>7410</v>
      </c>
      <c r="I5330" s="12">
        <v>0</v>
      </c>
      <c r="J5330" s="12">
        <v>3</v>
      </c>
      <c r="K5330" s="12">
        <v>0</v>
      </c>
      <c r="L5330" s="12">
        <v>0</v>
      </c>
      <c r="M5330" s="12">
        <v>0</v>
      </c>
      <c r="N5330" s="39">
        <v>0</v>
      </c>
      <c r="O5330" s="31">
        <v>0</v>
      </c>
      <c r="P5330" s="53" t="s">
        <v>1960</v>
      </c>
    </row>
    <row r="5331" spans="1:16" ht="24" x14ac:dyDescent="0.25">
      <c r="A5331" s="52">
        <v>41275</v>
      </c>
      <c r="B5331" s="52">
        <v>41670</v>
      </c>
      <c r="C5331" s="11">
        <v>2014</v>
      </c>
      <c r="D5331" s="11" t="s">
        <v>34</v>
      </c>
      <c r="E5331" s="11" t="s">
        <v>323</v>
      </c>
      <c r="F5331" s="36" t="s">
        <v>62</v>
      </c>
      <c r="G5331" s="36" t="s">
        <v>16</v>
      </c>
      <c r="H5331" s="9" t="s">
        <v>7410</v>
      </c>
      <c r="I5331" s="12">
        <v>0</v>
      </c>
      <c r="J5331" s="12">
        <v>3</v>
      </c>
      <c r="K5331" s="12">
        <v>0</v>
      </c>
      <c r="L5331" s="12">
        <v>0</v>
      </c>
      <c r="M5331" s="12">
        <v>0</v>
      </c>
      <c r="N5331" s="39">
        <v>0</v>
      </c>
      <c r="O5331" s="31">
        <v>0</v>
      </c>
      <c r="P5331" s="53" t="s">
        <v>1960</v>
      </c>
    </row>
    <row r="5332" spans="1:16" x14ac:dyDescent="0.25">
      <c r="A5332" s="52">
        <v>41275</v>
      </c>
      <c r="B5332" s="52">
        <v>41670</v>
      </c>
      <c r="C5332" s="11">
        <v>2014</v>
      </c>
      <c r="D5332" s="11" t="s">
        <v>34</v>
      </c>
      <c r="E5332" s="11" t="s">
        <v>323</v>
      </c>
      <c r="F5332" s="36" t="s">
        <v>24</v>
      </c>
      <c r="G5332" s="36" t="s">
        <v>16</v>
      </c>
      <c r="H5332" s="9" t="s">
        <v>7411</v>
      </c>
      <c r="I5332" s="12">
        <v>0</v>
      </c>
      <c r="J5332" s="12">
        <v>2</v>
      </c>
      <c r="K5332" s="12">
        <v>0</v>
      </c>
      <c r="L5332" s="12">
        <v>0</v>
      </c>
      <c r="M5332" s="12">
        <v>0</v>
      </c>
      <c r="N5332" s="39">
        <v>0</v>
      </c>
      <c r="O5332" s="31">
        <v>0</v>
      </c>
      <c r="P5332" s="53" t="s">
        <v>1960</v>
      </c>
    </row>
    <row r="5333" spans="1:16" x14ac:dyDescent="0.25">
      <c r="A5333" s="52">
        <v>41275</v>
      </c>
      <c r="B5333" s="52">
        <v>41670</v>
      </c>
      <c r="C5333" s="11">
        <v>2014</v>
      </c>
      <c r="D5333" s="11" t="s">
        <v>34</v>
      </c>
      <c r="E5333" s="11" t="s">
        <v>323</v>
      </c>
      <c r="F5333" s="36" t="s">
        <v>162</v>
      </c>
      <c r="G5333" s="36" t="s">
        <v>16</v>
      </c>
      <c r="H5333" s="9" t="s">
        <v>7412</v>
      </c>
      <c r="I5333" s="12">
        <v>0</v>
      </c>
      <c r="J5333" s="12">
        <v>1</v>
      </c>
      <c r="K5333" s="12">
        <v>0</v>
      </c>
      <c r="L5333" s="12">
        <v>0</v>
      </c>
      <c r="M5333" s="12"/>
      <c r="N5333" s="39">
        <v>0</v>
      </c>
      <c r="O5333" s="31">
        <v>0</v>
      </c>
      <c r="P5333" s="53" t="s">
        <v>1960</v>
      </c>
    </row>
    <row r="5334" spans="1:16" ht="24" x14ac:dyDescent="0.25">
      <c r="A5334" s="52">
        <v>41275</v>
      </c>
      <c r="B5334" s="52">
        <v>41670</v>
      </c>
      <c r="C5334" s="11">
        <v>2014</v>
      </c>
      <c r="D5334" s="11" t="s">
        <v>34</v>
      </c>
      <c r="E5334" s="11" t="s">
        <v>323</v>
      </c>
      <c r="F5334" s="36" t="s">
        <v>165</v>
      </c>
      <c r="G5334" s="36" t="s">
        <v>16</v>
      </c>
      <c r="H5334" s="9" t="s">
        <v>7413</v>
      </c>
      <c r="I5334" s="12">
        <v>0</v>
      </c>
      <c r="J5334" s="12">
        <v>1</v>
      </c>
      <c r="K5334" s="12">
        <v>0</v>
      </c>
      <c r="L5334" s="12">
        <v>0</v>
      </c>
      <c r="M5334" s="12"/>
      <c r="N5334" s="39">
        <v>0</v>
      </c>
      <c r="O5334" s="31">
        <v>0</v>
      </c>
      <c r="P5334" s="53" t="s">
        <v>1960</v>
      </c>
    </row>
    <row r="5335" spans="1:16" x14ac:dyDescent="0.25">
      <c r="A5335" s="52">
        <v>41275</v>
      </c>
      <c r="B5335" s="52">
        <v>41670</v>
      </c>
      <c r="C5335" s="11">
        <v>2014</v>
      </c>
      <c r="D5335" s="11" t="s">
        <v>34</v>
      </c>
      <c r="E5335" s="11" t="s">
        <v>323</v>
      </c>
      <c r="F5335" s="36" t="s">
        <v>92</v>
      </c>
      <c r="G5335" s="36" t="s">
        <v>16</v>
      </c>
      <c r="H5335" s="9" t="s">
        <v>7412</v>
      </c>
      <c r="I5335" s="12">
        <v>0</v>
      </c>
      <c r="J5335" s="12">
        <v>1</v>
      </c>
      <c r="K5335" s="12">
        <v>0</v>
      </c>
      <c r="L5335" s="12">
        <v>0</v>
      </c>
      <c r="M5335" s="12"/>
      <c r="N5335" s="39">
        <v>0</v>
      </c>
      <c r="O5335" s="31">
        <v>0</v>
      </c>
      <c r="P5335" s="53" t="s">
        <v>1960</v>
      </c>
    </row>
    <row r="5336" spans="1:16" ht="36" x14ac:dyDescent="0.25">
      <c r="A5336" s="38">
        <v>41640</v>
      </c>
      <c r="B5336" s="38">
        <v>42004</v>
      </c>
      <c r="C5336" s="11">
        <v>2014</v>
      </c>
      <c r="D5336" s="35" t="s">
        <v>13</v>
      </c>
      <c r="E5336" s="11" t="s">
        <v>14</v>
      </c>
      <c r="F5336" s="36" t="s">
        <v>47</v>
      </c>
      <c r="G5336" s="36" t="s">
        <v>16</v>
      </c>
      <c r="H5336" s="9" t="s">
        <v>7414</v>
      </c>
      <c r="I5336" s="12">
        <v>0</v>
      </c>
      <c r="J5336" s="12">
        <v>0</v>
      </c>
      <c r="K5336" s="12">
        <v>0</v>
      </c>
      <c r="L5336" s="12">
        <v>0</v>
      </c>
      <c r="M5336" s="12">
        <v>0</v>
      </c>
      <c r="N5336" s="39">
        <v>49781.09</v>
      </c>
      <c r="O5336" s="31">
        <v>49.781089999999999</v>
      </c>
      <c r="P5336" s="36" t="s">
        <v>18</v>
      </c>
    </row>
    <row r="5337" spans="1:16" ht="24" x14ac:dyDescent="0.25">
      <c r="A5337" s="38">
        <v>41640</v>
      </c>
      <c r="B5337" s="38">
        <v>42004</v>
      </c>
      <c r="C5337" s="11">
        <v>2014</v>
      </c>
      <c r="D5337" s="35" t="s">
        <v>13</v>
      </c>
      <c r="E5337" s="11" t="s">
        <v>14</v>
      </c>
      <c r="F5337" s="36" t="s">
        <v>78</v>
      </c>
      <c r="G5337" s="36" t="s">
        <v>16</v>
      </c>
      <c r="H5337" s="9" t="s">
        <v>7415</v>
      </c>
      <c r="I5337" s="12">
        <v>0</v>
      </c>
      <c r="J5337" s="12">
        <v>0</v>
      </c>
      <c r="K5337" s="12">
        <v>0</v>
      </c>
      <c r="L5337" s="12">
        <v>0</v>
      </c>
      <c r="M5337" s="12">
        <v>0</v>
      </c>
      <c r="N5337" s="39">
        <v>17600.52</v>
      </c>
      <c r="O5337" s="31">
        <v>17.600519999999999</v>
      </c>
      <c r="P5337" s="36" t="s">
        <v>18</v>
      </c>
    </row>
    <row r="5338" spans="1:16" ht="60" x14ac:dyDescent="0.25">
      <c r="A5338" s="38">
        <v>41640</v>
      </c>
      <c r="B5338" s="38">
        <v>42004</v>
      </c>
      <c r="C5338" s="11">
        <v>2014</v>
      </c>
      <c r="D5338" s="35" t="s">
        <v>13</v>
      </c>
      <c r="E5338" s="11" t="s">
        <v>14</v>
      </c>
      <c r="F5338" s="36" t="s">
        <v>28</v>
      </c>
      <c r="G5338" s="36" t="s">
        <v>16</v>
      </c>
      <c r="H5338" s="9" t="s">
        <v>7416</v>
      </c>
      <c r="I5338" s="12">
        <v>0</v>
      </c>
      <c r="J5338" s="12">
        <v>730</v>
      </c>
      <c r="K5338" s="12">
        <v>6</v>
      </c>
      <c r="L5338" s="12">
        <v>0</v>
      </c>
      <c r="M5338" s="12">
        <v>0</v>
      </c>
      <c r="N5338" s="39">
        <v>15638.95</v>
      </c>
      <c r="O5338" s="31">
        <v>16.266949999999998</v>
      </c>
      <c r="P5338" s="36" t="s">
        <v>7417</v>
      </c>
    </row>
    <row r="5339" spans="1:16" ht="36" x14ac:dyDescent="0.25">
      <c r="A5339" s="38">
        <v>41640</v>
      </c>
      <c r="B5339" s="38">
        <v>42004</v>
      </c>
      <c r="C5339" s="11">
        <v>2014</v>
      </c>
      <c r="D5339" s="35" t="s">
        <v>13</v>
      </c>
      <c r="E5339" s="11" t="s">
        <v>14</v>
      </c>
      <c r="F5339" s="36" t="s">
        <v>92</v>
      </c>
      <c r="G5339" s="36" t="s">
        <v>16</v>
      </c>
      <c r="H5339" s="9" t="s">
        <v>7418</v>
      </c>
      <c r="I5339" s="12">
        <v>0</v>
      </c>
      <c r="J5339" s="12">
        <v>0</v>
      </c>
      <c r="K5339" s="12">
        <v>0</v>
      </c>
      <c r="L5339" s="12">
        <v>0</v>
      </c>
      <c r="M5339" s="12">
        <v>0</v>
      </c>
      <c r="N5339" s="39">
        <v>11070.5</v>
      </c>
      <c r="O5339" s="31">
        <v>11.070499999999999</v>
      </c>
      <c r="P5339" s="36" t="s">
        <v>18</v>
      </c>
    </row>
    <row r="5340" spans="1:16" ht="36" x14ac:dyDescent="0.25">
      <c r="A5340" s="38">
        <v>41640</v>
      </c>
      <c r="B5340" s="38">
        <v>42004</v>
      </c>
      <c r="C5340" s="11">
        <v>2014</v>
      </c>
      <c r="D5340" s="35" t="s">
        <v>13</v>
      </c>
      <c r="E5340" s="11" t="s">
        <v>14</v>
      </c>
      <c r="F5340" s="36" t="s">
        <v>24</v>
      </c>
      <c r="G5340" s="36" t="s">
        <v>16</v>
      </c>
      <c r="H5340" s="9" t="s">
        <v>7419</v>
      </c>
      <c r="I5340" s="12">
        <v>0</v>
      </c>
      <c r="J5340" s="12">
        <v>0</v>
      </c>
      <c r="K5340" s="12">
        <v>0</v>
      </c>
      <c r="L5340" s="12">
        <v>0</v>
      </c>
      <c r="M5340" s="12">
        <v>0</v>
      </c>
      <c r="N5340" s="39">
        <v>8433.6299999999992</v>
      </c>
      <c r="O5340" s="31">
        <v>8.4336299999999991</v>
      </c>
      <c r="P5340" s="36" t="s">
        <v>18</v>
      </c>
    </row>
    <row r="5341" spans="1:16" ht="36" x14ac:dyDescent="0.25">
      <c r="A5341" s="38">
        <v>41640</v>
      </c>
      <c r="B5341" s="38">
        <v>42004</v>
      </c>
      <c r="C5341" s="11">
        <v>2014</v>
      </c>
      <c r="D5341" s="35" t="s">
        <v>13</v>
      </c>
      <c r="E5341" s="11" t="s">
        <v>14</v>
      </c>
      <c r="F5341" s="36" t="s">
        <v>19</v>
      </c>
      <c r="G5341" s="36" t="s">
        <v>16</v>
      </c>
      <c r="H5341" s="9" t="s">
        <v>7420</v>
      </c>
      <c r="I5341" s="12">
        <v>0</v>
      </c>
      <c r="J5341" s="12">
        <v>0</v>
      </c>
      <c r="K5341" s="12">
        <v>0</v>
      </c>
      <c r="L5341" s="12">
        <v>0</v>
      </c>
      <c r="M5341" s="12">
        <v>0</v>
      </c>
      <c r="N5341" s="39">
        <v>7706.3</v>
      </c>
      <c r="O5341" s="31">
        <v>7.7063000000000006</v>
      </c>
      <c r="P5341" s="36" t="s">
        <v>18</v>
      </c>
    </row>
    <row r="5342" spans="1:16" ht="24" x14ac:dyDescent="0.25">
      <c r="A5342" s="38">
        <v>41640</v>
      </c>
      <c r="B5342" s="38">
        <v>42004</v>
      </c>
      <c r="C5342" s="11">
        <v>2014</v>
      </c>
      <c r="D5342" s="35" t="s">
        <v>13</v>
      </c>
      <c r="E5342" s="11" t="s">
        <v>14</v>
      </c>
      <c r="F5342" s="36" t="s">
        <v>15</v>
      </c>
      <c r="G5342" s="36" t="s">
        <v>16</v>
      </c>
      <c r="H5342" s="9" t="s">
        <v>7421</v>
      </c>
      <c r="I5342" s="12">
        <v>0</v>
      </c>
      <c r="J5342" s="12">
        <v>0</v>
      </c>
      <c r="K5342" s="12">
        <v>0</v>
      </c>
      <c r="L5342" s="12">
        <v>0</v>
      </c>
      <c r="M5342" s="12">
        <v>0</v>
      </c>
      <c r="N5342" s="39">
        <v>7300.52</v>
      </c>
      <c r="O5342" s="31">
        <v>7.3005200000000006</v>
      </c>
      <c r="P5342" s="36" t="s">
        <v>18</v>
      </c>
    </row>
    <row r="5343" spans="1:16" ht="60" x14ac:dyDescent="0.25">
      <c r="A5343" s="38">
        <v>41640</v>
      </c>
      <c r="B5343" s="38">
        <v>42004</v>
      </c>
      <c r="C5343" s="11">
        <v>2014</v>
      </c>
      <c r="D5343" s="35" t="s">
        <v>13</v>
      </c>
      <c r="E5343" s="11" t="s">
        <v>14</v>
      </c>
      <c r="F5343" s="36" t="s">
        <v>72</v>
      </c>
      <c r="G5343" s="36" t="s">
        <v>16</v>
      </c>
      <c r="H5343" s="9" t="s">
        <v>7422</v>
      </c>
      <c r="I5343" s="12">
        <v>0</v>
      </c>
      <c r="J5343" s="12">
        <v>250</v>
      </c>
      <c r="K5343" s="12">
        <v>0</v>
      </c>
      <c r="L5343" s="12">
        <v>0</v>
      </c>
      <c r="M5343" s="12">
        <v>0</v>
      </c>
      <c r="N5343" s="39">
        <v>6434.55</v>
      </c>
      <c r="O5343" s="31">
        <v>6.7025499999999996</v>
      </c>
      <c r="P5343" s="36" t="s">
        <v>7417</v>
      </c>
    </row>
    <row r="5344" spans="1:16" ht="36" x14ac:dyDescent="0.25">
      <c r="A5344" s="38">
        <v>41640</v>
      </c>
      <c r="B5344" s="38">
        <v>42004</v>
      </c>
      <c r="C5344" s="11">
        <v>2014</v>
      </c>
      <c r="D5344" s="35" t="s">
        <v>13</v>
      </c>
      <c r="E5344" s="11" t="s">
        <v>14</v>
      </c>
      <c r="F5344" s="36" t="s">
        <v>75</v>
      </c>
      <c r="G5344" s="36" t="s">
        <v>16</v>
      </c>
      <c r="H5344" s="9" t="s">
        <v>7423</v>
      </c>
      <c r="I5344" s="12">
        <v>0</v>
      </c>
      <c r="J5344" s="12">
        <v>0</v>
      </c>
      <c r="K5344" s="12">
        <v>0</v>
      </c>
      <c r="L5344" s="12">
        <v>0</v>
      </c>
      <c r="M5344" s="12">
        <v>0</v>
      </c>
      <c r="N5344" s="39">
        <v>4728.5600000000004</v>
      </c>
      <c r="O5344" s="31">
        <v>4.7285600000000008</v>
      </c>
      <c r="P5344" s="36" t="s">
        <v>18</v>
      </c>
    </row>
    <row r="5345" spans="1:16" ht="24" x14ac:dyDescent="0.25">
      <c r="A5345" s="38">
        <v>41640</v>
      </c>
      <c r="B5345" s="38">
        <v>42004</v>
      </c>
      <c r="C5345" s="11">
        <v>2014</v>
      </c>
      <c r="D5345" s="35" t="s">
        <v>13</v>
      </c>
      <c r="E5345" s="11" t="s">
        <v>14</v>
      </c>
      <c r="F5345" s="36" t="s">
        <v>598</v>
      </c>
      <c r="G5345" s="36" t="s">
        <v>16</v>
      </c>
      <c r="H5345" s="9" t="s">
        <v>7424</v>
      </c>
      <c r="I5345" s="12">
        <v>0</v>
      </c>
      <c r="J5345" s="12">
        <v>0</v>
      </c>
      <c r="K5345" s="12">
        <v>0</v>
      </c>
      <c r="L5345" s="12">
        <v>0</v>
      </c>
      <c r="M5345" s="12">
        <v>0</v>
      </c>
      <c r="N5345" s="39">
        <v>4658.74</v>
      </c>
      <c r="O5345" s="31">
        <v>4.6587399999999999</v>
      </c>
      <c r="P5345" s="36" t="s">
        <v>18</v>
      </c>
    </row>
    <row r="5346" spans="1:16" ht="36" x14ac:dyDescent="0.25">
      <c r="A5346" s="38">
        <v>41640</v>
      </c>
      <c r="B5346" s="38">
        <v>42004</v>
      </c>
      <c r="C5346" s="11">
        <v>2014</v>
      </c>
      <c r="D5346" s="35" t="s">
        <v>13</v>
      </c>
      <c r="E5346" s="11" t="s">
        <v>14</v>
      </c>
      <c r="F5346" s="36" t="s">
        <v>97</v>
      </c>
      <c r="G5346" s="36" t="s">
        <v>16</v>
      </c>
      <c r="H5346" s="9" t="s">
        <v>7425</v>
      </c>
      <c r="I5346" s="12">
        <v>0</v>
      </c>
      <c r="J5346" s="12">
        <v>0</v>
      </c>
      <c r="K5346" s="12">
        <v>0</v>
      </c>
      <c r="L5346" s="12">
        <v>0</v>
      </c>
      <c r="M5346" s="12">
        <v>0</v>
      </c>
      <c r="N5346" s="39">
        <v>3744.56</v>
      </c>
      <c r="O5346" s="31">
        <v>3.7445599999999999</v>
      </c>
      <c r="P5346" s="36" t="s">
        <v>18</v>
      </c>
    </row>
    <row r="5347" spans="1:16" ht="36" x14ac:dyDescent="0.25">
      <c r="A5347" s="38">
        <v>41640</v>
      </c>
      <c r="B5347" s="38">
        <v>42004</v>
      </c>
      <c r="C5347" s="11">
        <v>2014</v>
      </c>
      <c r="D5347" s="35" t="s">
        <v>13</v>
      </c>
      <c r="E5347" s="11" t="s">
        <v>14</v>
      </c>
      <c r="F5347" s="36" t="s">
        <v>36</v>
      </c>
      <c r="G5347" s="36" t="s">
        <v>16</v>
      </c>
      <c r="H5347" s="9" t="s">
        <v>7426</v>
      </c>
      <c r="I5347" s="12">
        <v>0</v>
      </c>
      <c r="J5347" s="12">
        <v>0</v>
      </c>
      <c r="K5347" s="12">
        <v>0</v>
      </c>
      <c r="L5347" s="12">
        <v>0</v>
      </c>
      <c r="M5347" s="12">
        <v>0</v>
      </c>
      <c r="N5347" s="39">
        <v>2484.5</v>
      </c>
      <c r="O5347" s="31">
        <v>2.4845000000000002</v>
      </c>
      <c r="P5347" s="36" t="s">
        <v>18</v>
      </c>
    </row>
    <row r="5348" spans="1:16" ht="36" x14ac:dyDescent="0.25">
      <c r="A5348" s="38">
        <v>41640</v>
      </c>
      <c r="B5348" s="38">
        <v>42004</v>
      </c>
      <c r="C5348" s="11">
        <v>2014</v>
      </c>
      <c r="D5348" s="35" t="s">
        <v>13</v>
      </c>
      <c r="E5348" s="11" t="s">
        <v>14</v>
      </c>
      <c r="F5348" s="36" t="s">
        <v>57</v>
      </c>
      <c r="G5348" s="36" t="s">
        <v>16</v>
      </c>
      <c r="H5348" s="9" t="s">
        <v>7427</v>
      </c>
      <c r="I5348" s="12">
        <v>0</v>
      </c>
      <c r="J5348" s="12">
        <v>0</v>
      </c>
      <c r="K5348" s="12">
        <v>0</v>
      </c>
      <c r="L5348" s="12">
        <v>0</v>
      </c>
      <c r="M5348" s="12">
        <v>0</v>
      </c>
      <c r="N5348" s="39">
        <v>2260.62</v>
      </c>
      <c r="O5348" s="31">
        <v>2.2606199999999999</v>
      </c>
      <c r="P5348" s="36" t="s">
        <v>18</v>
      </c>
    </row>
    <row r="5349" spans="1:16" ht="36" x14ac:dyDescent="0.25">
      <c r="A5349" s="38">
        <v>41640</v>
      </c>
      <c r="B5349" s="38">
        <v>42004</v>
      </c>
      <c r="C5349" s="11">
        <v>2014</v>
      </c>
      <c r="D5349" s="35" t="s">
        <v>13</v>
      </c>
      <c r="E5349" s="11" t="s">
        <v>14</v>
      </c>
      <c r="F5349" s="36" t="s">
        <v>51</v>
      </c>
      <c r="G5349" s="36" t="s">
        <v>16</v>
      </c>
      <c r="H5349" s="9" t="s">
        <v>7428</v>
      </c>
      <c r="I5349" s="12">
        <v>0</v>
      </c>
      <c r="J5349" s="12">
        <v>0</v>
      </c>
      <c r="K5349" s="12">
        <v>0</v>
      </c>
      <c r="L5349" s="12">
        <v>0</v>
      </c>
      <c r="M5349" s="12">
        <v>0</v>
      </c>
      <c r="N5349" s="39">
        <v>2171.96</v>
      </c>
      <c r="O5349" s="31">
        <v>2.1719599999999999</v>
      </c>
      <c r="P5349" s="36" t="s">
        <v>18</v>
      </c>
    </row>
    <row r="5350" spans="1:16" ht="24" x14ac:dyDescent="0.25">
      <c r="A5350" s="38">
        <v>41640</v>
      </c>
      <c r="B5350" s="38">
        <v>42004</v>
      </c>
      <c r="C5350" s="11">
        <v>2014</v>
      </c>
      <c r="D5350" s="35" t="s">
        <v>13</v>
      </c>
      <c r="E5350" s="11" t="s">
        <v>14</v>
      </c>
      <c r="F5350" s="36" t="s">
        <v>189</v>
      </c>
      <c r="G5350" s="36" t="s">
        <v>16</v>
      </c>
      <c r="H5350" s="9" t="s">
        <v>7429</v>
      </c>
      <c r="I5350" s="12">
        <v>0</v>
      </c>
      <c r="J5350" s="12">
        <v>0</v>
      </c>
      <c r="K5350" s="12">
        <v>0</v>
      </c>
      <c r="L5350" s="12">
        <v>0</v>
      </c>
      <c r="M5350" s="12">
        <v>0</v>
      </c>
      <c r="N5350" s="39">
        <v>1875.5</v>
      </c>
      <c r="O5350" s="31">
        <v>1.8754999999999999</v>
      </c>
      <c r="P5350" s="36" t="s">
        <v>18</v>
      </c>
    </row>
    <row r="5351" spans="1:16" ht="24" x14ac:dyDescent="0.25">
      <c r="A5351" s="38">
        <v>41640</v>
      </c>
      <c r="B5351" s="38">
        <v>42004</v>
      </c>
      <c r="C5351" s="11">
        <v>2014</v>
      </c>
      <c r="D5351" s="35" t="s">
        <v>13</v>
      </c>
      <c r="E5351" s="11" t="s">
        <v>14</v>
      </c>
      <c r="F5351" s="36" t="s">
        <v>30</v>
      </c>
      <c r="G5351" s="36" t="s">
        <v>16</v>
      </c>
      <c r="H5351" s="9" t="s">
        <v>7430</v>
      </c>
      <c r="I5351" s="12">
        <v>0</v>
      </c>
      <c r="J5351" s="12">
        <v>0</v>
      </c>
      <c r="K5351" s="12">
        <v>0</v>
      </c>
      <c r="L5351" s="12">
        <v>0</v>
      </c>
      <c r="M5351" s="12">
        <v>0</v>
      </c>
      <c r="N5351" s="39">
        <v>1409.25</v>
      </c>
      <c r="O5351" s="31">
        <v>1.4092499999999999</v>
      </c>
      <c r="P5351" s="36" t="s">
        <v>18</v>
      </c>
    </row>
    <row r="5352" spans="1:16" ht="24" x14ac:dyDescent="0.25">
      <c r="A5352" s="38">
        <v>41640</v>
      </c>
      <c r="B5352" s="38">
        <v>42004</v>
      </c>
      <c r="C5352" s="11">
        <v>2014</v>
      </c>
      <c r="D5352" s="35" t="s">
        <v>13</v>
      </c>
      <c r="E5352" s="11" t="s">
        <v>14</v>
      </c>
      <c r="F5352" s="36" t="s">
        <v>162</v>
      </c>
      <c r="G5352" s="36" t="s">
        <v>16</v>
      </c>
      <c r="H5352" s="9" t="s">
        <v>7431</v>
      </c>
      <c r="I5352" s="12">
        <v>0</v>
      </c>
      <c r="J5352" s="12">
        <v>0</v>
      </c>
      <c r="K5352" s="12">
        <v>0</v>
      </c>
      <c r="L5352" s="12">
        <v>0</v>
      </c>
      <c r="M5352" s="12">
        <v>0</v>
      </c>
      <c r="N5352" s="39">
        <v>1275.95</v>
      </c>
      <c r="O5352" s="31">
        <v>1.2759500000000001</v>
      </c>
      <c r="P5352" s="36" t="s">
        <v>18</v>
      </c>
    </row>
    <row r="5353" spans="1:16" ht="24" x14ac:dyDescent="0.25">
      <c r="A5353" s="38">
        <v>41640</v>
      </c>
      <c r="B5353" s="38">
        <v>42004</v>
      </c>
      <c r="C5353" s="11">
        <v>2014</v>
      </c>
      <c r="D5353" s="35" t="s">
        <v>13</v>
      </c>
      <c r="E5353" s="11" t="s">
        <v>14</v>
      </c>
      <c r="F5353" s="36" t="s">
        <v>253</v>
      </c>
      <c r="G5353" s="36" t="s">
        <v>16</v>
      </c>
      <c r="H5353" s="9" t="s">
        <v>7432</v>
      </c>
      <c r="I5353" s="12">
        <v>0</v>
      </c>
      <c r="J5353" s="12">
        <v>0</v>
      </c>
      <c r="K5353" s="12">
        <v>0</v>
      </c>
      <c r="L5353" s="12">
        <v>0</v>
      </c>
      <c r="M5353" s="12">
        <v>0</v>
      </c>
      <c r="N5353" s="39">
        <v>984</v>
      </c>
      <c r="O5353" s="31">
        <v>0.98399999999999999</v>
      </c>
      <c r="P5353" s="36" t="s">
        <v>18</v>
      </c>
    </row>
    <row r="5354" spans="1:16" ht="48" x14ac:dyDescent="0.25">
      <c r="A5354" s="38">
        <v>41640</v>
      </c>
      <c r="B5354" s="38">
        <v>42004</v>
      </c>
      <c r="C5354" s="11">
        <v>2014</v>
      </c>
      <c r="D5354" s="35" t="s">
        <v>13</v>
      </c>
      <c r="E5354" s="11" t="s">
        <v>14</v>
      </c>
      <c r="F5354" s="36" t="s">
        <v>26</v>
      </c>
      <c r="G5354" s="36" t="s">
        <v>16</v>
      </c>
      <c r="H5354" s="9" t="s">
        <v>7433</v>
      </c>
      <c r="I5354" s="12">
        <v>2</v>
      </c>
      <c r="J5354" s="12">
        <v>4</v>
      </c>
      <c r="K5354" s="12">
        <v>0</v>
      </c>
      <c r="L5354" s="12">
        <v>0</v>
      </c>
      <c r="M5354" s="12">
        <v>0</v>
      </c>
      <c r="N5354" s="39">
        <v>930.55</v>
      </c>
      <c r="O5354" s="31">
        <v>0.93054999999999999</v>
      </c>
      <c r="P5354" s="36" t="s">
        <v>7417</v>
      </c>
    </row>
    <row r="5355" spans="1:16" ht="24" x14ac:dyDescent="0.25">
      <c r="A5355" s="38">
        <v>41640</v>
      </c>
      <c r="B5355" s="38">
        <v>42004</v>
      </c>
      <c r="C5355" s="11">
        <v>2014</v>
      </c>
      <c r="D5355" s="35" t="s">
        <v>13</v>
      </c>
      <c r="E5355" s="11" t="s">
        <v>14</v>
      </c>
      <c r="F5355" s="36" t="s">
        <v>165</v>
      </c>
      <c r="G5355" s="36" t="s">
        <v>16</v>
      </c>
      <c r="H5355" s="9" t="s">
        <v>7434</v>
      </c>
      <c r="I5355" s="12">
        <v>0</v>
      </c>
      <c r="J5355" s="12">
        <v>0</v>
      </c>
      <c r="K5355" s="12">
        <v>0</v>
      </c>
      <c r="L5355" s="12">
        <v>0</v>
      </c>
      <c r="M5355" s="12">
        <v>0</v>
      </c>
      <c r="N5355" s="39">
        <v>881.8</v>
      </c>
      <c r="O5355" s="31">
        <v>0.88179999999999992</v>
      </c>
      <c r="P5355" s="36" t="s">
        <v>18</v>
      </c>
    </row>
    <row r="5356" spans="1:16" ht="24" x14ac:dyDescent="0.25">
      <c r="A5356" s="38">
        <v>41640</v>
      </c>
      <c r="B5356" s="38">
        <v>42004</v>
      </c>
      <c r="C5356" s="11">
        <v>2014</v>
      </c>
      <c r="D5356" s="35" t="s">
        <v>13</v>
      </c>
      <c r="E5356" s="11" t="s">
        <v>14</v>
      </c>
      <c r="F5356" s="36" t="s">
        <v>65</v>
      </c>
      <c r="G5356" s="36" t="s">
        <v>16</v>
      </c>
      <c r="H5356" s="9" t="s">
        <v>7435</v>
      </c>
      <c r="I5356" s="12">
        <v>0</v>
      </c>
      <c r="J5356" s="12">
        <v>0</v>
      </c>
      <c r="K5356" s="12">
        <v>0</v>
      </c>
      <c r="L5356" s="12">
        <v>0</v>
      </c>
      <c r="M5356" s="12">
        <v>0</v>
      </c>
      <c r="N5356" s="39">
        <v>809.9</v>
      </c>
      <c r="O5356" s="31">
        <v>0.80989999999999995</v>
      </c>
      <c r="P5356" s="36" t="s">
        <v>18</v>
      </c>
    </row>
    <row r="5357" spans="1:16" ht="36" x14ac:dyDescent="0.25">
      <c r="A5357" s="38">
        <v>41640</v>
      </c>
      <c r="B5357" s="38">
        <v>42004</v>
      </c>
      <c r="C5357" s="11">
        <v>2014</v>
      </c>
      <c r="D5357" s="35" t="s">
        <v>13</v>
      </c>
      <c r="E5357" s="11" t="s">
        <v>14</v>
      </c>
      <c r="F5357" s="36" t="s">
        <v>155</v>
      </c>
      <c r="G5357" s="36" t="s">
        <v>16</v>
      </c>
      <c r="H5357" s="9" t="s">
        <v>7436</v>
      </c>
      <c r="I5357" s="12">
        <v>0</v>
      </c>
      <c r="J5357" s="12">
        <v>0</v>
      </c>
      <c r="K5357" s="12">
        <v>0</v>
      </c>
      <c r="L5357" s="12">
        <v>0</v>
      </c>
      <c r="M5357" s="12">
        <v>0</v>
      </c>
      <c r="N5357" s="39">
        <v>558.46</v>
      </c>
      <c r="O5357" s="31">
        <v>0.55846000000000007</v>
      </c>
      <c r="P5357" s="36" t="s">
        <v>18</v>
      </c>
    </row>
    <row r="5358" spans="1:16" ht="36" x14ac:dyDescent="0.25">
      <c r="A5358" s="38">
        <v>41640</v>
      </c>
      <c r="B5358" s="38">
        <v>42004</v>
      </c>
      <c r="C5358" s="11">
        <v>2014</v>
      </c>
      <c r="D5358" s="35" t="s">
        <v>13</v>
      </c>
      <c r="E5358" s="11" t="s">
        <v>14</v>
      </c>
      <c r="F5358" s="36" t="s">
        <v>32</v>
      </c>
      <c r="G5358" s="36" t="s">
        <v>16</v>
      </c>
      <c r="H5358" s="9" t="s">
        <v>7437</v>
      </c>
      <c r="I5358" s="12">
        <v>0</v>
      </c>
      <c r="J5358" s="12">
        <v>0</v>
      </c>
      <c r="K5358" s="12">
        <v>0</v>
      </c>
      <c r="L5358" s="12">
        <v>0</v>
      </c>
      <c r="M5358" s="12">
        <v>0</v>
      </c>
      <c r="N5358" s="39">
        <v>511.55</v>
      </c>
      <c r="O5358" s="31">
        <v>0.51155000000000006</v>
      </c>
      <c r="P5358" s="36" t="s">
        <v>18</v>
      </c>
    </row>
    <row r="5359" spans="1:16" ht="36" x14ac:dyDescent="0.25">
      <c r="A5359" s="38">
        <v>41640</v>
      </c>
      <c r="B5359" s="38">
        <v>42004</v>
      </c>
      <c r="C5359" s="11">
        <v>2014</v>
      </c>
      <c r="D5359" s="35" t="s">
        <v>13</v>
      </c>
      <c r="E5359" s="11" t="s">
        <v>14</v>
      </c>
      <c r="F5359" s="36" t="s">
        <v>55</v>
      </c>
      <c r="G5359" s="36" t="s">
        <v>16</v>
      </c>
      <c r="H5359" s="9" t="s">
        <v>7438</v>
      </c>
      <c r="I5359" s="12">
        <v>0</v>
      </c>
      <c r="J5359" s="12">
        <v>0</v>
      </c>
      <c r="K5359" s="12">
        <v>0</v>
      </c>
      <c r="L5359" s="12">
        <v>0</v>
      </c>
      <c r="M5359" s="12">
        <v>0</v>
      </c>
      <c r="N5359" s="39">
        <v>398.86</v>
      </c>
      <c r="O5359" s="31">
        <v>0.39885999999999999</v>
      </c>
      <c r="P5359" s="36" t="s">
        <v>18</v>
      </c>
    </row>
    <row r="5360" spans="1:16" ht="36" x14ac:dyDescent="0.25">
      <c r="A5360" s="38">
        <v>41640</v>
      </c>
      <c r="B5360" s="38">
        <v>42004</v>
      </c>
      <c r="C5360" s="11">
        <v>2014</v>
      </c>
      <c r="D5360" s="35" t="s">
        <v>13</v>
      </c>
      <c r="E5360" s="11" t="s">
        <v>14</v>
      </c>
      <c r="F5360" s="36" t="s">
        <v>100</v>
      </c>
      <c r="G5360" s="36" t="s">
        <v>16</v>
      </c>
      <c r="H5360" s="9" t="s">
        <v>7439</v>
      </c>
      <c r="I5360" s="12">
        <v>0</v>
      </c>
      <c r="J5360" s="12">
        <v>0</v>
      </c>
      <c r="K5360" s="12">
        <v>0</v>
      </c>
      <c r="L5360" s="12">
        <v>0</v>
      </c>
      <c r="M5360" s="12">
        <v>0</v>
      </c>
      <c r="N5360" s="39">
        <v>366.45</v>
      </c>
      <c r="O5360" s="31">
        <v>0.36645</v>
      </c>
      <c r="P5360" s="36" t="s">
        <v>18</v>
      </c>
    </row>
    <row r="5361" spans="1:16" ht="24" x14ac:dyDescent="0.25">
      <c r="A5361" s="38">
        <v>41640</v>
      </c>
      <c r="B5361" s="38">
        <v>42004</v>
      </c>
      <c r="C5361" s="11">
        <v>2014</v>
      </c>
      <c r="D5361" s="35" t="s">
        <v>13</v>
      </c>
      <c r="E5361" s="11" t="s">
        <v>14</v>
      </c>
      <c r="F5361" s="36" t="s">
        <v>77</v>
      </c>
      <c r="G5361" s="36" t="s">
        <v>16</v>
      </c>
      <c r="H5361" s="9" t="s">
        <v>7440</v>
      </c>
      <c r="I5361" s="12">
        <v>0</v>
      </c>
      <c r="J5361" s="12">
        <v>0</v>
      </c>
      <c r="K5361" s="12">
        <v>0</v>
      </c>
      <c r="L5361" s="12">
        <v>0</v>
      </c>
      <c r="M5361" s="12">
        <v>0</v>
      </c>
      <c r="N5361" s="39">
        <v>357</v>
      </c>
      <c r="O5361" s="31">
        <v>0.35699999999999998</v>
      </c>
      <c r="P5361" s="36" t="s">
        <v>18</v>
      </c>
    </row>
    <row r="5362" spans="1:16" ht="24" x14ac:dyDescent="0.25">
      <c r="A5362" s="38">
        <v>41640</v>
      </c>
      <c r="B5362" s="38">
        <v>42004</v>
      </c>
      <c r="C5362" s="11">
        <v>2014</v>
      </c>
      <c r="D5362" s="35" t="s">
        <v>13</v>
      </c>
      <c r="E5362" s="11" t="s">
        <v>14</v>
      </c>
      <c r="F5362" s="36" t="s">
        <v>59</v>
      </c>
      <c r="G5362" s="36" t="s">
        <v>16</v>
      </c>
      <c r="H5362" s="9" t="s">
        <v>7441</v>
      </c>
      <c r="I5362" s="12">
        <v>0</v>
      </c>
      <c r="J5362" s="12">
        <v>0</v>
      </c>
      <c r="K5362" s="12">
        <v>0</v>
      </c>
      <c r="L5362" s="12">
        <v>0</v>
      </c>
      <c r="M5362" s="12">
        <v>0</v>
      </c>
      <c r="N5362" s="39">
        <v>347</v>
      </c>
      <c r="O5362" s="31">
        <v>0.34699999999999998</v>
      </c>
      <c r="P5362" s="36" t="s">
        <v>18</v>
      </c>
    </row>
    <row r="5363" spans="1:16" ht="36" x14ac:dyDescent="0.25">
      <c r="A5363" s="38">
        <v>41640</v>
      </c>
      <c r="B5363" s="38">
        <v>42004</v>
      </c>
      <c r="C5363" s="11">
        <v>2014</v>
      </c>
      <c r="D5363" s="35" t="s">
        <v>13</v>
      </c>
      <c r="E5363" s="11" t="s">
        <v>14</v>
      </c>
      <c r="F5363" s="36" t="s">
        <v>42</v>
      </c>
      <c r="G5363" s="36" t="s">
        <v>16</v>
      </c>
      <c r="H5363" s="9" t="s">
        <v>7442</v>
      </c>
      <c r="I5363" s="12">
        <v>0</v>
      </c>
      <c r="J5363" s="12">
        <v>0</v>
      </c>
      <c r="K5363" s="12">
        <v>0</v>
      </c>
      <c r="L5363" s="12">
        <v>0</v>
      </c>
      <c r="M5363" s="12">
        <v>0</v>
      </c>
      <c r="N5363" s="39">
        <v>298.10000000000002</v>
      </c>
      <c r="O5363" s="31">
        <v>0.29810000000000003</v>
      </c>
      <c r="P5363" s="36" t="s">
        <v>18</v>
      </c>
    </row>
    <row r="5364" spans="1:16" ht="36" x14ac:dyDescent="0.25">
      <c r="A5364" s="38">
        <v>41640</v>
      </c>
      <c r="B5364" s="38">
        <v>42004</v>
      </c>
      <c r="C5364" s="11">
        <v>2014</v>
      </c>
      <c r="D5364" s="35" t="s">
        <v>13</v>
      </c>
      <c r="E5364" s="11" t="s">
        <v>14</v>
      </c>
      <c r="F5364" s="36" t="s">
        <v>21</v>
      </c>
      <c r="G5364" s="36" t="s">
        <v>16</v>
      </c>
      <c r="H5364" s="9" t="s">
        <v>7443</v>
      </c>
      <c r="I5364" s="12">
        <v>0</v>
      </c>
      <c r="J5364" s="12">
        <v>0</v>
      </c>
      <c r="K5364" s="12">
        <v>0</v>
      </c>
      <c r="L5364" s="12">
        <v>0</v>
      </c>
      <c r="M5364" s="12">
        <v>0</v>
      </c>
      <c r="N5364" s="39">
        <v>172.22</v>
      </c>
      <c r="O5364" s="31">
        <v>0.17222000000000001</v>
      </c>
      <c r="P5364" s="36" t="s">
        <v>18</v>
      </c>
    </row>
    <row r="5365" spans="1:16" ht="24" x14ac:dyDescent="0.25">
      <c r="A5365" s="38">
        <v>41640</v>
      </c>
      <c r="B5365" s="38">
        <v>42004</v>
      </c>
      <c r="C5365" s="11">
        <v>2014</v>
      </c>
      <c r="D5365" s="35" t="s">
        <v>13</v>
      </c>
      <c r="E5365" s="11" t="s">
        <v>14</v>
      </c>
      <c r="F5365" s="36" t="s">
        <v>62</v>
      </c>
      <c r="G5365" s="36" t="s">
        <v>16</v>
      </c>
      <c r="H5365" s="9" t="s">
        <v>7444</v>
      </c>
      <c r="I5365" s="12">
        <v>0</v>
      </c>
      <c r="J5365" s="12">
        <v>0</v>
      </c>
      <c r="K5365" s="12">
        <v>0</v>
      </c>
      <c r="L5365" s="12">
        <v>0</v>
      </c>
      <c r="M5365" s="12">
        <v>0</v>
      </c>
      <c r="N5365" s="39">
        <v>153.65</v>
      </c>
      <c r="O5365" s="31">
        <v>0.15365000000000001</v>
      </c>
      <c r="P5365" s="36" t="s">
        <v>18</v>
      </c>
    </row>
    <row r="5366" spans="1:16" ht="24" x14ac:dyDescent="0.25">
      <c r="A5366" s="38">
        <v>41640</v>
      </c>
      <c r="B5366" s="38">
        <v>42004</v>
      </c>
      <c r="C5366" s="11">
        <v>2014</v>
      </c>
      <c r="D5366" s="35" t="s">
        <v>13</v>
      </c>
      <c r="E5366" s="11" t="s">
        <v>14</v>
      </c>
      <c r="F5366" s="36" t="s">
        <v>44</v>
      </c>
      <c r="G5366" s="36" t="s">
        <v>16</v>
      </c>
      <c r="H5366" s="9" t="s">
        <v>7445</v>
      </c>
      <c r="I5366" s="12">
        <v>0</v>
      </c>
      <c r="J5366" s="12">
        <v>0</v>
      </c>
      <c r="K5366" s="12">
        <v>0</v>
      </c>
      <c r="L5366" s="12">
        <v>0</v>
      </c>
      <c r="M5366" s="12">
        <v>0</v>
      </c>
      <c r="N5366" s="39">
        <v>123.75</v>
      </c>
      <c r="O5366" s="31">
        <v>0.12375</v>
      </c>
      <c r="P5366" s="36" t="s">
        <v>18</v>
      </c>
    </row>
    <row r="5367" spans="1:16" ht="24" x14ac:dyDescent="0.25">
      <c r="A5367" s="38">
        <v>41640</v>
      </c>
      <c r="B5367" s="38">
        <v>42004</v>
      </c>
      <c r="C5367" s="11">
        <v>2014</v>
      </c>
      <c r="D5367" s="35" t="s">
        <v>13</v>
      </c>
      <c r="E5367" s="11" t="s">
        <v>14</v>
      </c>
      <c r="F5367" s="36" t="s">
        <v>69</v>
      </c>
      <c r="G5367" s="36" t="s">
        <v>16</v>
      </c>
      <c r="H5367" s="9" t="s">
        <v>7446</v>
      </c>
      <c r="I5367" s="12">
        <v>0</v>
      </c>
      <c r="J5367" s="12">
        <v>0</v>
      </c>
      <c r="K5367" s="12">
        <v>0</v>
      </c>
      <c r="L5367" s="12">
        <v>0</v>
      </c>
      <c r="M5367" s="12">
        <v>0</v>
      </c>
      <c r="N5367" s="39">
        <v>64.5</v>
      </c>
      <c r="O5367" s="31">
        <v>6.4500000000000002E-2</v>
      </c>
      <c r="P5367" s="36" t="s">
        <v>18</v>
      </c>
    </row>
    <row r="5368" spans="1:16" ht="48" x14ac:dyDescent="0.25">
      <c r="A5368" s="52">
        <v>41640</v>
      </c>
      <c r="B5368" s="52">
        <v>42004</v>
      </c>
      <c r="C5368" s="11">
        <v>2014</v>
      </c>
      <c r="D5368" s="11" t="s">
        <v>34</v>
      </c>
      <c r="E5368" s="11" t="s">
        <v>95</v>
      </c>
      <c r="F5368" s="36" t="s">
        <v>21</v>
      </c>
      <c r="G5368" s="53" t="s">
        <v>1272</v>
      </c>
      <c r="H5368" s="9" t="s">
        <v>7447</v>
      </c>
      <c r="I5368" s="12">
        <v>7</v>
      </c>
      <c r="J5368" s="54">
        <v>185</v>
      </c>
      <c r="K5368" s="54">
        <v>0</v>
      </c>
      <c r="L5368" s="54">
        <v>0</v>
      </c>
      <c r="M5368" s="54">
        <v>0</v>
      </c>
      <c r="N5368" s="39">
        <v>0</v>
      </c>
      <c r="O5368" s="31">
        <v>0</v>
      </c>
      <c r="P5368" s="53" t="s">
        <v>1960</v>
      </c>
    </row>
    <row r="5369" spans="1:16" ht="60" x14ac:dyDescent="0.25">
      <c r="A5369" s="38">
        <v>41642</v>
      </c>
      <c r="B5369" s="38">
        <v>41642</v>
      </c>
      <c r="C5369" s="11">
        <v>2014</v>
      </c>
      <c r="D5369" s="35" t="s">
        <v>13</v>
      </c>
      <c r="E5369" s="11" t="s">
        <v>112</v>
      </c>
      <c r="F5369" s="36" t="s">
        <v>44</v>
      </c>
      <c r="G5369" s="36" t="s">
        <v>889</v>
      </c>
      <c r="H5369" s="9" t="s">
        <v>7448</v>
      </c>
      <c r="I5369" s="12">
        <v>0</v>
      </c>
      <c r="J5369" s="12">
        <v>250</v>
      </c>
      <c r="K5369" s="12">
        <v>0</v>
      </c>
      <c r="L5369" s="12">
        <v>0</v>
      </c>
      <c r="M5369" s="12">
        <v>0</v>
      </c>
      <c r="N5369" s="39">
        <v>0</v>
      </c>
      <c r="O5369" s="31">
        <v>0.86624999999999996</v>
      </c>
      <c r="P5369" s="36" t="s">
        <v>99</v>
      </c>
    </row>
    <row r="5370" spans="1:16" ht="24" x14ac:dyDescent="0.25">
      <c r="A5370" s="38">
        <v>41642</v>
      </c>
      <c r="B5370" s="38">
        <v>41648</v>
      </c>
      <c r="C5370" s="11">
        <v>2014</v>
      </c>
      <c r="D5370" s="11" t="s">
        <v>34</v>
      </c>
      <c r="E5370" s="11" t="s">
        <v>35</v>
      </c>
      <c r="F5370" s="36" t="s">
        <v>189</v>
      </c>
      <c r="G5370" s="36" t="s">
        <v>4903</v>
      </c>
      <c r="H5370" s="9" t="s">
        <v>7449</v>
      </c>
      <c r="I5370" s="12">
        <v>0</v>
      </c>
      <c r="J5370" s="12">
        <v>0</v>
      </c>
      <c r="K5370" s="12">
        <v>0</v>
      </c>
      <c r="L5370" s="12">
        <v>0</v>
      </c>
      <c r="M5370" s="12">
        <v>0</v>
      </c>
      <c r="N5370" s="39">
        <v>0</v>
      </c>
      <c r="O5370" s="31">
        <v>272.00001200000003</v>
      </c>
      <c r="P5370" s="36" t="s">
        <v>298</v>
      </c>
    </row>
    <row r="5371" spans="1:16" ht="60" x14ac:dyDescent="0.25">
      <c r="A5371" s="34">
        <v>41643</v>
      </c>
      <c r="B5371" s="34">
        <v>41645</v>
      </c>
      <c r="C5371" s="11">
        <v>2014</v>
      </c>
      <c r="D5371" s="11" t="s">
        <v>34</v>
      </c>
      <c r="E5371" s="11" t="s">
        <v>50</v>
      </c>
      <c r="F5371" s="36" t="s">
        <v>36</v>
      </c>
      <c r="G5371" s="36" t="s">
        <v>7450</v>
      </c>
      <c r="H5371" s="9" t="s">
        <v>7451</v>
      </c>
      <c r="I5371" s="12">
        <v>0</v>
      </c>
      <c r="J5371" s="12">
        <v>0</v>
      </c>
      <c r="K5371" s="12">
        <v>0</v>
      </c>
      <c r="L5371" s="12">
        <v>0</v>
      </c>
      <c r="M5371" s="12">
        <v>0</v>
      </c>
      <c r="N5371" s="39">
        <v>0</v>
      </c>
      <c r="O5371" s="31">
        <v>2.8537479599999998</v>
      </c>
      <c r="P5371" s="36" t="s">
        <v>298</v>
      </c>
    </row>
    <row r="5372" spans="1:16" ht="48" x14ac:dyDescent="0.25">
      <c r="A5372" s="38">
        <v>41647</v>
      </c>
      <c r="B5372" s="38">
        <v>41647</v>
      </c>
      <c r="C5372" s="11">
        <v>2014</v>
      </c>
      <c r="D5372" s="35" t="s">
        <v>13</v>
      </c>
      <c r="E5372" s="11" t="s">
        <v>149</v>
      </c>
      <c r="F5372" s="36" t="s">
        <v>69</v>
      </c>
      <c r="G5372" s="36" t="s">
        <v>2086</v>
      </c>
      <c r="H5372" s="9" t="s">
        <v>7452</v>
      </c>
      <c r="I5372" s="12">
        <v>0</v>
      </c>
      <c r="J5372" s="12">
        <v>200</v>
      </c>
      <c r="K5372" s="12">
        <v>0</v>
      </c>
      <c r="L5372" s="12">
        <v>0</v>
      </c>
      <c r="M5372" s="12">
        <v>0</v>
      </c>
      <c r="N5372" s="39">
        <v>0</v>
      </c>
      <c r="O5372" s="31">
        <v>0</v>
      </c>
      <c r="P5372" s="36" t="s">
        <v>99</v>
      </c>
    </row>
    <row r="5373" spans="1:16" ht="48" x14ac:dyDescent="0.25">
      <c r="A5373" s="38">
        <v>41649</v>
      </c>
      <c r="B5373" s="38">
        <v>41649</v>
      </c>
      <c r="C5373" s="11">
        <v>2014</v>
      </c>
      <c r="D5373" s="35" t="s">
        <v>115</v>
      </c>
      <c r="E5373" s="11" t="s">
        <v>116</v>
      </c>
      <c r="F5373" s="36" t="s">
        <v>51</v>
      </c>
      <c r="G5373" s="36" t="s">
        <v>2382</v>
      </c>
      <c r="H5373" s="9" t="s">
        <v>7453</v>
      </c>
      <c r="I5373" s="12">
        <v>0</v>
      </c>
      <c r="J5373" s="12">
        <v>10</v>
      </c>
      <c r="K5373" s="12">
        <v>0</v>
      </c>
      <c r="L5373" s="12">
        <v>0</v>
      </c>
      <c r="M5373" s="12">
        <v>0</v>
      </c>
      <c r="N5373" s="39">
        <v>0</v>
      </c>
      <c r="O5373" s="31">
        <v>0.42</v>
      </c>
      <c r="P5373" s="36" t="s">
        <v>99</v>
      </c>
    </row>
    <row r="5374" spans="1:16" ht="48" x14ac:dyDescent="0.25">
      <c r="A5374" s="38">
        <v>41649</v>
      </c>
      <c r="B5374" s="38">
        <v>41649</v>
      </c>
      <c r="C5374" s="11">
        <v>2014</v>
      </c>
      <c r="D5374" s="35" t="s">
        <v>115</v>
      </c>
      <c r="E5374" s="11" t="s">
        <v>116</v>
      </c>
      <c r="F5374" s="36" t="s">
        <v>162</v>
      </c>
      <c r="G5374" s="36" t="s">
        <v>1224</v>
      </c>
      <c r="H5374" s="9" t="s">
        <v>7454</v>
      </c>
      <c r="I5374" s="12">
        <v>0</v>
      </c>
      <c r="J5374" s="12">
        <v>15</v>
      </c>
      <c r="K5374" s="12">
        <v>0</v>
      </c>
      <c r="L5374" s="12">
        <v>0</v>
      </c>
      <c r="M5374" s="12">
        <v>0</v>
      </c>
      <c r="N5374" s="39">
        <v>0</v>
      </c>
      <c r="O5374" s="31">
        <v>0.42</v>
      </c>
      <c r="P5374" s="36" t="s">
        <v>99</v>
      </c>
    </row>
    <row r="5375" spans="1:16" ht="84" x14ac:dyDescent="0.25">
      <c r="A5375" s="38">
        <v>41651</v>
      </c>
      <c r="B5375" s="38">
        <v>41651</v>
      </c>
      <c r="C5375" s="11">
        <v>2014</v>
      </c>
      <c r="D5375" s="35" t="s">
        <v>115</v>
      </c>
      <c r="E5375" s="11" t="s">
        <v>116</v>
      </c>
      <c r="F5375" s="36" t="s">
        <v>24</v>
      </c>
      <c r="G5375" s="36" t="s">
        <v>6508</v>
      </c>
      <c r="H5375" s="9" t="s">
        <v>7455</v>
      </c>
      <c r="I5375" s="12">
        <v>1</v>
      </c>
      <c r="J5375" s="12">
        <v>7</v>
      </c>
      <c r="K5375" s="12">
        <v>0</v>
      </c>
      <c r="L5375" s="12">
        <v>0</v>
      </c>
      <c r="M5375" s="12">
        <v>0</v>
      </c>
      <c r="N5375" s="39">
        <v>0</v>
      </c>
      <c r="O5375" s="31">
        <v>0.89249999999999996</v>
      </c>
      <c r="P5375" s="36" t="s">
        <v>99</v>
      </c>
    </row>
    <row r="5376" spans="1:16" ht="36" x14ac:dyDescent="0.25">
      <c r="A5376" s="34">
        <v>41652</v>
      </c>
      <c r="B5376" s="34">
        <v>41656</v>
      </c>
      <c r="C5376" s="11">
        <v>2014</v>
      </c>
      <c r="D5376" s="11" t="s">
        <v>34</v>
      </c>
      <c r="E5376" s="11" t="s">
        <v>95</v>
      </c>
      <c r="F5376" s="36" t="s">
        <v>32</v>
      </c>
      <c r="G5376" s="36" t="s">
        <v>7385</v>
      </c>
      <c r="H5376" s="9" t="s">
        <v>7456</v>
      </c>
      <c r="I5376" s="12">
        <v>0</v>
      </c>
      <c r="J5376" s="12">
        <v>0</v>
      </c>
      <c r="K5376" s="12">
        <v>0</v>
      </c>
      <c r="L5376" s="12">
        <v>0</v>
      </c>
      <c r="M5376" s="12">
        <v>0</v>
      </c>
      <c r="N5376" s="39">
        <v>0</v>
      </c>
      <c r="O5376" s="31">
        <v>8.2713149999999995</v>
      </c>
      <c r="P5376" s="36" t="s">
        <v>7457</v>
      </c>
    </row>
    <row r="5377" spans="1:16" ht="60" x14ac:dyDescent="0.25">
      <c r="A5377" s="38">
        <v>41653</v>
      </c>
      <c r="B5377" s="38">
        <v>41653</v>
      </c>
      <c r="C5377" s="11">
        <v>2014</v>
      </c>
      <c r="D5377" s="35" t="s">
        <v>13</v>
      </c>
      <c r="E5377" s="11" t="s">
        <v>751</v>
      </c>
      <c r="F5377" s="36" t="s">
        <v>59</v>
      </c>
      <c r="G5377" s="36" t="s">
        <v>484</v>
      </c>
      <c r="H5377" s="9" t="s">
        <v>7458</v>
      </c>
      <c r="I5377" s="12">
        <v>0</v>
      </c>
      <c r="J5377" s="12">
        <v>479</v>
      </c>
      <c r="K5377" s="12">
        <v>0</v>
      </c>
      <c r="L5377" s="12">
        <v>0</v>
      </c>
      <c r="M5377" s="12">
        <v>0</v>
      </c>
      <c r="N5377" s="39">
        <v>0</v>
      </c>
      <c r="O5377" s="31">
        <v>0</v>
      </c>
      <c r="P5377" s="36" t="s">
        <v>99</v>
      </c>
    </row>
    <row r="5378" spans="1:16" ht="48" x14ac:dyDescent="0.25">
      <c r="A5378" s="38">
        <v>41653</v>
      </c>
      <c r="B5378" s="38">
        <v>41653</v>
      </c>
      <c r="C5378" s="11">
        <v>2014</v>
      </c>
      <c r="D5378" s="35" t="s">
        <v>115</v>
      </c>
      <c r="E5378" s="11" t="s">
        <v>116</v>
      </c>
      <c r="F5378" s="36" t="s">
        <v>97</v>
      </c>
      <c r="G5378" s="36" t="s">
        <v>4070</v>
      </c>
      <c r="H5378" s="9" t="s">
        <v>7459</v>
      </c>
      <c r="I5378" s="12">
        <v>1</v>
      </c>
      <c r="J5378" s="12">
        <v>3</v>
      </c>
      <c r="K5378" s="12">
        <v>0</v>
      </c>
      <c r="L5378" s="12">
        <v>0</v>
      </c>
      <c r="M5378" s="12">
        <v>0</v>
      </c>
      <c r="N5378" s="39">
        <v>0</v>
      </c>
      <c r="O5378" s="31">
        <v>1.575</v>
      </c>
      <c r="P5378" s="36" t="s">
        <v>99</v>
      </c>
    </row>
    <row r="5379" spans="1:16" ht="96" x14ac:dyDescent="0.25">
      <c r="A5379" s="38">
        <v>41654</v>
      </c>
      <c r="B5379" s="38">
        <v>41654</v>
      </c>
      <c r="C5379" s="11">
        <v>2014</v>
      </c>
      <c r="D5379" s="35" t="s">
        <v>115</v>
      </c>
      <c r="E5379" s="11" t="s">
        <v>116</v>
      </c>
      <c r="F5379" s="36" t="s">
        <v>42</v>
      </c>
      <c r="G5379" s="36" t="s">
        <v>823</v>
      </c>
      <c r="H5379" s="9" t="s">
        <v>7460</v>
      </c>
      <c r="I5379" s="12">
        <v>2</v>
      </c>
      <c r="J5379" s="12">
        <v>8</v>
      </c>
      <c r="K5379" s="12">
        <v>0</v>
      </c>
      <c r="L5379" s="12">
        <v>0</v>
      </c>
      <c r="M5379" s="12">
        <v>0</v>
      </c>
      <c r="N5379" s="39">
        <v>0</v>
      </c>
      <c r="O5379" s="31">
        <v>2.44692</v>
      </c>
      <c r="P5379" s="36" t="s">
        <v>99</v>
      </c>
    </row>
    <row r="5380" spans="1:16" ht="36" x14ac:dyDescent="0.25">
      <c r="A5380" s="34">
        <v>41654</v>
      </c>
      <c r="B5380" s="34">
        <v>41660</v>
      </c>
      <c r="C5380" s="11">
        <v>2014</v>
      </c>
      <c r="D5380" s="11" t="s">
        <v>34</v>
      </c>
      <c r="E5380" s="11" t="s">
        <v>95</v>
      </c>
      <c r="F5380" s="36" t="s">
        <v>47</v>
      </c>
      <c r="G5380" s="36" t="s">
        <v>5382</v>
      </c>
      <c r="H5380" s="9" t="s">
        <v>7461</v>
      </c>
      <c r="I5380" s="12">
        <v>0</v>
      </c>
      <c r="J5380" s="12">
        <v>0</v>
      </c>
      <c r="K5380" s="12">
        <v>0</v>
      </c>
      <c r="L5380" s="12">
        <v>0</v>
      </c>
      <c r="M5380" s="12">
        <v>0</v>
      </c>
      <c r="N5380" s="39">
        <v>0</v>
      </c>
      <c r="O5380" s="31">
        <v>3.4757509999999998</v>
      </c>
      <c r="P5380" s="36" t="s">
        <v>7457</v>
      </c>
    </row>
    <row r="5381" spans="1:16" ht="36" x14ac:dyDescent="0.25">
      <c r="A5381" s="34">
        <v>41654</v>
      </c>
      <c r="B5381" s="34">
        <v>41660</v>
      </c>
      <c r="C5381" s="11">
        <v>2014</v>
      </c>
      <c r="D5381" s="11" t="s">
        <v>34</v>
      </c>
      <c r="E5381" s="11" t="s">
        <v>95</v>
      </c>
      <c r="F5381" s="36" t="s">
        <v>21</v>
      </c>
      <c r="G5381" s="36" t="s">
        <v>7462</v>
      </c>
      <c r="H5381" s="9" t="s">
        <v>7463</v>
      </c>
      <c r="I5381" s="12">
        <v>0</v>
      </c>
      <c r="J5381" s="12">
        <v>0</v>
      </c>
      <c r="K5381" s="12">
        <v>0</v>
      </c>
      <c r="L5381" s="12">
        <v>0</v>
      </c>
      <c r="M5381" s="12">
        <v>0</v>
      </c>
      <c r="N5381" s="39">
        <v>0</v>
      </c>
      <c r="O5381" s="31">
        <v>46.192855000000002</v>
      </c>
      <c r="P5381" s="36" t="s">
        <v>7457</v>
      </c>
    </row>
    <row r="5382" spans="1:16" ht="48" x14ac:dyDescent="0.25">
      <c r="A5382" s="34">
        <v>41654</v>
      </c>
      <c r="B5382" s="34">
        <v>41660</v>
      </c>
      <c r="C5382" s="11">
        <v>2014</v>
      </c>
      <c r="D5382" s="11" t="s">
        <v>34</v>
      </c>
      <c r="E5382" s="11" t="s">
        <v>95</v>
      </c>
      <c r="F5382" s="36" t="s">
        <v>42</v>
      </c>
      <c r="G5382" s="9" t="s">
        <v>7464</v>
      </c>
      <c r="H5382" s="9" t="s">
        <v>7465</v>
      </c>
      <c r="I5382" s="12">
        <v>0</v>
      </c>
      <c r="J5382" s="12">
        <v>5314</v>
      </c>
      <c r="K5382" s="12">
        <v>0</v>
      </c>
      <c r="L5382" s="12">
        <v>0</v>
      </c>
      <c r="M5382" s="12">
        <v>0</v>
      </c>
      <c r="N5382" s="39">
        <v>2942.9</v>
      </c>
      <c r="O5382" s="31">
        <v>39.42</v>
      </c>
      <c r="P5382" s="36" t="s">
        <v>7466</v>
      </c>
    </row>
    <row r="5383" spans="1:16" ht="36" x14ac:dyDescent="0.25">
      <c r="A5383" s="34">
        <v>41654</v>
      </c>
      <c r="B5383" s="34">
        <v>41660</v>
      </c>
      <c r="C5383" s="11">
        <v>2014</v>
      </c>
      <c r="D5383" s="11" t="s">
        <v>34</v>
      </c>
      <c r="E5383" s="11" t="s">
        <v>95</v>
      </c>
      <c r="F5383" s="36" t="s">
        <v>51</v>
      </c>
      <c r="G5383" s="36" t="s">
        <v>7467</v>
      </c>
      <c r="H5383" s="9" t="s">
        <v>7468</v>
      </c>
      <c r="I5383" s="12">
        <v>0</v>
      </c>
      <c r="J5383" s="12">
        <v>0</v>
      </c>
      <c r="K5383" s="12">
        <v>0</v>
      </c>
      <c r="L5383" s="12">
        <v>0</v>
      </c>
      <c r="M5383" s="12">
        <v>0</v>
      </c>
      <c r="N5383" s="39">
        <v>0</v>
      </c>
      <c r="O5383" s="31">
        <v>28.013930999999999</v>
      </c>
      <c r="P5383" s="36" t="s">
        <v>7457</v>
      </c>
    </row>
    <row r="5384" spans="1:16" ht="36" x14ac:dyDescent="0.25">
      <c r="A5384" s="34">
        <v>41654</v>
      </c>
      <c r="B5384" s="34">
        <v>41660</v>
      </c>
      <c r="C5384" s="11">
        <v>2014</v>
      </c>
      <c r="D5384" s="11" t="s">
        <v>34</v>
      </c>
      <c r="E5384" s="11" t="s">
        <v>95</v>
      </c>
      <c r="F5384" s="36" t="s">
        <v>75</v>
      </c>
      <c r="G5384" s="36" t="s">
        <v>7469</v>
      </c>
      <c r="H5384" s="9" t="s">
        <v>7470</v>
      </c>
      <c r="I5384" s="12">
        <v>0</v>
      </c>
      <c r="J5384" s="12">
        <v>0</v>
      </c>
      <c r="K5384" s="12">
        <v>0</v>
      </c>
      <c r="L5384" s="12">
        <v>0</v>
      </c>
      <c r="M5384" s="12">
        <v>0</v>
      </c>
      <c r="N5384" s="39">
        <v>0</v>
      </c>
      <c r="O5384" s="31">
        <v>22.740044999999999</v>
      </c>
      <c r="P5384" s="36" t="s">
        <v>7457</v>
      </c>
    </row>
    <row r="5385" spans="1:16" ht="36" x14ac:dyDescent="0.25">
      <c r="A5385" s="34">
        <v>41654</v>
      </c>
      <c r="B5385" s="34">
        <v>41660</v>
      </c>
      <c r="C5385" s="11">
        <v>2014</v>
      </c>
      <c r="D5385" s="11" t="s">
        <v>34</v>
      </c>
      <c r="E5385" s="11" t="s">
        <v>95</v>
      </c>
      <c r="F5385" s="36" t="s">
        <v>24</v>
      </c>
      <c r="G5385" s="36" t="s">
        <v>7471</v>
      </c>
      <c r="H5385" s="9" t="s">
        <v>7472</v>
      </c>
      <c r="I5385" s="12">
        <v>0</v>
      </c>
      <c r="J5385" s="12">
        <v>0</v>
      </c>
      <c r="K5385" s="12">
        <v>0</v>
      </c>
      <c r="L5385" s="12">
        <v>0</v>
      </c>
      <c r="M5385" s="12">
        <v>0</v>
      </c>
      <c r="N5385" s="39">
        <v>0</v>
      </c>
      <c r="O5385" s="31">
        <v>12.649409</v>
      </c>
      <c r="P5385" s="36" t="s">
        <v>7457</v>
      </c>
    </row>
    <row r="5386" spans="1:16" ht="36" x14ac:dyDescent="0.25">
      <c r="A5386" s="34">
        <v>41654</v>
      </c>
      <c r="B5386" s="34">
        <v>41660</v>
      </c>
      <c r="C5386" s="11">
        <v>2014</v>
      </c>
      <c r="D5386" s="11" t="s">
        <v>34</v>
      </c>
      <c r="E5386" s="11" t="s">
        <v>95</v>
      </c>
      <c r="F5386" s="36" t="s">
        <v>57</v>
      </c>
      <c r="G5386" s="36" t="s">
        <v>5869</v>
      </c>
      <c r="H5386" s="9" t="s">
        <v>7473</v>
      </c>
      <c r="I5386" s="12">
        <v>0</v>
      </c>
      <c r="J5386" s="12">
        <v>0</v>
      </c>
      <c r="K5386" s="12">
        <v>0</v>
      </c>
      <c r="L5386" s="12">
        <v>0</v>
      </c>
      <c r="M5386" s="12">
        <v>0</v>
      </c>
      <c r="N5386" s="39">
        <v>0</v>
      </c>
      <c r="O5386" s="31">
        <v>10.225439</v>
      </c>
      <c r="P5386" s="36" t="s">
        <v>7457</v>
      </c>
    </row>
    <row r="5387" spans="1:16" ht="24" x14ac:dyDescent="0.25">
      <c r="A5387" s="34">
        <v>41654</v>
      </c>
      <c r="B5387" s="34">
        <v>41660</v>
      </c>
      <c r="C5387" s="11">
        <v>2014</v>
      </c>
      <c r="D5387" s="11" t="s">
        <v>34</v>
      </c>
      <c r="E5387" s="11" t="s">
        <v>95</v>
      </c>
      <c r="F5387" s="36" t="s">
        <v>155</v>
      </c>
      <c r="G5387" s="36" t="s">
        <v>7474</v>
      </c>
      <c r="H5387" s="9" t="s">
        <v>7475</v>
      </c>
      <c r="I5387" s="12">
        <v>0</v>
      </c>
      <c r="J5387" s="12">
        <v>0</v>
      </c>
      <c r="K5387" s="12">
        <v>0</v>
      </c>
      <c r="L5387" s="12">
        <v>0</v>
      </c>
      <c r="M5387" s="12">
        <v>0</v>
      </c>
      <c r="N5387" s="39">
        <v>0</v>
      </c>
      <c r="O5387" s="31">
        <v>8.1749390000000002</v>
      </c>
      <c r="P5387" s="36" t="s">
        <v>298</v>
      </c>
    </row>
    <row r="5388" spans="1:16" ht="36" x14ac:dyDescent="0.25">
      <c r="A5388" s="34">
        <v>41654</v>
      </c>
      <c r="B5388" s="34">
        <v>41660</v>
      </c>
      <c r="C5388" s="11">
        <v>2014</v>
      </c>
      <c r="D5388" s="11" t="s">
        <v>34</v>
      </c>
      <c r="E5388" s="11" t="s">
        <v>95</v>
      </c>
      <c r="F5388" s="36" t="s">
        <v>69</v>
      </c>
      <c r="G5388" s="36" t="s">
        <v>6435</v>
      </c>
      <c r="H5388" s="9" t="s">
        <v>7476</v>
      </c>
      <c r="I5388" s="12">
        <v>0</v>
      </c>
      <c r="J5388" s="12">
        <v>0</v>
      </c>
      <c r="K5388" s="12">
        <v>0</v>
      </c>
      <c r="L5388" s="12">
        <v>0</v>
      </c>
      <c r="M5388" s="12">
        <v>0</v>
      </c>
      <c r="N5388" s="39">
        <v>0</v>
      </c>
      <c r="O5388" s="31">
        <v>7.1767500000000002</v>
      </c>
      <c r="P5388" s="36" t="s">
        <v>7457</v>
      </c>
    </row>
    <row r="5389" spans="1:16" ht="36" x14ac:dyDescent="0.25">
      <c r="A5389" s="34">
        <v>41654</v>
      </c>
      <c r="B5389" s="34">
        <v>41656</v>
      </c>
      <c r="C5389" s="11">
        <v>2014</v>
      </c>
      <c r="D5389" s="11" t="s">
        <v>34</v>
      </c>
      <c r="E5389" s="11" t="s">
        <v>95</v>
      </c>
      <c r="F5389" s="36" t="s">
        <v>100</v>
      </c>
      <c r="G5389" s="36" t="s">
        <v>7471</v>
      </c>
      <c r="H5389" s="9" t="s">
        <v>7477</v>
      </c>
      <c r="I5389" s="12">
        <v>0</v>
      </c>
      <c r="J5389" s="12">
        <v>0</v>
      </c>
      <c r="K5389" s="12">
        <v>0</v>
      </c>
      <c r="L5389" s="12">
        <v>0</v>
      </c>
      <c r="M5389" s="12">
        <v>0</v>
      </c>
      <c r="N5389" s="39">
        <v>0</v>
      </c>
      <c r="O5389" s="31">
        <v>4.006386</v>
      </c>
      <c r="P5389" s="36" t="s">
        <v>7457</v>
      </c>
    </row>
    <row r="5390" spans="1:16" ht="24" x14ac:dyDescent="0.25">
      <c r="A5390" s="34">
        <v>41654</v>
      </c>
      <c r="B5390" s="34">
        <v>41660</v>
      </c>
      <c r="C5390" s="11">
        <v>2014</v>
      </c>
      <c r="D5390" s="11" t="s">
        <v>34</v>
      </c>
      <c r="E5390" s="11" t="s">
        <v>95</v>
      </c>
      <c r="F5390" s="36" t="s">
        <v>62</v>
      </c>
      <c r="G5390" s="36" t="s">
        <v>7478</v>
      </c>
      <c r="H5390" s="9" t="s">
        <v>7479</v>
      </c>
      <c r="I5390" s="12">
        <v>0</v>
      </c>
      <c r="J5390" s="12">
        <v>0</v>
      </c>
      <c r="K5390" s="12">
        <v>0</v>
      </c>
      <c r="L5390" s="12">
        <v>0</v>
      </c>
      <c r="M5390" s="12">
        <v>0</v>
      </c>
      <c r="N5390" s="39">
        <v>0</v>
      </c>
      <c r="O5390" s="31">
        <v>3.709508</v>
      </c>
      <c r="P5390" s="36" t="s">
        <v>7457</v>
      </c>
    </row>
    <row r="5391" spans="1:16" ht="36" x14ac:dyDescent="0.25">
      <c r="A5391" s="34">
        <v>41654</v>
      </c>
      <c r="B5391" s="34">
        <v>41660</v>
      </c>
      <c r="C5391" s="11">
        <v>2014</v>
      </c>
      <c r="D5391" s="11" t="s">
        <v>34</v>
      </c>
      <c r="E5391" s="11" t="s">
        <v>95</v>
      </c>
      <c r="F5391" s="36" t="s">
        <v>65</v>
      </c>
      <c r="G5391" s="36" t="s">
        <v>6155</v>
      </c>
      <c r="H5391" s="9" t="s">
        <v>7480</v>
      </c>
      <c r="I5391" s="12">
        <v>0</v>
      </c>
      <c r="J5391" s="12">
        <v>0</v>
      </c>
      <c r="K5391" s="12">
        <v>0</v>
      </c>
      <c r="L5391" s="12">
        <v>0</v>
      </c>
      <c r="M5391" s="12">
        <v>0</v>
      </c>
      <c r="N5391" s="39">
        <v>0</v>
      </c>
      <c r="O5391" s="31">
        <v>0.80516299999999996</v>
      </c>
      <c r="P5391" s="36" t="s">
        <v>7457</v>
      </c>
    </row>
    <row r="5392" spans="1:16" ht="36" x14ac:dyDescent="0.25">
      <c r="A5392" s="38">
        <v>41656</v>
      </c>
      <c r="B5392" s="38">
        <v>41656</v>
      </c>
      <c r="C5392" s="11">
        <v>2014</v>
      </c>
      <c r="D5392" s="35" t="s">
        <v>115</v>
      </c>
      <c r="E5392" s="11" t="s">
        <v>116</v>
      </c>
      <c r="F5392" s="36" t="s">
        <v>75</v>
      </c>
      <c r="G5392" s="36" t="s">
        <v>7481</v>
      </c>
      <c r="H5392" s="9" t="s">
        <v>7482</v>
      </c>
      <c r="I5392" s="12">
        <v>0</v>
      </c>
      <c r="J5392" s="12">
        <v>5</v>
      </c>
      <c r="K5392" s="12">
        <v>0</v>
      </c>
      <c r="L5392" s="12">
        <v>0</v>
      </c>
      <c r="M5392" s="12">
        <v>0</v>
      </c>
      <c r="N5392" s="39">
        <v>0</v>
      </c>
      <c r="O5392" s="31">
        <v>1.575</v>
      </c>
      <c r="P5392" s="36" t="s">
        <v>99</v>
      </c>
    </row>
    <row r="5393" spans="1:16" ht="60" x14ac:dyDescent="0.25">
      <c r="A5393" s="38">
        <v>41656</v>
      </c>
      <c r="B5393" s="38">
        <v>41656</v>
      </c>
      <c r="C5393" s="11">
        <v>2014</v>
      </c>
      <c r="D5393" s="35" t="s">
        <v>115</v>
      </c>
      <c r="E5393" s="11" t="s">
        <v>116</v>
      </c>
      <c r="F5393" s="36" t="s">
        <v>55</v>
      </c>
      <c r="G5393" s="36" t="s">
        <v>1639</v>
      </c>
      <c r="H5393" s="9" t="s">
        <v>7483</v>
      </c>
      <c r="I5393" s="12">
        <v>2</v>
      </c>
      <c r="J5393" s="12">
        <v>6</v>
      </c>
      <c r="K5393" s="12">
        <v>0</v>
      </c>
      <c r="L5393" s="12">
        <v>0</v>
      </c>
      <c r="M5393" s="12">
        <v>0</v>
      </c>
      <c r="N5393" s="39">
        <v>0</v>
      </c>
      <c r="O5393" s="31">
        <v>0.65688000000000002</v>
      </c>
      <c r="P5393" s="36" t="s">
        <v>99</v>
      </c>
    </row>
    <row r="5394" spans="1:16" ht="48" x14ac:dyDescent="0.25">
      <c r="A5394" s="38">
        <v>41657</v>
      </c>
      <c r="B5394" s="38">
        <v>41657</v>
      </c>
      <c r="C5394" s="11">
        <v>2014</v>
      </c>
      <c r="D5394" s="35" t="s">
        <v>13</v>
      </c>
      <c r="E5394" s="11" t="s">
        <v>125</v>
      </c>
      <c r="F5394" s="36" t="s">
        <v>75</v>
      </c>
      <c r="G5394" s="36" t="s">
        <v>679</v>
      </c>
      <c r="H5394" s="9" t="s">
        <v>7484</v>
      </c>
      <c r="I5394" s="12">
        <v>0</v>
      </c>
      <c r="J5394" s="12">
        <v>20</v>
      </c>
      <c r="K5394" s="12">
        <v>4</v>
      </c>
      <c r="L5394" s="12">
        <v>0</v>
      </c>
      <c r="M5394" s="12">
        <v>0</v>
      </c>
      <c r="N5394" s="39">
        <v>0</v>
      </c>
      <c r="O5394" s="31">
        <v>0</v>
      </c>
      <c r="P5394" s="36" t="s">
        <v>99</v>
      </c>
    </row>
    <row r="5395" spans="1:16" ht="48" x14ac:dyDescent="0.25">
      <c r="A5395" s="38">
        <v>41657</v>
      </c>
      <c r="B5395" s="38">
        <v>41659</v>
      </c>
      <c r="C5395" s="11">
        <v>2014</v>
      </c>
      <c r="D5395" s="35" t="s">
        <v>13</v>
      </c>
      <c r="E5395" s="11" t="s">
        <v>125</v>
      </c>
      <c r="F5395" s="36" t="s">
        <v>162</v>
      </c>
      <c r="G5395" s="36" t="s">
        <v>1241</v>
      </c>
      <c r="H5395" s="9" t="s">
        <v>7485</v>
      </c>
      <c r="I5395" s="12">
        <v>2</v>
      </c>
      <c r="J5395" s="12">
        <v>2</v>
      </c>
      <c r="K5395" s="12">
        <v>0</v>
      </c>
      <c r="L5395" s="12">
        <v>0</v>
      </c>
      <c r="M5395" s="12">
        <v>0</v>
      </c>
      <c r="N5395" s="39">
        <v>0</v>
      </c>
      <c r="O5395" s="31">
        <v>0</v>
      </c>
      <c r="P5395" s="36" t="s">
        <v>99</v>
      </c>
    </row>
    <row r="5396" spans="1:16" ht="48" x14ac:dyDescent="0.25">
      <c r="A5396" s="38">
        <v>41658</v>
      </c>
      <c r="B5396" s="38">
        <v>41658</v>
      </c>
      <c r="C5396" s="11">
        <v>2014</v>
      </c>
      <c r="D5396" s="35" t="s">
        <v>115</v>
      </c>
      <c r="E5396" s="11" t="s">
        <v>116</v>
      </c>
      <c r="F5396" s="36" t="s">
        <v>75</v>
      </c>
      <c r="G5396" s="36" t="s">
        <v>379</v>
      </c>
      <c r="H5396" s="9" t="s">
        <v>7486</v>
      </c>
      <c r="I5396" s="12">
        <v>0</v>
      </c>
      <c r="J5396" s="12">
        <v>13</v>
      </c>
      <c r="K5396" s="12">
        <v>0</v>
      </c>
      <c r="L5396" s="12">
        <v>0</v>
      </c>
      <c r="M5396" s="12">
        <v>0</v>
      </c>
      <c r="N5396" s="39">
        <v>0</v>
      </c>
      <c r="O5396" s="31">
        <v>0</v>
      </c>
      <c r="P5396" s="36" t="s">
        <v>99</v>
      </c>
    </row>
    <row r="5397" spans="1:16" ht="72" x14ac:dyDescent="0.25">
      <c r="A5397" s="38">
        <v>41662</v>
      </c>
      <c r="B5397" s="38">
        <v>41662</v>
      </c>
      <c r="C5397" s="11">
        <v>2014</v>
      </c>
      <c r="D5397" s="35" t="s">
        <v>13</v>
      </c>
      <c r="E5397" s="11" t="s">
        <v>125</v>
      </c>
      <c r="F5397" s="36" t="s">
        <v>57</v>
      </c>
      <c r="G5397" s="36" t="s">
        <v>235</v>
      </c>
      <c r="H5397" s="9" t="s">
        <v>7487</v>
      </c>
      <c r="I5397" s="12">
        <v>1</v>
      </c>
      <c r="J5397" s="12">
        <v>2</v>
      </c>
      <c r="K5397" s="12">
        <v>0</v>
      </c>
      <c r="L5397" s="12">
        <v>0</v>
      </c>
      <c r="M5397" s="12">
        <v>0</v>
      </c>
      <c r="N5397" s="39">
        <v>0</v>
      </c>
      <c r="O5397" s="31">
        <v>0</v>
      </c>
      <c r="P5397" s="36" t="s">
        <v>99</v>
      </c>
    </row>
    <row r="5398" spans="1:16" ht="72" x14ac:dyDescent="0.25">
      <c r="A5398" s="38">
        <v>41664</v>
      </c>
      <c r="B5398" s="34">
        <v>41665</v>
      </c>
      <c r="C5398" s="11">
        <v>2014</v>
      </c>
      <c r="D5398" s="35" t="s">
        <v>13</v>
      </c>
      <c r="E5398" s="11" t="s">
        <v>112</v>
      </c>
      <c r="F5398" s="36" t="s">
        <v>165</v>
      </c>
      <c r="G5398" s="36" t="s">
        <v>683</v>
      </c>
      <c r="H5398" s="9" t="s">
        <v>7488</v>
      </c>
      <c r="I5398" s="12">
        <v>0</v>
      </c>
      <c r="J5398" s="12">
        <v>2000</v>
      </c>
      <c r="K5398" s="12">
        <v>0</v>
      </c>
      <c r="L5398" s="12">
        <v>0</v>
      </c>
      <c r="M5398" s="12">
        <v>0</v>
      </c>
      <c r="N5398" s="39">
        <v>0</v>
      </c>
      <c r="O5398" s="31">
        <v>0</v>
      </c>
      <c r="P5398" s="36" t="s">
        <v>99</v>
      </c>
    </row>
    <row r="5399" spans="1:16" ht="60" x14ac:dyDescent="0.25">
      <c r="A5399" s="38">
        <v>41664</v>
      </c>
      <c r="B5399" s="38">
        <v>41664</v>
      </c>
      <c r="C5399" s="11">
        <v>2014</v>
      </c>
      <c r="D5399" s="35" t="s">
        <v>115</v>
      </c>
      <c r="E5399" s="11" t="s">
        <v>116</v>
      </c>
      <c r="F5399" s="36" t="s">
        <v>97</v>
      </c>
      <c r="G5399" s="36" t="s">
        <v>7489</v>
      </c>
      <c r="H5399" s="9" t="s">
        <v>7490</v>
      </c>
      <c r="I5399" s="12">
        <v>9</v>
      </c>
      <c r="J5399" s="12">
        <v>11</v>
      </c>
      <c r="K5399" s="12">
        <v>0</v>
      </c>
      <c r="L5399" s="12">
        <v>0</v>
      </c>
      <c r="M5399" s="12">
        <v>0</v>
      </c>
      <c r="N5399" s="39">
        <v>0</v>
      </c>
      <c r="O5399" s="31">
        <v>3.9690000000000003E-2</v>
      </c>
      <c r="P5399" s="36" t="s">
        <v>99</v>
      </c>
    </row>
    <row r="5400" spans="1:16" ht="72" x14ac:dyDescent="0.25">
      <c r="A5400" s="34">
        <v>41667</v>
      </c>
      <c r="B5400" s="34">
        <v>41667</v>
      </c>
      <c r="C5400" s="11">
        <v>2014</v>
      </c>
      <c r="D5400" s="35" t="s">
        <v>115</v>
      </c>
      <c r="E5400" s="11" t="s">
        <v>116</v>
      </c>
      <c r="F5400" s="36" t="s">
        <v>47</v>
      </c>
      <c r="G5400" s="36" t="s">
        <v>2113</v>
      </c>
      <c r="H5400" s="9" t="s">
        <v>7491</v>
      </c>
      <c r="I5400" s="12">
        <v>0</v>
      </c>
      <c r="J5400" s="12">
        <v>1</v>
      </c>
      <c r="K5400" s="12">
        <v>0</v>
      </c>
      <c r="L5400" s="12">
        <v>0</v>
      </c>
      <c r="M5400" s="12">
        <v>0</v>
      </c>
      <c r="N5400" s="39">
        <v>0</v>
      </c>
      <c r="O5400" s="31">
        <v>0.63454999999999995</v>
      </c>
      <c r="P5400" s="36" t="s">
        <v>99</v>
      </c>
    </row>
    <row r="5401" spans="1:16" ht="48" x14ac:dyDescent="0.25">
      <c r="A5401" s="38">
        <v>41670</v>
      </c>
      <c r="B5401" s="38">
        <v>41670</v>
      </c>
      <c r="C5401" s="11">
        <v>2014</v>
      </c>
      <c r="D5401" s="35" t="s">
        <v>115</v>
      </c>
      <c r="E5401" s="11" t="s">
        <v>116</v>
      </c>
      <c r="F5401" s="36" t="s">
        <v>69</v>
      </c>
      <c r="G5401" s="36" t="s">
        <v>2839</v>
      </c>
      <c r="H5401" s="9" t="s">
        <v>7492</v>
      </c>
      <c r="I5401" s="12">
        <v>1</v>
      </c>
      <c r="J5401" s="12">
        <v>3</v>
      </c>
      <c r="K5401" s="12">
        <v>0</v>
      </c>
      <c r="L5401" s="12">
        <v>0</v>
      </c>
      <c r="M5401" s="12">
        <v>0</v>
      </c>
      <c r="N5401" s="39">
        <v>0</v>
      </c>
      <c r="O5401" s="31">
        <v>1.575</v>
      </c>
      <c r="P5401" s="36" t="s">
        <v>99</v>
      </c>
    </row>
    <row r="5402" spans="1:16" ht="84" x14ac:dyDescent="0.25">
      <c r="A5402" s="38">
        <v>41670</v>
      </c>
      <c r="B5402" s="38">
        <v>41670</v>
      </c>
      <c r="C5402" s="11">
        <v>2014</v>
      </c>
      <c r="D5402" s="35" t="s">
        <v>115</v>
      </c>
      <c r="E5402" s="11" t="s">
        <v>116</v>
      </c>
      <c r="F5402" s="36" t="s">
        <v>15</v>
      </c>
      <c r="G5402" s="36" t="s">
        <v>6037</v>
      </c>
      <c r="H5402" s="9" t="s">
        <v>7493</v>
      </c>
      <c r="I5402" s="12">
        <v>0</v>
      </c>
      <c r="J5402" s="12">
        <v>30</v>
      </c>
      <c r="K5402" s="12">
        <v>0</v>
      </c>
      <c r="L5402" s="12">
        <v>0</v>
      </c>
      <c r="M5402" s="12">
        <v>0</v>
      </c>
      <c r="N5402" s="39">
        <v>0</v>
      </c>
      <c r="O5402" s="31">
        <v>0</v>
      </c>
      <c r="P5402" s="36" t="s">
        <v>99</v>
      </c>
    </row>
    <row r="5403" spans="1:16" ht="48" x14ac:dyDescent="0.25">
      <c r="A5403" s="38">
        <v>41676</v>
      </c>
      <c r="B5403" s="38">
        <v>41676</v>
      </c>
      <c r="C5403" s="11">
        <v>2014</v>
      </c>
      <c r="D5403" s="35" t="s">
        <v>13</v>
      </c>
      <c r="E5403" s="11" t="s">
        <v>112</v>
      </c>
      <c r="F5403" s="36" t="s">
        <v>51</v>
      </c>
      <c r="G5403" s="36" t="s">
        <v>357</v>
      </c>
      <c r="H5403" s="9" t="s">
        <v>7494</v>
      </c>
      <c r="I5403" s="12">
        <v>0</v>
      </c>
      <c r="J5403" s="12">
        <v>502</v>
      </c>
      <c r="K5403" s="12">
        <v>0</v>
      </c>
      <c r="L5403" s="12">
        <v>0</v>
      </c>
      <c r="M5403" s="12">
        <v>0</v>
      </c>
      <c r="N5403" s="39">
        <v>0</v>
      </c>
      <c r="O5403" s="31">
        <v>0</v>
      </c>
      <c r="P5403" s="36" t="s">
        <v>99</v>
      </c>
    </row>
    <row r="5404" spans="1:16" ht="60" x14ac:dyDescent="0.25">
      <c r="A5404" s="38">
        <v>41677</v>
      </c>
      <c r="B5404" s="38">
        <v>41677</v>
      </c>
      <c r="C5404" s="11">
        <v>2014</v>
      </c>
      <c r="D5404" s="35" t="s">
        <v>13</v>
      </c>
      <c r="E5404" s="11" t="s">
        <v>149</v>
      </c>
      <c r="F5404" s="36" t="s">
        <v>162</v>
      </c>
      <c r="G5404" s="36" t="s">
        <v>1224</v>
      </c>
      <c r="H5404" s="9" t="s">
        <v>7495</v>
      </c>
      <c r="I5404" s="12">
        <v>0</v>
      </c>
      <c r="J5404" s="12">
        <v>10</v>
      </c>
      <c r="K5404" s="12">
        <v>0</v>
      </c>
      <c r="L5404" s="12">
        <v>0</v>
      </c>
      <c r="M5404" s="12">
        <v>0</v>
      </c>
      <c r="N5404" s="39">
        <v>0</v>
      </c>
      <c r="O5404" s="31">
        <v>0</v>
      </c>
      <c r="P5404" s="36" t="s">
        <v>99</v>
      </c>
    </row>
    <row r="5405" spans="1:16" ht="36" x14ac:dyDescent="0.25">
      <c r="A5405" s="38">
        <v>41677</v>
      </c>
      <c r="B5405" s="38">
        <v>41677</v>
      </c>
      <c r="C5405" s="11">
        <v>2014</v>
      </c>
      <c r="D5405" s="35" t="s">
        <v>115</v>
      </c>
      <c r="E5405" s="11" t="s">
        <v>116</v>
      </c>
      <c r="F5405" s="36" t="s">
        <v>51</v>
      </c>
      <c r="G5405" s="36" t="s">
        <v>4893</v>
      </c>
      <c r="H5405" s="9" t="s">
        <v>7496</v>
      </c>
      <c r="I5405" s="12">
        <v>0</v>
      </c>
      <c r="J5405" s="12">
        <v>30</v>
      </c>
      <c r="K5405" s="12">
        <v>0</v>
      </c>
      <c r="L5405" s="12">
        <v>0</v>
      </c>
      <c r="M5405" s="12">
        <v>0</v>
      </c>
      <c r="N5405" s="39">
        <v>0</v>
      </c>
      <c r="O5405" s="31">
        <v>0.42</v>
      </c>
      <c r="P5405" s="36" t="s">
        <v>99</v>
      </c>
    </row>
    <row r="5406" spans="1:16" ht="96" x14ac:dyDescent="0.25">
      <c r="A5406" s="38">
        <v>41679</v>
      </c>
      <c r="B5406" s="38">
        <v>41679</v>
      </c>
      <c r="C5406" s="11">
        <v>2014</v>
      </c>
      <c r="D5406" s="35" t="s">
        <v>115</v>
      </c>
      <c r="E5406" s="11" t="s">
        <v>116</v>
      </c>
      <c r="F5406" s="36" t="s">
        <v>62</v>
      </c>
      <c r="G5406" s="36" t="s">
        <v>2679</v>
      </c>
      <c r="H5406" s="9" t="s">
        <v>7497</v>
      </c>
      <c r="I5406" s="12">
        <v>1</v>
      </c>
      <c r="J5406" s="12">
        <v>2</v>
      </c>
      <c r="K5406" s="12">
        <v>0</v>
      </c>
      <c r="L5406" s="12">
        <v>0</v>
      </c>
      <c r="M5406" s="12">
        <v>0</v>
      </c>
      <c r="N5406" s="39">
        <v>0</v>
      </c>
      <c r="O5406" s="31">
        <v>0</v>
      </c>
      <c r="P5406" s="36" t="s">
        <v>99</v>
      </c>
    </row>
    <row r="5407" spans="1:16" ht="72" x14ac:dyDescent="0.25">
      <c r="A5407" s="38">
        <v>41680</v>
      </c>
      <c r="B5407" s="38">
        <v>41680</v>
      </c>
      <c r="C5407" s="11">
        <v>2014</v>
      </c>
      <c r="D5407" s="35" t="s">
        <v>115</v>
      </c>
      <c r="E5407" s="11" t="s">
        <v>116</v>
      </c>
      <c r="F5407" s="36" t="s">
        <v>32</v>
      </c>
      <c r="G5407" s="36" t="s">
        <v>1818</v>
      </c>
      <c r="H5407" s="9" t="s">
        <v>7498</v>
      </c>
      <c r="I5407" s="12">
        <v>7</v>
      </c>
      <c r="J5407" s="12">
        <v>11</v>
      </c>
      <c r="K5407" s="12">
        <v>0</v>
      </c>
      <c r="L5407" s="12">
        <v>0</v>
      </c>
      <c r="M5407" s="12">
        <v>0</v>
      </c>
      <c r="N5407" s="39">
        <v>0</v>
      </c>
      <c r="O5407" s="31">
        <v>0</v>
      </c>
      <c r="P5407" s="36" t="s">
        <v>99</v>
      </c>
    </row>
    <row r="5408" spans="1:16" ht="48" x14ac:dyDescent="0.25">
      <c r="A5408" s="38">
        <v>41681</v>
      </c>
      <c r="B5408" s="38">
        <v>41681</v>
      </c>
      <c r="C5408" s="11">
        <v>2014</v>
      </c>
      <c r="D5408" s="35" t="s">
        <v>13</v>
      </c>
      <c r="E5408" s="11" t="s">
        <v>112</v>
      </c>
      <c r="F5408" s="36" t="s">
        <v>162</v>
      </c>
      <c r="G5408" s="36" t="s">
        <v>315</v>
      </c>
      <c r="H5408" s="9" t="s">
        <v>7499</v>
      </c>
      <c r="I5408" s="12">
        <v>0</v>
      </c>
      <c r="J5408" s="12">
        <v>257</v>
      </c>
      <c r="K5408" s="12">
        <v>0</v>
      </c>
      <c r="L5408" s="12">
        <v>0</v>
      </c>
      <c r="M5408" s="12">
        <v>0</v>
      </c>
      <c r="N5408" s="39">
        <v>0</v>
      </c>
      <c r="O5408" s="31">
        <v>0</v>
      </c>
      <c r="P5408" s="36" t="s">
        <v>99</v>
      </c>
    </row>
    <row r="5409" spans="1:16" ht="60" x14ac:dyDescent="0.25">
      <c r="A5409" s="38">
        <v>41681</v>
      </c>
      <c r="B5409" s="38">
        <v>41681</v>
      </c>
      <c r="C5409" s="11">
        <v>2014</v>
      </c>
      <c r="D5409" s="35" t="s">
        <v>115</v>
      </c>
      <c r="E5409" s="11" t="s">
        <v>350</v>
      </c>
      <c r="F5409" s="36" t="s">
        <v>42</v>
      </c>
      <c r="G5409" s="36" t="s">
        <v>348</v>
      </c>
      <c r="H5409" s="9" t="s">
        <v>7500</v>
      </c>
      <c r="I5409" s="12">
        <v>5</v>
      </c>
      <c r="J5409" s="12">
        <v>5</v>
      </c>
      <c r="K5409" s="12">
        <v>0</v>
      </c>
      <c r="L5409" s="12">
        <v>0</v>
      </c>
      <c r="M5409" s="12">
        <v>0</v>
      </c>
      <c r="N5409" s="39">
        <v>0</v>
      </c>
      <c r="O5409" s="31">
        <v>0</v>
      </c>
      <c r="P5409" s="36" t="s">
        <v>99</v>
      </c>
    </row>
    <row r="5410" spans="1:16" ht="60" x14ac:dyDescent="0.25">
      <c r="A5410" s="38">
        <v>41685</v>
      </c>
      <c r="B5410" s="38">
        <v>41685</v>
      </c>
      <c r="C5410" s="11">
        <v>2014</v>
      </c>
      <c r="D5410" s="35" t="s">
        <v>13</v>
      </c>
      <c r="E5410" s="11" t="s">
        <v>125</v>
      </c>
      <c r="F5410" s="36" t="s">
        <v>165</v>
      </c>
      <c r="G5410" s="36" t="s">
        <v>6237</v>
      </c>
      <c r="H5410" s="9" t="s">
        <v>7501</v>
      </c>
      <c r="I5410" s="12">
        <v>0</v>
      </c>
      <c r="J5410" s="12">
        <v>7</v>
      </c>
      <c r="K5410" s="12">
        <v>1</v>
      </c>
      <c r="L5410" s="12">
        <v>0</v>
      </c>
      <c r="M5410" s="12">
        <v>0</v>
      </c>
      <c r="N5410" s="39">
        <v>0</v>
      </c>
      <c r="O5410" s="31">
        <v>0.01</v>
      </c>
      <c r="P5410" s="36" t="s">
        <v>99</v>
      </c>
    </row>
    <row r="5411" spans="1:16" ht="60" x14ac:dyDescent="0.25">
      <c r="A5411" s="38">
        <v>41686</v>
      </c>
      <c r="B5411" s="38">
        <v>41686</v>
      </c>
      <c r="C5411" s="11">
        <v>2014</v>
      </c>
      <c r="D5411" s="35" t="s">
        <v>13</v>
      </c>
      <c r="E5411" s="11" t="s">
        <v>125</v>
      </c>
      <c r="F5411" s="36" t="s">
        <v>55</v>
      </c>
      <c r="G5411" s="36" t="s">
        <v>242</v>
      </c>
      <c r="H5411" s="9" t="s">
        <v>7502</v>
      </c>
      <c r="I5411" s="12">
        <v>0</v>
      </c>
      <c r="J5411" s="12">
        <v>11</v>
      </c>
      <c r="K5411" s="12">
        <v>1</v>
      </c>
      <c r="L5411" s="12">
        <v>0</v>
      </c>
      <c r="M5411" s="12">
        <v>0</v>
      </c>
      <c r="N5411" s="39">
        <v>0</v>
      </c>
      <c r="O5411" s="31">
        <v>0.01</v>
      </c>
      <c r="P5411" s="36" t="s">
        <v>99</v>
      </c>
    </row>
    <row r="5412" spans="1:16" ht="60" x14ac:dyDescent="0.25">
      <c r="A5412" s="38">
        <v>41687</v>
      </c>
      <c r="B5412" s="38">
        <v>41687</v>
      </c>
      <c r="C5412" s="11">
        <v>2014</v>
      </c>
      <c r="D5412" s="35" t="s">
        <v>104</v>
      </c>
      <c r="E5412" s="11" t="s">
        <v>276</v>
      </c>
      <c r="F5412" s="36" t="s">
        <v>155</v>
      </c>
      <c r="G5412" s="36" t="s">
        <v>670</v>
      </c>
      <c r="H5412" s="9" t="s">
        <v>7503</v>
      </c>
      <c r="I5412" s="12">
        <v>0</v>
      </c>
      <c r="J5412" s="12">
        <v>180</v>
      </c>
      <c r="K5412" s="12">
        <v>68</v>
      </c>
      <c r="L5412" s="12">
        <v>0</v>
      </c>
      <c r="M5412" s="12">
        <v>0</v>
      </c>
      <c r="N5412" s="39">
        <v>0</v>
      </c>
      <c r="O5412" s="31">
        <v>0.1</v>
      </c>
      <c r="P5412" s="36" t="s">
        <v>99</v>
      </c>
    </row>
    <row r="5413" spans="1:16" ht="84" x14ac:dyDescent="0.25">
      <c r="A5413" s="38">
        <v>41688</v>
      </c>
      <c r="B5413" s="38">
        <v>41688</v>
      </c>
      <c r="C5413" s="11">
        <v>2014</v>
      </c>
      <c r="D5413" s="35" t="s">
        <v>115</v>
      </c>
      <c r="E5413" s="11" t="s">
        <v>116</v>
      </c>
      <c r="F5413" s="36" t="s">
        <v>162</v>
      </c>
      <c r="G5413" s="36" t="s">
        <v>7504</v>
      </c>
      <c r="H5413" s="9" t="s">
        <v>7505</v>
      </c>
      <c r="I5413" s="12">
        <v>1</v>
      </c>
      <c r="J5413" s="12">
        <v>62</v>
      </c>
      <c r="K5413" s="12">
        <v>0</v>
      </c>
      <c r="L5413" s="12">
        <v>0</v>
      </c>
      <c r="M5413" s="12">
        <v>0</v>
      </c>
      <c r="N5413" s="39">
        <v>0</v>
      </c>
      <c r="O5413" s="31">
        <v>0.47249999999999998</v>
      </c>
      <c r="P5413" s="36" t="s">
        <v>99</v>
      </c>
    </row>
    <row r="5414" spans="1:16" ht="60" x14ac:dyDescent="0.25">
      <c r="A5414" s="38">
        <v>41689</v>
      </c>
      <c r="B5414" s="38">
        <v>41689</v>
      </c>
      <c r="C5414" s="11">
        <v>2014</v>
      </c>
      <c r="D5414" s="35" t="s">
        <v>115</v>
      </c>
      <c r="E5414" s="11" t="s">
        <v>116</v>
      </c>
      <c r="F5414" s="36" t="s">
        <v>75</v>
      </c>
      <c r="G5414" s="36" t="s">
        <v>7506</v>
      </c>
      <c r="H5414" s="9" t="s">
        <v>7507</v>
      </c>
      <c r="I5414" s="12">
        <v>2</v>
      </c>
      <c r="J5414" s="12">
        <v>23</v>
      </c>
      <c r="K5414" s="12">
        <v>0</v>
      </c>
      <c r="L5414" s="12">
        <v>0</v>
      </c>
      <c r="M5414" s="12">
        <v>0</v>
      </c>
      <c r="N5414" s="39">
        <v>0</v>
      </c>
      <c r="O5414" s="31">
        <v>7.9380000000000006E-2</v>
      </c>
      <c r="P5414" s="36" t="s">
        <v>99</v>
      </c>
    </row>
    <row r="5415" spans="1:16" ht="48" x14ac:dyDescent="0.25">
      <c r="A5415" s="38">
        <v>41690</v>
      </c>
      <c r="B5415" s="38">
        <v>41690</v>
      </c>
      <c r="C5415" s="11">
        <v>2014</v>
      </c>
      <c r="D5415" s="35" t="s">
        <v>115</v>
      </c>
      <c r="E5415" s="11" t="s">
        <v>116</v>
      </c>
      <c r="F5415" s="36" t="s">
        <v>51</v>
      </c>
      <c r="G5415" s="36" t="s">
        <v>741</v>
      </c>
      <c r="H5415" s="9" t="s">
        <v>7508</v>
      </c>
      <c r="I5415" s="12">
        <v>0</v>
      </c>
      <c r="J5415" s="12">
        <v>8</v>
      </c>
      <c r="K5415" s="12">
        <v>0</v>
      </c>
      <c r="L5415" s="12">
        <v>0</v>
      </c>
      <c r="M5415" s="12">
        <v>0</v>
      </c>
      <c r="N5415" s="39">
        <v>0</v>
      </c>
      <c r="O5415" s="31">
        <v>0</v>
      </c>
      <c r="P5415" s="36" t="s">
        <v>99</v>
      </c>
    </row>
    <row r="5416" spans="1:16" ht="48" x14ac:dyDescent="0.25">
      <c r="A5416" s="38">
        <v>41692</v>
      </c>
      <c r="B5416" s="38">
        <v>41692</v>
      </c>
      <c r="C5416" s="11">
        <v>2014</v>
      </c>
      <c r="D5416" s="35" t="s">
        <v>13</v>
      </c>
      <c r="E5416" s="11" t="s">
        <v>149</v>
      </c>
      <c r="F5416" s="36" t="s">
        <v>97</v>
      </c>
      <c r="G5416" s="36" t="s">
        <v>97</v>
      </c>
      <c r="H5416" s="9" t="s">
        <v>7509</v>
      </c>
      <c r="I5416" s="12">
        <v>0</v>
      </c>
      <c r="J5416" s="12">
        <v>80</v>
      </c>
      <c r="K5416" s="12">
        <v>0</v>
      </c>
      <c r="L5416" s="12">
        <v>0</v>
      </c>
      <c r="M5416" s="12">
        <v>0</v>
      </c>
      <c r="N5416" s="39">
        <v>0</v>
      </c>
      <c r="O5416" s="31">
        <v>0</v>
      </c>
      <c r="P5416" s="36" t="s">
        <v>99</v>
      </c>
    </row>
    <row r="5417" spans="1:16" ht="36" x14ac:dyDescent="0.25">
      <c r="A5417" s="34">
        <v>41692</v>
      </c>
      <c r="B5417" s="34">
        <v>41692</v>
      </c>
      <c r="C5417" s="11">
        <v>2014</v>
      </c>
      <c r="D5417" s="35" t="s">
        <v>115</v>
      </c>
      <c r="E5417" s="11" t="s">
        <v>116</v>
      </c>
      <c r="F5417" s="36" t="s">
        <v>62</v>
      </c>
      <c r="G5417" s="36" t="s">
        <v>2054</v>
      </c>
      <c r="H5417" s="9" t="s">
        <v>7510</v>
      </c>
      <c r="I5417" s="12">
        <v>0</v>
      </c>
      <c r="J5417" s="12">
        <v>30</v>
      </c>
      <c r="K5417" s="12">
        <v>0</v>
      </c>
      <c r="L5417" s="12">
        <v>0</v>
      </c>
      <c r="M5417" s="12">
        <v>0</v>
      </c>
      <c r="N5417" s="39">
        <v>0</v>
      </c>
      <c r="O5417" s="31">
        <v>0.42</v>
      </c>
      <c r="P5417" s="36" t="s">
        <v>99</v>
      </c>
    </row>
    <row r="5418" spans="1:16" ht="48" x14ac:dyDescent="0.25">
      <c r="A5418" s="38">
        <v>41697</v>
      </c>
      <c r="B5418" s="38">
        <v>41697</v>
      </c>
      <c r="C5418" s="11">
        <v>2014</v>
      </c>
      <c r="D5418" s="35" t="s">
        <v>115</v>
      </c>
      <c r="E5418" s="11" t="s">
        <v>116</v>
      </c>
      <c r="F5418" s="36" t="s">
        <v>75</v>
      </c>
      <c r="G5418" s="36" t="s">
        <v>272</v>
      </c>
      <c r="H5418" s="9" t="s">
        <v>7511</v>
      </c>
      <c r="I5418" s="12">
        <v>1</v>
      </c>
      <c r="J5418" s="12">
        <v>14</v>
      </c>
      <c r="K5418" s="12">
        <v>0</v>
      </c>
      <c r="L5418" s="12">
        <v>0</v>
      </c>
      <c r="M5418" s="12">
        <v>0</v>
      </c>
      <c r="N5418" s="39">
        <v>0</v>
      </c>
      <c r="O5418" s="31">
        <v>0</v>
      </c>
      <c r="P5418" s="36" t="s">
        <v>99</v>
      </c>
    </row>
    <row r="5419" spans="1:16" ht="72" x14ac:dyDescent="0.25">
      <c r="A5419" s="38">
        <v>41698</v>
      </c>
      <c r="B5419" s="38">
        <v>41698</v>
      </c>
      <c r="C5419" s="11">
        <v>2014</v>
      </c>
      <c r="D5419" s="35" t="s">
        <v>13</v>
      </c>
      <c r="E5419" s="11" t="s">
        <v>125</v>
      </c>
      <c r="F5419" s="36" t="s">
        <v>75</v>
      </c>
      <c r="G5419" s="36" t="s">
        <v>574</v>
      </c>
      <c r="H5419" s="9" t="s">
        <v>7512</v>
      </c>
      <c r="I5419" s="12">
        <v>0</v>
      </c>
      <c r="J5419" s="12">
        <v>17</v>
      </c>
      <c r="K5419" s="12">
        <v>0</v>
      </c>
      <c r="L5419" s="12">
        <v>0</v>
      </c>
      <c r="M5419" s="12">
        <v>0</v>
      </c>
      <c r="N5419" s="39">
        <v>0</v>
      </c>
      <c r="O5419" s="31">
        <v>1.8205300000000001E-2</v>
      </c>
      <c r="P5419" s="36" t="s">
        <v>99</v>
      </c>
    </row>
    <row r="5420" spans="1:16" ht="72" x14ac:dyDescent="0.25">
      <c r="A5420" s="38">
        <v>41701</v>
      </c>
      <c r="B5420" s="38">
        <v>41701</v>
      </c>
      <c r="C5420" s="11">
        <v>2014</v>
      </c>
      <c r="D5420" s="35" t="s">
        <v>115</v>
      </c>
      <c r="E5420" s="11" t="s">
        <v>116</v>
      </c>
      <c r="F5420" s="36" t="s">
        <v>97</v>
      </c>
      <c r="G5420" s="36" t="s">
        <v>5362</v>
      </c>
      <c r="H5420" s="9" t="s">
        <v>7513</v>
      </c>
      <c r="I5420" s="12">
        <v>7</v>
      </c>
      <c r="J5420" s="12">
        <v>52</v>
      </c>
      <c r="K5420" s="12">
        <v>0</v>
      </c>
      <c r="L5420" s="12">
        <v>0</v>
      </c>
      <c r="M5420" s="12">
        <v>0</v>
      </c>
      <c r="N5420" s="39">
        <v>0</v>
      </c>
      <c r="O5420" s="31">
        <v>0</v>
      </c>
      <c r="P5420" s="36" t="s">
        <v>99</v>
      </c>
    </row>
    <row r="5421" spans="1:16" ht="48" x14ac:dyDescent="0.25">
      <c r="A5421" s="38">
        <v>41701</v>
      </c>
      <c r="B5421" s="38">
        <v>41701</v>
      </c>
      <c r="C5421" s="11">
        <v>2014</v>
      </c>
      <c r="D5421" s="35" t="s">
        <v>115</v>
      </c>
      <c r="E5421" s="11" t="s">
        <v>116</v>
      </c>
      <c r="F5421" s="36" t="s">
        <v>62</v>
      </c>
      <c r="G5421" s="36" t="s">
        <v>2054</v>
      </c>
      <c r="H5421" s="9" t="s">
        <v>7514</v>
      </c>
      <c r="I5421" s="12">
        <v>0</v>
      </c>
      <c r="J5421" s="12">
        <v>4</v>
      </c>
      <c r="K5421" s="12">
        <v>0</v>
      </c>
      <c r="L5421" s="12">
        <v>0</v>
      </c>
      <c r="M5421" s="12">
        <v>0</v>
      </c>
      <c r="N5421" s="39">
        <v>0</v>
      </c>
      <c r="O5421" s="31">
        <v>0</v>
      </c>
      <c r="P5421" s="36" t="s">
        <v>99</v>
      </c>
    </row>
    <row r="5422" spans="1:16" ht="36" x14ac:dyDescent="0.25">
      <c r="A5422" s="38">
        <v>41703</v>
      </c>
      <c r="B5422" s="38">
        <v>41703</v>
      </c>
      <c r="C5422" s="11">
        <v>2014</v>
      </c>
      <c r="D5422" s="35" t="s">
        <v>13</v>
      </c>
      <c r="E5422" s="11" t="s">
        <v>112</v>
      </c>
      <c r="F5422" s="36" t="s">
        <v>165</v>
      </c>
      <c r="G5422" s="36" t="s">
        <v>7515</v>
      </c>
      <c r="H5422" s="9" t="s">
        <v>7516</v>
      </c>
      <c r="I5422" s="12">
        <v>0</v>
      </c>
      <c r="J5422" s="12">
        <v>1</v>
      </c>
      <c r="K5422" s="12">
        <v>0</v>
      </c>
      <c r="L5422" s="12">
        <v>0</v>
      </c>
      <c r="M5422" s="12">
        <v>0</v>
      </c>
      <c r="N5422" s="39">
        <v>0</v>
      </c>
      <c r="O5422" s="31">
        <v>0</v>
      </c>
      <c r="P5422" s="36" t="s">
        <v>99</v>
      </c>
    </row>
    <row r="5423" spans="1:16" ht="48" x14ac:dyDescent="0.25">
      <c r="A5423" s="38">
        <v>41703</v>
      </c>
      <c r="B5423" s="38">
        <v>41703</v>
      </c>
      <c r="C5423" s="11">
        <v>2014</v>
      </c>
      <c r="D5423" s="35" t="s">
        <v>115</v>
      </c>
      <c r="E5423" s="11" t="s">
        <v>116</v>
      </c>
      <c r="F5423" s="36" t="s">
        <v>69</v>
      </c>
      <c r="G5423" s="36" t="s">
        <v>733</v>
      </c>
      <c r="H5423" s="9" t="s">
        <v>7517</v>
      </c>
      <c r="I5423" s="12">
        <v>0</v>
      </c>
      <c r="J5423" s="12">
        <v>8</v>
      </c>
      <c r="K5423" s="12">
        <v>0</v>
      </c>
      <c r="L5423" s="12">
        <v>0</v>
      </c>
      <c r="M5423" s="12">
        <v>0</v>
      </c>
      <c r="N5423" s="39">
        <v>0</v>
      </c>
      <c r="O5423" s="31">
        <v>0.1</v>
      </c>
      <c r="P5423" s="36" t="s">
        <v>99</v>
      </c>
    </row>
    <row r="5424" spans="1:16" ht="48" x14ac:dyDescent="0.25">
      <c r="A5424" s="38">
        <v>41703</v>
      </c>
      <c r="B5424" s="38">
        <v>41703</v>
      </c>
      <c r="C5424" s="11">
        <v>2014</v>
      </c>
      <c r="D5424" s="35" t="s">
        <v>115</v>
      </c>
      <c r="E5424" s="11" t="s">
        <v>350</v>
      </c>
      <c r="F5424" s="36" t="s">
        <v>165</v>
      </c>
      <c r="G5424" s="36" t="s">
        <v>5786</v>
      </c>
      <c r="H5424" s="9" t="s">
        <v>7518</v>
      </c>
      <c r="I5424" s="12">
        <v>0</v>
      </c>
      <c r="J5424" s="12">
        <v>4</v>
      </c>
      <c r="K5424" s="12">
        <v>0</v>
      </c>
      <c r="L5424" s="12">
        <v>0</v>
      </c>
      <c r="M5424" s="12">
        <v>0</v>
      </c>
      <c r="N5424" s="39">
        <v>0</v>
      </c>
      <c r="O5424" s="31">
        <v>0</v>
      </c>
      <c r="P5424" s="36" t="s">
        <v>99</v>
      </c>
    </row>
    <row r="5425" spans="1:16" ht="84" x14ac:dyDescent="0.25">
      <c r="A5425" s="38">
        <v>41704</v>
      </c>
      <c r="B5425" s="38">
        <v>41704</v>
      </c>
      <c r="C5425" s="11">
        <v>2014</v>
      </c>
      <c r="D5425" s="35" t="s">
        <v>13</v>
      </c>
      <c r="E5425" s="11" t="s">
        <v>149</v>
      </c>
      <c r="F5425" s="36" t="s">
        <v>26</v>
      </c>
      <c r="G5425" s="36" t="s">
        <v>237</v>
      </c>
      <c r="H5425" s="9" t="s">
        <v>7519</v>
      </c>
      <c r="I5425" s="12">
        <v>0</v>
      </c>
      <c r="J5425" s="12">
        <v>6</v>
      </c>
      <c r="K5425" s="12">
        <v>0</v>
      </c>
      <c r="L5425" s="12">
        <v>0</v>
      </c>
      <c r="M5425" s="12">
        <v>0</v>
      </c>
      <c r="N5425" s="39">
        <v>0</v>
      </c>
      <c r="O5425" s="31">
        <v>0</v>
      </c>
      <c r="P5425" s="36" t="s">
        <v>99</v>
      </c>
    </row>
    <row r="5426" spans="1:16" ht="36" x14ac:dyDescent="0.25">
      <c r="A5426" s="34">
        <v>41707</v>
      </c>
      <c r="B5426" s="34">
        <v>41707</v>
      </c>
      <c r="C5426" s="11">
        <v>2014</v>
      </c>
      <c r="D5426" s="11" t="s">
        <v>34</v>
      </c>
      <c r="E5426" s="11" t="s">
        <v>95</v>
      </c>
      <c r="F5426" s="36" t="s">
        <v>21</v>
      </c>
      <c r="G5426" s="36" t="s">
        <v>1293</v>
      </c>
      <c r="H5426" s="9" t="s">
        <v>7520</v>
      </c>
      <c r="I5426" s="12">
        <v>0</v>
      </c>
      <c r="J5426" s="12">
        <v>0</v>
      </c>
      <c r="K5426" s="12">
        <v>0</v>
      </c>
      <c r="L5426" s="12">
        <v>0</v>
      </c>
      <c r="M5426" s="12">
        <v>0</v>
      </c>
      <c r="N5426" s="39">
        <v>0</v>
      </c>
      <c r="O5426" s="31">
        <v>1.8102279999999999</v>
      </c>
      <c r="P5426" s="36" t="s">
        <v>7457</v>
      </c>
    </row>
    <row r="5427" spans="1:16" ht="72" x14ac:dyDescent="0.25">
      <c r="A5427" s="38">
        <v>41711</v>
      </c>
      <c r="B5427" s="38">
        <v>41711</v>
      </c>
      <c r="C5427" s="11">
        <v>2014</v>
      </c>
      <c r="D5427" s="35" t="s">
        <v>115</v>
      </c>
      <c r="E5427" s="11" t="s">
        <v>116</v>
      </c>
      <c r="F5427" s="36" t="s">
        <v>19</v>
      </c>
      <c r="G5427" s="36" t="s">
        <v>5094</v>
      </c>
      <c r="H5427" s="9" t="s">
        <v>7521</v>
      </c>
      <c r="I5427" s="12">
        <v>0</v>
      </c>
      <c r="J5427" s="12">
        <v>19</v>
      </c>
      <c r="K5427" s="12">
        <v>0</v>
      </c>
      <c r="L5427" s="12">
        <v>0</v>
      </c>
      <c r="M5427" s="12">
        <v>0</v>
      </c>
      <c r="N5427" s="39">
        <v>0</v>
      </c>
      <c r="O5427" s="31">
        <v>0</v>
      </c>
      <c r="P5427" s="36" t="s">
        <v>99</v>
      </c>
    </row>
    <row r="5428" spans="1:16" ht="72" x14ac:dyDescent="0.25">
      <c r="A5428" s="38">
        <v>41715</v>
      </c>
      <c r="B5428" s="38">
        <v>41715</v>
      </c>
      <c r="C5428" s="11">
        <v>2014</v>
      </c>
      <c r="D5428" s="35" t="s">
        <v>13</v>
      </c>
      <c r="E5428" s="11" t="s">
        <v>112</v>
      </c>
      <c r="F5428" s="36" t="s">
        <v>15</v>
      </c>
      <c r="G5428" s="36" t="s">
        <v>486</v>
      </c>
      <c r="H5428" s="9" t="s">
        <v>7522</v>
      </c>
      <c r="I5428" s="12">
        <v>2</v>
      </c>
      <c r="J5428" s="12">
        <v>4</v>
      </c>
      <c r="K5428" s="12">
        <v>0</v>
      </c>
      <c r="L5428" s="12">
        <v>0</v>
      </c>
      <c r="M5428" s="12">
        <v>0</v>
      </c>
      <c r="N5428" s="39">
        <v>0</v>
      </c>
      <c r="O5428" s="31">
        <v>0</v>
      </c>
      <c r="P5428" s="36" t="s">
        <v>99</v>
      </c>
    </row>
    <row r="5429" spans="1:16" ht="60" x14ac:dyDescent="0.25">
      <c r="A5429" s="38">
        <v>41718</v>
      </c>
      <c r="B5429" s="38">
        <v>41718</v>
      </c>
      <c r="C5429" s="11">
        <v>2014</v>
      </c>
      <c r="D5429" s="35" t="s">
        <v>115</v>
      </c>
      <c r="E5429" s="11" t="s">
        <v>116</v>
      </c>
      <c r="F5429" s="36" t="s">
        <v>19</v>
      </c>
      <c r="G5429" s="36" t="s">
        <v>1286</v>
      </c>
      <c r="H5429" s="9" t="s">
        <v>7523</v>
      </c>
      <c r="I5429" s="12">
        <v>1</v>
      </c>
      <c r="J5429" s="12">
        <v>20</v>
      </c>
      <c r="K5429" s="12">
        <v>0</v>
      </c>
      <c r="L5429" s="12">
        <v>0</v>
      </c>
      <c r="M5429" s="12">
        <v>0</v>
      </c>
      <c r="N5429" s="39">
        <v>0</v>
      </c>
      <c r="O5429" s="31">
        <v>0.2</v>
      </c>
      <c r="P5429" s="36" t="s">
        <v>99</v>
      </c>
    </row>
    <row r="5430" spans="1:16" ht="48" x14ac:dyDescent="0.25">
      <c r="A5430" s="38">
        <v>41719</v>
      </c>
      <c r="B5430" s="38">
        <v>41719</v>
      </c>
      <c r="C5430" s="11">
        <v>2014</v>
      </c>
      <c r="D5430" s="35" t="s">
        <v>115</v>
      </c>
      <c r="E5430" s="11" t="s">
        <v>116</v>
      </c>
      <c r="F5430" s="36" t="s">
        <v>51</v>
      </c>
      <c r="G5430" s="36" t="s">
        <v>310</v>
      </c>
      <c r="H5430" s="9" t="s">
        <v>7524</v>
      </c>
      <c r="I5430" s="12">
        <v>1</v>
      </c>
      <c r="J5430" s="12">
        <v>1</v>
      </c>
      <c r="K5430" s="12">
        <v>0</v>
      </c>
      <c r="L5430" s="12">
        <v>0</v>
      </c>
      <c r="M5430" s="12">
        <v>0</v>
      </c>
      <c r="N5430" s="39">
        <v>0</v>
      </c>
      <c r="O5430" s="31">
        <v>3.9690000000000003E-2</v>
      </c>
      <c r="P5430" s="36" t="s">
        <v>99</v>
      </c>
    </row>
    <row r="5431" spans="1:16" ht="36" x14ac:dyDescent="0.25">
      <c r="A5431" s="38">
        <v>41719</v>
      </c>
      <c r="B5431" s="38">
        <v>41719</v>
      </c>
      <c r="C5431" s="11">
        <v>2014</v>
      </c>
      <c r="D5431" s="35" t="s">
        <v>115</v>
      </c>
      <c r="E5431" s="11" t="s">
        <v>116</v>
      </c>
      <c r="F5431" s="36" t="s">
        <v>75</v>
      </c>
      <c r="G5431" s="36" t="s">
        <v>3010</v>
      </c>
      <c r="H5431" s="9" t="s">
        <v>7525</v>
      </c>
      <c r="I5431" s="12">
        <v>0</v>
      </c>
      <c r="J5431" s="12">
        <v>6</v>
      </c>
      <c r="K5431" s="12">
        <v>0</v>
      </c>
      <c r="L5431" s="12">
        <v>0</v>
      </c>
      <c r="M5431" s="12">
        <v>0</v>
      </c>
      <c r="N5431" s="39">
        <v>0</v>
      </c>
      <c r="O5431" s="31">
        <v>0</v>
      </c>
      <c r="P5431" s="36" t="s">
        <v>99</v>
      </c>
    </row>
    <row r="5432" spans="1:16" ht="48" x14ac:dyDescent="0.25">
      <c r="A5432" s="38">
        <v>41720</v>
      </c>
      <c r="B5432" s="38">
        <v>41720</v>
      </c>
      <c r="C5432" s="11">
        <v>2014</v>
      </c>
      <c r="D5432" s="35" t="s">
        <v>13</v>
      </c>
      <c r="E5432" s="11" t="s">
        <v>112</v>
      </c>
      <c r="F5432" s="36" t="s">
        <v>189</v>
      </c>
      <c r="G5432" s="36" t="s">
        <v>1018</v>
      </c>
      <c r="H5432" s="9" t="s">
        <v>7526</v>
      </c>
      <c r="I5432" s="12">
        <v>0</v>
      </c>
      <c r="J5432" s="12">
        <v>107</v>
      </c>
      <c r="K5432" s="12">
        <v>0</v>
      </c>
      <c r="L5432" s="12">
        <v>0</v>
      </c>
      <c r="M5432" s="12">
        <v>0</v>
      </c>
      <c r="N5432" s="39">
        <v>0</v>
      </c>
      <c r="O5432" s="31">
        <v>0</v>
      </c>
      <c r="P5432" s="36" t="s">
        <v>99</v>
      </c>
    </row>
    <row r="5433" spans="1:16" ht="60" x14ac:dyDescent="0.25">
      <c r="A5433" s="38">
        <v>41721</v>
      </c>
      <c r="B5433" s="38">
        <v>41721</v>
      </c>
      <c r="C5433" s="11">
        <v>2014</v>
      </c>
      <c r="D5433" s="11" t="s">
        <v>34</v>
      </c>
      <c r="E5433" s="11" t="s">
        <v>182</v>
      </c>
      <c r="F5433" s="36" t="s">
        <v>75</v>
      </c>
      <c r="G5433" s="36" t="s">
        <v>7527</v>
      </c>
      <c r="H5433" s="9" t="s">
        <v>7528</v>
      </c>
      <c r="I5433" s="12">
        <v>0</v>
      </c>
      <c r="J5433" s="12">
        <v>1000</v>
      </c>
      <c r="K5433" s="12">
        <v>200</v>
      </c>
      <c r="L5433" s="12">
        <v>0</v>
      </c>
      <c r="M5433" s="12">
        <v>0</v>
      </c>
      <c r="N5433" s="39">
        <v>10</v>
      </c>
      <c r="O5433" s="31">
        <v>4.0693455707000004</v>
      </c>
      <c r="P5433" s="36" t="s">
        <v>99</v>
      </c>
    </row>
    <row r="5434" spans="1:16" ht="36" x14ac:dyDescent="0.25">
      <c r="A5434" s="38">
        <v>41721</v>
      </c>
      <c r="B5434" s="38">
        <v>41721</v>
      </c>
      <c r="C5434" s="11">
        <v>2014</v>
      </c>
      <c r="D5434" s="35" t="s">
        <v>115</v>
      </c>
      <c r="E5434" s="11" t="s">
        <v>116</v>
      </c>
      <c r="F5434" s="36" t="s">
        <v>36</v>
      </c>
      <c r="G5434" s="36" t="s">
        <v>2483</v>
      </c>
      <c r="H5434" s="9" t="s">
        <v>7529</v>
      </c>
      <c r="I5434" s="12">
        <v>2</v>
      </c>
      <c r="J5434" s="12">
        <v>2</v>
      </c>
      <c r="K5434" s="12">
        <v>0</v>
      </c>
      <c r="L5434" s="12">
        <v>0</v>
      </c>
      <c r="M5434" s="12">
        <v>0</v>
      </c>
      <c r="N5434" s="39">
        <v>0</v>
      </c>
      <c r="O5434" s="31">
        <v>1</v>
      </c>
      <c r="P5434" s="36" t="s">
        <v>99</v>
      </c>
    </row>
    <row r="5435" spans="1:16" ht="60" x14ac:dyDescent="0.25">
      <c r="A5435" s="34">
        <v>41725</v>
      </c>
      <c r="B5435" s="34">
        <v>41725</v>
      </c>
      <c r="C5435" s="11">
        <v>2014</v>
      </c>
      <c r="D5435" s="35" t="s">
        <v>115</v>
      </c>
      <c r="E5435" s="11" t="s">
        <v>116</v>
      </c>
      <c r="F5435" s="36" t="s">
        <v>51</v>
      </c>
      <c r="G5435" s="36" t="s">
        <v>826</v>
      </c>
      <c r="H5435" s="9" t="s">
        <v>7530</v>
      </c>
      <c r="I5435" s="12">
        <v>1</v>
      </c>
      <c r="J5435" s="12">
        <v>4</v>
      </c>
      <c r="K5435" s="10">
        <v>0</v>
      </c>
      <c r="L5435" s="12">
        <v>0</v>
      </c>
      <c r="M5435" s="12">
        <v>0</v>
      </c>
      <c r="N5435" s="39">
        <v>0</v>
      </c>
      <c r="O5435" s="31">
        <v>0.42</v>
      </c>
      <c r="P5435" s="36" t="s">
        <v>99</v>
      </c>
    </row>
    <row r="5436" spans="1:16" ht="48" x14ac:dyDescent="0.25">
      <c r="A5436" s="38">
        <v>41729</v>
      </c>
      <c r="B5436" s="38">
        <v>41729</v>
      </c>
      <c r="C5436" s="11">
        <v>2014</v>
      </c>
      <c r="D5436" s="35" t="s">
        <v>115</v>
      </c>
      <c r="E5436" s="11" t="s">
        <v>116</v>
      </c>
      <c r="F5436" s="36" t="s">
        <v>62</v>
      </c>
      <c r="G5436" s="36" t="s">
        <v>2445</v>
      </c>
      <c r="H5436" s="9" t="s">
        <v>7531</v>
      </c>
      <c r="I5436" s="12">
        <v>6</v>
      </c>
      <c r="J5436" s="12">
        <v>21</v>
      </c>
      <c r="K5436" s="12">
        <v>0</v>
      </c>
      <c r="L5436" s="12">
        <v>0</v>
      </c>
      <c r="M5436" s="12">
        <v>0</v>
      </c>
      <c r="N5436" s="39">
        <v>0</v>
      </c>
      <c r="O5436" s="31">
        <v>0</v>
      </c>
      <c r="P5436" s="36" t="s">
        <v>99</v>
      </c>
    </row>
    <row r="5437" spans="1:16" ht="48" x14ac:dyDescent="0.25">
      <c r="A5437" s="34">
        <v>41734</v>
      </c>
      <c r="B5437" s="34">
        <v>41734</v>
      </c>
      <c r="C5437" s="11">
        <v>2014</v>
      </c>
      <c r="D5437" s="35" t="s">
        <v>115</v>
      </c>
      <c r="E5437" s="11" t="s">
        <v>116</v>
      </c>
      <c r="F5437" s="36" t="s">
        <v>165</v>
      </c>
      <c r="G5437" s="36" t="s">
        <v>799</v>
      </c>
      <c r="H5437" s="9" t="s">
        <v>7532</v>
      </c>
      <c r="I5437" s="12">
        <v>0</v>
      </c>
      <c r="J5437" s="12">
        <v>12</v>
      </c>
      <c r="K5437" s="10">
        <v>0</v>
      </c>
      <c r="L5437" s="12">
        <v>0</v>
      </c>
      <c r="M5437" s="12">
        <v>0</v>
      </c>
      <c r="N5437" s="39">
        <v>0</v>
      </c>
      <c r="O5437" s="31">
        <v>0.2</v>
      </c>
      <c r="P5437" s="36" t="s">
        <v>99</v>
      </c>
    </row>
    <row r="5438" spans="1:16" ht="36" x14ac:dyDescent="0.25">
      <c r="A5438" s="38">
        <v>41737</v>
      </c>
      <c r="B5438" s="38">
        <v>41738</v>
      </c>
      <c r="C5438" s="11">
        <v>2014</v>
      </c>
      <c r="D5438" s="11" t="s">
        <v>34</v>
      </c>
      <c r="E5438" s="11" t="s">
        <v>95</v>
      </c>
      <c r="F5438" s="36" t="s">
        <v>21</v>
      </c>
      <c r="G5438" s="9" t="s">
        <v>7533</v>
      </c>
      <c r="H5438" s="9" t="s">
        <v>7534</v>
      </c>
      <c r="I5438" s="12">
        <v>0</v>
      </c>
      <c r="J5438" s="12">
        <v>237</v>
      </c>
      <c r="K5438" s="12">
        <v>0</v>
      </c>
      <c r="L5438" s="12">
        <v>0</v>
      </c>
      <c r="M5438" s="12">
        <v>0</v>
      </c>
      <c r="N5438" s="39">
        <v>755.5</v>
      </c>
      <c r="O5438" s="31">
        <v>94.6</v>
      </c>
      <c r="P5438" s="36" t="s">
        <v>41</v>
      </c>
    </row>
    <row r="5439" spans="1:16" ht="60" x14ac:dyDescent="0.25">
      <c r="A5439" s="34">
        <v>41739</v>
      </c>
      <c r="B5439" s="34">
        <v>41739</v>
      </c>
      <c r="C5439" s="11">
        <v>2014</v>
      </c>
      <c r="D5439" s="35" t="s">
        <v>115</v>
      </c>
      <c r="E5439" s="11" t="s">
        <v>116</v>
      </c>
      <c r="F5439" s="36" t="s">
        <v>15</v>
      </c>
      <c r="G5439" s="36" t="s">
        <v>7535</v>
      </c>
      <c r="H5439" s="9" t="s">
        <v>7536</v>
      </c>
      <c r="I5439" s="12">
        <v>4</v>
      </c>
      <c r="J5439" s="12">
        <v>29</v>
      </c>
      <c r="K5439" s="10">
        <v>0</v>
      </c>
      <c r="L5439" s="12">
        <v>0</v>
      </c>
      <c r="M5439" s="12">
        <v>0</v>
      </c>
      <c r="N5439" s="39">
        <v>0</v>
      </c>
      <c r="O5439" s="31">
        <v>0.1</v>
      </c>
      <c r="P5439" s="36" t="s">
        <v>99</v>
      </c>
    </row>
    <row r="5440" spans="1:16" ht="96" x14ac:dyDescent="0.25">
      <c r="A5440" s="34">
        <v>41742</v>
      </c>
      <c r="B5440" s="34">
        <v>41742</v>
      </c>
      <c r="C5440" s="11">
        <v>2014</v>
      </c>
      <c r="D5440" s="35" t="s">
        <v>115</v>
      </c>
      <c r="E5440" s="11" t="s">
        <v>116</v>
      </c>
      <c r="F5440" s="36" t="s">
        <v>162</v>
      </c>
      <c r="G5440" s="36" t="s">
        <v>5919</v>
      </c>
      <c r="H5440" s="9" t="s">
        <v>7537</v>
      </c>
      <c r="I5440" s="12">
        <v>36</v>
      </c>
      <c r="J5440" s="12">
        <v>40</v>
      </c>
      <c r="K5440" s="10">
        <v>0</v>
      </c>
      <c r="L5440" s="12">
        <v>0</v>
      </c>
      <c r="M5440" s="12">
        <v>0</v>
      </c>
      <c r="N5440" s="39">
        <v>0</v>
      </c>
      <c r="O5440" s="31">
        <v>0.5</v>
      </c>
      <c r="P5440" s="36" t="s">
        <v>99</v>
      </c>
    </row>
    <row r="5441" spans="1:16" ht="60" x14ac:dyDescent="0.25">
      <c r="A5441" s="38">
        <v>41745</v>
      </c>
      <c r="B5441" s="38">
        <v>41745</v>
      </c>
      <c r="C5441" s="11">
        <v>2014</v>
      </c>
      <c r="D5441" s="35" t="s">
        <v>115</v>
      </c>
      <c r="E5441" s="11" t="s">
        <v>116</v>
      </c>
      <c r="F5441" s="36" t="s">
        <v>51</v>
      </c>
      <c r="G5441" s="36" t="s">
        <v>4893</v>
      </c>
      <c r="H5441" s="9" t="s">
        <v>7538</v>
      </c>
      <c r="I5441" s="12">
        <v>0</v>
      </c>
      <c r="J5441" s="12">
        <v>2</v>
      </c>
      <c r="K5441" s="12">
        <v>0</v>
      </c>
      <c r="L5441" s="12">
        <v>0</v>
      </c>
      <c r="M5441" s="12">
        <v>0</v>
      </c>
      <c r="N5441" s="39">
        <v>0</v>
      </c>
      <c r="O5441" s="31">
        <v>1.1812499999999999</v>
      </c>
      <c r="P5441" s="36" t="s">
        <v>99</v>
      </c>
    </row>
    <row r="5442" spans="1:16" ht="48" x14ac:dyDescent="0.25">
      <c r="A5442" s="38">
        <v>41746</v>
      </c>
      <c r="B5442" s="38">
        <v>41746</v>
      </c>
      <c r="C5442" s="11">
        <v>2014</v>
      </c>
      <c r="D5442" s="35" t="s">
        <v>115</v>
      </c>
      <c r="E5442" s="11" t="s">
        <v>116</v>
      </c>
      <c r="F5442" s="36" t="s">
        <v>36</v>
      </c>
      <c r="G5442" s="36" t="s">
        <v>830</v>
      </c>
      <c r="H5442" s="9" t="s">
        <v>7539</v>
      </c>
      <c r="I5442" s="12">
        <v>5</v>
      </c>
      <c r="J5442" s="12">
        <v>15</v>
      </c>
      <c r="K5442" s="12">
        <v>0</v>
      </c>
      <c r="L5442" s="12">
        <v>0</v>
      </c>
      <c r="M5442" s="12">
        <v>0</v>
      </c>
      <c r="N5442" s="39">
        <v>0</v>
      </c>
      <c r="O5442" s="31">
        <v>0.1</v>
      </c>
      <c r="P5442" s="36" t="s">
        <v>99</v>
      </c>
    </row>
    <row r="5443" spans="1:16" ht="36" x14ac:dyDescent="0.25">
      <c r="A5443" s="38">
        <v>41748</v>
      </c>
      <c r="B5443" s="38">
        <v>41748</v>
      </c>
      <c r="C5443" s="11">
        <v>2014</v>
      </c>
      <c r="D5443" s="35" t="s">
        <v>115</v>
      </c>
      <c r="E5443" s="11" t="s">
        <v>116</v>
      </c>
      <c r="F5443" s="36" t="s">
        <v>97</v>
      </c>
      <c r="G5443" s="36" t="s">
        <v>97</v>
      </c>
      <c r="H5443" s="9" t="s">
        <v>7540</v>
      </c>
      <c r="I5443" s="12">
        <v>2</v>
      </c>
      <c r="J5443" s="12">
        <v>33</v>
      </c>
      <c r="K5443" s="12">
        <v>0</v>
      </c>
      <c r="L5443" s="12">
        <v>0</v>
      </c>
      <c r="M5443" s="12">
        <v>0</v>
      </c>
      <c r="N5443" s="39">
        <v>0</v>
      </c>
      <c r="O5443" s="31">
        <v>0.42</v>
      </c>
      <c r="P5443" s="36" t="s">
        <v>99</v>
      </c>
    </row>
    <row r="5444" spans="1:16" ht="48" x14ac:dyDescent="0.25">
      <c r="A5444" s="38">
        <v>41748</v>
      </c>
      <c r="B5444" s="38">
        <v>41748</v>
      </c>
      <c r="C5444" s="11">
        <v>2014</v>
      </c>
      <c r="D5444" s="35" t="s">
        <v>115</v>
      </c>
      <c r="E5444" s="11" t="s">
        <v>116</v>
      </c>
      <c r="F5444" s="36" t="s">
        <v>51</v>
      </c>
      <c r="G5444" s="36" t="s">
        <v>826</v>
      </c>
      <c r="H5444" s="9" t="s">
        <v>7541</v>
      </c>
      <c r="I5444" s="12">
        <v>11</v>
      </c>
      <c r="J5444" s="12">
        <v>21</v>
      </c>
      <c r="K5444" s="12">
        <v>0</v>
      </c>
      <c r="L5444" s="12">
        <v>0</v>
      </c>
      <c r="M5444" s="12">
        <v>0</v>
      </c>
      <c r="N5444" s="39">
        <v>0</v>
      </c>
      <c r="O5444" s="31">
        <v>0.11907</v>
      </c>
      <c r="P5444" s="36" t="s">
        <v>99</v>
      </c>
    </row>
    <row r="5445" spans="1:16" ht="60" x14ac:dyDescent="0.25">
      <c r="A5445" s="38">
        <v>41752</v>
      </c>
      <c r="B5445" s="38">
        <v>41752</v>
      </c>
      <c r="C5445" s="11">
        <v>2014</v>
      </c>
      <c r="D5445" s="35" t="s">
        <v>13</v>
      </c>
      <c r="E5445" s="11" t="s">
        <v>112</v>
      </c>
      <c r="F5445" s="36" t="s">
        <v>75</v>
      </c>
      <c r="G5445" s="36" t="s">
        <v>1500</v>
      </c>
      <c r="H5445" s="9" t="s">
        <v>7542</v>
      </c>
      <c r="I5445" s="12">
        <v>0</v>
      </c>
      <c r="J5445" s="12">
        <v>877</v>
      </c>
      <c r="K5445" s="12">
        <v>0</v>
      </c>
      <c r="L5445" s="12">
        <v>0</v>
      </c>
      <c r="M5445" s="12">
        <v>0</v>
      </c>
      <c r="N5445" s="39">
        <v>0</v>
      </c>
      <c r="O5445" s="31">
        <v>0</v>
      </c>
      <c r="P5445" s="36" t="s">
        <v>99</v>
      </c>
    </row>
    <row r="5446" spans="1:16" ht="60" x14ac:dyDescent="0.25">
      <c r="A5446" s="38">
        <v>41754</v>
      </c>
      <c r="B5446" s="38">
        <v>41754</v>
      </c>
      <c r="C5446" s="11">
        <v>2014</v>
      </c>
      <c r="D5446" s="35" t="s">
        <v>115</v>
      </c>
      <c r="E5446" s="11" t="s">
        <v>116</v>
      </c>
      <c r="F5446" s="36" t="s">
        <v>162</v>
      </c>
      <c r="G5446" s="36" t="s">
        <v>3815</v>
      </c>
      <c r="H5446" s="9" t="s">
        <v>7543</v>
      </c>
      <c r="I5446" s="12">
        <v>2</v>
      </c>
      <c r="J5446" s="12">
        <v>12</v>
      </c>
      <c r="K5446" s="12">
        <v>0</v>
      </c>
      <c r="L5446" s="12">
        <v>0</v>
      </c>
      <c r="M5446" s="12">
        <v>0</v>
      </c>
      <c r="N5446" s="39">
        <v>0</v>
      </c>
      <c r="O5446" s="31">
        <v>0.5</v>
      </c>
      <c r="P5446" s="36" t="s">
        <v>99</v>
      </c>
    </row>
    <row r="5447" spans="1:16" ht="48" x14ac:dyDescent="0.25">
      <c r="A5447" s="38">
        <v>41756</v>
      </c>
      <c r="B5447" s="38">
        <v>41756</v>
      </c>
      <c r="C5447" s="11">
        <v>2014</v>
      </c>
      <c r="D5447" s="11" t="s">
        <v>34</v>
      </c>
      <c r="E5447" s="11" t="s">
        <v>333</v>
      </c>
      <c r="F5447" s="36" t="s">
        <v>162</v>
      </c>
      <c r="G5447" s="9" t="s">
        <v>7544</v>
      </c>
      <c r="H5447" s="9" t="s">
        <v>7545</v>
      </c>
      <c r="I5447" s="12">
        <v>0</v>
      </c>
      <c r="J5447" s="12">
        <v>4615</v>
      </c>
      <c r="K5447" s="12">
        <v>923</v>
      </c>
      <c r="L5447" s="12">
        <v>0</v>
      </c>
      <c r="M5447" s="12">
        <v>0</v>
      </c>
      <c r="N5447" s="39">
        <v>0</v>
      </c>
      <c r="O5447" s="31">
        <v>13.06830808</v>
      </c>
      <c r="P5447" s="36" t="s">
        <v>4834</v>
      </c>
    </row>
    <row r="5448" spans="1:16" ht="60" x14ac:dyDescent="0.25">
      <c r="A5448" s="38">
        <v>41759</v>
      </c>
      <c r="B5448" s="38">
        <v>41759</v>
      </c>
      <c r="C5448" s="11">
        <v>2014</v>
      </c>
      <c r="D5448" s="11" t="s">
        <v>34</v>
      </c>
      <c r="E5448" s="11" t="s">
        <v>35</v>
      </c>
      <c r="F5448" s="36" t="s">
        <v>97</v>
      </c>
      <c r="G5448" s="36" t="s">
        <v>5748</v>
      </c>
      <c r="H5448" s="9" t="s">
        <v>7546</v>
      </c>
      <c r="I5448" s="12">
        <v>7</v>
      </c>
      <c r="J5448" s="12">
        <v>7</v>
      </c>
      <c r="K5448" s="12">
        <v>0</v>
      </c>
      <c r="L5448" s="12">
        <v>0</v>
      </c>
      <c r="M5448" s="12">
        <v>0</v>
      </c>
      <c r="N5448" s="39">
        <v>0</v>
      </c>
      <c r="O5448" s="31">
        <v>0</v>
      </c>
      <c r="P5448" s="36" t="s">
        <v>99</v>
      </c>
    </row>
    <row r="5449" spans="1:16" ht="36" x14ac:dyDescent="0.25">
      <c r="A5449" s="38">
        <v>41763</v>
      </c>
      <c r="B5449" s="38">
        <v>41763</v>
      </c>
      <c r="C5449" s="11">
        <v>2014</v>
      </c>
      <c r="D5449" s="35" t="s">
        <v>13</v>
      </c>
      <c r="E5449" s="11" t="s">
        <v>112</v>
      </c>
      <c r="F5449" s="36" t="s">
        <v>19</v>
      </c>
      <c r="G5449" s="36" t="s">
        <v>1282</v>
      </c>
      <c r="H5449" s="9" t="s">
        <v>7547</v>
      </c>
      <c r="I5449" s="12">
        <v>0</v>
      </c>
      <c r="J5449" s="12">
        <v>0</v>
      </c>
      <c r="K5449" s="12">
        <v>0</v>
      </c>
      <c r="L5449" s="12">
        <v>0</v>
      </c>
      <c r="M5449" s="12">
        <v>0</v>
      </c>
      <c r="N5449" s="39">
        <v>0</v>
      </c>
      <c r="O5449" s="31">
        <v>0</v>
      </c>
      <c r="P5449" s="36" t="s">
        <v>99</v>
      </c>
    </row>
    <row r="5450" spans="1:16" ht="48" x14ac:dyDescent="0.25">
      <c r="A5450" s="38">
        <v>41766</v>
      </c>
      <c r="B5450" s="38">
        <v>41767</v>
      </c>
      <c r="C5450" s="11">
        <v>2014</v>
      </c>
      <c r="D5450" s="11" t="s">
        <v>34</v>
      </c>
      <c r="E5450" s="11" t="s">
        <v>35</v>
      </c>
      <c r="F5450" s="36" t="s">
        <v>15</v>
      </c>
      <c r="G5450" s="36" t="s">
        <v>7548</v>
      </c>
      <c r="H5450" s="9" t="s">
        <v>7549</v>
      </c>
      <c r="I5450" s="12">
        <v>0</v>
      </c>
      <c r="J5450" s="12">
        <v>6265</v>
      </c>
      <c r="K5450" s="12">
        <v>1253</v>
      </c>
      <c r="L5450" s="12">
        <v>0</v>
      </c>
      <c r="M5450" s="12">
        <v>0</v>
      </c>
      <c r="N5450" s="39">
        <v>0</v>
      </c>
      <c r="O5450" s="31">
        <v>6.9708800000000002</v>
      </c>
      <c r="P5450" s="36" t="s">
        <v>99</v>
      </c>
    </row>
    <row r="5451" spans="1:16" ht="72" x14ac:dyDescent="0.25">
      <c r="A5451" s="38">
        <v>41769</v>
      </c>
      <c r="B5451" s="38">
        <v>41769</v>
      </c>
      <c r="C5451" s="11">
        <v>2014</v>
      </c>
      <c r="D5451" s="35" t="s">
        <v>115</v>
      </c>
      <c r="E5451" s="11" t="s">
        <v>116</v>
      </c>
      <c r="F5451" s="36" t="s">
        <v>75</v>
      </c>
      <c r="G5451" s="36" t="s">
        <v>574</v>
      </c>
      <c r="H5451" s="9" t="s">
        <v>7550</v>
      </c>
      <c r="I5451" s="12">
        <v>0</v>
      </c>
      <c r="J5451" s="12">
        <v>1</v>
      </c>
      <c r="K5451" s="12">
        <v>0</v>
      </c>
      <c r="L5451" s="12">
        <v>0</v>
      </c>
      <c r="M5451" s="12">
        <v>0</v>
      </c>
      <c r="N5451" s="39">
        <v>0</v>
      </c>
      <c r="O5451" s="31">
        <v>0.36813000000000001</v>
      </c>
      <c r="P5451" s="36" t="s">
        <v>99</v>
      </c>
    </row>
    <row r="5452" spans="1:16" ht="72" x14ac:dyDescent="0.25">
      <c r="A5452" s="38">
        <v>41772</v>
      </c>
      <c r="B5452" s="38">
        <v>41772</v>
      </c>
      <c r="C5452" s="11">
        <v>2014</v>
      </c>
      <c r="D5452" s="35" t="s">
        <v>13</v>
      </c>
      <c r="E5452" s="11" t="s">
        <v>112</v>
      </c>
      <c r="F5452" s="36" t="s">
        <v>51</v>
      </c>
      <c r="G5452" s="36" t="s">
        <v>1220</v>
      </c>
      <c r="H5452" s="9" t="s">
        <v>7551</v>
      </c>
      <c r="I5452" s="12">
        <v>1</v>
      </c>
      <c r="J5452" s="12">
        <v>108</v>
      </c>
      <c r="K5452" s="12">
        <v>0</v>
      </c>
      <c r="L5452" s="12">
        <v>0</v>
      </c>
      <c r="M5452" s="12">
        <v>0</v>
      </c>
      <c r="N5452" s="39">
        <v>0</v>
      </c>
      <c r="O5452" s="31">
        <v>0</v>
      </c>
      <c r="P5452" s="36" t="s">
        <v>99</v>
      </c>
    </row>
    <row r="5453" spans="1:16" ht="48" x14ac:dyDescent="0.25">
      <c r="A5453" s="38">
        <v>41773</v>
      </c>
      <c r="B5453" s="38">
        <v>41773</v>
      </c>
      <c r="C5453" s="11">
        <v>2014</v>
      </c>
      <c r="D5453" s="11" t="s">
        <v>34</v>
      </c>
      <c r="E5453" s="11" t="s">
        <v>333</v>
      </c>
      <c r="F5453" s="36" t="s">
        <v>92</v>
      </c>
      <c r="G5453" s="36" t="s">
        <v>7552</v>
      </c>
      <c r="H5453" s="9" t="s">
        <v>7553</v>
      </c>
      <c r="I5453" s="12">
        <v>2</v>
      </c>
      <c r="J5453" s="12">
        <v>3</v>
      </c>
      <c r="K5453" s="12">
        <v>0</v>
      </c>
      <c r="L5453" s="12">
        <v>0</v>
      </c>
      <c r="M5453" s="12">
        <v>0</v>
      </c>
      <c r="N5453" s="39">
        <v>0</v>
      </c>
      <c r="O5453" s="31">
        <v>0</v>
      </c>
      <c r="P5453" s="36" t="s">
        <v>99</v>
      </c>
    </row>
    <row r="5454" spans="1:16" ht="84" x14ac:dyDescent="0.25">
      <c r="A5454" s="38">
        <v>41774</v>
      </c>
      <c r="B5454" s="38">
        <v>41774</v>
      </c>
      <c r="C5454" s="11">
        <v>2014</v>
      </c>
      <c r="D5454" s="35" t="s">
        <v>13</v>
      </c>
      <c r="E5454" s="11" t="s">
        <v>125</v>
      </c>
      <c r="F5454" s="36" t="s">
        <v>69</v>
      </c>
      <c r="G5454" s="36" t="s">
        <v>2839</v>
      </c>
      <c r="H5454" s="9" t="s">
        <v>7554</v>
      </c>
      <c r="I5454" s="12">
        <v>3</v>
      </c>
      <c r="J5454" s="12">
        <v>19</v>
      </c>
      <c r="K5454" s="12">
        <v>0</v>
      </c>
      <c r="L5454" s="12">
        <v>0</v>
      </c>
      <c r="M5454" s="12">
        <v>0</v>
      </c>
      <c r="N5454" s="39">
        <v>0</v>
      </c>
      <c r="O5454" s="31">
        <v>0.71442000000000005</v>
      </c>
      <c r="P5454" s="36" t="s">
        <v>99</v>
      </c>
    </row>
    <row r="5455" spans="1:16" ht="48" x14ac:dyDescent="0.25">
      <c r="A5455" s="38">
        <v>41774</v>
      </c>
      <c r="B5455" s="38">
        <v>41774</v>
      </c>
      <c r="C5455" s="11">
        <v>2014</v>
      </c>
      <c r="D5455" s="35" t="s">
        <v>13</v>
      </c>
      <c r="E5455" s="11" t="s">
        <v>125</v>
      </c>
      <c r="F5455" s="36" t="s">
        <v>162</v>
      </c>
      <c r="G5455" s="36" t="s">
        <v>3641</v>
      </c>
      <c r="H5455" s="9" t="s">
        <v>7555</v>
      </c>
      <c r="I5455" s="12">
        <v>1</v>
      </c>
      <c r="J5455" s="12">
        <v>2</v>
      </c>
      <c r="K5455" s="12">
        <v>0</v>
      </c>
      <c r="L5455" s="12">
        <v>0</v>
      </c>
      <c r="M5455" s="12">
        <v>0</v>
      </c>
      <c r="N5455" s="39">
        <v>0</v>
      </c>
      <c r="O5455" s="31">
        <v>0</v>
      </c>
      <c r="P5455" s="36" t="s">
        <v>99</v>
      </c>
    </row>
    <row r="5456" spans="1:16" ht="72" x14ac:dyDescent="0.25">
      <c r="A5456" s="38">
        <v>41774</v>
      </c>
      <c r="B5456" s="38">
        <v>41774</v>
      </c>
      <c r="C5456" s="11">
        <v>2014</v>
      </c>
      <c r="D5456" s="35" t="s">
        <v>115</v>
      </c>
      <c r="E5456" s="11" t="s">
        <v>116</v>
      </c>
      <c r="F5456" s="36" t="s">
        <v>189</v>
      </c>
      <c r="G5456" s="36" t="s">
        <v>1018</v>
      </c>
      <c r="H5456" s="9" t="s">
        <v>7556</v>
      </c>
      <c r="I5456" s="12">
        <v>10</v>
      </c>
      <c r="J5456" s="12">
        <v>14</v>
      </c>
      <c r="K5456" s="12">
        <v>0</v>
      </c>
      <c r="L5456" s="12">
        <v>0</v>
      </c>
      <c r="M5456" s="12">
        <v>0</v>
      </c>
      <c r="N5456" s="39">
        <v>0</v>
      </c>
      <c r="O5456" s="31">
        <v>0.70874999999999999</v>
      </c>
      <c r="P5456" s="36" t="s">
        <v>99</v>
      </c>
    </row>
    <row r="5457" spans="1:16" ht="48" x14ac:dyDescent="0.25">
      <c r="A5457" s="38">
        <v>41774</v>
      </c>
      <c r="B5457" s="38">
        <v>41774</v>
      </c>
      <c r="C5457" s="11">
        <v>2014</v>
      </c>
      <c r="D5457" s="35" t="s">
        <v>115</v>
      </c>
      <c r="E5457" s="11" t="s">
        <v>116</v>
      </c>
      <c r="F5457" s="36" t="s">
        <v>32</v>
      </c>
      <c r="G5457" s="36" t="s">
        <v>7557</v>
      </c>
      <c r="H5457" s="9" t="s">
        <v>7558</v>
      </c>
      <c r="I5457" s="12">
        <v>6</v>
      </c>
      <c r="J5457" s="12">
        <v>18</v>
      </c>
      <c r="K5457" s="12">
        <v>0</v>
      </c>
      <c r="L5457" s="12">
        <v>0</v>
      </c>
      <c r="M5457" s="12">
        <v>0</v>
      </c>
      <c r="N5457" s="39">
        <v>0</v>
      </c>
      <c r="O5457" s="31">
        <v>0.70874999999999999</v>
      </c>
      <c r="P5457" s="36" t="s">
        <v>99</v>
      </c>
    </row>
    <row r="5458" spans="1:16" ht="48" x14ac:dyDescent="0.25">
      <c r="A5458" s="38">
        <v>41775</v>
      </c>
      <c r="B5458" s="38">
        <v>41775</v>
      </c>
      <c r="C5458" s="11">
        <v>2014</v>
      </c>
      <c r="D5458" s="35" t="s">
        <v>13</v>
      </c>
      <c r="E5458" s="11" t="s">
        <v>125</v>
      </c>
      <c r="F5458" s="36" t="s">
        <v>51</v>
      </c>
      <c r="G5458" s="36" t="s">
        <v>214</v>
      </c>
      <c r="H5458" s="9" t="s">
        <v>7559</v>
      </c>
      <c r="I5458" s="12">
        <v>1</v>
      </c>
      <c r="J5458" s="12">
        <v>5</v>
      </c>
      <c r="K5458" s="12">
        <v>0</v>
      </c>
      <c r="L5458" s="12">
        <v>0</v>
      </c>
      <c r="M5458" s="12">
        <v>0</v>
      </c>
      <c r="N5458" s="39">
        <v>0</v>
      </c>
      <c r="O5458" s="31">
        <v>0</v>
      </c>
      <c r="P5458" s="36" t="s">
        <v>99</v>
      </c>
    </row>
    <row r="5459" spans="1:16" ht="36" x14ac:dyDescent="0.25">
      <c r="A5459" s="38">
        <v>41776</v>
      </c>
      <c r="B5459" s="38">
        <v>41776</v>
      </c>
      <c r="C5459" s="11">
        <v>2014</v>
      </c>
      <c r="D5459" s="35" t="s">
        <v>13</v>
      </c>
      <c r="E5459" s="11" t="s">
        <v>125</v>
      </c>
      <c r="F5459" s="36" t="s">
        <v>55</v>
      </c>
      <c r="G5459" s="36" t="s">
        <v>345</v>
      </c>
      <c r="H5459" s="9" t="s">
        <v>7560</v>
      </c>
      <c r="I5459" s="12">
        <v>1</v>
      </c>
      <c r="J5459" s="12">
        <v>9</v>
      </c>
      <c r="K5459" s="12">
        <v>0</v>
      </c>
      <c r="L5459" s="12">
        <v>0</v>
      </c>
      <c r="M5459" s="12">
        <v>0</v>
      </c>
      <c r="N5459" s="39">
        <v>0</v>
      </c>
      <c r="O5459" s="31">
        <v>0</v>
      </c>
      <c r="P5459" s="36" t="s">
        <v>99</v>
      </c>
    </row>
    <row r="5460" spans="1:16" ht="60" x14ac:dyDescent="0.25">
      <c r="A5460" s="38">
        <v>41777</v>
      </c>
      <c r="B5460" s="38">
        <v>41777</v>
      </c>
      <c r="C5460" s="11">
        <v>2014</v>
      </c>
      <c r="D5460" s="35" t="s">
        <v>115</v>
      </c>
      <c r="E5460" s="11" t="s">
        <v>116</v>
      </c>
      <c r="F5460" s="36" t="s">
        <v>15</v>
      </c>
      <c r="G5460" s="36" t="s">
        <v>2360</v>
      </c>
      <c r="H5460" s="9" t="s">
        <v>7561</v>
      </c>
      <c r="I5460" s="12">
        <v>1</v>
      </c>
      <c r="J5460" s="12">
        <v>40</v>
      </c>
      <c r="K5460" s="12">
        <v>0</v>
      </c>
      <c r="L5460" s="12">
        <v>0</v>
      </c>
      <c r="M5460" s="12">
        <v>0</v>
      </c>
      <c r="N5460" s="39">
        <v>0</v>
      </c>
      <c r="O5460" s="31">
        <v>0.42</v>
      </c>
      <c r="P5460" s="36" t="s">
        <v>99</v>
      </c>
    </row>
    <row r="5461" spans="1:16" ht="60" x14ac:dyDescent="0.25">
      <c r="A5461" s="38">
        <v>41778</v>
      </c>
      <c r="B5461" s="38">
        <v>41778</v>
      </c>
      <c r="C5461" s="11">
        <v>2014</v>
      </c>
      <c r="D5461" s="35" t="s">
        <v>13</v>
      </c>
      <c r="E5461" s="11" t="s">
        <v>14</v>
      </c>
      <c r="F5461" s="36" t="s">
        <v>72</v>
      </c>
      <c r="G5461" s="36" t="s">
        <v>7562</v>
      </c>
      <c r="H5461" s="9" t="s">
        <v>7563</v>
      </c>
      <c r="I5461" s="12">
        <v>0</v>
      </c>
      <c r="J5461" s="12">
        <v>250</v>
      </c>
      <c r="K5461" s="12">
        <v>3</v>
      </c>
      <c r="L5461" s="12">
        <v>0</v>
      </c>
      <c r="M5461" s="12">
        <v>0</v>
      </c>
      <c r="N5461" s="39">
        <v>40.299999999999997</v>
      </c>
      <c r="O5461" s="31">
        <v>0.32990079999999999</v>
      </c>
      <c r="P5461" s="36" t="s">
        <v>99</v>
      </c>
    </row>
    <row r="5462" spans="1:16" ht="60" x14ac:dyDescent="0.25">
      <c r="A5462" s="38">
        <v>41778</v>
      </c>
      <c r="B5462" s="38">
        <v>41778</v>
      </c>
      <c r="C5462" s="11">
        <v>2014</v>
      </c>
      <c r="D5462" s="35" t="s">
        <v>115</v>
      </c>
      <c r="E5462" s="11" t="s">
        <v>116</v>
      </c>
      <c r="F5462" s="36" t="s">
        <v>55</v>
      </c>
      <c r="G5462" s="36" t="s">
        <v>2618</v>
      </c>
      <c r="H5462" s="9" t="s">
        <v>7564</v>
      </c>
      <c r="I5462" s="12">
        <v>1</v>
      </c>
      <c r="J5462" s="12">
        <v>2</v>
      </c>
      <c r="K5462" s="12">
        <v>0</v>
      </c>
      <c r="L5462" s="12">
        <v>0</v>
      </c>
      <c r="M5462" s="12">
        <v>0</v>
      </c>
      <c r="N5462" s="39">
        <v>0</v>
      </c>
      <c r="O5462" s="31">
        <v>0.57750000000000001</v>
      </c>
      <c r="P5462" s="36" t="s">
        <v>99</v>
      </c>
    </row>
    <row r="5463" spans="1:16" ht="84" x14ac:dyDescent="0.25">
      <c r="A5463" s="38">
        <v>41780</v>
      </c>
      <c r="B5463" s="38">
        <v>41780</v>
      </c>
      <c r="C5463" s="11">
        <v>2014</v>
      </c>
      <c r="D5463" s="35" t="s">
        <v>115</v>
      </c>
      <c r="E5463" s="11" t="s">
        <v>116</v>
      </c>
      <c r="F5463" s="36" t="s">
        <v>75</v>
      </c>
      <c r="G5463" s="36" t="s">
        <v>952</v>
      </c>
      <c r="H5463" s="9" t="s">
        <v>7565</v>
      </c>
      <c r="I5463" s="12">
        <v>3</v>
      </c>
      <c r="J5463" s="12">
        <v>24</v>
      </c>
      <c r="K5463" s="12">
        <v>0</v>
      </c>
      <c r="L5463" s="12">
        <v>0</v>
      </c>
      <c r="M5463" s="12">
        <v>0</v>
      </c>
      <c r="N5463" s="39">
        <v>0</v>
      </c>
      <c r="O5463" s="31">
        <v>0.99750000000000005</v>
      </c>
      <c r="P5463" s="36" t="s">
        <v>99</v>
      </c>
    </row>
    <row r="5464" spans="1:16" ht="36" x14ac:dyDescent="0.25">
      <c r="A5464" s="38">
        <v>41781</v>
      </c>
      <c r="B5464" s="38">
        <v>41800</v>
      </c>
      <c r="C5464" s="11">
        <v>2014</v>
      </c>
      <c r="D5464" s="11" t="s">
        <v>34</v>
      </c>
      <c r="E5464" s="11" t="s">
        <v>50</v>
      </c>
      <c r="F5464" s="36" t="s">
        <v>598</v>
      </c>
      <c r="G5464" s="36" t="s">
        <v>7566</v>
      </c>
      <c r="H5464" s="9" t="s">
        <v>7567</v>
      </c>
      <c r="I5464" s="12">
        <v>0</v>
      </c>
      <c r="J5464" s="12">
        <v>245</v>
      </c>
      <c r="K5464" s="12">
        <v>0</v>
      </c>
      <c r="L5464" s="12">
        <v>0</v>
      </c>
      <c r="M5464" s="12">
        <v>0</v>
      </c>
      <c r="N5464" s="39">
        <v>3527.5</v>
      </c>
      <c r="O5464" s="31">
        <v>38.4</v>
      </c>
      <c r="P5464" s="36" t="s">
        <v>41</v>
      </c>
    </row>
    <row r="5465" spans="1:16" ht="60" x14ac:dyDescent="0.25">
      <c r="A5465" s="38">
        <v>41786</v>
      </c>
      <c r="B5465" s="38">
        <v>41786</v>
      </c>
      <c r="C5465" s="11">
        <v>2014</v>
      </c>
      <c r="D5465" s="11" t="s">
        <v>34</v>
      </c>
      <c r="E5465" s="11" t="s">
        <v>35</v>
      </c>
      <c r="F5465" s="36" t="s">
        <v>75</v>
      </c>
      <c r="G5465" s="36" t="s">
        <v>706</v>
      </c>
      <c r="H5465" s="9" t="s">
        <v>7568</v>
      </c>
      <c r="I5465" s="12">
        <v>2</v>
      </c>
      <c r="J5465" s="12">
        <v>30</v>
      </c>
      <c r="K5465" s="12">
        <v>6</v>
      </c>
      <c r="L5465" s="12">
        <v>0</v>
      </c>
      <c r="M5465" s="12">
        <v>0</v>
      </c>
      <c r="N5465" s="39">
        <v>0</v>
      </c>
      <c r="O5465" s="31">
        <v>3.3000000000000002E-2</v>
      </c>
      <c r="P5465" s="36" t="s">
        <v>99</v>
      </c>
    </row>
    <row r="5466" spans="1:16" ht="48" x14ac:dyDescent="0.25">
      <c r="A5466" s="38">
        <v>41787</v>
      </c>
      <c r="B5466" s="38">
        <v>41787</v>
      </c>
      <c r="C5466" s="11">
        <v>2014</v>
      </c>
      <c r="D5466" s="35" t="s">
        <v>115</v>
      </c>
      <c r="E5466" s="11" t="s">
        <v>116</v>
      </c>
      <c r="F5466" s="36" t="s">
        <v>162</v>
      </c>
      <c r="G5466" s="36" t="s">
        <v>4287</v>
      </c>
      <c r="H5466" s="9" t="s">
        <v>7569</v>
      </c>
      <c r="I5466" s="12">
        <v>0</v>
      </c>
      <c r="J5466" s="12">
        <v>18</v>
      </c>
      <c r="K5466" s="12">
        <v>0</v>
      </c>
      <c r="L5466" s="12">
        <v>0</v>
      </c>
      <c r="M5466" s="12">
        <v>0</v>
      </c>
      <c r="N5466" s="39">
        <v>0</v>
      </c>
      <c r="O5466" s="31">
        <v>0.42</v>
      </c>
      <c r="P5466" s="36" t="s">
        <v>99</v>
      </c>
    </row>
    <row r="5467" spans="1:16" ht="156" x14ac:dyDescent="0.25">
      <c r="A5467" s="34">
        <v>41788</v>
      </c>
      <c r="B5467" s="34">
        <v>41801</v>
      </c>
      <c r="C5467" s="11">
        <v>2014</v>
      </c>
      <c r="D5467" s="11" t="s">
        <v>34</v>
      </c>
      <c r="E5467" s="11" t="s">
        <v>67</v>
      </c>
      <c r="F5467" s="36" t="s">
        <v>189</v>
      </c>
      <c r="G5467" s="9" t="s">
        <v>7570</v>
      </c>
      <c r="H5467" s="9" t="s">
        <v>7571</v>
      </c>
      <c r="I5467" s="12">
        <v>0</v>
      </c>
      <c r="J5467" s="12">
        <v>24798</v>
      </c>
      <c r="K5467" s="12">
        <v>1355</v>
      </c>
      <c r="L5467" s="12" t="s">
        <v>145</v>
      </c>
      <c r="M5467" s="12" t="s">
        <v>145</v>
      </c>
      <c r="N5467" s="39">
        <v>0</v>
      </c>
      <c r="O5467" s="31">
        <v>157</v>
      </c>
      <c r="P5467" s="36" t="s">
        <v>4834</v>
      </c>
    </row>
    <row r="5468" spans="1:16" ht="84" x14ac:dyDescent="0.25">
      <c r="A5468" s="34">
        <v>41790</v>
      </c>
      <c r="B5468" s="34">
        <v>41793</v>
      </c>
      <c r="C5468" s="11">
        <v>2014</v>
      </c>
      <c r="D5468" s="11" t="s">
        <v>34</v>
      </c>
      <c r="E5468" s="11" t="s">
        <v>35</v>
      </c>
      <c r="F5468" s="36" t="s">
        <v>30</v>
      </c>
      <c r="G5468" s="9" t="s">
        <v>7572</v>
      </c>
      <c r="H5468" s="9" t="s">
        <v>7573</v>
      </c>
      <c r="I5468" s="12">
        <v>0</v>
      </c>
      <c r="J5468" s="12">
        <v>315</v>
      </c>
      <c r="K5468" s="12">
        <v>63</v>
      </c>
      <c r="L5468" s="12" t="s">
        <v>145</v>
      </c>
      <c r="M5468" s="12">
        <v>0</v>
      </c>
      <c r="N5468" s="39">
        <v>0</v>
      </c>
      <c r="O5468" s="31">
        <v>207.05</v>
      </c>
      <c r="P5468" s="36" t="s">
        <v>4834</v>
      </c>
    </row>
    <row r="5469" spans="1:16" ht="72" x14ac:dyDescent="0.25">
      <c r="A5469" s="34">
        <v>41791</v>
      </c>
      <c r="B5469" s="34">
        <v>41795</v>
      </c>
      <c r="C5469" s="11">
        <v>2014</v>
      </c>
      <c r="D5469" s="11" t="s">
        <v>34</v>
      </c>
      <c r="E5469" s="11" t="s">
        <v>67</v>
      </c>
      <c r="F5469" s="36" t="s">
        <v>36</v>
      </c>
      <c r="G5469" s="9" t="s">
        <v>7574</v>
      </c>
      <c r="H5469" s="9" t="s">
        <v>7575</v>
      </c>
      <c r="I5469" s="12">
        <v>0</v>
      </c>
      <c r="J5469" s="12">
        <v>16000</v>
      </c>
      <c r="K5469" s="12">
        <v>31</v>
      </c>
      <c r="L5469" s="12">
        <v>2</v>
      </c>
      <c r="M5469" s="12">
        <v>0</v>
      </c>
      <c r="N5469" s="39">
        <v>0</v>
      </c>
      <c r="O5469" s="31">
        <f>259.1+27.95</f>
        <v>287.05</v>
      </c>
      <c r="P5469" s="36" t="s">
        <v>4834</v>
      </c>
    </row>
    <row r="5470" spans="1:16" ht="60" x14ac:dyDescent="0.25">
      <c r="A5470" s="38">
        <v>41792</v>
      </c>
      <c r="B5470" s="38">
        <v>41792</v>
      </c>
      <c r="C5470" s="11">
        <v>2014</v>
      </c>
      <c r="D5470" s="35" t="s">
        <v>13</v>
      </c>
      <c r="E5470" s="11" t="s">
        <v>112</v>
      </c>
      <c r="F5470" s="36" t="s">
        <v>44</v>
      </c>
      <c r="G5470" s="36" t="s">
        <v>2107</v>
      </c>
      <c r="H5470" s="9" t="s">
        <v>7576</v>
      </c>
      <c r="I5470" s="12">
        <v>0</v>
      </c>
      <c r="J5470" s="13">
        <v>169</v>
      </c>
      <c r="K5470" s="12">
        <v>0</v>
      </c>
      <c r="L5470" s="12">
        <v>0</v>
      </c>
      <c r="M5470" s="12">
        <v>0</v>
      </c>
      <c r="N5470" s="39">
        <v>0</v>
      </c>
      <c r="O5470" s="31">
        <v>0</v>
      </c>
      <c r="P5470" s="36" t="s">
        <v>99</v>
      </c>
    </row>
    <row r="5471" spans="1:16" ht="72" x14ac:dyDescent="0.25">
      <c r="A5471" s="38">
        <v>41792</v>
      </c>
      <c r="B5471" s="38">
        <v>41793</v>
      </c>
      <c r="C5471" s="11">
        <v>2014</v>
      </c>
      <c r="D5471" s="11" t="s">
        <v>34</v>
      </c>
      <c r="E5471" s="11" t="s">
        <v>67</v>
      </c>
      <c r="F5471" s="36" t="s">
        <v>92</v>
      </c>
      <c r="G5471" s="36" t="s">
        <v>7577</v>
      </c>
      <c r="H5471" s="9" t="s">
        <v>7578</v>
      </c>
      <c r="I5471" s="12">
        <v>0</v>
      </c>
      <c r="J5471" s="10">
        <v>280</v>
      </c>
      <c r="K5471" s="12">
        <v>13</v>
      </c>
      <c r="L5471" s="12">
        <v>0</v>
      </c>
      <c r="M5471" s="12">
        <v>0</v>
      </c>
      <c r="N5471" s="39">
        <v>0</v>
      </c>
      <c r="O5471" s="31">
        <v>41.324620000000003</v>
      </c>
      <c r="P5471" s="36" t="s">
        <v>4834</v>
      </c>
    </row>
    <row r="5472" spans="1:16" ht="60" x14ac:dyDescent="0.25">
      <c r="A5472" s="38">
        <v>41792</v>
      </c>
      <c r="B5472" s="38">
        <v>41792</v>
      </c>
      <c r="C5472" s="11">
        <v>2014</v>
      </c>
      <c r="D5472" s="35" t="s">
        <v>115</v>
      </c>
      <c r="E5472" s="11" t="s">
        <v>116</v>
      </c>
      <c r="F5472" s="36" t="s">
        <v>26</v>
      </c>
      <c r="G5472" s="36" t="s">
        <v>237</v>
      </c>
      <c r="H5472" s="9" t="s">
        <v>7579</v>
      </c>
      <c r="I5472" s="12">
        <v>3</v>
      </c>
      <c r="J5472" s="12">
        <v>5</v>
      </c>
      <c r="K5472" s="12">
        <v>1</v>
      </c>
      <c r="L5472" s="12">
        <v>0</v>
      </c>
      <c r="M5472" s="12">
        <v>0</v>
      </c>
      <c r="N5472" s="39">
        <v>0</v>
      </c>
      <c r="O5472" s="31">
        <v>0.73675000000000002</v>
      </c>
      <c r="P5472" s="36" t="s">
        <v>99</v>
      </c>
    </row>
    <row r="5473" spans="1:16" ht="36" x14ac:dyDescent="0.25">
      <c r="A5473" s="34">
        <v>41792</v>
      </c>
      <c r="B5473" s="34">
        <v>41794</v>
      </c>
      <c r="C5473" s="11">
        <v>2014</v>
      </c>
      <c r="D5473" s="11" t="s">
        <v>34</v>
      </c>
      <c r="E5473" s="11" t="s">
        <v>323</v>
      </c>
      <c r="F5473" s="36" t="s">
        <v>21</v>
      </c>
      <c r="G5473" s="36" t="s">
        <v>7580</v>
      </c>
      <c r="H5473" s="9" t="s">
        <v>7581</v>
      </c>
      <c r="I5473" s="12">
        <v>0</v>
      </c>
      <c r="J5473" s="12">
        <v>0</v>
      </c>
      <c r="K5473" s="12">
        <v>0</v>
      </c>
      <c r="L5473" s="12">
        <v>0</v>
      </c>
      <c r="M5473" s="12">
        <v>0</v>
      </c>
      <c r="N5473" s="39">
        <v>0</v>
      </c>
      <c r="O5473" s="31">
        <v>36.646563999999998</v>
      </c>
      <c r="P5473" s="36" t="s">
        <v>7457</v>
      </c>
    </row>
    <row r="5474" spans="1:16" ht="72" x14ac:dyDescent="0.25">
      <c r="A5474" s="38">
        <v>41793</v>
      </c>
      <c r="B5474" s="38">
        <v>41793</v>
      </c>
      <c r="C5474" s="11">
        <v>2014</v>
      </c>
      <c r="D5474" s="11" t="s">
        <v>34</v>
      </c>
      <c r="E5474" s="11" t="s">
        <v>67</v>
      </c>
      <c r="F5474" s="36" t="s">
        <v>598</v>
      </c>
      <c r="G5474" s="36" t="s">
        <v>7582</v>
      </c>
      <c r="H5474" s="9" t="s">
        <v>7583</v>
      </c>
      <c r="I5474" s="12">
        <v>0</v>
      </c>
      <c r="J5474" s="13">
        <v>1604</v>
      </c>
      <c r="K5474" s="12">
        <v>300</v>
      </c>
      <c r="L5474" s="12">
        <v>0</v>
      </c>
      <c r="M5474" s="12">
        <v>0</v>
      </c>
      <c r="N5474" s="39">
        <v>0</v>
      </c>
      <c r="O5474" s="31">
        <v>8.4873054000000003</v>
      </c>
      <c r="P5474" s="36" t="s">
        <v>4834</v>
      </c>
    </row>
    <row r="5475" spans="1:16" ht="96" x14ac:dyDescent="0.25">
      <c r="A5475" s="38">
        <v>41796</v>
      </c>
      <c r="B5475" s="38">
        <v>41800</v>
      </c>
      <c r="C5475" s="11">
        <v>2014</v>
      </c>
      <c r="D5475" s="11" t="s">
        <v>34</v>
      </c>
      <c r="E5475" s="11" t="s">
        <v>35</v>
      </c>
      <c r="F5475" s="36" t="s">
        <v>162</v>
      </c>
      <c r="G5475" s="36" t="s">
        <v>7584</v>
      </c>
      <c r="H5475" s="9" t="s">
        <v>7585</v>
      </c>
      <c r="I5475" s="12">
        <v>0</v>
      </c>
      <c r="J5475" s="13">
        <v>2120</v>
      </c>
      <c r="K5475" s="12">
        <v>255</v>
      </c>
      <c r="L5475" s="12">
        <v>2</v>
      </c>
      <c r="M5475" s="12">
        <v>0</v>
      </c>
      <c r="N5475" s="39">
        <v>0</v>
      </c>
      <c r="O5475" s="31">
        <v>711.6</v>
      </c>
      <c r="P5475" s="36" t="s">
        <v>4834</v>
      </c>
    </row>
    <row r="5476" spans="1:16" ht="48" x14ac:dyDescent="0.25">
      <c r="A5476" s="38">
        <v>41797</v>
      </c>
      <c r="B5476" s="38">
        <v>41797</v>
      </c>
      <c r="C5476" s="11">
        <v>2014</v>
      </c>
      <c r="D5476" s="11" t="s">
        <v>34</v>
      </c>
      <c r="E5476" s="11" t="s">
        <v>35</v>
      </c>
      <c r="F5476" s="36" t="s">
        <v>26</v>
      </c>
      <c r="G5476" s="36" t="s">
        <v>7586</v>
      </c>
      <c r="H5476" s="9" t="s">
        <v>7587</v>
      </c>
      <c r="I5476" s="12">
        <v>0</v>
      </c>
      <c r="J5476" s="13">
        <f>L5476*5</f>
        <v>0</v>
      </c>
      <c r="K5476" s="12">
        <v>14</v>
      </c>
      <c r="L5476" s="12">
        <v>0</v>
      </c>
      <c r="M5476" s="12">
        <v>0</v>
      </c>
      <c r="N5476" s="39">
        <v>0</v>
      </c>
      <c r="O5476" s="31">
        <v>1.8236250000000001</v>
      </c>
      <c r="P5476" s="36" t="s">
        <v>99</v>
      </c>
    </row>
    <row r="5477" spans="1:16" ht="36" x14ac:dyDescent="0.25">
      <c r="A5477" s="34">
        <v>41799</v>
      </c>
      <c r="B5477" s="34">
        <v>41799</v>
      </c>
      <c r="C5477" s="11">
        <v>2014</v>
      </c>
      <c r="D5477" s="11" t="s">
        <v>34</v>
      </c>
      <c r="E5477" s="11" t="s">
        <v>333</v>
      </c>
      <c r="F5477" s="36" t="s">
        <v>42</v>
      </c>
      <c r="G5477" s="36" t="s">
        <v>4598</v>
      </c>
      <c r="H5477" s="9" t="s">
        <v>7588</v>
      </c>
      <c r="I5477" s="12">
        <v>0</v>
      </c>
      <c r="J5477" s="12">
        <v>112</v>
      </c>
      <c r="K5477" s="12">
        <v>0</v>
      </c>
      <c r="L5477" s="12">
        <v>0</v>
      </c>
      <c r="M5477" s="12">
        <v>0</v>
      </c>
      <c r="N5477" s="39">
        <v>804.7</v>
      </c>
      <c r="O5477" s="31">
        <v>63.1</v>
      </c>
      <c r="P5477" s="36" t="s">
        <v>41</v>
      </c>
    </row>
    <row r="5478" spans="1:16" ht="48" x14ac:dyDescent="0.25">
      <c r="A5478" s="38">
        <v>41800</v>
      </c>
      <c r="B5478" s="38">
        <v>41800</v>
      </c>
      <c r="C5478" s="11">
        <v>2014</v>
      </c>
      <c r="D5478" s="11" t="s">
        <v>34</v>
      </c>
      <c r="E5478" s="11" t="s">
        <v>35</v>
      </c>
      <c r="F5478" s="36" t="s">
        <v>97</v>
      </c>
      <c r="G5478" s="36" t="s">
        <v>97</v>
      </c>
      <c r="H5478" s="9" t="s">
        <v>7589</v>
      </c>
      <c r="I5478" s="12">
        <v>3</v>
      </c>
      <c r="J5478" s="13">
        <v>3</v>
      </c>
      <c r="K5478" s="12">
        <v>0</v>
      </c>
      <c r="L5478" s="12">
        <v>0</v>
      </c>
      <c r="M5478" s="12">
        <v>0</v>
      </c>
      <c r="N5478" s="39">
        <v>0</v>
      </c>
      <c r="O5478" s="31">
        <v>0</v>
      </c>
      <c r="P5478" s="36" t="s">
        <v>99</v>
      </c>
    </row>
    <row r="5479" spans="1:16" ht="60" x14ac:dyDescent="0.25">
      <c r="A5479" s="38">
        <v>41801</v>
      </c>
      <c r="B5479" s="38">
        <v>41801</v>
      </c>
      <c r="C5479" s="11">
        <v>2014</v>
      </c>
      <c r="D5479" s="35" t="s">
        <v>115</v>
      </c>
      <c r="E5479" s="11" t="s">
        <v>350</v>
      </c>
      <c r="F5479" s="36" t="s">
        <v>162</v>
      </c>
      <c r="G5479" s="36" t="s">
        <v>7590</v>
      </c>
      <c r="H5479" s="9" t="s">
        <v>7591</v>
      </c>
      <c r="I5479" s="12">
        <v>5</v>
      </c>
      <c r="J5479" s="13">
        <v>8</v>
      </c>
      <c r="K5479" s="12">
        <v>0</v>
      </c>
      <c r="L5479" s="12">
        <v>0</v>
      </c>
      <c r="M5479" s="12">
        <v>0</v>
      </c>
      <c r="N5479" s="39">
        <v>0</v>
      </c>
      <c r="O5479" s="31">
        <v>0</v>
      </c>
      <c r="P5479" s="36" t="s">
        <v>99</v>
      </c>
    </row>
    <row r="5480" spans="1:16" ht="48" x14ac:dyDescent="0.25">
      <c r="A5480" s="38">
        <v>41804</v>
      </c>
      <c r="B5480" s="38">
        <v>41804</v>
      </c>
      <c r="C5480" s="11">
        <v>2014</v>
      </c>
      <c r="D5480" s="35" t="s">
        <v>115</v>
      </c>
      <c r="E5480" s="11" t="s">
        <v>116</v>
      </c>
      <c r="F5480" s="36" t="s">
        <v>26</v>
      </c>
      <c r="G5480" s="36" t="s">
        <v>237</v>
      </c>
      <c r="H5480" s="9" t="s">
        <v>7592</v>
      </c>
      <c r="I5480" s="12">
        <v>1</v>
      </c>
      <c r="J5480" s="13">
        <v>7</v>
      </c>
      <c r="K5480" s="10">
        <v>0</v>
      </c>
      <c r="L5480" s="12">
        <v>0</v>
      </c>
      <c r="M5480" s="12">
        <v>0</v>
      </c>
      <c r="N5480" s="39">
        <v>0</v>
      </c>
      <c r="O5480" s="31">
        <v>0.83348999999999995</v>
      </c>
      <c r="P5480" s="36" t="s">
        <v>99</v>
      </c>
    </row>
    <row r="5481" spans="1:16" ht="48" x14ac:dyDescent="0.25">
      <c r="A5481" s="38">
        <v>41804</v>
      </c>
      <c r="B5481" s="38">
        <v>41804</v>
      </c>
      <c r="C5481" s="11">
        <v>2014</v>
      </c>
      <c r="D5481" s="11" t="s">
        <v>34</v>
      </c>
      <c r="E5481" s="11" t="s">
        <v>35</v>
      </c>
      <c r="F5481" s="36" t="s">
        <v>36</v>
      </c>
      <c r="G5481" s="36" t="s">
        <v>7593</v>
      </c>
      <c r="H5481" s="9" t="s">
        <v>7594</v>
      </c>
      <c r="I5481" s="12">
        <v>1</v>
      </c>
      <c r="J5481" s="13">
        <v>5</v>
      </c>
      <c r="K5481" s="10">
        <v>1</v>
      </c>
      <c r="L5481" s="12">
        <v>0</v>
      </c>
      <c r="M5481" s="12">
        <v>0</v>
      </c>
      <c r="N5481" s="39">
        <v>0</v>
      </c>
      <c r="O5481" s="31">
        <v>2.8000000000000001E-2</v>
      </c>
      <c r="P5481" s="36" t="s">
        <v>99</v>
      </c>
    </row>
    <row r="5482" spans="1:16" ht="48" x14ac:dyDescent="0.25">
      <c r="A5482" s="38">
        <v>41807</v>
      </c>
      <c r="B5482" s="38">
        <v>41807</v>
      </c>
      <c r="C5482" s="11">
        <v>2014</v>
      </c>
      <c r="D5482" s="35" t="s">
        <v>115</v>
      </c>
      <c r="E5482" s="11" t="s">
        <v>116</v>
      </c>
      <c r="F5482" s="36" t="s">
        <v>36</v>
      </c>
      <c r="G5482" s="36" t="s">
        <v>7595</v>
      </c>
      <c r="H5482" s="9" t="s">
        <v>7596</v>
      </c>
      <c r="I5482" s="12">
        <v>6</v>
      </c>
      <c r="J5482" s="13">
        <v>9</v>
      </c>
      <c r="K5482" s="10">
        <v>0</v>
      </c>
      <c r="L5482" s="12">
        <v>0</v>
      </c>
      <c r="M5482" s="12">
        <v>0</v>
      </c>
      <c r="N5482" s="39">
        <v>0</v>
      </c>
      <c r="O5482" s="31">
        <v>0.28875000000000001</v>
      </c>
      <c r="P5482" s="36" t="s">
        <v>99</v>
      </c>
    </row>
    <row r="5483" spans="1:16" ht="48" x14ac:dyDescent="0.25">
      <c r="A5483" s="38">
        <v>41808</v>
      </c>
      <c r="B5483" s="38">
        <v>41808</v>
      </c>
      <c r="C5483" s="11">
        <v>2014</v>
      </c>
      <c r="D5483" s="11" t="s">
        <v>34</v>
      </c>
      <c r="E5483" s="11" t="s">
        <v>35</v>
      </c>
      <c r="F5483" s="36" t="s">
        <v>57</v>
      </c>
      <c r="G5483" s="36" t="s">
        <v>7597</v>
      </c>
      <c r="H5483" s="9" t="s">
        <v>7598</v>
      </c>
      <c r="I5483" s="12">
        <v>0</v>
      </c>
      <c r="J5483" s="12">
        <v>15000</v>
      </c>
      <c r="K5483" s="12">
        <v>3000</v>
      </c>
      <c r="L5483" s="12">
        <v>2</v>
      </c>
      <c r="M5483" s="12">
        <v>0</v>
      </c>
      <c r="N5483" s="39">
        <v>0</v>
      </c>
      <c r="O5483" s="31">
        <v>16.5</v>
      </c>
      <c r="P5483" s="36" t="s">
        <v>99</v>
      </c>
    </row>
    <row r="5484" spans="1:16" ht="72" x14ac:dyDescent="0.25">
      <c r="A5484" s="38">
        <v>41808</v>
      </c>
      <c r="B5484" s="38">
        <v>41808</v>
      </c>
      <c r="C5484" s="11">
        <v>2014</v>
      </c>
      <c r="D5484" s="11" t="s">
        <v>34</v>
      </c>
      <c r="E5484" s="11" t="s">
        <v>35</v>
      </c>
      <c r="F5484" s="36" t="s">
        <v>32</v>
      </c>
      <c r="G5484" s="36" t="s">
        <v>2294</v>
      </c>
      <c r="H5484" s="9" t="s">
        <v>7599</v>
      </c>
      <c r="I5484" s="12">
        <v>0</v>
      </c>
      <c r="J5484" s="13">
        <f>L5484*5</f>
        <v>0</v>
      </c>
      <c r="K5484" s="10">
        <v>50</v>
      </c>
      <c r="L5484" s="12">
        <v>0</v>
      </c>
      <c r="M5484" s="12">
        <v>0</v>
      </c>
      <c r="N5484" s="39">
        <v>0</v>
      </c>
      <c r="O5484" s="31">
        <v>1.2482329999999999</v>
      </c>
      <c r="P5484" s="36" t="s">
        <v>99</v>
      </c>
    </row>
    <row r="5485" spans="1:16" ht="72" x14ac:dyDescent="0.25">
      <c r="A5485" s="38">
        <v>41808</v>
      </c>
      <c r="B5485" s="38">
        <v>41808</v>
      </c>
      <c r="C5485" s="11">
        <v>2014</v>
      </c>
      <c r="D5485" s="35" t="s">
        <v>115</v>
      </c>
      <c r="E5485" s="11" t="s">
        <v>350</v>
      </c>
      <c r="F5485" s="36" t="s">
        <v>19</v>
      </c>
      <c r="G5485" s="36" t="s">
        <v>681</v>
      </c>
      <c r="H5485" s="9" t="s">
        <v>7600</v>
      </c>
      <c r="I5485" s="12">
        <v>6</v>
      </c>
      <c r="J5485" s="13">
        <v>7</v>
      </c>
      <c r="K5485" s="10">
        <v>0</v>
      </c>
      <c r="L5485" s="12">
        <v>0</v>
      </c>
      <c r="M5485" s="12">
        <v>0</v>
      </c>
      <c r="N5485" s="39">
        <v>0</v>
      </c>
      <c r="O5485" s="31">
        <v>0</v>
      </c>
      <c r="P5485" s="36" t="s">
        <v>99</v>
      </c>
    </row>
    <row r="5486" spans="1:16" ht="72" x14ac:dyDescent="0.25">
      <c r="A5486" s="34">
        <v>41810</v>
      </c>
      <c r="B5486" s="34">
        <v>41813</v>
      </c>
      <c r="C5486" s="11">
        <v>2014</v>
      </c>
      <c r="D5486" s="35" t="s">
        <v>104</v>
      </c>
      <c r="E5486" s="11" t="s">
        <v>276</v>
      </c>
      <c r="F5486" s="36" t="s">
        <v>92</v>
      </c>
      <c r="G5486" s="36" t="s">
        <v>7080</v>
      </c>
      <c r="H5486" s="9" t="s">
        <v>7601</v>
      </c>
      <c r="I5486" s="12">
        <v>2</v>
      </c>
      <c r="J5486" s="12">
        <v>2</v>
      </c>
      <c r="K5486" s="12" t="s">
        <v>145</v>
      </c>
      <c r="L5486" s="12">
        <v>0</v>
      </c>
      <c r="M5486" s="12">
        <v>0</v>
      </c>
      <c r="N5486" s="39">
        <v>0</v>
      </c>
      <c r="O5486" s="31">
        <v>51.8</v>
      </c>
      <c r="P5486" s="36" t="s">
        <v>4834</v>
      </c>
    </row>
    <row r="5487" spans="1:16" ht="72" x14ac:dyDescent="0.25">
      <c r="A5487" s="38">
        <v>41810</v>
      </c>
      <c r="B5487" s="38">
        <v>41810</v>
      </c>
      <c r="C5487" s="11">
        <v>2014</v>
      </c>
      <c r="D5487" s="35" t="s">
        <v>104</v>
      </c>
      <c r="E5487" s="11" t="s">
        <v>276</v>
      </c>
      <c r="F5487" s="36" t="s">
        <v>36</v>
      </c>
      <c r="G5487" s="36" t="s">
        <v>7602</v>
      </c>
      <c r="H5487" s="9" t="s">
        <v>7603</v>
      </c>
      <c r="I5487" s="12">
        <v>2</v>
      </c>
      <c r="J5487" s="13">
        <f>15*5</f>
        <v>75</v>
      </c>
      <c r="K5487" s="10">
        <v>4</v>
      </c>
      <c r="L5487" s="12">
        <v>0</v>
      </c>
      <c r="M5487" s="12">
        <v>0</v>
      </c>
      <c r="N5487" s="39">
        <v>0</v>
      </c>
      <c r="O5487" s="31">
        <v>0.48</v>
      </c>
      <c r="P5487" s="36" t="s">
        <v>99</v>
      </c>
    </row>
    <row r="5488" spans="1:16" ht="36" x14ac:dyDescent="0.25">
      <c r="A5488" s="38">
        <v>41811</v>
      </c>
      <c r="B5488" s="38">
        <v>41811</v>
      </c>
      <c r="C5488" s="11">
        <v>2014</v>
      </c>
      <c r="D5488" s="11" t="s">
        <v>34</v>
      </c>
      <c r="E5488" s="11" t="s">
        <v>35</v>
      </c>
      <c r="F5488" s="36" t="s">
        <v>32</v>
      </c>
      <c r="G5488" s="36" t="s">
        <v>7604</v>
      </c>
      <c r="H5488" s="9" t="s">
        <v>7605</v>
      </c>
      <c r="I5488" s="12">
        <v>1</v>
      </c>
      <c r="J5488" s="13">
        <v>240</v>
      </c>
      <c r="K5488" s="12">
        <v>12</v>
      </c>
      <c r="L5488" s="12">
        <v>0</v>
      </c>
      <c r="M5488" s="12">
        <v>0</v>
      </c>
      <c r="N5488" s="39">
        <v>0</v>
      </c>
      <c r="O5488" s="31">
        <v>6.6000000000000003E-2</v>
      </c>
      <c r="P5488" s="36" t="s">
        <v>99</v>
      </c>
    </row>
    <row r="5489" spans="1:16" ht="48" x14ac:dyDescent="0.25">
      <c r="A5489" s="38">
        <v>41813</v>
      </c>
      <c r="B5489" s="38">
        <v>41813</v>
      </c>
      <c r="C5489" s="11">
        <v>2014</v>
      </c>
      <c r="D5489" s="11" t="s">
        <v>34</v>
      </c>
      <c r="E5489" s="11" t="s">
        <v>35</v>
      </c>
      <c r="F5489" s="36" t="s">
        <v>92</v>
      </c>
      <c r="G5489" s="36" t="s">
        <v>7606</v>
      </c>
      <c r="H5489" s="9" t="s">
        <v>7607</v>
      </c>
      <c r="I5489" s="12">
        <v>1</v>
      </c>
      <c r="J5489" s="12">
        <v>4</v>
      </c>
      <c r="K5489" s="12">
        <v>0</v>
      </c>
      <c r="L5489" s="12">
        <v>0</v>
      </c>
      <c r="M5489" s="12">
        <v>0</v>
      </c>
      <c r="N5489" s="39">
        <v>0</v>
      </c>
      <c r="O5489" s="31">
        <v>3.9690000000000003E-2</v>
      </c>
      <c r="P5489" s="36" t="s">
        <v>99</v>
      </c>
    </row>
    <row r="5490" spans="1:16" ht="60" x14ac:dyDescent="0.25">
      <c r="A5490" s="38">
        <v>41815</v>
      </c>
      <c r="B5490" s="38">
        <v>41815</v>
      </c>
      <c r="C5490" s="11">
        <v>2014</v>
      </c>
      <c r="D5490" s="35" t="s">
        <v>115</v>
      </c>
      <c r="E5490" s="11" t="s">
        <v>116</v>
      </c>
      <c r="F5490" s="36" t="s">
        <v>51</v>
      </c>
      <c r="G5490" s="36" t="s">
        <v>5107</v>
      </c>
      <c r="H5490" s="9" t="s">
        <v>7608</v>
      </c>
      <c r="I5490" s="12">
        <v>0</v>
      </c>
      <c r="J5490" s="13">
        <v>5</v>
      </c>
      <c r="K5490" s="10">
        <v>0</v>
      </c>
      <c r="L5490" s="12">
        <v>0</v>
      </c>
      <c r="M5490" s="12">
        <v>0</v>
      </c>
      <c r="N5490" s="39">
        <v>0</v>
      </c>
      <c r="O5490" s="31">
        <v>0.3</v>
      </c>
      <c r="P5490" s="36" t="s">
        <v>99</v>
      </c>
    </row>
    <row r="5491" spans="1:16" ht="48" x14ac:dyDescent="0.25">
      <c r="A5491" s="38">
        <v>41816</v>
      </c>
      <c r="B5491" s="38">
        <v>41816</v>
      </c>
      <c r="C5491" s="11">
        <v>2014</v>
      </c>
      <c r="D5491" s="35" t="s">
        <v>104</v>
      </c>
      <c r="E5491" s="11" t="s">
        <v>276</v>
      </c>
      <c r="F5491" s="36" t="s">
        <v>51</v>
      </c>
      <c r="G5491" s="36" t="s">
        <v>826</v>
      </c>
      <c r="H5491" s="9" t="s">
        <v>7609</v>
      </c>
      <c r="I5491" s="12">
        <v>2</v>
      </c>
      <c r="J5491" s="13">
        <v>9</v>
      </c>
      <c r="K5491" s="12">
        <v>2</v>
      </c>
      <c r="L5491" s="12">
        <v>0</v>
      </c>
      <c r="M5491" s="12">
        <v>0</v>
      </c>
      <c r="N5491" s="39">
        <v>0</v>
      </c>
      <c r="O5491" s="31">
        <v>1.0999999999999999E-2</v>
      </c>
      <c r="P5491" s="36" t="s">
        <v>99</v>
      </c>
    </row>
    <row r="5492" spans="1:16" ht="72" x14ac:dyDescent="0.25">
      <c r="A5492" s="38">
        <v>41817</v>
      </c>
      <c r="B5492" s="38">
        <v>41817</v>
      </c>
      <c r="C5492" s="11">
        <v>2014</v>
      </c>
      <c r="D5492" s="11" t="s">
        <v>34</v>
      </c>
      <c r="E5492" s="11" t="s">
        <v>35</v>
      </c>
      <c r="F5492" s="36" t="s">
        <v>19</v>
      </c>
      <c r="G5492" s="36" t="s">
        <v>1087</v>
      </c>
      <c r="H5492" s="9" t="s">
        <v>7610</v>
      </c>
      <c r="I5492" s="12">
        <v>0</v>
      </c>
      <c r="J5492" s="13">
        <v>20</v>
      </c>
      <c r="K5492" s="12">
        <v>4</v>
      </c>
      <c r="L5492" s="12">
        <v>0</v>
      </c>
      <c r="M5492" s="12">
        <v>0</v>
      </c>
      <c r="N5492" s="39">
        <v>0</v>
      </c>
      <c r="O5492" s="31">
        <v>5.4999999999999997E-3</v>
      </c>
      <c r="P5492" s="36" t="s">
        <v>99</v>
      </c>
    </row>
    <row r="5493" spans="1:16" ht="60" x14ac:dyDescent="0.25">
      <c r="A5493" s="38">
        <v>41818</v>
      </c>
      <c r="B5493" s="38">
        <v>41818</v>
      </c>
      <c r="C5493" s="11">
        <v>2014</v>
      </c>
      <c r="D5493" s="11" t="s">
        <v>34</v>
      </c>
      <c r="E5493" s="11" t="s">
        <v>35</v>
      </c>
      <c r="F5493" s="36" t="s">
        <v>92</v>
      </c>
      <c r="G5493" s="36" t="s">
        <v>7611</v>
      </c>
      <c r="H5493" s="9" t="s">
        <v>7612</v>
      </c>
      <c r="I5493" s="12">
        <v>0</v>
      </c>
      <c r="J5493" s="12">
        <v>25</v>
      </c>
      <c r="K5493" s="12">
        <v>5</v>
      </c>
      <c r="L5493" s="12">
        <v>0</v>
      </c>
      <c r="M5493" s="12">
        <v>0</v>
      </c>
      <c r="N5493" s="39">
        <v>0</v>
      </c>
      <c r="O5493" s="31">
        <v>3.4820000000000002</v>
      </c>
      <c r="P5493" s="36" t="s">
        <v>99</v>
      </c>
    </row>
    <row r="5494" spans="1:16" ht="36" x14ac:dyDescent="0.25">
      <c r="A5494" s="38">
        <v>41819</v>
      </c>
      <c r="B5494" s="38">
        <v>41821</v>
      </c>
      <c r="C5494" s="11">
        <v>2014</v>
      </c>
      <c r="D5494" s="11" t="s">
        <v>34</v>
      </c>
      <c r="E5494" s="11" t="s">
        <v>333</v>
      </c>
      <c r="F5494" s="36" t="s">
        <v>21</v>
      </c>
      <c r="G5494" s="36" t="s">
        <v>7613</v>
      </c>
      <c r="H5494" s="9" t="s">
        <v>7614</v>
      </c>
      <c r="I5494" s="12">
        <v>0</v>
      </c>
      <c r="J5494" s="12">
        <v>230</v>
      </c>
      <c r="K5494" s="12">
        <v>0</v>
      </c>
      <c r="L5494" s="12">
        <v>0</v>
      </c>
      <c r="M5494" s="12">
        <v>0</v>
      </c>
      <c r="N5494" s="39">
        <v>761.9</v>
      </c>
      <c r="O5494" s="31">
        <v>64.8</v>
      </c>
      <c r="P5494" s="36" t="s">
        <v>41</v>
      </c>
    </row>
    <row r="5495" spans="1:16" ht="48" x14ac:dyDescent="0.25">
      <c r="A5495" s="38">
        <v>41819</v>
      </c>
      <c r="B5495" s="38">
        <v>41819</v>
      </c>
      <c r="C5495" s="11">
        <v>2014</v>
      </c>
      <c r="D5495" s="35" t="s">
        <v>115</v>
      </c>
      <c r="E5495" s="11" t="s">
        <v>116</v>
      </c>
      <c r="F5495" s="36" t="s">
        <v>57</v>
      </c>
      <c r="G5495" s="36" t="s">
        <v>5483</v>
      </c>
      <c r="H5495" s="9" t="s">
        <v>7615</v>
      </c>
      <c r="I5495" s="12">
        <v>10</v>
      </c>
      <c r="J5495" s="13">
        <v>10</v>
      </c>
      <c r="K5495" s="12">
        <v>0</v>
      </c>
      <c r="L5495" s="12">
        <v>0</v>
      </c>
      <c r="M5495" s="12">
        <v>0</v>
      </c>
      <c r="N5495" s="39">
        <v>0</v>
      </c>
      <c r="O5495" s="31">
        <v>0</v>
      </c>
      <c r="P5495" s="36" t="s">
        <v>99</v>
      </c>
    </row>
    <row r="5496" spans="1:16" ht="72" x14ac:dyDescent="0.25">
      <c r="A5496" s="34">
        <v>41819</v>
      </c>
      <c r="B5496" s="34">
        <v>41819</v>
      </c>
      <c r="C5496" s="11">
        <v>2014</v>
      </c>
      <c r="D5496" s="11" t="s">
        <v>34</v>
      </c>
      <c r="E5496" s="11" t="s">
        <v>50</v>
      </c>
      <c r="F5496" s="36" t="s">
        <v>26</v>
      </c>
      <c r="G5496" s="36" t="s">
        <v>7616</v>
      </c>
      <c r="H5496" s="9" t="s">
        <v>7617</v>
      </c>
      <c r="I5496" s="12">
        <v>0</v>
      </c>
      <c r="J5496" s="12">
        <v>0</v>
      </c>
      <c r="K5496" s="12">
        <v>0</v>
      </c>
      <c r="L5496" s="12">
        <v>0</v>
      </c>
      <c r="M5496" s="12">
        <v>0</v>
      </c>
      <c r="N5496" s="39">
        <v>0</v>
      </c>
      <c r="O5496" s="31">
        <v>0.69866899999999998</v>
      </c>
      <c r="P5496" s="36" t="s">
        <v>7457</v>
      </c>
    </row>
    <row r="5497" spans="1:16" ht="60" x14ac:dyDescent="0.25">
      <c r="A5497" s="38">
        <v>41820</v>
      </c>
      <c r="B5497" s="38">
        <v>41820</v>
      </c>
      <c r="C5497" s="11">
        <v>2014</v>
      </c>
      <c r="D5497" s="35" t="s">
        <v>115</v>
      </c>
      <c r="E5497" s="11" t="s">
        <v>116</v>
      </c>
      <c r="F5497" s="36" t="s">
        <v>77</v>
      </c>
      <c r="G5497" s="36" t="s">
        <v>7618</v>
      </c>
      <c r="H5497" s="9" t="s">
        <v>7619</v>
      </c>
      <c r="I5497" s="12">
        <v>3</v>
      </c>
      <c r="J5497" s="13">
        <v>21</v>
      </c>
      <c r="K5497" s="12">
        <v>0</v>
      </c>
      <c r="L5497" s="12">
        <v>0</v>
      </c>
      <c r="M5497" s="12">
        <v>0</v>
      </c>
      <c r="N5497" s="39">
        <v>0</v>
      </c>
      <c r="O5497" s="31">
        <v>0.42</v>
      </c>
      <c r="P5497" s="36" t="s">
        <v>99</v>
      </c>
    </row>
    <row r="5498" spans="1:16" ht="60" x14ac:dyDescent="0.25">
      <c r="A5498" s="38">
        <v>41821</v>
      </c>
      <c r="B5498" s="38">
        <v>41821</v>
      </c>
      <c r="C5498" s="11">
        <v>2014</v>
      </c>
      <c r="D5498" s="11" t="s">
        <v>34</v>
      </c>
      <c r="E5498" s="11" t="s">
        <v>333</v>
      </c>
      <c r="F5498" s="36" t="s">
        <v>59</v>
      </c>
      <c r="G5498" s="36" t="s">
        <v>7620</v>
      </c>
      <c r="H5498" s="9" t="s">
        <v>7621</v>
      </c>
      <c r="I5498" s="12">
        <v>1</v>
      </c>
      <c r="J5498" s="13">
        <v>2</v>
      </c>
      <c r="K5498" s="12">
        <v>0</v>
      </c>
      <c r="L5498" s="12">
        <v>0</v>
      </c>
      <c r="M5498" s="12">
        <v>0</v>
      </c>
      <c r="N5498" s="39">
        <v>0</v>
      </c>
      <c r="O5498" s="31">
        <v>0</v>
      </c>
      <c r="P5498" s="36" t="s">
        <v>99</v>
      </c>
    </row>
    <row r="5499" spans="1:16" ht="60" x14ac:dyDescent="0.25">
      <c r="A5499" s="34">
        <v>41821</v>
      </c>
      <c r="B5499" s="34">
        <v>41829</v>
      </c>
      <c r="C5499" s="11">
        <v>2014</v>
      </c>
      <c r="D5499" s="11" t="s">
        <v>34</v>
      </c>
      <c r="E5499" s="11" t="s">
        <v>35</v>
      </c>
      <c r="F5499" s="36" t="s">
        <v>72</v>
      </c>
      <c r="G5499" s="36" t="s">
        <v>7622</v>
      </c>
      <c r="H5499" s="9" t="s">
        <v>7623</v>
      </c>
      <c r="I5499" s="12">
        <v>0</v>
      </c>
      <c r="J5499" s="12">
        <v>0</v>
      </c>
      <c r="K5499" s="12">
        <v>0</v>
      </c>
      <c r="L5499" s="12">
        <v>0</v>
      </c>
      <c r="M5499" s="12">
        <v>0</v>
      </c>
      <c r="N5499" s="39">
        <v>0</v>
      </c>
      <c r="O5499" s="31">
        <v>11.124382499999999</v>
      </c>
      <c r="P5499" s="36" t="s">
        <v>7457</v>
      </c>
    </row>
    <row r="5500" spans="1:16" ht="72" x14ac:dyDescent="0.25">
      <c r="A5500" s="38">
        <v>41821</v>
      </c>
      <c r="B5500" s="38">
        <v>41821</v>
      </c>
      <c r="C5500" s="11">
        <v>2014</v>
      </c>
      <c r="D5500" s="35" t="s">
        <v>115</v>
      </c>
      <c r="E5500" s="11" t="s">
        <v>350</v>
      </c>
      <c r="F5500" s="36" t="s">
        <v>92</v>
      </c>
      <c r="G5500" s="36" t="s">
        <v>7080</v>
      </c>
      <c r="H5500" s="9" t="s">
        <v>7624</v>
      </c>
      <c r="I5500" s="12">
        <v>0</v>
      </c>
      <c r="J5500" s="13">
        <v>5</v>
      </c>
      <c r="K5500" s="12">
        <v>0</v>
      </c>
      <c r="L5500" s="12">
        <v>0</v>
      </c>
      <c r="M5500" s="12">
        <v>0</v>
      </c>
      <c r="N5500" s="39">
        <v>0</v>
      </c>
      <c r="O5500" s="31">
        <v>0</v>
      </c>
      <c r="P5500" s="36" t="s">
        <v>99</v>
      </c>
    </row>
    <row r="5501" spans="1:16" ht="48" x14ac:dyDescent="0.25">
      <c r="A5501" s="38">
        <v>41822</v>
      </c>
      <c r="B5501" s="38">
        <v>41822</v>
      </c>
      <c r="C5501" s="11">
        <v>2014</v>
      </c>
      <c r="D5501" s="11" t="s">
        <v>34</v>
      </c>
      <c r="E5501" s="11" t="s">
        <v>35</v>
      </c>
      <c r="F5501" s="36" t="s">
        <v>21</v>
      </c>
      <c r="G5501" s="36" t="s">
        <v>2591</v>
      </c>
      <c r="H5501" s="9" t="s">
        <v>7625</v>
      </c>
      <c r="I5501" s="12">
        <v>3</v>
      </c>
      <c r="J5501" s="12">
        <v>3</v>
      </c>
      <c r="K5501" s="12">
        <v>1</v>
      </c>
      <c r="L5501" s="12">
        <v>0</v>
      </c>
      <c r="M5501" s="12">
        <v>0</v>
      </c>
      <c r="N5501" s="39">
        <v>0</v>
      </c>
      <c r="O5501" s="31">
        <v>0.12</v>
      </c>
      <c r="P5501" s="36" t="s">
        <v>99</v>
      </c>
    </row>
    <row r="5502" spans="1:16" ht="60" x14ac:dyDescent="0.25">
      <c r="A5502" s="38">
        <v>41823</v>
      </c>
      <c r="B5502" s="38">
        <v>41823</v>
      </c>
      <c r="C5502" s="11">
        <v>2014</v>
      </c>
      <c r="D5502" s="11" t="s">
        <v>34</v>
      </c>
      <c r="E5502" s="11" t="s">
        <v>35</v>
      </c>
      <c r="F5502" s="36" t="s">
        <v>15</v>
      </c>
      <c r="G5502" s="36" t="s">
        <v>7535</v>
      </c>
      <c r="H5502" s="9" t="s">
        <v>7626</v>
      </c>
      <c r="I5502" s="12">
        <v>0</v>
      </c>
      <c r="J5502" s="12">
        <v>35</v>
      </c>
      <c r="K5502" s="12">
        <v>4</v>
      </c>
      <c r="L5502" s="12">
        <v>0</v>
      </c>
      <c r="M5502" s="12">
        <v>0</v>
      </c>
      <c r="N5502" s="39">
        <v>0</v>
      </c>
      <c r="O5502" s="31">
        <v>2.1999999999999999E-2</v>
      </c>
      <c r="P5502" s="36" t="s">
        <v>99</v>
      </c>
    </row>
    <row r="5503" spans="1:16" ht="48" x14ac:dyDescent="0.25">
      <c r="A5503" s="38">
        <v>41825</v>
      </c>
      <c r="B5503" s="38">
        <v>41826</v>
      </c>
      <c r="C5503" s="11">
        <v>2014</v>
      </c>
      <c r="D5503" s="11" t="s">
        <v>34</v>
      </c>
      <c r="E5503" s="11" t="s">
        <v>50</v>
      </c>
      <c r="F5503" s="36" t="s">
        <v>162</v>
      </c>
      <c r="G5503" s="9" t="s">
        <v>7627</v>
      </c>
      <c r="H5503" s="9" t="s">
        <v>7628</v>
      </c>
      <c r="I5503" s="12">
        <v>0</v>
      </c>
      <c r="J5503" s="12">
        <v>0</v>
      </c>
      <c r="K5503" s="12" t="s">
        <v>145</v>
      </c>
      <c r="L5503" s="12">
        <v>0</v>
      </c>
      <c r="M5503" s="12">
        <v>0</v>
      </c>
      <c r="N5503" s="39">
        <v>0</v>
      </c>
      <c r="O5503" s="31">
        <v>214.08</v>
      </c>
      <c r="P5503" s="36" t="s">
        <v>298</v>
      </c>
    </row>
    <row r="5504" spans="1:16" x14ac:dyDescent="0.25">
      <c r="A5504" s="34">
        <v>41825</v>
      </c>
      <c r="B5504" s="34">
        <v>41826</v>
      </c>
      <c r="C5504" s="11">
        <v>2014</v>
      </c>
      <c r="D5504" s="11" t="s">
        <v>34</v>
      </c>
      <c r="E5504" s="11" t="s">
        <v>50</v>
      </c>
      <c r="F5504" s="36" t="s">
        <v>15</v>
      </c>
      <c r="G5504" s="36" t="s">
        <v>6265</v>
      </c>
      <c r="H5504" s="9" t="s">
        <v>7629</v>
      </c>
      <c r="I5504" s="12">
        <v>0</v>
      </c>
      <c r="J5504" s="12">
        <v>0</v>
      </c>
      <c r="K5504" s="12">
        <v>0</v>
      </c>
      <c r="L5504" s="12">
        <v>0</v>
      </c>
      <c r="M5504" s="12">
        <v>0</v>
      </c>
      <c r="N5504" s="39">
        <v>0</v>
      </c>
      <c r="O5504" s="31">
        <v>44.7</v>
      </c>
      <c r="P5504" s="36" t="s">
        <v>298</v>
      </c>
    </row>
    <row r="5505" spans="1:16" ht="60" x14ac:dyDescent="0.25">
      <c r="A5505" s="38">
        <v>41826</v>
      </c>
      <c r="B5505" s="38">
        <v>41826</v>
      </c>
      <c r="C5505" s="11">
        <v>2014</v>
      </c>
      <c r="D5505" s="35" t="s">
        <v>115</v>
      </c>
      <c r="E5505" s="11" t="s">
        <v>364</v>
      </c>
      <c r="F5505" s="36" t="s">
        <v>51</v>
      </c>
      <c r="G5505" s="36" t="s">
        <v>310</v>
      </c>
      <c r="H5505" s="9" t="s">
        <v>7630</v>
      </c>
      <c r="I5505" s="12">
        <v>3</v>
      </c>
      <c r="J5505" s="12">
        <v>18</v>
      </c>
      <c r="K5505" s="12">
        <v>0</v>
      </c>
      <c r="L5505" s="12">
        <v>0</v>
      </c>
      <c r="M5505" s="12">
        <v>0</v>
      </c>
      <c r="N5505" s="39">
        <v>0</v>
      </c>
      <c r="O5505" s="31">
        <v>0.6</v>
      </c>
      <c r="P5505" s="36" t="s">
        <v>99</v>
      </c>
    </row>
    <row r="5506" spans="1:16" ht="48" x14ac:dyDescent="0.25">
      <c r="A5506" s="34">
        <v>41826</v>
      </c>
      <c r="B5506" s="34">
        <v>41828</v>
      </c>
      <c r="C5506" s="11">
        <v>2014</v>
      </c>
      <c r="D5506" s="11" t="s">
        <v>34</v>
      </c>
      <c r="E5506" s="11" t="s">
        <v>50</v>
      </c>
      <c r="F5506" s="36" t="s">
        <v>59</v>
      </c>
      <c r="G5506" s="36" t="s">
        <v>7631</v>
      </c>
      <c r="H5506" s="9" t="s">
        <v>7632</v>
      </c>
      <c r="I5506" s="12">
        <v>0</v>
      </c>
      <c r="J5506" s="12">
        <v>0</v>
      </c>
      <c r="K5506" s="12">
        <v>0</v>
      </c>
      <c r="L5506" s="12">
        <v>0</v>
      </c>
      <c r="M5506" s="12">
        <v>0</v>
      </c>
      <c r="N5506" s="39">
        <v>0</v>
      </c>
      <c r="O5506" s="31">
        <v>8.6328706200000003</v>
      </c>
      <c r="P5506" s="36" t="s">
        <v>298</v>
      </c>
    </row>
    <row r="5507" spans="1:16" ht="60" x14ac:dyDescent="0.25">
      <c r="A5507" s="34">
        <v>41827</v>
      </c>
      <c r="B5507" s="34">
        <v>41827</v>
      </c>
      <c r="C5507" s="11">
        <v>2014</v>
      </c>
      <c r="D5507" s="11" t="s">
        <v>34</v>
      </c>
      <c r="E5507" s="11" t="s">
        <v>50</v>
      </c>
      <c r="F5507" s="36" t="s">
        <v>47</v>
      </c>
      <c r="G5507" s="36" t="s">
        <v>931</v>
      </c>
      <c r="H5507" s="9" t="s">
        <v>7633</v>
      </c>
      <c r="I5507" s="12">
        <v>0</v>
      </c>
      <c r="J5507" s="12">
        <v>95</v>
      </c>
      <c r="K5507" s="12">
        <v>19</v>
      </c>
      <c r="L5507" s="12">
        <v>0</v>
      </c>
      <c r="M5507" s="12" t="s">
        <v>145</v>
      </c>
      <c r="N5507" s="39">
        <v>0</v>
      </c>
      <c r="O5507" s="31">
        <v>2.9</v>
      </c>
      <c r="P5507" s="36" t="s">
        <v>4834</v>
      </c>
    </row>
    <row r="5508" spans="1:16" ht="60" x14ac:dyDescent="0.25">
      <c r="A5508" s="38">
        <v>41829</v>
      </c>
      <c r="B5508" s="38">
        <v>41829</v>
      </c>
      <c r="C5508" s="11">
        <v>2014</v>
      </c>
      <c r="D5508" s="35" t="s">
        <v>13</v>
      </c>
      <c r="E5508" s="11" t="s">
        <v>125</v>
      </c>
      <c r="F5508" s="36" t="s">
        <v>26</v>
      </c>
      <c r="G5508" s="36" t="s">
        <v>1316</v>
      </c>
      <c r="H5508" s="9" t="s">
        <v>7634</v>
      </c>
      <c r="I5508" s="12">
        <v>0</v>
      </c>
      <c r="J5508" s="12">
        <v>5</v>
      </c>
      <c r="K5508" s="12">
        <v>0</v>
      </c>
      <c r="L5508" s="12">
        <v>0</v>
      </c>
      <c r="M5508" s="12">
        <v>0</v>
      </c>
      <c r="N5508" s="39">
        <v>0</v>
      </c>
      <c r="O5508" s="31">
        <v>0</v>
      </c>
      <c r="P5508" s="36" t="s">
        <v>99</v>
      </c>
    </row>
    <row r="5509" spans="1:16" ht="60" x14ac:dyDescent="0.25">
      <c r="A5509" s="38">
        <v>41830</v>
      </c>
      <c r="B5509" s="38">
        <v>41830</v>
      </c>
      <c r="C5509" s="11">
        <v>2014</v>
      </c>
      <c r="D5509" s="35" t="s">
        <v>13</v>
      </c>
      <c r="E5509" s="11" t="s">
        <v>125</v>
      </c>
      <c r="F5509" s="36" t="s">
        <v>19</v>
      </c>
      <c r="G5509" s="36" t="s">
        <v>7635</v>
      </c>
      <c r="H5509" s="9" t="s">
        <v>7636</v>
      </c>
      <c r="I5509" s="12">
        <v>1</v>
      </c>
      <c r="J5509" s="12">
        <v>3</v>
      </c>
      <c r="K5509" s="12">
        <v>0</v>
      </c>
      <c r="L5509" s="12">
        <v>0</v>
      </c>
      <c r="M5509" s="12">
        <v>0</v>
      </c>
      <c r="N5509" s="39">
        <v>0</v>
      </c>
      <c r="O5509" s="31">
        <v>0</v>
      </c>
      <c r="P5509" s="36" t="s">
        <v>99</v>
      </c>
    </row>
    <row r="5510" spans="1:16" ht="72" x14ac:dyDescent="0.25">
      <c r="A5510" s="38">
        <v>41830</v>
      </c>
      <c r="B5510" s="38">
        <v>41830</v>
      </c>
      <c r="C5510" s="11">
        <v>2014</v>
      </c>
      <c r="D5510" s="11" t="s">
        <v>34</v>
      </c>
      <c r="E5510" s="11" t="s">
        <v>50</v>
      </c>
      <c r="F5510" s="36" t="s">
        <v>55</v>
      </c>
      <c r="G5510" s="36" t="s">
        <v>7637</v>
      </c>
      <c r="H5510" s="9" t="s">
        <v>7638</v>
      </c>
      <c r="I5510" s="12">
        <v>0</v>
      </c>
      <c r="J5510" s="12">
        <v>2672</v>
      </c>
      <c r="K5510" s="12">
        <v>342</v>
      </c>
      <c r="L5510" s="12">
        <v>0</v>
      </c>
      <c r="M5510" s="12">
        <v>0</v>
      </c>
      <c r="N5510" s="39">
        <v>0</v>
      </c>
      <c r="O5510" s="31">
        <v>9.4634999999999998</v>
      </c>
      <c r="P5510" s="36" t="s">
        <v>99</v>
      </c>
    </row>
    <row r="5511" spans="1:16" ht="48" x14ac:dyDescent="0.25">
      <c r="A5511" s="38">
        <v>41830</v>
      </c>
      <c r="B5511" s="38">
        <v>41830</v>
      </c>
      <c r="C5511" s="11">
        <v>2014</v>
      </c>
      <c r="D5511" s="35" t="s">
        <v>115</v>
      </c>
      <c r="E5511" s="11" t="s">
        <v>116</v>
      </c>
      <c r="F5511" s="36" t="s">
        <v>165</v>
      </c>
      <c r="G5511" s="36" t="s">
        <v>197</v>
      </c>
      <c r="H5511" s="9" t="s">
        <v>7639</v>
      </c>
      <c r="I5511" s="12">
        <v>0</v>
      </c>
      <c r="J5511" s="12">
        <v>25</v>
      </c>
      <c r="K5511" s="12">
        <v>0</v>
      </c>
      <c r="L5511" s="12">
        <v>0</v>
      </c>
      <c r="M5511" s="12">
        <v>0</v>
      </c>
      <c r="N5511" s="39">
        <v>0</v>
      </c>
      <c r="O5511" s="31">
        <v>0.28875000000000001</v>
      </c>
      <c r="P5511" s="36" t="s">
        <v>99</v>
      </c>
    </row>
    <row r="5512" spans="1:16" ht="36" x14ac:dyDescent="0.25">
      <c r="A5512" s="38">
        <v>41831</v>
      </c>
      <c r="B5512" s="38">
        <v>41831</v>
      </c>
      <c r="C5512" s="11">
        <v>2014</v>
      </c>
      <c r="D5512" s="35" t="s">
        <v>115</v>
      </c>
      <c r="E5512" s="11" t="s">
        <v>116</v>
      </c>
      <c r="F5512" s="36" t="s">
        <v>162</v>
      </c>
      <c r="G5512" s="36" t="s">
        <v>220</v>
      </c>
      <c r="H5512" s="9" t="s">
        <v>7640</v>
      </c>
      <c r="I5512" s="12">
        <v>4</v>
      </c>
      <c r="J5512" s="12">
        <v>6</v>
      </c>
      <c r="K5512" s="12">
        <v>0</v>
      </c>
      <c r="L5512" s="12">
        <v>0</v>
      </c>
      <c r="M5512" s="12">
        <v>0</v>
      </c>
      <c r="N5512" s="39">
        <v>0</v>
      </c>
      <c r="O5512" s="31">
        <v>1.575</v>
      </c>
      <c r="P5512" s="36" t="s">
        <v>99</v>
      </c>
    </row>
    <row r="5513" spans="1:16" ht="36" x14ac:dyDescent="0.25">
      <c r="A5513" s="38">
        <v>41831</v>
      </c>
      <c r="B5513" s="38">
        <v>41831</v>
      </c>
      <c r="C5513" s="11">
        <v>2014</v>
      </c>
      <c r="D5513" s="35" t="s">
        <v>13</v>
      </c>
      <c r="E5513" s="11" t="s">
        <v>125</v>
      </c>
      <c r="F5513" s="36" t="s">
        <v>62</v>
      </c>
      <c r="G5513" s="36" t="s">
        <v>2054</v>
      </c>
      <c r="H5513" s="9" t="s">
        <v>7641</v>
      </c>
      <c r="I5513" s="12">
        <v>1</v>
      </c>
      <c r="J5513" s="12">
        <v>6</v>
      </c>
      <c r="K5513" s="12">
        <v>0</v>
      </c>
      <c r="L5513" s="12">
        <v>0</v>
      </c>
      <c r="M5513" s="12">
        <v>0</v>
      </c>
      <c r="N5513" s="39">
        <v>0</v>
      </c>
      <c r="O5513" s="31">
        <v>0</v>
      </c>
      <c r="P5513" s="36" t="s">
        <v>99</v>
      </c>
    </row>
    <row r="5514" spans="1:16" ht="96" x14ac:dyDescent="0.25">
      <c r="A5514" s="34">
        <v>41832</v>
      </c>
      <c r="B5514" s="34">
        <v>41832</v>
      </c>
      <c r="C5514" s="11">
        <v>2014</v>
      </c>
      <c r="D5514" s="11" t="s">
        <v>34</v>
      </c>
      <c r="E5514" s="11" t="s">
        <v>50</v>
      </c>
      <c r="F5514" s="36" t="s">
        <v>47</v>
      </c>
      <c r="G5514" s="36" t="s">
        <v>382</v>
      </c>
      <c r="H5514" s="9" t="s">
        <v>7642</v>
      </c>
      <c r="I5514" s="12">
        <v>0</v>
      </c>
      <c r="J5514" s="12">
        <v>0</v>
      </c>
      <c r="K5514" s="12">
        <v>0</v>
      </c>
      <c r="L5514" s="12">
        <v>0</v>
      </c>
      <c r="M5514" s="12" t="s">
        <v>145</v>
      </c>
      <c r="N5514" s="39">
        <v>0</v>
      </c>
      <c r="O5514" s="31">
        <v>5.59</v>
      </c>
      <c r="P5514" s="36" t="s">
        <v>298</v>
      </c>
    </row>
    <row r="5515" spans="1:16" ht="48" x14ac:dyDescent="0.25">
      <c r="A5515" s="38">
        <v>41835</v>
      </c>
      <c r="B5515" s="38">
        <v>41835</v>
      </c>
      <c r="C5515" s="11">
        <v>2014</v>
      </c>
      <c r="D5515" s="35" t="s">
        <v>115</v>
      </c>
      <c r="E5515" s="11" t="s">
        <v>116</v>
      </c>
      <c r="F5515" s="36" t="s">
        <v>598</v>
      </c>
      <c r="G5515" s="36" t="s">
        <v>2215</v>
      </c>
      <c r="H5515" s="9" t="s">
        <v>7643</v>
      </c>
      <c r="I5515" s="12">
        <v>3</v>
      </c>
      <c r="J5515" s="12">
        <v>30</v>
      </c>
      <c r="K5515" s="12">
        <v>0</v>
      </c>
      <c r="L5515" s="12">
        <v>0</v>
      </c>
      <c r="M5515" s="12">
        <v>0</v>
      </c>
      <c r="N5515" s="39">
        <v>0</v>
      </c>
      <c r="O5515" s="31">
        <v>0.42</v>
      </c>
      <c r="P5515" s="36" t="s">
        <v>99</v>
      </c>
    </row>
    <row r="5516" spans="1:16" ht="48" x14ac:dyDescent="0.25">
      <c r="A5516" s="38">
        <v>41835</v>
      </c>
      <c r="B5516" s="38">
        <v>41835</v>
      </c>
      <c r="C5516" s="11">
        <v>2014</v>
      </c>
      <c r="D5516" s="11" t="s">
        <v>34</v>
      </c>
      <c r="E5516" s="11" t="s">
        <v>333</v>
      </c>
      <c r="F5516" s="36" t="s">
        <v>15</v>
      </c>
      <c r="G5516" s="36" t="s">
        <v>7644</v>
      </c>
      <c r="H5516" s="9" t="s">
        <v>7645</v>
      </c>
      <c r="I5516" s="12">
        <v>1</v>
      </c>
      <c r="J5516" s="12">
        <v>2</v>
      </c>
      <c r="K5516" s="12">
        <v>0</v>
      </c>
      <c r="L5516" s="12">
        <v>0</v>
      </c>
      <c r="M5516" s="12">
        <v>0</v>
      </c>
      <c r="N5516" s="39">
        <v>0</v>
      </c>
      <c r="O5516" s="31">
        <v>0</v>
      </c>
      <c r="P5516" s="36" t="s">
        <v>99</v>
      </c>
    </row>
    <row r="5517" spans="1:16" ht="60" x14ac:dyDescent="0.25">
      <c r="A5517" s="38">
        <v>41836</v>
      </c>
      <c r="B5517" s="38">
        <v>41836</v>
      </c>
      <c r="C5517" s="11">
        <v>2014</v>
      </c>
      <c r="D5517" s="11" t="s">
        <v>34</v>
      </c>
      <c r="E5517" s="11" t="s">
        <v>35</v>
      </c>
      <c r="F5517" s="36" t="s">
        <v>19</v>
      </c>
      <c r="G5517" s="36" t="s">
        <v>4587</v>
      </c>
      <c r="H5517" s="9" t="s">
        <v>7646</v>
      </c>
      <c r="I5517" s="12">
        <v>1</v>
      </c>
      <c r="J5517" s="12">
        <v>1</v>
      </c>
      <c r="K5517" s="12">
        <v>0</v>
      </c>
      <c r="L5517" s="12">
        <v>0</v>
      </c>
      <c r="M5517" s="12">
        <v>0</v>
      </c>
      <c r="N5517" s="39">
        <v>0</v>
      </c>
      <c r="O5517" s="31">
        <v>0</v>
      </c>
      <c r="P5517" s="36" t="s">
        <v>99</v>
      </c>
    </row>
    <row r="5518" spans="1:16" ht="60" x14ac:dyDescent="0.25">
      <c r="A5518" s="34">
        <v>41836</v>
      </c>
      <c r="B5518" s="34">
        <v>41836</v>
      </c>
      <c r="C5518" s="11">
        <v>2014</v>
      </c>
      <c r="D5518" s="35" t="s">
        <v>13</v>
      </c>
      <c r="E5518" s="11" t="s">
        <v>149</v>
      </c>
      <c r="F5518" s="36" t="s">
        <v>55</v>
      </c>
      <c r="G5518" s="36" t="s">
        <v>2060</v>
      </c>
      <c r="H5518" s="9" t="s">
        <v>7647</v>
      </c>
      <c r="I5518" s="12">
        <v>0</v>
      </c>
      <c r="J5518" s="12">
        <v>10</v>
      </c>
      <c r="K5518" s="12">
        <v>0</v>
      </c>
      <c r="L5518" s="12">
        <v>0</v>
      </c>
      <c r="M5518" s="12">
        <v>0</v>
      </c>
      <c r="N5518" s="39">
        <v>0</v>
      </c>
      <c r="O5518" s="31">
        <v>4.0000000000000001E-3</v>
      </c>
      <c r="P5518" s="36" t="s">
        <v>99</v>
      </c>
    </row>
    <row r="5519" spans="1:16" ht="48" x14ac:dyDescent="0.25">
      <c r="A5519" s="38">
        <v>41837</v>
      </c>
      <c r="B5519" s="38">
        <v>41837</v>
      </c>
      <c r="C5519" s="11">
        <v>2014</v>
      </c>
      <c r="D5519" s="35" t="s">
        <v>13</v>
      </c>
      <c r="E5519" s="11" t="s">
        <v>751</v>
      </c>
      <c r="F5519" s="36" t="s">
        <v>19</v>
      </c>
      <c r="G5519" s="36" t="s">
        <v>2048</v>
      </c>
      <c r="H5519" s="9" t="s">
        <v>7648</v>
      </c>
      <c r="I5519" s="12">
        <v>3</v>
      </c>
      <c r="J5519" s="12">
        <v>4</v>
      </c>
      <c r="K5519" s="12">
        <v>0</v>
      </c>
      <c r="L5519" s="12">
        <v>0</v>
      </c>
      <c r="M5519" s="12">
        <v>0</v>
      </c>
      <c r="N5519" s="39">
        <v>0</v>
      </c>
      <c r="O5519" s="31">
        <v>0</v>
      </c>
      <c r="P5519" s="36" t="s">
        <v>99</v>
      </c>
    </row>
    <row r="5520" spans="1:16" ht="48" x14ac:dyDescent="0.25">
      <c r="A5520" s="34">
        <v>41838</v>
      </c>
      <c r="B5520" s="34">
        <v>41840</v>
      </c>
      <c r="C5520" s="11">
        <v>2014</v>
      </c>
      <c r="D5520" s="11" t="s">
        <v>34</v>
      </c>
      <c r="E5520" s="11" t="s">
        <v>35</v>
      </c>
      <c r="F5520" s="36" t="s">
        <v>57</v>
      </c>
      <c r="G5520" s="36" t="s">
        <v>7649</v>
      </c>
      <c r="H5520" s="9" t="s">
        <v>7650</v>
      </c>
      <c r="I5520" s="12">
        <v>0</v>
      </c>
      <c r="J5520" s="12">
        <v>0</v>
      </c>
      <c r="K5520" s="12">
        <v>0</v>
      </c>
      <c r="L5520" s="12">
        <v>0</v>
      </c>
      <c r="M5520" s="12">
        <v>0</v>
      </c>
      <c r="N5520" s="39">
        <v>0</v>
      </c>
      <c r="O5520" s="31">
        <v>2.1005350200000001</v>
      </c>
      <c r="P5520" s="36" t="s">
        <v>7457</v>
      </c>
    </row>
    <row r="5521" spans="1:16" ht="36" x14ac:dyDescent="0.25">
      <c r="A5521" s="38">
        <v>41839</v>
      </c>
      <c r="B5521" s="38">
        <v>41839</v>
      </c>
      <c r="C5521" s="11">
        <v>2014</v>
      </c>
      <c r="D5521" s="11" t="s">
        <v>34</v>
      </c>
      <c r="E5521" s="11" t="s">
        <v>35</v>
      </c>
      <c r="F5521" s="36" t="s">
        <v>55</v>
      </c>
      <c r="G5521" s="36" t="s">
        <v>2501</v>
      </c>
      <c r="H5521" s="9" t="s">
        <v>7651</v>
      </c>
      <c r="I5521" s="12">
        <v>2</v>
      </c>
      <c r="J5521" s="12">
        <v>2</v>
      </c>
      <c r="K5521" s="12">
        <v>0</v>
      </c>
      <c r="L5521" s="12">
        <v>0</v>
      </c>
      <c r="M5521" s="12">
        <v>0</v>
      </c>
      <c r="N5521" s="39">
        <v>0</v>
      </c>
      <c r="O5521" s="31">
        <v>0</v>
      </c>
      <c r="P5521" s="36" t="s">
        <v>99</v>
      </c>
    </row>
    <row r="5522" spans="1:16" ht="48" x14ac:dyDescent="0.25">
      <c r="A5522" s="34">
        <v>41840</v>
      </c>
      <c r="B5522" s="34">
        <v>41841</v>
      </c>
      <c r="C5522" s="11">
        <v>2014</v>
      </c>
      <c r="D5522" s="11" t="s">
        <v>34</v>
      </c>
      <c r="E5522" s="11" t="s">
        <v>182</v>
      </c>
      <c r="F5522" s="36" t="s">
        <v>15</v>
      </c>
      <c r="G5522" s="9" t="s">
        <v>7652</v>
      </c>
      <c r="H5522" s="9" t="s">
        <v>7653</v>
      </c>
      <c r="I5522" s="12">
        <v>0</v>
      </c>
      <c r="J5522" s="12">
        <v>0</v>
      </c>
      <c r="K5522" s="12">
        <v>0</v>
      </c>
      <c r="L5522" s="12">
        <v>0</v>
      </c>
      <c r="M5522" s="12">
        <v>0</v>
      </c>
      <c r="N5522" s="39">
        <v>0</v>
      </c>
      <c r="O5522" s="31">
        <v>11.76866042</v>
      </c>
      <c r="P5522" s="36" t="s">
        <v>7457</v>
      </c>
    </row>
    <row r="5523" spans="1:16" ht="48" x14ac:dyDescent="0.25">
      <c r="A5523" s="34">
        <v>41840</v>
      </c>
      <c r="B5523" s="34">
        <v>41845</v>
      </c>
      <c r="C5523" s="11">
        <v>2014</v>
      </c>
      <c r="D5523" s="11" t="s">
        <v>34</v>
      </c>
      <c r="E5523" s="11" t="s">
        <v>333</v>
      </c>
      <c r="F5523" s="36" t="s">
        <v>15</v>
      </c>
      <c r="G5523" s="9" t="s">
        <v>7654</v>
      </c>
      <c r="H5523" s="9" t="s">
        <v>7655</v>
      </c>
      <c r="I5523" s="12">
        <v>0</v>
      </c>
      <c r="J5523" s="12">
        <v>0</v>
      </c>
      <c r="K5523" s="12">
        <v>0</v>
      </c>
      <c r="L5523" s="12">
        <v>0</v>
      </c>
      <c r="M5523" s="12">
        <v>0</v>
      </c>
      <c r="N5523" s="39">
        <v>0</v>
      </c>
      <c r="O5523" s="31">
        <v>11.147334599999999</v>
      </c>
      <c r="P5523" s="36" t="s">
        <v>7457</v>
      </c>
    </row>
    <row r="5524" spans="1:16" ht="60" x14ac:dyDescent="0.25">
      <c r="A5524" s="38">
        <v>41841</v>
      </c>
      <c r="B5524" s="38">
        <v>41841</v>
      </c>
      <c r="C5524" s="11">
        <v>2014</v>
      </c>
      <c r="D5524" s="35" t="s">
        <v>115</v>
      </c>
      <c r="E5524" s="11" t="s">
        <v>116</v>
      </c>
      <c r="F5524" s="36" t="s">
        <v>19</v>
      </c>
      <c r="G5524" s="36" t="s">
        <v>7656</v>
      </c>
      <c r="H5524" s="9" t="s">
        <v>7657</v>
      </c>
      <c r="I5524" s="12">
        <v>0</v>
      </c>
      <c r="J5524" s="12">
        <v>18</v>
      </c>
      <c r="K5524" s="12">
        <v>0</v>
      </c>
      <c r="L5524" s="12">
        <v>0</v>
      </c>
      <c r="M5524" s="12">
        <v>0</v>
      </c>
      <c r="N5524" s="39">
        <v>0</v>
      </c>
      <c r="O5524" s="31">
        <v>0.28875000000000001</v>
      </c>
      <c r="P5524" s="36" t="s">
        <v>99</v>
      </c>
    </row>
    <row r="5525" spans="1:16" ht="48" x14ac:dyDescent="0.25">
      <c r="A5525" s="38">
        <v>41842</v>
      </c>
      <c r="B5525" s="38">
        <v>41842</v>
      </c>
      <c r="C5525" s="11">
        <v>2014</v>
      </c>
      <c r="D5525" s="35" t="s">
        <v>13</v>
      </c>
      <c r="E5525" s="11" t="s">
        <v>149</v>
      </c>
      <c r="F5525" s="36" t="s">
        <v>165</v>
      </c>
      <c r="G5525" s="36" t="s">
        <v>3442</v>
      </c>
      <c r="H5525" s="9" t="s">
        <v>7658</v>
      </c>
      <c r="I5525" s="12">
        <v>0</v>
      </c>
      <c r="J5525" s="12">
        <v>7000</v>
      </c>
      <c r="K5525" s="12">
        <v>0</v>
      </c>
      <c r="L5525" s="12">
        <v>0</v>
      </c>
      <c r="M5525" s="12">
        <v>0</v>
      </c>
      <c r="N5525" s="39">
        <v>0</v>
      </c>
      <c r="O5525" s="31">
        <v>0</v>
      </c>
      <c r="P5525" s="36" t="s">
        <v>99</v>
      </c>
    </row>
    <row r="5526" spans="1:16" ht="72" x14ac:dyDescent="0.25">
      <c r="A5526" s="38">
        <v>41843</v>
      </c>
      <c r="B5526" s="38">
        <v>41844</v>
      </c>
      <c r="C5526" s="11">
        <v>2014</v>
      </c>
      <c r="D5526" s="35" t="s">
        <v>13</v>
      </c>
      <c r="E5526" s="11" t="s">
        <v>112</v>
      </c>
      <c r="F5526" s="36" t="s">
        <v>69</v>
      </c>
      <c r="G5526" s="36" t="s">
        <v>7659</v>
      </c>
      <c r="H5526" s="9" t="s">
        <v>7660</v>
      </c>
      <c r="I5526" s="12">
        <v>0</v>
      </c>
      <c r="J5526" s="12">
        <v>1500</v>
      </c>
      <c r="K5526" s="12">
        <v>0</v>
      </c>
      <c r="L5526" s="12">
        <v>0</v>
      </c>
      <c r="M5526" s="12">
        <v>0</v>
      </c>
      <c r="N5526" s="39">
        <v>0</v>
      </c>
      <c r="O5526" s="31">
        <v>600</v>
      </c>
      <c r="P5526" s="36" t="s">
        <v>99</v>
      </c>
    </row>
    <row r="5527" spans="1:16" ht="24" x14ac:dyDescent="0.25">
      <c r="A5527" s="34">
        <v>41843</v>
      </c>
      <c r="B5527" s="34">
        <v>41843</v>
      </c>
      <c r="C5527" s="11">
        <v>2014</v>
      </c>
      <c r="D5527" s="11" t="s">
        <v>34</v>
      </c>
      <c r="E5527" s="11" t="s">
        <v>67</v>
      </c>
      <c r="F5527" s="36" t="s">
        <v>78</v>
      </c>
      <c r="G5527" s="36" t="s">
        <v>7661</v>
      </c>
      <c r="H5527" s="9" t="s">
        <v>7662</v>
      </c>
      <c r="I5527" s="12">
        <v>0</v>
      </c>
      <c r="J5527" s="12">
        <v>82</v>
      </c>
      <c r="K5527" s="12">
        <v>0</v>
      </c>
      <c r="L5527" s="12">
        <v>0</v>
      </c>
      <c r="M5527" s="12">
        <v>0</v>
      </c>
      <c r="N5527" s="39">
        <v>333.5</v>
      </c>
      <c r="O5527" s="31">
        <v>22.9</v>
      </c>
      <c r="P5527" s="36" t="s">
        <v>41</v>
      </c>
    </row>
    <row r="5528" spans="1:16" ht="60" x14ac:dyDescent="0.25">
      <c r="A5528" s="38">
        <v>41843</v>
      </c>
      <c r="B5528" s="38">
        <v>41843</v>
      </c>
      <c r="C5528" s="11">
        <v>2014</v>
      </c>
      <c r="D5528" s="11" t="s">
        <v>34</v>
      </c>
      <c r="E5528" s="11" t="s">
        <v>35</v>
      </c>
      <c r="F5528" s="36" t="s">
        <v>51</v>
      </c>
      <c r="G5528" s="36" t="s">
        <v>357</v>
      </c>
      <c r="H5528" s="9" t="s">
        <v>7663</v>
      </c>
      <c r="I5528" s="12">
        <v>0</v>
      </c>
      <c r="J5528" s="12">
        <v>3</v>
      </c>
      <c r="K5528" s="12">
        <v>0</v>
      </c>
      <c r="L5528" s="12">
        <v>0</v>
      </c>
      <c r="M5528" s="12">
        <v>0</v>
      </c>
      <c r="N5528" s="39">
        <v>0</v>
      </c>
      <c r="O5528" s="31">
        <v>3.9690000000000003E-2</v>
      </c>
      <c r="P5528" s="36" t="s">
        <v>99</v>
      </c>
    </row>
    <row r="5529" spans="1:16" ht="84" x14ac:dyDescent="0.25">
      <c r="A5529" s="38">
        <v>41844</v>
      </c>
      <c r="B5529" s="38">
        <v>41845</v>
      </c>
      <c r="C5529" s="11">
        <v>2014</v>
      </c>
      <c r="D5529" s="11" t="s">
        <v>34</v>
      </c>
      <c r="E5529" s="11" t="s">
        <v>35</v>
      </c>
      <c r="F5529" s="36" t="s">
        <v>47</v>
      </c>
      <c r="G5529" s="36" t="s">
        <v>7664</v>
      </c>
      <c r="H5529" s="9" t="s">
        <v>7665</v>
      </c>
      <c r="I5529" s="12">
        <v>10</v>
      </c>
      <c r="J5529" s="12">
        <v>250</v>
      </c>
      <c r="K5529" s="12">
        <v>35</v>
      </c>
      <c r="L5529" s="12">
        <v>0</v>
      </c>
      <c r="M5529" s="12">
        <v>0</v>
      </c>
      <c r="N5529" s="39">
        <v>0</v>
      </c>
      <c r="O5529" s="31">
        <v>1.5</v>
      </c>
      <c r="P5529" s="36" t="s">
        <v>4834</v>
      </c>
    </row>
    <row r="5530" spans="1:16" ht="60" x14ac:dyDescent="0.25">
      <c r="A5530" s="38">
        <v>41844</v>
      </c>
      <c r="B5530" s="38">
        <v>41844</v>
      </c>
      <c r="C5530" s="11">
        <v>2014</v>
      </c>
      <c r="D5530" s="11" t="s">
        <v>34</v>
      </c>
      <c r="E5530" s="11" t="s">
        <v>182</v>
      </c>
      <c r="F5530" s="36" t="s">
        <v>47</v>
      </c>
      <c r="G5530" s="36" t="s">
        <v>7666</v>
      </c>
      <c r="H5530" s="9" t="s">
        <v>7667</v>
      </c>
      <c r="I5530" s="12">
        <v>0</v>
      </c>
      <c r="J5530" s="12">
        <v>11</v>
      </c>
      <c r="K5530" s="12">
        <v>0</v>
      </c>
      <c r="L5530" s="12">
        <v>0</v>
      </c>
      <c r="M5530" s="12">
        <v>0</v>
      </c>
      <c r="N5530" s="39">
        <v>0</v>
      </c>
      <c r="O5530" s="31">
        <v>0.42</v>
      </c>
      <c r="P5530" s="36" t="s">
        <v>99</v>
      </c>
    </row>
    <row r="5531" spans="1:16" ht="48" x14ac:dyDescent="0.25">
      <c r="A5531" s="34">
        <v>41845</v>
      </c>
      <c r="B5531" s="34">
        <v>41845</v>
      </c>
      <c r="C5531" s="11">
        <v>2014</v>
      </c>
      <c r="D5531" s="11" t="s">
        <v>34</v>
      </c>
      <c r="E5531" s="11" t="s">
        <v>50</v>
      </c>
      <c r="F5531" s="36" t="s">
        <v>47</v>
      </c>
      <c r="G5531" s="36" t="s">
        <v>931</v>
      </c>
      <c r="H5531" s="9" t="s">
        <v>7668</v>
      </c>
      <c r="I5531" s="12">
        <v>1</v>
      </c>
      <c r="J5531" s="12">
        <v>0</v>
      </c>
      <c r="K5531" s="12">
        <v>0</v>
      </c>
      <c r="L5531" s="12" t="s">
        <v>145</v>
      </c>
      <c r="M5531" s="12">
        <v>0</v>
      </c>
      <c r="N5531" s="39">
        <v>0</v>
      </c>
      <c r="O5531" s="31">
        <v>30.1</v>
      </c>
      <c r="P5531" s="36" t="s">
        <v>298</v>
      </c>
    </row>
    <row r="5532" spans="1:16" ht="72" x14ac:dyDescent="0.25">
      <c r="A5532" s="38">
        <v>41845</v>
      </c>
      <c r="B5532" s="38">
        <v>41845</v>
      </c>
      <c r="C5532" s="11">
        <v>2014</v>
      </c>
      <c r="D5532" s="35" t="s">
        <v>13</v>
      </c>
      <c r="E5532" s="11" t="s">
        <v>149</v>
      </c>
      <c r="F5532" s="36" t="s">
        <v>92</v>
      </c>
      <c r="G5532" s="36" t="s">
        <v>7669</v>
      </c>
      <c r="H5532" s="9" t="s">
        <v>7670</v>
      </c>
      <c r="I5532" s="12">
        <v>0</v>
      </c>
      <c r="J5532" s="12">
        <v>160</v>
      </c>
      <c r="K5532" s="12">
        <v>0</v>
      </c>
      <c r="L5532" s="12">
        <v>0</v>
      </c>
      <c r="M5532" s="12">
        <v>0</v>
      </c>
      <c r="N5532" s="39">
        <v>0</v>
      </c>
      <c r="O5532" s="31">
        <v>0</v>
      </c>
      <c r="P5532" s="36" t="s">
        <v>99</v>
      </c>
    </row>
    <row r="5533" spans="1:16" ht="60" x14ac:dyDescent="0.25">
      <c r="A5533" s="38">
        <v>41846</v>
      </c>
      <c r="B5533" s="38">
        <v>41846</v>
      </c>
      <c r="C5533" s="11">
        <v>2014</v>
      </c>
      <c r="D5533" s="35" t="s">
        <v>115</v>
      </c>
      <c r="E5533" s="11" t="s">
        <v>116</v>
      </c>
      <c r="F5533" s="36" t="s">
        <v>55</v>
      </c>
      <c r="G5533" s="36" t="s">
        <v>421</v>
      </c>
      <c r="H5533" s="9" t="s">
        <v>7671</v>
      </c>
      <c r="I5533" s="12">
        <v>0</v>
      </c>
      <c r="J5533" s="12">
        <v>33</v>
      </c>
      <c r="K5533" s="12">
        <v>0</v>
      </c>
      <c r="L5533" s="12">
        <v>0</v>
      </c>
      <c r="M5533" s="12">
        <v>0</v>
      </c>
      <c r="N5533" s="39">
        <v>0</v>
      </c>
      <c r="O5533" s="31">
        <v>0.42</v>
      </c>
      <c r="P5533" s="36" t="s">
        <v>99</v>
      </c>
    </row>
    <row r="5534" spans="1:16" ht="60" x14ac:dyDescent="0.25">
      <c r="A5534" s="38">
        <v>41848</v>
      </c>
      <c r="B5534" s="38">
        <v>41848</v>
      </c>
      <c r="C5534" s="11">
        <v>2014</v>
      </c>
      <c r="D5534" s="35" t="s">
        <v>115</v>
      </c>
      <c r="E5534" s="11" t="s">
        <v>116</v>
      </c>
      <c r="F5534" s="36" t="s">
        <v>57</v>
      </c>
      <c r="G5534" s="36" t="s">
        <v>426</v>
      </c>
      <c r="H5534" s="9" t="s">
        <v>7672</v>
      </c>
      <c r="I5534" s="12">
        <v>6</v>
      </c>
      <c r="J5534" s="12">
        <v>6</v>
      </c>
      <c r="K5534" s="12">
        <v>0</v>
      </c>
      <c r="L5534" s="12">
        <v>0</v>
      </c>
      <c r="M5534" s="12">
        <v>0</v>
      </c>
      <c r="N5534" s="39">
        <v>0</v>
      </c>
      <c r="O5534" s="31">
        <v>0.32844000000000001</v>
      </c>
      <c r="P5534" s="36" t="s">
        <v>99</v>
      </c>
    </row>
    <row r="5535" spans="1:16" ht="60" x14ac:dyDescent="0.25">
      <c r="A5535" s="38">
        <v>41850</v>
      </c>
      <c r="B5535" s="38">
        <v>41850</v>
      </c>
      <c r="C5535" s="11">
        <v>2014</v>
      </c>
      <c r="D5535" s="35" t="s">
        <v>13</v>
      </c>
      <c r="E5535" s="11" t="s">
        <v>112</v>
      </c>
      <c r="F5535" s="36" t="s">
        <v>165</v>
      </c>
      <c r="G5535" s="36" t="s">
        <v>5948</v>
      </c>
      <c r="H5535" s="9" t="s">
        <v>7673</v>
      </c>
      <c r="I5535" s="12">
        <v>0</v>
      </c>
      <c r="J5535" s="12">
        <v>240</v>
      </c>
      <c r="K5535" s="12">
        <v>8</v>
      </c>
      <c r="L5535" s="12">
        <v>0</v>
      </c>
      <c r="M5535" s="12">
        <v>0</v>
      </c>
      <c r="N5535" s="39">
        <v>0</v>
      </c>
      <c r="O5535" s="31">
        <v>0.68400000000000005</v>
      </c>
      <c r="P5535" s="36" t="s">
        <v>99</v>
      </c>
    </row>
    <row r="5536" spans="1:16" ht="36" x14ac:dyDescent="0.25">
      <c r="A5536" s="34">
        <v>41852</v>
      </c>
      <c r="B5536" s="34">
        <v>41852</v>
      </c>
      <c r="C5536" s="11">
        <v>2014</v>
      </c>
      <c r="D5536" s="11" t="s">
        <v>34</v>
      </c>
      <c r="E5536" s="11" t="s">
        <v>35</v>
      </c>
      <c r="F5536" s="36" t="s">
        <v>24</v>
      </c>
      <c r="G5536" s="36" t="s">
        <v>7674</v>
      </c>
      <c r="H5536" s="9" t="s">
        <v>7675</v>
      </c>
      <c r="I5536" s="12">
        <v>0</v>
      </c>
      <c r="J5536" s="12">
        <v>6160</v>
      </c>
      <c r="K5536" s="12">
        <v>0</v>
      </c>
      <c r="L5536" s="12">
        <v>0</v>
      </c>
      <c r="M5536" s="12">
        <v>0</v>
      </c>
      <c r="N5536" s="39">
        <v>0</v>
      </c>
      <c r="O5536" s="31">
        <v>1.9</v>
      </c>
      <c r="P5536" s="36" t="s">
        <v>298</v>
      </c>
    </row>
    <row r="5537" spans="1:16" ht="72" x14ac:dyDescent="0.25">
      <c r="A5537" s="38">
        <v>41852</v>
      </c>
      <c r="B5537" s="38">
        <v>41852</v>
      </c>
      <c r="C5537" s="11">
        <v>2014</v>
      </c>
      <c r="D5537" s="35" t="s">
        <v>115</v>
      </c>
      <c r="E5537" s="11" t="s">
        <v>116</v>
      </c>
      <c r="F5537" s="36" t="s">
        <v>55</v>
      </c>
      <c r="G5537" s="36" t="s">
        <v>2060</v>
      </c>
      <c r="H5537" s="9" t="s">
        <v>7676</v>
      </c>
      <c r="I5537" s="12">
        <v>1</v>
      </c>
      <c r="J5537" s="12">
        <v>13</v>
      </c>
      <c r="K5537" s="12">
        <v>0</v>
      </c>
      <c r="L5537" s="12">
        <v>0</v>
      </c>
      <c r="M5537" s="12">
        <v>0</v>
      </c>
      <c r="N5537" s="39">
        <v>0</v>
      </c>
      <c r="O5537" s="31">
        <v>0.99750000000000005</v>
      </c>
      <c r="P5537" s="36" t="s">
        <v>99</v>
      </c>
    </row>
    <row r="5538" spans="1:16" ht="48" x14ac:dyDescent="0.25">
      <c r="A5538" s="38">
        <v>41852</v>
      </c>
      <c r="B5538" s="38">
        <v>41852</v>
      </c>
      <c r="C5538" s="11">
        <v>2014</v>
      </c>
      <c r="D5538" s="35" t="s">
        <v>115</v>
      </c>
      <c r="E5538" s="11" t="s">
        <v>116</v>
      </c>
      <c r="F5538" s="36" t="s">
        <v>47</v>
      </c>
      <c r="G5538" s="36" t="s">
        <v>1279</v>
      </c>
      <c r="H5538" s="9" t="s">
        <v>7677</v>
      </c>
      <c r="I5538" s="12">
        <v>0</v>
      </c>
      <c r="J5538" s="12">
        <v>2</v>
      </c>
      <c r="K5538" s="12">
        <v>0</v>
      </c>
      <c r="L5538" s="12">
        <v>0</v>
      </c>
      <c r="M5538" s="12">
        <v>0</v>
      </c>
      <c r="N5538" s="39">
        <v>0</v>
      </c>
      <c r="O5538" s="31">
        <v>7.6859999999999998E-2</v>
      </c>
      <c r="P5538" s="36" t="s">
        <v>99</v>
      </c>
    </row>
    <row r="5539" spans="1:16" ht="60" x14ac:dyDescent="0.25">
      <c r="A5539" s="38">
        <v>41854</v>
      </c>
      <c r="B5539" s="38">
        <v>41854</v>
      </c>
      <c r="C5539" s="11">
        <v>2014</v>
      </c>
      <c r="D5539" s="11" t="s">
        <v>34</v>
      </c>
      <c r="E5539" s="11" t="s">
        <v>35</v>
      </c>
      <c r="F5539" s="36" t="s">
        <v>51</v>
      </c>
      <c r="G5539" s="36" t="s">
        <v>7678</v>
      </c>
      <c r="H5539" s="9" t="s">
        <v>7679</v>
      </c>
      <c r="I5539" s="12">
        <v>0</v>
      </c>
      <c r="J5539" s="12">
        <v>2400</v>
      </c>
      <c r="K5539" s="12">
        <v>120</v>
      </c>
      <c r="L5539" s="12">
        <v>0</v>
      </c>
      <c r="M5539" s="12">
        <v>0</v>
      </c>
      <c r="N5539" s="39">
        <v>0</v>
      </c>
      <c r="O5539" s="31">
        <v>0.66</v>
      </c>
      <c r="P5539" s="36" t="s">
        <v>99</v>
      </c>
    </row>
    <row r="5540" spans="1:16" ht="156" x14ac:dyDescent="0.25">
      <c r="A5540" s="38">
        <v>41857</v>
      </c>
      <c r="B5540" s="38">
        <v>41858</v>
      </c>
      <c r="C5540" s="11">
        <v>2014</v>
      </c>
      <c r="D5540" s="35" t="s">
        <v>13</v>
      </c>
      <c r="E5540" s="11" t="s">
        <v>173</v>
      </c>
      <c r="F5540" s="36" t="s">
        <v>47</v>
      </c>
      <c r="G5540" s="36" t="s">
        <v>2370</v>
      </c>
      <c r="H5540" s="9" t="s">
        <v>7680</v>
      </c>
      <c r="I5540" s="12">
        <v>0</v>
      </c>
      <c r="J5540" s="12">
        <v>1328</v>
      </c>
      <c r="K5540" s="12">
        <v>0</v>
      </c>
      <c r="L5540" s="12">
        <v>0</v>
      </c>
      <c r="M5540" s="12">
        <v>0</v>
      </c>
      <c r="N5540" s="39">
        <v>0</v>
      </c>
      <c r="O5540" s="31">
        <v>1800</v>
      </c>
      <c r="P5540" s="36" t="s">
        <v>99</v>
      </c>
    </row>
    <row r="5541" spans="1:16" ht="48" x14ac:dyDescent="0.25">
      <c r="A5541" s="38">
        <v>41857</v>
      </c>
      <c r="B5541" s="38">
        <v>41857</v>
      </c>
      <c r="C5541" s="11">
        <v>2014</v>
      </c>
      <c r="D5541" s="11" t="s">
        <v>34</v>
      </c>
      <c r="E5541" s="11" t="s">
        <v>333</v>
      </c>
      <c r="F5541" s="36" t="s">
        <v>36</v>
      </c>
      <c r="G5541" s="36" t="s">
        <v>296</v>
      </c>
      <c r="H5541" s="9" t="s">
        <v>7681</v>
      </c>
      <c r="I5541" s="12">
        <v>0</v>
      </c>
      <c r="J5541" s="12">
        <v>5655</v>
      </c>
      <c r="K5541" s="12">
        <v>1113</v>
      </c>
      <c r="L5541" s="12">
        <v>8</v>
      </c>
      <c r="M5541" s="12">
        <v>0</v>
      </c>
      <c r="N5541" s="39">
        <v>0</v>
      </c>
      <c r="O5541" s="31">
        <v>57.9</v>
      </c>
      <c r="P5541" s="36" t="s">
        <v>4948</v>
      </c>
    </row>
    <row r="5542" spans="1:16" ht="72" x14ac:dyDescent="0.25">
      <c r="A5542" s="38">
        <v>41857</v>
      </c>
      <c r="B5542" s="38">
        <v>41857</v>
      </c>
      <c r="C5542" s="11">
        <v>2014</v>
      </c>
      <c r="D5542" s="35" t="s">
        <v>115</v>
      </c>
      <c r="E5542" s="11" t="s">
        <v>116</v>
      </c>
      <c r="F5542" s="36" t="s">
        <v>77</v>
      </c>
      <c r="G5542" s="36" t="s">
        <v>1727</v>
      </c>
      <c r="H5542" s="9" t="s">
        <v>7682</v>
      </c>
      <c r="I5542" s="12">
        <v>2</v>
      </c>
      <c r="J5542" s="12">
        <v>15</v>
      </c>
      <c r="K5542" s="12">
        <v>0</v>
      </c>
      <c r="L5542" s="12">
        <v>0</v>
      </c>
      <c r="M5542" s="12">
        <v>0</v>
      </c>
      <c r="N5542" s="39">
        <v>0</v>
      </c>
      <c r="O5542" s="31">
        <v>0.42</v>
      </c>
      <c r="P5542" s="36" t="s">
        <v>99</v>
      </c>
    </row>
    <row r="5543" spans="1:16" ht="60" x14ac:dyDescent="0.25">
      <c r="A5543" s="38">
        <v>41858</v>
      </c>
      <c r="B5543" s="38">
        <v>41858</v>
      </c>
      <c r="C5543" s="11">
        <v>2014</v>
      </c>
      <c r="D5543" s="35" t="s">
        <v>13</v>
      </c>
      <c r="E5543" s="11" t="s">
        <v>112</v>
      </c>
      <c r="F5543" s="36" t="s">
        <v>62</v>
      </c>
      <c r="G5543" s="36" t="s">
        <v>6881</v>
      </c>
      <c r="H5543" s="9" t="s">
        <v>7683</v>
      </c>
      <c r="I5543" s="12">
        <v>0</v>
      </c>
      <c r="J5543" s="12">
        <v>2000</v>
      </c>
      <c r="K5543" s="12">
        <v>0</v>
      </c>
      <c r="L5543" s="12">
        <v>0</v>
      </c>
      <c r="M5543" s="12">
        <v>0</v>
      </c>
      <c r="N5543" s="39">
        <v>0</v>
      </c>
      <c r="O5543" s="29">
        <v>0.15876000000000001</v>
      </c>
      <c r="P5543" s="36" t="s">
        <v>99</v>
      </c>
    </row>
    <row r="5544" spans="1:16" ht="96" x14ac:dyDescent="0.25">
      <c r="A5544" s="38">
        <v>41859</v>
      </c>
      <c r="B5544" s="38">
        <v>41861</v>
      </c>
      <c r="C5544" s="11">
        <v>2014</v>
      </c>
      <c r="D5544" s="11" t="s">
        <v>34</v>
      </c>
      <c r="E5544" s="11" t="s">
        <v>333</v>
      </c>
      <c r="F5544" s="36" t="s">
        <v>32</v>
      </c>
      <c r="G5544" s="9" t="s">
        <v>7684</v>
      </c>
      <c r="H5544" s="9" t="s">
        <v>7685</v>
      </c>
      <c r="I5544" s="12">
        <v>0</v>
      </c>
      <c r="J5544" s="12">
        <v>1098</v>
      </c>
      <c r="K5544" s="12">
        <v>96</v>
      </c>
      <c r="L5544" s="12">
        <v>0</v>
      </c>
      <c r="M5544" s="12">
        <v>0</v>
      </c>
      <c r="N5544" s="39">
        <v>0</v>
      </c>
      <c r="O5544" s="31">
        <v>2.1</v>
      </c>
      <c r="P5544" s="36" t="s">
        <v>4834</v>
      </c>
    </row>
    <row r="5545" spans="1:16" ht="72" x14ac:dyDescent="0.25">
      <c r="A5545" s="38">
        <v>41859</v>
      </c>
      <c r="B5545" s="38">
        <v>41859</v>
      </c>
      <c r="C5545" s="11">
        <v>2014</v>
      </c>
      <c r="D5545" s="35" t="s">
        <v>115</v>
      </c>
      <c r="E5545" s="11" t="s">
        <v>116</v>
      </c>
      <c r="F5545" s="36" t="s">
        <v>42</v>
      </c>
      <c r="G5545" s="36" t="s">
        <v>7381</v>
      </c>
      <c r="H5545" s="9" t="s">
        <v>7686</v>
      </c>
      <c r="I5545" s="12">
        <v>9</v>
      </c>
      <c r="J5545" s="12">
        <v>21</v>
      </c>
      <c r="K5545" s="12">
        <v>0</v>
      </c>
      <c r="L5545" s="12">
        <v>0</v>
      </c>
      <c r="M5545" s="12">
        <v>0</v>
      </c>
      <c r="N5545" s="39">
        <v>0</v>
      </c>
      <c r="O5545" s="31">
        <v>0.28875000000000001</v>
      </c>
      <c r="P5545" s="36" t="s">
        <v>99</v>
      </c>
    </row>
    <row r="5546" spans="1:16" ht="48" x14ac:dyDescent="0.25">
      <c r="A5546" s="38">
        <v>41861</v>
      </c>
      <c r="B5546" s="38">
        <v>41861</v>
      </c>
      <c r="C5546" s="11">
        <v>2014</v>
      </c>
      <c r="D5546" s="11" t="s">
        <v>34</v>
      </c>
      <c r="E5546" s="11" t="s">
        <v>35</v>
      </c>
      <c r="F5546" s="36" t="s">
        <v>21</v>
      </c>
      <c r="G5546" s="36" t="s">
        <v>1293</v>
      </c>
      <c r="H5546" s="9" t="s">
        <v>7687</v>
      </c>
      <c r="I5546" s="12">
        <v>4</v>
      </c>
      <c r="J5546" s="12">
        <v>9</v>
      </c>
      <c r="K5546" s="12">
        <v>0</v>
      </c>
      <c r="L5546" s="12">
        <v>0</v>
      </c>
      <c r="M5546" s="12">
        <v>0</v>
      </c>
      <c r="N5546" s="39">
        <v>0</v>
      </c>
      <c r="O5546" s="31">
        <v>3.9690000000000003E-2</v>
      </c>
      <c r="P5546" s="36" t="s">
        <v>99</v>
      </c>
    </row>
    <row r="5547" spans="1:16" ht="48" x14ac:dyDescent="0.25">
      <c r="A5547" s="34">
        <v>41862</v>
      </c>
      <c r="B5547" s="34">
        <v>41862</v>
      </c>
      <c r="C5547" s="11">
        <v>2014</v>
      </c>
      <c r="D5547" s="11" t="s">
        <v>34</v>
      </c>
      <c r="E5547" s="11" t="s">
        <v>35</v>
      </c>
      <c r="F5547" s="36" t="s">
        <v>162</v>
      </c>
      <c r="G5547" s="36" t="s">
        <v>2314</v>
      </c>
      <c r="H5547" s="9" t="s">
        <v>7688</v>
      </c>
      <c r="I5547" s="12">
        <v>0</v>
      </c>
      <c r="J5547" s="12">
        <v>50</v>
      </c>
      <c r="K5547" s="12">
        <v>13</v>
      </c>
      <c r="L5547" s="12">
        <v>0</v>
      </c>
      <c r="M5547" s="12">
        <v>0</v>
      </c>
      <c r="N5547" s="39">
        <v>0</v>
      </c>
      <c r="O5547" s="31">
        <v>7.1499999999999994E-2</v>
      </c>
      <c r="P5547" s="36" t="s">
        <v>99</v>
      </c>
    </row>
    <row r="5548" spans="1:16" ht="48" x14ac:dyDescent="0.25">
      <c r="A5548" s="34">
        <v>41863</v>
      </c>
      <c r="B5548" s="34">
        <v>41866</v>
      </c>
      <c r="C5548" s="11">
        <v>2014</v>
      </c>
      <c r="D5548" s="11" t="s">
        <v>34</v>
      </c>
      <c r="E5548" s="11" t="s">
        <v>35</v>
      </c>
      <c r="F5548" s="36" t="s">
        <v>72</v>
      </c>
      <c r="G5548" s="36" t="s">
        <v>430</v>
      </c>
      <c r="H5548" s="9" t="s">
        <v>7689</v>
      </c>
      <c r="I5548" s="12">
        <v>0</v>
      </c>
      <c r="J5548" s="12">
        <v>5000</v>
      </c>
      <c r="K5548" s="12">
        <v>0</v>
      </c>
      <c r="L5548" s="12">
        <v>0</v>
      </c>
      <c r="M5548" s="12">
        <v>0</v>
      </c>
      <c r="N5548" s="39">
        <v>0</v>
      </c>
      <c r="O5548" s="31">
        <v>6.7</v>
      </c>
      <c r="P5548" s="36" t="s">
        <v>298</v>
      </c>
    </row>
    <row r="5549" spans="1:16" ht="84" x14ac:dyDescent="0.25">
      <c r="A5549" s="38">
        <v>41863</v>
      </c>
      <c r="B5549" s="38">
        <v>41863</v>
      </c>
      <c r="C5549" s="11">
        <v>2014</v>
      </c>
      <c r="D5549" s="35" t="s">
        <v>115</v>
      </c>
      <c r="E5549" s="11" t="s">
        <v>116</v>
      </c>
      <c r="F5549" s="36" t="s">
        <v>47</v>
      </c>
      <c r="G5549" s="36" t="s">
        <v>7690</v>
      </c>
      <c r="H5549" s="9" t="s">
        <v>7691</v>
      </c>
      <c r="I5549" s="12">
        <v>0</v>
      </c>
      <c r="J5549" s="12">
        <v>25</v>
      </c>
      <c r="K5549" s="12">
        <v>0</v>
      </c>
      <c r="L5549" s="12">
        <v>0</v>
      </c>
      <c r="M5549" s="12">
        <v>0</v>
      </c>
      <c r="N5549" s="39">
        <v>0</v>
      </c>
      <c r="O5549" s="31">
        <v>0.70874999999999999</v>
      </c>
      <c r="P5549" s="36" t="s">
        <v>99</v>
      </c>
    </row>
    <row r="5550" spans="1:16" ht="60" x14ac:dyDescent="0.25">
      <c r="A5550" s="38">
        <v>41864</v>
      </c>
      <c r="B5550" s="38">
        <v>41864</v>
      </c>
      <c r="C5550" s="11">
        <v>2014</v>
      </c>
      <c r="D5550" s="35" t="s">
        <v>115</v>
      </c>
      <c r="E5550" s="11" t="s">
        <v>116</v>
      </c>
      <c r="F5550" s="36" t="s">
        <v>51</v>
      </c>
      <c r="G5550" s="36" t="s">
        <v>1220</v>
      </c>
      <c r="H5550" s="9" t="s">
        <v>7692</v>
      </c>
      <c r="I5550" s="12">
        <v>0</v>
      </c>
      <c r="J5550" s="12">
        <v>1</v>
      </c>
      <c r="K5550" s="12">
        <v>0</v>
      </c>
      <c r="L5550" s="12">
        <v>0</v>
      </c>
      <c r="M5550" s="12">
        <v>0</v>
      </c>
      <c r="N5550" s="39">
        <v>0</v>
      </c>
      <c r="O5550" s="31">
        <v>0.47249999999999998</v>
      </c>
      <c r="P5550" s="36" t="s">
        <v>99</v>
      </c>
    </row>
    <row r="5551" spans="1:16" ht="36" x14ac:dyDescent="0.25">
      <c r="A5551" s="38">
        <v>41864</v>
      </c>
      <c r="B5551" s="38">
        <v>41864</v>
      </c>
      <c r="C5551" s="11">
        <v>2014</v>
      </c>
      <c r="D5551" s="11" t="s">
        <v>34</v>
      </c>
      <c r="E5551" s="11" t="s">
        <v>35</v>
      </c>
      <c r="F5551" s="36" t="s">
        <v>92</v>
      </c>
      <c r="G5551" s="36" t="s">
        <v>7693</v>
      </c>
      <c r="H5551" s="9" t="s">
        <v>7694</v>
      </c>
      <c r="I5551" s="12">
        <v>3</v>
      </c>
      <c r="J5551" s="12">
        <v>3</v>
      </c>
      <c r="K5551" s="12">
        <v>0</v>
      </c>
      <c r="L5551" s="12">
        <v>0</v>
      </c>
      <c r="M5551" s="12">
        <v>0</v>
      </c>
      <c r="N5551" s="39">
        <v>0</v>
      </c>
      <c r="O5551" s="29">
        <v>3.9690000000000003E-2</v>
      </c>
      <c r="P5551" s="36" t="s">
        <v>99</v>
      </c>
    </row>
    <row r="5552" spans="1:16" ht="72" x14ac:dyDescent="0.25">
      <c r="A5552" s="38">
        <v>41865</v>
      </c>
      <c r="B5552" s="38">
        <v>41865</v>
      </c>
      <c r="C5552" s="11">
        <v>2014</v>
      </c>
      <c r="D5552" s="11" t="s">
        <v>34</v>
      </c>
      <c r="E5552" s="11" t="s">
        <v>35</v>
      </c>
      <c r="F5552" s="36" t="s">
        <v>47</v>
      </c>
      <c r="G5552" s="36" t="s">
        <v>931</v>
      </c>
      <c r="H5552" s="9" t="s">
        <v>7695</v>
      </c>
      <c r="I5552" s="12">
        <v>0</v>
      </c>
      <c r="J5552" s="12">
        <v>3</v>
      </c>
      <c r="K5552" s="12">
        <v>0</v>
      </c>
      <c r="L5552" s="12">
        <v>0</v>
      </c>
      <c r="M5552" s="12">
        <v>0</v>
      </c>
      <c r="N5552" s="39">
        <v>0</v>
      </c>
      <c r="O5552" s="31">
        <v>3.9690000000000003E-2</v>
      </c>
      <c r="P5552" s="36" t="s">
        <v>99</v>
      </c>
    </row>
    <row r="5553" spans="1:16" ht="84" x14ac:dyDescent="0.25">
      <c r="A5553" s="38">
        <v>41868</v>
      </c>
      <c r="B5553" s="38">
        <v>41868</v>
      </c>
      <c r="C5553" s="11">
        <v>2014</v>
      </c>
      <c r="D5553" s="11" t="s">
        <v>34</v>
      </c>
      <c r="E5553" s="11" t="s">
        <v>182</v>
      </c>
      <c r="F5553" s="36" t="s">
        <v>155</v>
      </c>
      <c r="G5553" s="36" t="s">
        <v>1562</v>
      </c>
      <c r="H5553" s="9" t="s">
        <v>7696</v>
      </c>
      <c r="I5553" s="12">
        <v>0</v>
      </c>
      <c r="J5553" s="12">
        <v>120</v>
      </c>
      <c r="K5553" s="12">
        <v>24</v>
      </c>
      <c r="L5553" s="12">
        <v>0</v>
      </c>
      <c r="M5553" s="12">
        <v>0</v>
      </c>
      <c r="N5553" s="39">
        <v>0</v>
      </c>
      <c r="O5553" s="31">
        <v>1.96</v>
      </c>
      <c r="P5553" s="36" t="s">
        <v>99</v>
      </c>
    </row>
    <row r="5554" spans="1:16" ht="48" x14ac:dyDescent="0.25">
      <c r="A5554" s="38">
        <v>41868</v>
      </c>
      <c r="B5554" s="38">
        <v>41868</v>
      </c>
      <c r="C5554" s="11">
        <v>2014</v>
      </c>
      <c r="D5554" s="11" t="s">
        <v>34</v>
      </c>
      <c r="E5554" s="11" t="s">
        <v>35</v>
      </c>
      <c r="F5554" s="36" t="s">
        <v>59</v>
      </c>
      <c r="G5554" s="36" t="s">
        <v>1761</v>
      </c>
      <c r="H5554" s="9" t="s">
        <v>7697</v>
      </c>
      <c r="I5554" s="12">
        <v>1</v>
      </c>
      <c r="J5554" s="12">
        <v>1</v>
      </c>
      <c r="K5554" s="12">
        <v>0</v>
      </c>
      <c r="L5554" s="12">
        <v>0</v>
      </c>
      <c r="M5554" s="12">
        <v>0</v>
      </c>
      <c r="N5554" s="39">
        <v>0</v>
      </c>
      <c r="O5554" s="31">
        <v>0</v>
      </c>
      <c r="P5554" s="36" t="s">
        <v>99</v>
      </c>
    </row>
    <row r="5555" spans="1:16" ht="120" x14ac:dyDescent="0.25">
      <c r="A5555" s="38">
        <v>41869</v>
      </c>
      <c r="B5555" s="38">
        <v>41869</v>
      </c>
      <c r="C5555" s="11">
        <v>2014</v>
      </c>
      <c r="D5555" s="11" t="s">
        <v>34</v>
      </c>
      <c r="E5555" s="11" t="s">
        <v>35</v>
      </c>
      <c r="F5555" s="36" t="s">
        <v>44</v>
      </c>
      <c r="G5555" s="36" t="s">
        <v>889</v>
      </c>
      <c r="H5555" s="9" t="s">
        <v>7698</v>
      </c>
      <c r="I5555" s="12">
        <v>0</v>
      </c>
      <c r="J5555" s="12">
        <v>5</v>
      </c>
      <c r="K5555" s="12">
        <v>1</v>
      </c>
      <c r="L5555" s="12">
        <v>2</v>
      </c>
      <c r="M5555" s="12">
        <v>0</v>
      </c>
      <c r="N5555" s="39">
        <v>0</v>
      </c>
      <c r="O5555" s="31">
        <v>0.86912500000000004</v>
      </c>
      <c r="P5555" s="36" t="s">
        <v>99</v>
      </c>
    </row>
    <row r="5556" spans="1:16" ht="48" x14ac:dyDescent="0.25">
      <c r="A5556" s="38">
        <v>41869</v>
      </c>
      <c r="B5556" s="38">
        <v>41869</v>
      </c>
      <c r="C5556" s="11">
        <v>2014</v>
      </c>
      <c r="D5556" s="35" t="s">
        <v>109</v>
      </c>
      <c r="E5556" s="11" t="s">
        <v>110</v>
      </c>
      <c r="F5556" s="36" t="s">
        <v>75</v>
      </c>
      <c r="G5556" s="36" t="s">
        <v>272</v>
      </c>
      <c r="H5556" s="9" t="s">
        <v>7699</v>
      </c>
      <c r="I5556" s="12">
        <v>0</v>
      </c>
      <c r="J5556" s="12">
        <v>17</v>
      </c>
      <c r="K5556" s="12">
        <v>0</v>
      </c>
      <c r="L5556" s="12">
        <v>0</v>
      </c>
      <c r="M5556" s="12">
        <v>0</v>
      </c>
      <c r="N5556" s="39">
        <v>0</v>
      </c>
      <c r="O5556" s="31">
        <v>0</v>
      </c>
      <c r="P5556" s="36" t="s">
        <v>99</v>
      </c>
    </row>
    <row r="5557" spans="1:16" ht="48" x14ac:dyDescent="0.25">
      <c r="A5557" s="38">
        <v>41870</v>
      </c>
      <c r="B5557" s="38">
        <v>41870</v>
      </c>
      <c r="C5557" s="11">
        <v>2014</v>
      </c>
      <c r="D5557" s="11" t="s">
        <v>34</v>
      </c>
      <c r="E5557" s="11" t="s">
        <v>35</v>
      </c>
      <c r="F5557" s="36" t="s">
        <v>47</v>
      </c>
      <c r="G5557" s="36" t="s">
        <v>7700</v>
      </c>
      <c r="H5557" s="9" t="s">
        <v>7701</v>
      </c>
      <c r="I5557" s="12">
        <v>0</v>
      </c>
      <c r="J5557" s="12">
        <v>65</v>
      </c>
      <c r="K5557" s="12">
        <v>13</v>
      </c>
      <c r="L5557" s="12">
        <v>0</v>
      </c>
      <c r="M5557" s="12">
        <v>0</v>
      </c>
      <c r="N5557" s="39">
        <v>0</v>
      </c>
      <c r="O5557" s="31">
        <v>7.1499999999999994E-2</v>
      </c>
      <c r="P5557" s="36" t="s">
        <v>99</v>
      </c>
    </row>
    <row r="5558" spans="1:16" ht="96" x14ac:dyDescent="0.25">
      <c r="A5558" s="34">
        <v>41872</v>
      </c>
      <c r="B5558" s="34">
        <v>41872</v>
      </c>
      <c r="C5558" s="11">
        <v>2014</v>
      </c>
      <c r="D5558" s="11" t="s">
        <v>34</v>
      </c>
      <c r="E5558" s="11" t="s">
        <v>50</v>
      </c>
      <c r="F5558" s="36" t="s">
        <v>59</v>
      </c>
      <c r="G5558" s="36" t="s">
        <v>7702</v>
      </c>
      <c r="H5558" s="9" t="s">
        <v>7703</v>
      </c>
      <c r="I5558" s="12">
        <v>0</v>
      </c>
      <c r="J5558" s="12">
        <v>12152</v>
      </c>
      <c r="K5558" s="12">
        <v>100</v>
      </c>
      <c r="L5558" s="12">
        <v>0</v>
      </c>
      <c r="M5558" s="12">
        <v>0</v>
      </c>
      <c r="N5558" s="39">
        <v>0</v>
      </c>
      <c r="O5558" s="31">
        <f>1.3438+8.7</f>
        <v>10.043799999999999</v>
      </c>
      <c r="P5558" s="36" t="s">
        <v>4834</v>
      </c>
    </row>
    <row r="5559" spans="1:16" ht="72" x14ac:dyDescent="0.25">
      <c r="A5559" s="38">
        <v>41872</v>
      </c>
      <c r="B5559" s="38">
        <v>41872</v>
      </c>
      <c r="C5559" s="11">
        <v>2014</v>
      </c>
      <c r="D5559" s="11" t="s">
        <v>34</v>
      </c>
      <c r="E5559" s="11" t="s">
        <v>333</v>
      </c>
      <c r="F5559" s="36" t="s">
        <v>28</v>
      </c>
      <c r="G5559" s="36" t="s">
        <v>228</v>
      </c>
      <c r="H5559" s="9" t="s">
        <v>7704</v>
      </c>
      <c r="I5559" s="12">
        <v>0</v>
      </c>
      <c r="J5559" s="12">
        <v>20</v>
      </c>
      <c r="K5559" s="12">
        <v>4</v>
      </c>
      <c r="L5559" s="12">
        <v>1</v>
      </c>
      <c r="M5559" s="12">
        <v>1</v>
      </c>
      <c r="N5559" s="39">
        <v>0</v>
      </c>
      <c r="O5559" s="31">
        <v>2.1999999999999999E-2</v>
      </c>
      <c r="P5559" s="36" t="s">
        <v>99</v>
      </c>
    </row>
    <row r="5560" spans="1:16" ht="84" x14ac:dyDescent="0.25">
      <c r="A5560" s="38">
        <v>41873</v>
      </c>
      <c r="B5560" s="38">
        <v>41874</v>
      </c>
      <c r="C5560" s="11">
        <v>2014</v>
      </c>
      <c r="D5560" s="11" t="s">
        <v>34</v>
      </c>
      <c r="E5560" s="11" t="s">
        <v>35</v>
      </c>
      <c r="F5560" s="36" t="s">
        <v>92</v>
      </c>
      <c r="G5560" s="36" t="s">
        <v>6155</v>
      </c>
      <c r="H5560" s="9" t="s">
        <v>7705</v>
      </c>
      <c r="I5560" s="12">
        <v>0</v>
      </c>
      <c r="J5560" s="12">
        <v>65</v>
      </c>
      <c r="K5560" s="12">
        <v>13</v>
      </c>
      <c r="L5560" s="12">
        <v>2</v>
      </c>
      <c r="M5560" s="12">
        <v>0</v>
      </c>
      <c r="N5560" s="39">
        <v>0</v>
      </c>
      <c r="O5560" s="31">
        <v>7.1499999999999994E-2</v>
      </c>
      <c r="P5560" s="36" t="s">
        <v>99</v>
      </c>
    </row>
    <row r="5561" spans="1:16" ht="84" x14ac:dyDescent="0.25">
      <c r="A5561" s="38">
        <v>41873</v>
      </c>
      <c r="B5561" s="38">
        <v>41873</v>
      </c>
      <c r="C5561" s="11">
        <v>2014</v>
      </c>
      <c r="D5561" s="11" t="s">
        <v>34</v>
      </c>
      <c r="E5561" s="11" t="s">
        <v>67</v>
      </c>
      <c r="F5561" s="36" t="s">
        <v>15</v>
      </c>
      <c r="G5561" s="36" t="s">
        <v>1272</v>
      </c>
      <c r="H5561" s="9" t="s">
        <v>7706</v>
      </c>
      <c r="I5561" s="12">
        <v>0</v>
      </c>
      <c r="J5561" s="12">
        <v>20</v>
      </c>
      <c r="K5561" s="12">
        <v>5</v>
      </c>
      <c r="L5561" s="12">
        <v>0</v>
      </c>
      <c r="M5561" s="12">
        <v>0</v>
      </c>
      <c r="N5561" s="39">
        <v>0</v>
      </c>
      <c r="O5561" s="31">
        <v>2.75E-2</v>
      </c>
      <c r="P5561" s="36" t="s">
        <v>99</v>
      </c>
    </row>
    <row r="5562" spans="1:16" ht="60" x14ac:dyDescent="0.25">
      <c r="A5562" s="38">
        <v>41874</v>
      </c>
      <c r="B5562" s="38">
        <v>41874</v>
      </c>
      <c r="C5562" s="11">
        <v>2014</v>
      </c>
      <c r="D5562" s="35" t="s">
        <v>115</v>
      </c>
      <c r="E5562" s="11" t="s">
        <v>116</v>
      </c>
      <c r="F5562" s="36" t="s">
        <v>15</v>
      </c>
      <c r="G5562" s="36" t="s">
        <v>6460</v>
      </c>
      <c r="H5562" s="9" t="s">
        <v>7707</v>
      </c>
      <c r="I5562" s="12">
        <v>1</v>
      </c>
      <c r="J5562" s="12">
        <v>21</v>
      </c>
      <c r="K5562" s="12">
        <v>0</v>
      </c>
      <c r="L5562" s="12">
        <v>0</v>
      </c>
      <c r="M5562" s="12">
        <v>0</v>
      </c>
      <c r="N5562" s="39">
        <v>0</v>
      </c>
      <c r="O5562" s="29">
        <v>0.42</v>
      </c>
      <c r="P5562" s="36" t="s">
        <v>99</v>
      </c>
    </row>
    <row r="5563" spans="1:16" ht="48" x14ac:dyDescent="0.25">
      <c r="A5563" s="34">
        <v>41874</v>
      </c>
      <c r="B5563" s="34">
        <v>41876</v>
      </c>
      <c r="C5563" s="11">
        <v>2014</v>
      </c>
      <c r="D5563" s="11" t="s">
        <v>34</v>
      </c>
      <c r="E5563" s="11" t="s">
        <v>35</v>
      </c>
      <c r="F5563" s="36" t="s">
        <v>72</v>
      </c>
      <c r="G5563" s="36" t="s">
        <v>430</v>
      </c>
      <c r="H5563" s="9" t="s">
        <v>7708</v>
      </c>
      <c r="I5563" s="12">
        <v>0</v>
      </c>
      <c r="J5563" s="12">
        <v>5000</v>
      </c>
      <c r="K5563" s="12">
        <v>0</v>
      </c>
      <c r="L5563" s="12">
        <v>0</v>
      </c>
      <c r="M5563" s="12">
        <v>0</v>
      </c>
      <c r="N5563" s="39">
        <v>0</v>
      </c>
      <c r="O5563" s="31">
        <v>0.04</v>
      </c>
      <c r="P5563" s="36" t="s">
        <v>298</v>
      </c>
    </row>
    <row r="5564" spans="1:16" ht="48" x14ac:dyDescent="0.25">
      <c r="A5564" s="38">
        <v>41875</v>
      </c>
      <c r="B5564" s="38">
        <v>41879</v>
      </c>
      <c r="C5564" s="11">
        <v>2014</v>
      </c>
      <c r="D5564" s="11" t="s">
        <v>34</v>
      </c>
      <c r="E5564" s="11" t="s">
        <v>845</v>
      </c>
      <c r="F5564" s="36" t="s">
        <v>59</v>
      </c>
      <c r="G5564" s="36" t="s">
        <v>1209</v>
      </c>
      <c r="H5564" s="9" t="s">
        <v>7709</v>
      </c>
      <c r="I5564" s="12">
        <v>0</v>
      </c>
      <c r="J5564" s="12">
        <v>137</v>
      </c>
      <c r="K5564" s="12">
        <v>6</v>
      </c>
      <c r="L5564" s="12">
        <v>0</v>
      </c>
      <c r="M5564" s="12">
        <v>0</v>
      </c>
      <c r="N5564" s="39">
        <v>0</v>
      </c>
      <c r="O5564" s="31">
        <v>3.3000000000000002E-2</v>
      </c>
      <c r="P5564" s="36" t="s">
        <v>99</v>
      </c>
    </row>
    <row r="5565" spans="1:16" ht="72" x14ac:dyDescent="0.25">
      <c r="A5565" s="38">
        <v>41879</v>
      </c>
      <c r="B5565" s="38">
        <v>41879</v>
      </c>
      <c r="C5565" s="11">
        <v>2014</v>
      </c>
      <c r="D5565" s="35" t="s">
        <v>115</v>
      </c>
      <c r="E5565" s="11" t="s">
        <v>116</v>
      </c>
      <c r="F5565" s="36" t="s">
        <v>36</v>
      </c>
      <c r="G5565" s="36" t="s">
        <v>7710</v>
      </c>
      <c r="H5565" s="9" t="s">
        <v>7711</v>
      </c>
      <c r="I5565" s="12">
        <v>5</v>
      </c>
      <c r="J5565" s="12">
        <v>7</v>
      </c>
      <c r="K5565" s="12">
        <v>0</v>
      </c>
      <c r="L5565" s="12">
        <v>0</v>
      </c>
      <c r="M5565" s="12">
        <v>0</v>
      </c>
      <c r="N5565" s="39">
        <v>0</v>
      </c>
      <c r="O5565" s="31">
        <v>7.9380000000000006E-2</v>
      </c>
      <c r="P5565" s="36" t="s">
        <v>99</v>
      </c>
    </row>
    <row r="5566" spans="1:16" ht="72" x14ac:dyDescent="0.25">
      <c r="A5566" s="38">
        <v>41882</v>
      </c>
      <c r="B5566" s="38">
        <v>41882</v>
      </c>
      <c r="C5566" s="11">
        <v>2014</v>
      </c>
      <c r="D5566" s="11" t="s">
        <v>34</v>
      </c>
      <c r="E5566" s="11" t="s">
        <v>35</v>
      </c>
      <c r="F5566" s="36" t="s">
        <v>15</v>
      </c>
      <c r="G5566" s="36" t="s">
        <v>7712</v>
      </c>
      <c r="H5566" s="9" t="s">
        <v>7713</v>
      </c>
      <c r="I5566" s="12">
        <v>0</v>
      </c>
      <c r="J5566" s="12">
        <v>250</v>
      </c>
      <c r="K5566" s="12">
        <v>50</v>
      </c>
      <c r="L5566" s="12">
        <v>0</v>
      </c>
      <c r="M5566" s="12">
        <v>0</v>
      </c>
      <c r="N5566" s="39">
        <v>0</v>
      </c>
      <c r="O5566" s="31">
        <v>3.7294999999999998</v>
      </c>
      <c r="P5566" s="36" t="s">
        <v>99</v>
      </c>
    </row>
    <row r="5567" spans="1:16" ht="60" x14ac:dyDescent="0.25">
      <c r="A5567" s="38">
        <v>41882</v>
      </c>
      <c r="B5567" s="38">
        <v>41882</v>
      </c>
      <c r="C5567" s="11">
        <v>2014</v>
      </c>
      <c r="D5567" s="35" t="s">
        <v>115</v>
      </c>
      <c r="E5567" s="11" t="s">
        <v>116</v>
      </c>
      <c r="F5567" s="36" t="s">
        <v>75</v>
      </c>
      <c r="G5567" s="36" t="s">
        <v>1288</v>
      </c>
      <c r="H5567" s="9" t="s">
        <v>7714</v>
      </c>
      <c r="I5567" s="12">
        <v>8</v>
      </c>
      <c r="J5567" s="12">
        <v>8</v>
      </c>
      <c r="K5567" s="12">
        <v>0</v>
      </c>
      <c r="L5567" s="12">
        <v>0</v>
      </c>
      <c r="M5567" s="12">
        <v>0</v>
      </c>
      <c r="N5567" s="39">
        <v>0</v>
      </c>
      <c r="O5567" s="31">
        <v>0</v>
      </c>
      <c r="P5567" s="36" t="s">
        <v>99</v>
      </c>
    </row>
    <row r="5568" spans="1:16" ht="48" x14ac:dyDescent="0.25">
      <c r="A5568" s="34">
        <v>41884</v>
      </c>
      <c r="B5568" s="34">
        <v>41885</v>
      </c>
      <c r="C5568" s="11">
        <v>2014</v>
      </c>
      <c r="D5568" s="11" t="s">
        <v>34</v>
      </c>
      <c r="E5568" s="11" t="s">
        <v>333</v>
      </c>
      <c r="F5568" s="36" t="s">
        <v>162</v>
      </c>
      <c r="G5568" s="9" t="s">
        <v>7715</v>
      </c>
      <c r="H5568" s="9" t="s">
        <v>7716</v>
      </c>
      <c r="I5568" s="12">
        <v>0</v>
      </c>
      <c r="J5568" s="12">
        <v>23978</v>
      </c>
      <c r="K5568" s="12">
        <v>0</v>
      </c>
      <c r="L5568" s="12">
        <v>0</v>
      </c>
      <c r="M5568" s="12">
        <v>0</v>
      </c>
      <c r="N5568" s="39">
        <v>0</v>
      </c>
      <c r="O5568" s="31">
        <v>18.3</v>
      </c>
      <c r="P5568" s="36" t="s">
        <v>298</v>
      </c>
    </row>
    <row r="5569" spans="1:16" ht="48" x14ac:dyDescent="0.25">
      <c r="A5569" s="38">
        <v>41884</v>
      </c>
      <c r="B5569" s="38">
        <v>41884</v>
      </c>
      <c r="C5569" s="11">
        <v>2014</v>
      </c>
      <c r="D5569" s="35" t="s">
        <v>115</v>
      </c>
      <c r="E5569" s="11" t="s">
        <v>116</v>
      </c>
      <c r="F5569" s="36" t="s">
        <v>51</v>
      </c>
      <c r="G5569" s="36" t="s">
        <v>244</v>
      </c>
      <c r="H5569" s="9" t="s">
        <v>7717</v>
      </c>
      <c r="I5569" s="12">
        <v>2</v>
      </c>
      <c r="J5569" s="12">
        <v>2</v>
      </c>
      <c r="K5569" s="12">
        <v>0</v>
      </c>
      <c r="L5569" s="12">
        <v>0</v>
      </c>
      <c r="M5569" s="12">
        <v>0</v>
      </c>
      <c r="N5569" s="39">
        <v>0</v>
      </c>
      <c r="O5569" s="31">
        <v>1.1599999999999999</v>
      </c>
      <c r="P5569" s="36" t="s">
        <v>99</v>
      </c>
    </row>
    <row r="5570" spans="1:16" ht="72" x14ac:dyDescent="0.25">
      <c r="A5570" s="38">
        <v>41885</v>
      </c>
      <c r="B5570" s="38">
        <v>41886</v>
      </c>
      <c r="C5570" s="11">
        <v>2014</v>
      </c>
      <c r="D5570" s="11" t="s">
        <v>34</v>
      </c>
      <c r="E5570" s="11" t="s">
        <v>67</v>
      </c>
      <c r="F5570" s="36" t="s">
        <v>69</v>
      </c>
      <c r="G5570" s="36" t="s">
        <v>7718</v>
      </c>
      <c r="H5570" s="9" t="s">
        <v>7719</v>
      </c>
      <c r="I5570" s="12">
        <v>0</v>
      </c>
      <c r="J5570" s="12">
        <v>628</v>
      </c>
      <c r="K5570" s="12">
        <v>9</v>
      </c>
      <c r="L5570" s="12">
        <v>0</v>
      </c>
      <c r="M5570" s="12">
        <v>0</v>
      </c>
      <c r="N5570" s="39">
        <v>0</v>
      </c>
      <c r="O5570" s="31">
        <v>254.7</v>
      </c>
      <c r="P5570" s="36" t="s">
        <v>4834</v>
      </c>
    </row>
    <row r="5571" spans="1:16" ht="108" x14ac:dyDescent="0.25">
      <c r="A5571" s="38">
        <v>41885</v>
      </c>
      <c r="B5571" s="38">
        <v>41888</v>
      </c>
      <c r="C5571" s="11">
        <v>2014</v>
      </c>
      <c r="D5571" s="11" t="s">
        <v>34</v>
      </c>
      <c r="E5571" s="11" t="s">
        <v>67</v>
      </c>
      <c r="F5571" s="36" t="s">
        <v>72</v>
      </c>
      <c r="G5571" s="36" t="s">
        <v>7720</v>
      </c>
      <c r="H5571" s="9" t="s">
        <v>7721</v>
      </c>
      <c r="I5571" s="12">
        <v>0</v>
      </c>
      <c r="J5571" s="12">
        <v>2300</v>
      </c>
      <c r="K5571" s="12">
        <v>3</v>
      </c>
      <c r="L5571" s="12" t="s">
        <v>145</v>
      </c>
      <c r="M5571" s="12">
        <v>0</v>
      </c>
      <c r="N5571" s="39">
        <v>0</v>
      </c>
      <c r="O5571" s="31">
        <v>184.12</v>
      </c>
      <c r="P5571" s="36" t="s">
        <v>4834</v>
      </c>
    </row>
    <row r="5572" spans="1:16" ht="108" x14ac:dyDescent="0.25">
      <c r="A5572" s="38">
        <v>41885</v>
      </c>
      <c r="B5572" s="38">
        <v>41885</v>
      </c>
      <c r="C5572" s="11">
        <v>2014</v>
      </c>
      <c r="D5572" s="11" t="s">
        <v>34</v>
      </c>
      <c r="E5572" s="11" t="s">
        <v>67</v>
      </c>
      <c r="F5572" s="36" t="s">
        <v>59</v>
      </c>
      <c r="G5572" s="9" t="s">
        <v>7722</v>
      </c>
      <c r="H5572" s="9" t="s">
        <v>7723</v>
      </c>
      <c r="I5572" s="12">
        <v>1</v>
      </c>
      <c r="J5572" s="12">
        <v>715</v>
      </c>
      <c r="K5572" s="12">
        <v>143</v>
      </c>
      <c r="L5572" s="12">
        <v>0</v>
      </c>
      <c r="M5572" s="12">
        <v>0</v>
      </c>
      <c r="N5572" s="39">
        <v>0</v>
      </c>
      <c r="O5572" s="31">
        <f>0.82619+7.6</f>
        <v>8.4261900000000001</v>
      </c>
      <c r="P5572" s="36" t="s">
        <v>4834</v>
      </c>
    </row>
    <row r="5573" spans="1:16" ht="48" x14ac:dyDescent="0.25">
      <c r="A5573" s="34">
        <v>41886</v>
      </c>
      <c r="B5573" s="34">
        <v>41888</v>
      </c>
      <c r="C5573" s="11">
        <v>2014</v>
      </c>
      <c r="D5573" s="11" t="s">
        <v>34</v>
      </c>
      <c r="E5573" s="11" t="s">
        <v>35</v>
      </c>
      <c r="F5573" s="36" t="s">
        <v>72</v>
      </c>
      <c r="G5573" s="11" t="s">
        <v>7724</v>
      </c>
      <c r="H5573" s="9" t="s">
        <v>7725</v>
      </c>
      <c r="I5573" s="12">
        <v>0</v>
      </c>
      <c r="J5573" s="12">
        <v>19122</v>
      </c>
      <c r="K5573" s="12">
        <v>0</v>
      </c>
      <c r="L5573" s="12">
        <v>0</v>
      </c>
      <c r="M5573" s="12">
        <v>0</v>
      </c>
      <c r="N5573" s="39">
        <v>0</v>
      </c>
      <c r="O5573" s="31">
        <v>22.7</v>
      </c>
      <c r="P5573" s="36" t="s">
        <v>298</v>
      </c>
    </row>
    <row r="5574" spans="1:16" ht="60" x14ac:dyDescent="0.25">
      <c r="A5574" s="38">
        <v>41886</v>
      </c>
      <c r="B5574" s="38">
        <v>41886</v>
      </c>
      <c r="C5574" s="11">
        <v>2014</v>
      </c>
      <c r="D5574" s="11" t="s">
        <v>34</v>
      </c>
      <c r="E5574" s="11" t="s">
        <v>35</v>
      </c>
      <c r="F5574" s="36" t="s">
        <v>55</v>
      </c>
      <c r="G5574" s="36" t="s">
        <v>7726</v>
      </c>
      <c r="H5574" s="9" t="s">
        <v>7727</v>
      </c>
      <c r="I5574" s="12">
        <v>1</v>
      </c>
      <c r="J5574" s="12">
        <v>80</v>
      </c>
      <c r="K5574" s="12">
        <v>16</v>
      </c>
      <c r="L5574" s="12">
        <v>0</v>
      </c>
      <c r="M5574" s="12">
        <v>0</v>
      </c>
      <c r="N5574" s="39">
        <v>0</v>
      </c>
      <c r="O5574" s="31">
        <v>8.7999999999999995E-2</v>
      </c>
      <c r="P5574" s="36" t="s">
        <v>99</v>
      </c>
    </row>
    <row r="5575" spans="1:16" ht="84" x14ac:dyDescent="0.25">
      <c r="A5575" s="38">
        <v>41887</v>
      </c>
      <c r="B5575" s="38">
        <v>41887</v>
      </c>
      <c r="C5575" s="11">
        <v>2014</v>
      </c>
      <c r="D5575" s="35" t="s">
        <v>13</v>
      </c>
      <c r="E5575" s="11" t="s">
        <v>751</v>
      </c>
      <c r="F5575" s="36" t="s">
        <v>26</v>
      </c>
      <c r="G5575" s="36" t="s">
        <v>1856</v>
      </c>
      <c r="H5575" s="9" t="s">
        <v>7728</v>
      </c>
      <c r="I5575" s="12">
        <v>0</v>
      </c>
      <c r="J5575" s="12">
        <v>562</v>
      </c>
      <c r="K5575" s="12">
        <v>0</v>
      </c>
      <c r="L5575" s="12">
        <v>0</v>
      </c>
      <c r="M5575" s="12">
        <v>0</v>
      </c>
      <c r="N5575" s="39">
        <v>0</v>
      </c>
      <c r="O5575" s="31">
        <v>0</v>
      </c>
      <c r="P5575" s="36" t="s">
        <v>99</v>
      </c>
    </row>
    <row r="5576" spans="1:16" ht="60" x14ac:dyDescent="0.25">
      <c r="A5576" s="38">
        <v>41887</v>
      </c>
      <c r="B5576" s="38">
        <v>41890</v>
      </c>
      <c r="C5576" s="11">
        <v>2014</v>
      </c>
      <c r="D5576" s="11" t="s">
        <v>34</v>
      </c>
      <c r="E5576" s="11" t="s">
        <v>50</v>
      </c>
      <c r="F5576" s="36" t="s">
        <v>21</v>
      </c>
      <c r="G5576" s="36" t="s">
        <v>7729</v>
      </c>
      <c r="H5576" s="9" t="s">
        <v>7730</v>
      </c>
      <c r="I5576" s="12">
        <v>0</v>
      </c>
      <c r="J5576" s="12">
        <v>7953</v>
      </c>
      <c r="K5576" s="12">
        <v>0</v>
      </c>
      <c r="L5576" s="12">
        <v>0</v>
      </c>
      <c r="M5576" s="12">
        <v>0</v>
      </c>
      <c r="N5576" s="39">
        <v>0</v>
      </c>
      <c r="O5576" s="31">
        <v>129.1</v>
      </c>
      <c r="P5576" s="36" t="s">
        <v>298</v>
      </c>
    </row>
    <row r="5577" spans="1:16" ht="72" x14ac:dyDescent="0.25">
      <c r="A5577" s="38">
        <v>41887</v>
      </c>
      <c r="B5577" s="38">
        <v>41887</v>
      </c>
      <c r="C5577" s="11">
        <v>2014</v>
      </c>
      <c r="D5577" s="11" t="s">
        <v>34</v>
      </c>
      <c r="E5577" s="11" t="s">
        <v>67</v>
      </c>
      <c r="F5577" s="36" t="s">
        <v>162</v>
      </c>
      <c r="G5577" s="9" t="s">
        <v>7731</v>
      </c>
      <c r="H5577" s="9" t="s">
        <v>7732</v>
      </c>
      <c r="I5577" s="12">
        <v>0</v>
      </c>
      <c r="J5577" s="12">
        <v>21417</v>
      </c>
      <c r="K5577" s="12">
        <v>5298</v>
      </c>
      <c r="L5577" s="12">
        <v>11</v>
      </c>
      <c r="M5577" s="12">
        <v>0</v>
      </c>
      <c r="N5577" s="39">
        <v>0</v>
      </c>
      <c r="O5577" s="31">
        <v>49.866</v>
      </c>
      <c r="P5577" s="36" t="s">
        <v>99</v>
      </c>
    </row>
    <row r="5578" spans="1:16" ht="72" x14ac:dyDescent="0.25">
      <c r="A5578" s="34">
        <v>41887</v>
      </c>
      <c r="B5578" s="34">
        <v>41889</v>
      </c>
      <c r="C5578" s="11">
        <v>2014</v>
      </c>
      <c r="D5578" s="11" t="s">
        <v>34</v>
      </c>
      <c r="E5578" s="11" t="s">
        <v>35</v>
      </c>
      <c r="F5578" s="36" t="s">
        <v>24</v>
      </c>
      <c r="G5578" s="36" t="s">
        <v>7733</v>
      </c>
      <c r="H5578" s="9" t="s">
        <v>7734</v>
      </c>
      <c r="I5578" s="12">
        <v>0</v>
      </c>
      <c r="J5578" s="12">
        <f>6641+15930</f>
        <v>22571</v>
      </c>
      <c r="K5578" s="12">
        <v>0</v>
      </c>
      <c r="L5578" s="12">
        <v>0</v>
      </c>
      <c r="M5578" s="12">
        <v>0</v>
      </c>
      <c r="N5578" s="39">
        <v>0</v>
      </c>
      <c r="O5578" s="31">
        <v>6.6</v>
      </c>
      <c r="P5578" s="36" t="s">
        <v>298</v>
      </c>
    </row>
    <row r="5579" spans="1:16" ht="24" x14ac:dyDescent="0.25">
      <c r="A5579" s="38">
        <v>41887</v>
      </c>
      <c r="B5579" s="38">
        <v>41887</v>
      </c>
      <c r="C5579" s="11">
        <v>2014</v>
      </c>
      <c r="D5579" s="11" t="s">
        <v>34</v>
      </c>
      <c r="E5579" s="11" t="s">
        <v>35</v>
      </c>
      <c r="F5579" s="36" t="s">
        <v>15</v>
      </c>
      <c r="G5579" s="36" t="s">
        <v>3684</v>
      </c>
      <c r="H5579" s="9" t="s">
        <v>7735</v>
      </c>
      <c r="I5579" s="12">
        <v>0</v>
      </c>
      <c r="J5579" s="12">
        <v>40</v>
      </c>
      <c r="K5579" s="12">
        <v>8</v>
      </c>
      <c r="L5579" s="12">
        <v>0</v>
      </c>
      <c r="M5579" s="12">
        <v>0</v>
      </c>
      <c r="N5579" s="39">
        <v>0</v>
      </c>
      <c r="O5579" s="31">
        <v>4.3999999999999997E-2</v>
      </c>
      <c r="P5579" s="36" t="s">
        <v>99</v>
      </c>
    </row>
    <row r="5580" spans="1:16" ht="84" x14ac:dyDescent="0.25">
      <c r="A5580" s="38">
        <v>41888</v>
      </c>
      <c r="B5580" s="38">
        <v>41888</v>
      </c>
      <c r="C5580" s="11">
        <v>2014</v>
      </c>
      <c r="D5580" s="35" t="s">
        <v>115</v>
      </c>
      <c r="E5580" s="11" t="s">
        <v>116</v>
      </c>
      <c r="F5580" s="36" t="s">
        <v>62</v>
      </c>
      <c r="G5580" s="36" t="s">
        <v>1731</v>
      </c>
      <c r="H5580" s="9" t="s">
        <v>7736</v>
      </c>
      <c r="I5580" s="12">
        <v>0</v>
      </c>
      <c r="J5580" s="12">
        <v>4</v>
      </c>
      <c r="K5580" s="12">
        <v>0</v>
      </c>
      <c r="L5580" s="12">
        <v>0</v>
      </c>
      <c r="M5580" s="12">
        <v>0</v>
      </c>
      <c r="N5580" s="39">
        <v>0</v>
      </c>
      <c r="O5580" s="31">
        <v>0.42</v>
      </c>
      <c r="P5580" s="36" t="s">
        <v>99</v>
      </c>
    </row>
    <row r="5581" spans="1:16" ht="60" x14ac:dyDescent="0.25">
      <c r="A5581" s="38">
        <v>41890</v>
      </c>
      <c r="B5581" s="38">
        <v>41890</v>
      </c>
      <c r="C5581" s="11">
        <v>2014</v>
      </c>
      <c r="D5581" s="35" t="s">
        <v>13</v>
      </c>
      <c r="E5581" s="11" t="s">
        <v>112</v>
      </c>
      <c r="F5581" s="36" t="s">
        <v>69</v>
      </c>
      <c r="G5581" s="36" t="s">
        <v>2406</v>
      </c>
      <c r="H5581" s="9" t="s">
        <v>7737</v>
      </c>
      <c r="I5581" s="12">
        <v>4</v>
      </c>
      <c r="J5581" s="12">
        <v>11</v>
      </c>
      <c r="K5581" s="12">
        <v>0</v>
      </c>
      <c r="L5581" s="12">
        <v>0</v>
      </c>
      <c r="M5581" s="12">
        <v>0</v>
      </c>
      <c r="N5581" s="39">
        <v>0</v>
      </c>
      <c r="O5581" s="31">
        <v>0</v>
      </c>
      <c r="P5581" s="36" t="s">
        <v>99</v>
      </c>
    </row>
    <row r="5582" spans="1:16" ht="36" x14ac:dyDescent="0.25">
      <c r="A5582" s="38">
        <v>41890</v>
      </c>
      <c r="B5582" s="38">
        <v>41890</v>
      </c>
      <c r="C5582" s="11">
        <v>2014</v>
      </c>
      <c r="D5582" s="11" t="s">
        <v>34</v>
      </c>
      <c r="E5582" s="11" t="s">
        <v>35</v>
      </c>
      <c r="F5582" s="36" t="s">
        <v>19</v>
      </c>
      <c r="G5582" s="36" t="s">
        <v>7738</v>
      </c>
      <c r="H5582" s="9" t="s">
        <v>7739</v>
      </c>
      <c r="I5582" s="12">
        <v>0</v>
      </c>
      <c r="J5582" s="12">
        <v>2</v>
      </c>
      <c r="K5582" s="12">
        <v>0</v>
      </c>
      <c r="L5582" s="12">
        <v>0</v>
      </c>
      <c r="M5582" s="12">
        <v>0</v>
      </c>
      <c r="N5582" s="39">
        <v>0</v>
      </c>
      <c r="O5582" s="31">
        <v>0</v>
      </c>
      <c r="P5582" s="36" t="s">
        <v>99</v>
      </c>
    </row>
    <row r="5583" spans="1:16" ht="36" x14ac:dyDescent="0.25">
      <c r="A5583" s="38">
        <v>41891</v>
      </c>
      <c r="B5583" s="38">
        <v>41891</v>
      </c>
      <c r="C5583" s="11">
        <v>2014</v>
      </c>
      <c r="D5583" s="35" t="s">
        <v>115</v>
      </c>
      <c r="E5583" s="11" t="s">
        <v>116</v>
      </c>
      <c r="F5583" s="36" t="s">
        <v>59</v>
      </c>
      <c r="G5583" s="36" t="s">
        <v>2685</v>
      </c>
      <c r="H5583" s="9" t="s">
        <v>7740</v>
      </c>
      <c r="I5583" s="12">
        <v>5</v>
      </c>
      <c r="J5583" s="12">
        <v>5</v>
      </c>
      <c r="K5583" s="12">
        <v>0</v>
      </c>
      <c r="L5583" s="12">
        <v>0</v>
      </c>
      <c r="M5583" s="12">
        <v>0</v>
      </c>
      <c r="N5583" s="39">
        <v>0</v>
      </c>
      <c r="O5583" s="31">
        <v>1.575</v>
      </c>
      <c r="P5583" s="36" t="s">
        <v>99</v>
      </c>
    </row>
    <row r="5584" spans="1:16" ht="60" x14ac:dyDescent="0.25">
      <c r="A5584" s="38">
        <v>41892</v>
      </c>
      <c r="B5584" s="38">
        <v>41892</v>
      </c>
      <c r="C5584" s="11">
        <v>2014</v>
      </c>
      <c r="D5584" s="35" t="s">
        <v>13</v>
      </c>
      <c r="E5584" s="11" t="s">
        <v>149</v>
      </c>
      <c r="F5584" s="36" t="s">
        <v>42</v>
      </c>
      <c r="G5584" s="36" t="s">
        <v>902</v>
      </c>
      <c r="H5584" s="9" t="s">
        <v>7741</v>
      </c>
      <c r="I5584" s="12">
        <v>0</v>
      </c>
      <c r="J5584" s="12">
        <v>1500</v>
      </c>
      <c r="K5584" s="12">
        <v>0</v>
      </c>
      <c r="L5584" s="12">
        <v>0</v>
      </c>
      <c r="M5584" s="12">
        <v>0</v>
      </c>
      <c r="N5584" s="39">
        <v>0</v>
      </c>
      <c r="O5584" s="31">
        <v>0</v>
      </c>
      <c r="P5584" s="36" t="s">
        <v>99</v>
      </c>
    </row>
    <row r="5585" spans="1:16" ht="60" x14ac:dyDescent="0.25">
      <c r="A5585" s="38">
        <v>41892</v>
      </c>
      <c r="B5585" s="38">
        <v>41892</v>
      </c>
      <c r="C5585" s="11">
        <v>2014</v>
      </c>
      <c r="D5585" s="35" t="s">
        <v>115</v>
      </c>
      <c r="E5585" s="11" t="s">
        <v>116</v>
      </c>
      <c r="F5585" s="36" t="s">
        <v>36</v>
      </c>
      <c r="G5585" s="36" t="s">
        <v>414</v>
      </c>
      <c r="H5585" s="9" t="s">
        <v>7742</v>
      </c>
      <c r="I5585" s="12">
        <v>1</v>
      </c>
      <c r="J5585" s="12">
        <v>5</v>
      </c>
      <c r="K5585" s="12">
        <v>0</v>
      </c>
      <c r="L5585" s="12">
        <v>0</v>
      </c>
      <c r="M5585" s="12">
        <v>0</v>
      </c>
      <c r="N5585" s="39">
        <v>0</v>
      </c>
      <c r="O5585" s="31">
        <v>1.575</v>
      </c>
      <c r="P5585" s="36" t="s">
        <v>99</v>
      </c>
    </row>
    <row r="5586" spans="1:16" ht="60" x14ac:dyDescent="0.25">
      <c r="A5586" s="38">
        <v>41892</v>
      </c>
      <c r="B5586" s="38">
        <v>41892</v>
      </c>
      <c r="C5586" s="11">
        <v>2014</v>
      </c>
      <c r="D5586" s="11" t="s">
        <v>34</v>
      </c>
      <c r="E5586" s="11" t="s">
        <v>333</v>
      </c>
      <c r="F5586" s="36" t="s">
        <v>92</v>
      </c>
      <c r="G5586" s="36" t="s">
        <v>7193</v>
      </c>
      <c r="H5586" s="9" t="s">
        <v>7743</v>
      </c>
      <c r="I5586" s="12">
        <v>1</v>
      </c>
      <c r="J5586" s="12">
        <v>3</v>
      </c>
      <c r="K5586" s="12">
        <v>0</v>
      </c>
      <c r="L5586" s="12">
        <v>0</v>
      </c>
      <c r="M5586" s="12">
        <v>0</v>
      </c>
      <c r="N5586" s="39">
        <v>0</v>
      </c>
      <c r="O5586" s="31">
        <v>0</v>
      </c>
      <c r="P5586" s="36" t="s">
        <v>99</v>
      </c>
    </row>
    <row r="5587" spans="1:16" ht="36" x14ac:dyDescent="0.25">
      <c r="A5587" s="38">
        <v>41892</v>
      </c>
      <c r="B5587" s="38">
        <v>41892</v>
      </c>
      <c r="C5587" s="11">
        <v>2014</v>
      </c>
      <c r="D5587" s="11" t="s">
        <v>34</v>
      </c>
      <c r="E5587" s="11" t="s">
        <v>35</v>
      </c>
      <c r="F5587" s="36" t="s">
        <v>92</v>
      </c>
      <c r="G5587" s="36" t="s">
        <v>7744</v>
      </c>
      <c r="H5587" s="9" t="s">
        <v>7745</v>
      </c>
      <c r="I5587" s="12">
        <v>1</v>
      </c>
      <c r="J5587" s="12">
        <v>1</v>
      </c>
      <c r="K5587" s="12">
        <v>0</v>
      </c>
      <c r="L5587" s="12">
        <v>0</v>
      </c>
      <c r="M5587" s="12">
        <v>0</v>
      </c>
      <c r="N5587" s="39">
        <v>0</v>
      </c>
      <c r="O5587" s="31">
        <v>0</v>
      </c>
      <c r="P5587" s="36" t="s">
        <v>99</v>
      </c>
    </row>
    <row r="5588" spans="1:16" ht="48" x14ac:dyDescent="0.25">
      <c r="A5588" s="38">
        <v>41894</v>
      </c>
      <c r="B5588" s="38">
        <v>41894</v>
      </c>
      <c r="C5588" s="11">
        <v>2014</v>
      </c>
      <c r="D5588" s="35" t="s">
        <v>115</v>
      </c>
      <c r="E5588" s="11" t="s">
        <v>116</v>
      </c>
      <c r="F5588" s="36" t="s">
        <v>165</v>
      </c>
      <c r="G5588" s="36" t="s">
        <v>205</v>
      </c>
      <c r="H5588" s="9" t="s">
        <v>7746</v>
      </c>
      <c r="I5588" s="12">
        <v>4</v>
      </c>
      <c r="J5588" s="12">
        <v>7</v>
      </c>
      <c r="K5588" s="12">
        <v>0</v>
      </c>
      <c r="L5588" s="12">
        <v>0</v>
      </c>
      <c r="M5588" s="12">
        <v>0</v>
      </c>
      <c r="N5588" s="39">
        <v>0</v>
      </c>
      <c r="O5588" s="31">
        <v>0.36813000000000001</v>
      </c>
      <c r="P5588" s="36" t="s">
        <v>99</v>
      </c>
    </row>
    <row r="5589" spans="1:16" ht="48" x14ac:dyDescent="0.25">
      <c r="A5589" s="38">
        <v>41895</v>
      </c>
      <c r="B5589" s="38">
        <v>41895</v>
      </c>
      <c r="C5589" s="11">
        <v>2014</v>
      </c>
      <c r="D5589" s="35" t="s">
        <v>115</v>
      </c>
      <c r="E5589" s="11" t="s">
        <v>116</v>
      </c>
      <c r="F5589" s="36" t="s">
        <v>162</v>
      </c>
      <c r="G5589" s="36" t="s">
        <v>3549</v>
      </c>
      <c r="H5589" s="9" t="s">
        <v>7747</v>
      </c>
      <c r="I5589" s="12">
        <v>0</v>
      </c>
      <c r="J5589" s="12">
        <v>27</v>
      </c>
      <c r="K5589" s="12">
        <v>0</v>
      </c>
      <c r="L5589" s="12">
        <v>0</v>
      </c>
      <c r="M5589" s="12">
        <v>0</v>
      </c>
      <c r="N5589" s="39">
        <v>0</v>
      </c>
      <c r="O5589" s="31">
        <v>0.42</v>
      </c>
      <c r="P5589" s="36" t="s">
        <v>99</v>
      </c>
    </row>
    <row r="5590" spans="1:16" ht="48" x14ac:dyDescent="0.25">
      <c r="A5590" s="38">
        <v>41895</v>
      </c>
      <c r="B5590" s="38">
        <v>41895</v>
      </c>
      <c r="C5590" s="11">
        <v>2014</v>
      </c>
      <c r="D5590" s="35" t="s">
        <v>115</v>
      </c>
      <c r="E5590" s="11" t="s">
        <v>116</v>
      </c>
      <c r="F5590" s="36" t="s">
        <v>97</v>
      </c>
      <c r="G5590" s="36" t="s">
        <v>7748</v>
      </c>
      <c r="H5590" s="9" t="s">
        <v>7749</v>
      </c>
      <c r="I5590" s="12">
        <v>4</v>
      </c>
      <c r="J5590" s="12">
        <v>16</v>
      </c>
      <c r="K5590" s="12">
        <v>0</v>
      </c>
      <c r="L5590" s="12">
        <v>0</v>
      </c>
      <c r="M5590" s="12">
        <v>0</v>
      </c>
      <c r="N5590" s="39">
        <v>0</v>
      </c>
      <c r="O5590" s="31">
        <v>0.15876000000000001</v>
      </c>
      <c r="P5590" s="36" t="s">
        <v>99</v>
      </c>
    </row>
    <row r="5591" spans="1:16" ht="24" x14ac:dyDescent="0.25">
      <c r="A5591" s="38">
        <v>41895</v>
      </c>
      <c r="B5591" s="38">
        <v>41896</v>
      </c>
      <c r="C5591" s="11">
        <v>2014</v>
      </c>
      <c r="D5591" s="11" t="s">
        <v>34</v>
      </c>
      <c r="E5591" s="11" t="s">
        <v>50</v>
      </c>
      <c r="F5591" s="36" t="s">
        <v>69</v>
      </c>
      <c r="G5591" s="36" t="s">
        <v>7750</v>
      </c>
      <c r="H5591" s="9" t="s">
        <v>7751</v>
      </c>
      <c r="I5591" s="12">
        <v>0</v>
      </c>
      <c r="J5591" s="12">
        <v>0</v>
      </c>
      <c r="K5591" s="12">
        <v>0</v>
      </c>
      <c r="L5591" s="12">
        <v>0</v>
      </c>
      <c r="M5591" s="12">
        <v>0</v>
      </c>
      <c r="N5591" s="39">
        <v>0</v>
      </c>
      <c r="O5591" s="31">
        <v>45.5</v>
      </c>
      <c r="P5591" s="36" t="s">
        <v>298</v>
      </c>
    </row>
    <row r="5592" spans="1:16" ht="48" x14ac:dyDescent="0.25">
      <c r="A5592" s="38">
        <v>41896</v>
      </c>
      <c r="B5592" s="38">
        <v>41897</v>
      </c>
      <c r="C5592" s="11">
        <v>2014</v>
      </c>
      <c r="D5592" s="11" t="s">
        <v>34</v>
      </c>
      <c r="E5592" s="11" t="s">
        <v>67</v>
      </c>
      <c r="F5592" s="36" t="s">
        <v>72</v>
      </c>
      <c r="G5592" s="36" t="s">
        <v>7752</v>
      </c>
      <c r="H5592" s="9" t="s">
        <v>7753</v>
      </c>
      <c r="I5592" s="12">
        <v>6</v>
      </c>
      <c r="J5592" s="12">
        <v>635341</v>
      </c>
      <c r="K5592" s="12">
        <v>5046</v>
      </c>
      <c r="L5592" s="12">
        <v>923</v>
      </c>
      <c r="M5592" s="12">
        <v>14</v>
      </c>
      <c r="N5592" s="39">
        <v>11681</v>
      </c>
      <c r="O5592" s="31">
        <v>24133.167000000001</v>
      </c>
      <c r="P5592" s="36" t="s">
        <v>38</v>
      </c>
    </row>
    <row r="5593" spans="1:16" ht="108" x14ac:dyDescent="0.25">
      <c r="A5593" s="34">
        <v>41896</v>
      </c>
      <c r="B5593" s="34">
        <v>41899</v>
      </c>
      <c r="C5593" s="11">
        <v>2014</v>
      </c>
      <c r="D5593" s="11" t="s">
        <v>34</v>
      </c>
      <c r="E5593" s="11" t="s">
        <v>67</v>
      </c>
      <c r="F5593" s="36" t="s">
        <v>59</v>
      </c>
      <c r="G5593" s="36" t="s">
        <v>7754</v>
      </c>
      <c r="H5593" s="9" t="s">
        <v>7755</v>
      </c>
      <c r="I5593" s="12">
        <v>0</v>
      </c>
      <c r="J5593" s="12">
        <v>2993</v>
      </c>
      <c r="K5593" s="12">
        <v>25</v>
      </c>
      <c r="L5593" s="12">
        <v>0</v>
      </c>
      <c r="M5593" s="12">
        <v>0</v>
      </c>
      <c r="N5593" s="39">
        <v>0</v>
      </c>
      <c r="O5593" s="31">
        <f>0.1375+2.9</f>
        <v>3.0375000000000001</v>
      </c>
      <c r="P5593" s="36" t="s">
        <v>99</v>
      </c>
    </row>
    <row r="5594" spans="1:16" ht="48" x14ac:dyDescent="0.25">
      <c r="A5594" s="38">
        <v>41896</v>
      </c>
      <c r="B5594" s="38">
        <v>41898</v>
      </c>
      <c r="C5594" s="11">
        <v>2014</v>
      </c>
      <c r="D5594" s="11" t="s">
        <v>34</v>
      </c>
      <c r="E5594" s="11" t="s">
        <v>35</v>
      </c>
      <c r="F5594" s="36" t="s">
        <v>24</v>
      </c>
      <c r="G5594" s="36" t="s">
        <v>3230</v>
      </c>
      <c r="H5594" s="9" t="s">
        <v>7756</v>
      </c>
      <c r="I5594" s="12">
        <v>0</v>
      </c>
      <c r="J5594" s="12">
        <v>778</v>
      </c>
      <c r="K5594" s="12">
        <v>0</v>
      </c>
      <c r="L5594" s="12">
        <v>0</v>
      </c>
      <c r="M5594" s="12">
        <v>0</v>
      </c>
      <c r="N5594" s="39">
        <v>0</v>
      </c>
      <c r="O5594" s="31">
        <v>0.3</v>
      </c>
      <c r="P5594" s="36" t="s">
        <v>298</v>
      </c>
    </row>
    <row r="5595" spans="1:16" ht="96" x14ac:dyDescent="0.25">
      <c r="A5595" s="38">
        <v>41897</v>
      </c>
      <c r="B5595" s="38">
        <v>41898</v>
      </c>
      <c r="C5595" s="11">
        <v>2014</v>
      </c>
      <c r="D5595" s="11" t="s">
        <v>34</v>
      </c>
      <c r="E5595" s="11" t="s">
        <v>35</v>
      </c>
      <c r="F5595" s="36" t="s">
        <v>92</v>
      </c>
      <c r="G5595" s="36" t="s">
        <v>1272</v>
      </c>
      <c r="H5595" s="9" t="s">
        <v>7757</v>
      </c>
      <c r="I5595" s="12">
        <v>0</v>
      </c>
      <c r="J5595" s="12">
        <v>200</v>
      </c>
      <c r="K5595" s="12">
        <v>40</v>
      </c>
      <c r="L5595" s="12">
        <v>0</v>
      </c>
      <c r="M5595" s="12">
        <v>0</v>
      </c>
      <c r="N5595" s="39">
        <v>0</v>
      </c>
      <c r="O5595" s="31">
        <v>0.22</v>
      </c>
      <c r="P5595" s="36" t="s">
        <v>99</v>
      </c>
    </row>
    <row r="5596" spans="1:16" ht="84" x14ac:dyDescent="0.25">
      <c r="A5596" s="38">
        <v>41897</v>
      </c>
      <c r="B5596" s="38">
        <v>41897</v>
      </c>
      <c r="C5596" s="11">
        <v>2014</v>
      </c>
      <c r="D5596" s="11" t="s">
        <v>34</v>
      </c>
      <c r="E5596" s="11" t="s">
        <v>35</v>
      </c>
      <c r="F5596" s="36" t="s">
        <v>15</v>
      </c>
      <c r="G5596" s="9" t="s">
        <v>7758</v>
      </c>
      <c r="H5596" s="9" t="s">
        <v>7759</v>
      </c>
      <c r="I5596" s="12">
        <v>0</v>
      </c>
      <c r="J5596" s="12">
        <v>125</v>
      </c>
      <c r="K5596" s="12">
        <v>25</v>
      </c>
      <c r="L5596" s="12">
        <v>0</v>
      </c>
      <c r="M5596" s="12">
        <v>0</v>
      </c>
      <c r="N5596" s="39">
        <v>0</v>
      </c>
      <c r="O5596" s="31">
        <v>0.13750000000000001</v>
      </c>
      <c r="P5596" s="36" t="s">
        <v>99</v>
      </c>
    </row>
    <row r="5597" spans="1:16" ht="84" x14ac:dyDescent="0.25">
      <c r="A5597" s="34">
        <v>41898</v>
      </c>
      <c r="B5597" s="34">
        <v>41899</v>
      </c>
      <c r="C5597" s="11">
        <v>2014</v>
      </c>
      <c r="D5597" s="11" t="s">
        <v>34</v>
      </c>
      <c r="E5597" s="11" t="s">
        <v>67</v>
      </c>
      <c r="F5597" s="36" t="s">
        <v>47</v>
      </c>
      <c r="G5597" s="9" t="s">
        <v>7760</v>
      </c>
      <c r="H5597" s="9" t="s">
        <v>7761</v>
      </c>
      <c r="I5597" s="12">
        <v>0</v>
      </c>
      <c r="J5597" s="12">
        <v>29301</v>
      </c>
      <c r="K5597" s="12">
        <v>0</v>
      </c>
      <c r="L5597" s="12" t="s">
        <v>145</v>
      </c>
      <c r="M5597" s="12">
        <v>0</v>
      </c>
      <c r="N5597" s="39">
        <v>0</v>
      </c>
      <c r="O5597" s="31">
        <v>22.4</v>
      </c>
      <c r="P5597" s="36" t="s">
        <v>7457</v>
      </c>
    </row>
    <row r="5598" spans="1:16" ht="60" x14ac:dyDescent="0.25">
      <c r="A5598" s="38">
        <v>41898</v>
      </c>
      <c r="B5598" s="38">
        <v>41900</v>
      </c>
      <c r="C5598" s="11">
        <v>2014</v>
      </c>
      <c r="D5598" s="11" t="s">
        <v>34</v>
      </c>
      <c r="E5598" s="11" t="s">
        <v>50</v>
      </c>
      <c r="F5598" s="36" t="s">
        <v>47</v>
      </c>
      <c r="G5598" s="36" t="s">
        <v>7762</v>
      </c>
      <c r="H5598" s="9" t="s">
        <v>7763</v>
      </c>
      <c r="I5598" s="12">
        <v>0</v>
      </c>
      <c r="J5598" s="12">
        <v>507</v>
      </c>
      <c r="K5598" s="12">
        <v>0</v>
      </c>
      <c r="L5598" s="12">
        <v>0</v>
      </c>
      <c r="M5598" s="12">
        <v>0</v>
      </c>
      <c r="N5598" s="39">
        <v>0</v>
      </c>
      <c r="O5598" s="31">
        <v>1</v>
      </c>
      <c r="P5598" s="36" t="s">
        <v>298</v>
      </c>
    </row>
    <row r="5599" spans="1:16" ht="60" x14ac:dyDescent="0.25">
      <c r="A5599" s="34">
        <v>41898</v>
      </c>
      <c r="B5599" s="34">
        <v>41898</v>
      </c>
      <c r="C5599" s="11">
        <v>2014</v>
      </c>
      <c r="D5599" s="35" t="s">
        <v>13</v>
      </c>
      <c r="E5599" s="11" t="s">
        <v>125</v>
      </c>
      <c r="F5599" s="36" t="s">
        <v>69</v>
      </c>
      <c r="G5599" s="36" t="s">
        <v>355</v>
      </c>
      <c r="H5599" s="9" t="s">
        <v>7764</v>
      </c>
      <c r="I5599" s="12">
        <v>2</v>
      </c>
      <c r="J5599" s="12">
        <v>5</v>
      </c>
      <c r="K5599" s="12">
        <v>2</v>
      </c>
      <c r="L5599" s="12">
        <v>0</v>
      </c>
      <c r="M5599" s="12">
        <v>0</v>
      </c>
      <c r="N5599" s="39">
        <v>0</v>
      </c>
      <c r="O5599" s="31">
        <v>0.1255</v>
      </c>
      <c r="P5599" s="36" t="s">
        <v>99</v>
      </c>
    </row>
    <row r="5600" spans="1:16" ht="48" x14ac:dyDescent="0.25">
      <c r="A5600" s="34">
        <v>41898</v>
      </c>
      <c r="B5600" s="34">
        <v>41898</v>
      </c>
      <c r="C5600" s="11">
        <v>2014</v>
      </c>
      <c r="D5600" s="35" t="s">
        <v>13</v>
      </c>
      <c r="E5600" s="11" t="s">
        <v>125</v>
      </c>
      <c r="F5600" s="36" t="s">
        <v>97</v>
      </c>
      <c r="G5600" s="36" t="s">
        <v>7765</v>
      </c>
      <c r="H5600" s="9" t="s">
        <v>7766</v>
      </c>
      <c r="I5600" s="12">
        <v>0</v>
      </c>
      <c r="J5600" s="12">
        <v>5</v>
      </c>
      <c r="K5600" s="12">
        <v>0</v>
      </c>
      <c r="L5600" s="12">
        <v>0</v>
      </c>
      <c r="M5600" s="12">
        <v>0</v>
      </c>
      <c r="N5600" s="39">
        <v>0</v>
      </c>
      <c r="O5600" s="31">
        <v>0</v>
      </c>
      <c r="P5600" s="36" t="s">
        <v>99</v>
      </c>
    </row>
    <row r="5601" spans="1:16" ht="48" x14ac:dyDescent="0.25">
      <c r="A5601" s="38">
        <v>41898</v>
      </c>
      <c r="B5601" s="38">
        <v>41898</v>
      </c>
      <c r="C5601" s="11">
        <v>2014</v>
      </c>
      <c r="D5601" s="35" t="s">
        <v>115</v>
      </c>
      <c r="E5601" s="11" t="s">
        <v>116</v>
      </c>
      <c r="F5601" s="36" t="s">
        <v>55</v>
      </c>
      <c r="G5601" s="36" t="s">
        <v>2513</v>
      </c>
      <c r="H5601" s="9" t="s">
        <v>7767</v>
      </c>
      <c r="I5601" s="12">
        <v>0</v>
      </c>
      <c r="J5601" s="12">
        <v>46</v>
      </c>
      <c r="K5601" s="12">
        <v>0</v>
      </c>
      <c r="L5601" s="12">
        <v>0</v>
      </c>
      <c r="M5601" s="12">
        <v>0</v>
      </c>
      <c r="N5601" s="39">
        <v>0</v>
      </c>
      <c r="O5601" s="31">
        <v>0.42</v>
      </c>
      <c r="P5601" s="36" t="s">
        <v>99</v>
      </c>
    </row>
    <row r="5602" spans="1:16" ht="84" x14ac:dyDescent="0.25">
      <c r="A5602" s="34">
        <v>41898</v>
      </c>
      <c r="B5602" s="34">
        <v>41898</v>
      </c>
      <c r="C5602" s="11">
        <v>2014</v>
      </c>
      <c r="D5602" s="35" t="s">
        <v>115</v>
      </c>
      <c r="E5602" s="11" t="s">
        <v>350</v>
      </c>
      <c r="F5602" s="36" t="s">
        <v>44</v>
      </c>
      <c r="G5602" s="36" t="s">
        <v>6414</v>
      </c>
      <c r="H5602" s="9" t="s">
        <v>7768</v>
      </c>
      <c r="I5602" s="12">
        <v>1</v>
      </c>
      <c r="J5602" s="12">
        <v>2</v>
      </c>
      <c r="K5602" s="12">
        <v>0</v>
      </c>
      <c r="L5602" s="12">
        <v>0</v>
      </c>
      <c r="M5602" s="12">
        <v>0</v>
      </c>
      <c r="N5602" s="39">
        <v>0</v>
      </c>
      <c r="O5602" s="31">
        <v>0</v>
      </c>
      <c r="P5602" s="36" t="s">
        <v>99</v>
      </c>
    </row>
    <row r="5603" spans="1:16" ht="48" x14ac:dyDescent="0.25">
      <c r="A5603" s="34">
        <v>41901</v>
      </c>
      <c r="B5603" s="34">
        <v>41901</v>
      </c>
      <c r="C5603" s="11">
        <v>2014</v>
      </c>
      <c r="D5603" s="11" t="s">
        <v>34</v>
      </c>
      <c r="E5603" s="11" t="s">
        <v>35</v>
      </c>
      <c r="F5603" s="36" t="s">
        <v>62</v>
      </c>
      <c r="G5603" s="36" t="s">
        <v>2679</v>
      </c>
      <c r="H5603" s="9" t="s">
        <v>7769</v>
      </c>
      <c r="I5603" s="12">
        <v>3</v>
      </c>
      <c r="J5603" s="12">
        <v>5</v>
      </c>
      <c r="K5603" s="12">
        <v>0</v>
      </c>
      <c r="L5603" s="12">
        <v>0</v>
      </c>
      <c r="M5603" s="12">
        <v>0</v>
      </c>
      <c r="N5603" s="39">
        <v>0</v>
      </c>
      <c r="O5603" s="31">
        <v>0</v>
      </c>
      <c r="P5603" s="36" t="s">
        <v>99</v>
      </c>
    </row>
    <row r="5604" spans="1:16" ht="60" x14ac:dyDescent="0.25">
      <c r="A5604" s="34">
        <v>41902</v>
      </c>
      <c r="B5604" s="34">
        <v>41902</v>
      </c>
      <c r="C5604" s="11">
        <v>2014</v>
      </c>
      <c r="D5604" s="11" t="s">
        <v>34</v>
      </c>
      <c r="E5604" s="11" t="s">
        <v>333</v>
      </c>
      <c r="F5604" s="36" t="s">
        <v>42</v>
      </c>
      <c r="G5604" s="36" t="s">
        <v>7770</v>
      </c>
      <c r="H5604" s="9" t="s">
        <v>7771</v>
      </c>
      <c r="I5604" s="12">
        <v>0</v>
      </c>
      <c r="J5604" s="12">
        <v>136</v>
      </c>
      <c r="K5604" s="12">
        <v>0</v>
      </c>
      <c r="L5604" s="12">
        <v>0</v>
      </c>
      <c r="M5604" s="12">
        <v>0</v>
      </c>
      <c r="N5604" s="39">
        <v>322</v>
      </c>
      <c r="O5604" s="31">
        <v>17.7</v>
      </c>
      <c r="P5604" s="36" t="s">
        <v>41</v>
      </c>
    </row>
    <row r="5605" spans="1:16" ht="72" x14ac:dyDescent="0.25">
      <c r="A5605" s="34">
        <v>41902</v>
      </c>
      <c r="B5605" s="34">
        <v>41902</v>
      </c>
      <c r="C5605" s="11">
        <v>2014</v>
      </c>
      <c r="D5605" s="11" t="s">
        <v>34</v>
      </c>
      <c r="E5605" s="11" t="s">
        <v>35</v>
      </c>
      <c r="F5605" s="36" t="s">
        <v>36</v>
      </c>
      <c r="G5605" s="36" t="s">
        <v>5468</v>
      </c>
      <c r="H5605" s="9" t="s">
        <v>7772</v>
      </c>
      <c r="I5605" s="12">
        <v>0</v>
      </c>
      <c r="J5605" s="12">
        <v>3880</v>
      </c>
      <c r="K5605" s="12">
        <v>776</v>
      </c>
      <c r="L5605" s="12">
        <v>0</v>
      </c>
      <c r="M5605" s="12">
        <v>0</v>
      </c>
      <c r="N5605" s="39">
        <v>0</v>
      </c>
      <c r="O5605" s="31">
        <v>5.1316249999999997</v>
      </c>
      <c r="P5605" s="36" t="s">
        <v>99</v>
      </c>
    </row>
    <row r="5606" spans="1:16" ht="36" x14ac:dyDescent="0.25">
      <c r="A5606" s="34">
        <v>41902</v>
      </c>
      <c r="B5606" s="34">
        <v>41902</v>
      </c>
      <c r="C5606" s="11">
        <v>2014</v>
      </c>
      <c r="D5606" s="11" t="s">
        <v>34</v>
      </c>
      <c r="E5606" s="11" t="s">
        <v>333</v>
      </c>
      <c r="F5606" s="36" t="s">
        <v>36</v>
      </c>
      <c r="G5606" s="36" t="s">
        <v>4073</v>
      </c>
      <c r="H5606" s="9" t="s">
        <v>7773</v>
      </c>
      <c r="I5606" s="12">
        <v>1</v>
      </c>
      <c r="J5606" s="12">
        <v>3</v>
      </c>
      <c r="K5606" s="12">
        <v>0</v>
      </c>
      <c r="L5606" s="12">
        <v>0</v>
      </c>
      <c r="M5606" s="12">
        <v>0</v>
      </c>
      <c r="N5606" s="39">
        <v>0</v>
      </c>
      <c r="O5606" s="31">
        <v>0</v>
      </c>
      <c r="P5606" s="36" t="s">
        <v>99</v>
      </c>
    </row>
    <row r="5607" spans="1:16" ht="36" x14ac:dyDescent="0.25">
      <c r="A5607" s="38">
        <v>41903</v>
      </c>
      <c r="B5607" s="38">
        <v>41904</v>
      </c>
      <c r="C5607" s="11">
        <v>2014</v>
      </c>
      <c r="D5607" s="11" t="s">
        <v>34</v>
      </c>
      <c r="E5607" s="11" t="s">
        <v>50</v>
      </c>
      <c r="F5607" s="36" t="s">
        <v>21</v>
      </c>
      <c r="G5607" s="36" t="s">
        <v>2176</v>
      </c>
      <c r="H5607" s="9" t="s">
        <v>7774</v>
      </c>
      <c r="I5607" s="12">
        <v>0</v>
      </c>
      <c r="J5607" s="12">
        <v>0</v>
      </c>
      <c r="K5607" s="12">
        <v>0</v>
      </c>
      <c r="L5607" s="12">
        <v>0</v>
      </c>
      <c r="M5607" s="12">
        <v>0</v>
      </c>
      <c r="N5607" s="39">
        <v>0</v>
      </c>
      <c r="O5607" s="31">
        <v>32.799999999999997</v>
      </c>
      <c r="P5607" s="36" t="s">
        <v>298</v>
      </c>
    </row>
    <row r="5608" spans="1:16" ht="108" x14ac:dyDescent="0.25">
      <c r="A5608" s="34">
        <v>41908</v>
      </c>
      <c r="B5608" s="34">
        <v>41910</v>
      </c>
      <c r="C5608" s="11">
        <v>2014</v>
      </c>
      <c r="D5608" s="11" t="s">
        <v>34</v>
      </c>
      <c r="E5608" s="11" t="s">
        <v>35</v>
      </c>
      <c r="F5608" s="36" t="s">
        <v>36</v>
      </c>
      <c r="G5608" s="36" t="s">
        <v>7775</v>
      </c>
      <c r="H5608" s="9" t="s">
        <v>7776</v>
      </c>
      <c r="I5608" s="12">
        <v>0</v>
      </c>
      <c r="J5608" s="12">
        <v>3872</v>
      </c>
      <c r="K5608" s="12">
        <v>236</v>
      </c>
      <c r="L5608" s="12">
        <v>3</v>
      </c>
      <c r="M5608" s="12">
        <v>0</v>
      </c>
      <c r="N5608" s="39">
        <v>0</v>
      </c>
      <c r="O5608" s="31">
        <f>5.616125+2.9</f>
        <v>8.5161250000000006</v>
      </c>
      <c r="P5608" s="36" t="s">
        <v>4834</v>
      </c>
    </row>
    <row r="5609" spans="1:16" ht="72" x14ac:dyDescent="0.25">
      <c r="A5609" s="34">
        <v>41908</v>
      </c>
      <c r="B5609" s="34">
        <v>41908</v>
      </c>
      <c r="C5609" s="11">
        <v>2014</v>
      </c>
      <c r="D5609" s="35" t="s">
        <v>115</v>
      </c>
      <c r="E5609" s="11" t="s">
        <v>116</v>
      </c>
      <c r="F5609" s="36" t="s">
        <v>57</v>
      </c>
      <c r="G5609" s="36" t="s">
        <v>2461</v>
      </c>
      <c r="H5609" s="9" t="s">
        <v>7777</v>
      </c>
      <c r="I5609" s="12">
        <v>0</v>
      </c>
      <c r="J5609" s="12">
        <v>45</v>
      </c>
      <c r="K5609" s="12">
        <v>0</v>
      </c>
      <c r="L5609" s="12">
        <v>0</v>
      </c>
      <c r="M5609" s="12">
        <v>0</v>
      </c>
      <c r="N5609" s="39">
        <v>0</v>
      </c>
      <c r="O5609" s="31">
        <v>0.49937999999999999</v>
      </c>
      <c r="P5609" s="36" t="s">
        <v>99</v>
      </c>
    </row>
    <row r="5610" spans="1:16" ht="36" x14ac:dyDescent="0.25">
      <c r="A5610" s="34">
        <v>41909</v>
      </c>
      <c r="B5610" s="34">
        <v>41909</v>
      </c>
      <c r="C5610" s="11">
        <v>2014</v>
      </c>
      <c r="D5610" s="11" t="s">
        <v>34</v>
      </c>
      <c r="E5610" s="11" t="s">
        <v>35</v>
      </c>
      <c r="F5610" s="36" t="s">
        <v>47</v>
      </c>
      <c r="G5610" s="36" t="s">
        <v>2297</v>
      </c>
      <c r="H5610" s="9" t="s">
        <v>7778</v>
      </c>
      <c r="I5610" s="12">
        <v>0</v>
      </c>
      <c r="J5610" s="12">
        <v>500</v>
      </c>
      <c r="K5610" s="12">
        <v>100</v>
      </c>
      <c r="L5610" s="12">
        <v>0</v>
      </c>
      <c r="M5610" s="12">
        <v>0</v>
      </c>
      <c r="N5610" s="39">
        <v>0</v>
      </c>
      <c r="O5610" s="31">
        <v>0.55000000000000004</v>
      </c>
      <c r="P5610" s="36" t="s">
        <v>99</v>
      </c>
    </row>
    <row r="5611" spans="1:16" ht="36" x14ac:dyDescent="0.25">
      <c r="A5611" s="38">
        <v>41909</v>
      </c>
      <c r="B5611" s="38">
        <v>41914</v>
      </c>
      <c r="C5611" s="11">
        <v>2014</v>
      </c>
      <c r="D5611" s="11" t="s">
        <v>34</v>
      </c>
      <c r="E5611" s="11" t="s">
        <v>35</v>
      </c>
      <c r="F5611" s="36" t="s">
        <v>15</v>
      </c>
      <c r="G5611" s="9" t="s">
        <v>7779</v>
      </c>
      <c r="H5611" s="9" t="s">
        <v>7780</v>
      </c>
      <c r="I5611" s="12">
        <v>0</v>
      </c>
      <c r="J5611" s="12">
        <v>7172</v>
      </c>
      <c r="K5611" s="12">
        <v>0</v>
      </c>
      <c r="L5611" s="12">
        <v>0</v>
      </c>
      <c r="M5611" s="12">
        <v>0</v>
      </c>
      <c r="N5611" s="39">
        <v>0</v>
      </c>
      <c r="O5611" s="31">
        <v>6.3</v>
      </c>
      <c r="P5611" s="36" t="s">
        <v>298</v>
      </c>
    </row>
    <row r="5612" spans="1:16" ht="36" x14ac:dyDescent="0.25">
      <c r="A5612" s="38">
        <v>41910</v>
      </c>
      <c r="B5612" s="38">
        <v>41911</v>
      </c>
      <c r="C5612" s="11">
        <v>2014</v>
      </c>
      <c r="D5612" s="11" t="s">
        <v>34</v>
      </c>
      <c r="E5612" s="11" t="s">
        <v>35</v>
      </c>
      <c r="F5612" s="36" t="s">
        <v>162</v>
      </c>
      <c r="G5612" s="9" t="s">
        <v>7781</v>
      </c>
      <c r="H5612" s="9" t="s">
        <v>7782</v>
      </c>
      <c r="I5612" s="12">
        <v>0</v>
      </c>
      <c r="J5612" s="12">
        <v>21190</v>
      </c>
      <c r="K5612" s="12">
        <v>0</v>
      </c>
      <c r="L5612" s="12">
        <v>0</v>
      </c>
      <c r="M5612" s="12">
        <v>0</v>
      </c>
      <c r="N5612" s="39">
        <v>0</v>
      </c>
      <c r="O5612" s="31">
        <v>13.8</v>
      </c>
      <c r="P5612" s="36" t="s">
        <v>298</v>
      </c>
    </row>
    <row r="5613" spans="1:16" ht="72" x14ac:dyDescent="0.25">
      <c r="A5613" s="38">
        <v>41910</v>
      </c>
      <c r="B5613" s="38">
        <v>41911</v>
      </c>
      <c r="C5613" s="11">
        <v>2014</v>
      </c>
      <c r="D5613" s="11" t="s">
        <v>34</v>
      </c>
      <c r="E5613" s="11" t="s">
        <v>35</v>
      </c>
      <c r="F5613" s="36" t="s">
        <v>92</v>
      </c>
      <c r="G5613" s="9" t="s">
        <v>7783</v>
      </c>
      <c r="H5613" s="9" t="s">
        <v>7784</v>
      </c>
      <c r="I5613" s="12">
        <v>0</v>
      </c>
      <c r="J5613" s="12">
        <v>330</v>
      </c>
      <c r="K5613" s="12">
        <v>66</v>
      </c>
      <c r="L5613" s="12">
        <v>3</v>
      </c>
      <c r="M5613" s="12">
        <v>0</v>
      </c>
      <c r="N5613" s="39">
        <v>0</v>
      </c>
      <c r="O5613" s="31">
        <v>0.36299999999999999</v>
      </c>
      <c r="P5613" s="36" t="s">
        <v>99</v>
      </c>
    </row>
    <row r="5614" spans="1:16" ht="156" x14ac:dyDescent="0.25">
      <c r="A5614" s="38">
        <v>41910</v>
      </c>
      <c r="B5614" s="38">
        <v>41914</v>
      </c>
      <c r="C5614" s="11">
        <v>2014</v>
      </c>
      <c r="D5614" s="11" t="s">
        <v>34</v>
      </c>
      <c r="E5614" s="11" t="s">
        <v>35</v>
      </c>
      <c r="F5614" s="36" t="s">
        <v>15</v>
      </c>
      <c r="G5614" s="36" t="s">
        <v>7785</v>
      </c>
      <c r="H5614" s="9" t="s">
        <v>7786</v>
      </c>
      <c r="I5614" s="12">
        <v>1</v>
      </c>
      <c r="J5614" s="12">
        <v>381</v>
      </c>
      <c r="K5614" s="12">
        <v>56</v>
      </c>
      <c r="L5614" s="12">
        <v>0</v>
      </c>
      <c r="M5614" s="12">
        <v>0</v>
      </c>
      <c r="N5614" s="39">
        <v>0</v>
      </c>
      <c r="O5614" s="31">
        <v>0.308</v>
      </c>
      <c r="P5614" s="36" t="s">
        <v>99</v>
      </c>
    </row>
    <row r="5615" spans="1:16" ht="96" x14ac:dyDescent="0.25">
      <c r="A5615" s="38">
        <v>41910</v>
      </c>
      <c r="B5615" s="38">
        <v>41911</v>
      </c>
      <c r="C5615" s="11">
        <v>2014</v>
      </c>
      <c r="D5615" s="11" t="s">
        <v>34</v>
      </c>
      <c r="E5615" s="11" t="s">
        <v>35</v>
      </c>
      <c r="F5615" s="36" t="s">
        <v>92</v>
      </c>
      <c r="G5615" s="36" t="s">
        <v>7787</v>
      </c>
      <c r="H5615" s="9" t="s">
        <v>7788</v>
      </c>
      <c r="I5615" s="12">
        <v>1</v>
      </c>
      <c r="J5615" s="12">
        <v>5</v>
      </c>
      <c r="K5615" s="12">
        <v>0</v>
      </c>
      <c r="L5615" s="12">
        <v>0</v>
      </c>
      <c r="M5615" s="12">
        <v>0</v>
      </c>
      <c r="N5615" s="39">
        <v>0</v>
      </c>
      <c r="O5615" s="31">
        <v>0</v>
      </c>
      <c r="P5615" s="36" t="s">
        <v>99</v>
      </c>
    </row>
    <row r="5616" spans="1:16" ht="60" x14ac:dyDescent="0.25">
      <c r="A5616" s="38">
        <v>41910</v>
      </c>
      <c r="B5616" s="38">
        <v>41910</v>
      </c>
      <c r="C5616" s="11">
        <v>2014</v>
      </c>
      <c r="D5616" s="11" t="s">
        <v>34</v>
      </c>
      <c r="E5616" s="11" t="s">
        <v>35</v>
      </c>
      <c r="F5616" s="36" t="s">
        <v>155</v>
      </c>
      <c r="G5616" s="36" t="s">
        <v>7789</v>
      </c>
      <c r="H5616" s="9" t="s">
        <v>7790</v>
      </c>
      <c r="I5616" s="12">
        <v>0</v>
      </c>
      <c r="J5616" s="12">
        <v>6</v>
      </c>
      <c r="K5616" s="12">
        <v>0</v>
      </c>
      <c r="L5616" s="12">
        <v>0</v>
      </c>
      <c r="M5616" s="12">
        <v>0</v>
      </c>
      <c r="N5616" s="39">
        <v>0</v>
      </c>
      <c r="O5616" s="31">
        <v>0</v>
      </c>
      <c r="P5616" s="36" t="s">
        <v>99</v>
      </c>
    </row>
    <row r="5617" spans="1:16" ht="72" x14ac:dyDescent="0.25">
      <c r="A5617" s="38">
        <v>41912</v>
      </c>
      <c r="B5617" s="38">
        <v>41913</v>
      </c>
      <c r="C5617" s="11">
        <v>2014</v>
      </c>
      <c r="D5617" s="11" t="s">
        <v>34</v>
      </c>
      <c r="E5617" s="11" t="s">
        <v>35</v>
      </c>
      <c r="F5617" s="36" t="s">
        <v>19</v>
      </c>
      <c r="G5617" s="36" t="s">
        <v>7791</v>
      </c>
      <c r="H5617" s="9" t="s">
        <v>7792</v>
      </c>
      <c r="I5617" s="12">
        <v>0</v>
      </c>
      <c r="J5617" s="12">
        <v>6588</v>
      </c>
      <c r="K5617" s="12">
        <v>1171</v>
      </c>
      <c r="L5617" s="12">
        <v>3</v>
      </c>
      <c r="M5617" s="12">
        <v>0</v>
      </c>
      <c r="N5617" s="39">
        <v>0</v>
      </c>
      <c r="O5617" s="31">
        <f>23.26906+0.8</f>
        <v>24.06906</v>
      </c>
      <c r="P5617" s="36" t="s">
        <v>4834</v>
      </c>
    </row>
    <row r="5618" spans="1:16" ht="60" x14ac:dyDescent="0.25">
      <c r="A5618" s="38">
        <v>41912</v>
      </c>
      <c r="B5618" s="38">
        <v>41912</v>
      </c>
      <c r="C5618" s="11">
        <v>2014</v>
      </c>
      <c r="D5618" s="11" t="s">
        <v>34</v>
      </c>
      <c r="E5618" s="11" t="s">
        <v>35</v>
      </c>
      <c r="F5618" s="36" t="s">
        <v>19</v>
      </c>
      <c r="G5618" s="36" t="s">
        <v>7793</v>
      </c>
      <c r="H5618" s="9" t="s">
        <v>7794</v>
      </c>
      <c r="I5618" s="12">
        <v>9</v>
      </c>
      <c r="J5618" s="12">
        <v>10</v>
      </c>
      <c r="K5618" s="12">
        <v>0</v>
      </c>
      <c r="L5618" s="12">
        <v>0</v>
      </c>
      <c r="M5618" s="12">
        <v>0</v>
      </c>
      <c r="N5618" s="39">
        <v>0</v>
      </c>
      <c r="O5618" s="31">
        <v>3.9690000000000003E-2</v>
      </c>
      <c r="P5618" s="36" t="s">
        <v>99</v>
      </c>
    </row>
    <row r="5619" spans="1:16" ht="156" x14ac:dyDescent="0.25">
      <c r="A5619" s="38">
        <v>41913</v>
      </c>
      <c r="B5619" s="38">
        <v>41914</v>
      </c>
      <c r="C5619" s="11">
        <v>2014</v>
      </c>
      <c r="D5619" s="11" t="s">
        <v>34</v>
      </c>
      <c r="E5619" s="11" t="s">
        <v>35</v>
      </c>
      <c r="F5619" s="36" t="s">
        <v>162</v>
      </c>
      <c r="G5619" s="36" t="s">
        <v>7795</v>
      </c>
      <c r="H5619" s="9" t="s">
        <v>7796</v>
      </c>
      <c r="I5619" s="12">
        <v>0</v>
      </c>
      <c r="J5619" s="12">
        <v>5903</v>
      </c>
      <c r="K5619" s="12">
        <v>206</v>
      </c>
      <c r="L5619" s="12">
        <v>0</v>
      </c>
      <c r="M5619" s="12">
        <v>0</v>
      </c>
      <c r="N5619" s="39">
        <v>0</v>
      </c>
      <c r="O5619" s="31">
        <f>1.133+5.9</f>
        <v>7.0330000000000004</v>
      </c>
      <c r="P5619" s="36" t="s">
        <v>4834</v>
      </c>
    </row>
    <row r="5620" spans="1:16" ht="36" x14ac:dyDescent="0.25">
      <c r="A5620" s="38">
        <v>41914</v>
      </c>
      <c r="B5620" s="38">
        <v>41914</v>
      </c>
      <c r="C5620" s="11">
        <v>2014</v>
      </c>
      <c r="D5620" s="35" t="s">
        <v>13</v>
      </c>
      <c r="E5620" s="11" t="s">
        <v>125</v>
      </c>
      <c r="F5620" s="36" t="s">
        <v>97</v>
      </c>
      <c r="G5620" s="36" t="s">
        <v>7797</v>
      </c>
      <c r="H5620" s="9" t="s">
        <v>7798</v>
      </c>
      <c r="I5620" s="12">
        <v>4</v>
      </c>
      <c r="J5620" s="12">
        <v>6</v>
      </c>
      <c r="K5620" s="12">
        <v>0</v>
      </c>
      <c r="L5620" s="12">
        <v>0</v>
      </c>
      <c r="M5620" s="12">
        <v>0</v>
      </c>
      <c r="N5620" s="39">
        <v>0</v>
      </c>
      <c r="O5620" s="31">
        <v>0</v>
      </c>
      <c r="P5620" s="36" t="s">
        <v>99</v>
      </c>
    </row>
    <row r="5621" spans="1:16" ht="120" x14ac:dyDescent="0.25">
      <c r="A5621" s="38">
        <v>41914</v>
      </c>
      <c r="B5621" s="38">
        <v>41915</v>
      </c>
      <c r="C5621" s="11">
        <v>2014</v>
      </c>
      <c r="D5621" s="11" t="s">
        <v>34</v>
      </c>
      <c r="E5621" s="11" t="s">
        <v>35</v>
      </c>
      <c r="F5621" s="36" t="s">
        <v>26</v>
      </c>
      <c r="G5621" s="9" t="s">
        <v>7799</v>
      </c>
      <c r="H5621" s="9" t="s">
        <v>7800</v>
      </c>
      <c r="I5621" s="12">
        <v>0</v>
      </c>
      <c r="J5621" s="12">
        <v>135</v>
      </c>
      <c r="K5621" s="12">
        <v>27</v>
      </c>
      <c r="L5621" s="12">
        <v>0</v>
      </c>
      <c r="M5621" s="12">
        <v>0</v>
      </c>
      <c r="N5621" s="39">
        <v>0</v>
      </c>
      <c r="O5621" s="31">
        <v>1.0121249999999999</v>
      </c>
      <c r="P5621" s="36" t="s">
        <v>99</v>
      </c>
    </row>
    <row r="5622" spans="1:16" ht="60" x14ac:dyDescent="0.25">
      <c r="A5622" s="34">
        <v>41914</v>
      </c>
      <c r="B5622" s="38">
        <v>41884</v>
      </c>
      <c r="C5622" s="11">
        <v>2014</v>
      </c>
      <c r="D5622" s="35" t="s">
        <v>104</v>
      </c>
      <c r="E5622" s="11" t="s">
        <v>276</v>
      </c>
      <c r="F5622" s="36" t="s">
        <v>28</v>
      </c>
      <c r="G5622" s="36" t="s">
        <v>698</v>
      </c>
      <c r="H5622" s="9" t="s">
        <v>7801</v>
      </c>
      <c r="I5622" s="12">
        <v>0</v>
      </c>
      <c r="J5622" s="12">
        <v>50</v>
      </c>
      <c r="K5622" s="12">
        <v>10</v>
      </c>
      <c r="L5622" s="12">
        <v>0</v>
      </c>
      <c r="M5622" s="12">
        <v>0</v>
      </c>
      <c r="N5622" s="39">
        <v>0</v>
      </c>
      <c r="O5622" s="31">
        <v>5.5E-2</v>
      </c>
      <c r="P5622" s="36" t="s">
        <v>99</v>
      </c>
    </row>
    <row r="5623" spans="1:16" ht="36" x14ac:dyDescent="0.25">
      <c r="A5623" s="38">
        <v>41916</v>
      </c>
      <c r="B5623" s="38">
        <v>41918</v>
      </c>
      <c r="C5623" s="11">
        <v>2014</v>
      </c>
      <c r="D5623" s="11" t="s">
        <v>34</v>
      </c>
      <c r="E5623" s="11" t="s">
        <v>35</v>
      </c>
      <c r="F5623" s="36" t="s">
        <v>162</v>
      </c>
      <c r="G5623" s="36" t="s">
        <v>1241</v>
      </c>
      <c r="H5623" s="9" t="s">
        <v>7802</v>
      </c>
      <c r="I5623" s="12">
        <v>0</v>
      </c>
      <c r="J5623" s="12">
        <v>2721</v>
      </c>
      <c r="K5623" s="12">
        <v>0</v>
      </c>
      <c r="L5623" s="12">
        <v>0</v>
      </c>
      <c r="M5623" s="12">
        <v>0</v>
      </c>
      <c r="N5623" s="39">
        <v>0</v>
      </c>
      <c r="O5623" s="31">
        <v>3</v>
      </c>
      <c r="P5623" s="36" t="s">
        <v>298</v>
      </c>
    </row>
    <row r="5624" spans="1:16" ht="36" x14ac:dyDescent="0.25">
      <c r="A5624" s="38">
        <v>41916</v>
      </c>
      <c r="B5624" s="38">
        <v>41917</v>
      </c>
      <c r="C5624" s="11">
        <v>2014</v>
      </c>
      <c r="D5624" s="11" t="s">
        <v>34</v>
      </c>
      <c r="E5624" s="11" t="s">
        <v>35</v>
      </c>
      <c r="F5624" s="36" t="s">
        <v>19</v>
      </c>
      <c r="G5624" s="36" t="s">
        <v>1777</v>
      </c>
      <c r="H5624" s="9" t="s">
        <v>7803</v>
      </c>
      <c r="I5624" s="12">
        <v>0</v>
      </c>
      <c r="J5624" s="12">
        <v>750</v>
      </c>
      <c r="K5624" s="12">
        <v>150</v>
      </c>
      <c r="L5624" s="12">
        <v>0</v>
      </c>
      <c r="M5624" s="12">
        <v>0</v>
      </c>
      <c r="N5624" s="39">
        <v>0</v>
      </c>
      <c r="O5624" s="31">
        <f>0.0055+0.1</f>
        <v>0.10550000000000001</v>
      </c>
      <c r="P5624" s="36" t="s">
        <v>4834</v>
      </c>
    </row>
    <row r="5625" spans="1:16" ht="84" x14ac:dyDescent="0.25">
      <c r="A5625" s="38">
        <v>41918</v>
      </c>
      <c r="B5625" s="38">
        <v>41918</v>
      </c>
      <c r="C5625" s="11">
        <v>2014</v>
      </c>
      <c r="D5625" s="35" t="s">
        <v>115</v>
      </c>
      <c r="E5625" s="11" t="s">
        <v>116</v>
      </c>
      <c r="F5625" s="36" t="s">
        <v>42</v>
      </c>
      <c r="G5625" s="36" t="s">
        <v>7804</v>
      </c>
      <c r="H5625" s="9" t="s">
        <v>7805</v>
      </c>
      <c r="I5625" s="12">
        <v>10</v>
      </c>
      <c r="J5625" s="12">
        <v>20</v>
      </c>
      <c r="K5625" s="12">
        <v>0</v>
      </c>
      <c r="L5625" s="12">
        <v>0</v>
      </c>
      <c r="M5625" s="12">
        <v>0</v>
      </c>
      <c r="N5625" s="39">
        <v>0</v>
      </c>
      <c r="O5625" s="31">
        <v>0.11907</v>
      </c>
      <c r="P5625" s="36" t="s">
        <v>99</v>
      </c>
    </row>
    <row r="5626" spans="1:16" ht="36" x14ac:dyDescent="0.25">
      <c r="A5626" s="38">
        <v>41919</v>
      </c>
      <c r="B5626" s="38">
        <v>41919</v>
      </c>
      <c r="C5626" s="11">
        <v>2014</v>
      </c>
      <c r="D5626" s="11" t="s">
        <v>34</v>
      </c>
      <c r="E5626" s="11" t="s">
        <v>35</v>
      </c>
      <c r="F5626" s="36" t="s">
        <v>162</v>
      </c>
      <c r="G5626" s="36" t="s">
        <v>7806</v>
      </c>
      <c r="H5626" s="9" t="s">
        <v>7807</v>
      </c>
      <c r="I5626" s="12">
        <v>0</v>
      </c>
      <c r="J5626" s="12">
        <v>3754</v>
      </c>
      <c r="K5626" s="12">
        <v>0</v>
      </c>
      <c r="L5626" s="12">
        <v>0</v>
      </c>
      <c r="M5626" s="12">
        <v>0</v>
      </c>
      <c r="N5626" s="39">
        <v>0</v>
      </c>
      <c r="O5626" s="31">
        <v>3.6</v>
      </c>
      <c r="P5626" s="36" t="s">
        <v>298</v>
      </c>
    </row>
    <row r="5627" spans="1:16" ht="168" x14ac:dyDescent="0.25">
      <c r="A5627" s="38">
        <v>41919</v>
      </c>
      <c r="B5627" s="38">
        <v>41920</v>
      </c>
      <c r="C5627" s="11">
        <v>2014</v>
      </c>
      <c r="D5627" s="11" t="s">
        <v>34</v>
      </c>
      <c r="E5627" s="11" t="s">
        <v>35</v>
      </c>
      <c r="F5627" s="36" t="s">
        <v>162</v>
      </c>
      <c r="G5627" s="36" t="s">
        <v>2314</v>
      </c>
      <c r="H5627" s="9" t="s">
        <v>7808</v>
      </c>
      <c r="I5627" s="12">
        <v>0</v>
      </c>
      <c r="J5627" s="12">
        <v>285</v>
      </c>
      <c r="K5627" s="12">
        <v>57</v>
      </c>
      <c r="L5627" s="12">
        <v>1</v>
      </c>
      <c r="M5627" s="12">
        <v>0</v>
      </c>
      <c r="N5627" s="39">
        <v>0</v>
      </c>
      <c r="O5627" s="31">
        <v>0</v>
      </c>
      <c r="P5627" s="36" t="s">
        <v>99</v>
      </c>
    </row>
    <row r="5628" spans="1:16" ht="60" x14ac:dyDescent="0.25">
      <c r="A5628" s="38">
        <v>41925</v>
      </c>
      <c r="B5628" s="38">
        <v>41927</v>
      </c>
      <c r="C5628" s="11">
        <v>2014</v>
      </c>
      <c r="D5628" s="11" t="s">
        <v>34</v>
      </c>
      <c r="E5628" s="11" t="s">
        <v>50</v>
      </c>
      <c r="F5628" s="36" t="s">
        <v>162</v>
      </c>
      <c r="G5628" s="9" t="s">
        <v>7809</v>
      </c>
      <c r="H5628" s="9" t="s">
        <v>7810</v>
      </c>
      <c r="I5628" s="12">
        <v>0</v>
      </c>
      <c r="J5628" s="12">
        <v>19773</v>
      </c>
      <c r="K5628" s="12">
        <v>0</v>
      </c>
      <c r="L5628" s="12">
        <v>0</v>
      </c>
      <c r="M5628" s="12">
        <v>0</v>
      </c>
      <c r="N5628" s="39">
        <v>0</v>
      </c>
      <c r="O5628" s="31">
        <v>24.9</v>
      </c>
      <c r="P5628" s="36" t="s">
        <v>298</v>
      </c>
    </row>
    <row r="5629" spans="1:16" ht="84" x14ac:dyDescent="0.25">
      <c r="A5629" s="38">
        <v>41926</v>
      </c>
      <c r="B5629" s="38">
        <v>41926</v>
      </c>
      <c r="C5629" s="11">
        <v>2014</v>
      </c>
      <c r="D5629" s="35" t="s">
        <v>13</v>
      </c>
      <c r="E5629" s="11" t="s">
        <v>149</v>
      </c>
      <c r="F5629" s="36" t="s">
        <v>165</v>
      </c>
      <c r="G5629" s="36" t="s">
        <v>1293</v>
      </c>
      <c r="H5629" s="9" t="s">
        <v>7811</v>
      </c>
      <c r="I5629" s="12">
        <v>0</v>
      </c>
      <c r="J5629" s="12">
        <v>7</v>
      </c>
      <c r="K5629" s="12">
        <v>4</v>
      </c>
      <c r="L5629" s="12">
        <v>0</v>
      </c>
      <c r="M5629" s="12">
        <v>0</v>
      </c>
      <c r="N5629" s="39">
        <v>0</v>
      </c>
      <c r="O5629" s="31">
        <v>0.11</v>
      </c>
      <c r="P5629" s="36" t="s">
        <v>99</v>
      </c>
    </row>
    <row r="5630" spans="1:16" ht="108" x14ac:dyDescent="0.25">
      <c r="A5630" s="38">
        <v>41927</v>
      </c>
      <c r="B5630" s="38">
        <v>41927</v>
      </c>
      <c r="C5630" s="11">
        <v>2014</v>
      </c>
      <c r="D5630" s="11" t="s">
        <v>34</v>
      </c>
      <c r="E5630" s="11" t="s">
        <v>35</v>
      </c>
      <c r="F5630" s="36" t="s">
        <v>598</v>
      </c>
      <c r="G5630" s="36" t="s">
        <v>2038</v>
      </c>
      <c r="H5630" s="9" t="s">
        <v>7812</v>
      </c>
      <c r="I5630" s="12">
        <v>0</v>
      </c>
      <c r="J5630" s="12">
        <v>450</v>
      </c>
      <c r="K5630" s="12">
        <v>90</v>
      </c>
      <c r="L5630" s="12">
        <v>0</v>
      </c>
      <c r="M5630" s="12">
        <v>0</v>
      </c>
      <c r="N5630" s="39">
        <v>0</v>
      </c>
      <c r="O5630" s="31">
        <v>0.17</v>
      </c>
      <c r="P5630" s="36" t="s">
        <v>99</v>
      </c>
    </row>
    <row r="5631" spans="1:16" ht="36" x14ac:dyDescent="0.25">
      <c r="A5631" s="34">
        <v>41927</v>
      </c>
      <c r="B5631" s="34">
        <v>41927</v>
      </c>
      <c r="C5631" s="11">
        <v>2014</v>
      </c>
      <c r="D5631" s="35" t="s">
        <v>104</v>
      </c>
      <c r="E5631" s="11" t="s">
        <v>276</v>
      </c>
      <c r="F5631" s="36" t="s">
        <v>36</v>
      </c>
      <c r="G5631" s="36" t="s">
        <v>2090</v>
      </c>
      <c r="H5631" s="9" t="s">
        <v>7813</v>
      </c>
      <c r="I5631" s="12">
        <v>1</v>
      </c>
      <c r="J5631" s="12">
        <v>1</v>
      </c>
      <c r="K5631" s="12">
        <v>0</v>
      </c>
      <c r="L5631" s="12">
        <v>0</v>
      </c>
      <c r="M5631" s="12">
        <v>0</v>
      </c>
      <c r="N5631" s="39">
        <v>0</v>
      </c>
      <c r="O5631" s="31">
        <v>0</v>
      </c>
      <c r="P5631" s="36" t="s">
        <v>99</v>
      </c>
    </row>
    <row r="5632" spans="1:16" ht="204" x14ac:dyDescent="0.25">
      <c r="A5632" s="38">
        <v>41929</v>
      </c>
      <c r="B5632" s="38">
        <v>41930</v>
      </c>
      <c r="C5632" s="11">
        <v>2014</v>
      </c>
      <c r="D5632" s="11" t="s">
        <v>34</v>
      </c>
      <c r="E5632" s="11" t="s">
        <v>67</v>
      </c>
      <c r="F5632" s="36" t="s">
        <v>15</v>
      </c>
      <c r="G5632" s="36" t="s">
        <v>7814</v>
      </c>
      <c r="H5632" s="9" t="s">
        <v>7815</v>
      </c>
      <c r="I5632" s="12">
        <v>8</v>
      </c>
      <c r="J5632" s="12">
        <v>16212</v>
      </c>
      <c r="K5632" s="12">
        <v>2600</v>
      </c>
      <c r="L5632" s="12">
        <v>1</v>
      </c>
      <c r="M5632" s="12">
        <v>0</v>
      </c>
      <c r="N5632" s="39">
        <v>0</v>
      </c>
      <c r="O5632" s="31">
        <v>106.8</v>
      </c>
      <c r="P5632" s="36" t="s">
        <v>99</v>
      </c>
    </row>
    <row r="5633" spans="1:16" ht="180" x14ac:dyDescent="0.25">
      <c r="A5633" s="38">
        <v>41929</v>
      </c>
      <c r="B5633" s="38">
        <v>41931</v>
      </c>
      <c r="C5633" s="11">
        <v>2014</v>
      </c>
      <c r="D5633" s="11" t="s">
        <v>34</v>
      </c>
      <c r="E5633" s="11" t="s">
        <v>35</v>
      </c>
      <c r="F5633" s="36" t="s">
        <v>92</v>
      </c>
      <c r="G5633" s="36" t="s">
        <v>7816</v>
      </c>
      <c r="H5633" s="9" t="s">
        <v>7817</v>
      </c>
      <c r="I5633" s="12">
        <v>0</v>
      </c>
      <c r="J5633" s="12">
        <v>74107</v>
      </c>
      <c r="K5633" s="12">
        <v>39</v>
      </c>
      <c r="L5633" s="12">
        <v>0</v>
      </c>
      <c r="M5633" s="12">
        <v>0</v>
      </c>
      <c r="N5633" s="39">
        <v>700</v>
      </c>
      <c r="O5633" s="31">
        <v>33.49</v>
      </c>
      <c r="P5633" s="36" t="s">
        <v>99</v>
      </c>
    </row>
    <row r="5634" spans="1:16" ht="48" x14ac:dyDescent="0.25">
      <c r="A5634" s="38">
        <v>41929</v>
      </c>
      <c r="B5634" s="38">
        <v>41929</v>
      </c>
      <c r="C5634" s="11">
        <v>2014</v>
      </c>
      <c r="D5634" s="11" t="s">
        <v>34</v>
      </c>
      <c r="E5634" s="11" t="s">
        <v>50</v>
      </c>
      <c r="F5634" s="36" t="s">
        <v>598</v>
      </c>
      <c r="G5634" s="36" t="s">
        <v>1729</v>
      </c>
      <c r="H5634" s="9" t="s">
        <v>7818</v>
      </c>
      <c r="I5634" s="12">
        <v>0</v>
      </c>
      <c r="J5634" s="12">
        <v>70</v>
      </c>
      <c r="K5634" s="12">
        <v>14</v>
      </c>
      <c r="L5634" s="12">
        <v>0</v>
      </c>
      <c r="M5634" s="12">
        <v>0</v>
      </c>
      <c r="N5634" s="39">
        <v>0</v>
      </c>
      <c r="O5634" s="31">
        <v>0.08</v>
      </c>
      <c r="P5634" s="36" t="s">
        <v>99</v>
      </c>
    </row>
    <row r="5635" spans="1:16" ht="60" x14ac:dyDescent="0.25">
      <c r="A5635" s="38">
        <v>41931</v>
      </c>
      <c r="B5635" s="38">
        <v>41931</v>
      </c>
      <c r="C5635" s="11">
        <v>2014</v>
      </c>
      <c r="D5635" s="35" t="s">
        <v>13</v>
      </c>
      <c r="E5635" s="11" t="s">
        <v>149</v>
      </c>
      <c r="F5635" s="36" t="s">
        <v>55</v>
      </c>
      <c r="G5635" s="36" t="s">
        <v>242</v>
      </c>
      <c r="H5635" s="9" t="s">
        <v>7819</v>
      </c>
      <c r="I5635" s="12">
        <v>1</v>
      </c>
      <c r="J5635" s="12">
        <v>9</v>
      </c>
      <c r="K5635" s="12">
        <v>0</v>
      </c>
      <c r="L5635" s="12">
        <v>0</v>
      </c>
      <c r="M5635" s="12">
        <v>0</v>
      </c>
      <c r="N5635" s="39">
        <v>0</v>
      </c>
      <c r="O5635" s="31">
        <v>0</v>
      </c>
      <c r="P5635" s="36" t="s">
        <v>99</v>
      </c>
    </row>
    <row r="5636" spans="1:16" ht="48" x14ac:dyDescent="0.25">
      <c r="A5636" s="38">
        <v>41934</v>
      </c>
      <c r="B5636" s="38">
        <v>41934</v>
      </c>
      <c r="C5636" s="11">
        <v>2014</v>
      </c>
      <c r="D5636" s="11" t="s">
        <v>34</v>
      </c>
      <c r="E5636" s="11" t="s">
        <v>35</v>
      </c>
      <c r="F5636" s="36" t="s">
        <v>30</v>
      </c>
      <c r="G5636" s="9" t="s">
        <v>7820</v>
      </c>
      <c r="H5636" s="9" t="s">
        <v>7821</v>
      </c>
      <c r="I5636" s="12">
        <v>0</v>
      </c>
      <c r="J5636" s="12">
        <v>32403</v>
      </c>
      <c r="K5636" s="12">
        <v>0</v>
      </c>
      <c r="L5636" s="12">
        <v>0</v>
      </c>
      <c r="M5636" s="12">
        <v>0</v>
      </c>
      <c r="N5636" s="39">
        <v>0</v>
      </c>
      <c r="O5636" s="31">
        <v>41.1</v>
      </c>
      <c r="P5636" s="36" t="s">
        <v>298</v>
      </c>
    </row>
    <row r="5637" spans="1:16" ht="24" x14ac:dyDescent="0.25">
      <c r="A5637" s="34">
        <v>41935</v>
      </c>
      <c r="B5637" s="34">
        <v>41935</v>
      </c>
      <c r="C5637" s="11">
        <v>2014</v>
      </c>
      <c r="D5637" s="35" t="s">
        <v>115</v>
      </c>
      <c r="E5637" s="11" t="s">
        <v>116</v>
      </c>
      <c r="F5637" s="36" t="s">
        <v>51</v>
      </c>
      <c r="G5637" s="36" t="s">
        <v>498</v>
      </c>
      <c r="H5637" s="9" t="s">
        <v>7822</v>
      </c>
      <c r="I5637" s="12">
        <v>0</v>
      </c>
      <c r="J5637" s="12">
        <v>2</v>
      </c>
      <c r="K5637" s="12">
        <v>0</v>
      </c>
      <c r="L5637" s="12">
        <v>0</v>
      </c>
      <c r="M5637" s="12">
        <v>0</v>
      </c>
      <c r="N5637" s="39">
        <v>0</v>
      </c>
      <c r="O5637" s="31">
        <v>0.71</v>
      </c>
      <c r="P5637" s="36" t="s">
        <v>99</v>
      </c>
    </row>
    <row r="5638" spans="1:16" ht="48" x14ac:dyDescent="0.25">
      <c r="A5638" s="34">
        <v>41935</v>
      </c>
      <c r="B5638" s="34">
        <v>41935</v>
      </c>
      <c r="C5638" s="11">
        <v>2014</v>
      </c>
      <c r="D5638" s="35" t="s">
        <v>115</v>
      </c>
      <c r="E5638" s="11" t="s">
        <v>116</v>
      </c>
      <c r="F5638" s="36" t="s">
        <v>42</v>
      </c>
      <c r="G5638" s="36" t="s">
        <v>4189</v>
      </c>
      <c r="H5638" s="9" t="s">
        <v>7823</v>
      </c>
      <c r="I5638" s="12">
        <v>1</v>
      </c>
      <c r="J5638" s="12">
        <v>3</v>
      </c>
      <c r="K5638" s="12">
        <v>0</v>
      </c>
      <c r="L5638" s="12">
        <v>0</v>
      </c>
      <c r="M5638" s="12">
        <v>0</v>
      </c>
      <c r="N5638" s="39">
        <v>0</v>
      </c>
      <c r="O5638" s="31">
        <v>0.33</v>
      </c>
      <c r="P5638" s="36" t="s">
        <v>99</v>
      </c>
    </row>
    <row r="5639" spans="1:16" ht="36" x14ac:dyDescent="0.25">
      <c r="A5639" s="34">
        <v>41935</v>
      </c>
      <c r="B5639" s="34">
        <v>41935</v>
      </c>
      <c r="C5639" s="11">
        <v>2014</v>
      </c>
      <c r="D5639" s="35" t="s">
        <v>115</v>
      </c>
      <c r="E5639" s="11" t="s">
        <v>116</v>
      </c>
      <c r="F5639" s="36" t="s">
        <v>44</v>
      </c>
      <c r="G5639" s="36" t="s">
        <v>1626</v>
      </c>
      <c r="H5639" s="9" t="s">
        <v>7824</v>
      </c>
      <c r="I5639" s="12">
        <v>1</v>
      </c>
      <c r="J5639" s="12">
        <v>5</v>
      </c>
      <c r="K5639" s="12">
        <v>0</v>
      </c>
      <c r="L5639" s="12">
        <v>0</v>
      </c>
      <c r="M5639" s="12">
        <v>0</v>
      </c>
      <c r="N5639" s="39">
        <v>0</v>
      </c>
      <c r="O5639" s="31">
        <v>0.08</v>
      </c>
      <c r="P5639" s="36" t="s">
        <v>99</v>
      </c>
    </row>
    <row r="5640" spans="1:16" ht="48" x14ac:dyDescent="0.25">
      <c r="A5640" s="34">
        <v>41935</v>
      </c>
      <c r="B5640" s="34">
        <v>41935</v>
      </c>
      <c r="C5640" s="11">
        <v>2014</v>
      </c>
      <c r="D5640" s="35" t="s">
        <v>115</v>
      </c>
      <c r="E5640" s="11" t="s">
        <v>116</v>
      </c>
      <c r="F5640" s="36" t="s">
        <v>75</v>
      </c>
      <c r="G5640" s="36" t="s">
        <v>5059</v>
      </c>
      <c r="H5640" s="9" t="s">
        <v>7825</v>
      </c>
      <c r="I5640" s="12">
        <v>2</v>
      </c>
      <c r="J5640" s="12">
        <v>6</v>
      </c>
      <c r="K5640" s="12">
        <v>0</v>
      </c>
      <c r="L5640" s="12">
        <v>0</v>
      </c>
      <c r="M5640" s="12">
        <v>0</v>
      </c>
      <c r="N5640" s="39">
        <v>0</v>
      </c>
      <c r="O5640" s="31">
        <v>0.04</v>
      </c>
      <c r="P5640" s="36" t="s">
        <v>99</v>
      </c>
    </row>
    <row r="5641" spans="1:16" ht="48" x14ac:dyDescent="0.25">
      <c r="A5641" s="34">
        <v>41936</v>
      </c>
      <c r="B5641" s="34">
        <v>41936</v>
      </c>
      <c r="C5641" s="11">
        <v>2014</v>
      </c>
      <c r="D5641" s="35" t="s">
        <v>115</v>
      </c>
      <c r="E5641" s="11" t="s">
        <v>116</v>
      </c>
      <c r="F5641" s="36" t="s">
        <v>28</v>
      </c>
      <c r="G5641" s="36" t="s">
        <v>411</v>
      </c>
      <c r="H5641" s="9" t="s">
        <v>7826</v>
      </c>
      <c r="I5641" s="12">
        <v>2</v>
      </c>
      <c r="J5641" s="12">
        <v>30</v>
      </c>
      <c r="K5641" s="12">
        <v>0</v>
      </c>
      <c r="L5641" s="12">
        <v>0</v>
      </c>
      <c r="M5641" s="12">
        <v>0</v>
      </c>
      <c r="N5641" s="39">
        <v>0</v>
      </c>
      <c r="O5641" s="31">
        <v>0.08</v>
      </c>
      <c r="P5641" s="36" t="s">
        <v>99</v>
      </c>
    </row>
    <row r="5642" spans="1:16" ht="24" x14ac:dyDescent="0.25">
      <c r="A5642" s="34">
        <v>41937</v>
      </c>
      <c r="B5642" s="34">
        <v>41937</v>
      </c>
      <c r="C5642" s="11">
        <v>2014</v>
      </c>
      <c r="D5642" s="35" t="s">
        <v>13</v>
      </c>
      <c r="E5642" s="11" t="s">
        <v>149</v>
      </c>
      <c r="F5642" s="36" t="s">
        <v>165</v>
      </c>
      <c r="G5642" s="36" t="s">
        <v>683</v>
      </c>
      <c r="H5642" s="9" t="s">
        <v>7827</v>
      </c>
      <c r="I5642" s="12">
        <v>0</v>
      </c>
      <c r="J5642" s="12">
        <v>1</v>
      </c>
      <c r="K5642" s="12">
        <v>0</v>
      </c>
      <c r="L5642" s="12">
        <v>0</v>
      </c>
      <c r="M5642" s="12">
        <v>0</v>
      </c>
      <c r="N5642" s="39">
        <v>0</v>
      </c>
      <c r="O5642" s="31">
        <v>0</v>
      </c>
      <c r="P5642" s="36" t="s">
        <v>99</v>
      </c>
    </row>
    <row r="5643" spans="1:16" ht="60" x14ac:dyDescent="0.25">
      <c r="A5643" s="34">
        <v>41937</v>
      </c>
      <c r="B5643" s="34">
        <v>41937</v>
      </c>
      <c r="C5643" s="11">
        <v>2014</v>
      </c>
      <c r="D5643" s="35" t="s">
        <v>115</v>
      </c>
      <c r="E5643" s="11" t="s">
        <v>116</v>
      </c>
      <c r="F5643" s="36" t="s">
        <v>15</v>
      </c>
      <c r="G5643" s="36" t="s">
        <v>7828</v>
      </c>
      <c r="H5643" s="9" t="s">
        <v>7829</v>
      </c>
      <c r="I5643" s="12">
        <v>4</v>
      </c>
      <c r="J5643" s="12">
        <v>17</v>
      </c>
      <c r="K5643" s="12">
        <v>0</v>
      </c>
      <c r="L5643" s="12">
        <v>0</v>
      </c>
      <c r="M5643" s="12">
        <v>0</v>
      </c>
      <c r="N5643" s="39">
        <v>0</v>
      </c>
      <c r="O5643" s="31">
        <v>0.42</v>
      </c>
      <c r="P5643" s="36" t="s">
        <v>99</v>
      </c>
    </row>
    <row r="5644" spans="1:16" ht="72" x14ac:dyDescent="0.25">
      <c r="A5644" s="34">
        <v>41937</v>
      </c>
      <c r="B5644" s="34">
        <v>41937</v>
      </c>
      <c r="C5644" s="11">
        <v>2014</v>
      </c>
      <c r="D5644" s="35" t="s">
        <v>115</v>
      </c>
      <c r="E5644" s="11" t="s">
        <v>116</v>
      </c>
      <c r="F5644" s="36" t="s">
        <v>165</v>
      </c>
      <c r="G5644" s="36" t="s">
        <v>1189</v>
      </c>
      <c r="H5644" s="9" t="s">
        <v>7830</v>
      </c>
      <c r="I5644" s="12">
        <v>0</v>
      </c>
      <c r="J5644" s="12">
        <v>1</v>
      </c>
      <c r="K5644" s="12">
        <v>0</v>
      </c>
      <c r="L5644" s="12">
        <v>0</v>
      </c>
      <c r="M5644" s="12">
        <v>0</v>
      </c>
      <c r="N5644" s="39">
        <v>0</v>
      </c>
      <c r="O5644" s="31">
        <v>0</v>
      </c>
      <c r="P5644" s="36" t="s">
        <v>99</v>
      </c>
    </row>
    <row r="5645" spans="1:16" ht="72" x14ac:dyDescent="0.25">
      <c r="A5645" s="34">
        <v>41939</v>
      </c>
      <c r="B5645" s="34">
        <v>41939</v>
      </c>
      <c r="C5645" s="11">
        <v>2014</v>
      </c>
      <c r="D5645" s="35" t="s">
        <v>115</v>
      </c>
      <c r="E5645" s="11" t="s">
        <v>116</v>
      </c>
      <c r="F5645" s="36" t="s">
        <v>15</v>
      </c>
      <c r="G5645" s="36" t="s">
        <v>486</v>
      </c>
      <c r="H5645" s="9" t="s">
        <v>7831</v>
      </c>
      <c r="I5645" s="12">
        <v>1</v>
      </c>
      <c r="J5645" s="12">
        <v>20</v>
      </c>
      <c r="K5645" s="12">
        <v>0</v>
      </c>
      <c r="L5645" s="12">
        <v>0</v>
      </c>
      <c r="M5645" s="12">
        <v>0</v>
      </c>
      <c r="N5645" s="39">
        <v>0</v>
      </c>
      <c r="O5645" s="31">
        <v>0.42</v>
      </c>
      <c r="P5645" s="36" t="s">
        <v>99</v>
      </c>
    </row>
    <row r="5646" spans="1:16" ht="72" x14ac:dyDescent="0.25">
      <c r="A5646" s="34">
        <v>41939</v>
      </c>
      <c r="B5646" s="34">
        <v>41939</v>
      </c>
      <c r="C5646" s="11">
        <v>2014</v>
      </c>
      <c r="D5646" s="35" t="s">
        <v>115</v>
      </c>
      <c r="E5646" s="11" t="s">
        <v>116</v>
      </c>
      <c r="F5646" s="36" t="s">
        <v>62</v>
      </c>
      <c r="G5646" s="36" t="s">
        <v>3605</v>
      </c>
      <c r="H5646" s="9" t="s">
        <v>7832</v>
      </c>
      <c r="I5646" s="12">
        <v>0</v>
      </c>
      <c r="J5646" s="12">
        <v>34</v>
      </c>
      <c r="K5646" s="12">
        <v>0</v>
      </c>
      <c r="L5646" s="12">
        <v>0</v>
      </c>
      <c r="M5646" s="12">
        <v>0</v>
      </c>
      <c r="N5646" s="39">
        <v>0</v>
      </c>
      <c r="O5646" s="31">
        <v>0</v>
      </c>
      <c r="P5646" s="36" t="s">
        <v>99</v>
      </c>
    </row>
    <row r="5647" spans="1:16" ht="48" x14ac:dyDescent="0.25">
      <c r="A5647" s="34">
        <v>41941</v>
      </c>
      <c r="B5647" s="34">
        <v>41941</v>
      </c>
      <c r="C5647" s="11">
        <v>2014</v>
      </c>
      <c r="D5647" s="35" t="s">
        <v>115</v>
      </c>
      <c r="E5647" s="11" t="s">
        <v>116</v>
      </c>
      <c r="F5647" s="36" t="s">
        <v>51</v>
      </c>
      <c r="G5647" s="36" t="s">
        <v>357</v>
      </c>
      <c r="H5647" s="9" t="s">
        <v>7833</v>
      </c>
      <c r="I5647" s="12">
        <v>0</v>
      </c>
      <c r="J5647" s="12">
        <v>0</v>
      </c>
      <c r="K5647" s="12">
        <v>0</v>
      </c>
      <c r="L5647" s="12">
        <v>0</v>
      </c>
      <c r="M5647" s="12">
        <v>0</v>
      </c>
      <c r="N5647" s="39">
        <v>0</v>
      </c>
      <c r="O5647" s="31">
        <v>0.47</v>
      </c>
      <c r="P5647" s="36" t="s">
        <v>99</v>
      </c>
    </row>
    <row r="5648" spans="1:16" ht="72" x14ac:dyDescent="0.25">
      <c r="A5648" s="34">
        <v>41941</v>
      </c>
      <c r="B5648" s="34">
        <v>41941</v>
      </c>
      <c r="C5648" s="11">
        <v>2014</v>
      </c>
      <c r="D5648" s="35" t="s">
        <v>115</v>
      </c>
      <c r="E5648" s="11" t="s">
        <v>116</v>
      </c>
      <c r="F5648" s="36" t="s">
        <v>55</v>
      </c>
      <c r="G5648" s="36" t="s">
        <v>936</v>
      </c>
      <c r="H5648" s="9" t="s">
        <v>7834</v>
      </c>
      <c r="I5648" s="12">
        <v>1</v>
      </c>
      <c r="J5648" s="12">
        <v>200</v>
      </c>
      <c r="K5648" s="12">
        <v>0</v>
      </c>
      <c r="L5648" s="12">
        <v>0</v>
      </c>
      <c r="M5648" s="12">
        <v>0</v>
      </c>
      <c r="N5648" s="39">
        <v>0</v>
      </c>
      <c r="O5648" s="31">
        <v>0.28999999999999998</v>
      </c>
      <c r="P5648" s="36" t="s">
        <v>99</v>
      </c>
    </row>
    <row r="5649" spans="1:16" ht="84" x14ac:dyDescent="0.25">
      <c r="A5649" s="34">
        <v>41946</v>
      </c>
      <c r="B5649" s="34">
        <v>41946</v>
      </c>
      <c r="C5649" s="11">
        <v>2014</v>
      </c>
      <c r="D5649" s="35" t="s">
        <v>115</v>
      </c>
      <c r="E5649" s="11" t="s">
        <v>116</v>
      </c>
      <c r="F5649" s="36" t="s">
        <v>19</v>
      </c>
      <c r="G5649" s="36" t="s">
        <v>1309</v>
      </c>
      <c r="H5649" s="9" t="s">
        <v>7835</v>
      </c>
      <c r="I5649" s="12">
        <v>3</v>
      </c>
      <c r="J5649" s="12">
        <v>7</v>
      </c>
      <c r="K5649" s="12">
        <v>0</v>
      </c>
      <c r="L5649" s="12">
        <v>0</v>
      </c>
      <c r="M5649" s="12">
        <v>0</v>
      </c>
      <c r="N5649" s="39">
        <v>0</v>
      </c>
      <c r="O5649" s="31">
        <v>0.08</v>
      </c>
      <c r="P5649" s="36" t="s">
        <v>99</v>
      </c>
    </row>
    <row r="5650" spans="1:16" ht="48" x14ac:dyDescent="0.25">
      <c r="A5650" s="38">
        <v>41947</v>
      </c>
      <c r="B5650" s="38">
        <v>41949</v>
      </c>
      <c r="C5650" s="11">
        <v>2014</v>
      </c>
      <c r="D5650" s="11" t="s">
        <v>34</v>
      </c>
      <c r="E5650" s="11" t="s">
        <v>35</v>
      </c>
      <c r="F5650" s="36" t="s">
        <v>24</v>
      </c>
      <c r="G5650" s="36" t="s">
        <v>7836</v>
      </c>
      <c r="H5650" s="9" t="s">
        <v>7837</v>
      </c>
      <c r="I5650" s="12">
        <v>0</v>
      </c>
      <c r="J5650" s="12">
        <v>47814</v>
      </c>
      <c r="K5650" s="12">
        <v>0</v>
      </c>
      <c r="L5650" s="12">
        <v>0</v>
      </c>
      <c r="M5650" s="12">
        <v>0</v>
      </c>
      <c r="N5650" s="39">
        <v>0</v>
      </c>
      <c r="O5650" s="31">
        <v>30.5</v>
      </c>
      <c r="P5650" s="36" t="s">
        <v>298</v>
      </c>
    </row>
    <row r="5651" spans="1:16" ht="24" x14ac:dyDescent="0.25">
      <c r="A5651" s="34">
        <v>41947</v>
      </c>
      <c r="B5651" s="34">
        <v>41947</v>
      </c>
      <c r="C5651" s="11">
        <v>2014</v>
      </c>
      <c r="D5651" s="35" t="s">
        <v>115</v>
      </c>
      <c r="E5651" s="11" t="s">
        <v>169</v>
      </c>
      <c r="F5651" s="36" t="s">
        <v>165</v>
      </c>
      <c r="G5651" s="36" t="s">
        <v>714</v>
      </c>
      <c r="H5651" s="9" t="s">
        <v>7838</v>
      </c>
      <c r="I5651" s="12">
        <v>0</v>
      </c>
      <c r="J5651" s="12" t="s">
        <v>145</v>
      </c>
      <c r="K5651" s="12">
        <v>0</v>
      </c>
      <c r="L5651" s="12">
        <v>0</v>
      </c>
      <c r="M5651" s="12">
        <v>0</v>
      </c>
      <c r="N5651" s="39">
        <v>0</v>
      </c>
      <c r="O5651" s="31">
        <v>14</v>
      </c>
      <c r="P5651" s="36" t="s">
        <v>99</v>
      </c>
    </row>
    <row r="5652" spans="1:16" ht="60" x14ac:dyDescent="0.25">
      <c r="A5652" s="34">
        <v>41949</v>
      </c>
      <c r="B5652" s="34">
        <v>41949</v>
      </c>
      <c r="C5652" s="11">
        <v>2014</v>
      </c>
      <c r="D5652" s="35" t="s">
        <v>115</v>
      </c>
      <c r="E5652" s="11" t="s">
        <v>116</v>
      </c>
      <c r="F5652" s="36" t="s">
        <v>162</v>
      </c>
      <c r="G5652" s="36" t="s">
        <v>971</v>
      </c>
      <c r="H5652" s="9" t="s">
        <v>7839</v>
      </c>
      <c r="I5652" s="12">
        <v>0</v>
      </c>
      <c r="J5652" s="12">
        <v>20</v>
      </c>
      <c r="K5652" s="12">
        <v>0</v>
      </c>
      <c r="L5652" s="12">
        <v>0</v>
      </c>
      <c r="M5652" s="12">
        <v>0</v>
      </c>
      <c r="N5652" s="39">
        <v>0</v>
      </c>
      <c r="O5652" s="31">
        <v>0.71</v>
      </c>
      <c r="P5652" s="36" t="s">
        <v>99</v>
      </c>
    </row>
    <row r="5653" spans="1:16" ht="60" x14ac:dyDescent="0.25">
      <c r="A5653" s="34">
        <v>41949</v>
      </c>
      <c r="B5653" s="34">
        <v>41949</v>
      </c>
      <c r="C5653" s="11">
        <v>2014</v>
      </c>
      <c r="D5653" s="35" t="s">
        <v>115</v>
      </c>
      <c r="E5653" s="11" t="s">
        <v>352</v>
      </c>
      <c r="F5653" s="36" t="s">
        <v>165</v>
      </c>
      <c r="G5653" s="36" t="s">
        <v>952</v>
      </c>
      <c r="H5653" s="9" t="s">
        <v>7840</v>
      </c>
      <c r="I5653" s="12">
        <v>1</v>
      </c>
      <c r="J5653" s="12">
        <v>5</v>
      </c>
      <c r="K5653" s="12">
        <v>0</v>
      </c>
      <c r="L5653" s="12">
        <v>0</v>
      </c>
      <c r="M5653" s="12">
        <v>0</v>
      </c>
      <c r="N5653" s="39">
        <v>0</v>
      </c>
      <c r="O5653" s="31">
        <v>0</v>
      </c>
      <c r="P5653" s="36" t="s">
        <v>99</v>
      </c>
    </row>
    <row r="5654" spans="1:16" ht="36" x14ac:dyDescent="0.25">
      <c r="A5654" s="34">
        <v>41956</v>
      </c>
      <c r="B5654" s="34">
        <v>41956</v>
      </c>
      <c r="C5654" s="11">
        <v>2014</v>
      </c>
      <c r="D5654" s="35" t="s">
        <v>115</v>
      </c>
      <c r="E5654" s="11" t="s">
        <v>116</v>
      </c>
      <c r="F5654" s="36" t="s">
        <v>92</v>
      </c>
      <c r="G5654" s="36" t="s">
        <v>7841</v>
      </c>
      <c r="H5654" s="9" t="s">
        <v>7842</v>
      </c>
      <c r="I5654" s="12">
        <v>2</v>
      </c>
      <c r="J5654" s="12">
        <v>6</v>
      </c>
      <c r="K5654" s="12">
        <v>0</v>
      </c>
      <c r="L5654" s="12">
        <v>0</v>
      </c>
      <c r="M5654" s="12">
        <v>0</v>
      </c>
      <c r="N5654" s="39">
        <v>0</v>
      </c>
      <c r="O5654" s="31">
        <v>0.42</v>
      </c>
      <c r="P5654" s="36" t="s">
        <v>99</v>
      </c>
    </row>
    <row r="5655" spans="1:16" ht="60" x14ac:dyDescent="0.25">
      <c r="A5655" s="34">
        <v>41956</v>
      </c>
      <c r="B5655" s="34">
        <v>41956</v>
      </c>
      <c r="C5655" s="11">
        <v>2014</v>
      </c>
      <c r="D5655" s="35" t="s">
        <v>115</v>
      </c>
      <c r="E5655" s="11" t="s">
        <v>116</v>
      </c>
      <c r="F5655" s="36" t="s">
        <v>162</v>
      </c>
      <c r="G5655" s="36" t="s">
        <v>7843</v>
      </c>
      <c r="H5655" s="9" t="s">
        <v>7844</v>
      </c>
      <c r="I5655" s="12">
        <v>1</v>
      </c>
      <c r="J5655" s="12">
        <v>5</v>
      </c>
      <c r="K5655" s="12">
        <v>0</v>
      </c>
      <c r="L5655" s="12">
        <v>0</v>
      </c>
      <c r="M5655" s="12">
        <v>0</v>
      </c>
      <c r="N5655" s="39">
        <v>0</v>
      </c>
      <c r="O5655" s="31">
        <v>0.42</v>
      </c>
      <c r="P5655" s="36" t="s">
        <v>99</v>
      </c>
    </row>
    <row r="5656" spans="1:16" ht="84" x14ac:dyDescent="0.25">
      <c r="A5656" s="34">
        <v>41958</v>
      </c>
      <c r="B5656" s="34">
        <v>41958</v>
      </c>
      <c r="C5656" s="11">
        <v>2014</v>
      </c>
      <c r="D5656" s="35" t="s">
        <v>115</v>
      </c>
      <c r="E5656" s="11" t="s">
        <v>116</v>
      </c>
      <c r="F5656" s="36" t="s">
        <v>26</v>
      </c>
      <c r="G5656" s="36" t="s">
        <v>187</v>
      </c>
      <c r="H5656" s="9" t="s">
        <v>7845</v>
      </c>
      <c r="I5656" s="12">
        <v>5</v>
      </c>
      <c r="J5656" s="12">
        <v>44</v>
      </c>
      <c r="K5656" s="12">
        <v>0</v>
      </c>
      <c r="L5656" s="12">
        <v>0</v>
      </c>
      <c r="M5656" s="12">
        <v>0</v>
      </c>
      <c r="N5656" s="39">
        <v>0</v>
      </c>
      <c r="O5656" s="31">
        <v>0.42</v>
      </c>
      <c r="P5656" s="36" t="s">
        <v>99</v>
      </c>
    </row>
    <row r="5657" spans="1:16" ht="84" x14ac:dyDescent="0.25">
      <c r="A5657" s="34">
        <v>41958</v>
      </c>
      <c r="B5657" s="34">
        <v>41958</v>
      </c>
      <c r="C5657" s="11">
        <v>2014</v>
      </c>
      <c r="D5657" s="35" t="s">
        <v>115</v>
      </c>
      <c r="E5657" s="11" t="s">
        <v>116</v>
      </c>
      <c r="F5657" s="36" t="s">
        <v>51</v>
      </c>
      <c r="G5657" s="36" t="s">
        <v>2459</v>
      </c>
      <c r="H5657" s="9" t="s">
        <v>7846</v>
      </c>
      <c r="I5657" s="12">
        <v>1</v>
      </c>
      <c r="J5657" s="12">
        <v>16</v>
      </c>
      <c r="K5657" s="12">
        <v>0</v>
      </c>
      <c r="L5657" s="12">
        <v>0</v>
      </c>
      <c r="M5657" s="12">
        <v>0</v>
      </c>
      <c r="N5657" s="39">
        <v>0</v>
      </c>
      <c r="O5657" s="31">
        <v>0.08</v>
      </c>
      <c r="P5657" s="36" t="s">
        <v>99</v>
      </c>
    </row>
    <row r="5658" spans="1:16" ht="96" x14ac:dyDescent="0.25">
      <c r="A5658" s="38">
        <v>41960</v>
      </c>
      <c r="B5658" s="38">
        <v>41963</v>
      </c>
      <c r="C5658" s="11">
        <v>2014</v>
      </c>
      <c r="D5658" s="11" t="s">
        <v>34</v>
      </c>
      <c r="E5658" s="11" t="s">
        <v>35</v>
      </c>
      <c r="F5658" s="36" t="s">
        <v>36</v>
      </c>
      <c r="G5658" s="36" t="s">
        <v>4073</v>
      </c>
      <c r="H5658" s="9" t="s">
        <v>7847</v>
      </c>
      <c r="I5658" s="12">
        <v>0</v>
      </c>
      <c r="J5658" s="12">
        <v>552</v>
      </c>
      <c r="K5658" s="12">
        <v>1165</v>
      </c>
      <c r="L5658" s="12">
        <v>0</v>
      </c>
      <c r="M5658" s="12">
        <v>0</v>
      </c>
      <c r="N5658" s="39">
        <v>0</v>
      </c>
      <c r="O5658" s="31">
        <f>6.4+0.9</f>
        <v>7.3000000000000007</v>
      </c>
      <c r="P5658" s="36" t="s">
        <v>4834</v>
      </c>
    </row>
    <row r="5659" spans="1:16" ht="48" x14ac:dyDescent="0.25">
      <c r="A5659" s="38">
        <v>41960</v>
      </c>
      <c r="B5659" s="38">
        <v>41962</v>
      </c>
      <c r="C5659" s="11">
        <v>2014</v>
      </c>
      <c r="D5659" s="11" t="s">
        <v>34</v>
      </c>
      <c r="E5659" s="11" t="s">
        <v>35</v>
      </c>
      <c r="F5659" s="36" t="s">
        <v>598</v>
      </c>
      <c r="G5659" s="36" t="s">
        <v>7848</v>
      </c>
      <c r="H5659" s="9" t="s">
        <v>7849</v>
      </c>
      <c r="I5659" s="12">
        <v>0</v>
      </c>
      <c r="J5659" s="12">
        <v>14951</v>
      </c>
      <c r="K5659" s="12">
        <v>0</v>
      </c>
      <c r="L5659" s="12">
        <v>0</v>
      </c>
      <c r="M5659" s="12">
        <v>0</v>
      </c>
      <c r="N5659" s="39">
        <v>0</v>
      </c>
      <c r="O5659" s="31">
        <v>5.3</v>
      </c>
      <c r="P5659" s="36" t="s">
        <v>298</v>
      </c>
    </row>
    <row r="5660" spans="1:16" ht="108" x14ac:dyDescent="0.25">
      <c r="A5660" s="34">
        <v>41965</v>
      </c>
      <c r="B5660" s="34">
        <v>41965</v>
      </c>
      <c r="C5660" s="11">
        <v>2014</v>
      </c>
      <c r="D5660" s="35" t="s">
        <v>13</v>
      </c>
      <c r="E5660" s="11" t="s">
        <v>149</v>
      </c>
      <c r="F5660" s="36" t="s">
        <v>165</v>
      </c>
      <c r="G5660" s="36" t="s">
        <v>1293</v>
      </c>
      <c r="H5660" s="9" t="s">
        <v>7850</v>
      </c>
      <c r="I5660" s="12">
        <v>0</v>
      </c>
      <c r="J5660" s="12">
        <v>6</v>
      </c>
      <c r="K5660" s="12">
        <v>1</v>
      </c>
      <c r="L5660" s="12">
        <v>0</v>
      </c>
      <c r="M5660" s="12">
        <v>0</v>
      </c>
      <c r="N5660" s="39">
        <v>0</v>
      </c>
      <c r="O5660" s="31">
        <v>5.0000000000000001E-3</v>
      </c>
      <c r="P5660" s="36" t="s">
        <v>99</v>
      </c>
    </row>
    <row r="5661" spans="1:16" ht="48" x14ac:dyDescent="0.25">
      <c r="A5661" s="38">
        <v>41966</v>
      </c>
      <c r="B5661" s="38">
        <v>41966</v>
      </c>
      <c r="C5661" s="11">
        <v>2014</v>
      </c>
      <c r="D5661" s="35" t="s">
        <v>115</v>
      </c>
      <c r="E5661" s="11" t="s">
        <v>116</v>
      </c>
      <c r="F5661" s="36" t="s">
        <v>51</v>
      </c>
      <c r="G5661" s="36" t="s">
        <v>2561</v>
      </c>
      <c r="H5661" s="9" t="s">
        <v>7851</v>
      </c>
      <c r="I5661" s="12">
        <v>1</v>
      </c>
      <c r="J5661" s="12">
        <v>5</v>
      </c>
      <c r="K5661" s="12">
        <v>0</v>
      </c>
      <c r="L5661" s="12">
        <v>0</v>
      </c>
      <c r="M5661" s="12">
        <v>0</v>
      </c>
      <c r="N5661" s="39">
        <v>0</v>
      </c>
      <c r="O5661" s="31">
        <v>0.42</v>
      </c>
      <c r="P5661" s="36" t="s">
        <v>99</v>
      </c>
    </row>
    <row r="5662" spans="1:16" ht="60" x14ac:dyDescent="0.25">
      <c r="A5662" s="34">
        <v>41967</v>
      </c>
      <c r="B5662" s="34">
        <v>41967</v>
      </c>
      <c r="C5662" s="11">
        <v>2014</v>
      </c>
      <c r="D5662" s="35" t="s">
        <v>13</v>
      </c>
      <c r="E5662" s="11" t="s">
        <v>112</v>
      </c>
      <c r="F5662" s="36" t="s">
        <v>165</v>
      </c>
      <c r="G5662" s="36" t="s">
        <v>4272</v>
      </c>
      <c r="H5662" s="9" t="s">
        <v>7852</v>
      </c>
      <c r="I5662" s="12">
        <v>0</v>
      </c>
      <c r="J5662" s="12">
        <v>300</v>
      </c>
      <c r="K5662" s="12">
        <v>0</v>
      </c>
      <c r="L5662" s="12">
        <v>0</v>
      </c>
      <c r="M5662" s="12">
        <v>1</v>
      </c>
      <c r="N5662" s="39">
        <v>0</v>
      </c>
      <c r="O5662" s="31">
        <v>0</v>
      </c>
      <c r="P5662" s="36" t="s">
        <v>99</v>
      </c>
    </row>
    <row r="5663" spans="1:16" ht="48" x14ac:dyDescent="0.25">
      <c r="A5663" s="34">
        <v>41967</v>
      </c>
      <c r="B5663" s="34">
        <v>41967</v>
      </c>
      <c r="C5663" s="11">
        <v>2014</v>
      </c>
      <c r="D5663" s="35" t="s">
        <v>115</v>
      </c>
      <c r="E5663" s="11" t="s">
        <v>116</v>
      </c>
      <c r="F5663" s="36" t="s">
        <v>92</v>
      </c>
      <c r="G5663" s="36" t="s">
        <v>7853</v>
      </c>
      <c r="H5663" s="9" t="s">
        <v>7854</v>
      </c>
      <c r="I5663" s="12">
        <v>9</v>
      </c>
      <c r="J5663" s="12">
        <v>39</v>
      </c>
      <c r="K5663" s="12">
        <v>0</v>
      </c>
      <c r="L5663" s="12">
        <v>0</v>
      </c>
      <c r="M5663" s="12">
        <v>1</v>
      </c>
      <c r="N5663" s="39">
        <v>0</v>
      </c>
      <c r="O5663" s="31">
        <v>0.42</v>
      </c>
      <c r="P5663" s="36" t="s">
        <v>99</v>
      </c>
    </row>
    <row r="5664" spans="1:16" ht="36" x14ac:dyDescent="0.25">
      <c r="A5664" s="34">
        <v>41968</v>
      </c>
      <c r="B5664" s="34">
        <v>41968</v>
      </c>
      <c r="C5664" s="11">
        <v>2014</v>
      </c>
      <c r="D5664" s="35" t="s">
        <v>13</v>
      </c>
      <c r="E5664" s="11" t="s">
        <v>112</v>
      </c>
      <c r="F5664" s="36" t="s">
        <v>165</v>
      </c>
      <c r="G5664" s="36" t="s">
        <v>1189</v>
      </c>
      <c r="H5664" s="9" t="s">
        <v>7855</v>
      </c>
      <c r="I5664" s="12">
        <v>0</v>
      </c>
      <c r="J5664" s="12">
        <v>0</v>
      </c>
      <c r="K5664" s="12">
        <v>0</v>
      </c>
      <c r="L5664" s="12">
        <v>0</v>
      </c>
      <c r="M5664" s="12">
        <v>0</v>
      </c>
      <c r="N5664" s="39">
        <v>0</v>
      </c>
      <c r="O5664" s="31">
        <v>3.9E-2</v>
      </c>
      <c r="P5664" s="36" t="s">
        <v>99</v>
      </c>
    </row>
    <row r="5665" spans="1:16" ht="36" x14ac:dyDescent="0.25">
      <c r="A5665" s="34">
        <v>41968</v>
      </c>
      <c r="B5665" s="34">
        <v>41968</v>
      </c>
      <c r="C5665" s="11">
        <v>2014</v>
      </c>
      <c r="D5665" s="35" t="s">
        <v>13</v>
      </c>
      <c r="E5665" s="11" t="s">
        <v>112</v>
      </c>
      <c r="F5665" s="36" t="s">
        <v>57</v>
      </c>
      <c r="G5665" s="36" t="s">
        <v>828</v>
      </c>
      <c r="H5665" s="9" t="s">
        <v>7856</v>
      </c>
      <c r="I5665" s="12">
        <v>0</v>
      </c>
      <c r="J5665" s="12">
        <v>50</v>
      </c>
      <c r="K5665" s="12">
        <v>0</v>
      </c>
      <c r="L5665" s="12">
        <v>0</v>
      </c>
      <c r="M5665" s="12">
        <v>0</v>
      </c>
      <c r="N5665" s="39">
        <v>0</v>
      </c>
      <c r="O5665" s="31">
        <v>0</v>
      </c>
      <c r="P5665" s="36" t="s">
        <v>99</v>
      </c>
    </row>
    <row r="5666" spans="1:16" ht="60" x14ac:dyDescent="0.25">
      <c r="A5666" s="38">
        <v>41968</v>
      </c>
      <c r="B5666" s="38">
        <v>41969</v>
      </c>
      <c r="C5666" s="11">
        <v>2014</v>
      </c>
      <c r="D5666" s="11" t="s">
        <v>34</v>
      </c>
      <c r="E5666" s="11" t="s">
        <v>35</v>
      </c>
      <c r="F5666" s="36" t="s">
        <v>36</v>
      </c>
      <c r="G5666" s="36" t="s">
        <v>2424</v>
      </c>
      <c r="H5666" s="9" t="s">
        <v>7857</v>
      </c>
      <c r="I5666" s="12">
        <v>0</v>
      </c>
      <c r="J5666" s="12">
        <v>794</v>
      </c>
      <c r="K5666" s="12">
        <v>0</v>
      </c>
      <c r="L5666" s="12">
        <v>0</v>
      </c>
      <c r="M5666" s="12">
        <v>0</v>
      </c>
      <c r="N5666" s="39">
        <v>0</v>
      </c>
      <c r="O5666" s="31">
        <v>1.2</v>
      </c>
      <c r="P5666" s="36" t="s">
        <v>4834</v>
      </c>
    </row>
    <row r="5667" spans="1:16" ht="60" x14ac:dyDescent="0.25">
      <c r="A5667" s="34">
        <v>41968</v>
      </c>
      <c r="B5667" s="34">
        <v>41968</v>
      </c>
      <c r="C5667" s="11">
        <v>2014</v>
      </c>
      <c r="D5667" s="35" t="s">
        <v>115</v>
      </c>
      <c r="E5667" s="11" t="s">
        <v>116</v>
      </c>
      <c r="F5667" s="36" t="s">
        <v>51</v>
      </c>
      <c r="G5667" s="36" t="s">
        <v>2382</v>
      </c>
      <c r="H5667" s="9" t="s">
        <v>7858</v>
      </c>
      <c r="I5667" s="12">
        <v>1</v>
      </c>
      <c r="J5667" s="12">
        <v>3</v>
      </c>
      <c r="K5667" s="12">
        <v>0</v>
      </c>
      <c r="L5667" s="12">
        <v>0</v>
      </c>
      <c r="M5667" s="12">
        <v>0</v>
      </c>
      <c r="N5667" s="39">
        <v>0</v>
      </c>
      <c r="O5667" s="31">
        <v>0.08</v>
      </c>
      <c r="P5667" s="36" t="s">
        <v>99</v>
      </c>
    </row>
    <row r="5668" spans="1:16" ht="48" x14ac:dyDescent="0.25">
      <c r="A5668" s="34">
        <v>41969</v>
      </c>
      <c r="B5668" s="34">
        <v>41971</v>
      </c>
      <c r="C5668" s="11">
        <v>2014</v>
      </c>
      <c r="D5668" s="11" t="s">
        <v>34</v>
      </c>
      <c r="E5668" s="11" t="s">
        <v>95</v>
      </c>
      <c r="F5668" s="36" t="s">
        <v>32</v>
      </c>
      <c r="G5668" s="36" t="s">
        <v>5382</v>
      </c>
      <c r="H5668" s="9" t="s">
        <v>7859</v>
      </c>
      <c r="I5668" s="12">
        <v>0</v>
      </c>
      <c r="J5668" s="12">
        <v>13204</v>
      </c>
      <c r="K5668" s="12">
        <v>0</v>
      </c>
      <c r="L5668" s="12">
        <v>0</v>
      </c>
      <c r="M5668" s="12">
        <v>0</v>
      </c>
      <c r="N5668" s="39">
        <v>0</v>
      </c>
      <c r="O5668" s="31">
        <v>4.5</v>
      </c>
      <c r="P5668" s="36" t="s">
        <v>4834</v>
      </c>
    </row>
    <row r="5669" spans="1:16" ht="36" x14ac:dyDescent="0.25">
      <c r="A5669" s="34">
        <v>41970</v>
      </c>
      <c r="B5669" s="34">
        <v>41970</v>
      </c>
      <c r="C5669" s="11">
        <v>2014</v>
      </c>
      <c r="D5669" s="35" t="s">
        <v>115</v>
      </c>
      <c r="E5669" s="11" t="s">
        <v>116</v>
      </c>
      <c r="F5669" s="36" t="s">
        <v>21</v>
      </c>
      <c r="G5669" s="36" t="s">
        <v>15</v>
      </c>
      <c r="H5669" s="9" t="s">
        <v>7860</v>
      </c>
      <c r="I5669" s="12">
        <v>0</v>
      </c>
      <c r="J5669" s="12">
        <v>0</v>
      </c>
      <c r="K5669" s="12">
        <v>0</v>
      </c>
      <c r="L5669" s="12">
        <v>0</v>
      </c>
      <c r="M5669" s="12">
        <v>0</v>
      </c>
      <c r="N5669" s="39">
        <v>0</v>
      </c>
      <c r="O5669" s="31">
        <v>0.42</v>
      </c>
      <c r="P5669" s="36" t="s">
        <v>99</v>
      </c>
    </row>
    <row r="5670" spans="1:16" ht="48" x14ac:dyDescent="0.25">
      <c r="A5670" s="38">
        <v>41971</v>
      </c>
      <c r="B5670" s="38">
        <v>41971</v>
      </c>
      <c r="C5670" s="11">
        <v>2014</v>
      </c>
      <c r="D5670" s="35" t="s">
        <v>13</v>
      </c>
      <c r="E5670" s="11" t="s">
        <v>112</v>
      </c>
      <c r="F5670" s="36" t="s">
        <v>15</v>
      </c>
      <c r="G5670" s="36" t="s">
        <v>486</v>
      </c>
      <c r="H5670" s="9" t="s">
        <v>7861</v>
      </c>
      <c r="I5670" s="12">
        <v>0</v>
      </c>
      <c r="J5670" s="12">
        <v>2</v>
      </c>
      <c r="K5670" s="12">
        <v>1</v>
      </c>
      <c r="L5670" s="12">
        <v>0</v>
      </c>
      <c r="M5670" s="12">
        <v>0</v>
      </c>
      <c r="N5670" s="39">
        <v>0</v>
      </c>
      <c r="O5670" s="31">
        <v>0</v>
      </c>
      <c r="P5670" s="36" t="s">
        <v>99</v>
      </c>
    </row>
    <row r="5671" spans="1:16" ht="60" x14ac:dyDescent="0.25">
      <c r="A5671" s="34">
        <v>41971</v>
      </c>
      <c r="B5671" s="34">
        <v>41971</v>
      </c>
      <c r="C5671" s="11">
        <v>2014</v>
      </c>
      <c r="D5671" s="35" t="s">
        <v>115</v>
      </c>
      <c r="E5671" s="11" t="s">
        <v>116</v>
      </c>
      <c r="F5671" s="36" t="s">
        <v>15</v>
      </c>
      <c r="G5671" s="36" t="s">
        <v>394</v>
      </c>
      <c r="H5671" s="9" t="s">
        <v>7862</v>
      </c>
      <c r="I5671" s="12">
        <v>2</v>
      </c>
      <c r="J5671" s="12">
        <v>17</v>
      </c>
      <c r="K5671" s="12">
        <v>0</v>
      </c>
      <c r="L5671" s="12">
        <v>0</v>
      </c>
      <c r="M5671" s="12">
        <v>0</v>
      </c>
      <c r="N5671" s="39">
        <v>0</v>
      </c>
      <c r="O5671" s="31">
        <v>0.04</v>
      </c>
      <c r="P5671" s="36" t="s">
        <v>99</v>
      </c>
    </row>
    <row r="5672" spans="1:16" ht="36" x14ac:dyDescent="0.25">
      <c r="A5672" s="38">
        <v>41971</v>
      </c>
      <c r="B5672" s="38">
        <v>41971</v>
      </c>
      <c r="C5672" s="11">
        <v>2014</v>
      </c>
      <c r="D5672" s="35" t="s">
        <v>115</v>
      </c>
      <c r="E5672" s="11" t="s">
        <v>116</v>
      </c>
      <c r="F5672" s="36" t="s">
        <v>92</v>
      </c>
      <c r="G5672" s="36" t="s">
        <v>7863</v>
      </c>
      <c r="H5672" s="9" t="s">
        <v>7864</v>
      </c>
      <c r="I5672" s="12">
        <v>0</v>
      </c>
      <c r="J5672" s="12">
        <v>14</v>
      </c>
      <c r="K5672" s="12">
        <v>0</v>
      </c>
      <c r="L5672" s="12">
        <v>0</v>
      </c>
      <c r="M5672" s="12">
        <v>0</v>
      </c>
      <c r="N5672" s="39">
        <v>0</v>
      </c>
      <c r="O5672" s="31">
        <v>0</v>
      </c>
      <c r="P5672" s="36" t="s">
        <v>99</v>
      </c>
    </row>
    <row r="5673" spans="1:16" ht="72" x14ac:dyDescent="0.25">
      <c r="A5673" s="38">
        <v>41972</v>
      </c>
      <c r="B5673" s="38">
        <v>41972</v>
      </c>
      <c r="C5673" s="11">
        <v>2014</v>
      </c>
      <c r="D5673" s="35" t="s">
        <v>115</v>
      </c>
      <c r="E5673" s="11" t="s">
        <v>116</v>
      </c>
      <c r="F5673" s="36" t="s">
        <v>598</v>
      </c>
      <c r="G5673" s="36" t="s">
        <v>4248</v>
      </c>
      <c r="H5673" s="9" t="s">
        <v>7865</v>
      </c>
      <c r="I5673" s="12">
        <v>0</v>
      </c>
      <c r="J5673" s="12">
        <v>25</v>
      </c>
      <c r="K5673" s="12">
        <v>0</v>
      </c>
      <c r="L5673" s="12">
        <v>0</v>
      </c>
      <c r="M5673" s="12">
        <v>0</v>
      </c>
      <c r="N5673" s="39">
        <v>0</v>
      </c>
      <c r="O5673" s="31">
        <v>0.42</v>
      </c>
      <c r="P5673" s="36" t="s">
        <v>99</v>
      </c>
    </row>
    <row r="5674" spans="1:16" ht="84" x14ac:dyDescent="0.25">
      <c r="A5674" s="38">
        <v>41973</v>
      </c>
      <c r="B5674" s="38">
        <v>41973</v>
      </c>
      <c r="C5674" s="11">
        <v>2014</v>
      </c>
      <c r="D5674" s="35" t="s">
        <v>115</v>
      </c>
      <c r="E5674" s="11" t="s">
        <v>116</v>
      </c>
      <c r="F5674" s="36" t="s">
        <v>42</v>
      </c>
      <c r="G5674" s="11" t="s">
        <v>2131</v>
      </c>
      <c r="H5674" s="9" t="s">
        <v>7866</v>
      </c>
      <c r="I5674" s="12">
        <v>16</v>
      </c>
      <c r="J5674" s="12">
        <v>38</v>
      </c>
      <c r="K5674" s="12">
        <v>0</v>
      </c>
      <c r="L5674" s="12">
        <v>0</v>
      </c>
      <c r="M5674" s="12">
        <v>0</v>
      </c>
      <c r="N5674" s="39">
        <v>0</v>
      </c>
      <c r="O5674" s="31">
        <v>0.44</v>
      </c>
      <c r="P5674" s="36" t="s">
        <v>99</v>
      </c>
    </row>
    <row r="5675" spans="1:16" ht="60" x14ac:dyDescent="0.25">
      <c r="A5675" s="38">
        <v>41973</v>
      </c>
      <c r="B5675" s="38">
        <v>41973</v>
      </c>
      <c r="C5675" s="11">
        <v>2014</v>
      </c>
      <c r="D5675" s="35" t="s">
        <v>115</v>
      </c>
      <c r="E5675" s="11" t="s">
        <v>116</v>
      </c>
      <c r="F5675" s="36" t="s">
        <v>75</v>
      </c>
      <c r="G5675" s="36" t="s">
        <v>272</v>
      </c>
      <c r="H5675" s="9" t="s">
        <v>7867</v>
      </c>
      <c r="I5675" s="12">
        <v>0</v>
      </c>
      <c r="J5675" s="12">
        <v>17</v>
      </c>
      <c r="K5675" s="12">
        <v>0</v>
      </c>
      <c r="L5675" s="12">
        <v>0</v>
      </c>
      <c r="M5675" s="12">
        <v>0</v>
      </c>
      <c r="N5675" s="39">
        <v>0</v>
      </c>
      <c r="O5675" s="31">
        <v>0.42</v>
      </c>
      <c r="P5675" s="36" t="s">
        <v>99</v>
      </c>
    </row>
    <row r="5676" spans="1:16" ht="84" x14ac:dyDescent="0.25">
      <c r="A5676" s="34">
        <v>41974</v>
      </c>
      <c r="B5676" s="34">
        <v>41974</v>
      </c>
      <c r="C5676" s="11">
        <v>2014</v>
      </c>
      <c r="D5676" s="35" t="s">
        <v>115</v>
      </c>
      <c r="E5676" s="11" t="s">
        <v>1450</v>
      </c>
      <c r="F5676" s="36" t="s">
        <v>26</v>
      </c>
      <c r="G5676" s="36" t="s">
        <v>1316</v>
      </c>
      <c r="H5676" s="9" t="s">
        <v>7868</v>
      </c>
      <c r="I5676" s="12">
        <v>0</v>
      </c>
      <c r="J5676" s="12">
        <v>88</v>
      </c>
      <c r="K5676" s="12">
        <v>0</v>
      </c>
      <c r="L5676" s="12">
        <v>0</v>
      </c>
      <c r="M5676" s="12">
        <v>0</v>
      </c>
      <c r="N5676" s="39">
        <v>0</v>
      </c>
      <c r="O5676" s="31">
        <v>0</v>
      </c>
      <c r="P5676" s="36" t="s">
        <v>99</v>
      </c>
    </row>
    <row r="5677" spans="1:16" ht="36" x14ac:dyDescent="0.25">
      <c r="A5677" s="38">
        <v>41974</v>
      </c>
      <c r="B5677" s="38">
        <v>41975</v>
      </c>
      <c r="C5677" s="11">
        <v>2014</v>
      </c>
      <c r="D5677" s="35" t="s">
        <v>13</v>
      </c>
      <c r="E5677" s="11" t="s">
        <v>149</v>
      </c>
      <c r="F5677" s="36" t="s">
        <v>55</v>
      </c>
      <c r="G5677" s="36" t="s">
        <v>369</v>
      </c>
      <c r="H5677" s="9" t="s">
        <v>7869</v>
      </c>
      <c r="I5677" s="12">
        <v>0</v>
      </c>
      <c r="J5677" s="12">
        <v>0</v>
      </c>
      <c r="K5677" s="12">
        <v>0</v>
      </c>
      <c r="L5677" s="12">
        <v>0</v>
      </c>
      <c r="M5677" s="12">
        <v>0</v>
      </c>
      <c r="N5677" s="39">
        <v>0</v>
      </c>
      <c r="O5677" s="31">
        <v>0</v>
      </c>
      <c r="P5677" s="36" t="s">
        <v>99</v>
      </c>
    </row>
    <row r="5678" spans="1:16" ht="24" x14ac:dyDescent="0.25">
      <c r="A5678" s="34">
        <v>41975</v>
      </c>
      <c r="B5678" s="34">
        <v>41975</v>
      </c>
      <c r="C5678" s="11">
        <v>2014</v>
      </c>
      <c r="D5678" s="35" t="s">
        <v>115</v>
      </c>
      <c r="E5678" s="11" t="s">
        <v>116</v>
      </c>
      <c r="F5678" s="36" t="s">
        <v>36</v>
      </c>
      <c r="G5678" s="36" t="s">
        <v>7595</v>
      </c>
      <c r="H5678" s="9" t="s">
        <v>7870</v>
      </c>
      <c r="I5678" s="12">
        <v>2</v>
      </c>
      <c r="J5678" s="12">
        <v>2</v>
      </c>
      <c r="K5678" s="12">
        <v>0</v>
      </c>
      <c r="L5678" s="12">
        <v>0</v>
      </c>
      <c r="M5678" s="12">
        <v>0</v>
      </c>
      <c r="N5678" s="39">
        <v>0</v>
      </c>
      <c r="O5678" s="31">
        <v>1</v>
      </c>
      <c r="P5678" s="36" t="s">
        <v>99</v>
      </c>
    </row>
    <row r="5679" spans="1:16" ht="72" x14ac:dyDescent="0.25">
      <c r="A5679" s="34">
        <v>41976</v>
      </c>
      <c r="B5679" s="34">
        <v>41976</v>
      </c>
      <c r="C5679" s="11">
        <v>2014</v>
      </c>
      <c r="D5679" s="35" t="s">
        <v>115</v>
      </c>
      <c r="E5679" s="11" t="s">
        <v>116</v>
      </c>
      <c r="F5679" s="36" t="s">
        <v>44</v>
      </c>
      <c r="G5679" s="36" t="s">
        <v>1001</v>
      </c>
      <c r="H5679" s="9" t="s">
        <v>7871</v>
      </c>
      <c r="I5679" s="12">
        <v>0</v>
      </c>
      <c r="J5679" s="12">
        <v>1</v>
      </c>
      <c r="K5679" s="12">
        <v>0</v>
      </c>
      <c r="L5679" s="12">
        <v>0</v>
      </c>
      <c r="M5679" s="12">
        <v>0</v>
      </c>
      <c r="N5679" s="39">
        <v>0</v>
      </c>
      <c r="O5679" s="31">
        <v>0.49</v>
      </c>
      <c r="P5679" s="36" t="s">
        <v>99</v>
      </c>
    </row>
    <row r="5680" spans="1:16" ht="48" x14ac:dyDescent="0.25">
      <c r="A5680" s="34">
        <v>41976</v>
      </c>
      <c r="B5680" s="34">
        <v>41976</v>
      </c>
      <c r="C5680" s="11">
        <v>2014</v>
      </c>
      <c r="D5680" s="35" t="s">
        <v>115</v>
      </c>
      <c r="E5680" s="11" t="s">
        <v>116</v>
      </c>
      <c r="F5680" s="36" t="s">
        <v>19</v>
      </c>
      <c r="G5680" s="36" t="s">
        <v>1309</v>
      </c>
      <c r="H5680" s="9" t="s">
        <v>7872</v>
      </c>
      <c r="I5680" s="12">
        <v>3</v>
      </c>
      <c r="J5680" s="12">
        <v>6</v>
      </c>
      <c r="K5680" s="12">
        <v>0</v>
      </c>
      <c r="L5680" s="12">
        <v>0</v>
      </c>
      <c r="M5680" s="12">
        <v>0</v>
      </c>
      <c r="N5680" s="39">
        <v>0</v>
      </c>
      <c r="O5680" s="31">
        <v>0.45</v>
      </c>
      <c r="P5680" s="36" t="s">
        <v>99</v>
      </c>
    </row>
    <row r="5681" spans="1:16" ht="60" x14ac:dyDescent="0.25">
      <c r="A5681" s="38">
        <v>41976</v>
      </c>
      <c r="B5681" s="38">
        <v>41976</v>
      </c>
      <c r="C5681" s="11">
        <v>2014</v>
      </c>
      <c r="D5681" s="35" t="s">
        <v>115</v>
      </c>
      <c r="E5681" s="11" t="s">
        <v>116</v>
      </c>
      <c r="F5681" s="36" t="s">
        <v>19</v>
      </c>
      <c r="G5681" s="36" t="s">
        <v>1034</v>
      </c>
      <c r="H5681" s="9" t="s">
        <v>7873</v>
      </c>
      <c r="I5681" s="12">
        <v>2</v>
      </c>
      <c r="J5681" s="12">
        <v>5</v>
      </c>
      <c r="K5681" s="12">
        <v>0</v>
      </c>
      <c r="L5681" s="12">
        <v>0</v>
      </c>
      <c r="M5681" s="12">
        <v>0</v>
      </c>
      <c r="N5681" s="39">
        <v>0</v>
      </c>
      <c r="O5681" s="31">
        <v>0</v>
      </c>
      <c r="P5681" s="36" t="s">
        <v>99</v>
      </c>
    </row>
    <row r="5682" spans="1:16" ht="48" x14ac:dyDescent="0.25">
      <c r="A5682" s="38">
        <v>41978</v>
      </c>
      <c r="B5682" s="38">
        <v>41978</v>
      </c>
      <c r="C5682" s="11">
        <v>2014</v>
      </c>
      <c r="D5682" s="35" t="s">
        <v>13</v>
      </c>
      <c r="E5682" s="11" t="s">
        <v>125</v>
      </c>
      <c r="F5682" s="36" t="s">
        <v>51</v>
      </c>
      <c r="G5682" s="36" t="s">
        <v>287</v>
      </c>
      <c r="H5682" s="9" t="s">
        <v>7874</v>
      </c>
      <c r="I5682" s="12">
        <v>0</v>
      </c>
      <c r="J5682" s="12">
        <v>1</v>
      </c>
      <c r="K5682" s="12">
        <v>1</v>
      </c>
      <c r="L5682" s="12">
        <v>0</v>
      </c>
      <c r="M5682" s="12">
        <v>0</v>
      </c>
      <c r="N5682" s="39">
        <v>0</v>
      </c>
      <c r="O5682" s="31">
        <v>0</v>
      </c>
      <c r="P5682" s="36" t="s">
        <v>99</v>
      </c>
    </row>
    <row r="5683" spans="1:16" ht="48" x14ac:dyDescent="0.25">
      <c r="A5683" s="34">
        <v>41980</v>
      </c>
      <c r="B5683" s="34">
        <v>41980</v>
      </c>
      <c r="C5683" s="11">
        <v>2014</v>
      </c>
      <c r="D5683" s="35" t="s">
        <v>13</v>
      </c>
      <c r="E5683" s="11" t="s">
        <v>112</v>
      </c>
      <c r="F5683" s="36" t="s">
        <v>44</v>
      </c>
      <c r="G5683" s="36" t="s">
        <v>889</v>
      </c>
      <c r="H5683" s="9" t="s">
        <v>7875</v>
      </c>
      <c r="I5683" s="12">
        <v>0</v>
      </c>
      <c r="J5683" s="12">
        <v>120</v>
      </c>
      <c r="K5683" s="12">
        <v>0</v>
      </c>
      <c r="L5683" s="12">
        <v>0</v>
      </c>
      <c r="M5683" s="12">
        <v>0</v>
      </c>
      <c r="N5683" s="39">
        <v>0</v>
      </c>
      <c r="O5683" s="31">
        <v>0</v>
      </c>
      <c r="P5683" s="36" t="s">
        <v>99</v>
      </c>
    </row>
    <row r="5684" spans="1:16" ht="72" x14ac:dyDescent="0.25">
      <c r="A5684" s="38">
        <v>41982</v>
      </c>
      <c r="B5684" s="38">
        <v>41982</v>
      </c>
      <c r="C5684" s="11">
        <v>2014</v>
      </c>
      <c r="D5684" s="35" t="s">
        <v>115</v>
      </c>
      <c r="E5684" s="11" t="s">
        <v>350</v>
      </c>
      <c r="F5684" s="36" t="s">
        <v>72</v>
      </c>
      <c r="G5684" s="36" t="s">
        <v>430</v>
      </c>
      <c r="H5684" s="9" t="s">
        <v>7876</v>
      </c>
      <c r="I5684" s="12">
        <v>1</v>
      </c>
      <c r="J5684" s="12">
        <v>233</v>
      </c>
      <c r="K5684" s="12">
        <v>0</v>
      </c>
      <c r="L5684" s="12">
        <v>0</v>
      </c>
      <c r="M5684" s="12">
        <v>0</v>
      </c>
      <c r="N5684" s="39">
        <v>0</v>
      </c>
      <c r="O5684" s="31">
        <v>0</v>
      </c>
      <c r="P5684" s="36" t="s">
        <v>99</v>
      </c>
    </row>
    <row r="5685" spans="1:16" ht="96" x14ac:dyDescent="0.25">
      <c r="A5685" s="34">
        <v>41983</v>
      </c>
      <c r="B5685" s="34">
        <v>41983</v>
      </c>
      <c r="C5685" s="11">
        <v>2014</v>
      </c>
      <c r="D5685" s="35" t="s">
        <v>104</v>
      </c>
      <c r="E5685" s="11" t="s">
        <v>690</v>
      </c>
      <c r="F5685" s="36" t="s">
        <v>165</v>
      </c>
      <c r="G5685" s="36" t="s">
        <v>1293</v>
      </c>
      <c r="H5685" s="9" t="s">
        <v>7877</v>
      </c>
      <c r="I5685" s="12">
        <v>0</v>
      </c>
      <c r="J5685" s="12">
        <v>120</v>
      </c>
      <c r="K5685" s="12">
        <v>0</v>
      </c>
      <c r="L5685" s="12">
        <v>0</v>
      </c>
      <c r="M5685" s="12">
        <v>0</v>
      </c>
      <c r="N5685" s="39">
        <v>0</v>
      </c>
      <c r="O5685" s="31">
        <v>0</v>
      </c>
      <c r="P5685" s="36" t="s">
        <v>99</v>
      </c>
    </row>
    <row r="5686" spans="1:16" ht="48" x14ac:dyDescent="0.25">
      <c r="A5686" s="34">
        <v>41983</v>
      </c>
      <c r="B5686" s="34">
        <v>41984</v>
      </c>
      <c r="C5686" s="11">
        <v>2014</v>
      </c>
      <c r="D5686" s="35" t="s">
        <v>13</v>
      </c>
      <c r="E5686" s="11" t="s">
        <v>173</v>
      </c>
      <c r="F5686" s="36" t="s">
        <v>598</v>
      </c>
      <c r="G5686" s="36" t="s">
        <v>2215</v>
      </c>
      <c r="H5686" s="9" t="s">
        <v>7878</v>
      </c>
      <c r="I5686" s="12">
        <v>0</v>
      </c>
      <c r="J5686" s="12">
        <v>0</v>
      </c>
      <c r="K5686" s="12">
        <v>0</v>
      </c>
      <c r="L5686" s="12">
        <v>0</v>
      </c>
      <c r="M5686" s="12">
        <v>0</v>
      </c>
      <c r="N5686" s="39">
        <v>0</v>
      </c>
      <c r="O5686" s="31">
        <v>0</v>
      </c>
      <c r="P5686" s="36" t="s">
        <v>99</v>
      </c>
    </row>
    <row r="5687" spans="1:16" ht="48" x14ac:dyDescent="0.25">
      <c r="A5687" s="38">
        <v>41983</v>
      </c>
      <c r="B5687" s="38">
        <v>41983</v>
      </c>
      <c r="C5687" s="11">
        <v>2014</v>
      </c>
      <c r="D5687" s="35" t="s">
        <v>13</v>
      </c>
      <c r="E5687" s="11" t="s">
        <v>112</v>
      </c>
      <c r="F5687" s="36" t="s">
        <v>165</v>
      </c>
      <c r="G5687" s="36" t="s">
        <v>603</v>
      </c>
      <c r="H5687" s="9" t="s">
        <v>7879</v>
      </c>
      <c r="I5687" s="12">
        <v>0</v>
      </c>
      <c r="J5687" s="12">
        <v>0</v>
      </c>
      <c r="K5687" s="12">
        <v>0</v>
      </c>
      <c r="L5687" s="12">
        <v>0</v>
      </c>
      <c r="M5687" s="12">
        <v>0</v>
      </c>
      <c r="N5687" s="39">
        <v>0</v>
      </c>
      <c r="O5687" s="31">
        <v>0</v>
      </c>
      <c r="P5687" s="36" t="s">
        <v>99</v>
      </c>
    </row>
    <row r="5688" spans="1:16" ht="48" x14ac:dyDescent="0.25">
      <c r="A5688" s="34">
        <v>41985</v>
      </c>
      <c r="B5688" s="34">
        <v>41985</v>
      </c>
      <c r="C5688" s="11">
        <v>2014</v>
      </c>
      <c r="D5688" s="35" t="s">
        <v>115</v>
      </c>
      <c r="E5688" s="11" t="s">
        <v>116</v>
      </c>
      <c r="F5688" s="36" t="s">
        <v>77</v>
      </c>
      <c r="G5688" s="36" t="s">
        <v>5110</v>
      </c>
      <c r="H5688" s="9" t="s">
        <v>7880</v>
      </c>
      <c r="I5688" s="12">
        <v>0</v>
      </c>
      <c r="J5688" s="12">
        <v>0</v>
      </c>
      <c r="K5688" s="12">
        <v>0</v>
      </c>
      <c r="L5688" s="12">
        <v>0</v>
      </c>
      <c r="M5688" s="12">
        <v>0</v>
      </c>
      <c r="N5688" s="39">
        <v>0</v>
      </c>
      <c r="O5688" s="31">
        <v>0.47</v>
      </c>
      <c r="P5688" s="36" t="s">
        <v>99</v>
      </c>
    </row>
    <row r="5689" spans="1:16" ht="36" x14ac:dyDescent="0.25">
      <c r="A5689" s="34">
        <v>41985</v>
      </c>
      <c r="B5689" s="34">
        <v>41985</v>
      </c>
      <c r="C5689" s="11">
        <v>2014</v>
      </c>
      <c r="D5689" s="35" t="s">
        <v>13</v>
      </c>
      <c r="E5689" s="11" t="s">
        <v>173</v>
      </c>
      <c r="F5689" s="36" t="s">
        <v>97</v>
      </c>
      <c r="G5689" s="36" t="s">
        <v>1416</v>
      </c>
      <c r="H5689" s="9" t="s">
        <v>7881</v>
      </c>
      <c r="I5689" s="12">
        <v>0</v>
      </c>
      <c r="J5689" s="12">
        <v>0</v>
      </c>
      <c r="K5689" s="12">
        <v>0</v>
      </c>
      <c r="L5689" s="12">
        <v>0</v>
      </c>
      <c r="M5689" s="12">
        <v>0</v>
      </c>
      <c r="N5689" s="39">
        <v>0</v>
      </c>
      <c r="O5689" s="31">
        <v>0</v>
      </c>
      <c r="P5689" s="36" t="s">
        <v>99</v>
      </c>
    </row>
    <row r="5690" spans="1:16" ht="36" x14ac:dyDescent="0.25">
      <c r="A5690" s="34">
        <v>41986</v>
      </c>
      <c r="B5690" s="34">
        <v>41986</v>
      </c>
      <c r="C5690" s="11">
        <v>2014</v>
      </c>
      <c r="D5690" s="35" t="s">
        <v>13</v>
      </c>
      <c r="E5690" s="11" t="s">
        <v>112</v>
      </c>
      <c r="F5690" s="36" t="s">
        <v>26</v>
      </c>
      <c r="G5690" s="36" t="s">
        <v>7882</v>
      </c>
      <c r="H5690" s="9" t="s">
        <v>7883</v>
      </c>
      <c r="I5690" s="12">
        <v>0</v>
      </c>
      <c r="J5690" s="12">
        <v>0</v>
      </c>
      <c r="K5690" s="12">
        <v>0</v>
      </c>
      <c r="L5690" s="12">
        <v>0</v>
      </c>
      <c r="M5690" s="12">
        <v>0</v>
      </c>
      <c r="N5690" s="39">
        <v>0</v>
      </c>
      <c r="O5690" s="31">
        <v>0.06</v>
      </c>
      <c r="P5690" s="36" t="s">
        <v>99</v>
      </c>
    </row>
    <row r="5691" spans="1:16" ht="96" x14ac:dyDescent="0.25">
      <c r="A5691" s="34">
        <v>41986</v>
      </c>
      <c r="B5691" s="34">
        <v>41986</v>
      </c>
      <c r="C5691" s="11">
        <v>2014</v>
      </c>
      <c r="D5691" s="35" t="s">
        <v>115</v>
      </c>
      <c r="E5691" s="11" t="s">
        <v>116</v>
      </c>
      <c r="F5691" s="36" t="s">
        <v>69</v>
      </c>
      <c r="G5691" s="36" t="s">
        <v>7884</v>
      </c>
      <c r="H5691" s="9" t="s">
        <v>7885</v>
      </c>
      <c r="I5691" s="12">
        <v>4</v>
      </c>
      <c r="J5691" s="12">
        <v>22</v>
      </c>
      <c r="K5691" s="12">
        <v>0</v>
      </c>
      <c r="L5691" s="12">
        <v>0</v>
      </c>
      <c r="M5691" s="12">
        <v>0</v>
      </c>
      <c r="N5691" s="39">
        <v>0</v>
      </c>
      <c r="O5691" s="31">
        <v>0.71</v>
      </c>
      <c r="P5691" s="36" t="s">
        <v>99</v>
      </c>
    </row>
    <row r="5692" spans="1:16" ht="84" x14ac:dyDescent="0.25">
      <c r="A5692" s="34">
        <v>41986</v>
      </c>
      <c r="B5692" s="34">
        <v>41986</v>
      </c>
      <c r="C5692" s="11">
        <v>2014</v>
      </c>
      <c r="D5692" s="35" t="s">
        <v>115</v>
      </c>
      <c r="E5692" s="11" t="s">
        <v>116</v>
      </c>
      <c r="F5692" s="36" t="s">
        <v>162</v>
      </c>
      <c r="G5692" s="36" t="s">
        <v>2414</v>
      </c>
      <c r="H5692" s="9" t="s">
        <v>7886</v>
      </c>
      <c r="I5692" s="12">
        <v>1</v>
      </c>
      <c r="J5692" s="12">
        <v>1</v>
      </c>
      <c r="K5692" s="12">
        <v>0</v>
      </c>
      <c r="L5692" s="12">
        <v>0</v>
      </c>
      <c r="M5692" s="12">
        <v>0</v>
      </c>
      <c r="N5692" s="39">
        <v>0</v>
      </c>
      <c r="O5692" s="31">
        <v>0.46</v>
      </c>
      <c r="P5692" s="36" t="s">
        <v>99</v>
      </c>
    </row>
    <row r="5693" spans="1:16" ht="36" x14ac:dyDescent="0.25">
      <c r="A5693" s="34">
        <v>41987</v>
      </c>
      <c r="B5693" s="34">
        <v>41987</v>
      </c>
      <c r="C5693" s="11">
        <v>2014</v>
      </c>
      <c r="D5693" s="35" t="s">
        <v>115</v>
      </c>
      <c r="E5693" s="11" t="s">
        <v>116</v>
      </c>
      <c r="F5693" s="36" t="s">
        <v>55</v>
      </c>
      <c r="G5693" s="36" t="s">
        <v>1850</v>
      </c>
      <c r="H5693" s="9" t="s">
        <v>7887</v>
      </c>
      <c r="I5693" s="12">
        <v>2</v>
      </c>
      <c r="J5693" s="12">
        <v>5</v>
      </c>
      <c r="K5693" s="12">
        <v>0</v>
      </c>
      <c r="L5693" s="12">
        <v>0</v>
      </c>
      <c r="M5693" s="12">
        <v>0</v>
      </c>
      <c r="N5693" s="39">
        <v>0</v>
      </c>
      <c r="O5693" s="31">
        <v>0</v>
      </c>
      <c r="P5693" s="36" t="s">
        <v>99</v>
      </c>
    </row>
    <row r="5694" spans="1:16" ht="36" x14ac:dyDescent="0.25">
      <c r="A5694" s="38">
        <v>41991</v>
      </c>
      <c r="B5694" s="38">
        <v>41994</v>
      </c>
      <c r="C5694" s="11">
        <v>2014</v>
      </c>
      <c r="D5694" s="11" t="s">
        <v>34</v>
      </c>
      <c r="E5694" s="11" t="s">
        <v>35</v>
      </c>
      <c r="F5694" s="36" t="s">
        <v>21</v>
      </c>
      <c r="G5694" s="36" t="s">
        <v>7888</v>
      </c>
      <c r="H5694" s="9" t="s">
        <v>7889</v>
      </c>
      <c r="I5694" s="12">
        <v>0</v>
      </c>
      <c r="J5694" s="12">
        <v>465</v>
      </c>
      <c r="K5694" s="12">
        <v>0</v>
      </c>
      <c r="L5694" s="12">
        <v>0</v>
      </c>
      <c r="M5694" s="12">
        <v>0</v>
      </c>
      <c r="N5694" s="39">
        <v>699</v>
      </c>
      <c r="O5694" s="31">
        <v>10.4</v>
      </c>
      <c r="P5694" s="36" t="s">
        <v>41</v>
      </c>
    </row>
    <row r="5695" spans="1:16" ht="48" x14ac:dyDescent="0.25">
      <c r="A5695" s="34">
        <v>41991</v>
      </c>
      <c r="B5695" s="34">
        <v>41991</v>
      </c>
      <c r="C5695" s="11">
        <v>2014</v>
      </c>
      <c r="D5695" s="35" t="s">
        <v>13</v>
      </c>
      <c r="E5695" s="11" t="s">
        <v>125</v>
      </c>
      <c r="F5695" s="36" t="s">
        <v>51</v>
      </c>
      <c r="G5695" s="36" t="s">
        <v>498</v>
      </c>
      <c r="H5695" s="9" t="s">
        <v>7890</v>
      </c>
      <c r="I5695" s="12">
        <v>0</v>
      </c>
      <c r="J5695" s="12">
        <v>3</v>
      </c>
      <c r="K5695" s="12">
        <v>0</v>
      </c>
      <c r="L5695" s="12">
        <v>0</v>
      </c>
      <c r="M5695" s="12">
        <v>0</v>
      </c>
      <c r="N5695" s="39">
        <v>0</v>
      </c>
      <c r="O5695" s="31">
        <v>0.04</v>
      </c>
      <c r="P5695" s="36" t="s">
        <v>99</v>
      </c>
    </row>
    <row r="5696" spans="1:16" ht="48" x14ac:dyDescent="0.25">
      <c r="A5696" s="34">
        <v>41992</v>
      </c>
      <c r="B5696" s="34">
        <v>41992</v>
      </c>
      <c r="C5696" s="11">
        <v>2014</v>
      </c>
      <c r="D5696" s="35" t="s">
        <v>13</v>
      </c>
      <c r="E5696" s="11" t="s">
        <v>149</v>
      </c>
      <c r="F5696" s="36" t="s">
        <v>19</v>
      </c>
      <c r="G5696" s="36" t="s">
        <v>1034</v>
      </c>
      <c r="H5696" s="9" t="s">
        <v>7891</v>
      </c>
      <c r="I5696" s="12">
        <v>0</v>
      </c>
      <c r="J5696" s="12">
        <v>1</v>
      </c>
      <c r="K5696" s="12">
        <v>0</v>
      </c>
      <c r="L5696" s="12">
        <v>1</v>
      </c>
      <c r="M5696" s="12">
        <v>0</v>
      </c>
      <c r="N5696" s="39">
        <v>0</v>
      </c>
      <c r="O5696" s="31">
        <v>0</v>
      </c>
      <c r="P5696" s="36" t="s">
        <v>99</v>
      </c>
    </row>
    <row r="5697" spans="1:16" ht="72" x14ac:dyDescent="0.25">
      <c r="A5697" s="34">
        <v>41992</v>
      </c>
      <c r="B5697" s="34">
        <v>41992</v>
      </c>
      <c r="C5697" s="11">
        <v>2014</v>
      </c>
      <c r="D5697" s="35" t="s">
        <v>115</v>
      </c>
      <c r="E5697" s="11" t="s">
        <v>116</v>
      </c>
      <c r="F5697" s="36" t="s">
        <v>100</v>
      </c>
      <c r="G5697" s="36" t="s">
        <v>2689</v>
      </c>
      <c r="H5697" s="9" t="s">
        <v>7892</v>
      </c>
      <c r="I5697" s="12">
        <v>2</v>
      </c>
      <c r="J5697" s="12">
        <v>6</v>
      </c>
      <c r="K5697" s="12">
        <v>0</v>
      </c>
      <c r="L5697" s="12">
        <v>0</v>
      </c>
      <c r="M5697" s="12">
        <v>0</v>
      </c>
      <c r="N5697" s="39">
        <v>0</v>
      </c>
      <c r="O5697" s="31">
        <v>0.08</v>
      </c>
      <c r="P5697" s="36" t="s">
        <v>99</v>
      </c>
    </row>
    <row r="5698" spans="1:16" ht="60" x14ac:dyDescent="0.25">
      <c r="A5698" s="38">
        <v>41993</v>
      </c>
      <c r="B5698" s="38">
        <v>41993</v>
      </c>
      <c r="C5698" s="11">
        <v>2014</v>
      </c>
      <c r="D5698" s="35" t="s">
        <v>13</v>
      </c>
      <c r="E5698" s="11" t="s">
        <v>173</v>
      </c>
      <c r="F5698" s="36" t="s">
        <v>598</v>
      </c>
      <c r="G5698" s="36" t="s">
        <v>2215</v>
      </c>
      <c r="H5698" s="9" t="s">
        <v>7893</v>
      </c>
      <c r="I5698" s="12">
        <v>0</v>
      </c>
      <c r="J5698" s="12">
        <v>0</v>
      </c>
      <c r="K5698" s="12">
        <v>0</v>
      </c>
      <c r="L5698" s="12">
        <v>0</v>
      </c>
      <c r="M5698" s="12">
        <v>0</v>
      </c>
      <c r="N5698" s="39">
        <v>0</v>
      </c>
      <c r="O5698" s="31">
        <v>0</v>
      </c>
      <c r="P5698" s="36" t="s">
        <v>99</v>
      </c>
    </row>
    <row r="5699" spans="1:16" ht="60" x14ac:dyDescent="0.25">
      <c r="A5699" s="34">
        <v>41994</v>
      </c>
      <c r="B5699" s="34">
        <v>41994</v>
      </c>
      <c r="C5699" s="11">
        <v>2014</v>
      </c>
      <c r="D5699" s="35" t="s">
        <v>115</v>
      </c>
      <c r="E5699" s="11" t="s">
        <v>116</v>
      </c>
      <c r="F5699" s="36" t="s">
        <v>42</v>
      </c>
      <c r="G5699" s="36" t="s">
        <v>7894</v>
      </c>
      <c r="H5699" s="9" t="s">
        <v>7895</v>
      </c>
      <c r="I5699" s="12">
        <v>1</v>
      </c>
      <c r="J5699" s="12">
        <v>36</v>
      </c>
      <c r="K5699" s="12">
        <v>0</v>
      </c>
      <c r="L5699" s="12">
        <v>0</v>
      </c>
      <c r="M5699" s="12">
        <v>0</v>
      </c>
      <c r="N5699" s="39">
        <v>0</v>
      </c>
      <c r="O5699" s="31">
        <v>0.42</v>
      </c>
      <c r="P5699" s="36" t="s">
        <v>99</v>
      </c>
    </row>
    <row r="5700" spans="1:16" ht="60" x14ac:dyDescent="0.25">
      <c r="A5700" s="34">
        <v>41994</v>
      </c>
      <c r="B5700" s="34">
        <v>41994</v>
      </c>
      <c r="C5700" s="11">
        <v>2014</v>
      </c>
      <c r="D5700" s="35" t="s">
        <v>13</v>
      </c>
      <c r="E5700" s="11" t="s">
        <v>112</v>
      </c>
      <c r="F5700" s="36" t="s">
        <v>44</v>
      </c>
      <c r="G5700" s="36" t="s">
        <v>1001</v>
      </c>
      <c r="H5700" s="9" t="s">
        <v>7896</v>
      </c>
      <c r="I5700" s="12">
        <v>0</v>
      </c>
      <c r="J5700" s="12">
        <v>0</v>
      </c>
      <c r="K5700" s="12">
        <v>0</v>
      </c>
      <c r="L5700" s="12">
        <v>0</v>
      </c>
      <c r="M5700" s="12">
        <v>0</v>
      </c>
      <c r="N5700" s="39">
        <v>0</v>
      </c>
      <c r="O5700" s="31">
        <v>0</v>
      </c>
      <c r="P5700" s="36" t="s">
        <v>99</v>
      </c>
    </row>
    <row r="5701" spans="1:16" ht="48" x14ac:dyDescent="0.25">
      <c r="A5701" s="34">
        <v>41995</v>
      </c>
      <c r="B5701" s="34">
        <v>41995</v>
      </c>
      <c r="C5701" s="11">
        <v>2014</v>
      </c>
      <c r="D5701" s="35" t="s">
        <v>13</v>
      </c>
      <c r="E5701" s="11" t="s">
        <v>149</v>
      </c>
      <c r="F5701" s="36" t="s">
        <v>59</v>
      </c>
      <c r="G5701" s="36" t="s">
        <v>1162</v>
      </c>
      <c r="H5701" s="9" t="s">
        <v>7897</v>
      </c>
      <c r="I5701" s="12">
        <v>0</v>
      </c>
      <c r="J5701" s="12">
        <v>650</v>
      </c>
      <c r="K5701" s="12">
        <v>0</v>
      </c>
      <c r="L5701" s="12">
        <v>0</v>
      </c>
      <c r="M5701" s="12">
        <v>0</v>
      </c>
      <c r="N5701" s="39">
        <v>0</v>
      </c>
      <c r="O5701" s="31">
        <v>0</v>
      </c>
      <c r="P5701" s="36" t="s">
        <v>99</v>
      </c>
    </row>
    <row r="5702" spans="1:16" ht="72" x14ac:dyDescent="0.25">
      <c r="A5702" s="34">
        <v>41996</v>
      </c>
      <c r="B5702" s="34">
        <v>41996</v>
      </c>
      <c r="C5702" s="11">
        <v>2014</v>
      </c>
      <c r="D5702" s="35" t="s">
        <v>13</v>
      </c>
      <c r="E5702" s="11" t="s">
        <v>125</v>
      </c>
      <c r="F5702" s="36" t="s">
        <v>51</v>
      </c>
      <c r="G5702" s="36" t="s">
        <v>4893</v>
      </c>
      <c r="H5702" s="9" t="s">
        <v>7898</v>
      </c>
      <c r="I5702" s="12">
        <v>0</v>
      </c>
      <c r="J5702" s="12">
        <v>2000</v>
      </c>
      <c r="K5702" s="12">
        <v>0</v>
      </c>
      <c r="L5702" s="12">
        <v>0</v>
      </c>
      <c r="M5702" s="12">
        <v>0</v>
      </c>
      <c r="N5702" s="39">
        <v>0</v>
      </c>
      <c r="O5702" s="31">
        <v>0</v>
      </c>
      <c r="P5702" s="36" t="s">
        <v>99</v>
      </c>
    </row>
    <row r="5703" spans="1:16" ht="72" x14ac:dyDescent="0.25">
      <c r="A5703" s="34">
        <v>41996</v>
      </c>
      <c r="B5703" s="34">
        <v>41996</v>
      </c>
      <c r="C5703" s="11">
        <v>2014</v>
      </c>
      <c r="D5703" s="35" t="s">
        <v>13</v>
      </c>
      <c r="E5703" s="11" t="s">
        <v>112</v>
      </c>
      <c r="F5703" s="36" t="s">
        <v>165</v>
      </c>
      <c r="G5703" s="36" t="s">
        <v>1293</v>
      </c>
      <c r="H5703" s="9" t="s">
        <v>7899</v>
      </c>
      <c r="I5703" s="12">
        <v>0</v>
      </c>
      <c r="J5703" s="12">
        <v>40</v>
      </c>
      <c r="K5703" s="12">
        <v>0</v>
      </c>
      <c r="L5703" s="12">
        <v>0</v>
      </c>
      <c r="M5703" s="12">
        <v>0</v>
      </c>
      <c r="N5703" s="39">
        <v>0</v>
      </c>
      <c r="O5703" s="31">
        <v>0</v>
      </c>
      <c r="P5703" s="36" t="s">
        <v>99</v>
      </c>
    </row>
    <row r="5704" spans="1:16" ht="48" x14ac:dyDescent="0.25">
      <c r="A5704" s="38">
        <v>41998</v>
      </c>
      <c r="B5704" s="38">
        <v>41998</v>
      </c>
      <c r="C5704" s="11">
        <v>2014</v>
      </c>
      <c r="D5704" s="35" t="s">
        <v>115</v>
      </c>
      <c r="E5704" s="11" t="s">
        <v>116</v>
      </c>
      <c r="F5704" s="36" t="s">
        <v>19</v>
      </c>
      <c r="G5704" s="36" t="s">
        <v>4757</v>
      </c>
      <c r="H5704" s="9" t="s">
        <v>7900</v>
      </c>
      <c r="I5704" s="12">
        <v>2</v>
      </c>
      <c r="J5704" s="12">
        <v>17</v>
      </c>
      <c r="K5704" s="12">
        <v>0</v>
      </c>
      <c r="L5704" s="12">
        <v>0</v>
      </c>
      <c r="M5704" s="12">
        <v>0</v>
      </c>
      <c r="N5704" s="39">
        <v>0</v>
      </c>
      <c r="O5704" s="31">
        <v>0.71</v>
      </c>
      <c r="P5704" s="55" t="s">
        <v>99</v>
      </c>
    </row>
    <row r="5705" spans="1:16" ht="60" x14ac:dyDescent="0.25">
      <c r="A5705" s="38">
        <v>42000</v>
      </c>
      <c r="B5705" s="38">
        <v>42000</v>
      </c>
      <c r="C5705" s="11">
        <v>2014</v>
      </c>
      <c r="D5705" s="35" t="s">
        <v>115</v>
      </c>
      <c r="E5705" s="11" t="s">
        <v>116</v>
      </c>
      <c r="F5705" s="36" t="s">
        <v>162</v>
      </c>
      <c r="G5705" s="36" t="s">
        <v>7092</v>
      </c>
      <c r="H5705" s="9" t="s">
        <v>7901</v>
      </c>
      <c r="I5705" s="12">
        <v>0</v>
      </c>
      <c r="J5705" s="12">
        <v>0</v>
      </c>
      <c r="K5705" s="12">
        <v>0</v>
      </c>
      <c r="L5705" s="12">
        <v>0</v>
      </c>
      <c r="M5705" s="12">
        <v>0</v>
      </c>
      <c r="N5705" s="39">
        <v>0</v>
      </c>
      <c r="O5705" s="31">
        <v>0.89</v>
      </c>
      <c r="P5705" s="55" t="s">
        <v>99</v>
      </c>
    </row>
    <row r="5706" spans="1:16" ht="60" x14ac:dyDescent="0.25">
      <c r="A5706" s="34">
        <v>42000</v>
      </c>
      <c r="B5706" s="34">
        <v>42000</v>
      </c>
      <c r="C5706" s="11">
        <v>2014</v>
      </c>
      <c r="D5706" s="35" t="s">
        <v>115</v>
      </c>
      <c r="E5706" s="11" t="s">
        <v>116</v>
      </c>
      <c r="F5706" s="36" t="s">
        <v>19</v>
      </c>
      <c r="G5706" s="36" t="s">
        <v>4053</v>
      </c>
      <c r="H5706" s="9" t="s">
        <v>7902</v>
      </c>
      <c r="I5706" s="12">
        <v>1</v>
      </c>
      <c r="J5706" s="12">
        <v>1</v>
      </c>
      <c r="K5706" s="12">
        <v>0</v>
      </c>
      <c r="L5706" s="12">
        <v>0</v>
      </c>
      <c r="M5706" s="12">
        <v>0</v>
      </c>
      <c r="N5706" s="39">
        <v>0</v>
      </c>
      <c r="O5706" s="31">
        <v>0.47</v>
      </c>
      <c r="P5706" s="36" t="s">
        <v>99</v>
      </c>
    </row>
    <row r="5707" spans="1:16" ht="36" x14ac:dyDescent="0.25">
      <c r="A5707" s="34">
        <v>42000</v>
      </c>
      <c r="B5707" s="34">
        <v>42000</v>
      </c>
      <c r="C5707" s="11">
        <v>2014</v>
      </c>
      <c r="D5707" s="35" t="s">
        <v>115</v>
      </c>
      <c r="E5707" s="11" t="s">
        <v>116</v>
      </c>
      <c r="F5707" s="36" t="s">
        <v>162</v>
      </c>
      <c r="G5707" s="36" t="s">
        <v>2414</v>
      </c>
      <c r="H5707" s="9" t="s">
        <v>7903</v>
      </c>
      <c r="I5707" s="12">
        <v>5</v>
      </c>
      <c r="J5707" s="12">
        <v>15</v>
      </c>
      <c r="K5707" s="12">
        <v>0</v>
      </c>
      <c r="L5707" s="12">
        <v>0</v>
      </c>
      <c r="M5707" s="12">
        <v>0</v>
      </c>
      <c r="N5707" s="39">
        <v>0</v>
      </c>
      <c r="O5707" s="31">
        <v>0.08</v>
      </c>
      <c r="P5707" s="36" t="s">
        <v>99</v>
      </c>
    </row>
    <row r="5708" spans="1:16" ht="72" x14ac:dyDescent="0.25">
      <c r="A5708" s="34">
        <v>42001</v>
      </c>
      <c r="B5708" s="34">
        <v>42001</v>
      </c>
      <c r="C5708" s="11">
        <v>2014</v>
      </c>
      <c r="D5708" s="35" t="s">
        <v>115</v>
      </c>
      <c r="E5708" s="11" t="s">
        <v>116</v>
      </c>
      <c r="F5708" s="36" t="s">
        <v>44</v>
      </c>
      <c r="G5708" s="36" t="s">
        <v>889</v>
      </c>
      <c r="H5708" s="9" t="s">
        <v>7904</v>
      </c>
      <c r="I5708" s="12">
        <v>0</v>
      </c>
      <c r="J5708" s="12">
        <v>1</v>
      </c>
      <c r="K5708" s="12">
        <v>0</v>
      </c>
      <c r="L5708" s="12">
        <v>0</v>
      </c>
      <c r="M5708" s="12">
        <v>0</v>
      </c>
      <c r="N5708" s="39">
        <v>0</v>
      </c>
      <c r="O5708" s="31">
        <v>0.47</v>
      </c>
      <c r="P5708" s="36" t="s">
        <v>99</v>
      </c>
    </row>
    <row r="5709" spans="1:16" ht="72" x14ac:dyDescent="0.25">
      <c r="A5709" s="34">
        <v>42001</v>
      </c>
      <c r="B5709" s="34">
        <v>42001</v>
      </c>
      <c r="C5709" s="11">
        <v>2014</v>
      </c>
      <c r="D5709" s="35" t="s">
        <v>115</v>
      </c>
      <c r="E5709" s="11" t="s">
        <v>116</v>
      </c>
      <c r="F5709" s="36" t="s">
        <v>19</v>
      </c>
      <c r="G5709" s="36" t="s">
        <v>2048</v>
      </c>
      <c r="H5709" s="9" t="s">
        <v>7905</v>
      </c>
      <c r="I5709" s="12">
        <v>2</v>
      </c>
      <c r="J5709" s="12">
        <v>18</v>
      </c>
      <c r="K5709" s="12">
        <v>0</v>
      </c>
      <c r="L5709" s="12">
        <v>0</v>
      </c>
      <c r="M5709" s="12">
        <v>0</v>
      </c>
      <c r="N5709" s="39">
        <v>0</v>
      </c>
      <c r="O5709" s="31">
        <v>0.42</v>
      </c>
      <c r="P5709" s="55" t="s">
        <v>99</v>
      </c>
    </row>
    <row r="5710" spans="1:16" ht="60" x14ac:dyDescent="0.25">
      <c r="A5710" s="34">
        <v>42001</v>
      </c>
      <c r="B5710" s="34">
        <v>42001</v>
      </c>
      <c r="C5710" s="11">
        <v>2014</v>
      </c>
      <c r="D5710" s="35" t="s">
        <v>115</v>
      </c>
      <c r="E5710" s="11" t="s">
        <v>116</v>
      </c>
      <c r="F5710" s="36" t="s">
        <v>165</v>
      </c>
      <c r="G5710" s="36" t="s">
        <v>7906</v>
      </c>
      <c r="H5710" s="9" t="s">
        <v>7907</v>
      </c>
      <c r="I5710" s="12">
        <v>0</v>
      </c>
      <c r="J5710" s="12">
        <v>19</v>
      </c>
      <c r="K5710" s="12">
        <v>0</v>
      </c>
      <c r="L5710" s="12">
        <v>0</v>
      </c>
      <c r="M5710" s="12">
        <v>0</v>
      </c>
      <c r="N5710" s="39">
        <v>0</v>
      </c>
      <c r="O5710" s="31">
        <v>0.42</v>
      </c>
      <c r="P5710" s="55" t="s">
        <v>99</v>
      </c>
    </row>
    <row r="5711" spans="1:16" ht="72" x14ac:dyDescent="0.25">
      <c r="A5711" s="34">
        <v>42001</v>
      </c>
      <c r="B5711" s="34">
        <v>42001</v>
      </c>
      <c r="C5711" s="11">
        <v>2014</v>
      </c>
      <c r="D5711" s="35" t="s">
        <v>115</v>
      </c>
      <c r="E5711" s="11" t="s">
        <v>116</v>
      </c>
      <c r="F5711" s="36" t="s">
        <v>97</v>
      </c>
      <c r="G5711" s="36" t="s">
        <v>428</v>
      </c>
      <c r="H5711" s="9" t="s">
        <v>7908</v>
      </c>
      <c r="I5711" s="12">
        <v>2</v>
      </c>
      <c r="J5711" s="12">
        <v>20</v>
      </c>
      <c r="K5711" s="12">
        <v>0</v>
      </c>
      <c r="L5711" s="12">
        <v>0</v>
      </c>
      <c r="M5711" s="12">
        <v>0</v>
      </c>
      <c r="N5711" s="39">
        <v>0</v>
      </c>
      <c r="O5711" s="31">
        <v>0.28999999999999998</v>
      </c>
      <c r="P5711" s="55" t="s">
        <v>99</v>
      </c>
    </row>
    <row r="5712" spans="1:16" ht="36" x14ac:dyDescent="0.25">
      <c r="A5712" s="52">
        <v>42005</v>
      </c>
      <c r="B5712" s="52">
        <v>42035</v>
      </c>
      <c r="C5712" s="53">
        <v>2015</v>
      </c>
      <c r="D5712" s="11" t="s">
        <v>34</v>
      </c>
      <c r="E5712" s="11" t="s">
        <v>323</v>
      </c>
      <c r="F5712" s="36" t="s">
        <v>162</v>
      </c>
      <c r="G5712" s="36" t="s">
        <v>16</v>
      </c>
      <c r="H5712" s="9" t="s">
        <v>7909</v>
      </c>
      <c r="I5712" s="10">
        <v>2</v>
      </c>
      <c r="J5712" s="12">
        <v>44</v>
      </c>
      <c r="K5712" s="12">
        <v>0</v>
      </c>
      <c r="L5712" s="12">
        <v>0</v>
      </c>
      <c r="M5712" s="12">
        <v>0</v>
      </c>
      <c r="N5712" s="39">
        <v>0</v>
      </c>
      <c r="O5712" s="31">
        <v>0</v>
      </c>
      <c r="P5712" s="53" t="s">
        <v>1960</v>
      </c>
    </row>
    <row r="5713" spans="1:16" ht="36" x14ac:dyDescent="0.25">
      <c r="A5713" s="52">
        <v>42005</v>
      </c>
      <c r="B5713" s="52">
        <v>42035</v>
      </c>
      <c r="C5713" s="53">
        <v>2015</v>
      </c>
      <c r="D5713" s="11" t="s">
        <v>34</v>
      </c>
      <c r="E5713" s="11" t="s">
        <v>323</v>
      </c>
      <c r="F5713" s="36" t="s">
        <v>28</v>
      </c>
      <c r="G5713" s="36" t="s">
        <v>16</v>
      </c>
      <c r="H5713" s="9" t="s">
        <v>7910</v>
      </c>
      <c r="I5713" s="10">
        <v>12</v>
      </c>
      <c r="J5713" s="12">
        <v>66</v>
      </c>
      <c r="K5713" s="12">
        <v>0</v>
      </c>
      <c r="L5713" s="12">
        <v>0</v>
      </c>
      <c r="M5713" s="12">
        <v>0</v>
      </c>
      <c r="N5713" s="39">
        <v>0</v>
      </c>
      <c r="O5713" s="31">
        <v>0</v>
      </c>
      <c r="P5713" s="53" t="s">
        <v>1960</v>
      </c>
    </row>
    <row r="5714" spans="1:16" ht="36" x14ac:dyDescent="0.25">
      <c r="A5714" s="52">
        <v>42005</v>
      </c>
      <c r="B5714" s="52">
        <v>42035</v>
      </c>
      <c r="C5714" s="53">
        <v>2015</v>
      </c>
      <c r="D5714" s="11" t="s">
        <v>34</v>
      </c>
      <c r="E5714" s="11" t="s">
        <v>323</v>
      </c>
      <c r="F5714" s="36" t="s">
        <v>253</v>
      </c>
      <c r="G5714" s="36" t="s">
        <v>16</v>
      </c>
      <c r="H5714" s="9" t="s">
        <v>7911</v>
      </c>
      <c r="I5714" s="10">
        <v>1</v>
      </c>
      <c r="J5714" s="12">
        <v>5</v>
      </c>
      <c r="K5714" s="12">
        <v>0</v>
      </c>
      <c r="L5714" s="12">
        <v>0</v>
      </c>
      <c r="M5714" s="12">
        <v>0</v>
      </c>
      <c r="N5714" s="39">
        <v>0</v>
      </c>
      <c r="O5714" s="31">
        <v>0</v>
      </c>
      <c r="P5714" s="53" t="s">
        <v>1960</v>
      </c>
    </row>
    <row r="5715" spans="1:16" ht="24" x14ac:dyDescent="0.25">
      <c r="A5715" s="52">
        <v>42005</v>
      </c>
      <c r="B5715" s="52">
        <v>42035</v>
      </c>
      <c r="C5715" s="53">
        <v>2015</v>
      </c>
      <c r="D5715" s="11" t="s">
        <v>34</v>
      </c>
      <c r="E5715" s="11" t="s">
        <v>323</v>
      </c>
      <c r="F5715" s="36" t="s">
        <v>30</v>
      </c>
      <c r="G5715" s="36" t="s">
        <v>16</v>
      </c>
      <c r="H5715" s="9" t="s">
        <v>7912</v>
      </c>
      <c r="I5715" s="10">
        <v>2</v>
      </c>
      <c r="J5715" s="12">
        <v>12</v>
      </c>
      <c r="K5715" s="12">
        <v>0</v>
      </c>
      <c r="L5715" s="12">
        <v>0</v>
      </c>
      <c r="M5715" s="12">
        <v>0</v>
      </c>
      <c r="N5715" s="39">
        <v>0</v>
      </c>
      <c r="O5715" s="31">
        <v>0</v>
      </c>
      <c r="P5715" s="53" t="s">
        <v>1960</v>
      </c>
    </row>
    <row r="5716" spans="1:16" ht="36" x14ac:dyDescent="0.25">
      <c r="A5716" s="52">
        <v>42005</v>
      </c>
      <c r="B5716" s="52">
        <v>42035</v>
      </c>
      <c r="C5716" s="53">
        <v>2015</v>
      </c>
      <c r="D5716" s="11" t="s">
        <v>34</v>
      </c>
      <c r="E5716" s="11" t="s">
        <v>323</v>
      </c>
      <c r="F5716" s="36" t="s">
        <v>21</v>
      </c>
      <c r="G5716" s="36" t="s">
        <v>16</v>
      </c>
      <c r="H5716" s="9" t="s">
        <v>7913</v>
      </c>
      <c r="I5716" s="10">
        <v>1</v>
      </c>
      <c r="J5716" s="12">
        <v>37</v>
      </c>
      <c r="K5716" s="12">
        <v>0</v>
      </c>
      <c r="L5716" s="12">
        <v>0</v>
      </c>
      <c r="M5716" s="12">
        <v>0</v>
      </c>
      <c r="N5716" s="39">
        <v>0</v>
      </c>
      <c r="O5716" s="31">
        <v>0</v>
      </c>
      <c r="P5716" s="53" t="s">
        <v>1960</v>
      </c>
    </row>
    <row r="5717" spans="1:16" ht="36" x14ac:dyDescent="0.25">
      <c r="A5717" s="52">
        <v>42005</v>
      </c>
      <c r="B5717" s="52">
        <v>42035</v>
      </c>
      <c r="C5717" s="53">
        <v>2015</v>
      </c>
      <c r="D5717" s="11" t="s">
        <v>34</v>
      </c>
      <c r="E5717" s="11" t="s">
        <v>323</v>
      </c>
      <c r="F5717" s="36" t="s">
        <v>47</v>
      </c>
      <c r="G5717" s="36" t="s">
        <v>16</v>
      </c>
      <c r="H5717" s="9" t="s">
        <v>7914</v>
      </c>
      <c r="I5717" s="10">
        <v>8</v>
      </c>
      <c r="J5717" s="12">
        <v>362</v>
      </c>
      <c r="K5717" s="12">
        <v>0</v>
      </c>
      <c r="L5717" s="12">
        <v>0</v>
      </c>
      <c r="M5717" s="12">
        <v>0</v>
      </c>
      <c r="N5717" s="39">
        <v>0</v>
      </c>
      <c r="O5717" s="31">
        <v>0</v>
      </c>
      <c r="P5717" s="53" t="s">
        <v>1960</v>
      </c>
    </row>
    <row r="5718" spans="1:16" ht="24" x14ac:dyDescent="0.25">
      <c r="A5718" s="52">
        <v>42005</v>
      </c>
      <c r="B5718" s="52">
        <v>42035</v>
      </c>
      <c r="C5718" s="53">
        <v>2015</v>
      </c>
      <c r="D5718" s="11" t="s">
        <v>34</v>
      </c>
      <c r="E5718" s="11" t="s">
        <v>323</v>
      </c>
      <c r="F5718" s="36" t="s">
        <v>59</v>
      </c>
      <c r="G5718" s="36" t="s">
        <v>16</v>
      </c>
      <c r="H5718" s="9" t="s">
        <v>7915</v>
      </c>
      <c r="I5718" s="10">
        <v>1</v>
      </c>
      <c r="J5718" s="12">
        <v>6</v>
      </c>
      <c r="K5718" s="12">
        <v>0</v>
      </c>
      <c r="L5718" s="12">
        <v>0</v>
      </c>
      <c r="M5718" s="12">
        <v>0</v>
      </c>
      <c r="N5718" s="39">
        <v>0</v>
      </c>
      <c r="O5718" s="31">
        <v>0</v>
      </c>
      <c r="P5718" s="53" t="s">
        <v>1960</v>
      </c>
    </row>
    <row r="5719" spans="1:16" ht="36" x14ac:dyDescent="0.25">
      <c r="A5719" s="52">
        <v>42005</v>
      </c>
      <c r="B5719" s="52">
        <v>42035</v>
      </c>
      <c r="C5719" s="53">
        <v>2015</v>
      </c>
      <c r="D5719" s="11" t="s">
        <v>34</v>
      </c>
      <c r="E5719" s="11" t="s">
        <v>323</v>
      </c>
      <c r="F5719" s="36" t="s">
        <v>189</v>
      </c>
      <c r="G5719" s="36" t="s">
        <v>16</v>
      </c>
      <c r="H5719" s="9" t="s">
        <v>7916</v>
      </c>
      <c r="I5719" s="10">
        <v>1</v>
      </c>
      <c r="J5719" s="12">
        <v>13</v>
      </c>
      <c r="K5719" s="12">
        <v>0</v>
      </c>
      <c r="L5719" s="12">
        <v>0</v>
      </c>
      <c r="M5719" s="12">
        <v>0</v>
      </c>
      <c r="N5719" s="39">
        <v>0</v>
      </c>
      <c r="O5719" s="31">
        <v>0</v>
      </c>
      <c r="P5719" s="53" t="s">
        <v>1960</v>
      </c>
    </row>
    <row r="5720" spans="1:16" ht="24" x14ac:dyDescent="0.25">
      <c r="A5720" s="52">
        <v>42005</v>
      </c>
      <c r="B5720" s="52">
        <v>42035</v>
      </c>
      <c r="C5720" s="53">
        <v>2015</v>
      </c>
      <c r="D5720" s="11" t="s">
        <v>34</v>
      </c>
      <c r="E5720" s="11" t="s">
        <v>323</v>
      </c>
      <c r="F5720" s="36" t="s">
        <v>598</v>
      </c>
      <c r="G5720" s="36" t="s">
        <v>16</v>
      </c>
      <c r="H5720" s="9" t="s">
        <v>7917</v>
      </c>
      <c r="I5720" s="10">
        <v>1</v>
      </c>
      <c r="J5720" s="12">
        <v>2</v>
      </c>
      <c r="K5720" s="12">
        <v>0</v>
      </c>
      <c r="L5720" s="12">
        <v>0</v>
      </c>
      <c r="M5720" s="12">
        <v>0</v>
      </c>
      <c r="N5720" s="39">
        <v>0</v>
      </c>
      <c r="O5720" s="31">
        <v>0</v>
      </c>
      <c r="P5720" s="53" t="s">
        <v>1960</v>
      </c>
    </row>
    <row r="5721" spans="1:16" x14ac:dyDescent="0.25">
      <c r="A5721" s="52">
        <v>42005</v>
      </c>
      <c r="B5721" s="52">
        <v>42035</v>
      </c>
      <c r="C5721" s="53">
        <v>2015</v>
      </c>
      <c r="D5721" s="11" t="s">
        <v>34</v>
      </c>
      <c r="E5721" s="11" t="s">
        <v>323</v>
      </c>
      <c r="F5721" s="36" t="s">
        <v>19</v>
      </c>
      <c r="G5721" s="36" t="s">
        <v>16</v>
      </c>
      <c r="H5721" s="9" t="s">
        <v>7918</v>
      </c>
      <c r="I5721" s="10">
        <v>0</v>
      </c>
      <c r="J5721" s="12">
        <v>17</v>
      </c>
      <c r="K5721" s="12">
        <v>0</v>
      </c>
      <c r="L5721" s="12">
        <v>0</v>
      </c>
      <c r="M5721" s="12">
        <v>0</v>
      </c>
      <c r="N5721" s="39">
        <v>0</v>
      </c>
      <c r="O5721" s="31">
        <v>0</v>
      </c>
      <c r="P5721" s="53" t="s">
        <v>1960</v>
      </c>
    </row>
    <row r="5722" spans="1:16" x14ac:dyDescent="0.25">
      <c r="A5722" s="52">
        <v>42005</v>
      </c>
      <c r="B5722" s="52">
        <v>42035</v>
      </c>
      <c r="C5722" s="53">
        <v>2015</v>
      </c>
      <c r="D5722" s="11" t="s">
        <v>34</v>
      </c>
      <c r="E5722" s="11" t="s">
        <v>323</v>
      </c>
      <c r="F5722" s="36" t="s">
        <v>57</v>
      </c>
      <c r="G5722" s="36" t="s">
        <v>16</v>
      </c>
      <c r="H5722" s="9" t="s">
        <v>7919</v>
      </c>
      <c r="I5722" s="10">
        <v>0</v>
      </c>
      <c r="J5722" s="12">
        <v>7</v>
      </c>
      <c r="K5722" s="12">
        <v>0</v>
      </c>
      <c r="L5722" s="12">
        <v>0</v>
      </c>
      <c r="M5722" s="12">
        <v>0</v>
      </c>
      <c r="N5722" s="39">
        <v>0</v>
      </c>
      <c r="O5722" s="31">
        <v>0</v>
      </c>
      <c r="P5722" s="53" t="s">
        <v>1960</v>
      </c>
    </row>
    <row r="5723" spans="1:16" ht="24" x14ac:dyDescent="0.25">
      <c r="A5723" s="52">
        <v>42005</v>
      </c>
      <c r="B5723" s="52">
        <v>42035</v>
      </c>
      <c r="C5723" s="53">
        <v>2015</v>
      </c>
      <c r="D5723" s="11" t="s">
        <v>34</v>
      </c>
      <c r="E5723" s="11" t="s">
        <v>323</v>
      </c>
      <c r="F5723" s="36" t="s">
        <v>77</v>
      </c>
      <c r="G5723" s="36" t="s">
        <v>16</v>
      </c>
      <c r="H5723" s="9" t="s">
        <v>7920</v>
      </c>
      <c r="I5723" s="10">
        <v>0</v>
      </c>
      <c r="J5723" s="12">
        <v>8</v>
      </c>
      <c r="K5723" s="12">
        <v>0</v>
      </c>
      <c r="L5723" s="12">
        <v>0</v>
      </c>
      <c r="M5723" s="12">
        <v>0</v>
      </c>
      <c r="N5723" s="39">
        <v>0</v>
      </c>
      <c r="O5723" s="31">
        <v>0</v>
      </c>
      <c r="P5723" s="53" t="s">
        <v>1960</v>
      </c>
    </row>
    <row r="5724" spans="1:16" ht="24" x14ac:dyDescent="0.25">
      <c r="A5724" s="52">
        <v>42005</v>
      </c>
      <c r="B5724" s="52">
        <v>42035</v>
      </c>
      <c r="C5724" s="53">
        <v>2015</v>
      </c>
      <c r="D5724" s="11" t="s">
        <v>34</v>
      </c>
      <c r="E5724" s="11" t="s">
        <v>323</v>
      </c>
      <c r="F5724" s="36" t="s">
        <v>65</v>
      </c>
      <c r="G5724" s="36" t="s">
        <v>16</v>
      </c>
      <c r="H5724" s="9" t="s">
        <v>7921</v>
      </c>
      <c r="I5724" s="10">
        <v>0</v>
      </c>
      <c r="J5724" s="12">
        <v>1</v>
      </c>
      <c r="K5724" s="12">
        <v>0</v>
      </c>
      <c r="L5724" s="12">
        <v>0</v>
      </c>
      <c r="M5724" s="12">
        <v>0</v>
      </c>
      <c r="N5724" s="39">
        <v>0</v>
      </c>
      <c r="O5724" s="31">
        <v>0</v>
      </c>
      <c r="P5724" s="53" t="s">
        <v>1960</v>
      </c>
    </row>
    <row r="5725" spans="1:16" x14ac:dyDescent="0.25">
      <c r="A5725" s="52">
        <v>42005</v>
      </c>
      <c r="B5725" s="52">
        <v>42035</v>
      </c>
      <c r="C5725" s="53">
        <v>2015</v>
      </c>
      <c r="D5725" s="11" t="s">
        <v>34</v>
      </c>
      <c r="E5725" s="11" t="s">
        <v>323</v>
      </c>
      <c r="F5725" s="36" t="s">
        <v>15</v>
      </c>
      <c r="G5725" s="36" t="s">
        <v>16</v>
      </c>
      <c r="H5725" s="9" t="s">
        <v>7921</v>
      </c>
      <c r="I5725" s="10">
        <v>0</v>
      </c>
      <c r="J5725" s="12">
        <v>1</v>
      </c>
      <c r="K5725" s="12">
        <v>0</v>
      </c>
      <c r="L5725" s="12">
        <v>0</v>
      </c>
      <c r="M5725" s="12">
        <v>0</v>
      </c>
      <c r="N5725" s="39">
        <v>0</v>
      </c>
      <c r="O5725" s="31">
        <v>0</v>
      </c>
      <c r="P5725" s="53" t="s">
        <v>1960</v>
      </c>
    </row>
    <row r="5726" spans="1:16" x14ac:dyDescent="0.25">
      <c r="A5726" s="52">
        <v>42005</v>
      </c>
      <c r="B5726" s="52">
        <v>42035</v>
      </c>
      <c r="C5726" s="53">
        <v>2015</v>
      </c>
      <c r="D5726" s="11" t="s">
        <v>34</v>
      </c>
      <c r="E5726" s="11" t="s">
        <v>323</v>
      </c>
      <c r="F5726" s="36" t="s">
        <v>55</v>
      </c>
      <c r="G5726" s="36" t="s">
        <v>16</v>
      </c>
      <c r="H5726" s="9" t="s">
        <v>7922</v>
      </c>
      <c r="I5726" s="10">
        <v>0</v>
      </c>
      <c r="J5726" s="12">
        <v>3</v>
      </c>
      <c r="K5726" s="12">
        <v>0</v>
      </c>
      <c r="L5726" s="12">
        <v>0</v>
      </c>
      <c r="M5726" s="12">
        <v>0</v>
      </c>
      <c r="N5726" s="39">
        <v>0</v>
      </c>
      <c r="O5726" s="31">
        <v>0</v>
      </c>
      <c r="P5726" s="53" t="s">
        <v>1960</v>
      </c>
    </row>
    <row r="5727" spans="1:16" ht="24" x14ac:dyDescent="0.25">
      <c r="A5727" s="52">
        <v>42005</v>
      </c>
      <c r="B5727" s="52">
        <v>42035</v>
      </c>
      <c r="C5727" s="53">
        <v>2015</v>
      </c>
      <c r="D5727" s="11" t="s">
        <v>34</v>
      </c>
      <c r="E5727" s="11" t="s">
        <v>323</v>
      </c>
      <c r="F5727" s="36" t="s">
        <v>42</v>
      </c>
      <c r="G5727" s="36" t="s">
        <v>16</v>
      </c>
      <c r="H5727" s="9" t="s">
        <v>7921</v>
      </c>
      <c r="I5727" s="10">
        <v>0</v>
      </c>
      <c r="J5727" s="12">
        <v>1</v>
      </c>
      <c r="K5727" s="12">
        <v>0</v>
      </c>
      <c r="L5727" s="12">
        <v>0</v>
      </c>
      <c r="M5727" s="12">
        <v>0</v>
      </c>
      <c r="N5727" s="39">
        <v>0</v>
      </c>
      <c r="O5727" s="31">
        <v>0</v>
      </c>
      <c r="P5727" s="53" t="s">
        <v>1960</v>
      </c>
    </row>
    <row r="5728" spans="1:16" x14ac:dyDescent="0.25">
      <c r="A5728" s="52">
        <v>42005</v>
      </c>
      <c r="B5728" s="52">
        <v>42035</v>
      </c>
      <c r="C5728" s="53">
        <v>2015</v>
      </c>
      <c r="D5728" s="11" t="s">
        <v>34</v>
      </c>
      <c r="E5728" s="11" t="s">
        <v>323</v>
      </c>
      <c r="F5728" s="36" t="s">
        <v>69</v>
      </c>
      <c r="G5728" s="36" t="s">
        <v>16</v>
      </c>
      <c r="H5728" s="9" t="s">
        <v>7921</v>
      </c>
      <c r="I5728" s="10">
        <v>0</v>
      </c>
      <c r="J5728" s="12">
        <v>1</v>
      </c>
      <c r="K5728" s="12">
        <v>0</v>
      </c>
      <c r="L5728" s="12">
        <v>0</v>
      </c>
      <c r="M5728" s="12">
        <v>0</v>
      </c>
      <c r="N5728" s="39">
        <v>0</v>
      </c>
      <c r="O5728" s="31">
        <v>0</v>
      </c>
      <c r="P5728" s="53" t="s">
        <v>1960</v>
      </c>
    </row>
    <row r="5729" spans="1:16" ht="36" x14ac:dyDescent="0.25">
      <c r="A5729" s="52">
        <v>42005</v>
      </c>
      <c r="B5729" s="52">
        <v>42035</v>
      </c>
      <c r="C5729" s="53">
        <v>2015</v>
      </c>
      <c r="D5729" s="11" t="s">
        <v>34</v>
      </c>
      <c r="E5729" s="11" t="s">
        <v>323</v>
      </c>
      <c r="F5729" s="36" t="s">
        <v>72</v>
      </c>
      <c r="G5729" s="36" t="s">
        <v>16</v>
      </c>
      <c r="H5729" s="9" t="s">
        <v>7923</v>
      </c>
      <c r="I5729" s="10">
        <v>0</v>
      </c>
      <c r="J5729" s="12">
        <v>2</v>
      </c>
      <c r="K5729" s="12">
        <v>0</v>
      </c>
      <c r="L5729" s="12">
        <v>0</v>
      </c>
      <c r="M5729" s="12">
        <v>0</v>
      </c>
      <c r="N5729" s="39">
        <v>0</v>
      </c>
      <c r="O5729" s="31">
        <v>0</v>
      </c>
      <c r="P5729" s="53" t="s">
        <v>1960</v>
      </c>
    </row>
    <row r="5730" spans="1:16" ht="24" x14ac:dyDescent="0.25">
      <c r="A5730" s="34">
        <v>42005</v>
      </c>
      <c r="B5730" s="34">
        <v>42369</v>
      </c>
      <c r="C5730" s="53">
        <v>2015</v>
      </c>
      <c r="D5730" s="35" t="s">
        <v>13</v>
      </c>
      <c r="E5730" s="11" t="s">
        <v>14</v>
      </c>
      <c r="F5730" s="36" t="s">
        <v>65</v>
      </c>
      <c r="G5730" s="36" t="s">
        <v>1272</v>
      </c>
      <c r="H5730" s="9" t="s">
        <v>7924</v>
      </c>
      <c r="I5730" s="13">
        <v>0</v>
      </c>
      <c r="J5730" s="12">
        <v>0</v>
      </c>
      <c r="K5730" s="13">
        <v>0</v>
      </c>
      <c r="L5730" s="13">
        <v>0</v>
      </c>
      <c r="M5730" s="12">
        <v>0</v>
      </c>
      <c r="N5730" s="39">
        <v>608.79999999999995</v>
      </c>
      <c r="O5730" s="31">
        <v>0.60880000000000001</v>
      </c>
      <c r="P5730" s="11" t="s">
        <v>18</v>
      </c>
    </row>
    <row r="5731" spans="1:16" ht="36" x14ac:dyDescent="0.25">
      <c r="A5731" s="34">
        <v>42005</v>
      </c>
      <c r="B5731" s="34">
        <v>42369</v>
      </c>
      <c r="C5731" s="53">
        <v>2015</v>
      </c>
      <c r="D5731" s="35" t="s">
        <v>13</v>
      </c>
      <c r="E5731" s="11" t="s">
        <v>14</v>
      </c>
      <c r="F5731" s="36" t="s">
        <v>28</v>
      </c>
      <c r="G5731" s="36" t="s">
        <v>16</v>
      </c>
      <c r="H5731" s="9" t="s">
        <v>7925</v>
      </c>
      <c r="I5731" s="13">
        <v>0</v>
      </c>
      <c r="J5731" s="12">
        <v>0</v>
      </c>
      <c r="K5731" s="13">
        <v>0</v>
      </c>
      <c r="L5731" s="13">
        <v>0</v>
      </c>
      <c r="M5731" s="12">
        <v>0</v>
      </c>
      <c r="N5731" s="39">
        <v>18589.43</v>
      </c>
      <c r="O5731" s="31">
        <v>18.58943</v>
      </c>
      <c r="P5731" s="11" t="s">
        <v>18</v>
      </c>
    </row>
    <row r="5732" spans="1:16" ht="36" x14ac:dyDescent="0.25">
      <c r="A5732" s="34">
        <v>42005</v>
      </c>
      <c r="B5732" s="34">
        <v>42369</v>
      </c>
      <c r="C5732" s="53">
        <v>2015</v>
      </c>
      <c r="D5732" s="35" t="s">
        <v>13</v>
      </c>
      <c r="E5732" s="11" t="s">
        <v>14</v>
      </c>
      <c r="F5732" s="36" t="s">
        <v>72</v>
      </c>
      <c r="G5732" s="36" t="s">
        <v>16</v>
      </c>
      <c r="H5732" s="9" t="s">
        <v>7926</v>
      </c>
      <c r="I5732" s="13">
        <v>0</v>
      </c>
      <c r="J5732" s="12">
        <v>0</v>
      </c>
      <c r="K5732" s="13">
        <v>0</v>
      </c>
      <c r="L5732" s="13">
        <v>0</v>
      </c>
      <c r="M5732" s="12">
        <v>0</v>
      </c>
      <c r="N5732" s="39">
        <v>1940.83</v>
      </c>
      <c r="O5732" s="31">
        <v>1.9408300000000001</v>
      </c>
      <c r="P5732" s="11" t="s">
        <v>18</v>
      </c>
    </row>
    <row r="5733" spans="1:16" ht="36" x14ac:dyDescent="0.25">
      <c r="A5733" s="34">
        <v>42005</v>
      </c>
      <c r="B5733" s="34">
        <v>42369</v>
      </c>
      <c r="C5733" s="53">
        <v>2015</v>
      </c>
      <c r="D5733" s="35" t="s">
        <v>13</v>
      </c>
      <c r="E5733" s="11" t="s">
        <v>14</v>
      </c>
      <c r="F5733" s="36" t="s">
        <v>189</v>
      </c>
      <c r="G5733" s="36" t="s">
        <v>16</v>
      </c>
      <c r="H5733" s="9" t="s">
        <v>7927</v>
      </c>
      <c r="I5733" s="13">
        <v>0</v>
      </c>
      <c r="J5733" s="12">
        <v>0</v>
      </c>
      <c r="K5733" s="13">
        <v>0</v>
      </c>
      <c r="L5733" s="13">
        <v>0</v>
      </c>
      <c r="M5733" s="12">
        <v>0</v>
      </c>
      <c r="N5733" s="39">
        <v>6530</v>
      </c>
      <c r="O5733" s="31">
        <v>6.53</v>
      </c>
      <c r="P5733" s="11" t="s">
        <v>18</v>
      </c>
    </row>
    <row r="5734" spans="1:16" ht="36" x14ac:dyDescent="0.25">
      <c r="A5734" s="34">
        <v>42005</v>
      </c>
      <c r="B5734" s="34">
        <v>42369</v>
      </c>
      <c r="C5734" s="53">
        <v>2015</v>
      </c>
      <c r="D5734" s="35" t="s">
        <v>13</v>
      </c>
      <c r="E5734" s="11" t="s">
        <v>14</v>
      </c>
      <c r="F5734" s="36" t="s">
        <v>36</v>
      </c>
      <c r="G5734" s="36" t="s">
        <v>16</v>
      </c>
      <c r="H5734" s="9" t="s">
        <v>7928</v>
      </c>
      <c r="I5734" s="13">
        <v>0</v>
      </c>
      <c r="J5734" s="12">
        <v>0</v>
      </c>
      <c r="K5734" s="13">
        <v>0</v>
      </c>
      <c r="L5734" s="13">
        <v>0</v>
      </c>
      <c r="M5734" s="12">
        <v>0</v>
      </c>
      <c r="N5734" s="39">
        <v>5104.6499999999996</v>
      </c>
      <c r="O5734" s="31">
        <v>5.1046500000000004</v>
      </c>
      <c r="P5734" s="11" t="s">
        <v>18</v>
      </c>
    </row>
    <row r="5735" spans="1:16" ht="36" x14ac:dyDescent="0.25">
      <c r="A5735" s="34">
        <v>42005</v>
      </c>
      <c r="B5735" s="34">
        <v>42369</v>
      </c>
      <c r="C5735" s="53">
        <v>2015</v>
      </c>
      <c r="D5735" s="35" t="s">
        <v>13</v>
      </c>
      <c r="E5735" s="11" t="s">
        <v>14</v>
      </c>
      <c r="F5735" s="36" t="s">
        <v>21</v>
      </c>
      <c r="G5735" s="36" t="s">
        <v>16</v>
      </c>
      <c r="H5735" s="9" t="s">
        <v>7929</v>
      </c>
      <c r="I5735" s="13">
        <v>0</v>
      </c>
      <c r="J5735" s="12">
        <v>0</v>
      </c>
      <c r="K5735" s="13">
        <v>0</v>
      </c>
      <c r="L5735" s="13">
        <v>0</v>
      </c>
      <c r="M5735" s="12">
        <v>0</v>
      </c>
      <c r="N5735" s="39">
        <v>1974.05</v>
      </c>
      <c r="O5735" s="31">
        <v>1.9740500000000001</v>
      </c>
      <c r="P5735" s="11" t="s">
        <v>18</v>
      </c>
    </row>
    <row r="5736" spans="1:16" ht="24" x14ac:dyDescent="0.25">
      <c r="A5736" s="34">
        <v>42005</v>
      </c>
      <c r="B5736" s="34">
        <v>42369</v>
      </c>
      <c r="C5736" s="53">
        <v>2015</v>
      </c>
      <c r="D5736" s="35" t="s">
        <v>13</v>
      </c>
      <c r="E5736" s="11" t="s">
        <v>14</v>
      </c>
      <c r="F5736" s="36" t="s">
        <v>57</v>
      </c>
      <c r="G5736" s="36" t="s">
        <v>16</v>
      </c>
      <c r="H5736" s="9" t="s">
        <v>7930</v>
      </c>
      <c r="I5736" s="13">
        <v>0</v>
      </c>
      <c r="J5736" s="12">
        <v>0</v>
      </c>
      <c r="K5736" s="13">
        <v>0</v>
      </c>
      <c r="L5736" s="13">
        <v>0</v>
      </c>
      <c r="M5736" s="12">
        <v>0</v>
      </c>
      <c r="N5736" s="39">
        <v>724.54</v>
      </c>
      <c r="O5736" s="31">
        <v>0.72453999999999996</v>
      </c>
      <c r="P5736" s="11" t="s">
        <v>18</v>
      </c>
    </row>
    <row r="5737" spans="1:16" ht="24" x14ac:dyDescent="0.25">
      <c r="A5737" s="34">
        <v>42005</v>
      </c>
      <c r="B5737" s="34">
        <v>42369</v>
      </c>
      <c r="C5737" s="53">
        <v>2015</v>
      </c>
      <c r="D5737" s="35" t="s">
        <v>13</v>
      </c>
      <c r="E5737" s="11" t="s">
        <v>14</v>
      </c>
      <c r="F5737" s="36" t="s">
        <v>78</v>
      </c>
      <c r="G5737" s="36" t="s">
        <v>16</v>
      </c>
      <c r="H5737" s="9" t="s">
        <v>7931</v>
      </c>
      <c r="I5737" s="13">
        <v>0</v>
      </c>
      <c r="J5737" s="12">
        <v>0</v>
      </c>
      <c r="K5737" s="13">
        <v>0</v>
      </c>
      <c r="L5737" s="13">
        <v>0</v>
      </c>
      <c r="M5737" s="12">
        <v>0</v>
      </c>
      <c r="N5737" s="39">
        <v>115.51</v>
      </c>
      <c r="O5737" s="31">
        <v>0.11551</v>
      </c>
      <c r="P5737" s="11" t="s">
        <v>18</v>
      </c>
    </row>
    <row r="5738" spans="1:16" ht="24" x14ac:dyDescent="0.25">
      <c r="A5738" s="34">
        <v>42005</v>
      </c>
      <c r="B5738" s="34">
        <v>42369</v>
      </c>
      <c r="C5738" s="53">
        <v>2015</v>
      </c>
      <c r="D5738" s="35" t="s">
        <v>13</v>
      </c>
      <c r="E5738" s="11" t="s">
        <v>14</v>
      </c>
      <c r="F5738" s="36" t="s">
        <v>165</v>
      </c>
      <c r="G5738" s="36" t="s">
        <v>16</v>
      </c>
      <c r="H5738" s="9" t="s">
        <v>7932</v>
      </c>
      <c r="I5738" s="13">
        <v>0</v>
      </c>
      <c r="J5738" s="12">
        <v>0</v>
      </c>
      <c r="K5738" s="13">
        <v>0</v>
      </c>
      <c r="L5738" s="13">
        <v>0</v>
      </c>
      <c r="M5738" s="13">
        <v>0</v>
      </c>
      <c r="N5738" s="39">
        <v>787.68</v>
      </c>
      <c r="O5738" s="31">
        <v>0.78768000000000005</v>
      </c>
      <c r="P5738" s="56" t="s">
        <v>18</v>
      </c>
    </row>
    <row r="5739" spans="1:16" ht="36" x14ac:dyDescent="0.25">
      <c r="A5739" s="34">
        <v>42005</v>
      </c>
      <c r="B5739" s="34">
        <v>42369</v>
      </c>
      <c r="C5739" s="53">
        <v>2015</v>
      </c>
      <c r="D5739" s="35" t="s">
        <v>13</v>
      </c>
      <c r="E5739" s="11" t="s">
        <v>14</v>
      </c>
      <c r="F5739" s="36" t="s">
        <v>24</v>
      </c>
      <c r="G5739" s="36" t="s">
        <v>16</v>
      </c>
      <c r="H5739" s="9" t="s">
        <v>7933</v>
      </c>
      <c r="I5739" s="13">
        <v>0</v>
      </c>
      <c r="J5739" s="12">
        <v>0</v>
      </c>
      <c r="K5739" s="13">
        <v>0</v>
      </c>
      <c r="L5739" s="13">
        <v>0</v>
      </c>
      <c r="M5739" s="12">
        <v>0</v>
      </c>
      <c r="N5739" s="39">
        <v>658.56</v>
      </c>
      <c r="O5739" s="31">
        <v>0.65856000000000003</v>
      </c>
      <c r="P5739" s="11" t="s">
        <v>18</v>
      </c>
    </row>
    <row r="5740" spans="1:16" ht="24" x14ac:dyDescent="0.25">
      <c r="A5740" s="34">
        <v>42005</v>
      </c>
      <c r="B5740" s="34">
        <v>42369</v>
      </c>
      <c r="C5740" s="53">
        <v>2015</v>
      </c>
      <c r="D5740" s="35" t="s">
        <v>13</v>
      </c>
      <c r="E5740" s="11" t="s">
        <v>14</v>
      </c>
      <c r="F5740" s="36" t="s">
        <v>55</v>
      </c>
      <c r="G5740" s="36" t="s">
        <v>16</v>
      </c>
      <c r="H5740" s="9" t="s">
        <v>7934</v>
      </c>
      <c r="I5740" s="13">
        <v>0</v>
      </c>
      <c r="J5740" s="12">
        <v>0</v>
      </c>
      <c r="K5740" s="13">
        <v>0</v>
      </c>
      <c r="L5740" s="13">
        <v>0</v>
      </c>
      <c r="M5740" s="12">
        <v>0</v>
      </c>
      <c r="N5740" s="39">
        <v>676.98</v>
      </c>
      <c r="O5740" s="31">
        <v>0.67698000000000003</v>
      </c>
      <c r="P5740" s="11" t="s">
        <v>18</v>
      </c>
    </row>
    <row r="5741" spans="1:16" ht="24" x14ac:dyDescent="0.25">
      <c r="A5741" s="34">
        <v>42005</v>
      </c>
      <c r="B5741" s="34">
        <v>42369</v>
      </c>
      <c r="C5741" s="53">
        <v>2015</v>
      </c>
      <c r="D5741" s="35" t="s">
        <v>13</v>
      </c>
      <c r="E5741" s="11" t="s">
        <v>14</v>
      </c>
      <c r="F5741" s="36" t="s">
        <v>15</v>
      </c>
      <c r="G5741" s="36" t="s">
        <v>16</v>
      </c>
      <c r="H5741" s="9" t="s">
        <v>7935</v>
      </c>
      <c r="I5741" s="13">
        <v>0</v>
      </c>
      <c r="J5741" s="12">
        <v>0</v>
      </c>
      <c r="K5741" s="13">
        <v>0</v>
      </c>
      <c r="L5741" s="13">
        <v>0</v>
      </c>
      <c r="M5741" s="12">
        <v>0</v>
      </c>
      <c r="N5741" s="39">
        <v>5487.08</v>
      </c>
      <c r="O5741" s="31">
        <v>5.4870799999999997</v>
      </c>
      <c r="P5741" s="11" t="s">
        <v>18</v>
      </c>
    </row>
    <row r="5742" spans="1:16" ht="24" x14ac:dyDescent="0.25">
      <c r="A5742" s="34">
        <v>42005</v>
      </c>
      <c r="B5742" s="34">
        <v>42369</v>
      </c>
      <c r="C5742" s="53">
        <v>2015</v>
      </c>
      <c r="D5742" s="35" t="s">
        <v>13</v>
      </c>
      <c r="E5742" s="11" t="s">
        <v>14</v>
      </c>
      <c r="F5742" s="36" t="s">
        <v>155</v>
      </c>
      <c r="G5742" s="36" t="s">
        <v>16</v>
      </c>
      <c r="H5742" s="9" t="s">
        <v>7936</v>
      </c>
      <c r="I5742" s="13">
        <v>0</v>
      </c>
      <c r="J5742" s="12">
        <v>0</v>
      </c>
      <c r="K5742" s="13">
        <v>0</v>
      </c>
      <c r="L5742" s="13">
        <v>0</v>
      </c>
      <c r="M5742" s="12">
        <v>0</v>
      </c>
      <c r="N5742" s="39">
        <v>112.65</v>
      </c>
      <c r="O5742" s="31">
        <v>0.11265</v>
      </c>
      <c r="P5742" s="11" t="s">
        <v>18</v>
      </c>
    </row>
    <row r="5743" spans="1:16" ht="36" x14ac:dyDescent="0.25">
      <c r="A5743" s="34">
        <v>42005</v>
      </c>
      <c r="B5743" s="34">
        <v>42369</v>
      </c>
      <c r="C5743" s="53">
        <v>2015</v>
      </c>
      <c r="D5743" s="35" t="s">
        <v>13</v>
      </c>
      <c r="E5743" s="11" t="s">
        <v>14</v>
      </c>
      <c r="F5743" s="36" t="s">
        <v>19</v>
      </c>
      <c r="G5743" s="36" t="s">
        <v>16</v>
      </c>
      <c r="H5743" s="9" t="s">
        <v>7937</v>
      </c>
      <c r="I5743" s="13">
        <v>0</v>
      </c>
      <c r="J5743" s="12">
        <v>0</v>
      </c>
      <c r="K5743" s="13">
        <v>0</v>
      </c>
      <c r="L5743" s="13">
        <v>0</v>
      </c>
      <c r="M5743" s="12">
        <v>0</v>
      </c>
      <c r="N5743" s="39">
        <v>8018.5</v>
      </c>
      <c r="O5743" s="31">
        <v>8.0184999999999995</v>
      </c>
      <c r="P5743" s="11" t="s">
        <v>18</v>
      </c>
    </row>
    <row r="5744" spans="1:16" ht="36" x14ac:dyDescent="0.25">
      <c r="A5744" s="34">
        <v>42005</v>
      </c>
      <c r="B5744" s="34">
        <v>42369</v>
      </c>
      <c r="C5744" s="53">
        <v>2015</v>
      </c>
      <c r="D5744" s="35" t="s">
        <v>13</v>
      </c>
      <c r="E5744" s="11" t="s">
        <v>14</v>
      </c>
      <c r="F5744" s="36" t="s">
        <v>51</v>
      </c>
      <c r="G5744" s="36" t="s">
        <v>16</v>
      </c>
      <c r="H5744" s="9" t="s">
        <v>7938</v>
      </c>
      <c r="I5744" s="13">
        <v>0</v>
      </c>
      <c r="J5744" s="12">
        <v>0</v>
      </c>
      <c r="K5744" s="13">
        <v>0</v>
      </c>
      <c r="L5744" s="13">
        <v>0</v>
      </c>
      <c r="M5744" s="12">
        <v>0</v>
      </c>
      <c r="N5744" s="39">
        <v>1387.48</v>
      </c>
      <c r="O5744" s="31">
        <v>1.38748</v>
      </c>
      <c r="P5744" s="11" t="s">
        <v>18</v>
      </c>
    </row>
    <row r="5745" spans="1:16" ht="36" x14ac:dyDescent="0.25">
      <c r="A5745" s="34">
        <v>42005</v>
      </c>
      <c r="B5745" s="34">
        <v>42369</v>
      </c>
      <c r="C5745" s="53">
        <v>2015</v>
      </c>
      <c r="D5745" s="35" t="s">
        <v>13</v>
      </c>
      <c r="E5745" s="11" t="s">
        <v>14</v>
      </c>
      <c r="F5745" s="36" t="s">
        <v>75</v>
      </c>
      <c r="G5745" s="36" t="s">
        <v>16</v>
      </c>
      <c r="H5745" s="9" t="s">
        <v>7939</v>
      </c>
      <c r="I5745" s="13">
        <v>0</v>
      </c>
      <c r="J5745" s="12">
        <v>0</v>
      </c>
      <c r="K5745" s="13">
        <v>0</v>
      </c>
      <c r="L5745" s="13">
        <v>0</v>
      </c>
      <c r="M5745" s="12">
        <v>0</v>
      </c>
      <c r="N5745" s="39">
        <v>1366.17</v>
      </c>
      <c r="O5745" s="31">
        <v>1.3661700000000001</v>
      </c>
      <c r="P5745" s="11" t="s">
        <v>18</v>
      </c>
    </row>
    <row r="5746" spans="1:16" ht="24" x14ac:dyDescent="0.25">
      <c r="A5746" s="34">
        <v>42005</v>
      </c>
      <c r="B5746" s="34">
        <v>42369</v>
      </c>
      <c r="C5746" s="53">
        <v>2015</v>
      </c>
      <c r="D5746" s="35" t="s">
        <v>13</v>
      </c>
      <c r="E5746" s="11" t="s">
        <v>14</v>
      </c>
      <c r="F5746" s="36" t="s">
        <v>26</v>
      </c>
      <c r="G5746" s="36" t="s">
        <v>16</v>
      </c>
      <c r="H5746" s="9" t="s">
        <v>7940</v>
      </c>
      <c r="I5746" s="13">
        <v>0</v>
      </c>
      <c r="J5746" s="12">
        <v>0</v>
      </c>
      <c r="K5746" s="13">
        <v>0</v>
      </c>
      <c r="L5746" s="13">
        <v>0</v>
      </c>
      <c r="M5746" s="12">
        <v>0</v>
      </c>
      <c r="N5746" s="39">
        <v>384.55</v>
      </c>
      <c r="O5746" s="31">
        <v>0.38455</v>
      </c>
      <c r="P5746" s="11" t="s">
        <v>18</v>
      </c>
    </row>
    <row r="5747" spans="1:16" ht="24" x14ac:dyDescent="0.25">
      <c r="A5747" s="34">
        <v>42005</v>
      </c>
      <c r="B5747" s="34">
        <v>42369</v>
      </c>
      <c r="C5747" s="53">
        <v>2015</v>
      </c>
      <c r="D5747" s="35" t="s">
        <v>13</v>
      </c>
      <c r="E5747" s="11" t="s">
        <v>14</v>
      </c>
      <c r="F5747" s="36" t="s">
        <v>77</v>
      </c>
      <c r="G5747" s="36" t="s">
        <v>16</v>
      </c>
      <c r="H5747" s="9" t="s">
        <v>7941</v>
      </c>
      <c r="I5747" s="13">
        <v>0</v>
      </c>
      <c r="J5747" s="12">
        <v>0</v>
      </c>
      <c r="K5747" s="13">
        <v>0</v>
      </c>
      <c r="L5747" s="13">
        <v>0</v>
      </c>
      <c r="M5747" s="12">
        <v>0</v>
      </c>
      <c r="N5747" s="39">
        <v>453</v>
      </c>
      <c r="O5747" s="31">
        <v>0.45300000000000001</v>
      </c>
      <c r="P5747" s="11" t="s">
        <v>18</v>
      </c>
    </row>
    <row r="5748" spans="1:16" ht="24" x14ac:dyDescent="0.25">
      <c r="A5748" s="34">
        <v>42005</v>
      </c>
      <c r="B5748" s="34">
        <v>42369</v>
      </c>
      <c r="C5748" s="53">
        <v>2015</v>
      </c>
      <c r="D5748" s="35" t="s">
        <v>13</v>
      </c>
      <c r="E5748" s="11" t="s">
        <v>14</v>
      </c>
      <c r="F5748" s="36" t="s">
        <v>62</v>
      </c>
      <c r="G5748" s="36" t="s">
        <v>16</v>
      </c>
      <c r="H5748" s="9" t="s">
        <v>7942</v>
      </c>
      <c r="I5748" s="13">
        <v>0</v>
      </c>
      <c r="J5748" s="12">
        <v>0</v>
      </c>
      <c r="K5748" s="13">
        <v>0</v>
      </c>
      <c r="L5748" s="13">
        <v>0</v>
      </c>
      <c r="M5748" s="12">
        <v>0</v>
      </c>
      <c r="N5748" s="39">
        <v>81.290000000000006</v>
      </c>
      <c r="O5748" s="31">
        <v>8.1290000000000001E-2</v>
      </c>
      <c r="P5748" s="11" t="s">
        <v>18</v>
      </c>
    </row>
    <row r="5749" spans="1:16" ht="36" x14ac:dyDescent="0.25">
      <c r="A5749" s="34">
        <v>42005</v>
      </c>
      <c r="B5749" s="34">
        <v>42369</v>
      </c>
      <c r="C5749" s="53">
        <v>2015</v>
      </c>
      <c r="D5749" s="35" t="s">
        <v>13</v>
      </c>
      <c r="E5749" s="11" t="s">
        <v>14</v>
      </c>
      <c r="F5749" s="36" t="s">
        <v>92</v>
      </c>
      <c r="G5749" s="36" t="s">
        <v>16</v>
      </c>
      <c r="H5749" s="9" t="s">
        <v>7943</v>
      </c>
      <c r="I5749" s="13">
        <v>0</v>
      </c>
      <c r="J5749" s="12">
        <v>0</v>
      </c>
      <c r="K5749" s="13">
        <v>0</v>
      </c>
      <c r="L5749" s="13">
        <v>0</v>
      </c>
      <c r="M5749" s="12">
        <v>0</v>
      </c>
      <c r="N5749" s="39">
        <v>11175.8</v>
      </c>
      <c r="O5749" s="31">
        <v>11.175800000000001</v>
      </c>
      <c r="P5749" s="11" t="s">
        <v>18</v>
      </c>
    </row>
    <row r="5750" spans="1:16" ht="36" x14ac:dyDescent="0.25">
      <c r="A5750" s="34">
        <v>42005</v>
      </c>
      <c r="B5750" s="34">
        <v>42369</v>
      </c>
      <c r="C5750" s="53">
        <v>2015</v>
      </c>
      <c r="D5750" s="35" t="s">
        <v>13</v>
      </c>
      <c r="E5750" s="11" t="s">
        <v>14</v>
      </c>
      <c r="F5750" s="36" t="s">
        <v>97</v>
      </c>
      <c r="G5750" s="36" t="s">
        <v>16</v>
      </c>
      <c r="H5750" s="9" t="s">
        <v>7944</v>
      </c>
      <c r="I5750" s="13">
        <v>0</v>
      </c>
      <c r="J5750" s="12">
        <v>0</v>
      </c>
      <c r="K5750" s="13">
        <v>0</v>
      </c>
      <c r="L5750" s="13">
        <v>0</v>
      </c>
      <c r="M5750" s="12">
        <v>0</v>
      </c>
      <c r="N5750" s="39">
        <v>2117.9</v>
      </c>
      <c r="O5750" s="31">
        <v>2.1179000000000001</v>
      </c>
      <c r="P5750" s="11" t="s">
        <v>18</v>
      </c>
    </row>
    <row r="5751" spans="1:16" ht="24" x14ac:dyDescent="0.25">
      <c r="A5751" s="34">
        <v>42005</v>
      </c>
      <c r="B5751" s="34">
        <v>42369</v>
      </c>
      <c r="C5751" s="53">
        <v>2015</v>
      </c>
      <c r="D5751" s="35" t="s">
        <v>13</v>
      </c>
      <c r="E5751" s="11" t="s">
        <v>14</v>
      </c>
      <c r="F5751" s="36" t="s">
        <v>44</v>
      </c>
      <c r="G5751" s="36" t="s">
        <v>16</v>
      </c>
      <c r="H5751" s="9" t="s">
        <v>7945</v>
      </c>
      <c r="I5751" s="13">
        <v>0</v>
      </c>
      <c r="J5751" s="12">
        <v>0</v>
      </c>
      <c r="K5751" s="13">
        <v>0</v>
      </c>
      <c r="L5751" s="13">
        <v>0</v>
      </c>
      <c r="M5751" s="12">
        <v>0</v>
      </c>
      <c r="N5751" s="39">
        <v>58.25</v>
      </c>
      <c r="O5751" s="31">
        <v>5.8250000000000003E-2</v>
      </c>
      <c r="P5751" s="11" t="s">
        <v>18</v>
      </c>
    </row>
    <row r="5752" spans="1:16" ht="24" x14ac:dyDescent="0.25">
      <c r="A5752" s="34">
        <v>42005</v>
      </c>
      <c r="B5752" s="34">
        <v>42369</v>
      </c>
      <c r="C5752" s="53">
        <v>2015</v>
      </c>
      <c r="D5752" s="35" t="s">
        <v>13</v>
      </c>
      <c r="E5752" s="11" t="s">
        <v>14</v>
      </c>
      <c r="F5752" s="36" t="s">
        <v>30</v>
      </c>
      <c r="G5752" s="36" t="s">
        <v>16</v>
      </c>
      <c r="H5752" s="9" t="s">
        <v>7946</v>
      </c>
      <c r="I5752" s="13">
        <v>0</v>
      </c>
      <c r="J5752" s="12">
        <v>0</v>
      </c>
      <c r="K5752" s="13">
        <v>0</v>
      </c>
      <c r="L5752" s="13">
        <v>0</v>
      </c>
      <c r="M5752" s="12">
        <v>0</v>
      </c>
      <c r="N5752" s="39">
        <v>5572.17</v>
      </c>
      <c r="O5752" s="31">
        <v>5.5721699999999998</v>
      </c>
      <c r="P5752" s="11" t="s">
        <v>18</v>
      </c>
    </row>
    <row r="5753" spans="1:16" ht="24" x14ac:dyDescent="0.25">
      <c r="A5753" s="34">
        <v>42005</v>
      </c>
      <c r="B5753" s="34">
        <v>42369</v>
      </c>
      <c r="C5753" s="53">
        <v>2015</v>
      </c>
      <c r="D5753" s="35" t="s">
        <v>13</v>
      </c>
      <c r="E5753" s="11" t="s">
        <v>14</v>
      </c>
      <c r="F5753" s="36" t="s">
        <v>42</v>
      </c>
      <c r="G5753" s="36" t="s">
        <v>16</v>
      </c>
      <c r="H5753" s="9" t="s">
        <v>7947</v>
      </c>
      <c r="I5753" s="13">
        <v>0</v>
      </c>
      <c r="J5753" s="12">
        <v>0</v>
      </c>
      <c r="K5753" s="13">
        <v>0</v>
      </c>
      <c r="L5753" s="13">
        <v>0</v>
      </c>
      <c r="M5753" s="12">
        <v>0</v>
      </c>
      <c r="N5753" s="39">
        <v>379.1</v>
      </c>
      <c r="O5753" s="31">
        <v>0.37909999999999999</v>
      </c>
      <c r="P5753" s="11" t="s">
        <v>18</v>
      </c>
    </row>
    <row r="5754" spans="1:16" ht="36" x14ac:dyDescent="0.25">
      <c r="A5754" s="34">
        <v>42005</v>
      </c>
      <c r="B5754" s="34">
        <v>42369</v>
      </c>
      <c r="C5754" s="53">
        <v>2015</v>
      </c>
      <c r="D5754" s="35" t="s">
        <v>13</v>
      </c>
      <c r="E5754" s="11" t="s">
        <v>14</v>
      </c>
      <c r="F5754" s="36" t="s">
        <v>59</v>
      </c>
      <c r="G5754" s="36" t="s">
        <v>16</v>
      </c>
      <c r="H5754" s="9" t="s">
        <v>7948</v>
      </c>
      <c r="I5754" s="13">
        <v>0</v>
      </c>
      <c r="J5754" s="12">
        <v>0</v>
      </c>
      <c r="K5754" s="13">
        <v>0</v>
      </c>
      <c r="L5754" s="13">
        <v>0</v>
      </c>
      <c r="M5754" s="12">
        <v>0</v>
      </c>
      <c r="N5754" s="39">
        <v>502.03</v>
      </c>
      <c r="O5754" s="31">
        <v>0.50202999999999998</v>
      </c>
      <c r="P5754" s="11" t="s">
        <v>18</v>
      </c>
    </row>
    <row r="5755" spans="1:16" ht="24" x14ac:dyDescent="0.25">
      <c r="A5755" s="34">
        <v>42005</v>
      </c>
      <c r="B5755" s="34">
        <v>42369</v>
      </c>
      <c r="C5755" s="53">
        <v>2015</v>
      </c>
      <c r="D5755" s="35" t="s">
        <v>13</v>
      </c>
      <c r="E5755" s="11" t="s">
        <v>14</v>
      </c>
      <c r="F5755" s="36" t="s">
        <v>47</v>
      </c>
      <c r="G5755" s="36" t="s">
        <v>16</v>
      </c>
      <c r="H5755" s="9" t="s">
        <v>7949</v>
      </c>
      <c r="I5755" s="13">
        <v>0</v>
      </c>
      <c r="J5755" s="12">
        <v>0</v>
      </c>
      <c r="K5755" s="13">
        <v>0</v>
      </c>
      <c r="L5755" s="13">
        <v>0</v>
      </c>
      <c r="M5755" s="12">
        <v>0</v>
      </c>
      <c r="N5755" s="39">
        <v>1959.7</v>
      </c>
      <c r="O5755" s="31">
        <v>1.9597</v>
      </c>
      <c r="P5755" s="11" t="s">
        <v>18</v>
      </c>
    </row>
    <row r="5756" spans="1:16" ht="24" x14ac:dyDescent="0.25">
      <c r="A5756" s="34">
        <v>42005</v>
      </c>
      <c r="B5756" s="34">
        <v>42369</v>
      </c>
      <c r="C5756" s="53">
        <v>2015</v>
      </c>
      <c r="D5756" s="35" t="s">
        <v>13</v>
      </c>
      <c r="E5756" s="11" t="s">
        <v>14</v>
      </c>
      <c r="F5756" s="36" t="s">
        <v>598</v>
      </c>
      <c r="G5756" s="36" t="s">
        <v>16</v>
      </c>
      <c r="H5756" s="9" t="s">
        <v>7950</v>
      </c>
      <c r="I5756" s="13">
        <v>0</v>
      </c>
      <c r="J5756" s="12">
        <v>0</v>
      </c>
      <c r="K5756" s="13">
        <v>0</v>
      </c>
      <c r="L5756" s="13">
        <v>0</v>
      </c>
      <c r="M5756" s="12">
        <v>0</v>
      </c>
      <c r="N5756" s="39">
        <v>695.7</v>
      </c>
      <c r="O5756" s="31">
        <v>0.69569999999999999</v>
      </c>
      <c r="P5756" s="11" t="s">
        <v>18</v>
      </c>
    </row>
    <row r="5757" spans="1:16" ht="36" x14ac:dyDescent="0.25">
      <c r="A5757" s="34">
        <v>42005</v>
      </c>
      <c r="B5757" s="34">
        <v>42369</v>
      </c>
      <c r="C5757" s="53">
        <v>2015</v>
      </c>
      <c r="D5757" s="35" t="s">
        <v>13</v>
      </c>
      <c r="E5757" s="11" t="s">
        <v>14</v>
      </c>
      <c r="F5757" s="36" t="s">
        <v>69</v>
      </c>
      <c r="G5757" s="36" t="s">
        <v>16</v>
      </c>
      <c r="H5757" s="9" t="s">
        <v>7951</v>
      </c>
      <c r="I5757" s="13">
        <v>0</v>
      </c>
      <c r="J5757" s="12">
        <v>0</v>
      </c>
      <c r="K5757" s="13">
        <v>0</v>
      </c>
      <c r="L5757" s="13">
        <v>0</v>
      </c>
      <c r="M5757" s="12">
        <v>0</v>
      </c>
      <c r="N5757" s="39">
        <v>228.25</v>
      </c>
      <c r="O5757" s="31">
        <v>0.22825000000000001</v>
      </c>
      <c r="P5757" s="11" t="s">
        <v>18</v>
      </c>
    </row>
    <row r="5758" spans="1:16" ht="36" x14ac:dyDescent="0.25">
      <c r="A5758" s="34">
        <v>42005</v>
      </c>
      <c r="B5758" s="34">
        <v>42369</v>
      </c>
      <c r="C5758" s="53">
        <v>2015</v>
      </c>
      <c r="D5758" s="35" t="s">
        <v>13</v>
      </c>
      <c r="E5758" s="11" t="s">
        <v>14</v>
      </c>
      <c r="F5758" s="36" t="s">
        <v>100</v>
      </c>
      <c r="G5758" s="36" t="s">
        <v>16</v>
      </c>
      <c r="H5758" s="9" t="s">
        <v>7952</v>
      </c>
      <c r="I5758" s="13">
        <v>0</v>
      </c>
      <c r="J5758" s="12">
        <v>0</v>
      </c>
      <c r="K5758" s="13">
        <v>0</v>
      </c>
      <c r="L5758" s="13">
        <v>0</v>
      </c>
      <c r="M5758" s="12">
        <v>0</v>
      </c>
      <c r="N5758" s="39">
        <v>266.75</v>
      </c>
      <c r="O5758" s="31">
        <v>0.26674999999999999</v>
      </c>
      <c r="P5758" s="11" t="s">
        <v>18</v>
      </c>
    </row>
    <row r="5759" spans="1:16" ht="24" x14ac:dyDescent="0.25">
      <c r="A5759" s="34">
        <v>42005</v>
      </c>
      <c r="B5759" s="34">
        <v>42369</v>
      </c>
      <c r="C5759" s="53">
        <v>2015</v>
      </c>
      <c r="D5759" s="35" t="s">
        <v>13</v>
      </c>
      <c r="E5759" s="11" t="s">
        <v>14</v>
      </c>
      <c r="F5759" s="36" t="s">
        <v>162</v>
      </c>
      <c r="G5759" s="36" t="s">
        <v>16</v>
      </c>
      <c r="H5759" s="9" t="s">
        <v>7953</v>
      </c>
      <c r="I5759" s="13">
        <v>0</v>
      </c>
      <c r="J5759" s="12">
        <v>0</v>
      </c>
      <c r="K5759" s="13">
        <v>0</v>
      </c>
      <c r="L5759" s="13">
        <v>0</v>
      </c>
      <c r="M5759" s="12">
        <v>0</v>
      </c>
      <c r="N5759" s="39">
        <v>1155.6199999999999</v>
      </c>
      <c r="O5759" s="31">
        <v>1.1556200000000001</v>
      </c>
      <c r="P5759" s="11" t="s">
        <v>18</v>
      </c>
    </row>
    <row r="5760" spans="1:16" ht="36" x14ac:dyDescent="0.25">
      <c r="A5760" s="34">
        <v>42005</v>
      </c>
      <c r="B5760" s="34">
        <v>42369</v>
      </c>
      <c r="C5760" s="53">
        <v>2015</v>
      </c>
      <c r="D5760" s="35" t="s">
        <v>13</v>
      </c>
      <c r="E5760" s="11" t="s">
        <v>14</v>
      </c>
      <c r="F5760" s="36" t="s">
        <v>253</v>
      </c>
      <c r="G5760" s="36" t="s">
        <v>16</v>
      </c>
      <c r="H5760" s="9" t="s">
        <v>7954</v>
      </c>
      <c r="I5760" s="13">
        <v>0</v>
      </c>
      <c r="J5760" s="12">
        <v>0</v>
      </c>
      <c r="K5760" s="13">
        <v>0</v>
      </c>
      <c r="L5760" s="13">
        <v>0</v>
      </c>
      <c r="M5760" s="12">
        <v>0</v>
      </c>
      <c r="N5760" s="39">
        <v>8646.25</v>
      </c>
      <c r="O5760" s="31">
        <v>8.6462500000000002</v>
      </c>
      <c r="P5760" s="11" t="s">
        <v>18</v>
      </c>
    </row>
    <row r="5761" spans="1:16" ht="24" x14ac:dyDescent="0.25">
      <c r="A5761" s="34">
        <v>42005</v>
      </c>
      <c r="B5761" s="34">
        <v>42369</v>
      </c>
      <c r="C5761" s="53">
        <v>2015</v>
      </c>
      <c r="D5761" s="35" t="s">
        <v>13</v>
      </c>
      <c r="E5761" s="11" t="s">
        <v>14</v>
      </c>
      <c r="F5761" s="36" t="s">
        <v>32</v>
      </c>
      <c r="G5761" s="36" t="s">
        <v>16</v>
      </c>
      <c r="H5761" s="9" t="s">
        <v>7955</v>
      </c>
      <c r="I5761" s="13">
        <v>0</v>
      </c>
      <c r="J5761" s="12">
        <v>0</v>
      </c>
      <c r="K5761" s="13">
        <v>0</v>
      </c>
      <c r="L5761" s="13">
        <v>0</v>
      </c>
      <c r="M5761" s="12">
        <v>0</v>
      </c>
      <c r="N5761" s="39">
        <v>778.87</v>
      </c>
      <c r="O5761" s="31">
        <v>0.77886999999999995</v>
      </c>
      <c r="P5761" s="11" t="s">
        <v>18</v>
      </c>
    </row>
    <row r="5762" spans="1:16" ht="36" x14ac:dyDescent="0.25">
      <c r="A5762" s="52">
        <v>42005</v>
      </c>
      <c r="B5762" s="52">
        <v>42369</v>
      </c>
      <c r="C5762" s="53">
        <v>2015</v>
      </c>
      <c r="D5762" s="11" t="s">
        <v>34</v>
      </c>
      <c r="E5762" s="11" t="s">
        <v>95</v>
      </c>
      <c r="F5762" s="36" t="s">
        <v>57</v>
      </c>
      <c r="G5762" s="53" t="s">
        <v>1272</v>
      </c>
      <c r="H5762" s="9" t="s">
        <v>7956</v>
      </c>
      <c r="I5762" s="54">
        <v>3</v>
      </c>
      <c r="J5762" s="54">
        <v>17</v>
      </c>
      <c r="K5762" s="54">
        <v>0</v>
      </c>
      <c r="L5762" s="54">
        <v>0</v>
      </c>
      <c r="M5762" s="54">
        <v>0</v>
      </c>
      <c r="N5762" s="39">
        <v>0</v>
      </c>
      <c r="O5762" s="31">
        <v>0</v>
      </c>
      <c r="P5762" s="53" t="s">
        <v>1960</v>
      </c>
    </row>
    <row r="5763" spans="1:16" ht="48" x14ac:dyDescent="0.25">
      <c r="A5763" s="52">
        <v>42005</v>
      </c>
      <c r="B5763" s="52">
        <v>42369</v>
      </c>
      <c r="C5763" s="53">
        <v>2015</v>
      </c>
      <c r="D5763" s="11" t="s">
        <v>34</v>
      </c>
      <c r="E5763" s="11" t="s">
        <v>95</v>
      </c>
      <c r="F5763" s="36" t="s">
        <v>21</v>
      </c>
      <c r="G5763" s="53" t="s">
        <v>1272</v>
      </c>
      <c r="H5763" s="9" t="s">
        <v>7957</v>
      </c>
      <c r="I5763" s="54">
        <v>7</v>
      </c>
      <c r="J5763" s="54">
        <v>175</v>
      </c>
      <c r="K5763" s="54">
        <v>0</v>
      </c>
      <c r="L5763" s="54">
        <v>0</v>
      </c>
      <c r="M5763" s="54">
        <v>0</v>
      </c>
      <c r="N5763" s="39">
        <v>0</v>
      </c>
      <c r="O5763" s="31">
        <v>0</v>
      </c>
      <c r="P5763" s="53" t="s">
        <v>1960</v>
      </c>
    </row>
    <row r="5764" spans="1:16" ht="24" x14ac:dyDescent="0.25">
      <c r="A5764" s="52">
        <v>42005</v>
      </c>
      <c r="B5764" s="52">
        <v>42369</v>
      </c>
      <c r="C5764" s="53">
        <v>2015</v>
      </c>
      <c r="D5764" s="11" t="s">
        <v>34</v>
      </c>
      <c r="E5764" s="11" t="s">
        <v>95</v>
      </c>
      <c r="F5764" s="36" t="s">
        <v>42</v>
      </c>
      <c r="G5764" s="53" t="s">
        <v>1272</v>
      </c>
      <c r="H5764" s="9" t="s">
        <v>7958</v>
      </c>
      <c r="I5764" s="54">
        <v>2</v>
      </c>
      <c r="J5764" s="54">
        <v>2</v>
      </c>
      <c r="K5764" s="54">
        <v>0</v>
      </c>
      <c r="L5764" s="54">
        <v>0</v>
      </c>
      <c r="M5764" s="54">
        <v>0</v>
      </c>
      <c r="N5764" s="39">
        <v>0</v>
      </c>
      <c r="O5764" s="31">
        <v>0</v>
      </c>
      <c r="P5764" s="53" t="s">
        <v>1960</v>
      </c>
    </row>
    <row r="5765" spans="1:16" ht="24" x14ac:dyDescent="0.25">
      <c r="A5765" s="52">
        <v>42005</v>
      </c>
      <c r="B5765" s="52">
        <v>42369</v>
      </c>
      <c r="C5765" s="53">
        <v>2015</v>
      </c>
      <c r="D5765" s="11" t="s">
        <v>34</v>
      </c>
      <c r="E5765" s="11" t="s">
        <v>95</v>
      </c>
      <c r="F5765" s="36" t="s">
        <v>62</v>
      </c>
      <c r="G5765" s="53" t="s">
        <v>1272</v>
      </c>
      <c r="H5765" s="9" t="s">
        <v>7959</v>
      </c>
      <c r="I5765" s="54">
        <v>8</v>
      </c>
      <c r="J5765" s="54">
        <v>11</v>
      </c>
      <c r="K5765" s="54">
        <v>0</v>
      </c>
      <c r="L5765" s="54">
        <v>0</v>
      </c>
      <c r="M5765" s="54">
        <v>0</v>
      </c>
      <c r="N5765" s="39">
        <v>0</v>
      </c>
      <c r="O5765" s="31">
        <v>0</v>
      </c>
      <c r="P5765" s="53" t="s">
        <v>1960</v>
      </c>
    </row>
    <row r="5766" spans="1:16" ht="24" x14ac:dyDescent="0.25">
      <c r="A5766" s="52">
        <v>42005</v>
      </c>
      <c r="B5766" s="52">
        <v>42369</v>
      </c>
      <c r="C5766" s="53">
        <v>2015</v>
      </c>
      <c r="D5766" s="11" t="s">
        <v>34</v>
      </c>
      <c r="E5766" s="11" t="s">
        <v>95</v>
      </c>
      <c r="F5766" s="36" t="s">
        <v>97</v>
      </c>
      <c r="G5766" s="53" t="s">
        <v>1272</v>
      </c>
      <c r="H5766" s="9" t="s">
        <v>7960</v>
      </c>
      <c r="I5766" s="54">
        <v>2</v>
      </c>
      <c r="J5766" s="54">
        <v>12</v>
      </c>
      <c r="K5766" s="54">
        <v>0</v>
      </c>
      <c r="L5766" s="54">
        <v>0</v>
      </c>
      <c r="M5766" s="54">
        <v>0</v>
      </c>
      <c r="N5766" s="39">
        <v>0</v>
      </c>
      <c r="O5766" s="31">
        <v>0</v>
      </c>
      <c r="P5766" s="53" t="s">
        <v>1960</v>
      </c>
    </row>
    <row r="5767" spans="1:16" ht="48" x14ac:dyDescent="0.25">
      <c r="A5767" s="52">
        <v>42005</v>
      </c>
      <c r="B5767" s="52">
        <v>42369</v>
      </c>
      <c r="C5767" s="53">
        <v>2015</v>
      </c>
      <c r="D5767" s="11" t="s">
        <v>34</v>
      </c>
      <c r="E5767" s="11" t="s">
        <v>95</v>
      </c>
      <c r="F5767" s="36" t="s">
        <v>155</v>
      </c>
      <c r="G5767" s="53" t="s">
        <v>1272</v>
      </c>
      <c r="H5767" s="9" t="s">
        <v>7961</v>
      </c>
      <c r="I5767" s="54">
        <v>2</v>
      </c>
      <c r="J5767" s="54">
        <v>2</v>
      </c>
      <c r="K5767" s="54">
        <v>0</v>
      </c>
      <c r="L5767" s="54">
        <v>0</v>
      </c>
      <c r="M5767" s="54">
        <v>0</v>
      </c>
      <c r="N5767" s="39">
        <v>0</v>
      </c>
      <c r="O5767" s="31">
        <v>0</v>
      </c>
      <c r="P5767" s="53" t="s">
        <v>7962</v>
      </c>
    </row>
    <row r="5768" spans="1:16" ht="48" x14ac:dyDescent="0.25">
      <c r="A5768" s="52">
        <v>42005</v>
      </c>
      <c r="B5768" s="52">
        <v>42369</v>
      </c>
      <c r="C5768" s="53">
        <v>2015</v>
      </c>
      <c r="D5768" s="11" t="s">
        <v>34</v>
      </c>
      <c r="E5768" s="11" t="s">
        <v>95</v>
      </c>
      <c r="F5768" s="36" t="s">
        <v>47</v>
      </c>
      <c r="G5768" s="53" t="s">
        <v>1272</v>
      </c>
      <c r="H5768" s="9" t="s">
        <v>7963</v>
      </c>
      <c r="I5768" s="54">
        <v>10</v>
      </c>
      <c r="J5768" s="54">
        <v>54</v>
      </c>
      <c r="K5768" s="54">
        <v>0</v>
      </c>
      <c r="L5768" s="54">
        <v>0</v>
      </c>
      <c r="M5768" s="54">
        <v>0</v>
      </c>
      <c r="N5768" s="39">
        <v>0</v>
      </c>
      <c r="O5768" s="31">
        <v>0</v>
      </c>
      <c r="P5768" s="53" t="s">
        <v>1960</v>
      </c>
    </row>
    <row r="5769" spans="1:16" ht="36" x14ac:dyDescent="0.25">
      <c r="A5769" s="52">
        <v>42005</v>
      </c>
      <c r="B5769" s="52">
        <v>42369</v>
      </c>
      <c r="C5769" s="53">
        <v>2015</v>
      </c>
      <c r="D5769" s="11" t="s">
        <v>34</v>
      </c>
      <c r="E5769" s="11" t="s">
        <v>95</v>
      </c>
      <c r="F5769" s="36" t="s">
        <v>24</v>
      </c>
      <c r="G5769" s="53" t="s">
        <v>1272</v>
      </c>
      <c r="H5769" s="9" t="s">
        <v>7964</v>
      </c>
      <c r="I5769" s="54">
        <v>4</v>
      </c>
      <c r="J5769" s="54">
        <v>13</v>
      </c>
      <c r="K5769" s="54">
        <v>0</v>
      </c>
      <c r="L5769" s="54">
        <v>0</v>
      </c>
      <c r="M5769" s="54">
        <v>0</v>
      </c>
      <c r="N5769" s="39">
        <v>0</v>
      </c>
      <c r="O5769" s="31">
        <v>0</v>
      </c>
      <c r="P5769" s="53" t="s">
        <v>1960</v>
      </c>
    </row>
    <row r="5770" spans="1:16" ht="24" x14ac:dyDescent="0.25">
      <c r="A5770" s="52">
        <v>42005</v>
      </c>
      <c r="B5770" s="52">
        <v>42369</v>
      </c>
      <c r="C5770" s="53">
        <v>2015</v>
      </c>
      <c r="D5770" s="11" t="s">
        <v>34</v>
      </c>
      <c r="E5770" s="11" t="s">
        <v>95</v>
      </c>
      <c r="F5770" s="36" t="s">
        <v>69</v>
      </c>
      <c r="G5770" s="53" t="s">
        <v>1272</v>
      </c>
      <c r="H5770" s="9" t="s">
        <v>7965</v>
      </c>
      <c r="I5770" s="54">
        <v>1</v>
      </c>
      <c r="J5770" s="54">
        <v>14</v>
      </c>
      <c r="K5770" s="54">
        <v>0</v>
      </c>
      <c r="L5770" s="54">
        <v>0</v>
      </c>
      <c r="M5770" s="54">
        <v>0</v>
      </c>
      <c r="N5770" s="39">
        <v>0</v>
      </c>
      <c r="O5770" s="31">
        <v>0</v>
      </c>
      <c r="P5770" s="53" t="s">
        <v>1960</v>
      </c>
    </row>
    <row r="5771" spans="1:16" ht="24" x14ac:dyDescent="0.25">
      <c r="A5771" s="52">
        <v>42005</v>
      </c>
      <c r="B5771" s="52">
        <v>42369</v>
      </c>
      <c r="C5771" s="53">
        <v>2015</v>
      </c>
      <c r="D5771" s="11" t="s">
        <v>34</v>
      </c>
      <c r="E5771" s="11" t="s">
        <v>95</v>
      </c>
      <c r="F5771" s="36" t="s">
        <v>162</v>
      </c>
      <c r="G5771" s="53" t="s">
        <v>1272</v>
      </c>
      <c r="H5771" s="9" t="s">
        <v>7966</v>
      </c>
      <c r="I5771" s="54">
        <v>1</v>
      </c>
      <c r="J5771" s="54">
        <v>7</v>
      </c>
      <c r="K5771" s="54">
        <v>0</v>
      </c>
      <c r="L5771" s="54">
        <v>0</v>
      </c>
      <c r="M5771" s="54">
        <v>0</v>
      </c>
      <c r="N5771" s="39">
        <v>0</v>
      </c>
      <c r="O5771" s="31">
        <v>0</v>
      </c>
      <c r="P5771" s="53" t="s">
        <v>1960</v>
      </c>
    </row>
    <row r="5772" spans="1:16" x14ac:dyDescent="0.25">
      <c r="A5772" s="52">
        <v>42005</v>
      </c>
      <c r="B5772" s="52">
        <v>42369</v>
      </c>
      <c r="C5772" s="53">
        <v>2015</v>
      </c>
      <c r="D5772" s="11" t="s">
        <v>34</v>
      </c>
      <c r="E5772" s="11" t="s">
        <v>95</v>
      </c>
      <c r="F5772" s="36" t="s">
        <v>51</v>
      </c>
      <c r="G5772" s="53" t="s">
        <v>1272</v>
      </c>
      <c r="H5772" s="9" t="s">
        <v>7967</v>
      </c>
      <c r="I5772" s="54">
        <v>1</v>
      </c>
      <c r="J5772" s="54">
        <v>0</v>
      </c>
      <c r="K5772" s="54">
        <v>0</v>
      </c>
      <c r="L5772" s="54">
        <v>0</v>
      </c>
      <c r="M5772" s="54">
        <v>0</v>
      </c>
      <c r="N5772" s="39">
        <v>0</v>
      </c>
      <c r="O5772" s="31">
        <v>0</v>
      </c>
      <c r="P5772" s="53" t="s">
        <v>1960</v>
      </c>
    </row>
    <row r="5773" spans="1:16" ht="24" x14ac:dyDescent="0.25">
      <c r="A5773" s="52">
        <v>42005</v>
      </c>
      <c r="B5773" s="52">
        <v>42369</v>
      </c>
      <c r="C5773" s="53">
        <v>2015</v>
      </c>
      <c r="D5773" s="11" t="s">
        <v>34</v>
      </c>
      <c r="E5773" s="11" t="s">
        <v>95</v>
      </c>
      <c r="F5773" s="36" t="s">
        <v>36</v>
      </c>
      <c r="G5773" s="53" t="s">
        <v>1272</v>
      </c>
      <c r="H5773" s="9" t="s">
        <v>7968</v>
      </c>
      <c r="I5773" s="54">
        <v>1</v>
      </c>
      <c r="J5773" s="54">
        <v>5</v>
      </c>
      <c r="K5773" s="54">
        <v>0</v>
      </c>
      <c r="L5773" s="54">
        <v>0</v>
      </c>
      <c r="M5773" s="54">
        <v>0</v>
      </c>
      <c r="N5773" s="39">
        <v>0</v>
      </c>
      <c r="O5773" s="31">
        <v>0</v>
      </c>
      <c r="P5773" s="53" t="s">
        <v>1960</v>
      </c>
    </row>
    <row r="5774" spans="1:16" ht="24" x14ac:dyDescent="0.25">
      <c r="A5774" s="52">
        <v>42005</v>
      </c>
      <c r="B5774" s="52">
        <v>42369</v>
      </c>
      <c r="C5774" s="53">
        <v>2015</v>
      </c>
      <c r="D5774" s="11" t="s">
        <v>34</v>
      </c>
      <c r="E5774" s="11" t="s">
        <v>95</v>
      </c>
      <c r="F5774" s="36" t="s">
        <v>100</v>
      </c>
      <c r="G5774" s="53" t="s">
        <v>1272</v>
      </c>
      <c r="H5774" s="9" t="s">
        <v>7969</v>
      </c>
      <c r="I5774" s="54">
        <v>1</v>
      </c>
      <c r="J5774" s="54">
        <v>3</v>
      </c>
      <c r="K5774" s="54">
        <v>0</v>
      </c>
      <c r="L5774" s="54">
        <v>0</v>
      </c>
      <c r="M5774" s="54">
        <v>0</v>
      </c>
      <c r="N5774" s="39">
        <v>0</v>
      </c>
      <c r="O5774" s="31">
        <v>0</v>
      </c>
      <c r="P5774" s="53" t="s">
        <v>1960</v>
      </c>
    </row>
    <row r="5775" spans="1:16" ht="24" x14ac:dyDescent="0.25">
      <c r="A5775" s="52">
        <v>42005</v>
      </c>
      <c r="B5775" s="52">
        <v>42369</v>
      </c>
      <c r="C5775" s="53">
        <v>2015</v>
      </c>
      <c r="D5775" s="11" t="s">
        <v>34</v>
      </c>
      <c r="E5775" s="11" t="s">
        <v>95</v>
      </c>
      <c r="F5775" s="36" t="s">
        <v>165</v>
      </c>
      <c r="G5775" s="53" t="s">
        <v>1272</v>
      </c>
      <c r="H5775" s="9" t="s">
        <v>7970</v>
      </c>
      <c r="I5775" s="54">
        <v>0</v>
      </c>
      <c r="J5775" s="54">
        <v>1</v>
      </c>
      <c r="K5775" s="54">
        <v>0</v>
      </c>
      <c r="L5775" s="54">
        <v>0</v>
      </c>
      <c r="M5775" s="54">
        <v>0</v>
      </c>
      <c r="N5775" s="39">
        <v>0</v>
      </c>
      <c r="O5775" s="31">
        <v>0</v>
      </c>
      <c r="P5775" s="53" t="s">
        <v>1960</v>
      </c>
    </row>
    <row r="5776" spans="1:16" ht="48" x14ac:dyDescent="0.25">
      <c r="A5776" s="34">
        <v>42006</v>
      </c>
      <c r="B5776" s="34">
        <v>42006</v>
      </c>
      <c r="C5776" s="53">
        <v>2015</v>
      </c>
      <c r="D5776" s="35" t="s">
        <v>115</v>
      </c>
      <c r="E5776" s="11" t="s">
        <v>116</v>
      </c>
      <c r="F5776" s="36" t="s">
        <v>97</v>
      </c>
      <c r="G5776" s="36" t="s">
        <v>5362</v>
      </c>
      <c r="H5776" s="9" t="s">
        <v>7971</v>
      </c>
      <c r="I5776" s="10">
        <v>1</v>
      </c>
      <c r="J5776" s="12">
        <v>4</v>
      </c>
      <c r="K5776" s="12">
        <v>0</v>
      </c>
      <c r="L5776" s="12">
        <v>0</v>
      </c>
      <c r="M5776" s="12">
        <v>0</v>
      </c>
      <c r="N5776" s="39">
        <v>0</v>
      </c>
      <c r="O5776" s="31">
        <v>0.32800000000000001</v>
      </c>
      <c r="P5776" s="56" t="s">
        <v>99</v>
      </c>
    </row>
    <row r="5777" spans="1:16" ht="48" x14ac:dyDescent="0.25">
      <c r="A5777" s="34">
        <v>42008</v>
      </c>
      <c r="B5777" s="34">
        <v>42011</v>
      </c>
      <c r="C5777" s="53">
        <v>2015</v>
      </c>
      <c r="D5777" s="11" t="s">
        <v>34</v>
      </c>
      <c r="E5777" s="11" t="s">
        <v>35</v>
      </c>
      <c r="F5777" s="36" t="s">
        <v>162</v>
      </c>
      <c r="G5777" s="36" t="s">
        <v>7972</v>
      </c>
      <c r="H5777" s="9" t="s">
        <v>7973</v>
      </c>
      <c r="I5777" s="13">
        <v>0</v>
      </c>
      <c r="J5777" s="12">
        <v>17163</v>
      </c>
      <c r="K5777" s="13">
        <v>0</v>
      </c>
      <c r="L5777" s="13">
        <v>0</v>
      </c>
      <c r="M5777" s="13">
        <v>0</v>
      </c>
      <c r="N5777" s="57">
        <v>0</v>
      </c>
      <c r="O5777" s="31">
        <v>11.316000000000001</v>
      </c>
      <c r="P5777" s="56" t="s">
        <v>298</v>
      </c>
    </row>
    <row r="5778" spans="1:16" ht="84" x14ac:dyDescent="0.25">
      <c r="A5778" s="34">
        <v>42009</v>
      </c>
      <c r="B5778" s="34">
        <v>42009</v>
      </c>
      <c r="C5778" s="53">
        <v>2015</v>
      </c>
      <c r="D5778" s="11" t="s">
        <v>34</v>
      </c>
      <c r="E5778" s="11" t="s">
        <v>35</v>
      </c>
      <c r="F5778" s="36" t="s">
        <v>36</v>
      </c>
      <c r="G5778" s="36" t="s">
        <v>3406</v>
      </c>
      <c r="H5778" s="9" t="s">
        <v>7974</v>
      </c>
      <c r="I5778" s="10">
        <v>0</v>
      </c>
      <c r="J5778" s="12">
        <v>295</v>
      </c>
      <c r="K5778" s="12">
        <v>59</v>
      </c>
      <c r="L5778" s="12">
        <v>0</v>
      </c>
      <c r="M5778" s="12">
        <v>0</v>
      </c>
      <c r="N5778" s="39">
        <v>0</v>
      </c>
      <c r="O5778" s="31">
        <v>0</v>
      </c>
      <c r="P5778" s="56" t="s">
        <v>99</v>
      </c>
    </row>
    <row r="5779" spans="1:16" ht="132" x14ac:dyDescent="0.25">
      <c r="A5779" s="34">
        <v>42013</v>
      </c>
      <c r="B5779" s="34">
        <v>42016</v>
      </c>
      <c r="C5779" s="53">
        <v>2015</v>
      </c>
      <c r="D5779" s="11" t="s">
        <v>34</v>
      </c>
      <c r="E5779" s="11" t="s">
        <v>95</v>
      </c>
      <c r="F5779" s="36" t="s">
        <v>21</v>
      </c>
      <c r="G5779" s="9" t="s">
        <v>7975</v>
      </c>
      <c r="H5779" s="9" t="s">
        <v>7976</v>
      </c>
      <c r="I5779" s="13">
        <v>0</v>
      </c>
      <c r="J5779" s="12">
        <v>123883</v>
      </c>
      <c r="K5779" s="13">
        <v>0</v>
      </c>
      <c r="L5779" s="13">
        <v>0</v>
      </c>
      <c r="M5779" s="13">
        <v>0</v>
      </c>
      <c r="N5779" s="57">
        <v>0</v>
      </c>
      <c r="O5779" s="31">
        <v>50.11</v>
      </c>
      <c r="P5779" s="56" t="s">
        <v>298</v>
      </c>
    </row>
    <row r="5780" spans="1:16" ht="60" x14ac:dyDescent="0.25">
      <c r="A5780" s="34">
        <v>42013</v>
      </c>
      <c r="B5780" s="34">
        <v>42016</v>
      </c>
      <c r="C5780" s="53">
        <v>2015</v>
      </c>
      <c r="D5780" s="11" t="s">
        <v>34</v>
      </c>
      <c r="E5780" s="11" t="s">
        <v>95</v>
      </c>
      <c r="F5780" s="36" t="s">
        <v>69</v>
      </c>
      <c r="G5780" s="9" t="s">
        <v>7977</v>
      </c>
      <c r="H5780" s="9" t="s">
        <v>7978</v>
      </c>
      <c r="I5780" s="13">
        <v>0</v>
      </c>
      <c r="J5780" s="12">
        <v>17798</v>
      </c>
      <c r="K5780" s="13">
        <v>0</v>
      </c>
      <c r="L5780" s="13">
        <v>0</v>
      </c>
      <c r="M5780" s="13">
        <v>0</v>
      </c>
      <c r="N5780" s="57">
        <v>0</v>
      </c>
      <c r="O5780" s="31">
        <v>5.8769999999999998</v>
      </c>
      <c r="P5780" s="56" t="s">
        <v>298</v>
      </c>
    </row>
    <row r="5781" spans="1:16" ht="60" x14ac:dyDescent="0.25">
      <c r="A5781" s="34">
        <v>42013</v>
      </c>
      <c r="B5781" s="34">
        <v>42016</v>
      </c>
      <c r="C5781" s="53">
        <v>2015</v>
      </c>
      <c r="D5781" s="11" t="s">
        <v>34</v>
      </c>
      <c r="E5781" s="11" t="s">
        <v>95</v>
      </c>
      <c r="F5781" s="36" t="s">
        <v>47</v>
      </c>
      <c r="G5781" s="9" t="s">
        <v>7979</v>
      </c>
      <c r="H5781" s="9" t="s">
        <v>7980</v>
      </c>
      <c r="I5781" s="13">
        <v>0</v>
      </c>
      <c r="J5781" s="12">
        <v>9893</v>
      </c>
      <c r="K5781" s="13">
        <v>0</v>
      </c>
      <c r="L5781" s="13">
        <v>0</v>
      </c>
      <c r="M5781" s="13">
        <v>0</v>
      </c>
      <c r="N5781" s="57">
        <v>0</v>
      </c>
      <c r="O5781" s="31">
        <v>3.38</v>
      </c>
      <c r="P5781" s="56" t="s">
        <v>298</v>
      </c>
    </row>
    <row r="5782" spans="1:16" ht="72" x14ac:dyDescent="0.25">
      <c r="A5782" s="34">
        <v>42013</v>
      </c>
      <c r="B5782" s="34">
        <v>42016</v>
      </c>
      <c r="C5782" s="53">
        <v>2015</v>
      </c>
      <c r="D5782" s="11" t="s">
        <v>34</v>
      </c>
      <c r="E5782" s="11" t="s">
        <v>95</v>
      </c>
      <c r="F5782" s="36" t="s">
        <v>24</v>
      </c>
      <c r="G5782" s="9" t="s">
        <v>7981</v>
      </c>
      <c r="H5782" s="9" t="s">
        <v>7982</v>
      </c>
      <c r="I5782" s="13">
        <v>0</v>
      </c>
      <c r="J5782" s="12">
        <v>32918</v>
      </c>
      <c r="K5782" s="13">
        <v>0</v>
      </c>
      <c r="L5782" s="13">
        <v>0</v>
      </c>
      <c r="M5782" s="13">
        <v>0</v>
      </c>
      <c r="N5782" s="57">
        <v>0</v>
      </c>
      <c r="O5782" s="31">
        <v>11.249000000000001</v>
      </c>
      <c r="P5782" s="56" t="s">
        <v>298</v>
      </c>
    </row>
    <row r="5783" spans="1:16" ht="60" x14ac:dyDescent="0.25">
      <c r="A5783" s="34">
        <v>42013</v>
      </c>
      <c r="B5783" s="34">
        <v>42016</v>
      </c>
      <c r="C5783" s="53">
        <v>2015</v>
      </c>
      <c r="D5783" s="11" t="s">
        <v>34</v>
      </c>
      <c r="E5783" s="11" t="s">
        <v>95</v>
      </c>
      <c r="F5783" s="36" t="s">
        <v>42</v>
      </c>
      <c r="G5783" s="9" t="s">
        <v>7983</v>
      </c>
      <c r="H5783" s="9" t="s">
        <v>7984</v>
      </c>
      <c r="I5783" s="13">
        <v>0</v>
      </c>
      <c r="J5783" s="12">
        <v>5314</v>
      </c>
      <c r="K5783" s="13">
        <v>0</v>
      </c>
      <c r="L5783" s="13">
        <v>0</v>
      </c>
      <c r="M5783" s="13">
        <v>0</v>
      </c>
      <c r="N5783" s="57">
        <v>0</v>
      </c>
      <c r="O5783" s="31">
        <v>1.8149999999999999</v>
      </c>
      <c r="P5783" s="56" t="s">
        <v>298</v>
      </c>
    </row>
    <row r="5784" spans="1:16" ht="60" x14ac:dyDescent="0.25">
      <c r="A5784" s="34">
        <v>42013</v>
      </c>
      <c r="B5784" s="34">
        <v>42016</v>
      </c>
      <c r="C5784" s="53">
        <v>2015</v>
      </c>
      <c r="D5784" s="11" t="s">
        <v>34</v>
      </c>
      <c r="E5784" s="11" t="s">
        <v>95</v>
      </c>
      <c r="F5784" s="36" t="s">
        <v>75</v>
      </c>
      <c r="G5784" s="9" t="s">
        <v>7985</v>
      </c>
      <c r="H5784" s="9" t="s">
        <v>7986</v>
      </c>
      <c r="I5784" s="13">
        <v>0</v>
      </c>
      <c r="J5784" s="12">
        <v>43400</v>
      </c>
      <c r="K5784" s="13">
        <v>0</v>
      </c>
      <c r="L5784" s="13">
        <v>0</v>
      </c>
      <c r="M5784" s="13">
        <v>0</v>
      </c>
      <c r="N5784" s="57">
        <v>0</v>
      </c>
      <c r="O5784" s="31">
        <v>14.831950000000001</v>
      </c>
      <c r="P5784" s="56" t="s">
        <v>298</v>
      </c>
    </row>
    <row r="5785" spans="1:16" ht="72" x14ac:dyDescent="0.25">
      <c r="A5785" s="34">
        <v>42013</v>
      </c>
      <c r="B5785" s="34">
        <v>42016</v>
      </c>
      <c r="C5785" s="53">
        <v>2015</v>
      </c>
      <c r="D5785" s="11" t="s">
        <v>34</v>
      </c>
      <c r="E5785" s="11" t="s">
        <v>95</v>
      </c>
      <c r="F5785" s="36" t="s">
        <v>51</v>
      </c>
      <c r="G5785" s="9" t="s">
        <v>7987</v>
      </c>
      <c r="H5785" s="9" t="s">
        <v>7988</v>
      </c>
      <c r="I5785" s="13">
        <v>0</v>
      </c>
      <c r="J5785" s="12">
        <v>54480</v>
      </c>
      <c r="K5785" s="13">
        <v>0</v>
      </c>
      <c r="L5785" s="13">
        <v>0</v>
      </c>
      <c r="M5785" s="13">
        <v>0</v>
      </c>
      <c r="N5785" s="57">
        <v>0</v>
      </c>
      <c r="O5785" s="31">
        <v>18.619</v>
      </c>
      <c r="P5785" s="56" t="s">
        <v>298</v>
      </c>
    </row>
    <row r="5786" spans="1:16" ht="60" x14ac:dyDescent="0.25">
      <c r="A5786" s="34">
        <v>42013</v>
      </c>
      <c r="B5786" s="34">
        <v>42016</v>
      </c>
      <c r="C5786" s="53">
        <v>2015</v>
      </c>
      <c r="D5786" s="11" t="s">
        <v>34</v>
      </c>
      <c r="E5786" s="11" t="s">
        <v>95</v>
      </c>
      <c r="F5786" s="36" t="s">
        <v>62</v>
      </c>
      <c r="G5786" s="9" t="s">
        <v>7989</v>
      </c>
      <c r="H5786" s="9" t="s">
        <v>7990</v>
      </c>
      <c r="I5786" s="13">
        <v>0</v>
      </c>
      <c r="J5786" s="12">
        <v>6493</v>
      </c>
      <c r="K5786" s="13">
        <v>0</v>
      </c>
      <c r="L5786" s="13">
        <v>0</v>
      </c>
      <c r="M5786" s="13">
        <v>0</v>
      </c>
      <c r="N5786" s="57">
        <v>0</v>
      </c>
      <c r="O5786" s="31">
        <v>2.2189199999999998</v>
      </c>
      <c r="P5786" s="56" t="s">
        <v>298</v>
      </c>
    </row>
    <row r="5787" spans="1:16" ht="72" x14ac:dyDescent="0.25">
      <c r="A5787" s="34">
        <v>42013</v>
      </c>
      <c r="B5787" s="34">
        <v>42016</v>
      </c>
      <c r="C5787" s="53">
        <v>2015</v>
      </c>
      <c r="D5787" s="11" t="s">
        <v>34</v>
      </c>
      <c r="E5787" s="11" t="s">
        <v>95</v>
      </c>
      <c r="F5787" s="36" t="s">
        <v>57</v>
      </c>
      <c r="G5787" s="9" t="s">
        <v>7991</v>
      </c>
      <c r="H5787" s="9" t="s">
        <v>7992</v>
      </c>
      <c r="I5787" s="13">
        <v>0</v>
      </c>
      <c r="J5787" s="12">
        <v>41117</v>
      </c>
      <c r="K5787" s="13">
        <v>0</v>
      </c>
      <c r="L5787" s="13">
        <v>0</v>
      </c>
      <c r="M5787" s="13">
        <v>0</v>
      </c>
      <c r="N5787" s="57">
        <v>0</v>
      </c>
      <c r="O5787" s="31">
        <v>14.051672</v>
      </c>
      <c r="P5787" s="56" t="s">
        <v>298</v>
      </c>
    </row>
    <row r="5788" spans="1:16" ht="48" x14ac:dyDescent="0.25">
      <c r="A5788" s="34">
        <v>42013</v>
      </c>
      <c r="B5788" s="34">
        <v>42016</v>
      </c>
      <c r="C5788" s="53">
        <v>2015</v>
      </c>
      <c r="D5788" s="11" t="s">
        <v>34</v>
      </c>
      <c r="E5788" s="11" t="s">
        <v>95</v>
      </c>
      <c r="F5788" s="36" t="s">
        <v>65</v>
      </c>
      <c r="G5788" s="9" t="s">
        <v>7993</v>
      </c>
      <c r="H5788" s="9" t="s">
        <v>7994</v>
      </c>
      <c r="I5788" s="13">
        <v>0</v>
      </c>
      <c r="J5788" s="12">
        <v>2357</v>
      </c>
      <c r="K5788" s="13">
        <v>0</v>
      </c>
      <c r="L5788" s="13">
        <v>0</v>
      </c>
      <c r="M5788" s="13">
        <v>0</v>
      </c>
      <c r="N5788" s="57">
        <v>0</v>
      </c>
      <c r="O5788" s="31">
        <v>0.80544199999999999</v>
      </c>
      <c r="P5788" s="56" t="s">
        <v>298</v>
      </c>
    </row>
    <row r="5789" spans="1:16" ht="60" x14ac:dyDescent="0.25">
      <c r="A5789" s="34">
        <v>42013</v>
      </c>
      <c r="B5789" s="34">
        <v>42016</v>
      </c>
      <c r="C5789" s="53">
        <v>2015</v>
      </c>
      <c r="D5789" s="11" t="s">
        <v>34</v>
      </c>
      <c r="E5789" s="11" t="s">
        <v>95</v>
      </c>
      <c r="F5789" s="36" t="s">
        <v>72</v>
      </c>
      <c r="G5789" s="36" t="s">
        <v>7995</v>
      </c>
      <c r="H5789" s="9" t="s">
        <v>7996</v>
      </c>
      <c r="I5789" s="13">
        <v>0</v>
      </c>
      <c r="J5789" s="12">
        <v>4831</v>
      </c>
      <c r="K5789" s="13">
        <v>0</v>
      </c>
      <c r="L5789" s="13">
        <v>0</v>
      </c>
      <c r="M5789" s="13">
        <v>0</v>
      </c>
      <c r="N5789" s="57">
        <v>0</v>
      </c>
      <c r="O5789" s="31">
        <v>1.650806</v>
      </c>
      <c r="P5789" s="56" t="s">
        <v>298</v>
      </c>
    </row>
    <row r="5790" spans="1:16" ht="96" x14ac:dyDescent="0.25">
      <c r="A5790" s="34">
        <v>42013</v>
      </c>
      <c r="B5790" s="34">
        <v>42016</v>
      </c>
      <c r="C5790" s="53">
        <v>2015</v>
      </c>
      <c r="D5790" s="11" t="s">
        <v>34</v>
      </c>
      <c r="E5790" s="11" t="s">
        <v>95</v>
      </c>
      <c r="F5790" s="36" t="s">
        <v>155</v>
      </c>
      <c r="G5790" s="9" t="s">
        <v>7997</v>
      </c>
      <c r="H5790" s="9" t="s">
        <v>7998</v>
      </c>
      <c r="I5790" s="13">
        <v>0</v>
      </c>
      <c r="J5790" s="12">
        <v>18415</v>
      </c>
      <c r="K5790" s="13">
        <v>0</v>
      </c>
      <c r="L5790" s="13">
        <v>0</v>
      </c>
      <c r="M5790" s="13">
        <v>0</v>
      </c>
      <c r="N5790" s="57">
        <v>0</v>
      </c>
      <c r="O5790" s="31">
        <v>6.2930000000000001</v>
      </c>
      <c r="P5790" s="56" t="s">
        <v>298</v>
      </c>
    </row>
    <row r="5791" spans="1:16" ht="60" x14ac:dyDescent="0.25">
      <c r="A5791" s="34">
        <v>42013</v>
      </c>
      <c r="B5791" s="34">
        <v>42016</v>
      </c>
      <c r="C5791" s="53">
        <v>2015</v>
      </c>
      <c r="D5791" s="11" t="s">
        <v>34</v>
      </c>
      <c r="E5791" s="11" t="s">
        <v>95</v>
      </c>
      <c r="F5791" s="36" t="s">
        <v>44</v>
      </c>
      <c r="G5791" s="9" t="s">
        <v>7999</v>
      </c>
      <c r="H5791" s="9" t="s">
        <v>8000</v>
      </c>
      <c r="I5791" s="13">
        <v>0</v>
      </c>
      <c r="J5791" s="12">
        <v>4832</v>
      </c>
      <c r="K5791" s="13">
        <v>0</v>
      </c>
      <c r="L5791" s="13">
        <v>0</v>
      </c>
      <c r="M5791" s="13">
        <v>0</v>
      </c>
      <c r="N5791" s="57">
        <v>0</v>
      </c>
      <c r="O5791" s="31">
        <v>1.6513359999999999</v>
      </c>
      <c r="P5791" s="56" t="s">
        <v>298</v>
      </c>
    </row>
    <row r="5792" spans="1:16" ht="72" x14ac:dyDescent="0.25">
      <c r="A5792" s="34">
        <v>42013</v>
      </c>
      <c r="B5792" s="34">
        <v>42016</v>
      </c>
      <c r="C5792" s="53">
        <v>2015</v>
      </c>
      <c r="D5792" s="11" t="s">
        <v>34</v>
      </c>
      <c r="E5792" s="11" t="s">
        <v>95</v>
      </c>
      <c r="F5792" s="36" t="s">
        <v>97</v>
      </c>
      <c r="G5792" s="9" t="s">
        <v>8001</v>
      </c>
      <c r="H5792" s="9" t="s">
        <v>8002</v>
      </c>
      <c r="I5792" s="13">
        <v>0</v>
      </c>
      <c r="J5792" s="12">
        <v>40415</v>
      </c>
      <c r="K5792" s="13">
        <v>0</v>
      </c>
      <c r="L5792" s="13">
        <v>0</v>
      </c>
      <c r="M5792" s="13">
        <v>0</v>
      </c>
      <c r="N5792" s="57">
        <v>0</v>
      </c>
      <c r="O5792" s="31">
        <v>13.811999999999999</v>
      </c>
      <c r="P5792" s="56" t="s">
        <v>298</v>
      </c>
    </row>
    <row r="5793" spans="1:16" ht="60" x14ac:dyDescent="0.25">
      <c r="A5793" s="34">
        <v>42013</v>
      </c>
      <c r="B5793" s="34">
        <v>42016</v>
      </c>
      <c r="C5793" s="53">
        <v>2015</v>
      </c>
      <c r="D5793" s="11" t="s">
        <v>34</v>
      </c>
      <c r="E5793" s="11" t="s">
        <v>95</v>
      </c>
      <c r="F5793" s="36" t="s">
        <v>32</v>
      </c>
      <c r="G5793" s="36" t="s">
        <v>8003</v>
      </c>
      <c r="H5793" s="9" t="s">
        <v>8004</v>
      </c>
      <c r="I5793" s="13">
        <v>0</v>
      </c>
      <c r="J5793" s="12">
        <v>5524</v>
      </c>
      <c r="K5793" s="13">
        <v>0</v>
      </c>
      <c r="L5793" s="13">
        <v>0</v>
      </c>
      <c r="M5793" s="13">
        <v>0</v>
      </c>
      <c r="N5793" s="57">
        <v>0</v>
      </c>
      <c r="O5793" s="31">
        <v>1.8878269999999999</v>
      </c>
      <c r="P5793" s="56" t="s">
        <v>298</v>
      </c>
    </row>
    <row r="5794" spans="1:16" ht="60" x14ac:dyDescent="0.25">
      <c r="A5794" s="34">
        <v>42013</v>
      </c>
      <c r="B5794" s="34">
        <v>42016</v>
      </c>
      <c r="C5794" s="53">
        <v>2015</v>
      </c>
      <c r="D5794" s="11" t="s">
        <v>34</v>
      </c>
      <c r="E5794" s="11" t="s">
        <v>95</v>
      </c>
      <c r="F5794" s="36" t="s">
        <v>28</v>
      </c>
      <c r="G5794" s="36" t="s">
        <v>411</v>
      </c>
      <c r="H5794" s="9" t="s">
        <v>8005</v>
      </c>
      <c r="I5794" s="13">
        <v>0</v>
      </c>
      <c r="J5794" s="12">
        <v>45604</v>
      </c>
      <c r="K5794" s="13">
        <v>0</v>
      </c>
      <c r="L5794" s="13">
        <v>0</v>
      </c>
      <c r="M5794" s="13">
        <v>0</v>
      </c>
      <c r="N5794" s="57">
        <v>0</v>
      </c>
      <c r="O5794" s="31">
        <v>155.80000000000001</v>
      </c>
      <c r="P5794" s="56" t="s">
        <v>298</v>
      </c>
    </row>
    <row r="5795" spans="1:16" ht="72" x14ac:dyDescent="0.25">
      <c r="A5795" s="34">
        <v>42013</v>
      </c>
      <c r="B5795" s="34">
        <v>42016</v>
      </c>
      <c r="C5795" s="53">
        <v>2015</v>
      </c>
      <c r="D5795" s="11" t="s">
        <v>34</v>
      </c>
      <c r="E5795" s="11" t="s">
        <v>95</v>
      </c>
      <c r="F5795" s="36" t="s">
        <v>100</v>
      </c>
      <c r="G5795" s="9" t="s">
        <v>8006</v>
      </c>
      <c r="H5795" s="9" t="s">
        <v>8007</v>
      </c>
      <c r="I5795" s="13">
        <v>0</v>
      </c>
      <c r="J5795" s="12">
        <v>5257</v>
      </c>
      <c r="K5795" s="13">
        <v>0</v>
      </c>
      <c r="L5795" s="13">
        <v>0</v>
      </c>
      <c r="M5795" s="13">
        <v>0</v>
      </c>
      <c r="N5795" s="57">
        <v>0</v>
      </c>
      <c r="O5795" s="31">
        <v>1.7969999999999999</v>
      </c>
      <c r="P5795" s="56" t="s">
        <v>298</v>
      </c>
    </row>
    <row r="5796" spans="1:16" ht="60" x14ac:dyDescent="0.25">
      <c r="A5796" s="34">
        <v>42013</v>
      </c>
      <c r="B5796" s="34">
        <v>42016</v>
      </c>
      <c r="C5796" s="53">
        <v>2015</v>
      </c>
      <c r="D5796" s="11" t="s">
        <v>34</v>
      </c>
      <c r="E5796" s="11" t="s">
        <v>95</v>
      </c>
      <c r="F5796" s="36" t="s">
        <v>59</v>
      </c>
      <c r="G5796" s="36" t="s">
        <v>8008</v>
      </c>
      <c r="H5796" s="9" t="s">
        <v>8009</v>
      </c>
      <c r="I5796" s="13">
        <v>0</v>
      </c>
      <c r="J5796" s="12">
        <v>11191</v>
      </c>
      <c r="K5796" s="13">
        <v>0</v>
      </c>
      <c r="L5796" s="13">
        <v>0</v>
      </c>
      <c r="M5796" s="13">
        <v>0</v>
      </c>
      <c r="N5796" s="57">
        <v>0</v>
      </c>
      <c r="O5796" s="31">
        <v>3.8243360000000002</v>
      </c>
      <c r="P5796" s="56" t="s">
        <v>298</v>
      </c>
    </row>
    <row r="5797" spans="1:16" ht="60" x14ac:dyDescent="0.25">
      <c r="A5797" s="38">
        <v>42013</v>
      </c>
      <c r="B5797" s="38">
        <v>42013</v>
      </c>
      <c r="C5797" s="53">
        <v>2015</v>
      </c>
      <c r="D5797" s="11" t="s">
        <v>34</v>
      </c>
      <c r="E5797" s="11" t="s">
        <v>333</v>
      </c>
      <c r="F5797" s="36" t="s">
        <v>42</v>
      </c>
      <c r="G5797" s="36" t="s">
        <v>902</v>
      </c>
      <c r="H5797" s="9" t="s">
        <v>8010</v>
      </c>
      <c r="I5797" s="13">
        <v>0</v>
      </c>
      <c r="J5797" s="12">
        <v>77</v>
      </c>
      <c r="K5797" s="12">
        <v>0</v>
      </c>
      <c r="L5797" s="12">
        <v>0</v>
      </c>
      <c r="M5797" s="12">
        <v>0</v>
      </c>
      <c r="N5797" s="39">
        <v>329.5</v>
      </c>
      <c r="O5797" s="31">
        <v>40.970999999999997</v>
      </c>
      <c r="P5797" s="36" t="s">
        <v>41</v>
      </c>
    </row>
    <row r="5798" spans="1:16" ht="48" x14ac:dyDescent="0.25">
      <c r="A5798" s="34">
        <v>42016</v>
      </c>
      <c r="B5798" s="34">
        <v>42016</v>
      </c>
      <c r="C5798" s="53">
        <v>2015</v>
      </c>
      <c r="D5798" s="35" t="s">
        <v>115</v>
      </c>
      <c r="E5798" s="11" t="s">
        <v>116</v>
      </c>
      <c r="F5798" s="36" t="s">
        <v>97</v>
      </c>
      <c r="G5798" s="36" t="s">
        <v>4323</v>
      </c>
      <c r="H5798" s="9" t="s">
        <v>8011</v>
      </c>
      <c r="I5798" s="10">
        <v>2</v>
      </c>
      <c r="J5798" s="12">
        <v>17</v>
      </c>
      <c r="K5798" s="12">
        <v>0</v>
      </c>
      <c r="L5798" s="12">
        <v>0</v>
      </c>
      <c r="M5798" s="12">
        <v>0</v>
      </c>
      <c r="N5798" s="39">
        <v>0</v>
      </c>
      <c r="O5798" s="31">
        <v>0.46</v>
      </c>
      <c r="P5798" s="56" t="s">
        <v>99</v>
      </c>
    </row>
    <row r="5799" spans="1:16" ht="84" x14ac:dyDescent="0.25">
      <c r="A5799" s="34">
        <v>42017</v>
      </c>
      <c r="B5799" s="34">
        <v>42017</v>
      </c>
      <c r="C5799" s="53">
        <v>2015</v>
      </c>
      <c r="D5799" s="35" t="s">
        <v>115</v>
      </c>
      <c r="E5799" s="11" t="s">
        <v>116</v>
      </c>
      <c r="F5799" s="36" t="s">
        <v>51</v>
      </c>
      <c r="G5799" s="36" t="s">
        <v>7356</v>
      </c>
      <c r="H5799" s="9" t="s">
        <v>8012</v>
      </c>
      <c r="I5799" s="10">
        <v>0</v>
      </c>
      <c r="J5799" s="12">
        <v>1</v>
      </c>
      <c r="K5799" s="12">
        <v>0</v>
      </c>
      <c r="L5799" s="12">
        <v>0</v>
      </c>
      <c r="M5799" s="12">
        <v>0</v>
      </c>
      <c r="N5799" s="39">
        <v>0</v>
      </c>
      <c r="O5799" s="31">
        <v>0.28899999999999998</v>
      </c>
      <c r="P5799" s="56" t="s">
        <v>99</v>
      </c>
    </row>
    <row r="5800" spans="1:16" ht="60" x14ac:dyDescent="0.25">
      <c r="A5800" s="34">
        <v>42020</v>
      </c>
      <c r="B5800" s="34">
        <v>42020</v>
      </c>
      <c r="C5800" s="53">
        <v>2015</v>
      </c>
      <c r="D5800" s="35" t="s">
        <v>13</v>
      </c>
      <c r="E5800" s="11" t="s">
        <v>149</v>
      </c>
      <c r="F5800" s="36" t="s">
        <v>165</v>
      </c>
      <c r="G5800" s="36" t="s">
        <v>1189</v>
      </c>
      <c r="H5800" s="9" t="s">
        <v>8013</v>
      </c>
      <c r="I5800" s="10">
        <v>0</v>
      </c>
      <c r="J5800" s="12">
        <v>2150</v>
      </c>
      <c r="K5800" s="12">
        <v>0</v>
      </c>
      <c r="L5800" s="12">
        <v>0</v>
      </c>
      <c r="M5800" s="12">
        <v>0</v>
      </c>
      <c r="N5800" s="39">
        <v>0</v>
      </c>
      <c r="O5800" s="31">
        <v>0</v>
      </c>
      <c r="P5800" s="56" t="s">
        <v>99</v>
      </c>
    </row>
    <row r="5801" spans="1:16" ht="60" x14ac:dyDescent="0.25">
      <c r="A5801" s="34">
        <v>42026</v>
      </c>
      <c r="B5801" s="34">
        <v>42026</v>
      </c>
      <c r="C5801" s="53">
        <v>2015</v>
      </c>
      <c r="D5801" s="35" t="s">
        <v>115</v>
      </c>
      <c r="E5801" s="11" t="s">
        <v>116</v>
      </c>
      <c r="F5801" s="36" t="s">
        <v>47</v>
      </c>
      <c r="G5801" s="36" t="s">
        <v>629</v>
      </c>
      <c r="H5801" s="9" t="s">
        <v>8014</v>
      </c>
      <c r="I5801" s="10">
        <v>16</v>
      </c>
      <c r="J5801" s="12">
        <v>36</v>
      </c>
      <c r="K5801" s="12">
        <v>0</v>
      </c>
      <c r="L5801" s="12">
        <v>0</v>
      </c>
      <c r="M5801" s="12">
        <v>0</v>
      </c>
      <c r="N5801" s="39">
        <v>0</v>
      </c>
      <c r="O5801" s="31">
        <v>0.70899999999999996</v>
      </c>
      <c r="P5801" s="56" t="s">
        <v>99</v>
      </c>
    </row>
    <row r="5802" spans="1:16" ht="60" x14ac:dyDescent="0.25">
      <c r="A5802" s="34">
        <v>42026</v>
      </c>
      <c r="B5802" s="34">
        <v>42026</v>
      </c>
      <c r="C5802" s="53">
        <v>2015</v>
      </c>
      <c r="D5802" s="35" t="s">
        <v>115</v>
      </c>
      <c r="E5802" s="11" t="s">
        <v>116</v>
      </c>
      <c r="F5802" s="36" t="s">
        <v>15</v>
      </c>
      <c r="G5802" s="36" t="s">
        <v>143</v>
      </c>
      <c r="H5802" s="9" t="s">
        <v>8015</v>
      </c>
      <c r="I5802" s="10">
        <v>2</v>
      </c>
      <c r="J5802" s="12">
        <v>8</v>
      </c>
      <c r="K5802" s="12">
        <v>0</v>
      </c>
      <c r="L5802" s="12">
        <v>0</v>
      </c>
      <c r="M5802" s="12">
        <v>0</v>
      </c>
      <c r="N5802" s="39">
        <v>0</v>
      </c>
      <c r="O5802" s="31">
        <v>0.28899999999999998</v>
      </c>
      <c r="P5802" s="56" t="s">
        <v>99</v>
      </c>
    </row>
    <row r="5803" spans="1:16" ht="24" x14ac:dyDescent="0.25">
      <c r="A5803" s="34">
        <v>42026</v>
      </c>
      <c r="B5803" s="34">
        <v>42026</v>
      </c>
      <c r="C5803" s="53">
        <v>2015</v>
      </c>
      <c r="D5803" s="35" t="s">
        <v>13</v>
      </c>
      <c r="E5803" s="11" t="s">
        <v>149</v>
      </c>
      <c r="F5803" s="36" t="s">
        <v>165</v>
      </c>
      <c r="G5803" s="36" t="s">
        <v>1189</v>
      </c>
      <c r="H5803" s="9" t="s">
        <v>8016</v>
      </c>
      <c r="I5803" s="13">
        <v>0</v>
      </c>
      <c r="J5803" s="13">
        <v>2000</v>
      </c>
      <c r="K5803" s="13">
        <v>0</v>
      </c>
      <c r="L5803" s="13">
        <v>0</v>
      </c>
      <c r="M5803" s="13">
        <v>0</v>
      </c>
      <c r="N5803" s="57">
        <v>0</v>
      </c>
      <c r="O5803" s="31">
        <v>0</v>
      </c>
      <c r="P5803" s="56" t="s">
        <v>99</v>
      </c>
    </row>
    <row r="5804" spans="1:16" ht="60" x14ac:dyDescent="0.25">
      <c r="A5804" s="34">
        <v>42026</v>
      </c>
      <c r="B5804" s="34">
        <v>42026</v>
      </c>
      <c r="C5804" s="53">
        <v>2015</v>
      </c>
      <c r="D5804" s="35" t="s">
        <v>115</v>
      </c>
      <c r="E5804" s="11" t="s">
        <v>116</v>
      </c>
      <c r="F5804" s="36" t="s">
        <v>47</v>
      </c>
      <c r="G5804" s="36" t="s">
        <v>2113</v>
      </c>
      <c r="H5804" s="9" t="s">
        <v>8017</v>
      </c>
      <c r="I5804" s="13">
        <v>0</v>
      </c>
      <c r="J5804" s="13">
        <v>0</v>
      </c>
      <c r="K5804" s="13">
        <v>0</v>
      </c>
      <c r="L5804" s="13">
        <v>0</v>
      </c>
      <c r="M5804" s="13">
        <v>0</v>
      </c>
      <c r="N5804" s="57">
        <v>0</v>
      </c>
      <c r="O5804" s="31">
        <v>0.47299999999999998</v>
      </c>
      <c r="P5804" s="56" t="s">
        <v>99</v>
      </c>
    </row>
    <row r="5805" spans="1:16" ht="48" x14ac:dyDescent="0.25">
      <c r="A5805" s="34">
        <v>42027</v>
      </c>
      <c r="B5805" s="34">
        <v>42027</v>
      </c>
      <c r="C5805" s="53">
        <v>2015</v>
      </c>
      <c r="D5805" s="35" t="s">
        <v>115</v>
      </c>
      <c r="E5805" s="11" t="s">
        <v>116</v>
      </c>
      <c r="F5805" s="36" t="s">
        <v>19</v>
      </c>
      <c r="G5805" s="36" t="s">
        <v>8018</v>
      </c>
      <c r="H5805" s="9" t="s">
        <v>8019</v>
      </c>
      <c r="I5805" s="13">
        <v>0</v>
      </c>
      <c r="J5805" s="13">
        <v>0</v>
      </c>
      <c r="K5805" s="13">
        <v>0</v>
      </c>
      <c r="L5805" s="13">
        <v>0</v>
      </c>
      <c r="M5805" s="13">
        <v>0</v>
      </c>
      <c r="N5805" s="57">
        <v>0</v>
      </c>
      <c r="O5805" s="31">
        <v>0.94099999999999995</v>
      </c>
      <c r="P5805" s="56" t="s">
        <v>99</v>
      </c>
    </row>
    <row r="5806" spans="1:16" ht="60" x14ac:dyDescent="0.25">
      <c r="A5806" s="34">
        <v>42028</v>
      </c>
      <c r="B5806" s="34">
        <v>42028</v>
      </c>
      <c r="C5806" s="53">
        <v>2015</v>
      </c>
      <c r="D5806" s="35" t="s">
        <v>13</v>
      </c>
      <c r="E5806" s="11" t="s">
        <v>149</v>
      </c>
      <c r="F5806" s="36" t="s">
        <v>155</v>
      </c>
      <c r="G5806" s="36" t="s">
        <v>1703</v>
      </c>
      <c r="H5806" s="9" t="s">
        <v>8020</v>
      </c>
      <c r="I5806" s="13">
        <v>2</v>
      </c>
      <c r="J5806" s="13">
        <v>10</v>
      </c>
      <c r="K5806" s="13">
        <v>1</v>
      </c>
      <c r="L5806" s="13">
        <v>0</v>
      </c>
      <c r="M5806" s="13">
        <v>0</v>
      </c>
      <c r="N5806" s="57">
        <v>0</v>
      </c>
      <c r="O5806" s="31">
        <v>0.12</v>
      </c>
      <c r="P5806" s="56" t="s">
        <v>99</v>
      </c>
    </row>
    <row r="5807" spans="1:16" ht="36" x14ac:dyDescent="0.25">
      <c r="A5807" s="34">
        <v>42030</v>
      </c>
      <c r="B5807" s="34">
        <v>42030</v>
      </c>
      <c r="C5807" s="53">
        <v>2015</v>
      </c>
      <c r="D5807" s="35" t="s">
        <v>115</v>
      </c>
      <c r="E5807" s="11" t="s">
        <v>116</v>
      </c>
      <c r="F5807" s="36" t="s">
        <v>19</v>
      </c>
      <c r="G5807" s="36" t="s">
        <v>641</v>
      </c>
      <c r="H5807" s="9" t="s">
        <v>8021</v>
      </c>
      <c r="I5807" s="13">
        <v>0</v>
      </c>
      <c r="J5807" s="13">
        <v>23</v>
      </c>
      <c r="K5807" s="13">
        <v>0</v>
      </c>
      <c r="L5807" s="13">
        <v>0</v>
      </c>
      <c r="M5807" s="13">
        <v>0</v>
      </c>
      <c r="N5807" s="57">
        <v>0</v>
      </c>
      <c r="O5807" s="31">
        <v>0</v>
      </c>
      <c r="P5807" s="56" t="s">
        <v>99</v>
      </c>
    </row>
    <row r="5808" spans="1:16" ht="48" x14ac:dyDescent="0.25">
      <c r="A5808" s="34">
        <v>42031</v>
      </c>
      <c r="B5808" s="34">
        <v>42031</v>
      </c>
      <c r="C5808" s="53">
        <v>2015</v>
      </c>
      <c r="D5808" s="35" t="s">
        <v>115</v>
      </c>
      <c r="E5808" s="11" t="s">
        <v>116</v>
      </c>
      <c r="F5808" s="36" t="s">
        <v>21</v>
      </c>
      <c r="G5808" s="36" t="s">
        <v>6178</v>
      </c>
      <c r="H5808" s="9" t="s">
        <v>8022</v>
      </c>
      <c r="I5808" s="13">
        <v>0</v>
      </c>
      <c r="J5808" s="13">
        <v>0</v>
      </c>
      <c r="K5808" s="13">
        <v>0</v>
      </c>
      <c r="L5808" s="13">
        <v>0</v>
      </c>
      <c r="M5808" s="13">
        <v>0</v>
      </c>
      <c r="N5808" s="57">
        <v>0</v>
      </c>
      <c r="O5808" s="31">
        <v>0.42599999999999999</v>
      </c>
      <c r="P5808" s="56" t="s">
        <v>99</v>
      </c>
    </row>
    <row r="5809" spans="1:16" ht="60" x14ac:dyDescent="0.25">
      <c r="A5809" s="34">
        <v>42032</v>
      </c>
      <c r="B5809" s="34">
        <v>42032</v>
      </c>
      <c r="C5809" s="53">
        <v>2015</v>
      </c>
      <c r="D5809" s="35" t="s">
        <v>13</v>
      </c>
      <c r="E5809" s="11" t="s">
        <v>149</v>
      </c>
      <c r="F5809" s="36" t="s">
        <v>165</v>
      </c>
      <c r="G5809" s="36" t="s">
        <v>578</v>
      </c>
      <c r="H5809" s="9" t="s">
        <v>8023</v>
      </c>
      <c r="I5809" s="13">
        <v>0</v>
      </c>
      <c r="J5809" s="13">
        <v>1000</v>
      </c>
      <c r="K5809" s="13">
        <v>0</v>
      </c>
      <c r="L5809" s="13">
        <v>0</v>
      </c>
      <c r="M5809" s="13">
        <v>0</v>
      </c>
      <c r="N5809" s="57">
        <v>0</v>
      </c>
      <c r="O5809" s="31">
        <v>0</v>
      </c>
      <c r="P5809" s="56" t="s">
        <v>99</v>
      </c>
    </row>
    <row r="5810" spans="1:16" ht="36" x14ac:dyDescent="0.25">
      <c r="A5810" s="34">
        <v>42032</v>
      </c>
      <c r="B5810" s="34">
        <v>42032</v>
      </c>
      <c r="C5810" s="53">
        <v>2015</v>
      </c>
      <c r="D5810" s="11" t="s">
        <v>34</v>
      </c>
      <c r="E5810" s="11" t="s">
        <v>95</v>
      </c>
      <c r="F5810" s="36" t="s">
        <v>51</v>
      </c>
      <c r="G5810" s="36" t="s">
        <v>2912</v>
      </c>
      <c r="H5810" s="9" t="s">
        <v>8024</v>
      </c>
      <c r="I5810" s="13">
        <v>0</v>
      </c>
      <c r="J5810" s="12">
        <v>15178</v>
      </c>
      <c r="K5810" s="13">
        <v>0</v>
      </c>
      <c r="L5810" s="13">
        <v>0</v>
      </c>
      <c r="M5810" s="13">
        <v>0</v>
      </c>
      <c r="N5810" s="57">
        <v>0</v>
      </c>
      <c r="O5810" s="31">
        <v>3.742</v>
      </c>
      <c r="P5810" s="56" t="s">
        <v>298</v>
      </c>
    </row>
    <row r="5811" spans="1:16" ht="60" x14ac:dyDescent="0.25">
      <c r="A5811" s="34">
        <v>42033</v>
      </c>
      <c r="B5811" s="34">
        <v>42033</v>
      </c>
      <c r="C5811" s="53">
        <v>2015</v>
      </c>
      <c r="D5811" s="35" t="s">
        <v>13</v>
      </c>
      <c r="E5811" s="11" t="s">
        <v>149</v>
      </c>
      <c r="F5811" s="36" t="s">
        <v>55</v>
      </c>
      <c r="G5811" s="36" t="s">
        <v>936</v>
      </c>
      <c r="H5811" s="9" t="s">
        <v>8025</v>
      </c>
      <c r="I5811" s="13">
        <v>0</v>
      </c>
      <c r="J5811" s="13">
        <v>2673</v>
      </c>
      <c r="K5811" s="13">
        <v>0</v>
      </c>
      <c r="L5811" s="13">
        <v>0</v>
      </c>
      <c r="M5811" s="13">
        <v>0</v>
      </c>
      <c r="N5811" s="57">
        <v>0</v>
      </c>
      <c r="O5811" s="31">
        <v>0</v>
      </c>
      <c r="P5811" s="56" t="s">
        <v>99</v>
      </c>
    </row>
    <row r="5812" spans="1:16" ht="120" x14ac:dyDescent="0.25">
      <c r="A5812" s="34">
        <v>42033</v>
      </c>
      <c r="B5812" s="34">
        <v>42033</v>
      </c>
      <c r="C5812" s="53">
        <v>2015</v>
      </c>
      <c r="D5812" s="35" t="s">
        <v>13</v>
      </c>
      <c r="E5812" s="11" t="s">
        <v>149</v>
      </c>
      <c r="F5812" s="36" t="s">
        <v>165</v>
      </c>
      <c r="G5812" s="36" t="s">
        <v>1736</v>
      </c>
      <c r="H5812" s="9" t="s">
        <v>8026</v>
      </c>
      <c r="I5812" s="13">
        <v>5</v>
      </c>
      <c r="J5812" s="13">
        <v>531</v>
      </c>
      <c r="K5812" s="13">
        <v>91</v>
      </c>
      <c r="L5812" s="13">
        <v>0</v>
      </c>
      <c r="M5812" s="13">
        <v>1</v>
      </c>
      <c r="N5812" s="57">
        <v>0</v>
      </c>
      <c r="O5812" s="31">
        <v>146.9</v>
      </c>
      <c r="P5812" s="56" t="s">
        <v>99</v>
      </c>
    </row>
    <row r="5813" spans="1:16" ht="48" x14ac:dyDescent="0.25">
      <c r="A5813" s="34">
        <v>42034</v>
      </c>
      <c r="B5813" s="34">
        <v>42038</v>
      </c>
      <c r="C5813" s="53">
        <v>2015</v>
      </c>
      <c r="D5813" s="11" t="s">
        <v>34</v>
      </c>
      <c r="E5813" s="11" t="s">
        <v>35</v>
      </c>
      <c r="F5813" s="36" t="s">
        <v>24</v>
      </c>
      <c r="G5813" s="9" t="s">
        <v>8027</v>
      </c>
      <c r="H5813" s="9" t="s">
        <v>8028</v>
      </c>
      <c r="I5813" s="13">
        <v>0</v>
      </c>
      <c r="J5813" s="12">
        <v>14826</v>
      </c>
      <c r="K5813" s="13">
        <v>0</v>
      </c>
      <c r="L5813" s="13">
        <v>0</v>
      </c>
      <c r="M5813" s="13">
        <v>0</v>
      </c>
      <c r="N5813" s="57">
        <v>0</v>
      </c>
      <c r="O5813" s="31">
        <v>5.9969999999999999</v>
      </c>
      <c r="P5813" s="56" t="s">
        <v>298</v>
      </c>
    </row>
    <row r="5814" spans="1:16" ht="36" x14ac:dyDescent="0.25">
      <c r="A5814" s="34">
        <v>42036</v>
      </c>
      <c r="B5814" s="34">
        <v>42036</v>
      </c>
      <c r="C5814" s="53">
        <v>2015</v>
      </c>
      <c r="D5814" s="35" t="s">
        <v>13</v>
      </c>
      <c r="E5814" s="11" t="s">
        <v>149</v>
      </c>
      <c r="F5814" s="36" t="s">
        <v>162</v>
      </c>
      <c r="G5814" s="36" t="s">
        <v>967</v>
      </c>
      <c r="H5814" s="9" t="s">
        <v>8029</v>
      </c>
      <c r="I5814" s="13">
        <v>1</v>
      </c>
      <c r="J5814" s="13">
        <v>10</v>
      </c>
      <c r="K5814" s="13">
        <v>2</v>
      </c>
      <c r="L5814" s="13">
        <v>0</v>
      </c>
      <c r="M5814" s="13">
        <v>0</v>
      </c>
      <c r="N5814" s="57">
        <v>0</v>
      </c>
      <c r="O5814" s="31">
        <v>0.24</v>
      </c>
      <c r="P5814" s="56" t="s">
        <v>99</v>
      </c>
    </row>
    <row r="5815" spans="1:16" ht="72" x14ac:dyDescent="0.25">
      <c r="A5815" s="34">
        <v>42037</v>
      </c>
      <c r="B5815" s="34">
        <v>42037</v>
      </c>
      <c r="C5815" s="53">
        <v>2015</v>
      </c>
      <c r="D5815" s="11" t="s">
        <v>34</v>
      </c>
      <c r="E5815" s="11" t="s">
        <v>95</v>
      </c>
      <c r="F5815" s="36" t="s">
        <v>24</v>
      </c>
      <c r="G5815" s="36" t="s">
        <v>8030</v>
      </c>
      <c r="H5815" s="9" t="s">
        <v>8031</v>
      </c>
      <c r="I5815" s="13">
        <v>0</v>
      </c>
      <c r="J5815" s="13">
        <v>20</v>
      </c>
      <c r="K5815" s="13">
        <v>0</v>
      </c>
      <c r="L5815" s="13">
        <v>0</v>
      </c>
      <c r="M5815" s="13">
        <v>0</v>
      </c>
      <c r="N5815" s="57">
        <v>0</v>
      </c>
      <c r="O5815" s="31">
        <v>0</v>
      </c>
      <c r="P5815" s="56" t="s">
        <v>99</v>
      </c>
    </row>
    <row r="5816" spans="1:16" ht="60" x14ac:dyDescent="0.25">
      <c r="A5816" s="34">
        <v>42039</v>
      </c>
      <c r="B5816" s="34">
        <v>42039</v>
      </c>
      <c r="C5816" s="53">
        <v>2015</v>
      </c>
      <c r="D5816" s="11" t="s">
        <v>34</v>
      </c>
      <c r="E5816" s="11" t="s">
        <v>35</v>
      </c>
      <c r="F5816" s="36" t="s">
        <v>24</v>
      </c>
      <c r="G5816" s="36" t="s">
        <v>8032</v>
      </c>
      <c r="H5816" s="9" t="s">
        <v>8033</v>
      </c>
      <c r="I5816" s="13">
        <v>0</v>
      </c>
      <c r="J5816" s="13">
        <v>600</v>
      </c>
      <c r="K5816" s="13">
        <v>120</v>
      </c>
      <c r="L5816" s="13">
        <v>0</v>
      </c>
      <c r="M5816" s="13">
        <v>0</v>
      </c>
      <c r="N5816" s="57">
        <v>0</v>
      </c>
      <c r="O5816" s="31">
        <v>7.3999999999999996E-2</v>
      </c>
      <c r="P5816" s="56" t="s">
        <v>99</v>
      </c>
    </row>
    <row r="5817" spans="1:16" ht="48" x14ac:dyDescent="0.25">
      <c r="A5817" s="34">
        <v>42039</v>
      </c>
      <c r="B5817" s="34">
        <v>42039</v>
      </c>
      <c r="C5817" s="53">
        <v>2015</v>
      </c>
      <c r="D5817" s="35" t="s">
        <v>13</v>
      </c>
      <c r="E5817" s="11" t="s">
        <v>112</v>
      </c>
      <c r="F5817" s="36" t="s">
        <v>47</v>
      </c>
      <c r="G5817" s="36" t="s">
        <v>8034</v>
      </c>
      <c r="H5817" s="9" t="s">
        <v>8035</v>
      </c>
      <c r="I5817" s="13">
        <v>1</v>
      </c>
      <c r="J5817" s="13">
        <v>2</v>
      </c>
      <c r="K5817" s="13">
        <v>1</v>
      </c>
      <c r="L5817" s="13">
        <v>0</v>
      </c>
      <c r="M5817" s="13">
        <v>0</v>
      </c>
      <c r="N5817" s="57">
        <v>0</v>
      </c>
      <c r="O5817" s="31">
        <v>0.12</v>
      </c>
      <c r="P5817" s="56" t="s">
        <v>99</v>
      </c>
    </row>
    <row r="5818" spans="1:16" ht="48" x14ac:dyDescent="0.25">
      <c r="A5818" s="34">
        <v>42040</v>
      </c>
      <c r="B5818" s="34">
        <v>42040</v>
      </c>
      <c r="C5818" s="53">
        <v>2015</v>
      </c>
      <c r="D5818" s="35" t="s">
        <v>115</v>
      </c>
      <c r="E5818" s="11" t="s">
        <v>116</v>
      </c>
      <c r="F5818" s="36" t="s">
        <v>97</v>
      </c>
      <c r="G5818" s="36" t="s">
        <v>428</v>
      </c>
      <c r="H5818" s="9" t="s">
        <v>8036</v>
      </c>
      <c r="I5818" s="13">
        <v>0</v>
      </c>
      <c r="J5818" s="13">
        <v>7</v>
      </c>
      <c r="K5818" s="13">
        <v>0</v>
      </c>
      <c r="L5818" s="13">
        <v>0</v>
      </c>
      <c r="M5818" s="13">
        <v>0</v>
      </c>
      <c r="N5818" s="57">
        <v>0</v>
      </c>
      <c r="O5818" s="31">
        <v>0.42</v>
      </c>
      <c r="P5818" s="56" t="s">
        <v>99</v>
      </c>
    </row>
    <row r="5819" spans="1:16" ht="72" x14ac:dyDescent="0.25">
      <c r="A5819" s="34">
        <v>42040</v>
      </c>
      <c r="B5819" s="34">
        <v>42040</v>
      </c>
      <c r="C5819" s="53">
        <v>2015</v>
      </c>
      <c r="D5819" s="35" t="s">
        <v>13</v>
      </c>
      <c r="E5819" s="11" t="s">
        <v>125</v>
      </c>
      <c r="F5819" s="36" t="s">
        <v>75</v>
      </c>
      <c r="G5819" s="36" t="s">
        <v>1500</v>
      </c>
      <c r="H5819" s="9" t="s">
        <v>8037</v>
      </c>
      <c r="I5819" s="13">
        <v>3</v>
      </c>
      <c r="J5819" s="13">
        <v>3</v>
      </c>
      <c r="K5819" s="13">
        <v>0</v>
      </c>
      <c r="L5819" s="13">
        <v>0</v>
      </c>
      <c r="M5819" s="13">
        <v>0</v>
      </c>
      <c r="N5819" s="57">
        <v>0</v>
      </c>
      <c r="O5819" s="31">
        <v>0</v>
      </c>
      <c r="P5819" s="56" t="s">
        <v>99</v>
      </c>
    </row>
    <row r="5820" spans="1:16" ht="60" x14ac:dyDescent="0.25">
      <c r="A5820" s="34">
        <v>42041</v>
      </c>
      <c r="B5820" s="34">
        <v>42041</v>
      </c>
      <c r="C5820" s="53">
        <v>2015</v>
      </c>
      <c r="D5820" s="35" t="s">
        <v>115</v>
      </c>
      <c r="E5820" s="11" t="s">
        <v>116</v>
      </c>
      <c r="F5820" s="36" t="s">
        <v>55</v>
      </c>
      <c r="G5820" s="36" t="s">
        <v>1039</v>
      </c>
      <c r="H5820" s="9" t="s">
        <v>8038</v>
      </c>
      <c r="I5820" s="13">
        <v>0</v>
      </c>
      <c r="J5820" s="13">
        <v>18</v>
      </c>
      <c r="K5820" s="13">
        <v>0</v>
      </c>
      <c r="L5820" s="13">
        <v>0</v>
      </c>
      <c r="M5820" s="13">
        <v>0</v>
      </c>
      <c r="N5820" s="57">
        <v>0</v>
      </c>
      <c r="O5820" s="31">
        <v>0.42</v>
      </c>
      <c r="P5820" s="56" t="s">
        <v>99</v>
      </c>
    </row>
    <row r="5821" spans="1:16" ht="72" x14ac:dyDescent="0.25">
      <c r="A5821" s="34">
        <v>42041</v>
      </c>
      <c r="B5821" s="34">
        <v>42041</v>
      </c>
      <c r="C5821" s="53">
        <v>2015</v>
      </c>
      <c r="D5821" s="35" t="s">
        <v>115</v>
      </c>
      <c r="E5821" s="11" t="s">
        <v>116</v>
      </c>
      <c r="F5821" s="36" t="s">
        <v>75</v>
      </c>
      <c r="G5821" s="36" t="s">
        <v>574</v>
      </c>
      <c r="H5821" s="9" t="s">
        <v>8039</v>
      </c>
      <c r="I5821" s="13">
        <v>0</v>
      </c>
      <c r="J5821" s="13">
        <v>0</v>
      </c>
      <c r="K5821" s="13">
        <v>0</v>
      </c>
      <c r="L5821" s="13">
        <v>0</v>
      </c>
      <c r="M5821" s="13">
        <v>0</v>
      </c>
      <c r="N5821" s="57">
        <v>0</v>
      </c>
      <c r="O5821" s="31">
        <v>0.88</v>
      </c>
      <c r="P5821" s="56" t="s">
        <v>99</v>
      </c>
    </row>
    <row r="5822" spans="1:16" ht="48" x14ac:dyDescent="0.25">
      <c r="A5822" s="34">
        <v>42041</v>
      </c>
      <c r="B5822" s="34">
        <v>42041</v>
      </c>
      <c r="C5822" s="53">
        <v>2015</v>
      </c>
      <c r="D5822" s="35" t="s">
        <v>13</v>
      </c>
      <c r="E5822" s="11" t="s">
        <v>112</v>
      </c>
      <c r="F5822" s="36" t="s">
        <v>47</v>
      </c>
      <c r="G5822" s="36" t="s">
        <v>2113</v>
      </c>
      <c r="H5822" s="9" t="s">
        <v>8040</v>
      </c>
      <c r="I5822" s="13">
        <v>0</v>
      </c>
      <c r="J5822" s="13">
        <v>150</v>
      </c>
      <c r="K5822" s="13">
        <v>0</v>
      </c>
      <c r="L5822" s="13">
        <v>0</v>
      </c>
      <c r="M5822" s="13">
        <v>0</v>
      </c>
      <c r="N5822" s="57">
        <v>0</v>
      </c>
      <c r="O5822" s="31">
        <v>0</v>
      </c>
      <c r="P5822" s="56" t="s">
        <v>99</v>
      </c>
    </row>
    <row r="5823" spans="1:16" ht="36" x14ac:dyDescent="0.25">
      <c r="A5823" s="34">
        <v>42041</v>
      </c>
      <c r="B5823" s="34">
        <v>42041</v>
      </c>
      <c r="C5823" s="53">
        <v>2015</v>
      </c>
      <c r="D5823" s="35" t="s">
        <v>13</v>
      </c>
      <c r="E5823" s="11" t="s">
        <v>112</v>
      </c>
      <c r="F5823" s="36" t="s">
        <v>62</v>
      </c>
      <c r="G5823" s="36" t="s">
        <v>585</v>
      </c>
      <c r="H5823" s="9" t="s">
        <v>8041</v>
      </c>
      <c r="I5823" s="13">
        <v>0</v>
      </c>
      <c r="J5823" s="13">
        <v>6</v>
      </c>
      <c r="K5823" s="13">
        <v>0</v>
      </c>
      <c r="L5823" s="13">
        <v>0</v>
      </c>
      <c r="M5823" s="13">
        <v>0</v>
      </c>
      <c r="N5823" s="57">
        <v>0</v>
      </c>
      <c r="O5823" s="31">
        <v>0</v>
      </c>
      <c r="P5823" s="56" t="s">
        <v>99</v>
      </c>
    </row>
    <row r="5824" spans="1:16" ht="36" x14ac:dyDescent="0.25">
      <c r="A5824" s="34">
        <v>42043</v>
      </c>
      <c r="B5824" s="34">
        <v>42045</v>
      </c>
      <c r="C5824" s="53">
        <v>2015</v>
      </c>
      <c r="D5824" s="11" t="s">
        <v>34</v>
      </c>
      <c r="E5824" s="11" t="s">
        <v>95</v>
      </c>
      <c r="F5824" s="36" t="s">
        <v>162</v>
      </c>
      <c r="G5824" s="36" t="s">
        <v>5347</v>
      </c>
      <c r="H5824" s="9" t="s">
        <v>8042</v>
      </c>
      <c r="I5824" s="13">
        <v>0</v>
      </c>
      <c r="J5824" s="12">
        <v>2154</v>
      </c>
      <c r="K5824" s="13">
        <v>0</v>
      </c>
      <c r="L5824" s="13">
        <v>0</v>
      </c>
      <c r="M5824" s="13">
        <v>0</v>
      </c>
      <c r="N5824" s="57">
        <v>0</v>
      </c>
      <c r="O5824" s="31">
        <v>0.871</v>
      </c>
      <c r="P5824" s="56" t="s">
        <v>298</v>
      </c>
    </row>
    <row r="5825" spans="1:16" ht="48" x14ac:dyDescent="0.25">
      <c r="A5825" s="34">
        <v>42044</v>
      </c>
      <c r="B5825" s="34">
        <v>42044</v>
      </c>
      <c r="C5825" s="53">
        <v>2015</v>
      </c>
      <c r="D5825" s="35" t="s">
        <v>115</v>
      </c>
      <c r="E5825" s="11" t="s">
        <v>116</v>
      </c>
      <c r="F5825" s="36" t="s">
        <v>75</v>
      </c>
      <c r="G5825" s="36" t="s">
        <v>416</v>
      </c>
      <c r="H5825" s="9" t="s">
        <v>8043</v>
      </c>
      <c r="I5825" s="13">
        <v>2</v>
      </c>
      <c r="J5825" s="13">
        <v>12</v>
      </c>
      <c r="K5825" s="13">
        <v>0</v>
      </c>
      <c r="L5825" s="13">
        <v>0</v>
      </c>
      <c r="M5825" s="13">
        <v>0</v>
      </c>
      <c r="N5825" s="57">
        <v>0</v>
      </c>
      <c r="O5825" s="31">
        <v>0.42</v>
      </c>
      <c r="P5825" s="56" t="s">
        <v>99</v>
      </c>
    </row>
    <row r="5826" spans="1:16" ht="48" x14ac:dyDescent="0.25">
      <c r="A5826" s="34">
        <v>42045</v>
      </c>
      <c r="B5826" s="34">
        <v>42045</v>
      </c>
      <c r="C5826" s="53">
        <v>2015</v>
      </c>
      <c r="D5826" s="35" t="s">
        <v>104</v>
      </c>
      <c r="E5826" s="11" t="s">
        <v>276</v>
      </c>
      <c r="F5826" s="36" t="s">
        <v>51</v>
      </c>
      <c r="G5826" s="36" t="s">
        <v>741</v>
      </c>
      <c r="H5826" s="9" t="s">
        <v>8044</v>
      </c>
      <c r="I5826" s="13">
        <v>0</v>
      </c>
      <c r="J5826" s="13">
        <v>1</v>
      </c>
      <c r="K5826" s="13">
        <v>0</v>
      </c>
      <c r="L5826" s="13">
        <v>0</v>
      </c>
      <c r="M5826" s="13">
        <v>0</v>
      </c>
      <c r="N5826" s="57">
        <v>0</v>
      </c>
      <c r="O5826" s="31">
        <v>0</v>
      </c>
      <c r="P5826" s="56" t="s">
        <v>99</v>
      </c>
    </row>
    <row r="5827" spans="1:16" ht="60" x14ac:dyDescent="0.25">
      <c r="A5827" s="34">
        <v>42045</v>
      </c>
      <c r="B5827" s="34">
        <v>42045</v>
      </c>
      <c r="C5827" s="53">
        <v>2015</v>
      </c>
      <c r="D5827" s="35" t="s">
        <v>115</v>
      </c>
      <c r="E5827" s="11" t="s">
        <v>116</v>
      </c>
      <c r="F5827" s="36" t="s">
        <v>44</v>
      </c>
      <c r="G5827" s="36" t="s">
        <v>1001</v>
      </c>
      <c r="H5827" s="9" t="s">
        <v>8045</v>
      </c>
      <c r="I5827" s="13">
        <v>0</v>
      </c>
      <c r="J5827" s="13">
        <v>18</v>
      </c>
      <c r="K5827" s="13">
        <v>0</v>
      </c>
      <c r="L5827" s="13">
        <v>0</v>
      </c>
      <c r="M5827" s="13">
        <v>0</v>
      </c>
      <c r="N5827" s="57">
        <v>0</v>
      </c>
      <c r="O5827" s="31">
        <v>0</v>
      </c>
      <c r="P5827" s="56" t="s">
        <v>99</v>
      </c>
    </row>
    <row r="5828" spans="1:16" ht="72" x14ac:dyDescent="0.25">
      <c r="A5828" s="34">
        <v>42046</v>
      </c>
      <c r="B5828" s="34">
        <v>42048</v>
      </c>
      <c r="C5828" s="53">
        <v>2015</v>
      </c>
      <c r="D5828" s="11" t="s">
        <v>34</v>
      </c>
      <c r="E5828" s="11" t="s">
        <v>95</v>
      </c>
      <c r="F5828" s="36" t="s">
        <v>21</v>
      </c>
      <c r="G5828" s="9" t="s">
        <v>8046</v>
      </c>
      <c r="H5828" s="9" t="s">
        <v>8047</v>
      </c>
      <c r="I5828" s="13">
        <v>0</v>
      </c>
      <c r="J5828" s="12">
        <v>14025</v>
      </c>
      <c r="K5828" s="13">
        <v>0</v>
      </c>
      <c r="L5828" s="13">
        <v>0</v>
      </c>
      <c r="M5828" s="13">
        <v>0</v>
      </c>
      <c r="N5828" s="57">
        <v>0</v>
      </c>
      <c r="O5828" s="31">
        <v>7.4020000000000001</v>
      </c>
      <c r="P5828" s="56" t="s">
        <v>298</v>
      </c>
    </row>
    <row r="5829" spans="1:16" ht="60" x14ac:dyDescent="0.25">
      <c r="A5829" s="34">
        <v>42048</v>
      </c>
      <c r="B5829" s="34">
        <v>42048</v>
      </c>
      <c r="C5829" s="53">
        <v>2015</v>
      </c>
      <c r="D5829" s="35" t="s">
        <v>115</v>
      </c>
      <c r="E5829" s="11" t="s">
        <v>116</v>
      </c>
      <c r="F5829" s="36" t="s">
        <v>62</v>
      </c>
      <c r="G5829" s="36" t="s">
        <v>795</v>
      </c>
      <c r="H5829" s="9" t="s">
        <v>8048</v>
      </c>
      <c r="I5829" s="13">
        <v>21</v>
      </c>
      <c r="J5829" s="13">
        <v>51</v>
      </c>
      <c r="K5829" s="13">
        <v>0</v>
      </c>
      <c r="L5829" s="13">
        <v>0</v>
      </c>
      <c r="M5829" s="13">
        <v>0</v>
      </c>
      <c r="N5829" s="57">
        <v>0</v>
      </c>
      <c r="O5829" s="31">
        <v>0.42</v>
      </c>
      <c r="P5829" s="56" t="s">
        <v>99</v>
      </c>
    </row>
    <row r="5830" spans="1:16" ht="72" x14ac:dyDescent="0.25">
      <c r="A5830" s="34">
        <v>42048</v>
      </c>
      <c r="B5830" s="34">
        <v>42048</v>
      </c>
      <c r="C5830" s="53">
        <v>2015</v>
      </c>
      <c r="D5830" s="11" t="s">
        <v>34</v>
      </c>
      <c r="E5830" s="11" t="s">
        <v>333</v>
      </c>
      <c r="F5830" s="36" t="s">
        <v>15</v>
      </c>
      <c r="G5830" s="36" t="s">
        <v>8049</v>
      </c>
      <c r="H5830" s="9" t="s">
        <v>8050</v>
      </c>
      <c r="I5830" s="13">
        <v>0</v>
      </c>
      <c r="J5830" s="13">
        <v>90</v>
      </c>
      <c r="K5830" s="13">
        <v>20</v>
      </c>
      <c r="L5830" s="13">
        <v>0</v>
      </c>
      <c r="M5830" s="13">
        <v>0</v>
      </c>
      <c r="N5830" s="57">
        <v>0</v>
      </c>
      <c r="O5830" s="31">
        <v>0.94699999999999995</v>
      </c>
      <c r="P5830" s="56" t="s">
        <v>99</v>
      </c>
    </row>
    <row r="5831" spans="1:16" ht="36" x14ac:dyDescent="0.25">
      <c r="A5831" s="34">
        <v>42051</v>
      </c>
      <c r="B5831" s="34">
        <v>42051</v>
      </c>
      <c r="C5831" s="53">
        <v>2015</v>
      </c>
      <c r="D5831" s="35" t="s">
        <v>115</v>
      </c>
      <c r="E5831" s="11" t="s">
        <v>116</v>
      </c>
      <c r="F5831" s="36" t="s">
        <v>57</v>
      </c>
      <c r="G5831" s="36" t="s">
        <v>828</v>
      </c>
      <c r="H5831" s="9" t="s">
        <v>8051</v>
      </c>
      <c r="I5831" s="13">
        <v>0</v>
      </c>
      <c r="J5831" s="13">
        <v>1</v>
      </c>
      <c r="K5831" s="13">
        <v>0</v>
      </c>
      <c r="L5831" s="13">
        <v>0</v>
      </c>
      <c r="M5831" s="13">
        <v>0</v>
      </c>
      <c r="N5831" s="57">
        <v>0</v>
      </c>
      <c r="O5831" s="31">
        <v>0.47299999999999998</v>
      </c>
      <c r="P5831" s="56" t="s">
        <v>99</v>
      </c>
    </row>
    <row r="5832" spans="1:16" ht="84" x14ac:dyDescent="0.25">
      <c r="A5832" s="34">
        <v>42056</v>
      </c>
      <c r="B5832" s="34">
        <v>42056</v>
      </c>
      <c r="C5832" s="53">
        <v>2015</v>
      </c>
      <c r="D5832" s="35" t="s">
        <v>115</v>
      </c>
      <c r="E5832" s="11" t="s">
        <v>116</v>
      </c>
      <c r="F5832" s="36" t="s">
        <v>598</v>
      </c>
      <c r="G5832" s="36" t="s">
        <v>1246</v>
      </c>
      <c r="H5832" s="9" t="s">
        <v>8052</v>
      </c>
      <c r="I5832" s="13">
        <v>0</v>
      </c>
      <c r="J5832" s="13">
        <v>1</v>
      </c>
      <c r="K5832" s="13">
        <v>0</v>
      </c>
      <c r="L5832" s="13">
        <v>0</v>
      </c>
      <c r="M5832" s="13">
        <v>0</v>
      </c>
      <c r="N5832" s="57">
        <v>0</v>
      </c>
      <c r="O5832" s="31">
        <v>1.2230000000000001</v>
      </c>
      <c r="P5832" s="56" t="s">
        <v>99</v>
      </c>
    </row>
    <row r="5833" spans="1:16" ht="72" x14ac:dyDescent="0.25">
      <c r="A5833" s="34">
        <v>42058</v>
      </c>
      <c r="B5833" s="34">
        <v>42058</v>
      </c>
      <c r="C5833" s="53">
        <v>2015</v>
      </c>
      <c r="D5833" s="35" t="s">
        <v>13</v>
      </c>
      <c r="E5833" s="11" t="s">
        <v>112</v>
      </c>
      <c r="F5833" s="36" t="s">
        <v>15</v>
      </c>
      <c r="G5833" s="36" t="s">
        <v>6286</v>
      </c>
      <c r="H5833" s="9" t="s">
        <v>8053</v>
      </c>
      <c r="I5833" s="13">
        <v>0</v>
      </c>
      <c r="J5833" s="13">
        <v>2</v>
      </c>
      <c r="K5833" s="13">
        <v>0</v>
      </c>
      <c r="L5833" s="13">
        <v>0</v>
      </c>
      <c r="M5833" s="13">
        <v>1</v>
      </c>
      <c r="N5833" s="57">
        <v>0</v>
      </c>
      <c r="O5833" s="31">
        <v>0</v>
      </c>
      <c r="P5833" s="56" t="s">
        <v>99</v>
      </c>
    </row>
    <row r="5834" spans="1:16" ht="60" x14ac:dyDescent="0.25">
      <c r="A5834" s="34">
        <v>42059</v>
      </c>
      <c r="B5834" s="34">
        <v>42059</v>
      </c>
      <c r="C5834" s="53">
        <v>2015</v>
      </c>
      <c r="D5834" s="35" t="s">
        <v>115</v>
      </c>
      <c r="E5834" s="11" t="s">
        <v>116</v>
      </c>
      <c r="F5834" s="36" t="s">
        <v>165</v>
      </c>
      <c r="G5834" s="36" t="s">
        <v>1736</v>
      </c>
      <c r="H5834" s="9" t="s">
        <v>8054</v>
      </c>
      <c r="I5834" s="13">
        <v>0</v>
      </c>
      <c r="J5834" s="13">
        <v>0</v>
      </c>
      <c r="K5834" s="13">
        <v>0</v>
      </c>
      <c r="L5834" s="13">
        <v>0</v>
      </c>
      <c r="M5834" s="13">
        <v>0</v>
      </c>
      <c r="N5834" s="57">
        <v>0</v>
      </c>
      <c r="O5834" s="31">
        <v>0.47299999999999998</v>
      </c>
      <c r="P5834" s="56" t="s">
        <v>99</v>
      </c>
    </row>
    <row r="5835" spans="1:16" ht="60" x14ac:dyDescent="0.25">
      <c r="A5835" s="34">
        <v>42063</v>
      </c>
      <c r="B5835" s="34">
        <v>42063</v>
      </c>
      <c r="C5835" s="53">
        <v>2015</v>
      </c>
      <c r="D5835" s="35" t="s">
        <v>115</v>
      </c>
      <c r="E5835" s="11" t="s">
        <v>116</v>
      </c>
      <c r="F5835" s="36" t="s">
        <v>55</v>
      </c>
      <c r="G5835" s="36" t="s">
        <v>345</v>
      </c>
      <c r="H5835" s="9" t="s">
        <v>8055</v>
      </c>
      <c r="I5835" s="13">
        <v>2</v>
      </c>
      <c r="J5835" s="13">
        <v>26</v>
      </c>
      <c r="K5835" s="13">
        <v>0</v>
      </c>
      <c r="L5835" s="13">
        <v>0</v>
      </c>
      <c r="M5835" s="13">
        <v>0</v>
      </c>
      <c r="N5835" s="57">
        <v>0</v>
      </c>
      <c r="O5835" s="31">
        <v>0.46</v>
      </c>
      <c r="P5835" s="56" t="s">
        <v>99</v>
      </c>
    </row>
    <row r="5836" spans="1:16" ht="72" x14ac:dyDescent="0.25">
      <c r="A5836" s="34">
        <v>42064</v>
      </c>
      <c r="B5836" s="34">
        <v>42064</v>
      </c>
      <c r="C5836" s="53">
        <v>2015</v>
      </c>
      <c r="D5836" s="35" t="s">
        <v>115</v>
      </c>
      <c r="E5836" s="11" t="s">
        <v>116</v>
      </c>
      <c r="F5836" s="36" t="s">
        <v>28</v>
      </c>
      <c r="G5836" s="36" t="s">
        <v>411</v>
      </c>
      <c r="H5836" s="9" t="s">
        <v>8056</v>
      </c>
      <c r="I5836" s="13">
        <v>0</v>
      </c>
      <c r="J5836" s="13">
        <v>1</v>
      </c>
      <c r="K5836" s="13">
        <v>0</v>
      </c>
      <c r="L5836" s="13">
        <v>0</v>
      </c>
      <c r="M5836" s="13">
        <v>0</v>
      </c>
      <c r="N5836" s="57">
        <v>0</v>
      </c>
      <c r="O5836" s="31">
        <v>0.47299999999999998</v>
      </c>
      <c r="P5836" s="56" t="s">
        <v>99</v>
      </c>
    </row>
    <row r="5837" spans="1:16" ht="72" x14ac:dyDescent="0.25">
      <c r="A5837" s="34">
        <v>42064</v>
      </c>
      <c r="B5837" s="34">
        <v>42064</v>
      </c>
      <c r="C5837" s="53">
        <v>2015</v>
      </c>
      <c r="D5837" s="35" t="s">
        <v>115</v>
      </c>
      <c r="E5837" s="11" t="s">
        <v>116</v>
      </c>
      <c r="F5837" s="36" t="s">
        <v>36</v>
      </c>
      <c r="G5837" s="36" t="s">
        <v>1397</v>
      </c>
      <c r="H5837" s="9" t="s">
        <v>8057</v>
      </c>
      <c r="I5837" s="13">
        <v>3</v>
      </c>
      <c r="J5837" s="13">
        <v>13</v>
      </c>
      <c r="K5837" s="13">
        <v>0</v>
      </c>
      <c r="L5837" s="13">
        <v>0</v>
      </c>
      <c r="M5837" s="13">
        <v>0</v>
      </c>
      <c r="N5837" s="57">
        <v>0</v>
      </c>
      <c r="O5837" s="31">
        <v>0.04</v>
      </c>
      <c r="P5837" s="56" t="s">
        <v>99</v>
      </c>
    </row>
    <row r="5838" spans="1:16" ht="48" x14ac:dyDescent="0.25">
      <c r="A5838" s="34">
        <v>42067</v>
      </c>
      <c r="B5838" s="34">
        <v>42069</v>
      </c>
      <c r="C5838" s="53">
        <v>2015</v>
      </c>
      <c r="D5838" s="11" t="s">
        <v>34</v>
      </c>
      <c r="E5838" s="11" t="s">
        <v>182</v>
      </c>
      <c r="F5838" s="36" t="s">
        <v>162</v>
      </c>
      <c r="G5838" s="9" t="s">
        <v>8058</v>
      </c>
      <c r="H5838" s="9" t="s">
        <v>8059</v>
      </c>
      <c r="I5838" s="13">
        <v>0</v>
      </c>
      <c r="J5838" s="12">
        <v>18380</v>
      </c>
      <c r="K5838" s="13">
        <v>0</v>
      </c>
      <c r="L5838" s="13">
        <v>0</v>
      </c>
      <c r="M5838" s="13">
        <v>0</v>
      </c>
      <c r="N5838" s="57">
        <v>0</v>
      </c>
      <c r="O5838" s="31">
        <v>10.477</v>
      </c>
      <c r="P5838" s="56" t="s">
        <v>298</v>
      </c>
    </row>
    <row r="5839" spans="1:16" ht="48" x14ac:dyDescent="0.25">
      <c r="A5839" s="34">
        <v>42068</v>
      </c>
      <c r="B5839" s="34">
        <v>42068</v>
      </c>
      <c r="C5839" s="53">
        <v>2015</v>
      </c>
      <c r="D5839" s="35" t="s">
        <v>104</v>
      </c>
      <c r="E5839" s="11" t="s">
        <v>276</v>
      </c>
      <c r="F5839" s="36" t="s">
        <v>26</v>
      </c>
      <c r="G5839" s="36" t="s">
        <v>237</v>
      </c>
      <c r="H5839" s="9" t="s">
        <v>8060</v>
      </c>
      <c r="I5839" s="13">
        <v>2</v>
      </c>
      <c r="J5839" s="13">
        <v>5</v>
      </c>
      <c r="K5839" s="13">
        <v>0</v>
      </c>
      <c r="L5839" s="13">
        <v>0</v>
      </c>
      <c r="M5839" s="13">
        <v>0</v>
      </c>
      <c r="N5839" s="57">
        <v>0</v>
      </c>
      <c r="O5839" s="31">
        <v>0</v>
      </c>
      <c r="P5839" s="56" t="s">
        <v>99</v>
      </c>
    </row>
    <row r="5840" spans="1:16" ht="36" x14ac:dyDescent="0.25">
      <c r="A5840" s="34">
        <v>42069</v>
      </c>
      <c r="B5840" s="34">
        <v>42069</v>
      </c>
      <c r="C5840" s="53">
        <v>2015</v>
      </c>
      <c r="D5840" s="35" t="s">
        <v>115</v>
      </c>
      <c r="E5840" s="11" t="s">
        <v>116</v>
      </c>
      <c r="F5840" s="36" t="s">
        <v>36</v>
      </c>
      <c r="G5840" s="36" t="s">
        <v>1397</v>
      </c>
      <c r="H5840" s="9" t="s">
        <v>8061</v>
      </c>
      <c r="I5840" s="13">
        <v>2</v>
      </c>
      <c r="J5840" s="13">
        <v>26</v>
      </c>
      <c r="K5840" s="13">
        <v>0</v>
      </c>
      <c r="L5840" s="13">
        <v>0</v>
      </c>
      <c r="M5840" s="13">
        <v>0</v>
      </c>
      <c r="N5840" s="57">
        <v>0</v>
      </c>
      <c r="O5840" s="31">
        <v>0.42</v>
      </c>
      <c r="P5840" s="56" t="s">
        <v>99</v>
      </c>
    </row>
    <row r="5841" spans="1:16" ht="36" x14ac:dyDescent="0.25">
      <c r="A5841" s="34">
        <v>42069</v>
      </c>
      <c r="B5841" s="34">
        <v>42069</v>
      </c>
      <c r="C5841" s="53">
        <v>2015</v>
      </c>
      <c r="D5841" s="35" t="s">
        <v>13</v>
      </c>
      <c r="E5841" s="11" t="s">
        <v>125</v>
      </c>
      <c r="F5841" s="36" t="s">
        <v>162</v>
      </c>
      <c r="G5841" s="36" t="s">
        <v>568</v>
      </c>
      <c r="H5841" s="9" t="s">
        <v>8062</v>
      </c>
      <c r="I5841" s="13">
        <v>1</v>
      </c>
      <c r="J5841" s="13">
        <v>1</v>
      </c>
      <c r="K5841" s="13">
        <v>0</v>
      </c>
      <c r="L5841" s="13">
        <v>0</v>
      </c>
      <c r="M5841" s="13">
        <v>0</v>
      </c>
      <c r="N5841" s="57">
        <v>0</v>
      </c>
      <c r="O5841" s="31">
        <v>0.75700000000000001</v>
      </c>
      <c r="P5841" s="56" t="s">
        <v>99</v>
      </c>
    </row>
    <row r="5842" spans="1:16" ht="72" x14ac:dyDescent="0.25">
      <c r="A5842" s="34">
        <v>42070</v>
      </c>
      <c r="B5842" s="34">
        <v>42071</v>
      </c>
      <c r="C5842" s="53">
        <v>2015</v>
      </c>
      <c r="D5842" s="35" t="s">
        <v>115</v>
      </c>
      <c r="E5842" s="11" t="s">
        <v>116</v>
      </c>
      <c r="F5842" s="36" t="s">
        <v>55</v>
      </c>
      <c r="G5842" s="36" t="s">
        <v>1850</v>
      </c>
      <c r="H5842" s="9" t="s">
        <v>8063</v>
      </c>
      <c r="I5842" s="13">
        <v>0</v>
      </c>
      <c r="J5842" s="13">
        <v>0</v>
      </c>
      <c r="K5842" s="13">
        <v>0</v>
      </c>
      <c r="L5842" s="13">
        <v>0</v>
      </c>
      <c r="M5842" s="13">
        <v>0</v>
      </c>
      <c r="N5842" s="57">
        <v>0</v>
      </c>
      <c r="O5842" s="31">
        <v>0.28899999999999998</v>
      </c>
      <c r="P5842" s="56" t="s">
        <v>99</v>
      </c>
    </row>
    <row r="5843" spans="1:16" ht="48" x14ac:dyDescent="0.25">
      <c r="A5843" s="34">
        <v>42071</v>
      </c>
      <c r="B5843" s="34">
        <v>42071</v>
      </c>
      <c r="C5843" s="53">
        <v>2015</v>
      </c>
      <c r="D5843" s="35" t="s">
        <v>115</v>
      </c>
      <c r="E5843" s="11" t="s">
        <v>116</v>
      </c>
      <c r="F5843" s="36" t="s">
        <v>19</v>
      </c>
      <c r="G5843" s="36" t="s">
        <v>2048</v>
      </c>
      <c r="H5843" s="9" t="s">
        <v>8064</v>
      </c>
      <c r="I5843" s="13">
        <v>7</v>
      </c>
      <c r="J5843" s="13">
        <v>7</v>
      </c>
      <c r="K5843" s="13">
        <v>0</v>
      </c>
      <c r="L5843" s="13">
        <v>0</v>
      </c>
      <c r="M5843" s="13">
        <v>0</v>
      </c>
      <c r="N5843" s="57">
        <v>0</v>
      </c>
      <c r="O5843" s="31">
        <v>0.04</v>
      </c>
      <c r="P5843" s="56" t="s">
        <v>99</v>
      </c>
    </row>
    <row r="5844" spans="1:16" ht="48" x14ac:dyDescent="0.25">
      <c r="A5844" s="34">
        <v>42071</v>
      </c>
      <c r="B5844" s="34">
        <v>42071</v>
      </c>
      <c r="C5844" s="53">
        <v>2015</v>
      </c>
      <c r="D5844" s="35" t="s">
        <v>115</v>
      </c>
      <c r="E5844" s="11" t="s">
        <v>116</v>
      </c>
      <c r="F5844" s="36" t="s">
        <v>77</v>
      </c>
      <c r="G5844" s="36" t="s">
        <v>2681</v>
      </c>
      <c r="H5844" s="9" t="s">
        <v>8065</v>
      </c>
      <c r="I5844" s="13">
        <v>1</v>
      </c>
      <c r="J5844" s="13">
        <v>5</v>
      </c>
      <c r="K5844" s="13">
        <v>0</v>
      </c>
      <c r="L5844" s="13">
        <v>0</v>
      </c>
      <c r="M5844" s="13">
        <v>0</v>
      </c>
      <c r="N5844" s="57">
        <v>0</v>
      </c>
      <c r="O5844" s="31">
        <v>0.04</v>
      </c>
      <c r="P5844" s="56" t="s">
        <v>99</v>
      </c>
    </row>
    <row r="5845" spans="1:16" ht="48" x14ac:dyDescent="0.25">
      <c r="A5845" s="34">
        <v>42073</v>
      </c>
      <c r="B5845" s="34">
        <v>42073</v>
      </c>
      <c r="C5845" s="53">
        <v>2015</v>
      </c>
      <c r="D5845" s="35" t="s">
        <v>115</v>
      </c>
      <c r="E5845" s="11" t="s">
        <v>116</v>
      </c>
      <c r="F5845" s="36" t="s">
        <v>51</v>
      </c>
      <c r="G5845" s="36" t="s">
        <v>2561</v>
      </c>
      <c r="H5845" s="9" t="s">
        <v>8066</v>
      </c>
      <c r="I5845" s="13">
        <v>0</v>
      </c>
      <c r="J5845" s="13">
        <v>0</v>
      </c>
      <c r="K5845" s="13">
        <v>0</v>
      </c>
      <c r="L5845" s="13">
        <v>0</v>
      </c>
      <c r="M5845" s="13">
        <v>0</v>
      </c>
      <c r="N5845" s="57">
        <v>0</v>
      </c>
      <c r="O5845" s="31">
        <v>0.47299999999999998</v>
      </c>
      <c r="P5845" s="56" t="s">
        <v>99</v>
      </c>
    </row>
    <row r="5846" spans="1:16" ht="48" x14ac:dyDescent="0.25">
      <c r="A5846" s="34">
        <v>42073</v>
      </c>
      <c r="B5846" s="34">
        <v>42073</v>
      </c>
      <c r="C5846" s="53">
        <v>2015</v>
      </c>
      <c r="D5846" s="35" t="s">
        <v>13</v>
      </c>
      <c r="E5846" s="11" t="s">
        <v>125</v>
      </c>
      <c r="F5846" s="36" t="s">
        <v>62</v>
      </c>
      <c r="G5846" s="36" t="s">
        <v>2513</v>
      </c>
      <c r="H5846" s="9" t="s">
        <v>8067</v>
      </c>
      <c r="I5846" s="13">
        <v>2</v>
      </c>
      <c r="J5846" s="13">
        <v>6</v>
      </c>
      <c r="K5846" s="13">
        <v>0</v>
      </c>
      <c r="L5846" s="13">
        <v>0</v>
      </c>
      <c r="M5846" s="13">
        <v>0</v>
      </c>
      <c r="N5846" s="57">
        <v>0</v>
      </c>
      <c r="O5846" s="31">
        <v>0</v>
      </c>
      <c r="P5846" s="56" t="s">
        <v>99</v>
      </c>
    </row>
    <row r="5847" spans="1:16" ht="60" x14ac:dyDescent="0.25">
      <c r="A5847" s="34">
        <v>42073</v>
      </c>
      <c r="B5847" s="34">
        <v>42082</v>
      </c>
      <c r="C5847" s="53">
        <v>2015</v>
      </c>
      <c r="D5847" s="11" t="s">
        <v>34</v>
      </c>
      <c r="E5847" s="11" t="s">
        <v>35</v>
      </c>
      <c r="F5847" s="36" t="s">
        <v>57</v>
      </c>
      <c r="G5847" s="9" t="s">
        <v>8068</v>
      </c>
      <c r="H5847" s="9" t="s">
        <v>8069</v>
      </c>
      <c r="I5847" s="13">
        <v>0</v>
      </c>
      <c r="J5847" s="12">
        <v>37490</v>
      </c>
      <c r="K5847" s="13">
        <v>513</v>
      </c>
      <c r="L5847" s="13">
        <v>0</v>
      </c>
      <c r="M5847" s="13">
        <v>0</v>
      </c>
      <c r="N5847" s="57">
        <v>0</v>
      </c>
      <c r="O5847" s="31">
        <v>61.29</v>
      </c>
      <c r="P5847" s="56" t="s">
        <v>298</v>
      </c>
    </row>
    <row r="5848" spans="1:16" ht="84" x14ac:dyDescent="0.25">
      <c r="A5848" s="34">
        <v>42074</v>
      </c>
      <c r="B5848" s="34">
        <v>42075</v>
      </c>
      <c r="C5848" s="53">
        <v>2015</v>
      </c>
      <c r="D5848" s="11" t="s">
        <v>34</v>
      </c>
      <c r="E5848" s="11" t="s">
        <v>333</v>
      </c>
      <c r="F5848" s="36" t="s">
        <v>32</v>
      </c>
      <c r="G5848" s="9" t="s">
        <v>8070</v>
      </c>
      <c r="H5848" s="9" t="s">
        <v>8071</v>
      </c>
      <c r="I5848" s="13">
        <v>0</v>
      </c>
      <c r="J5848" s="12">
        <v>7451</v>
      </c>
      <c r="K5848" s="13">
        <v>300</v>
      </c>
      <c r="L5848" s="13">
        <v>0</v>
      </c>
      <c r="M5848" s="13">
        <v>0</v>
      </c>
      <c r="N5848" s="57">
        <v>0</v>
      </c>
      <c r="O5848" s="31">
        <v>5.8079999999999998</v>
      </c>
      <c r="P5848" s="36" t="s">
        <v>4834</v>
      </c>
    </row>
    <row r="5849" spans="1:16" ht="84" x14ac:dyDescent="0.25">
      <c r="A5849" s="34">
        <v>42074</v>
      </c>
      <c r="B5849" s="34">
        <v>42075</v>
      </c>
      <c r="C5849" s="53">
        <v>2015</v>
      </c>
      <c r="D5849" s="11" t="s">
        <v>34</v>
      </c>
      <c r="E5849" s="11" t="s">
        <v>35</v>
      </c>
      <c r="F5849" s="36" t="s">
        <v>162</v>
      </c>
      <c r="G5849" s="9" t="s">
        <v>8072</v>
      </c>
      <c r="H5849" s="9" t="s">
        <v>8073</v>
      </c>
      <c r="I5849" s="13">
        <v>0</v>
      </c>
      <c r="J5849" s="12">
        <v>29231</v>
      </c>
      <c r="K5849" s="13">
        <v>45</v>
      </c>
      <c r="L5849" s="13">
        <v>0</v>
      </c>
      <c r="M5849" s="13">
        <v>0</v>
      </c>
      <c r="N5849" s="57">
        <v>0</v>
      </c>
      <c r="O5849" s="31">
        <v>309.041</v>
      </c>
      <c r="P5849" s="56" t="s">
        <v>298</v>
      </c>
    </row>
    <row r="5850" spans="1:16" ht="132" x14ac:dyDescent="0.25">
      <c r="A5850" s="34">
        <v>42074</v>
      </c>
      <c r="B5850" s="34">
        <v>42080</v>
      </c>
      <c r="C5850" s="53">
        <v>2015</v>
      </c>
      <c r="D5850" s="11" t="s">
        <v>34</v>
      </c>
      <c r="E5850" s="11" t="s">
        <v>35</v>
      </c>
      <c r="F5850" s="36" t="s">
        <v>24</v>
      </c>
      <c r="G5850" s="9" t="s">
        <v>8074</v>
      </c>
      <c r="H5850" s="9" t="s">
        <v>8075</v>
      </c>
      <c r="I5850" s="13">
        <v>0</v>
      </c>
      <c r="J5850" s="12">
        <v>44577</v>
      </c>
      <c r="K5850" s="13">
        <v>677</v>
      </c>
      <c r="L5850" s="13">
        <v>0</v>
      </c>
      <c r="M5850" s="13">
        <v>0</v>
      </c>
      <c r="N5850" s="57">
        <v>0</v>
      </c>
      <c r="O5850" s="31">
        <v>596.80400000000009</v>
      </c>
      <c r="P5850" s="56" t="s">
        <v>298</v>
      </c>
    </row>
    <row r="5851" spans="1:16" ht="48" x14ac:dyDescent="0.25">
      <c r="A5851" s="34">
        <v>42074</v>
      </c>
      <c r="B5851" s="34">
        <v>42082</v>
      </c>
      <c r="C5851" s="53">
        <v>2015</v>
      </c>
      <c r="D5851" s="11" t="s">
        <v>34</v>
      </c>
      <c r="E5851" s="11" t="s">
        <v>95</v>
      </c>
      <c r="F5851" s="36" t="s">
        <v>24</v>
      </c>
      <c r="G5851" s="36" t="s">
        <v>8076</v>
      </c>
      <c r="H5851" s="9" t="s">
        <v>8077</v>
      </c>
      <c r="I5851" s="13">
        <v>0</v>
      </c>
      <c r="J5851" s="12">
        <v>2170</v>
      </c>
      <c r="K5851" s="13">
        <v>0</v>
      </c>
      <c r="L5851" s="13">
        <v>0</v>
      </c>
      <c r="M5851" s="13">
        <v>0</v>
      </c>
      <c r="N5851" s="57">
        <v>0</v>
      </c>
      <c r="O5851" s="31">
        <v>1.2929999999999999</v>
      </c>
      <c r="P5851" s="56" t="s">
        <v>298</v>
      </c>
    </row>
    <row r="5852" spans="1:16" ht="120" x14ac:dyDescent="0.25">
      <c r="A5852" s="34">
        <v>42076</v>
      </c>
      <c r="B5852" s="34">
        <v>42076</v>
      </c>
      <c r="C5852" s="53">
        <v>2015</v>
      </c>
      <c r="D5852" s="35" t="s">
        <v>115</v>
      </c>
      <c r="E5852" s="11" t="s">
        <v>116</v>
      </c>
      <c r="F5852" s="36" t="s">
        <v>55</v>
      </c>
      <c r="G5852" s="36" t="s">
        <v>1039</v>
      </c>
      <c r="H5852" s="9" t="s">
        <v>8078</v>
      </c>
      <c r="I5852" s="13">
        <v>0</v>
      </c>
      <c r="J5852" s="13">
        <v>1021</v>
      </c>
      <c r="K5852" s="13">
        <v>0</v>
      </c>
      <c r="L5852" s="13">
        <v>0</v>
      </c>
      <c r="M5852" s="13">
        <v>0</v>
      </c>
      <c r="N5852" s="57">
        <v>0</v>
      </c>
      <c r="O5852" s="31">
        <v>3.9E-2</v>
      </c>
      <c r="P5852" s="56" t="s">
        <v>99</v>
      </c>
    </row>
    <row r="5853" spans="1:16" ht="108" x14ac:dyDescent="0.25">
      <c r="A5853" s="34">
        <v>42076</v>
      </c>
      <c r="B5853" s="38">
        <v>42080</v>
      </c>
      <c r="C5853" s="53">
        <v>2015</v>
      </c>
      <c r="D5853" s="11" t="s">
        <v>34</v>
      </c>
      <c r="E5853" s="11" t="s">
        <v>35</v>
      </c>
      <c r="F5853" s="36" t="s">
        <v>78</v>
      </c>
      <c r="G5853" s="36" t="s">
        <v>8079</v>
      </c>
      <c r="H5853" s="9" t="s">
        <v>8080</v>
      </c>
      <c r="I5853" s="13">
        <v>0</v>
      </c>
      <c r="J5853" s="12">
        <v>1322</v>
      </c>
      <c r="K5853" s="12">
        <v>0</v>
      </c>
      <c r="L5853" s="12">
        <v>0</v>
      </c>
      <c r="M5853" s="12">
        <v>0</v>
      </c>
      <c r="N5853" s="39">
        <v>5772.14</v>
      </c>
      <c r="O5853" s="31">
        <v>429.471</v>
      </c>
      <c r="P5853" s="36" t="s">
        <v>3255</v>
      </c>
    </row>
    <row r="5854" spans="1:16" ht="132" x14ac:dyDescent="0.25">
      <c r="A5854" s="34">
        <v>42077</v>
      </c>
      <c r="B5854" s="34">
        <v>42078</v>
      </c>
      <c r="C5854" s="53">
        <v>2015</v>
      </c>
      <c r="D5854" s="11" t="s">
        <v>34</v>
      </c>
      <c r="E5854" s="11" t="s">
        <v>35</v>
      </c>
      <c r="F5854" s="36" t="s">
        <v>75</v>
      </c>
      <c r="G5854" s="36" t="s">
        <v>8081</v>
      </c>
      <c r="H5854" s="9" t="s">
        <v>8082</v>
      </c>
      <c r="I5854" s="13">
        <v>3</v>
      </c>
      <c r="J5854" s="12">
        <v>3603</v>
      </c>
      <c r="K5854" s="13">
        <v>972</v>
      </c>
      <c r="L5854" s="13">
        <v>0</v>
      </c>
      <c r="M5854" s="13">
        <v>0</v>
      </c>
      <c r="N5854" s="57">
        <v>0</v>
      </c>
      <c r="O5854" s="31">
        <v>1.091</v>
      </c>
      <c r="P5854" s="56" t="s">
        <v>99</v>
      </c>
    </row>
    <row r="5855" spans="1:16" ht="48" x14ac:dyDescent="0.25">
      <c r="A5855" s="34">
        <v>42077</v>
      </c>
      <c r="B5855" s="34">
        <v>42077</v>
      </c>
      <c r="C5855" s="53">
        <v>2015</v>
      </c>
      <c r="D5855" s="35" t="s">
        <v>115</v>
      </c>
      <c r="E5855" s="11" t="s">
        <v>116</v>
      </c>
      <c r="F5855" s="36" t="s">
        <v>21</v>
      </c>
      <c r="G5855" s="36" t="s">
        <v>3401</v>
      </c>
      <c r="H5855" s="9" t="s">
        <v>8083</v>
      </c>
      <c r="I5855" s="13">
        <v>5</v>
      </c>
      <c r="J5855" s="13">
        <v>5</v>
      </c>
      <c r="K5855" s="13">
        <v>0</v>
      </c>
      <c r="L5855" s="13">
        <v>0</v>
      </c>
      <c r="M5855" s="13">
        <v>0</v>
      </c>
      <c r="N5855" s="57">
        <v>0</v>
      </c>
      <c r="O5855" s="31">
        <v>2.375</v>
      </c>
      <c r="P5855" s="56" t="s">
        <v>99</v>
      </c>
    </row>
    <row r="5856" spans="1:16" ht="84" x14ac:dyDescent="0.25">
      <c r="A5856" s="58">
        <v>42078</v>
      </c>
      <c r="B5856" s="58">
        <v>42078</v>
      </c>
      <c r="C5856" s="53">
        <v>2015</v>
      </c>
      <c r="D5856" s="11" t="s">
        <v>34</v>
      </c>
      <c r="E5856" s="11" t="s">
        <v>35</v>
      </c>
      <c r="F5856" s="36" t="s">
        <v>15</v>
      </c>
      <c r="G5856" s="9" t="s">
        <v>8084</v>
      </c>
      <c r="H5856" s="9" t="s">
        <v>8085</v>
      </c>
      <c r="I5856" s="13">
        <v>0</v>
      </c>
      <c r="J5856" s="12">
        <v>945</v>
      </c>
      <c r="K5856" s="13">
        <v>189</v>
      </c>
      <c r="L5856" s="13">
        <v>0</v>
      </c>
      <c r="M5856" s="13">
        <v>0</v>
      </c>
      <c r="N5856" s="57">
        <v>0</v>
      </c>
      <c r="O5856" s="31">
        <v>0.20200000000000001</v>
      </c>
      <c r="P5856" s="56" t="s">
        <v>99</v>
      </c>
    </row>
    <row r="5857" spans="1:16" ht="60" x14ac:dyDescent="0.25">
      <c r="A5857" s="58">
        <v>42078</v>
      </c>
      <c r="B5857" s="58">
        <v>42078</v>
      </c>
      <c r="C5857" s="53">
        <v>2015</v>
      </c>
      <c r="D5857" s="11" t="s">
        <v>34</v>
      </c>
      <c r="E5857" s="11" t="s">
        <v>35</v>
      </c>
      <c r="F5857" s="36" t="s">
        <v>55</v>
      </c>
      <c r="G5857" s="36" t="s">
        <v>8086</v>
      </c>
      <c r="H5857" s="9" t="s">
        <v>8087</v>
      </c>
      <c r="I5857" s="13">
        <v>0</v>
      </c>
      <c r="J5857" s="12">
        <v>6</v>
      </c>
      <c r="K5857" s="13">
        <v>0</v>
      </c>
      <c r="L5857" s="13">
        <v>0</v>
      </c>
      <c r="M5857" s="13">
        <v>0</v>
      </c>
      <c r="N5857" s="57">
        <v>0</v>
      </c>
      <c r="O5857" s="31">
        <v>0</v>
      </c>
      <c r="P5857" s="56" t="s">
        <v>99</v>
      </c>
    </row>
    <row r="5858" spans="1:16" ht="48" x14ac:dyDescent="0.25">
      <c r="A5858" s="34">
        <v>42078</v>
      </c>
      <c r="B5858" s="34">
        <v>42078</v>
      </c>
      <c r="C5858" s="53">
        <v>2015</v>
      </c>
      <c r="D5858" s="35" t="s">
        <v>115</v>
      </c>
      <c r="E5858" s="11" t="s">
        <v>116</v>
      </c>
      <c r="F5858" s="36" t="s">
        <v>59</v>
      </c>
      <c r="G5858" s="36" t="s">
        <v>1556</v>
      </c>
      <c r="H5858" s="9" t="s">
        <v>8088</v>
      </c>
      <c r="I5858" s="13">
        <v>0</v>
      </c>
      <c r="J5858" s="13">
        <v>1</v>
      </c>
      <c r="K5858" s="13">
        <v>0</v>
      </c>
      <c r="L5858" s="13">
        <v>0</v>
      </c>
      <c r="M5858" s="13">
        <v>0</v>
      </c>
      <c r="N5858" s="57">
        <v>0</v>
      </c>
      <c r="O5858" s="31">
        <v>0</v>
      </c>
      <c r="P5858" s="56" t="s">
        <v>99</v>
      </c>
    </row>
    <row r="5859" spans="1:16" ht="156" x14ac:dyDescent="0.25">
      <c r="A5859" s="34">
        <v>42078</v>
      </c>
      <c r="B5859" s="34">
        <v>42079</v>
      </c>
      <c r="C5859" s="53">
        <v>2015</v>
      </c>
      <c r="D5859" s="11" t="s">
        <v>34</v>
      </c>
      <c r="E5859" s="11" t="s">
        <v>35</v>
      </c>
      <c r="F5859" s="36" t="s">
        <v>19</v>
      </c>
      <c r="G5859" s="9" t="s">
        <v>8089</v>
      </c>
      <c r="H5859" s="9" t="s">
        <v>8090</v>
      </c>
      <c r="I5859" s="13">
        <v>0</v>
      </c>
      <c r="J5859" s="12">
        <v>15755</v>
      </c>
      <c r="K5859" s="13">
        <v>672</v>
      </c>
      <c r="L5859" s="13">
        <v>9</v>
      </c>
      <c r="M5859" s="13">
        <v>0</v>
      </c>
      <c r="N5859" s="57">
        <v>0</v>
      </c>
      <c r="O5859" s="31">
        <v>802.71899999999994</v>
      </c>
      <c r="P5859" s="36" t="s">
        <v>4834</v>
      </c>
    </row>
    <row r="5860" spans="1:16" ht="48" x14ac:dyDescent="0.25">
      <c r="A5860" s="34">
        <v>42079</v>
      </c>
      <c r="B5860" s="34">
        <v>42079</v>
      </c>
      <c r="C5860" s="53">
        <v>2015</v>
      </c>
      <c r="D5860" s="35" t="s">
        <v>115</v>
      </c>
      <c r="E5860" s="11" t="s">
        <v>116</v>
      </c>
      <c r="F5860" s="36" t="s">
        <v>21</v>
      </c>
      <c r="G5860" s="36" t="s">
        <v>8091</v>
      </c>
      <c r="H5860" s="9" t="s">
        <v>8092</v>
      </c>
      <c r="I5860" s="13">
        <v>1</v>
      </c>
      <c r="J5860" s="13">
        <v>8</v>
      </c>
      <c r="K5860" s="13">
        <v>0</v>
      </c>
      <c r="L5860" s="13">
        <v>0</v>
      </c>
      <c r="M5860" s="13">
        <v>0</v>
      </c>
      <c r="N5860" s="57">
        <v>0</v>
      </c>
      <c r="O5860" s="31">
        <v>0.42</v>
      </c>
      <c r="P5860" s="56" t="s">
        <v>99</v>
      </c>
    </row>
    <row r="5861" spans="1:16" ht="24" x14ac:dyDescent="0.25">
      <c r="A5861" s="34">
        <v>42080</v>
      </c>
      <c r="B5861" s="34">
        <v>42080</v>
      </c>
      <c r="C5861" s="53">
        <v>2015</v>
      </c>
      <c r="D5861" s="11" t="s">
        <v>34</v>
      </c>
      <c r="E5861" s="11" t="s">
        <v>35</v>
      </c>
      <c r="F5861" s="36" t="s">
        <v>77</v>
      </c>
      <c r="G5861" s="36" t="s">
        <v>8093</v>
      </c>
      <c r="H5861" s="9" t="s">
        <v>8094</v>
      </c>
      <c r="I5861" s="13">
        <v>0</v>
      </c>
      <c r="J5861" s="12">
        <v>70</v>
      </c>
      <c r="K5861" s="13">
        <v>0</v>
      </c>
      <c r="L5861" s="13">
        <v>0</v>
      </c>
      <c r="M5861" s="13">
        <v>0</v>
      </c>
      <c r="N5861" s="57">
        <v>0</v>
      </c>
      <c r="O5861" s="31">
        <v>2.1000000000000001E-2</v>
      </c>
      <c r="P5861" s="56" t="s">
        <v>99</v>
      </c>
    </row>
    <row r="5862" spans="1:16" ht="60" x14ac:dyDescent="0.25">
      <c r="A5862" s="34">
        <v>42080</v>
      </c>
      <c r="B5862" s="34">
        <v>42080</v>
      </c>
      <c r="C5862" s="53">
        <v>2015</v>
      </c>
      <c r="D5862" s="35" t="s">
        <v>13</v>
      </c>
      <c r="E5862" s="11" t="s">
        <v>125</v>
      </c>
      <c r="F5862" s="36" t="s">
        <v>44</v>
      </c>
      <c r="G5862" s="36" t="s">
        <v>739</v>
      </c>
      <c r="H5862" s="9" t="s">
        <v>8095</v>
      </c>
      <c r="I5862" s="13">
        <v>2</v>
      </c>
      <c r="J5862" s="12">
        <v>12</v>
      </c>
      <c r="K5862" s="13">
        <v>3</v>
      </c>
      <c r="L5862" s="13">
        <v>0</v>
      </c>
      <c r="M5862" s="13">
        <v>0</v>
      </c>
      <c r="N5862" s="57">
        <v>0</v>
      </c>
      <c r="O5862" s="31">
        <v>0.124</v>
      </c>
      <c r="P5862" s="56" t="s">
        <v>99</v>
      </c>
    </row>
    <row r="5863" spans="1:16" ht="168" x14ac:dyDescent="0.25">
      <c r="A5863" s="34">
        <v>42084</v>
      </c>
      <c r="B5863" s="34">
        <v>42090</v>
      </c>
      <c r="C5863" s="53">
        <v>2015</v>
      </c>
      <c r="D5863" s="11" t="s">
        <v>34</v>
      </c>
      <c r="E5863" s="11" t="s">
        <v>35</v>
      </c>
      <c r="F5863" s="36" t="s">
        <v>162</v>
      </c>
      <c r="G5863" s="9" t="s">
        <v>8096</v>
      </c>
      <c r="H5863" s="9" t="s">
        <v>8097</v>
      </c>
      <c r="I5863" s="13">
        <v>5</v>
      </c>
      <c r="J5863" s="12">
        <v>61381</v>
      </c>
      <c r="K5863" s="13">
        <v>165</v>
      </c>
      <c r="L5863" s="13">
        <v>86</v>
      </c>
      <c r="M5863" s="13">
        <v>0</v>
      </c>
      <c r="N5863" s="57">
        <v>0</v>
      </c>
      <c r="O5863" s="31">
        <v>2332.355</v>
      </c>
      <c r="P5863" s="36" t="s">
        <v>4834</v>
      </c>
    </row>
    <row r="5864" spans="1:16" ht="48" x14ac:dyDescent="0.25">
      <c r="A5864" s="34">
        <v>42089</v>
      </c>
      <c r="B5864" s="34">
        <v>42089</v>
      </c>
      <c r="C5864" s="53">
        <v>2015</v>
      </c>
      <c r="D5864" s="35" t="s">
        <v>115</v>
      </c>
      <c r="E5864" s="11" t="s">
        <v>116</v>
      </c>
      <c r="F5864" s="36" t="s">
        <v>36</v>
      </c>
      <c r="G5864" s="36" t="s">
        <v>8098</v>
      </c>
      <c r="H5864" s="9" t="s">
        <v>8099</v>
      </c>
      <c r="I5864" s="13">
        <v>0</v>
      </c>
      <c r="J5864" s="13">
        <v>19</v>
      </c>
      <c r="K5864" s="13">
        <v>0</v>
      </c>
      <c r="L5864" s="13">
        <v>0</v>
      </c>
      <c r="M5864" s="13">
        <v>0</v>
      </c>
      <c r="N5864" s="57">
        <v>0</v>
      </c>
      <c r="O5864" s="31">
        <v>1.42</v>
      </c>
      <c r="P5864" s="56" t="s">
        <v>99</v>
      </c>
    </row>
    <row r="5865" spans="1:16" ht="84" x14ac:dyDescent="0.25">
      <c r="A5865" s="34">
        <v>42089</v>
      </c>
      <c r="B5865" s="34">
        <v>42089</v>
      </c>
      <c r="C5865" s="53">
        <v>2015</v>
      </c>
      <c r="D5865" s="35" t="s">
        <v>13</v>
      </c>
      <c r="E5865" s="11" t="s">
        <v>149</v>
      </c>
      <c r="F5865" s="36" t="s">
        <v>598</v>
      </c>
      <c r="G5865" s="36" t="s">
        <v>2215</v>
      </c>
      <c r="H5865" s="9" t="s">
        <v>8100</v>
      </c>
      <c r="I5865" s="13">
        <v>22</v>
      </c>
      <c r="J5865" s="13">
        <v>30</v>
      </c>
      <c r="K5865" s="13">
        <v>0</v>
      </c>
      <c r="L5865" s="13">
        <v>0</v>
      </c>
      <c r="M5865" s="13">
        <v>0</v>
      </c>
      <c r="N5865" s="57">
        <v>0</v>
      </c>
      <c r="O5865" s="31">
        <v>0.47299999999999998</v>
      </c>
      <c r="P5865" s="56" t="s">
        <v>99</v>
      </c>
    </row>
    <row r="5866" spans="1:16" ht="36" x14ac:dyDescent="0.25">
      <c r="A5866" s="34">
        <v>42090</v>
      </c>
      <c r="B5866" s="34">
        <v>42090</v>
      </c>
      <c r="C5866" s="53">
        <v>2015</v>
      </c>
      <c r="D5866" s="35" t="s">
        <v>115</v>
      </c>
      <c r="E5866" s="11" t="s">
        <v>116</v>
      </c>
      <c r="F5866" s="36" t="s">
        <v>92</v>
      </c>
      <c r="G5866" s="36" t="s">
        <v>4800</v>
      </c>
      <c r="H5866" s="9" t="s">
        <v>8101</v>
      </c>
      <c r="I5866" s="13">
        <v>4</v>
      </c>
      <c r="J5866" s="13">
        <v>4</v>
      </c>
      <c r="K5866" s="13">
        <v>0</v>
      </c>
      <c r="L5866" s="13">
        <v>0</v>
      </c>
      <c r="M5866" s="13">
        <v>0</v>
      </c>
      <c r="N5866" s="57">
        <v>0</v>
      </c>
      <c r="O5866" s="31">
        <v>0</v>
      </c>
      <c r="P5866" s="56" t="s">
        <v>99</v>
      </c>
    </row>
    <row r="5867" spans="1:16" ht="48" x14ac:dyDescent="0.25">
      <c r="A5867" s="34">
        <v>42093</v>
      </c>
      <c r="B5867" s="34">
        <v>42093</v>
      </c>
      <c r="C5867" s="53">
        <v>2015</v>
      </c>
      <c r="D5867" s="35" t="s">
        <v>115</v>
      </c>
      <c r="E5867" s="11" t="s">
        <v>116</v>
      </c>
      <c r="F5867" s="36" t="s">
        <v>75</v>
      </c>
      <c r="G5867" s="36" t="s">
        <v>379</v>
      </c>
      <c r="H5867" s="9" t="s">
        <v>8102</v>
      </c>
      <c r="I5867" s="13">
        <v>1</v>
      </c>
      <c r="J5867" s="12">
        <v>15</v>
      </c>
      <c r="K5867" s="13">
        <v>0</v>
      </c>
      <c r="L5867" s="13">
        <v>0</v>
      </c>
      <c r="M5867" s="13">
        <v>0</v>
      </c>
      <c r="N5867" s="57">
        <v>0</v>
      </c>
      <c r="O5867" s="31">
        <v>0.46</v>
      </c>
      <c r="P5867" s="56" t="s">
        <v>99</v>
      </c>
    </row>
    <row r="5868" spans="1:16" ht="84" x14ac:dyDescent="0.25">
      <c r="A5868" s="34">
        <v>42095</v>
      </c>
      <c r="B5868" s="34">
        <v>42095</v>
      </c>
      <c r="C5868" s="53">
        <v>2015</v>
      </c>
      <c r="D5868" s="35" t="s">
        <v>13</v>
      </c>
      <c r="E5868" s="11" t="s">
        <v>112</v>
      </c>
      <c r="F5868" s="36" t="s">
        <v>189</v>
      </c>
      <c r="G5868" s="36" t="s">
        <v>4903</v>
      </c>
      <c r="H5868" s="9" t="s">
        <v>8103</v>
      </c>
      <c r="I5868" s="13">
        <v>4</v>
      </c>
      <c r="J5868" s="12">
        <v>19</v>
      </c>
      <c r="K5868" s="13">
        <v>0</v>
      </c>
      <c r="L5868" s="13">
        <v>0</v>
      </c>
      <c r="M5868" s="13">
        <v>0</v>
      </c>
      <c r="N5868" s="57">
        <v>0</v>
      </c>
      <c r="O5868" s="31">
        <v>0</v>
      </c>
      <c r="P5868" s="56" t="s">
        <v>99</v>
      </c>
    </row>
    <row r="5869" spans="1:16" ht="72" x14ac:dyDescent="0.25">
      <c r="A5869" s="38">
        <v>42095</v>
      </c>
      <c r="B5869" s="38">
        <v>42118</v>
      </c>
      <c r="C5869" s="53">
        <v>2015</v>
      </c>
      <c r="D5869" s="11" t="s">
        <v>34</v>
      </c>
      <c r="E5869" s="11" t="s">
        <v>35</v>
      </c>
      <c r="F5869" s="36" t="s">
        <v>62</v>
      </c>
      <c r="G5869" s="9" t="s">
        <v>8104</v>
      </c>
      <c r="H5869" s="9" t="s">
        <v>8105</v>
      </c>
      <c r="I5869" s="13">
        <v>0</v>
      </c>
      <c r="J5869" s="12">
        <v>85</v>
      </c>
      <c r="K5869" s="12">
        <v>0</v>
      </c>
      <c r="L5869" s="12">
        <v>0</v>
      </c>
      <c r="M5869" s="12">
        <v>0</v>
      </c>
      <c r="N5869" s="39">
        <v>692</v>
      </c>
      <c r="O5869" s="31">
        <v>30.282</v>
      </c>
      <c r="P5869" s="36" t="s">
        <v>41</v>
      </c>
    </row>
    <row r="5870" spans="1:16" ht="36" x14ac:dyDescent="0.25">
      <c r="A5870" s="34">
        <v>42099</v>
      </c>
      <c r="B5870" s="34">
        <v>42099</v>
      </c>
      <c r="C5870" s="53">
        <v>2015</v>
      </c>
      <c r="D5870" s="35" t="s">
        <v>115</v>
      </c>
      <c r="E5870" s="11" t="s">
        <v>116</v>
      </c>
      <c r="F5870" s="36" t="s">
        <v>92</v>
      </c>
      <c r="G5870" s="36" t="s">
        <v>8106</v>
      </c>
      <c r="H5870" s="9" t="s">
        <v>8107</v>
      </c>
      <c r="I5870" s="13">
        <v>5</v>
      </c>
      <c r="J5870" s="12">
        <v>14</v>
      </c>
      <c r="K5870" s="13">
        <v>0</v>
      </c>
      <c r="L5870" s="13">
        <v>0</v>
      </c>
      <c r="M5870" s="13">
        <v>0</v>
      </c>
      <c r="N5870" s="57">
        <v>0</v>
      </c>
      <c r="O5870" s="31">
        <v>0.04</v>
      </c>
      <c r="P5870" s="56" t="s">
        <v>99</v>
      </c>
    </row>
    <row r="5871" spans="1:16" ht="36" x14ac:dyDescent="0.25">
      <c r="A5871" s="34">
        <v>42100</v>
      </c>
      <c r="B5871" s="34">
        <v>42100</v>
      </c>
      <c r="C5871" s="53">
        <v>2015</v>
      </c>
      <c r="D5871" s="35" t="s">
        <v>115</v>
      </c>
      <c r="E5871" s="11" t="s">
        <v>116</v>
      </c>
      <c r="F5871" s="36" t="s">
        <v>47</v>
      </c>
      <c r="G5871" s="36" t="s">
        <v>3028</v>
      </c>
      <c r="H5871" s="9" t="s">
        <v>8108</v>
      </c>
      <c r="I5871" s="13">
        <v>0</v>
      </c>
      <c r="J5871" s="12">
        <v>28</v>
      </c>
      <c r="K5871" s="13">
        <v>0</v>
      </c>
      <c r="L5871" s="13">
        <v>0</v>
      </c>
      <c r="M5871" s="13">
        <v>0</v>
      </c>
      <c r="N5871" s="57">
        <v>0</v>
      </c>
      <c r="O5871" s="31">
        <v>0.42</v>
      </c>
      <c r="P5871" s="56" t="s">
        <v>99</v>
      </c>
    </row>
    <row r="5872" spans="1:16" ht="84" x14ac:dyDescent="0.25">
      <c r="A5872" s="34">
        <v>42101</v>
      </c>
      <c r="B5872" s="34">
        <v>42101</v>
      </c>
      <c r="C5872" s="53">
        <v>2015</v>
      </c>
      <c r="D5872" s="35" t="s">
        <v>13</v>
      </c>
      <c r="E5872" s="11" t="s">
        <v>112</v>
      </c>
      <c r="F5872" s="36" t="s">
        <v>62</v>
      </c>
      <c r="G5872" s="36" t="s">
        <v>611</v>
      </c>
      <c r="H5872" s="9" t="s">
        <v>8109</v>
      </c>
      <c r="I5872" s="13">
        <v>1</v>
      </c>
      <c r="J5872" s="12">
        <v>2</v>
      </c>
      <c r="K5872" s="13">
        <v>0</v>
      </c>
      <c r="L5872" s="13">
        <v>0</v>
      </c>
      <c r="M5872" s="13">
        <v>0</v>
      </c>
      <c r="N5872" s="57">
        <v>0</v>
      </c>
      <c r="O5872" s="31">
        <v>0</v>
      </c>
      <c r="P5872" s="56" t="s">
        <v>99</v>
      </c>
    </row>
    <row r="5873" spans="1:16" ht="60" x14ac:dyDescent="0.25">
      <c r="A5873" s="34">
        <v>42101</v>
      </c>
      <c r="B5873" s="34">
        <v>42101</v>
      </c>
      <c r="C5873" s="53">
        <v>2015</v>
      </c>
      <c r="D5873" s="35" t="s">
        <v>13</v>
      </c>
      <c r="E5873" s="11" t="s">
        <v>112</v>
      </c>
      <c r="F5873" s="36" t="s">
        <v>165</v>
      </c>
      <c r="G5873" s="36" t="s">
        <v>603</v>
      </c>
      <c r="H5873" s="9" t="s">
        <v>8110</v>
      </c>
      <c r="I5873" s="13">
        <v>0</v>
      </c>
      <c r="J5873" s="13">
        <v>2</v>
      </c>
      <c r="K5873" s="13">
        <v>0</v>
      </c>
      <c r="L5873" s="13">
        <v>0</v>
      </c>
      <c r="M5873" s="13">
        <v>0</v>
      </c>
      <c r="N5873" s="57">
        <v>0</v>
      </c>
      <c r="O5873" s="31">
        <v>0</v>
      </c>
      <c r="P5873" s="56" t="s">
        <v>99</v>
      </c>
    </row>
    <row r="5874" spans="1:16" ht="48" x14ac:dyDescent="0.25">
      <c r="A5874" s="34">
        <v>42106</v>
      </c>
      <c r="B5874" s="34">
        <v>42106</v>
      </c>
      <c r="C5874" s="53">
        <v>2015</v>
      </c>
      <c r="D5874" s="11" t="s">
        <v>34</v>
      </c>
      <c r="E5874" s="11" t="s">
        <v>95</v>
      </c>
      <c r="F5874" s="36" t="s">
        <v>21</v>
      </c>
      <c r="G5874" s="9" t="s">
        <v>8111</v>
      </c>
      <c r="H5874" s="9" t="s">
        <v>8112</v>
      </c>
      <c r="I5874" s="13">
        <v>0</v>
      </c>
      <c r="J5874" s="12">
        <v>10785</v>
      </c>
      <c r="K5874" s="13">
        <v>0</v>
      </c>
      <c r="L5874" s="13">
        <v>0</v>
      </c>
      <c r="M5874" s="13">
        <v>0</v>
      </c>
      <c r="N5874" s="57">
        <v>0</v>
      </c>
      <c r="O5874" s="31">
        <v>10.195</v>
      </c>
      <c r="P5874" s="56" t="s">
        <v>298</v>
      </c>
    </row>
    <row r="5875" spans="1:16" ht="36" x14ac:dyDescent="0.25">
      <c r="A5875" s="34">
        <v>42107</v>
      </c>
      <c r="B5875" s="34">
        <v>42109</v>
      </c>
      <c r="C5875" s="53">
        <v>2015</v>
      </c>
      <c r="D5875" s="11" t="s">
        <v>34</v>
      </c>
      <c r="E5875" s="11" t="s">
        <v>333</v>
      </c>
      <c r="F5875" s="36" t="s">
        <v>162</v>
      </c>
      <c r="G5875" s="9" t="s">
        <v>8113</v>
      </c>
      <c r="H5875" s="9" t="s">
        <v>8114</v>
      </c>
      <c r="I5875" s="13">
        <v>0</v>
      </c>
      <c r="J5875" s="12">
        <v>8880</v>
      </c>
      <c r="K5875" s="13">
        <v>0</v>
      </c>
      <c r="L5875" s="13">
        <v>0</v>
      </c>
      <c r="M5875" s="13">
        <v>0</v>
      </c>
      <c r="N5875" s="57">
        <v>0</v>
      </c>
      <c r="O5875" s="31">
        <v>7.1619999999999999</v>
      </c>
      <c r="P5875" s="56" t="s">
        <v>298</v>
      </c>
    </row>
    <row r="5876" spans="1:16" ht="72" x14ac:dyDescent="0.25">
      <c r="A5876" s="34">
        <v>42108</v>
      </c>
      <c r="B5876" s="34">
        <v>42108</v>
      </c>
      <c r="C5876" s="53">
        <v>2015</v>
      </c>
      <c r="D5876" s="35" t="s">
        <v>115</v>
      </c>
      <c r="E5876" s="11" t="s">
        <v>116</v>
      </c>
      <c r="F5876" s="36" t="s">
        <v>65</v>
      </c>
      <c r="G5876" s="36" t="s">
        <v>65</v>
      </c>
      <c r="H5876" s="9" t="s">
        <v>8115</v>
      </c>
      <c r="I5876" s="13">
        <v>0</v>
      </c>
      <c r="J5876" s="12">
        <v>300</v>
      </c>
      <c r="K5876" s="13">
        <v>0</v>
      </c>
      <c r="L5876" s="13">
        <v>0</v>
      </c>
      <c r="M5876" s="13">
        <v>0</v>
      </c>
      <c r="N5876" s="57">
        <v>0</v>
      </c>
      <c r="O5876" s="31">
        <v>1.2869999999999999</v>
      </c>
      <c r="P5876" s="56" t="s">
        <v>99</v>
      </c>
    </row>
    <row r="5877" spans="1:16" ht="48" x14ac:dyDescent="0.25">
      <c r="A5877" s="34">
        <v>42111</v>
      </c>
      <c r="B5877" s="34">
        <v>42111</v>
      </c>
      <c r="C5877" s="53">
        <v>2015</v>
      </c>
      <c r="D5877" s="35" t="s">
        <v>13</v>
      </c>
      <c r="E5877" s="11" t="s">
        <v>112</v>
      </c>
      <c r="F5877" s="36" t="s">
        <v>15</v>
      </c>
      <c r="G5877" s="36" t="s">
        <v>994</v>
      </c>
      <c r="H5877" s="9" t="s">
        <v>8116</v>
      </c>
      <c r="I5877" s="13">
        <v>0</v>
      </c>
      <c r="J5877" s="12">
        <v>1</v>
      </c>
      <c r="K5877" s="13">
        <v>0</v>
      </c>
      <c r="L5877" s="13">
        <v>0</v>
      </c>
      <c r="M5877" s="13">
        <v>0</v>
      </c>
      <c r="N5877" s="57">
        <v>0</v>
      </c>
      <c r="O5877" s="31">
        <v>0</v>
      </c>
      <c r="P5877" s="56" t="s">
        <v>99</v>
      </c>
    </row>
    <row r="5878" spans="1:16" ht="84" x14ac:dyDescent="0.25">
      <c r="A5878" s="34">
        <v>42113</v>
      </c>
      <c r="B5878" s="34">
        <v>42113</v>
      </c>
      <c r="C5878" s="53">
        <v>2015</v>
      </c>
      <c r="D5878" s="35" t="s">
        <v>13</v>
      </c>
      <c r="E5878" s="11" t="s">
        <v>112</v>
      </c>
      <c r="F5878" s="36" t="s">
        <v>165</v>
      </c>
      <c r="G5878" s="36" t="s">
        <v>1189</v>
      </c>
      <c r="H5878" s="9" t="s">
        <v>8117</v>
      </c>
      <c r="I5878" s="13">
        <v>0</v>
      </c>
      <c r="J5878" s="12">
        <v>206</v>
      </c>
      <c r="K5878" s="13">
        <v>0</v>
      </c>
      <c r="L5878" s="13">
        <v>0</v>
      </c>
      <c r="M5878" s="13">
        <v>0</v>
      </c>
      <c r="N5878" s="57">
        <v>0</v>
      </c>
      <c r="O5878" s="31">
        <v>0</v>
      </c>
      <c r="P5878" s="56" t="s">
        <v>99</v>
      </c>
    </row>
    <row r="5879" spans="1:16" ht="60" x14ac:dyDescent="0.25">
      <c r="A5879" s="34">
        <v>42118</v>
      </c>
      <c r="B5879" s="34">
        <v>42119</v>
      </c>
      <c r="C5879" s="53">
        <v>2015</v>
      </c>
      <c r="D5879" s="11" t="s">
        <v>34</v>
      </c>
      <c r="E5879" s="11" t="s">
        <v>182</v>
      </c>
      <c r="F5879" s="36" t="s">
        <v>69</v>
      </c>
      <c r="G5879" s="36" t="s">
        <v>8118</v>
      </c>
      <c r="H5879" s="9" t="s">
        <v>8119</v>
      </c>
      <c r="I5879" s="13">
        <v>0</v>
      </c>
      <c r="J5879" s="12">
        <v>350</v>
      </c>
      <c r="K5879" s="13">
        <v>70</v>
      </c>
      <c r="L5879" s="13">
        <v>0</v>
      </c>
      <c r="M5879" s="13">
        <v>0</v>
      </c>
      <c r="N5879" s="57">
        <v>0</v>
      </c>
      <c r="O5879" s="31">
        <v>2.3E-2</v>
      </c>
      <c r="P5879" s="56" t="s">
        <v>99</v>
      </c>
    </row>
    <row r="5880" spans="1:16" ht="60" x14ac:dyDescent="0.25">
      <c r="A5880" s="34">
        <v>42119</v>
      </c>
      <c r="B5880" s="34">
        <v>42119</v>
      </c>
      <c r="C5880" s="53">
        <v>2015</v>
      </c>
      <c r="D5880" s="35" t="s">
        <v>13</v>
      </c>
      <c r="E5880" s="11" t="s">
        <v>125</v>
      </c>
      <c r="F5880" s="36" t="s">
        <v>19</v>
      </c>
      <c r="G5880" s="36" t="s">
        <v>8120</v>
      </c>
      <c r="H5880" s="9" t="s">
        <v>8121</v>
      </c>
      <c r="I5880" s="13">
        <v>0</v>
      </c>
      <c r="J5880" s="12">
        <v>15</v>
      </c>
      <c r="K5880" s="13">
        <v>0</v>
      </c>
      <c r="L5880" s="13">
        <v>0</v>
      </c>
      <c r="M5880" s="13">
        <v>0</v>
      </c>
      <c r="N5880" s="57">
        <v>0</v>
      </c>
      <c r="O5880" s="31">
        <v>0</v>
      </c>
      <c r="P5880" s="56" t="s">
        <v>99</v>
      </c>
    </row>
    <row r="5881" spans="1:16" ht="48" x14ac:dyDescent="0.25">
      <c r="A5881" s="34">
        <v>42120</v>
      </c>
      <c r="B5881" s="34">
        <v>42120</v>
      </c>
      <c r="C5881" s="53">
        <v>2015</v>
      </c>
      <c r="D5881" s="11" t="s">
        <v>34</v>
      </c>
      <c r="E5881" s="11" t="s">
        <v>333</v>
      </c>
      <c r="F5881" s="36" t="s">
        <v>162</v>
      </c>
      <c r="G5881" s="36" t="s">
        <v>8122</v>
      </c>
      <c r="H5881" s="9" t="s">
        <v>8123</v>
      </c>
      <c r="I5881" s="13">
        <v>0</v>
      </c>
      <c r="J5881" s="12">
        <v>973</v>
      </c>
      <c r="K5881" s="13">
        <v>0</v>
      </c>
      <c r="L5881" s="13">
        <v>0</v>
      </c>
      <c r="M5881" s="13">
        <v>0</v>
      </c>
      <c r="N5881" s="57">
        <v>0</v>
      </c>
      <c r="O5881" s="31">
        <v>1.006</v>
      </c>
      <c r="P5881" s="56" t="s">
        <v>298</v>
      </c>
    </row>
    <row r="5882" spans="1:16" ht="48" x14ac:dyDescent="0.25">
      <c r="A5882" s="34">
        <v>42122</v>
      </c>
      <c r="B5882" s="34">
        <v>42122</v>
      </c>
      <c r="C5882" s="53">
        <v>2015</v>
      </c>
      <c r="D5882" s="11" t="s">
        <v>34</v>
      </c>
      <c r="E5882" s="11" t="s">
        <v>35</v>
      </c>
      <c r="F5882" s="36" t="s">
        <v>162</v>
      </c>
      <c r="G5882" s="36" t="s">
        <v>8124</v>
      </c>
      <c r="H5882" s="9" t="s">
        <v>8125</v>
      </c>
      <c r="I5882" s="13">
        <v>0</v>
      </c>
      <c r="J5882" s="12">
        <v>10320</v>
      </c>
      <c r="K5882" s="13">
        <v>0</v>
      </c>
      <c r="L5882" s="13">
        <v>0</v>
      </c>
      <c r="M5882" s="13">
        <v>0</v>
      </c>
      <c r="N5882" s="57">
        <v>0</v>
      </c>
      <c r="O5882" s="31">
        <v>5.2409999999999997</v>
      </c>
      <c r="P5882" s="56" t="s">
        <v>298</v>
      </c>
    </row>
    <row r="5883" spans="1:16" ht="108" x14ac:dyDescent="0.25">
      <c r="A5883" s="34">
        <v>42125</v>
      </c>
      <c r="B5883" s="34">
        <v>42125</v>
      </c>
      <c r="C5883" s="53">
        <v>2015</v>
      </c>
      <c r="D5883" s="35" t="s">
        <v>13</v>
      </c>
      <c r="E5883" s="11" t="s">
        <v>112</v>
      </c>
      <c r="F5883" s="36" t="s">
        <v>28</v>
      </c>
      <c r="G5883" s="36" t="s">
        <v>411</v>
      </c>
      <c r="H5883" s="9" t="s">
        <v>8126</v>
      </c>
      <c r="I5883" s="13">
        <v>0</v>
      </c>
      <c r="J5883" s="12">
        <v>5</v>
      </c>
      <c r="K5883" s="13">
        <v>0</v>
      </c>
      <c r="L5883" s="13">
        <v>0</v>
      </c>
      <c r="M5883" s="13">
        <v>0</v>
      </c>
      <c r="N5883" s="57">
        <v>0</v>
      </c>
      <c r="O5883" s="31">
        <v>0.59199999999999997</v>
      </c>
      <c r="P5883" s="56" t="s">
        <v>99</v>
      </c>
    </row>
    <row r="5884" spans="1:16" ht="60" x14ac:dyDescent="0.25">
      <c r="A5884" s="34">
        <v>42125</v>
      </c>
      <c r="B5884" s="34">
        <v>42125</v>
      </c>
      <c r="C5884" s="53">
        <v>2015</v>
      </c>
      <c r="D5884" s="35" t="s">
        <v>115</v>
      </c>
      <c r="E5884" s="11" t="s">
        <v>116</v>
      </c>
      <c r="F5884" s="36" t="s">
        <v>51</v>
      </c>
      <c r="G5884" s="36" t="s">
        <v>1839</v>
      </c>
      <c r="H5884" s="9" t="s">
        <v>8127</v>
      </c>
      <c r="I5884" s="13">
        <v>1</v>
      </c>
      <c r="J5884" s="13">
        <v>24</v>
      </c>
      <c r="K5884" s="13">
        <v>0</v>
      </c>
      <c r="L5884" s="13">
        <v>0</v>
      </c>
      <c r="M5884" s="13">
        <v>0</v>
      </c>
      <c r="N5884" s="57">
        <v>0</v>
      </c>
      <c r="O5884" s="31">
        <v>0.42</v>
      </c>
      <c r="P5884" s="56" t="s">
        <v>99</v>
      </c>
    </row>
    <row r="5885" spans="1:16" ht="204" x14ac:dyDescent="0.25">
      <c r="A5885" s="34">
        <v>42126</v>
      </c>
      <c r="B5885" s="34">
        <v>42128</v>
      </c>
      <c r="C5885" s="53">
        <v>2015</v>
      </c>
      <c r="D5885" s="11" t="s">
        <v>34</v>
      </c>
      <c r="E5885" s="11" t="s">
        <v>8128</v>
      </c>
      <c r="F5885" s="36" t="s">
        <v>15</v>
      </c>
      <c r="G5885" s="9" t="s">
        <v>8129</v>
      </c>
      <c r="H5885" s="9" t="s">
        <v>8130</v>
      </c>
      <c r="I5885" s="13">
        <v>3</v>
      </c>
      <c r="J5885" s="12">
        <v>26719</v>
      </c>
      <c r="K5885" s="13">
        <v>695</v>
      </c>
      <c r="L5885" s="13">
        <v>4</v>
      </c>
      <c r="M5885" s="13">
        <v>0</v>
      </c>
      <c r="N5885" s="57">
        <v>0</v>
      </c>
      <c r="O5885" s="31">
        <v>39.338999999999999</v>
      </c>
      <c r="P5885" s="36" t="s">
        <v>4834</v>
      </c>
    </row>
    <row r="5886" spans="1:16" ht="96" x14ac:dyDescent="0.25">
      <c r="A5886" s="34">
        <v>42126</v>
      </c>
      <c r="B5886" s="34">
        <v>42128</v>
      </c>
      <c r="C5886" s="53">
        <v>2015</v>
      </c>
      <c r="D5886" s="11" t="s">
        <v>34</v>
      </c>
      <c r="E5886" s="11" t="s">
        <v>8128</v>
      </c>
      <c r="F5886" s="36" t="s">
        <v>92</v>
      </c>
      <c r="G5886" s="9" t="s">
        <v>8131</v>
      </c>
      <c r="H5886" s="9" t="s">
        <v>8132</v>
      </c>
      <c r="I5886" s="13">
        <v>1</v>
      </c>
      <c r="J5886" s="12">
        <v>10624</v>
      </c>
      <c r="K5886" s="13">
        <v>73</v>
      </c>
      <c r="L5886" s="13">
        <v>0</v>
      </c>
      <c r="M5886" s="13">
        <v>0</v>
      </c>
      <c r="N5886" s="57">
        <v>0</v>
      </c>
      <c r="O5886" s="31">
        <v>4.1769999999999996</v>
      </c>
      <c r="P5886" s="36" t="s">
        <v>4834</v>
      </c>
    </row>
    <row r="5887" spans="1:16" ht="72" x14ac:dyDescent="0.25">
      <c r="A5887" s="34">
        <v>42128</v>
      </c>
      <c r="B5887" s="34">
        <v>42128</v>
      </c>
      <c r="C5887" s="53">
        <v>2015</v>
      </c>
      <c r="D5887" s="35" t="s">
        <v>115</v>
      </c>
      <c r="E5887" s="11" t="s">
        <v>116</v>
      </c>
      <c r="F5887" s="36" t="s">
        <v>165</v>
      </c>
      <c r="G5887" s="36" t="s">
        <v>683</v>
      </c>
      <c r="H5887" s="9" t="s">
        <v>8133</v>
      </c>
      <c r="I5887" s="13">
        <v>1</v>
      </c>
      <c r="J5887" s="12">
        <v>1000</v>
      </c>
      <c r="K5887" s="13">
        <v>0</v>
      </c>
      <c r="L5887" s="13">
        <v>0</v>
      </c>
      <c r="M5887" s="13">
        <v>0</v>
      </c>
      <c r="N5887" s="57">
        <v>0</v>
      </c>
      <c r="O5887" s="31">
        <v>0.20799999999999999</v>
      </c>
      <c r="P5887" s="56" t="s">
        <v>99</v>
      </c>
    </row>
    <row r="5888" spans="1:16" ht="60" x14ac:dyDescent="0.25">
      <c r="A5888" s="34">
        <v>42131</v>
      </c>
      <c r="B5888" s="34">
        <v>42131</v>
      </c>
      <c r="C5888" s="53">
        <v>2015</v>
      </c>
      <c r="D5888" s="35" t="s">
        <v>115</v>
      </c>
      <c r="E5888" s="11" t="s">
        <v>116</v>
      </c>
      <c r="F5888" s="36" t="s">
        <v>19</v>
      </c>
      <c r="G5888" s="36" t="s">
        <v>1841</v>
      </c>
      <c r="H5888" s="9" t="s">
        <v>8134</v>
      </c>
      <c r="I5888" s="13">
        <v>2</v>
      </c>
      <c r="J5888" s="12">
        <v>5</v>
      </c>
      <c r="K5888" s="13">
        <v>0</v>
      </c>
      <c r="L5888" s="13">
        <v>0</v>
      </c>
      <c r="M5888" s="13">
        <v>0</v>
      </c>
      <c r="N5888" s="57">
        <v>0</v>
      </c>
      <c r="O5888" s="31">
        <v>2.375</v>
      </c>
      <c r="P5888" s="56" t="s">
        <v>99</v>
      </c>
    </row>
    <row r="5889" spans="1:16" ht="60" x14ac:dyDescent="0.25">
      <c r="A5889" s="34">
        <v>42132</v>
      </c>
      <c r="B5889" s="34">
        <v>42133</v>
      </c>
      <c r="C5889" s="53">
        <v>2015</v>
      </c>
      <c r="D5889" s="35" t="s">
        <v>109</v>
      </c>
      <c r="E5889" s="50" t="s">
        <v>8135</v>
      </c>
      <c r="F5889" s="36" t="s">
        <v>36</v>
      </c>
      <c r="G5889" s="36" t="s">
        <v>2515</v>
      </c>
      <c r="H5889" s="9" t="s">
        <v>8136</v>
      </c>
      <c r="I5889" s="13">
        <v>2</v>
      </c>
      <c r="J5889" s="12">
        <v>31</v>
      </c>
      <c r="K5889" s="13">
        <v>0</v>
      </c>
      <c r="L5889" s="13">
        <v>0</v>
      </c>
      <c r="M5889" s="13">
        <v>0</v>
      </c>
      <c r="N5889" s="57">
        <v>0</v>
      </c>
      <c r="O5889" s="31">
        <v>0</v>
      </c>
      <c r="P5889" s="56" t="s">
        <v>99</v>
      </c>
    </row>
    <row r="5890" spans="1:16" ht="48" x14ac:dyDescent="0.25">
      <c r="A5890" s="34">
        <v>42132</v>
      </c>
      <c r="B5890" s="34">
        <v>42132</v>
      </c>
      <c r="C5890" s="53">
        <v>2015</v>
      </c>
      <c r="D5890" s="11" t="s">
        <v>34</v>
      </c>
      <c r="E5890" s="11" t="s">
        <v>8128</v>
      </c>
      <c r="F5890" s="36" t="s">
        <v>36</v>
      </c>
      <c r="G5890" s="36" t="s">
        <v>414</v>
      </c>
      <c r="H5890" s="9" t="s">
        <v>8137</v>
      </c>
      <c r="I5890" s="13">
        <v>0</v>
      </c>
      <c r="J5890" s="13">
        <v>65</v>
      </c>
      <c r="K5890" s="13">
        <v>13</v>
      </c>
      <c r="L5890" s="13">
        <v>0</v>
      </c>
      <c r="M5890" s="13">
        <v>0</v>
      </c>
      <c r="N5890" s="57">
        <v>0</v>
      </c>
      <c r="O5890" s="31">
        <v>1.5</v>
      </c>
      <c r="P5890" s="56" t="s">
        <v>99</v>
      </c>
    </row>
    <row r="5891" spans="1:16" ht="48" x14ac:dyDescent="0.25">
      <c r="A5891" s="34">
        <v>42133</v>
      </c>
      <c r="B5891" s="34">
        <v>42133</v>
      </c>
      <c r="C5891" s="53">
        <v>2015</v>
      </c>
      <c r="D5891" s="35" t="s">
        <v>13</v>
      </c>
      <c r="E5891" s="11" t="s">
        <v>112</v>
      </c>
      <c r="F5891" s="36" t="s">
        <v>15</v>
      </c>
      <c r="G5891" s="36" t="s">
        <v>486</v>
      </c>
      <c r="H5891" s="9" t="s">
        <v>8138</v>
      </c>
      <c r="I5891" s="13">
        <v>0</v>
      </c>
      <c r="J5891" s="12">
        <v>550</v>
      </c>
      <c r="K5891" s="13">
        <v>0</v>
      </c>
      <c r="L5891" s="13">
        <v>0</v>
      </c>
      <c r="M5891" s="13">
        <v>1</v>
      </c>
      <c r="N5891" s="57">
        <v>0</v>
      </c>
      <c r="O5891" s="31">
        <v>0</v>
      </c>
      <c r="P5891" s="56" t="s">
        <v>99</v>
      </c>
    </row>
    <row r="5892" spans="1:16" ht="84" x14ac:dyDescent="0.25">
      <c r="A5892" s="34">
        <v>42135</v>
      </c>
      <c r="B5892" s="34">
        <v>42136</v>
      </c>
      <c r="C5892" s="53">
        <v>2015</v>
      </c>
      <c r="D5892" s="11" t="s">
        <v>34</v>
      </c>
      <c r="E5892" s="11" t="s">
        <v>35</v>
      </c>
      <c r="F5892" s="36" t="s">
        <v>69</v>
      </c>
      <c r="G5892" s="36" t="s">
        <v>8139</v>
      </c>
      <c r="H5892" s="9" t="s">
        <v>8140</v>
      </c>
      <c r="I5892" s="13">
        <v>0</v>
      </c>
      <c r="J5892" s="12">
        <v>1615</v>
      </c>
      <c r="K5892" s="13">
        <v>3</v>
      </c>
      <c r="L5892" s="13">
        <v>0</v>
      </c>
      <c r="M5892" s="13">
        <v>4</v>
      </c>
      <c r="N5892" s="57">
        <v>0</v>
      </c>
      <c r="O5892" s="31">
        <v>69.8</v>
      </c>
      <c r="P5892" s="56" t="s">
        <v>298</v>
      </c>
    </row>
    <row r="5893" spans="1:16" ht="60" x14ac:dyDescent="0.25">
      <c r="A5893" s="34">
        <v>42136</v>
      </c>
      <c r="B5893" s="34">
        <v>42137</v>
      </c>
      <c r="C5893" s="53">
        <v>2015</v>
      </c>
      <c r="D5893" s="11" t="s">
        <v>34</v>
      </c>
      <c r="E5893" s="11" t="s">
        <v>35</v>
      </c>
      <c r="F5893" s="36" t="s">
        <v>162</v>
      </c>
      <c r="G5893" s="36" t="s">
        <v>8141</v>
      </c>
      <c r="H5893" s="9" t="s">
        <v>8142</v>
      </c>
      <c r="I5893" s="13">
        <v>0</v>
      </c>
      <c r="J5893" s="12">
        <v>1066</v>
      </c>
      <c r="K5893" s="13">
        <v>0</v>
      </c>
      <c r="L5893" s="13">
        <v>0</v>
      </c>
      <c r="M5893" s="13">
        <v>0</v>
      </c>
      <c r="N5893" s="57">
        <v>0</v>
      </c>
      <c r="O5893" s="31">
        <v>0.54400000000000004</v>
      </c>
      <c r="P5893" s="56" t="s">
        <v>298</v>
      </c>
    </row>
    <row r="5894" spans="1:16" ht="72" x14ac:dyDescent="0.25">
      <c r="A5894" s="38">
        <v>42136</v>
      </c>
      <c r="B5894" s="38">
        <v>42140</v>
      </c>
      <c r="C5894" s="53">
        <v>2015</v>
      </c>
      <c r="D5894" s="11" t="s">
        <v>34</v>
      </c>
      <c r="E5894" s="11" t="s">
        <v>35</v>
      </c>
      <c r="F5894" s="36" t="s">
        <v>19</v>
      </c>
      <c r="G5894" s="9" t="s">
        <v>8143</v>
      </c>
      <c r="H5894" s="9" t="s">
        <v>8144</v>
      </c>
      <c r="I5894" s="13">
        <v>0</v>
      </c>
      <c r="J5894" s="12">
        <v>1416</v>
      </c>
      <c r="K5894" s="12">
        <v>0</v>
      </c>
      <c r="L5894" s="12">
        <v>0</v>
      </c>
      <c r="M5894" s="12">
        <v>0</v>
      </c>
      <c r="N5894" s="39">
        <v>5934.57</v>
      </c>
      <c r="O5894" s="31">
        <v>321.85199999999998</v>
      </c>
      <c r="P5894" s="36" t="s">
        <v>41</v>
      </c>
    </row>
    <row r="5895" spans="1:16" ht="48" x14ac:dyDescent="0.25">
      <c r="A5895" s="34">
        <v>42139</v>
      </c>
      <c r="B5895" s="34">
        <v>42139</v>
      </c>
      <c r="C5895" s="53">
        <v>2015</v>
      </c>
      <c r="D5895" s="11" t="s">
        <v>34</v>
      </c>
      <c r="E5895" s="11" t="s">
        <v>50</v>
      </c>
      <c r="F5895" s="36" t="s">
        <v>69</v>
      </c>
      <c r="G5895" s="36" t="s">
        <v>2839</v>
      </c>
      <c r="H5895" s="9" t="s">
        <v>8145</v>
      </c>
      <c r="I5895" s="13">
        <v>0</v>
      </c>
      <c r="J5895" s="12">
        <v>4982</v>
      </c>
      <c r="K5895" s="13">
        <v>0</v>
      </c>
      <c r="L5895" s="13">
        <v>0</v>
      </c>
      <c r="M5895" s="13">
        <v>0</v>
      </c>
      <c r="N5895" s="57">
        <v>0</v>
      </c>
      <c r="O5895" s="31">
        <v>2.6</v>
      </c>
      <c r="P5895" s="56" t="s">
        <v>298</v>
      </c>
    </row>
    <row r="5896" spans="1:16" ht="72" x14ac:dyDescent="0.25">
      <c r="A5896" s="34">
        <v>42143</v>
      </c>
      <c r="B5896" s="34">
        <v>42143</v>
      </c>
      <c r="C5896" s="53">
        <v>2015</v>
      </c>
      <c r="D5896" s="35" t="s">
        <v>115</v>
      </c>
      <c r="E5896" s="11" t="s">
        <v>116</v>
      </c>
      <c r="F5896" s="36" t="s">
        <v>42</v>
      </c>
      <c r="G5896" s="36" t="s">
        <v>3566</v>
      </c>
      <c r="H5896" s="9" t="s">
        <v>8146</v>
      </c>
      <c r="I5896" s="13">
        <v>11</v>
      </c>
      <c r="J5896" s="12">
        <v>12</v>
      </c>
      <c r="K5896" s="13">
        <v>0</v>
      </c>
      <c r="L5896" s="13">
        <v>0</v>
      </c>
      <c r="M5896" s="13">
        <v>0</v>
      </c>
      <c r="N5896" s="57">
        <v>0</v>
      </c>
      <c r="O5896" s="31">
        <v>0.32800000000000001</v>
      </c>
      <c r="P5896" s="56" t="s">
        <v>99</v>
      </c>
    </row>
    <row r="5897" spans="1:16" ht="84" x14ac:dyDescent="0.25">
      <c r="A5897" s="34">
        <v>42145</v>
      </c>
      <c r="B5897" s="34">
        <v>42146</v>
      </c>
      <c r="C5897" s="53">
        <v>2015</v>
      </c>
      <c r="D5897" s="11" t="s">
        <v>34</v>
      </c>
      <c r="E5897" s="11" t="s">
        <v>35</v>
      </c>
      <c r="F5897" s="36" t="s">
        <v>155</v>
      </c>
      <c r="G5897" s="36" t="s">
        <v>5797</v>
      </c>
      <c r="H5897" s="9" t="s">
        <v>8147</v>
      </c>
      <c r="I5897" s="13">
        <v>1</v>
      </c>
      <c r="J5897" s="12">
        <v>250</v>
      </c>
      <c r="K5897" s="13">
        <v>208</v>
      </c>
      <c r="L5897" s="13">
        <v>0</v>
      </c>
      <c r="M5897" s="13">
        <v>0</v>
      </c>
      <c r="N5897" s="57">
        <v>0</v>
      </c>
      <c r="O5897" s="31">
        <v>387.113</v>
      </c>
      <c r="P5897" s="56" t="s">
        <v>99</v>
      </c>
    </row>
    <row r="5898" spans="1:16" ht="36" x14ac:dyDescent="0.25">
      <c r="A5898" s="34">
        <v>42145</v>
      </c>
      <c r="B5898" s="34">
        <v>42146</v>
      </c>
      <c r="C5898" s="53">
        <v>2015</v>
      </c>
      <c r="D5898" s="11" t="s">
        <v>34</v>
      </c>
      <c r="E5898" s="11" t="s">
        <v>35</v>
      </c>
      <c r="F5898" s="36" t="s">
        <v>42</v>
      </c>
      <c r="G5898" s="36" t="s">
        <v>8148</v>
      </c>
      <c r="H5898" s="9" t="s">
        <v>8149</v>
      </c>
      <c r="I5898" s="13">
        <v>0</v>
      </c>
      <c r="J5898" s="12">
        <v>7535</v>
      </c>
      <c r="K5898" s="13">
        <v>0</v>
      </c>
      <c r="L5898" s="13">
        <v>0</v>
      </c>
      <c r="M5898" s="13">
        <v>0</v>
      </c>
      <c r="N5898" s="57">
        <v>0</v>
      </c>
      <c r="O5898" s="31">
        <v>0.88200000000000001</v>
      </c>
      <c r="P5898" s="56" t="s">
        <v>298</v>
      </c>
    </row>
    <row r="5899" spans="1:16" ht="60" x14ac:dyDescent="0.25">
      <c r="A5899" s="34">
        <v>42146</v>
      </c>
      <c r="B5899" s="34">
        <v>42146</v>
      </c>
      <c r="C5899" s="53">
        <v>2015</v>
      </c>
      <c r="D5899" s="35" t="s">
        <v>104</v>
      </c>
      <c r="E5899" s="11" t="s">
        <v>690</v>
      </c>
      <c r="F5899" s="36" t="s">
        <v>165</v>
      </c>
      <c r="G5899" s="36" t="s">
        <v>952</v>
      </c>
      <c r="H5899" s="9" t="s">
        <v>8150</v>
      </c>
      <c r="I5899" s="13">
        <v>0</v>
      </c>
      <c r="J5899" s="12">
        <v>118</v>
      </c>
      <c r="K5899" s="13">
        <v>20</v>
      </c>
      <c r="L5899" s="13">
        <v>0</v>
      </c>
      <c r="M5899" s="13">
        <v>0</v>
      </c>
      <c r="N5899" s="57">
        <v>0</v>
      </c>
      <c r="O5899" s="31">
        <v>2.4</v>
      </c>
      <c r="P5899" s="56" t="s">
        <v>99</v>
      </c>
    </row>
    <row r="5900" spans="1:16" ht="24" x14ac:dyDescent="0.25">
      <c r="A5900" s="34">
        <v>42146</v>
      </c>
      <c r="B5900" s="34">
        <v>42146</v>
      </c>
      <c r="C5900" s="53">
        <v>2015</v>
      </c>
      <c r="D5900" s="35" t="s">
        <v>115</v>
      </c>
      <c r="E5900" s="11" t="s">
        <v>116</v>
      </c>
      <c r="F5900" s="36" t="s">
        <v>47</v>
      </c>
      <c r="G5900" s="36" t="s">
        <v>2113</v>
      </c>
      <c r="H5900" s="9" t="s">
        <v>8151</v>
      </c>
      <c r="I5900" s="13">
        <v>0</v>
      </c>
      <c r="J5900" s="12">
        <v>20</v>
      </c>
      <c r="K5900" s="13">
        <v>0</v>
      </c>
      <c r="L5900" s="13">
        <v>0</v>
      </c>
      <c r="M5900" s="13">
        <v>0</v>
      </c>
      <c r="N5900" s="57">
        <v>0</v>
      </c>
      <c r="O5900" s="31">
        <v>0.42</v>
      </c>
      <c r="P5900" s="56" t="s">
        <v>99</v>
      </c>
    </row>
    <row r="5901" spans="1:16" ht="36" x14ac:dyDescent="0.25">
      <c r="A5901" s="34">
        <v>42147</v>
      </c>
      <c r="B5901" s="34">
        <v>42147</v>
      </c>
      <c r="C5901" s="53">
        <v>2015</v>
      </c>
      <c r="D5901" s="35" t="s">
        <v>115</v>
      </c>
      <c r="E5901" s="11" t="s">
        <v>116</v>
      </c>
      <c r="F5901" s="36" t="s">
        <v>42</v>
      </c>
      <c r="G5901" s="36" t="s">
        <v>8152</v>
      </c>
      <c r="H5901" s="9" t="s">
        <v>8153</v>
      </c>
      <c r="I5901" s="13">
        <v>0</v>
      </c>
      <c r="J5901" s="12">
        <v>14</v>
      </c>
      <c r="K5901" s="13">
        <v>0</v>
      </c>
      <c r="L5901" s="13">
        <v>0</v>
      </c>
      <c r="M5901" s="13">
        <v>0</v>
      </c>
      <c r="N5901" s="57">
        <v>0</v>
      </c>
      <c r="O5901" s="31">
        <v>0.42</v>
      </c>
      <c r="P5901" s="56" t="s">
        <v>99</v>
      </c>
    </row>
    <row r="5902" spans="1:16" ht="132" x14ac:dyDescent="0.25">
      <c r="A5902" s="34">
        <v>42147</v>
      </c>
      <c r="B5902" s="34">
        <v>42148</v>
      </c>
      <c r="C5902" s="53">
        <v>2015</v>
      </c>
      <c r="D5902" s="35" t="s">
        <v>13</v>
      </c>
      <c r="E5902" s="11" t="s">
        <v>14</v>
      </c>
      <c r="F5902" s="36" t="s">
        <v>72</v>
      </c>
      <c r="G5902" s="36" t="s">
        <v>2057</v>
      </c>
      <c r="H5902" s="9" t="s">
        <v>8154</v>
      </c>
      <c r="I5902" s="13">
        <v>0</v>
      </c>
      <c r="J5902" s="12">
        <v>288</v>
      </c>
      <c r="K5902" s="13">
        <v>38</v>
      </c>
      <c r="L5902" s="13">
        <v>0</v>
      </c>
      <c r="M5902" s="13">
        <v>0</v>
      </c>
      <c r="N5902" s="57">
        <v>0</v>
      </c>
      <c r="O5902" s="29">
        <v>3.7130000000000001</v>
      </c>
      <c r="P5902" s="36" t="s">
        <v>4834</v>
      </c>
    </row>
    <row r="5903" spans="1:16" ht="84" x14ac:dyDescent="0.25">
      <c r="A5903" s="34">
        <v>42148</v>
      </c>
      <c r="B5903" s="34">
        <v>42148</v>
      </c>
      <c r="C5903" s="53">
        <v>2015</v>
      </c>
      <c r="D5903" s="11" t="s">
        <v>34</v>
      </c>
      <c r="E5903" s="11" t="s">
        <v>50</v>
      </c>
      <c r="F5903" s="36" t="s">
        <v>69</v>
      </c>
      <c r="G5903" s="36" t="s">
        <v>1335</v>
      </c>
      <c r="H5903" s="9" t="s">
        <v>8155</v>
      </c>
      <c r="I5903" s="13">
        <v>0</v>
      </c>
      <c r="J5903" s="12">
        <v>20040</v>
      </c>
      <c r="K5903" s="13">
        <v>2</v>
      </c>
      <c r="L5903" s="13">
        <v>0</v>
      </c>
      <c r="M5903" s="13">
        <v>0</v>
      </c>
      <c r="N5903" s="57">
        <v>0</v>
      </c>
      <c r="O5903" s="31">
        <v>43.5</v>
      </c>
      <c r="P5903" s="36" t="s">
        <v>4834</v>
      </c>
    </row>
    <row r="5904" spans="1:16" ht="312" x14ac:dyDescent="0.25">
      <c r="A5904" s="34">
        <v>42149</v>
      </c>
      <c r="B5904" s="34">
        <v>42153</v>
      </c>
      <c r="C5904" s="53">
        <v>2015</v>
      </c>
      <c r="D5904" s="11" t="s">
        <v>34</v>
      </c>
      <c r="E5904" s="11" t="s">
        <v>333</v>
      </c>
      <c r="F5904" s="36" t="s">
        <v>57</v>
      </c>
      <c r="G5904" s="36" t="s">
        <v>5483</v>
      </c>
      <c r="H5904" s="9" t="s">
        <v>8156</v>
      </c>
      <c r="I5904" s="13">
        <v>14</v>
      </c>
      <c r="J5904" s="12">
        <v>6500</v>
      </c>
      <c r="K5904" s="12">
        <v>1800</v>
      </c>
      <c r="L5904" s="13">
        <v>3</v>
      </c>
      <c r="M5904" s="13">
        <v>0</v>
      </c>
      <c r="N5904" s="57">
        <v>0</v>
      </c>
      <c r="O5904" s="31">
        <v>250.6</v>
      </c>
      <c r="P5904" s="36" t="s">
        <v>3864</v>
      </c>
    </row>
    <row r="5905" spans="1:16" ht="60" x14ac:dyDescent="0.25">
      <c r="A5905" s="34">
        <v>42150</v>
      </c>
      <c r="B5905" s="34">
        <v>42150</v>
      </c>
      <c r="C5905" s="53">
        <v>2015</v>
      </c>
      <c r="D5905" s="11" t="s">
        <v>34</v>
      </c>
      <c r="E5905" s="11" t="s">
        <v>333</v>
      </c>
      <c r="F5905" s="36" t="s">
        <v>57</v>
      </c>
      <c r="G5905" s="36" t="s">
        <v>235</v>
      </c>
      <c r="H5905" s="9" t="s">
        <v>8157</v>
      </c>
      <c r="I5905" s="13">
        <v>1</v>
      </c>
      <c r="J5905" s="12">
        <v>15</v>
      </c>
      <c r="K5905" s="13">
        <v>0</v>
      </c>
      <c r="L5905" s="13">
        <v>1</v>
      </c>
      <c r="M5905" s="13">
        <v>0</v>
      </c>
      <c r="N5905" s="57">
        <v>0</v>
      </c>
      <c r="O5905" s="31">
        <v>0</v>
      </c>
      <c r="P5905" s="56" t="s">
        <v>99</v>
      </c>
    </row>
    <row r="5906" spans="1:16" ht="48" x14ac:dyDescent="0.25">
      <c r="A5906" s="34">
        <v>42150</v>
      </c>
      <c r="B5906" s="34">
        <v>42150</v>
      </c>
      <c r="C5906" s="53">
        <v>2015</v>
      </c>
      <c r="D5906" s="11" t="s">
        <v>34</v>
      </c>
      <c r="E5906" s="11" t="s">
        <v>333</v>
      </c>
      <c r="F5906" s="36" t="s">
        <v>162</v>
      </c>
      <c r="G5906" s="36" t="s">
        <v>8158</v>
      </c>
      <c r="H5906" s="9" t="s">
        <v>8159</v>
      </c>
      <c r="I5906" s="13">
        <v>0</v>
      </c>
      <c r="J5906" s="12">
        <v>4355</v>
      </c>
      <c r="K5906" s="13">
        <v>0</v>
      </c>
      <c r="L5906" s="13">
        <v>0</v>
      </c>
      <c r="M5906" s="13">
        <v>0</v>
      </c>
      <c r="N5906" s="57">
        <v>0</v>
      </c>
      <c r="O5906" s="31">
        <v>6.68</v>
      </c>
      <c r="P5906" s="56" t="s">
        <v>298</v>
      </c>
    </row>
    <row r="5907" spans="1:16" ht="60" x14ac:dyDescent="0.25">
      <c r="A5907" s="34">
        <v>42151</v>
      </c>
      <c r="B5907" s="34">
        <v>42151</v>
      </c>
      <c r="C5907" s="53">
        <v>2015</v>
      </c>
      <c r="D5907" s="35" t="s">
        <v>13</v>
      </c>
      <c r="E5907" s="11" t="s">
        <v>149</v>
      </c>
      <c r="F5907" s="36" t="s">
        <v>55</v>
      </c>
      <c r="G5907" s="36" t="s">
        <v>2060</v>
      </c>
      <c r="H5907" s="9" t="s">
        <v>8160</v>
      </c>
      <c r="I5907" s="13">
        <v>0</v>
      </c>
      <c r="J5907" s="12">
        <v>19</v>
      </c>
      <c r="K5907" s="13">
        <v>0</v>
      </c>
      <c r="L5907" s="13">
        <v>0</v>
      </c>
      <c r="M5907" s="13">
        <v>0</v>
      </c>
      <c r="N5907" s="57">
        <v>0</v>
      </c>
      <c r="O5907" s="31">
        <v>0</v>
      </c>
      <c r="P5907" s="56" t="s">
        <v>99</v>
      </c>
    </row>
    <row r="5908" spans="1:16" ht="60" x14ac:dyDescent="0.25">
      <c r="A5908" s="34">
        <v>42153</v>
      </c>
      <c r="B5908" s="34">
        <v>42153</v>
      </c>
      <c r="C5908" s="53">
        <v>2015</v>
      </c>
      <c r="D5908" s="11" t="s">
        <v>34</v>
      </c>
      <c r="E5908" s="11" t="s">
        <v>35</v>
      </c>
      <c r="F5908" s="36" t="s">
        <v>155</v>
      </c>
      <c r="G5908" s="36" t="s">
        <v>8161</v>
      </c>
      <c r="H5908" s="9" t="s">
        <v>8162</v>
      </c>
      <c r="I5908" s="13">
        <v>0</v>
      </c>
      <c r="J5908" s="12">
        <v>31</v>
      </c>
      <c r="K5908" s="13">
        <v>23</v>
      </c>
      <c r="L5908" s="13">
        <v>0</v>
      </c>
      <c r="M5908" s="13">
        <v>0</v>
      </c>
      <c r="N5908" s="57">
        <v>0</v>
      </c>
      <c r="O5908" s="31">
        <v>0.38100000000000001</v>
      </c>
      <c r="P5908" s="56" t="s">
        <v>99</v>
      </c>
    </row>
    <row r="5909" spans="1:16" ht="36" x14ac:dyDescent="0.25">
      <c r="A5909" s="34">
        <v>42155</v>
      </c>
      <c r="B5909" s="34">
        <v>42155</v>
      </c>
      <c r="C5909" s="53">
        <v>2015</v>
      </c>
      <c r="D5909" s="35" t="s">
        <v>115</v>
      </c>
      <c r="E5909" s="11" t="s">
        <v>116</v>
      </c>
      <c r="F5909" s="36" t="s">
        <v>62</v>
      </c>
      <c r="G5909" s="36" t="s">
        <v>585</v>
      </c>
      <c r="H5909" s="9" t="s">
        <v>8163</v>
      </c>
      <c r="I5909" s="13">
        <v>6</v>
      </c>
      <c r="J5909" s="12">
        <v>7</v>
      </c>
      <c r="K5909" s="13">
        <v>0</v>
      </c>
      <c r="L5909" s="13">
        <v>0</v>
      </c>
      <c r="M5909" s="13">
        <v>0</v>
      </c>
      <c r="N5909" s="57">
        <v>0</v>
      </c>
      <c r="O5909" s="31">
        <v>0.32800000000000001</v>
      </c>
      <c r="P5909" s="56" t="s">
        <v>99</v>
      </c>
    </row>
    <row r="5910" spans="1:16" ht="48" x14ac:dyDescent="0.25">
      <c r="A5910" s="34">
        <v>42156</v>
      </c>
      <c r="B5910" s="34">
        <v>42156</v>
      </c>
      <c r="C5910" s="53">
        <v>2015</v>
      </c>
      <c r="D5910" s="35" t="s">
        <v>115</v>
      </c>
      <c r="E5910" s="11" t="s">
        <v>116</v>
      </c>
      <c r="F5910" s="36" t="s">
        <v>97</v>
      </c>
      <c r="G5910" s="36" t="s">
        <v>1661</v>
      </c>
      <c r="H5910" s="9" t="s">
        <v>8164</v>
      </c>
      <c r="I5910" s="13">
        <v>12</v>
      </c>
      <c r="J5910" s="12">
        <v>46</v>
      </c>
      <c r="K5910" s="13">
        <v>0</v>
      </c>
      <c r="L5910" s="13">
        <v>0</v>
      </c>
      <c r="M5910" s="13">
        <v>0</v>
      </c>
      <c r="N5910" s="57">
        <v>0</v>
      </c>
      <c r="O5910" s="31">
        <v>0.42</v>
      </c>
      <c r="P5910" s="56" t="s">
        <v>99</v>
      </c>
    </row>
    <row r="5911" spans="1:16" ht="60" x14ac:dyDescent="0.25">
      <c r="A5911" s="34">
        <v>42156</v>
      </c>
      <c r="B5911" s="34">
        <v>42156</v>
      </c>
      <c r="C5911" s="53">
        <v>2015</v>
      </c>
      <c r="D5911" s="35" t="s">
        <v>13</v>
      </c>
      <c r="E5911" s="11" t="s">
        <v>125</v>
      </c>
      <c r="F5911" s="36" t="s">
        <v>55</v>
      </c>
      <c r="G5911" s="36" t="s">
        <v>8165</v>
      </c>
      <c r="H5911" s="9" t="s">
        <v>8166</v>
      </c>
      <c r="I5911" s="13">
        <v>0</v>
      </c>
      <c r="J5911" s="12">
        <v>3</v>
      </c>
      <c r="K5911" s="13">
        <v>1</v>
      </c>
      <c r="L5911" s="13">
        <v>0</v>
      </c>
      <c r="M5911" s="13">
        <v>0</v>
      </c>
      <c r="N5911" s="57">
        <v>0</v>
      </c>
      <c r="O5911" s="31">
        <v>0.12</v>
      </c>
      <c r="P5911" s="56" t="s">
        <v>99</v>
      </c>
    </row>
    <row r="5912" spans="1:16" ht="48" x14ac:dyDescent="0.25">
      <c r="A5912" s="38">
        <v>42156</v>
      </c>
      <c r="B5912" s="38">
        <v>42247</v>
      </c>
      <c r="C5912" s="53">
        <v>2015</v>
      </c>
      <c r="D5912" s="11" t="s">
        <v>34</v>
      </c>
      <c r="E5912" s="11" t="s">
        <v>39</v>
      </c>
      <c r="F5912" s="36" t="s">
        <v>15</v>
      </c>
      <c r="G5912" s="9" t="s">
        <v>8167</v>
      </c>
      <c r="H5912" s="9" t="s">
        <v>8168</v>
      </c>
      <c r="I5912" s="13">
        <v>0</v>
      </c>
      <c r="J5912" s="12">
        <v>8221</v>
      </c>
      <c r="K5912" s="12">
        <v>0</v>
      </c>
      <c r="L5912" s="12">
        <v>0</v>
      </c>
      <c r="M5912" s="12">
        <v>0</v>
      </c>
      <c r="N5912" s="39">
        <v>17022</v>
      </c>
      <c r="O5912" s="31">
        <v>426.42899999999997</v>
      </c>
      <c r="P5912" s="36" t="s">
        <v>41</v>
      </c>
    </row>
    <row r="5913" spans="1:16" ht="48" x14ac:dyDescent="0.25">
      <c r="A5913" s="34">
        <v>42157</v>
      </c>
      <c r="B5913" s="34">
        <v>42157</v>
      </c>
      <c r="C5913" s="53">
        <v>2015</v>
      </c>
      <c r="D5913" s="35" t="s">
        <v>115</v>
      </c>
      <c r="E5913" s="11" t="s">
        <v>116</v>
      </c>
      <c r="F5913" s="36" t="s">
        <v>44</v>
      </c>
      <c r="G5913" s="36" t="s">
        <v>3583</v>
      </c>
      <c r="H5913" s="9" t="s">
        <v>8169</v>
      </c>
      <c r="I5913" s="13">
        <v>5</v>
      </c>
      <c r="J5913" s="12">
        <v>5</v>
      </c>
      <c r="K5913" s="13">
        <v>0</v>
      </c>
      <c r="L5913" s="13">
        <v>0</v>
      </c>
      <c r="M5913" s="13">
        <v>0</v>
      </c>
      <c r="N5913" s="57">
        <v>0</v>
      </c>
      <c r="O5913" s="31">
        <v>2.375</v>
      </c>
      <c r="P5913" s="56" t="s">
        <v>99</v>
      </c>
    </row>
    <row r="5914" spans="1:16" ht="24" x14ac:dyDescent="0.25">
      <c r="A5914" s="38">
        <v>42162</v>
      </c>
      <c r="B5914" s="38">
        <v>42162</v>
      </c>
      <c r="C5914" s="53">
        <v>2015</v>
      </c>
      <c r="D5914" s="11" t="s">
        <v>34</v>
      </c>
      <c r="E5914" s="11" t="s">
        <v>67</v>
      </c>
      <c r="F5914" s="36" t="s">
        <v>78</v>
      </c>
      <c r="G5914" s="36" t="s">
        <v>8170</v>
      </c>
      <c r="H5914" s="9" t="s">
        <v>8171</v>
      </c>
      <c r="I5914" s="12">
        <v>0</v>
      </c>
      <c r="J5914" s="12" t="s">
        <v>145</v>
      </c>
      <c r="K5914" s="12">
        <v>0</v>
      </c>
      <c r="L5914" s="12">
        <v>0</v>
      </c>
      <c r="M5914" s="12">
        <v>0</v>
      </c>
      <c r="N5914" s="39">
        <v>0</v>
      </c>
      <c r="O5914" s="31">
        <v>17.919</v>
      </c>
      <c r="P5914" s="56" t="s">
        <v>298</v>
      </c>
    </row>
    <row r="5915" spans="1:16" ht="96" x14ac:dyDescent="0.25">
      <c r="A5915" s="34">
        <v>42166</v>
      </c>
      <c r="B5915" s="34">
        <v>42169</v>
      </c>
      <c r="C5915" s="53">
        <v>2015</v>
      </c>
      <c r="D5915" s="11" t="s">
        <v>34</v>
      </c>
      <c r="E5915" s="11" t="s">
        <v>50</v>
      </c>
      <c r="F5915" s="36" t="s">
        <v>162</v>
      </c>
      <c r="G5915" s="11" t="s">
        <v>8172</v>
      </c>
      <c r="H5915" s="9" t="s">
        <v>8173</v>
      </c>
      <c r="I5915" s="13">
        <v>0</v>
      </c>
      <c r="J5915" s="12">
        <v>2571</v>
      </c>
      <c r="K5915" s="13">
        <v>18</v>
      </c>
      <c r="L5915" s="13">
        <v>4</v>
      </c>
      <c r="M5915" s="13">
        <v>0</v>
      </c>
      <c r="N5915" s="57">
        <v>0</v>
      </c>
      <c r="O5915" s="31">
        <v>143.54300000000001</v>
      </c>
      <c r="P5915" s="56" t="s">
        <v>298</v>
      </c>
    </row>
    <row r="5916" spans="1:16" ht="96" x14ac:dyDescent="0.25">
      <c r="A5916" s="34">
        <v>42168</v>
      </c>
      <c r="B5916" s="34">
        <v>42169</v>
      </c>
      <c r="C5916" s="53">
        <v>2015</v>
      </c>
      <c r="D5916" s="11" t="s">
        <v>34</v>
      </c>
      <c r="E5916" s="11" t="s">
        <v>35</v>
      </c>
      <c r="F5916" s="36" t="s">
        <v>30</v>
      </c>
      <c r="G5916" s="9" t="s">
        <v>8174</v>
      </c>
      <c r="H5916" s="9" t="s">
        <v>8175</v>
      </c>
      <c r="I5916" s="12">
        <v>0</v>
      </c>
      <c r="J5916" s="12">
        <v>52908</v>
      </c>
      <c r="K5916" s="13">
        <v>0</v>
      </c>
      <c r="L5916" s="13">
        <v>1</v>
      </c>
      <c r="M5916" s="13">
        <v>25</v>
      </c>
      <c r="N5916" s="57">
        <v>0</v>
      </c>
      <c r="O5916" s="31">
        <v>642.952</v>
      </c>
      <c r="P5916" s="56" t="s">
        <v>298</v>
      </c>
    </row>
    <row r="5917" spans="1:16" ht="72" x14ac:dyDescent="0.25">
      <c r="A5917" s="34">
        <v>42169</v>
      </c>
      <c r="B5917" s="34">
        <v>42169</v>
      </c>
      <c r="C5917" s="53">
        <v>2015</v>
      </c>
      <c r="D5917" s="35" t="s">
        <v>104</v>
      </c>
      <c r="E5917" s="11" t="s">
        <v>276</v>
      </c>
      <c r="F5917" s="36" t="s">
        <v>162</v>
      </c>
      <c r="G5917" s="36" t="s">
        <v>967</v>
      </c>
      <c r="H5917" s="9" t="s">
        <v>8176</v>
      </c>
      <c r="I5917" s="13">
        <v>0</v>
      </c>
      <c r="J5917" s="12">
        <v>70</v>
      </c>
      <c r="K5917" s="13">
        <v>0</v>
      </c>
      <c r="L5917" s="13">
        <v>0</v>
      </c>
      <c r="M5917" s="13">
        <v>0</v>
      </c>
      <c r="N5917" s="57">
        <v>0</v>
      </c>
      <c r="O5917" s="31">
        <v>0</v>
      </c>
      <c r="P5917" s="56" t="s">
        <v>99</v>
      </c>
    </row>
    <row r="5918" spans="1:16" ht="84" x14ac:dyDescent="0.25">
      <c r="A5918" s="34">
        <v>42173</v>
      </c>
      <c r="B5918" s="34">
        <v>42173</v>
      </c>
      <c r="C5918" s="53">
        <v>2015</v>
      </c>
      <c r="D5918" s="35" t="s">
        <v>115</v>
      </c>
      <c r="E5918" s="11" t="s">
        <v>116</v>
      </c>
      <c r="F5918" s="36" t="s">
        <v>598</v>
      </c>
      <c r="G5918" s="36" t="s">
        <v>1590</v>
      </c>
      <c r="H5918" s="9" t="s">
        <v>8177</v>
      </c>
      <c r="I5918" s="13">
        <v>0</v>
      </c>
      <c r="J5918" s="12">
        <v>1</v>
      </c>
      <c r="K5918" s="13">
        <v>0</v>
      </c>
      <c r="L5918" s="13">
        <v>0</v>
      </c>
      <c r="M5918" s="13">
        <v>0</v>
      </c>
      <c r="N5918" s="57">
        <v>0</v>
      </c>
      <c r="O5918" s="31">
        <v>0.89700000000000002</v>
      </c>
      <c r="P5918" s="56" t="s">
        <v>99</v>
      </c>
    </row>
    <row r="5919" spans="1:16" ht="108" x14ac:dyDescent="0.25">
      <c r="A5919" s="34">
        <v>42173</v>
      </c>
      <c r="B5919" s="34">
        <v>42175</v>
      </c>
      <c r="C5919" s="53">
        <v>2015</v>
      </c>
      <c r="D5919" s="11" t="s">
        <v>34</v>
      </c>
      <c r="E5919" s="11" t="s">
        <v>50</v>
      </c>
      <c r="F5919" s="36" t="s">
        <v>32</v>
      </c>
      <c r="G5919" s="9" t="s">
        <v>8178</v>
      </c>
      <c r="H5919" s="9" t="s">
        <v>8179</v>
      </c>
      <c r="I5919" s="13">
        <v>0</v>
      </c>
      <c r="J5919" s="12">
        <v>8338</v>
      </c>
      <c r="K5919" s="13">
        <v>251</v>
      </c>
      <c r="L5919" s="13">
        <v>0</v>
      </c>
      <c r="M5919" s="13">
        <v>0</v>
      </c>
      <c r="N5919" s="57">
        <v>0</v>
      </c>
      <c r="O5919" s="31">
        <v>10.440999999999999</v>
      </c>
      <c r="P5919" s="36" t="s">
        <v>4834</v>
      </c>
    </row>
    <row r="5920" spans="1:16" ht="36" x14ac:dyDescent="0.25">
      <c r="A5920" s="34">
        <v>42175</v>
      </c>
      <c r="B5920" s="34">
        <v>42186</v>
      </c>
      <c r="C5920" s="53">
        <v>2015</v>
      </c>
      <c r="D5920" s="35" t="s">
        <v>13</v>
      </c>
      <c r="E5920" s="11" t="s">
        <v>14</v>
      </c>
      <c r="F5920" s="36" t="s">
        <v>28</v>
      </c>
      <c r="G5920" s="36" t="s">
        <v>411</v>
      </c>
      <c r="H5920" s="9" t="s">
        <v>8180</v>
      </c>
      <c r="I5920" s="13">
        <v>0</v>
      </c>
      <c r="J5920" s="12">
        <v>0</v>
      </c>
      <c r="K5920" s="13">
        <v>1</v>
      </c>
      <c r="L5920" s="13">
        <v>0</v>
      </c>
      <c r="M5920" s="13">
        <v>0</v>
      </c>
      <c r="N5920" s="57">
        <v>0</v>
      </c>
      <c r="O5920" s="31">
        <v>0.12</v>
      </c>
      <c r="P5920" s="56" t="s">
        <v>99</v>
      </c>
    </row>
    <row r="5921" spans="1:16" ht="60" x14ac:dyDescent="0.25">
      <c r="A5921" s="34">
        <v>42175</v>
      </c>
      <c r="B5921" s="34">
        <v>42176</v>
      </c>
      <c r="C5921" s="53">
        <v>2015</v>
      </c>
      <c r="D5921" s="11" t="s">
        <v>34</v>
      </c>
      <c r="E5921" s="11" t="s">
        <v>35</v>
      </c>
      <c r="F5921" s="36" t="s">
        <v>92</v>
      </c>
      <c r="G5921" s="36" t="s">
        <v>8181</v>
      </c>
      <c r="H5921" s="9" t="s">
        <v>8182</v>
      </c>
      <c r="I5921" s="13">
        <v>0</v>
      </c>
      <c r="J5921" s="12">
        <f>50*5</f>
        <v>250</v>
      </c>
      <c r="K5921" s="13">
        <v>50</v>
      </c>
      <c r="L5921" s="13">
        <v>0</v>
      </c>
      <c r="M5921" s="13">
        <v>0</v>
      </c>
      <c r="N5921" s="57">
        <v>0</v>
      </c>
      <c r="O5921" s="31">
        <v>1.6E-2</v>
      </c>
      <c r="P5921" s="56" t="s">
        <v>99</v>
      </c>
    </row>
    <row r="5922" spans="1:16" ht="36" x14ac:dyDescent="0.25">
      <c r="A5922" s="34">
        <v>42175</v>
      </c>
      <c r="B5922" s="34">
        <v>42175</v>
      </c>
      <c r="C5922" s="53">
        <v>2015</v>
      </c>
      <c r="D5922" s="35" t="s">
        <v>115</v>
      </c>
      <c r="E5922" s="11" t="s">
        <v>116</v>
      </c>
      <c r="F5922" s="36" t="s">
        <v>165</v>
      </c>
      <c r="G5922" s="36" t="s">
        <v>1189</v>
      </c>
      <c r="H5922" s="9" t="s">
        <v>8183</v>
      </c>
      <c r="I5922" s="13">
        <v>0</v>
      </c>
      <c r="J5922" s="12">
        <v>2</v>
      </c>
      <c r="K5922" s="13">
        <v>0</v>
      </c>
      <c r="L5922" s="13">
        <v>0</v>
      </c>
      <c r="M5922" s="13">
        <v>0</v>
      </c>
      <c r="N5922" s="57">
        <v>0</v>
      </c>
      <c r="O5922" s="31">
        <v>7.9000000000000001E-2</v>
      </c>
      <c r="P5922" s="56" t="s">
        <v>99</v>
      </c>
    </row>
    <row r="5923" spans="1:16" ht="60" x14ac:dyDescent="0.25">
      <c r="A5923" s="34">
        <v>42177</v>
      </c>
      <c r="B5923" s="34">
        <v>42177</v>
      </c>
      <c r="C5923" s="53">
        <v>2015</v>
      </c>
      <c r="D5923" s="35" t="s">
        <v>104</v>
      </c>
      <c r="E5923" s="11" t="s">
        <v>276</v>
      </c>
      <c r="F5923" s="36" t="s">
        <v>42</v>
      </c>
      <c r="G5923" s="36" t="s">
        <v>8184</v>
      </c>
      <c r="H5923" s="9" t="s">
        <v>8185</v>
      </c>
      <c r="I5923" s="13">
        <v>1</v>
      </c>
      <c r="J5923" s="12">
        <v>452</v>
      </c>
      <c r="K5923" s="13">
        <v>1</v>
      </c>
      <c r="L5923" s="13">
        <v>0</v>
      </c>
      <c r="M5923" s="13">
        <v>0</v>
      </c>
      <c r="N5923" s="57">
        <v>0</v>
      </c>
      <c r="O5923" s="31">
        <v>0.12</v>
      </c>
      <c r="P5923" s="56" t="s">
        <v>99</v>
      </c>
    </row>
    <row r="5924" spans="1:16" ht="84" x14ac:dyDescent="0.25">
      <c r="A5924" s="34">
        <v>42178</v>
      </c>
      <c r="B5924" s="34">
        <v>42178</v>
      </c>
      <c r="C5924" s="53">
        <v>2015</v>
      </c>
      <c r="D5924" s="11" t="s">
        <v>34</v>
      </c>
      <c r="E5924" s="11" t="s">
        <v>35</v>
      </c>
      <c r="F5924" s="36" t="s">
        <v>19</v>
      </c>
      <c r="G5924" s="9" t="s">
        <v>8186</v>
      </c>
      <c r="H5924" s="9" t="s">
        <v>8187</v>
      </c>
      <c r="I5924" s="13">
        <v>1</v>
      </c>
      <c r="J5924" s="12">
        <v>1116</v>
      </c>
      <c r="K5924" s="13">
        <v>292</v>
      </c>
      <c r="L5924" s="13">
        <v>1</v>
      </c>
      <c r="M5924" s="13">
        <v>0</v>
      </c>
      <c r="N5924" s="57">
        <v>0</v>
      </c>
      <c r="O5924" s="31">
        <v>0.307</v>
      </c>
      <c r="P5924" s="56" t="s">
        <v>99</v>
      </c>
    </row>
    <row r="5925" spans="1:16" ht="72" x14ac:dyDescent="0.25">
      <c r="A5925" s="34">
        <v>42178</v>
      </c>
      <c r="B5925" s="34">
        <v>42178</v>
      </c>
      <c r="C5925" s="53">
        <v>2015</v>
      </c>
      <c r="D5925" s="35" t="s">
        <v>13</v>
      </c>
      <c r="E5925" s="11" t="s">
        <v>112</v>
      </c>
      <c r="F5925" s="36" t="s">
        <v>28</v>
      </c>
      <c r="G5925" s="36" t="s">
        <v>228</v>
      </c>
      <c r="H5925" s="9" t="s">
        <v>8188</v>
      </c>
      <c r="I5925" s="13">
        <v>18</v>
      </c>
      <c r="J5925" s="12">
        <f>17+5+23</f>
        <v>45</v>
      </c>
      <c r="K5925" s="13">
        <v>0</v>
      </c>
      <c r="L5925" s="13">
        <v>0</v>
      </c>
      <c r="M5925" s="13">
        <v>0</v>
      </c>
      <c r="N5925" s="57">
        <v>0</v>
      </c>
      <c r="O5925" s="31">
        <v>0</v>
      </c>
      <c r="P5925" s="56" t="s">
        <v>99</v>
      </c>
    </row>
    <row r="5926" spans="1:16" ht="48" x14ac:dyDescent="0.25">
      <c r="A5926" s="34">
        <v>42178</v>
      </c>
      <c r="B5926" s="34">
        <v>42178</v>
      </c>
      <c r="C5926" s="53">
        <v>2015</v>
      </c>
      <c r="D5926" s="35" t="s">
        <v>115</v>
      </c>
      <c r="E5926" s="11" t="s">
        <v>116</v>
      </c>
      <c r="F5926" s="36" t="s">
        <v>100</v>
      </c>
      <c r="G5926" s="36" t="s">
        <v>8189</v>
      </c>
      <c r="H5926" s="9" t="s">
        <v>8190</v>
      </c>
      <c r="I5926" s="13">
        <v>0</v>
      </c>
      <c r="J5926" s="12">
        <v>17</v>
      </c>
      <c r="K5926" s="13">
        <v>0</v>
      </c>
      <c r="L5926" s="13">
        <v>0</v>
      </c>
      <c r="M5926" s="13">
        <v>0</v>
      </c>
      <c r="N5926" s="57">
        <v>0</v>
      </c>
      <c r="O5926" s="31">
        <v>0.42</v>
      </c>
      <c r="P5926" s="56" t="s">
        <v>99</v>
      </c>
    </row>
    <row r="5927" spans="1:16" ht="60" x14ac:dyDescent="0.25">
      <c r="A5927" s="34">
        <v>42178</v>
      </c>
      <c r="B5927" s="34">
        <v>42178</v>
      </c>
      <c r="C5927" s="53">
        <v>2015</v>
      </c>
      <c r="D5927" s="11" t="s">
        <v>34</v>
      </c>
      <c r="E5927" s="11" t="s">
        <v>50</v>
      </c>
      <c r="F5927" s="36" t="s">
        <v>21</v>
      </c>
      <c r="G5927" s="11" t="s">
        <v>6544</v>
      </c>
      <c r="H5927" s="9" t="s">
        <v>8191</v>
      </c>
      <c r="I5927" s="13">
        <v>0</v>
      </c>
      <c r="J5927" s="12">
        <v>827</v>
      </c>
      <c r="K5927" s="13">
        <v>0</v>
      </c>
      <c r="L5927" s="13">
        <v>0</v>
      </c>
      <c r="M5927" s="13">
        <v>0</v>
      </c>
      <c r="N5927" s="57">
        <v>0</v>
      </c>
      <c r="O5927" s="31">
        <v>1.32</v>
      </c>
      <c r="P5927" s="56" t="s">
        <v>298</v>
      </c>
    </row>
    <row r="5928" spans="1:16" ht="48" x14ac:dyDescent="0.25">
      <c r="A5928" s="34">
        <v>42180</v>
      </c>
      <c r="B5928" s="34">
        <v>42180</v>
      </c>
      <c r="C5928" s="53">
        <v>2015</v>
      </c>
      <c r="D5928" s="11" t="s">
        <v>34</v>
      </c>
      <c r="E5928" s="11" t="s">
        <v>35</v>
      </c>
      <c r="F5928" s="36" t="s">
        <v>78</v>
      </c>
      <c r="G5928" s="36" t="s">
        <v>78</v>
      </c>
      <c r="H5928" s="9" t="s">
        <v>8192</v>
      </c>
      <c r="I5928" s="13">
        <v>0</v>
      </c>
      <c r="J5928" s="12">
        <v>10</v>
      </c>
      <c r="K5928" s="13">
        <v>2</v>
      </c>
      <c r="L5928" s="13">
        <v>0</v>
      </c>
      <c r="M5928" s="13">
        <v>0</v>
      </c>
      <c r="N5928" s="57">
        <v>0</v>
      </c>
      <c r="O5928" s="31">
        <v>5.6000000000000001E-2</v>
      </c>
      <c r="P5928" s="56" t="s">
        <v>99</v>
      </c>
    </row>
    <row r="5929" spans="1:16" ht="60" x14ac:dyDescent="0.25">
      <c r="A5929" s="34">
        <v>42180</v>
      </c>
      <c r="B5929" s="34">
        <v>42180</v>
      </c>
      <c r="C5929" s="53">
        <v>2015</v>
      </c>
      <c r="D5929" s="35" t="s">
        <v>115</v>
      </c>
      <c r="E5929" s="11" t="s">
        <v>116</v>
      </c>
      <c r="F5929" s="36" t="s">
        <v>75</v>
      </c>
      <c r="G5929" s="36" t="s">
        <v>1288</v>
      </c>
      <c r="H5929" s="9" t="s">
        <v>8193</v>
      </c>
      <c r="I5929" s="13">
        <v>1</v>
      </c>
      <c r="J5929" s="12">
        <f>8+12+1</f>
        <v>21</v>
      </c>
      <c r="K5929" s="13">
        <v>0</v>
      </c>
      <c r="L5929" s="13">
        <v>0</v>
      </c>
      <c r="M5929" s="13">
        <v>0</v>
      </c>
      <c r="N5929" s="57">
        <v>0</v>
      </c>
      <c r="O5929" s="31">
        <v>0.42</v>
      </c>
      <c r="P5929" s="56" t="s">
        <v>99</v>
      </c>
    </row>
    <row r="5930" spans="1:16" ht="84" x14ac:dyDescent="0.25">
      <c r="A5930" s="34">
        <v>42180</v>
      </c>
      <c r="B5930" s="34">
        <v>42180</v>
      </c>
      <c r="C5930" s="53">
        <v>2015</v>
      </c>
      <c r="D5930" s="11" t="s">
        <v>34</v>
      </c>
      <c r="E5930" s="11" t="s">
        <v>35</v>
      </c>
      <c r="F5930" s="36" t="s">
        <v>47</v>
      </c>
      <c r="G5930" s="11" t="s">
        <v>8194</v>
      </c>
      <c r="H5930" s="9" t="s">
        <v>8195</v>
      </c>
      <c r="I5930" s="13">
        <v>0</v>
      </c>
      <c r="J5930" s="12">
        <v>2917</v>
      </c>
      <c r="K5930" s="13">
        <v>0</v>
      </c>
      <c r="L5930" s="13">
        <v>0</v>
      </c>
      <c r="M5930" s="13">
        <v>0</v>
      </c>
      <c r="N5930" s="57">
        <v>0</v>
      </c>
      <c r="O5930" s="31">
        <v>32.381999999999998</v>
      </c>
      <c r="P5930" s="56" t="s">
        <v>298</v>
      </c>
    </row>
    <row r="5931" spans="1:16" ht="36" x14ac:dyDescent="0.25">
      <c r="A5931" s="34">
        <v>42181</v>
      </c>
      <c r="B5931" s="34">
        <v>42181</v>
      </c>
      <c r="C5931" s="53">
        <v>2015</v>
      </c>
      <c r="D5931" s="35" t="s">
        <v>115</v>
      </c>
      <c r="E5931" s="11" t="s">
        <v>116</v>
      </c>
      <c r="F5931" s="36" t="s">
        <v>598</v>
      </c>
      <c r="G5931" s="36" t="s">
        <v>2630</v>
      </c>
      <c r="H5931" s="9" t="s">
        <v>8196</v>
      </c>
      <c r="I5931" s="13">
        <v>9</v>
      </c>
      <c r="J5931" s="12">
        <v>15</v>
      </c>
      <c r="K5931" s="13">
        <v>0</v>
      </c>
      <c r="L5931" s="13">
        <v>0</v>
      </c>
      <c r="M5931" s="13">
        <v>0</v>
      </c>
      <c r="N5931" s="57">
        <v>0</v>
      </c>
      <c r="O5931" s="31">
        <v>0.04</v>
      </c>
      <c r="P5931" s="56" t="s">
        <v>99</v>
      </c>
    </row>
    <row r="5932" spans="1:16" ht="24" x14ac:dyDescent="0.25">
      <c r="A5932" s="34">
        <v>42183</v>
      </c>
      <c r="B5932" s="34">
        <v>42183</v>
      </c>
      <c r="C5932" s="53">
        <v>2015</v>
      </c>
      <c r="D5932" s="35" t="s">
        <v>115</v>
      </c>
      <c r="E5932" s="11" t="s">
        <v>116</v>
      </c>
      <c r="F5932" s="36" t="s">
        <v>28</v>
      </c>
      <c r="G5932" s="36" t="s">
        <v>698</v>
      </c>
      <c r="H5932" s="9" t="s">
        <v>8197</v>
      </c>
      <c r="I5932" s="13">
        <v>1</v>
      </c>
      <c r="J5932" s="12">
        <v>11</v>
      </c>
      <c r="K5932" s="13">
        <v>0</v>
      </c>
      <c r="L5932" s="13">
        <v>0</v>
      </c>
      <c r="M5932" s="13">
        <v>0</v>
      </c>
      <c r="N5932" s="57">
        <v>0</v>
      </c>
      <c r="O5932" s="31">
        <v>0</v>
      </c>
      <c r="P5932" s="56" t="s">
        <v>99</v>
      </c>
    </row>
    <row r="5933" spans="1:16" ht="72" x14ac:dyDescent="0.25">
      <c r="A5933" s="34">
        <v>42183</v>
      </c>
      <c r="B5933" s="34">
        <v>42183</v>
      </c>
      <c r="C5933" s="53">
        <v>2015</v>
      </c>
      <c r="D5933" s="35" t="s">
        <v>13</v>
      </c>
      <c r="E5933" s="11" t="s">
        <v>112</v>
      </c>
      <c r="F5933" s="36" t="s">
        <v>55</v>
      </c>
      <c r="G5933" s="36" t="s">
        <v>1039</v>
      </c>
      <c r="H5933" s="9" t="s">
        <v>8198</v>
      </c>
      <c r="I5933" s="13">
        <v>1</v>
      </c>
      <c r="J5933" s="12">
        <v>6</v>
      </c>
      <c r="K5933" s="13">
        <v>3</v>
      </c>
      <c r="L5933" s="13">
        <v>0</v>
      </c>
      <c r="M5933" s="13">
        <v>0</v>
      </c>
      <c r="N5933" s="57">
        <v>0</v>
      </c>
      <c r="O5933" s="31">
        <v>5.6000000000000001E-2</v>
      </c>
      <c r="P5933" s="56" t="s">
        <v>99</v>
      </c>
    </row>
    <row r="5934" spans="1:16" ht="48" x14ac:dyDescent="0.25">
      <c r="A5934" s="38">
        <v>42186</v>
      </c>
      <c r="B5934" s="38">
        <v>42188</v>
      </c>
      <c r="C5934" s="53">
        <v>2015</v>
      </c>
      <c r="D5934" s="11" t="s">
        <v>34</v>
      </c>
      <c r="E5934" s="11" t="s">
        <v>35</v>
      </c>
      <c r="F5934" s="36" t="s">
        <v>42</v>
      </c>
      <c r="G5934" s="36" t="s">
        <v>2778</v>
      </c>
      <c r="H5934" s="9" t="s">
        <v>8199</v>
      </c>
      <c r="I5934" s="13">
        <v>0</v>
      </c>
      <c r="J5934" s="12">
        <v>383</v>
      </c>
      <c r="K5934" s="12">
        <v>0</v>
      </c>
      <c r="L5934" s="12">
        <v>0</v>
      </c>
      <c r="M5934" s="12">
        <v>0</v>
      </c>
      <c r="N5934" s="39">
        <v>2146.3000000000002</v>
      </c>
      <c r="O5934" s="31">
        <v>200.499</v>
      </c>
      <c r="P5934" s="36" t="s">
        <v>41</v>
      </c>
    </row>
    <row r="5935" spans="1:16" ht="60" x14ac:dyDescent="0.25">
      <c r="A5935" s="38">
        <v>42186</v>
      </c>
      <c r="B5935" s="38">
        <v>42338</v>
      </c>
      <c r="C5935" s="53">
        <v>2015</v>
      </c>
      <c r="D5935" s="11" t="s">
        <v>34</v>
      </c>
      <c r="E5935" s="11" t="s">
        <v>39</v>
      </c>
      <c r="F5935" s="36" t="s">
        <v>21</v>
      </c>
      <c r="G5935" s="9" t="s">
        <v>8200</v>
      </c>
      <c r="H5935" s="9" t="s">
        <v>8201</v>
      </c>
      <c r="I5935" s="13">
        <v>0</v>
      </c>
      <c r="J5935" s="12">
        <v>15</v>
      </c>
      <c r="K5935" s="12">
        <v>0</v>
      </c>
      <c r="L5935" s="12">
        <v>0</v>
      </c>
      <c r="M5935" s="12">
        <v>0</v>
      </c>
      <c r="N5935" s="39">
        <v>0</v>
      </c>
      <c r="O5935" s="31">
        <v>3.1520000000000001</v>
      </c>
      <c r="P5935" s="36" t="s">
        <v>41</v>
      </c>
    </row>
    <row r="5936" spans="1:16" ht="96" x14ac:dyDescent="0.25">
      <c r="A5936" s="34">
        <v>42188</v>
      </c>
      <c r="B5936" s="34">
        <v>42188</v>
      </c>
      <c r="C5936" s="53">
        <v>2015</v>
      </c>
      <c r="D5936" s="11" t="s">
        <v>34</v>
      </c>
      <c r="E5936" s="11" t="s">
        <v>333</v>
      </c>
      <c r="F5936" s="36" t="s">
        <v>36</v>
      </c>
      <c r="G5936" s="11" t="s">
        <v>296</v>
      </c>
      <c r="H5936" s="9" t="s">
        <v>8202</v>
      </c>
      <c r="I5936" s="13">
        <v>0</v>
      </c>
      <c r="J5936" s="12">
        <v>4585</v>
      </c>
      <c r="K5936" s="13">
        <v>207</v>
      </c>
      <c r="L5936" s="13">
        <v>0</v>
      </c>
      <c r="M5936" s="13">
        <v>0</v>
      </c>
      <c r="N5936" s="57">
        <v>0</v>
      </c>
      <c r="O5936" s="31">
        <v>6.7749999999999995</v>
      </c>
      <c r="P5936" s="36" t="s">
        <v>4834</v>
      </c>
    </row>
    <row r="5937" spans="1:16" ht="24" x14ac:dyDescent="0.25">
      <c r="A5937" s="34">
        <v>42189</v>
      </c>
      <c r="B5937" s="34">
        <v>42189</v>
      </c>
      <c r="C5937" s="53">
        <v>2015</v>
      </c>
      <c r="D5937" s="35" t="s">
        <v>115</v>
      </c>
      <c r="E5937" s="11" t="s">
        <v>116</v>
      </c>
      <c r="F5937" s="36" t="s">
        <v>69</v>
      </c>
      <c r="G5937" s="36" t="s">
        <v>8203</v>
      </c>
      <c r="H5937" s="9" t="s">
        <v>8204</v>
      </c>
      <c r="I5937" s="13">
        <v>1</v>
      </c>
      <c r="J5937" s="12">
        <v>1</v>
      </c>
      <c r="K5937" s="13">
        <v>0</v>
      </c>
      <c r="L5937" s="13">
        <v>0</v>
      </c>
      <c r="M5937" s="13">
        <v>0</v>
      </c>
      <c r="N5937" s="57">
        <v>0</v>
      </c>
      <c r="O5937" s="31">
        <v>0.47299999999999998</v>
      </c>
      <c r="P5937" s="56" t="s">
        <v>99</v>
      </c>
    </row>
    <row r="5938" spans="1:16" ht="144" x14ac:dyDescent="0.25">
      <c r="A5938" s="34">
        <v>42189</v>
      </c>
      <c r="B5938" s="34">
        <v>42189</v>
      </c>
      <c r="C5938" s="53">
        <v>2015</v>
      </c>
      <c r="D5938" s="11" t="s">
        <v>34</v>
      </c>
      <c r="E5938" s="11" t="s">
        <v>50</v>
      </c>
      <c r="F5938" s="36" t="s">
        <v>21</v>
      </c>
      <c r="G5938" s="11" t="s">
        <v>8205</v>
      </c>
      <c r="H5938" s="9" t="s">
        <v>8206</v>
      </c>
      <c r="I5938" s="13">
        <v>0</v>
      </c>
      <c r="J5938" s="12">
        <v>8380</v>
      </c>
      <c r="K5938" s="13">
        <v>300</v>
      </c>
      <c r="L5938" s="13">
        <v>12</v>
      </c>
      <c r="M5938" s="13">
        <v>3</v>
      </c>
      <c r="N5938" s="57">
        <v>0</v>
      </c>
      <c r="O5938" s="31">
        <v>375.96999999999997</v>
      </c>
      <c r="P5938" s="56" t="s">
        <v>298</v>
      </c>
    </row>
    <row r="5939" spans="1:16" ht="84" x14ac:dyDescent="0.25">
      <c r="A5939" s="34">
        <v>42192</v>
      </c>
      <c r="B5939" s="34">
        <v>42242</v>
      </c>
      <c r="C5939" s="53">
        <v>2015</v>
      </c>
      <c r="D5939" s="35" t="s">
        <v>104</v>
      </c>
      <c r="E5939" s="11" t="s">
        <v>105</v>
      </c>
      <c r="F5939" s="36" t="s">
        <v>78</v>
      </c>
      <c r="G5939" s="36" t="s">
        <v>8207</v>
      </c>
      <c r="H5939" s="9" t="s">
        <v>8208</v>
      </c>
      <c r="I5939" s="13">
        <v>0</v>
      </c>
      <c r="J5939" s="12">
        <v>334240</v>
      </c>
      <c r="K5939" s="13">
        <v>0</v>
      </c>
      <c r="L5939" s="13">
        <v>0</v>
      </c>
      <c r="M5939" s="13">
        <v>0</v>
      </c>
      <c r="N5939" s="57">
        <v>0</v>
      </c>
      <c r="O5939" s="31">
        <v>5.7</v>
      </c>
      <c r="P5939" s="56" t="s">
        <v>99</v>
      </c>
    </row>
    <row r="5940" spans="1:16" ht="60" x14ac:dyDescent="0.25">
      <c r="A5940" s="34">
        <v>42193</v>
      </c>
      <c r="B5940" s="34">
        <v>42207</v>
      </c>
      <c r="C5940" s="53">
        <v>2015</v>
      </c>
      <c r="D5940" s="35" t="s">
        <v>109</v>
      </c>
      <c r="E5940" s="11" t="s">
        <v>110</v>
      </c>
      <c r="F5940" s="36" t="s">
        <v>30</v>
      </c>
      <c r="G5940" s="36" t="s">
        <v>361</v>
      </c>
      <c r="H5940" s="9" t="s">
        <v>8209</v>
      </c>
      <c r="I5940" s="13">
        <v>0</v>
      </c>
      <c r="J5940" s="12" t="s">
        <v>145</v>
      </c>
      <c r="K5940" s="13">
        <v>0</v>
      </c>
      <c r="L5940" s="13">
        <v>0</v>
      </c>
      <c r="M5940" s="13">
        <v>0</v>
      </c>
      <c r="N5940" s="57">
        <v>0</v>
      </c>
      <c r="O5940" s="31">
        <v>4.7560000000000002</v>
      </c>
      <c r="P5940" s="11" t="s">
        <v>99</v>
      </c>
    </row>
    <row r="5941" spans="1:16" ht="48" x14ac:dyDescent="0.25">
      <c r="A5941" s="34">
        <v>42193</v>
      </c>
      <c r="B5941" s="34">
        <v>42193</v>
      </c>
      <c r="C5941" s="53">
        <v>2015</v>
      </c>
      <c r="D5941" s="35" t="s">
        <v>13</v>
      </c>
      <c r="E5941" s="11" t="s">
        <v>125</v>
      </c>
      <c r="F5941" s="36" t="s">
        <v>26</v>
      </c>
      <c r="G5941" s="36" t="s">
        <v>1316</v>
      </c>
      <c r="H5941" s="9" t="s">
        <v>8210</v>
      </c>
      <c r="I5941" s="13">
        <v>0</v>
      </c>
      <c r="J5941" s="12">
        <v>3</v>
      </c>
      <c r="K5941" s="13">
        <v>0</v>
      </c>
      <c r="L5941" s="13">
        <v>0</v>
      </c>
      <c r="M5941" s="13">
        <v>0</v>
      </c>
      <c r="N5941" s="57">
        <v>0</v>
      </c>
      <c r="O5941" s="31">
        <v>0</v>
      </c>
      <c r="P5941" s="56" t="s">
        <v>99</v>
      </c>
    </row>
    <row r="5942" spans="1:16" ht="48" x14ac:dyDescent="0.25">
      <c r="A5942" s="34">
        <v>42194</v>
      </c>
      <c r="B5942" s="34">
        <v>42194</v>
      </c>
      <c r="C5942" s="53">
        <v>2015</v>
      </c>
      <c r="D5942" s="35" t="s">
        <v>115</v>
      </c>
      <c r="E5942" s="11" t="s">
        <v>116</v>
      </c>
      <c r="F5942" s="36" t="s">
        <v>57</v>
      </c>
      <c r="G5942" s="36" t="s">
        <v>2549</v>
      </c>
      <c r="H5942" s="9" t="s">
        <v>8211</v>
      </c>
      <c r="I5942" s="13">
        <v>3</v>
      </c>
      <c r="J5942" s="12">
        <v>3</v>
      </c>
      <c r="K5942" s="13">
        <v>0</v>
      </c>
      <c r="L5942" s="13">
        <v>0</v>
      </c>
      <c r="M5942" s="13">
        <v>0</v>
      </c>
      <c r="N5942" s="57">
        <v>0</v>
      </c>
      <c r="O5942" s="31">
        <v>2.2999999999999998</v>
      </c>
      <c r="P5942" s="56" t="s">
        <v>99</v>
      </c>
    </row>
    <row r="5943" spans="1:16" ht="96" x14ac:dyDescent="0.25">
      <c r="A5943" s="34">
        <v>42194</v>
      </c>
      <c r="B5943" s="34">
        <v>42198</v>
      </c>
      <c r="C5943" s="53">
        <v>2015</v>
      </c>
      <c r="D5943" s="11" t="s">
        <v>34</v>
      </c>
      <c r="E5943" s="11" t="s">
        <v>50</v>
      </c>
      <c r="F5943" s="36" t="s">
        <v>162</v>
      </c>
      <c r="G5943" s="9" t="s">
        <v>8212</v>
      </c>
      <c r="H5943" s="9" t="s">
        <v>8213</v>
      </c>
      <c r="I5943" s="13">
        <v>1</v>
      </c>
      <c r="J5943" s="12">
        <v>14266</v>
      </c>
      <c r="K5943" s="13">
        <v>797</v>
      </c>
      <c r="L5943" s="13">
        <v>1</v>
      </c>
      <c r="M5943" s="13">
        <v>0</v>
      </c>
      <c r="N5943" s="57">
        <v>0</v>
      </c>
      <c r="O5943" s="31">
        <v>18.248999999999999</v>
      </c>
      <c r="P5943" s="36" t="s">
        <v>4834</v>
      </c>
    </row>
    <row r="5944" spans="1:16" ht="84" x14ac:dyDescent="0.25">
      <c r="A5944" s="34">
        <v>42194</v>
      </c>
      <c r="B5944" s="34">
        <v>42198</v>
      </c>
      <c r="C5944" s="53">
        <v>2015</v>
      </c>
      <c r="D5944" s="35" t="s">
        <v>104</v>
      </c>
      <c r="E5944" s="11" t="s">
        <v>276</v>
      </c>
      <c r="F5944" s="36" t="s">
        <v>162</v>
      </c>
      <c r="G5944" s="9" t="s">
        <v>8214</v>
      </c>
      <c r="H5944" s="9" t="s">
        <v>8215</v>
      </c>
      <c r="I5944" s="13">
        <v>0</v>
      </c>
      <c r="J5944" s="12">
        <v>2270</v>
      </c>
      <c r="K5944" s="13">
        <v>34</v>
      </c>
      <c r="L5944" s="13">
        <v>1</v>
      </c>
      <c r="M5944" s="13">
        <v>0</v>
      </c>
      <c r="N5944" s="57">
        <v>0</v>
      </c>
      <c r="O5944" s="29">
        <v>44.439</v>
      </c>
      <c r="P5944" s="56" t="s">
        <v>298</v>
      </c>
    </row>
    <row r="5945" spans="1:16" ht="48" x14ac:dyDescent="0.25">
      <c r="A5945" s="34">
        <v>42195</v>
      </c>
      <c r="B5945" s="34">
        <v>42195</v>
      </c>
      <c r="C5945" s="53">
        <v>2015</v>
      </c>
      <c r="D5945" s="11" t="s">
        <v>34</v>
      </c>
      <c r="E5945" s="11" t="s">
        <v>35</v>
      </c>
      <c r="F5945" s="36" t="s">
        <v>21</v>
      </c>
      <c r="G5945" s="36" t="s">
        <v>8216</v>
      </c>
      <c r="H5945" s="9" t="s">
        <v>8217</v>
      </c>
      <c r="I5945" s="13">
        <v>0</v>
      </c>
      <c r="J5945" s="12">
        <v>8380</v>
      </c>
      <c r="K5945" s="13">
        <v>250</v>
      </c>
      <c r="L5945" s="13">
        <v>0</v>
      </c>
      <c r="M5945" s="13">
        <v>0</v>
      </c>
      <c r="N5945" s="57">
        <v>0</v>
      </c>
      <c r="O5945" s="31">
        <v>5.444</v>
      </c>
      <c r="P5945" s="36" t="s">
        <v>4834</v>
      </c>
    </row>
    <row r="5946" spans="1:16" ht="72" x14ac:dyDescent="0.25">
      <c r="A5946" s="34">
        <v>42196</v>
      </c>
      <c r="B5946" s="34">
        <v>42197</v>
      </c>
      <c r="C5946" s="53">
        <v>2015</v>
      </c>
      <c r="D5946" s="35" t="s">
        <v>104</v>
      </c>
      <c r="E5946" s="11" t="s">
        <v>276</v>
      </c>
      <c r="F5946" s="36" t="s">
        <v>162</v>
      </c>
      <c r="G5946" s="36" t="s">
        <v>8218</v>
      </c>
      <c r="H5946" s="9" t="s">
        <v>8219</v>
      </c>
      <c r="I5946" s="13">
        <v>1</v>
      </c>
      <c r="J5946" s="12">
        <v>6</v>
      </c>
      <c r="K5946" s="13">
        <v>1</v>
      </c>
      <c r="L5946" s="13">
        <v>0</v>
      </c>
      <c r="M5946" s="13">
        <v>0</v>
      </c>
      <c r="N5946" s="57">
        <v>0</v>
      </c>
      <c r="O5946" s="31">
        <v>0.12</v>
      </c>
      <c r="P5946" s="56" t="s">
        <v>99</v>
      </c>
    </row>
    <row r="5947" spans="1:16" ht="60" x14ac:dyDescent="0.25">
      <c r="A5947" s="34">
        <v>42200</v>
      </c>
      <c r="B5947" s="34">
        <v>42201</v>
      </c>
      <c r="C5947" s="53">
        <v>2015</v>
      </c>
      <c r="D5947" s="11" t="s">
        <v>34</v>
      </c>
      <c r="E5947" s="11" t="s">
        <v>50</v>
      </c>
      <c r="F5947" s="36" t="s">
        <v>162</v>
      </c>
      <c r="G5947" s="11" t="s">
        <v>8220</v>
      </c>
      <c r="H5947" s="9" t="s">
        <v>8221</v>
      </c>
      <c r="I5947" s="13">
        <v>0</v>
      </c>
      <c r="J5947" s="12">
        <v>2449</v>
      </c>
      <c r="K5947" s="13">
        <v>0</v>
      </c>
      <c r="L5947" s="13">
        <v>0</v>
      </c>
      <c r="M5947" s="13">
        <v>0</v>
      </c>
      <c r="N5947" s="57">
        <v>0</v>
      </c>
      <c r="O5947" s="31">
        <v>3.948</v>
      </c>
      <c r="P5947" s="56" t="s">
        <v>298</v>
      </c>
    </row>
    <row r="5948" spans="1:16" ht="60" x14ac:dyDescent="0.25">
      <c r="A5948" s="34">
        <v>42201</v>
      </c>
      <c r="B5948" s="34">
        <v>42201</v>
      </c>
      <c r="C5948" s="53">
        <v>2015</v>
      </c>
      <c r="D5948" s="35" t="s">
        <v>115</v>
      </c>
      <c r="E5948" s="11" t="s">
        <v>116</v>
      </c>
      <c r="F5948" s="36" t="s">
        <v>75</v>
      </c>
      <c r="G5948" s="36" t="s">
        <v>8222</v>
      </c>
      <c r="H5948" s="9" t="s">
        <v>8223</v>
      </c>
      <c r="I5948" s="13">
        <v>2</v>
      </c>
      <c r="J5948" s="12">
        <v>3</v>
      </c>
      <c r="K5948" s="13">
        <v>0</v>
      </c>
      <c r="L5948" s="13">
        <v>0</v>
      </c>
      <c r="M5948" s="13">
        <v>0</v>
      </c>
      <c r="N5948" s="57">
        <v>0</v>
      </c>
      <c r="O5948" s="31">
        <v>0.47299999999999998</v>
      </c>
      <c r="P5948" s="56" t="s">
        <v>99</v>
      </c>
    </row>
    <row r="5949" spans="1:16" ht="84" x14ac:dyDescent="0.25">
      <c r="A5949" s="34">
        <v>42201</v>
      </c>
      <c r="B5949" s="34">
        <v>42201</v>
      </c>
      <c r="C5949" s="53">
        <v>2015</v>
      </c>
      <c r="D5949" s="35" t="s">
        <v>13</v>
      </c>
      <c r="E5949" s="11" t="s">
        <v>149</v>
      </c>
      <c r="F5949" s="36" t="s">
        <v>44</v>
      </c>
      <c r="G5949" s="36" t="s">
        <v>8224</v>
      </c>
      <c r="H5949" s="9" t="s">
        <v>8225</v>
      </c>
      <c r="I5949" s="13">
        <v>0</v>
      </c>
      <c r="J5949" s="13">
        <v>30</v>
      </c>
      <c r="K5949" s="13">
        <v>0</v>
      </c>
      <c r="L5949" s="13">
        <v>0</v>
      </c>
      <c r="M5949" s="13">
        <v>0</v>
      </c>
      <c r="N5949" s="57">
        <v>0</v>
      </c>
      <c r="O5949" s="31">
        <v>0</v>
      </c>
      <c r="P5949" s="56" t="s">
        <v>99</v>
      </c>
    </row>
    <row r="5950" spans="1:16" ht="60" x14ac:dyDescent="0.25">
      <c r="A5950" s="34">
        <v>42203</v>
      </c>
      <c r="B5950" s="34">
        <v>42203</v>
      </c>
      <c r="C5950" s="53">
        <v>2015</v>
      </c>
      <c r="D5950" s="35" t="s">
        <v>115</v>
      </c>
      <c r="E5950" s="11" t="s">
        <v>116</v>
      </c>
      <c r="F5950" s="36" t="s">
        <v>77</v>
      </c>
      <c r="G5950" s="36" t="s">
        <v>8093</v>
      </c>
      <c r="H5950" s="9" t="s">
        <v>8226</v>
      </c>
      <c r="I5950" s="13">
        <v>4</v>
      </c>
      <c r="J5950" s="12">
        <v>38</v>
      </c>
      <c r="K5950" s="13">
        <v>0</v>
      </c>
      <c r="L5950" s="13">
        <v>0</v>
      </c>
      <c r="M5950" s="13">
        <v>0</v>
      </c>
      <c r="N5950" s="57">
        <v>0</v>
      </c>
      <c r="O5950" s="31">
        <v>0.46</v>
      </c>
      <c r="P5950" s="56" t="s">
        <v>99</v>
      </c>
    </row>
    <row r="5951" spans="1:16" ht="84" x14ac:dyDescent="0.25">
      <c r="A5951" s="34">
        <v>42204</v>
      </c>
      <c r="B5951" s="34">
        <v>42205</v>
      </c>
      <c r="C5951" s="53">
        <v>2015</v>
      </c>
      <c r="D5951" s="11" t="s">
        <v>34</v>
      </c>
      <c r="E5951" s="11" t="s">
        <v>35</v>
      </c>
      <c r="F5951" s="36" t="s">
        <v>28</v>
      </c>
      <c r="G5951" s="36" t="s">
        <v>698</v>
      </c>
      <c r="H5951" s="9" t="s">
        <v>8227</v>
      </c>
      <c r="I5951" s="13">
        <v>0</v>
      </c>
      <c r="J5951" s="12">
        <v>1005</v>
      </c>
      <c r="K5951" s="13">
        <v>201</v>
      </c>
      <c r="L5951" s="13">
        <v>0</v>
      </c>
      <c r="M5951" s="13">
        <v>0</v>
      </c>
      <c r="N5951" s="57">
        <v>0</v>
      </c>
      <c r="O5951" s="31">
        <v>0.21099999999999999</v>
      </c>
      <c r="P5951" s="56" t="s">
        <v>99</v>
      </c>
    </row>
    <row r="5952" spans="1:16" ht="72" x14ac:dyDescent="0.25">
      <c r="A5952" s="34">
        <v>42205</v>
      </c>
      <c r="B5952" s="34">
        <v>42206</v>
      </c>
      <c r="C5952" s="53">
        <v>2015</v>
      </c>
      <c r="D5952" s="35" t="s">
        <v>115</v>
      </c>
      <c r="E5952" s="11" t="s">
        <v>116</v>
      </c>
      <c r="F5952" s="36" t="s">
        <v>155</v>
      </c>
      <c r="G5952" s="36" t="s">
        <v>1252</v>
      </c>
      <c r="H5952" s="9" t="s">
        <v>8228</v>
      </c>
      <c r="I5952" s="13">
        <v>3</v>
      </c>
      <c r="J5952" s="12">
        <v>8</v>
      </c>
      <c r="K5952" s="13">
        <v>0</v>
      </c>
      <c r="L5952" s="13">
        <v>0</v>
      </c>
      <c r="M5952" s="13">
        <v>0</v>
      </c>
      <c r="N5952" s="57">
        <v>0</v>
      </c>
      <c r="O5952" s="31">
        <v>0.71099999999999997</v>
      </c>
      <c r="P5952" s="56" t="s">
        <v>99</v>
      </c>
    </row>
    <row r="5953" spans="1:16" ht="48" x14ac:dyDescent="0.25">
      <c r="A5953" s="34">
        <v>42206</v>
      </c>
      <c r="B5953" s="34">
        <v>42206</v>
      </c>
      <c r="C5953" s="53">
        <v>2015</v>
      </c>
      <c r="D5953" s="35" t="s">
        <v>115</v>
      </c>
      <c r="E5953" s="11" t="s">
        <v>116</v>
      </c>
      <c r="F5953" s="36" t="s">
        <v>77</v>
      </c>
      <c r="G5953" s="36" t="s">
        <v>2681</v>
      </c>
      <c r="H5953" s="9" t="s">
        <v>8229</v>
      </c>
      <c r="I5953" s="13">
        <v>7</v>
      </c>
      <c r="J5953" s="12">
        <v>25</v>
      </c>
      <c r="K5953" s="13">
        <v>0</v>
      </c>
      <c r="L5953" s="13">
        <v>0</v>
      </c>
      <c r="M5953" s="13">
        <v>0</v>
      </c>
      <c r="N5953" s="57">
        <v>0</v>
      </c>
      <c r="O5953" s="31">
        <v>0.70899999999999996</v>
      </c>
      <c r="P5953" s="11" t="s">
        <v>99</v>
      </c>
    </row>
    <row r="5954" spans="1:16" ht="108" x14ac:dyDescent="0.25">
      <c r="A5954" s="34">
        <v>42207</v>
      </c>
      <c r="B5954" s="34">
        <v>42210</v>
      </c>
      <c r="C5954" s="53">
        <v>2015</v>
      </c>
      <c r="D5954" s="11" t="s">
        <v>34</v>
      </c>
      <c r="E5954" s="11" t="s">
        <v>50</v>
      </c>
      <c r="F5954" s="36" t="s">
        <v>21</v>
      </c>
      <c r="G5954" s="36" t="s">
        <v>2427</v>
      </c>
      <c r="H5954" s="9" t="s">
        <v>8230</v>
      </c>
      <c r="I5954" s="13">
        <v>0</v>
      </c>
      <c r="J5954" s="12">
        <v>1000</v>
      </c>
      <c r="K5954" s="13">
        <v>200</v>
      </c>
      <c r="L5954" s="13">
        <v>0</v>
      </c>
      <c r="M5954" s="13">
        <v>0</v>
      </c>
      <c r="N5954" s="57">
        <v>0</v>
      </c>
      <c r="O5954" s="31">
        <v>65.165999999999997</v>
      </c>
      <c r="P5954" s="36" t="s">
        <v>4834</v>
      </c>
    </row>
    <row r="5955" spans="1:16" ht="60" x14ac:dyDescent="0.25">
      <c r="A5955" s="34">
        <v>42208</v>
      </c>
      <c r="B5955" s="34">
        <v>42208</v>
      </c>
      <c r="C5955" s="53">
        <v>2015</v>
      </c>
      <c r="D5955" s="35" t="s">
        <v>115</v>
      </c>
      <c r="E5955" s="11" t="s">
        <v>116</v>
      </c>
      <c r="F5955" s="36" t="s">
        <v>44</v>
      </c>
      <c r="G5955" s="36" t="s">
        <v>8224</v>
      </c>
      <c r="H5955" s="9" t="s">
        <v>8231</v>
      </c>
      <c r="I5955" s="13">
        <v>3</v>
      </c>
      <c r="J5955" s="12">
        <v>11</v>
      </c>
      <c r="K5955" s="13">
        <v>0</v>
      </c>
      <c r="L5955" s="13">
        <v>0</v>
      </c>
      <c r="M5955" s="13">
        <v>0</v>
      </c>
      <c r="N5955" s="57">
        <v>0</v>
      </c>
      <c r="O5955" s="31">
        <v>6.6000000000000003E-2</v>
      </c>
      <c r="P5955" s="56" t="s">
        <v>99</v>
      </c>
    </row>
    <row r="5956" spans="1:16" ht="72" x14ac:dyDescent="0.25">
      <c r="A5956" s="34">
        <v>42209</v>
      </c>
      <c r="B5956" s="34">
        <v>42209</v>
      </c>
      <c r="C5956" s="53">
        <v>2015</v>
      </c>
      <c r="D5956" s="35" t="s">
        <v>115</v>
      </c>
      <c r="E5956" s="11" t="s">
        <v>116</v>
      </c>
      <c r="F5956" s="36" t="s">
        <v>19</v>
      </c>
      <c r="G5956" s="36" t="s">
        <v>641</v>
      </c>
      <c r="H5956" s="9" t="s">
        <v>8232</v>
      </c>
      <c r="I5956" s="13">
        <v>0</v>
      </c>
      <c r="J5956" s="12">
        <v>0</v>
      </c>
      <c r="K5956" s="13">
        <v>0</v>
      </c>
      <c r="L5956" s="13">
        <v>0</v>
      </c>
      <c r="M5956" s="13">
        <v>0</v>
      </c>
      <c r="N5956" s="57">
        <v>0</v>
      </c>
      <c r="O5956" s="31">
        <v>0.47299999999999998</v>
      </c>
      <c r="P5956" s="56" t="s">
        <v>99</v>
      </c>
    </row>
    <row r="5957" spans="1:16" ht="36" x14ac:dyDescent="0.25">
      <c r="A5957" s="34">
        <v>42209</v>
      </c>
      <c r="B5957" s="34">
        <v>42209</v>
      </c>
      <c r="C5957" s="53">
        <v>2015</v>
      </c>
      <c r="D5957" s="11" t="s">
        <v>34</v>
      </c>
      <c r="E5957" s="11" t="s">
        <v>35</v>
      </c>
      <c r="F5957" s="36" t="s">
        <v>55</v>
      </c>
      <c r="G5957" s="36" t="s">
        <v>1639</v>
      </c>
      <c r="H5957" s="9" t="s">
        <v>8233</v>
      </c>
      <c r="I5957" s="13">
        <v>0</v>
      </c>
      <c r="J5957" s="12">
        <v>30</v>
      </c>
      <c r="K5957" s="13">
        <v>6</v>
      </c>
      <c r="L5957" s="13">
        <v>0</v>
      </c>
      <c r="M5957" s="13">
        <v>0</v>
      </c>
      <c r="N5957" s="57">
        <v>0</v>
      </c>
      <c r="O5957" s="31">
        <v>6.0000000000000001E-3</v>
      </c>
      <c r="P5957" s="56" t="s">
        <v>99</v>
      </c>
    </row>
    <row r="5958" spans="1:16" ht="48" x14ac:dyDescent="0.25">
      <c r="A5958" s="34">
        <v>42209</v>
      </c>
      <c r="B5958" s="34">
        <v>42209</v>
      </c>
      <c r="C5958" s="53">
        <v>2015</v>
      </c>
      <c r="D5958" s="11" t="s">
        <v>34</v>
      </c>
      <c r="E5958" s="11" t="s">
        <v>35</v>
      </c>
      <c r="F5958" s="36" t="s">
        <v>55</v>
      </c>
      <c r="G5958" s="36" t="s">
        <v>8234</v>
      </c>
      <c r="H5958" s="9" t="s">
        <v>8235</v>
      </c>
      <c r="I5958" s="13">
        <v>0</v>
      </c>
      <c r="J5958" s="12">
        <v>10</v>
      </c>
      <c r="K5958" s="13">
        <v>2</v>
      </c>
      <c r="L5958" s="13">
        <v>0</v>
      </c>
      <c r="M5958" s="13">
        <v>0</v>
      </c>
      <c r="N5958" s="57">
        <v>0</v>
      </c>
      <c r="O5958" s="31">
        <v>2E-3</v>
      </c>
      <c r="P5958" s="56" t="s">
        <v>99</v>
      </c>
    </row>
    <row r="5959" spans="1:16" ht="36" x14ac:dyDescent="0.25">
      <c r="A5959" s="34">
        <v>42209</v>
      </c>
      <c r="B5959" s="34">
        <v>42209</v>
      </c>
      <c r="C5959" s="53">
        <v>2015</v>
      </c>
      <c r="D5959" s="11" t="s">
        <v>34</v>
      </c>
      <c r="E5959" s="11" t="s">
        <v>35</v>
      </c>
      <c r="F5959" s="36" t="s">
        <v>55</v>
      </c>
      <c r="G5959" s="36" t="s">
        <v>936</v>
      </c>
      <c r="H5959" s="9" t="s">
        <v>8236</v>
      </c>
      <c r="I5959" s="13">
        <v>0</v>
      </c>
      <c r="J5959" s="12">
        <v>10</v>
      </c>
      <c r="K5959" s="13">
        <v>2</v>
      </c>
      <c r="L5959" s="13">
        <v>0</v>
      </c>
      <c r="M5959" s="13">
        <v>0</v>
      </c>
      <c r="N5959" s="57">
        <v>0</v>
      </c>
      <c r="O5959" s="31">
        <v>2E-3</v>
      </c>
      <c r="P5959" s="56" t="s">
        <v>99</v>
      </c>
    </row>
    <row r="5960" spans="1:16" ht="72" x14ac:dyDescent="0.25">
      <c r="A5960" s="34">
        <v>42210</v>
      </c>
      <c r="B5960" s="34">
        <v>42210</v>
      </c>
      <c r="C5960" s="53">
        <v>2015</v>
      </c>
      <c r="D5960" s="35" t="s">
        <v>115</v>
      </c>
      <c r="E5960" s="11" t="s">
        <v>116</v>
      </c>
      <c r="F5960" s="36" t="s">
        <v>75</v>
      </c>
      <c r="G5960" s="36" t="s">
        <v>679</v>
      </c>
      <c r="H5960" s="9" t="s">
        <v>8237</v>
      </c>
      <c r="I5960" s="13">
        <v>1</v>
      </c>
      <c r="J5960" s="12">
        <v>1</v>
      </c>
      <c r="K5960" s="13">
        <v>0</v>
      </c>
      <c r="L5960" s="13">
        <v>0</v>
      </c>
      <c r="M5960" s="13">
        <v>0</v>
      </c>
      <c r="N5960" s="57">
        <v>0</v>
      </c>
      <c r="O5960" s="31">
        <v>0.47299999999999998</v>
      </c>
      <c r="P5960" s="56" t="s">
        <v>99</v>
      </c>
    </row>
    <row r="5961" spans="1:16" ht="72" x14ac:dyDescent="0.25">
      <c r="A5961" s="34">
        <v>42210</v>
      </c>
      <c r="B5961" s="34">
        <v>42210</v>
      </c>
      <c r="C5961" s="53">
        <v>2015</v>
      </c>
      <c r="D5961" s="35" t="s">
        <v>115</v>
      </c>
      <c r="E5961" s="11" t="s">
        <v>116</v>
      </c>
      <c r="F5961" s="36" t="s">
        <v>165</v>
      </c>
      <c r="G5961" s="36" t="s">
        <v>578</v>
      </c>
      <c r="H5961" s="9" t="s">
        <v>8238</v>
      </c>
      <c r="I5961" s="13">
        <v>0</v>
      </c>
      <c r="J5961" s="12">
        <v>13</v>
      </c>
      <c r="K5961" s="13">
        <v>0</v>
      </c>
      <c r="L5961" s="13">
        <v>0</v>
      </c>
      <c r="M5961" s="13">
        <v>0</v>
      </c>
      <c r="N5961" s="57">
        <v>0</v>
      </c>
      <c r="O5961" s="31">
        <v>0.42</v>
      </c>
      <c r="P5961" s="56" t="s">
        <v>99</v>
      </c>
    </row>
    <row r="5962" spans="1:16" ht="60" x14ac:dyDescent="0.25">
      <c r="A5962" s="34">
        <v>42210</v>
      </c>
      <c r="B5962" s="34">
        <v>42210</v>
      </c>
      <c r="C5962" s="53">
        <v>2015</v>
      </c>
      <c r="D5962" s="35" t="s">
        <v>13</v>
      </c>
      <c r="E5962" s="11" t="s">
        <v>112</v>
      </c>
      <c r="F5962" s="36" t="s">
        <v>59</v>
      </c>
      <c r="G5962" s="36" t="s">
        <v>484</v>
      </c>
      <c r="H5962" s="9" t="s">
        <v>8239</v>
      </c>
      <c r="I5962" s="13">
        <v>0</v>
      </c>
      <c r="J5962" s="12">
        <v>250</v>
      </c>
      <c r="K5962" s="13">
        <v>0</v>
      </c>
      <c r="L5962" s="13">
        <v>0</v>
      </c>
      <c r="M5962" s="13">
        <v>0</v>
      </c>
      <c r="N5962" s="57">
        <v>0</v>
      </c>
      <c r="O5962" s="31">
        <v>0</v>
      </c>
      <c r="P5962" s="56" t="s">
        <v>99</v>
      </c>
    </row>
    <row r="5963" spans="1:16" ht="60" x14ac:dyDescent="0.25">
      <c r="A5963" s="34">
        <v>42211</v>
      </c>
      <c r="B5963" s="34">
        <v>42211</v>
      </c>
      <c r="C5963" s="53">
        <v>2015</v>
      </c>
      <c r="D5963" s="35" t="s">
        <v>115</v>
      </c>
      <c r="E5963" s="11" t="s">
        <v>116</v>
      </c>
      <c r="F5963" s="36" t="s">
        <v>15</v>
      </c>
      <c r="G5963" s="36" t="s">
        <v>2545</v>
      </c>
      <c r="H5963" s="9" t="s">
        <v>8240</v>
      </c>
      <c r="I5963" s="13">
        <v>3</v>
      </c>
      <c r="J5963" s="12">
        <v>7</v>
      </c>
      <c r="K5963" s="13">
        <v>0</v>
      </c>
      <c r="L5963" s="13">
        <v>0</v>
      </c>
      <c r="M5963" s="13">
        <v>0</v>
      </c>
      <c r="N5963" s="57">
        <v>0</v>
      </c>
      <c r="O5963" s="31">
        <v>0.04</v>
      </c>
      <c r="P5963" s="56" t="s">
        <v>99</v>
      </c>
    </row>
    <row r="5964" spans="1:16" ht="60" x14ac:dyDescent="0.25">
      <c r="A5964" s="34">
        <v>42211</v>
      </c>
      <c r="B5964" s="34">
        <v>42211</v>
      </c>
      <c r="C5964" s="53">
        <v>2015</v>
      </c>
      <c r="D5964" s="35" t="s">
        <v>115</v>
      </c>
      <c r="E5964" s="11" t="s">
        <v>116</v>
      </c>
      <c r="F5964" s="36" t="s">
        <v>165</v>
      </c>
      <c r="G5964" s="36" t="s">
        <v>714</v>
      </c>
      <c r="H5964" s="9" t="s">
        <v>8241</v>
      </c>
      <c r="I5964" s="13">
        <v>0</v>
      </c>
      <c r="J5964" s="12">
        <v>9</v>
      </c>
      <c r="K5964" s="13">
        <v>0</v>
      </c>
      <c r="L5964" s="13">
        <v>0</v>
      </c>
      <c r="M5964" s="13">
        <v>0</v>
      </c>
      <c r="N5964" s="57">
        <v>0</v>
      </c>
      <c r="O5964" s="31">
        <v>0.16</v>
      </c>
      <c r="P5964" s="56" t="s">
        <v>99</v>
      </c>
    </row>
    <row r="5965" spans="1:16" ht="84" x14ac:dyDescent="0.25">
      <c r="A5965" s="34">
        <v>42211</v>
      </c>
      <c r="B5965" s="34">
        <v>42211</v>
      </c>
      <c r="C5965" s="53">
        <v>2015</v>
      </c>
      <c r="D5965" s="35" t="s">
        <v>104</v>
      </c>
      <c r="E5965" s="11" t="s">
        <v>276</v>
      </c>
      <c r="F5965" s="36" t="s">
        <v>75</v>
      </c>
      <c r="G5965" s="36" t="s">
        <v>679</v>
      </c>
      <c r="H5965" s="9" t="s">
        <v>8242</v>
      </c>
      <c r="I5965" s="13">
        <v>0</v>
      </c>
      <c r="J5965" s="12">
        <v>7</v>
      </c>
      <c r="K5965" s="13">
        <v>0</v>
      </c>
      <c r="L5965" s="13">
        <v>0</v>
      </c>
      <c r="M5965" s="13">
        <v>0</v>
      </c>
      <c r="N5965" s="57">
        <v>0</v>
      </c>
      <c r="O5965" s="31">
        <v>0</v>
      </c>
      <c r="P5965" s="56" t="s">
        <v>99</v>
      </c>
    </row>
    <row r="5966" spans="1:16" ht="48" x14ac:dyDescent="0.25">
      <c r="A5966" s="34">
        <v>42213</v>
      </c>
      <c r="B5966" s="34">
        <v>42213</v>
      </c>
      <c r="C5966" s="53">
        <v>2015</v>
      </c>
      <c r="D5966" s="11" t="s">
        <v>34</v>
      </c>
      <c r="E5966" s="11" t="s">
        <v>35</v>
      </c>
      <c r="F5966" s="36" t="s">
        <v>47</v>
      </c>
      <c r="G5966" s="36" t="s">
        <v>931</v>
      </c>
      <c r="H5966" s="9" t="s">
        <v>8243</v>
      </c>
      <c r="I5966" s="13">
        <v>1</v>
      </c>
      <c r="J5966" s="13">
        <v>5</v>
      </c>
      <c r="K5966" s="13">
        <v>0</v>
      </c>
      <c r="L5966" s="13">
        <v>0</v>
      </c>
      <c r="M5966" s="13">
        <v>0</v>
      </c>
      <c r="N5966" s="57">
        <v>0</v>
      </c>
      <c r="O5966" s="31">
        <v>0</v>
      </c>
      <c r="P5966" s="56" t="s">
        <v>99</v>
      </c>
    </row>
    <row r="5967" spans="1:16" ht="36" x14ac:dyDescent="0.25">
      <c r="A5967" s="34">
        <v>42213</v>
      </c>
      <c r="B5967" s="34">
        <v>42213</v>
      </c>
      <c r="C5967" s="53">
        <v>2015</v>
      </c>
      <c r="D5967" s="35" t="s">
        <v>13</v>
      </c>
      <c r="E5967" s="11" t="s">
        <v>125</v>
      </c>
      <c r="F5967" s="36" t="s">
        <v>165</v>
      </c>
      <c r="G5967" s="36" t="s">
        <v>683</v>
      </c>
      <c r="H5967" s="9" t="s">
        <v>8244</v>
      </c>
      <c r="I5967" s="13">
        <v>0</v>
      </c>
      <c r="J5967" s="13">
        <v>8</v>
      </c>
      <c r="K5967" s="13">
        <v>0</v>
      </c>
      <c r="L5967" s="13">
        <v>0</v>
      </c>
      <c r="M5967" s="13">
        <v>0</v>
      </c>
      <c r="N5967" s="57">
        <v>0</v>
      </c>
      <c r="O5967" s="31">
        <v>0</v>
      </c>
      <c r="P5967" s="56" t="s">
        <v>99</v>
      </c>
    </row>
    <row r="5968" spans="1:16" ht="48" x14ac:dyDescent="0.25">
      <c r="A5968" s="34">
        <v>42214</v>
      </c>
      <c r="B5968" s="34">
        <v>42214</v>
      </c>
      <c r="C5968" s="53">
        <v>2015</v>
      </c>
      <c r="D5968" s="35" t="s">
        <v>115</v>
      </c>
      <c r="E5968" s="11" t="s">
        <v>116</v>
      </c>
      <c r="F5968" s="36" t="s">
        <v>32</v>
      </c>
      <c r="G5968" s="36" t="s">
        <v>8245</v>
      </c>
      <c r="H5968" s="9" t="s">
        <v>8246</v>
      </c>
      <c r="I5968" s="13">
        <v>27</v>
      </c>
      <c r="J5968" s="12">
        <v>175</v>
      </c>
      <c r="K5968" s="13">
        <v>0</v>
      </c>
      <c r="L5968" s="13">
        <v>0</v>
      </c>
      <c r="M5968" s="13">
        <v>0</v>
      </c>
      <c r="N5968" s="57">
        <v>0</v>
      </c>
      <c r="O5968" s="31">
        <v>0</v>
      </c>
      <c r="P5968" s="56" t="s">
        <v>99</v>
      </c>
    </row>
    <row r="5969" spans="1:16" ht="36" x14ac:dyDescent="0.25">
      <c r="A5969" s="34">
        <v>42214</v>
      </c>
      <c r="B5969" s="34">
        <v>42214</v>
      </c>
      <c r="C5969" s="53">
        <v>2015</v>
      </c>
      <c r="D5969" s="35" t="s">
        <v>115</v>
      </c>
      <c r="E5969" s="11" t="s">
        <v>116</v>
      </c>
      <c r="F5969" s="36" t="s">
        <v>57</v>
      </c>
      <c r="G5969" s="36" t="s">
        <v>817</v>
      </c>
      <c r="H5969" s="9" t="s">
        <v>8247</v>
      </c>
      <c r="I5969" s="13">
        <v>4</v>
      </c>
      <c r="J5969" s="12">
        <v>4</v>
      </c>
      <c r="K5969" s="13">
        <v>0</v>
      </c>
      <c r="L5969" s="13">
        <v>0</v>
      </c>
      <c r="M5969" s="13">
        <v>0</v>
      </c>
      <c r="N5969" s="57">
        <v>0</v>
      </c>
      <c r="O5969" s="31">
        <v>2.2999999999999998</v>
      </c>
      <c r="P5969" s="56" t="s">
        <v>99</v>
      </c>
    </row>
    <row r="5970" spans="1:16" ht="36" x14ac:dyDescent="0.25">
      <c r="A5970" s="34">
        <v>42219</v>
      </c>
      <c r="B5970" s="34">
        <v>42219</v>
      </c>
      <c r="C5970" s="53">
        <v>2015</v>
      </c>
      <c r="D5970" s="35" t="s">
        <v>115</v>
      </c>
      <c r="E5970" s="11" t="s">
        <v>116</v>
      </c>
      <c r="F5970" s="36" t="s">
        <v>162</v>
      </c>
      <c r="G5970" s="36" t="s">
        <v>8248</v>
      </c>
      <c r="H5970" s="9" t="s">
        <v>8249</v>
      </c>
      <c r="I5970" s="13">
        <v>1</v>
      </c>
      <c r="J5970" s="13">
        <v>2</v>
      </c>
      <c r="K5970" s="13">
        <v>0</v>
      </c>
      <c r="L5970" s="13">
        <v>0</v>
      </c>
      <c r="M5970" s="13">
        <v>0</v>
      </c>
      <c r="N5970" s="57">
        <v>0</v>
      </c>
      <c r="O5970" s="31">
        <v>2.2999999999999998</v>
      </c>
      <c r="P5970" s="56" t="s">
        <v>99</v>
      </c>
    </row>
    <row r="5971" spans="1:16" ht="36" x14ac:dyDescent="0.25">
      <c r="A5971" s="34">
        <v>42220</v>
      </c>
      <c r="B5971" s="34">
        <v>42220</v>
      </c>
      <c r="C5971" s="53">
        <v>2015</v>
      </c>
      <c r="D5971" s="35" t="s">
        <v>104</v>
      </c>
      <c r="E5971" s="11" t="s">
        <v>276</v>
      </c>
      <c r="F5971" s="36" t="s">
        <v>165</v>
      </c>
      <c r="G5971" s="36" t="s">
        <v>1736</v>
      </c>
      <c r="H5971" s="9" t="s">
        <v>8250</v>
      </c>
      <c r="I5971" s="13">
        <v>1</v>
      </c>
      <c r="J5971" s="13">
        <v>4</v>
      </c>
      <c r="K5971" s="13">
        <v>0</v>
      </c>
      <c r="L5971" s="13">
        <v>0</v>
      </c>
      <c r="M5971" s="13">
        <v>0</v>
      </c>
      <c r="N5971" s="57">
        <v>0</v>
      </c>
      <c r="O5971" s="31">
        <v>0</v>
      </c>
      <c r="P5971" s="56" t="s">
        <v>99</v>
      </c>
    </row>
    <row r="5972" spans="1:16" ht="48" x14ac:dyDescent="0.25">
      <c r="A5972" s="34">
        <v>42221</v>
      </c>
      <c r="B5972" s="34">
        <v>42221</v>
      </c>
      <c r="C5972" s="53">
        <v>2015</v>
      </c>
      <c r="D5972" s="11" t="s">
        <v>34</v>
      </c>
      <c r="E5972" s="11" t="s">
        <v>35</v>
      </c>
      <c r="F5972" s="36" t="s">
        <v>15</v>
      </c>
      <c r="G5972" s="36" t="s">
        <v>552</v>
      </c>
      <c r="H5972" s="9" t="s">
        <v>8251</v>
      </c>
      <c r="I5972" s="13">
        <v>0</v>
      </c>
      <c r="J5972" s="13">
        <v>250</v>
      </c>
      <c r="K5972" s="13">
        <v>50</v>
      </c>
      <c r="L5972" s="13">
        <v>0</v>
      </c>
      <c r="M5972" s="13">
        <v>1</v>
      </c>
      <c r="N5972" s="57">
        <v>0</v>
      </c>
      <c r="O5972" s="31">
        <v>1.6E-2</v>
      </c>
      <c r="P5972" s="56" t="s">
        <v>99</v>
      </c>
    </row>
    <row r="5973" spans="1:16" ht="36" x14ac:dyDescent="0.25">
      <c r="A5973" s="34">
        <v>42222</v>
      </c>
      <c r="B5973" s="34">
        <v>42222</v>
      </c>
      <c r="C5973" s="53">
        <v>2015</v>
      </c>
      <c r="D5973" s="35" t="s">
        <v>115</v>
      </c>
      <c r="E5973" s="11" t="s">
        <v>116</v>
      </c>
      <c r="F5973" s="36" t="s">
        <v>51</v>
      </c>
      <c r="G5973" s="36" t="s">
        <v>357</v>
      </c>
      <c r="H5973" s="9" t="s">
        <v>8252</v>
      </c>
      <c r="I5973" s="13">
        <v>0</v>
      </c>
      <c r="J5973" s="13">
        <v>15</v>
      </c>
      <c r="K5973" s="13">
        <v>0</v>
      </c>
      <c r="L5973" s="13">
        <v>0</v>
      </c>
      <c r="M5973" s="13">
        <v>0</v>
      </c>
      <c r="N5973" s="57">
        <v>0</v>
      </c>
      <c r="O5973" s="31">
        <v>0</v>
      </c>
      <c r="P5973" s="56" t="s">
        <v>99</v>
      </c>
    </row>
    <row r="5974" spans="1:16" ht="72" x14ac:dyDescent="0.25">
      <c r="A5974" s="34">
        <v>42224</v>
      </c>
      <c r="B5974" s="34">
        <v>42224</v>
      </c>
      <c r="C5974" s="53">
        <v>2015</v>
      </c>
      <c r="D5974" s="35" t="s">
        <v>115</v>
      </c>
      <c r="E5974" s="11" t="s">
        <v>116</v>
      </c>
      <c r="F5974" s="36" t="s">
        <v>162</v>
      </c>
      <c r="G5974" s="36" t="s">
        <v>8253</v>
      </c>
      <c r="H5974" s="9" t="s">
        <v>8254</v>
      </c>
      <c r="I5974" s="13">
        <v>4</v>
      </c>
      <c r="J5974" s="13">
        <v>17</v>
      </c>
      <c r="K5974" s="13">
        <v>0</v>
      </c>
      <c r="L5974" s="13">
        <v>0</v>
      </c>
      <c r="M5974" s="13">
        <v>0</v>
      </c>
      <c r="N5974" s="57">
        <v>0</v>
      </c>
      <c r="O5974" s="31">
        <v>0.46</v>
      </c>
      <c r="P5974" s="56" t="s">
        <v>99</v>
      </c>
    </row>
    <row r="5975" spans="1:16" ht="36" x14ac:dyDescent="0.25">
      <c r="A5975" s="34">
        <v>42224</v>
      </c>
      <c r="B5975" s="34">
        <v>42224</v>
      </c>
      <c r="C5975" s="53">
        <v>2015</v>
      </c>
      <c r="D5975" s="35" t="s">
        <v>115</v>
      </c>
      <c r="E5975" s="11" t="s">
        <v>116</v>
      </c>
      <c r="F5975" s="36" t="s">
        <v>165</v>
      </c>
      <c r="G5975" s="36" t="s">
        <v>603</v>
      </c>
      <c r="H5975" s="9" t="s">
        <v>8255</v>
      </c>
      <c r="I5975" s="13">
        <v>0</v>
      </c>
      <c r="J5975" s="13">
        <v>6</v>
      </c>
      <c r="K5975" s="13">
        <v>0</v>
      </c>
      <c r="L5975" s="13">
        <v>0</v>
      </c>
      <c r="M5975" s="13">
        <v>0</v>
      </c>
      <c r="N5975" s="57">
        <v>0</v>
      </c>
      <c r="O5975" s="31">
        <v>0.16</v>
      </c>
      <c r="P5975" s="56" t="s">
        <v>99</v>
      </c>
    </row>
    <row r="5976" spans="1:16" ht="48" x14ac:dyDescent="0.25">
      <c r="A5976" s="34">
        <v>42225</v>
      </c>
      <c r="B5976" s="34">
        <v>42225</v>
      </c>
      <c r="C5976" s="53">
        <v>2015</v>
      </c>
      <c r="D5976" s="11" t="s">
        <v>34</v>
      </c>
      <c r="E5976" s="11" t="s">
        <v>50</v>
      </c>
      <c r="F5976" s="36" t="s">
        <v>59</v>
      </c>
      <c r="G5976" s="11" t="s">
        <v>8256</v>
      </c>
      <c r="H5976" s="9" t="s">
        <v>8257</v>
      </c>
      <c r="I5976" s="13">
        <v>0</v>
      </c>
      <c r="J5976" s="12">
        <v>6432</v>
      </c>
      <c r="K5976" s="13">
        <v>0</v>
      </c>
      <c r="L5976" s="13">
        <v>0</v>
      </c>
      <c r="M5976" s="13">
        <v>0</v>
      </c>
      <c r="N5976" s="57">
        <v>0</v>
      </c>
      <c r="O5976" s="31">
        <v>4.8689999999999998</v>
      </c>
      <c r="P5976" s="56" t="s">
        <v>298</v>
      </c>
    </row>
    <row r="5977" spans="1:16" ht="48" x14ac:dyDescent="0.25">
      <c r="A5977" s="34">
        <v>42226</v>
      </c>
      <c r="B5977" s="34">
        <v>42226</v>
      </c>
      <c r="C5977" s="53">
        <v>2015</v>
      </c>
      <c r="D5977" s="11" t="s">
        <v>34</v>
      </c>
      <c r="E5977" s="11" t="s">
        <v>35</v>
      </c>
      <c r="F5977" s="36" t="s">
        <v>189</v>
      </c>
      <c r="G5977" s="36" t="s">
        <v>189</v>
      </c>
      <c r="H5977" s="9" t="s">
        <v>8258</v>
      </c>
      <c r="I5977" s="13">
        <v>1</v>
      </c>
      <c r="J5977" s="13">
        <v>49</v>
      </c>
      <c r="K5977" s="13">
        <v>7</v>
      </c>
      <c r="L5977" s="13">
        <v>0</v>
      </c>
      <c r="M5977" s="13">
        <v>0</v>
      </c>
      <c r="N5977" s="57">
        <v>0</v>
      </c>
      <c r="O5977" s="31">
        <v>2E-3</v>
      </c>
      <c r="P5977" s="56" t="s">
        <v>99</v>
      </c>
    </row>
    <row r="5978" spans="1:16" ht="72" x14ac:dyDescent="0.25">
      <c r="A5978" s="34">
        <v>42226</v>
      </c>
      <c r="B5978" s="34">
        <v>42226</v>
      </c>
      <c r="C5978" s="53">
        <v>2015</v>
      </c>
      <c r="D5978" s="35" t="s">
        <v>13</v>
      </c>
      <c r="E5978" s="11" t="s">
        <v>112</v>
      </c>
      <c r="F5978" s="36" t="s">
        <v>51</v>
      </c>
      <c r="G5978" s="36" t="s">
        <v>6183</v>
      </c>
      <c r="H5978" s="9" t="s">
        <v>8259</v>
      </c>
      <c r="I5978" s="13">
        <v>1</v>
      </c>
      <c r="J5978" s="13">
        <v>5</v>
      </c>
      <c r="K5978" s="13">
        <v>0</v>
      </c>
      <c r="L5978" s="13">
        <v>0</v>
      </c>
      <c r="M5978" s="13">
        <v>0</v>
      </c>
      <c r="N5978" s="57">
        <v>0</v>
      </c>
      <c r="O5978" s="31">
        <v>0</v>
      </c>
      <c r="P5978" s="56" t="s">
        <v>8260</v>
      </c>
    </row>
    <row r="5979" spans="1:16" ht="132" x14ac:dyDescent="0.25">
      <c r="A5979" s="34">
        <v>42227</v>
      </c>
      <c r="B5979" s="34">
        <v>42227</v>
      </c>
      <c r="C5979" s="53">
        <v>2015</v>
      </c>
      <c r="D5979" s="35" t="s">
        <v>13</v>
      </c>
      <c r="E5979" s="11" t="s">
        <v>125</v>
      </c>
      <c r="F5979" s="36" t="s">
        <v>62</v>
      </c>
      <c r="G5979" s="36" t="s">
        <v>3605</v>
      </c>
      <c r="H5979" s="9" t="s">
        <v>8261</v>
      </c>
      <c r="I5979" s="13">
        <v>5</v>
      </c>
      <c r="J5979" s="13" t="s">
        <v>145</v>
      </c>
      <c r="K5979" s="13">
        <v>0</v>
      </c>
      <c r="L5979" s="13">
        <v>0</v>
      </c>
      <c r="M5979" s="13">
        <v>0</v>
      </c>
      <c r="N5979" s="57">
        <v>0</v>
      </c>
      <c r="O5979" s="31">
        <v>0</v>
      </c>
      <c r="P5979" s="56" t="s">
        <v>99</v>
      </c>
    </row>
    <row r="5980" spans="1:16" ht="60" x14ac:dyDescent="0.25">
      <c r="A5980" s="34">
        <v>42227</v>
      </c>
      <c r="B5980" s="34">
        <v>42227</v>
      </c>
      <c r="C5980" s="53">
        <v>2015</v>
      </c>
      <c r="D5980" s="35" t="s">
        <v>13</v>
      </c>
      <c r="E5980" s="11" t="s">
        <v>112</v>
      </c>
      <c r="F5980" s="36" t="s">
        <v>51</v>
      </c>
      <c r="G5980" s="36" t="s">
        <v>1968</v>
      </c>
      <c r="H5980" s="9" t="s">
        <v>8262</v>
      </c>
      <c r="I5980" s="13">
        <v>0</v>
      </c>
      <c r="J5980" s="13">
        <v>400</v>
      </c>
      <c r="K5980" s="13">
        <v>0</v>
      </c>
      <c r="L5980" s="13">
        <v>0</v>
      </c>
      <c r="M5980" s="13">
        <v>0</v>
      </c>
      <c r="N5980" s="57">
        <v>0</v>
      </c>
      <c r="O5980" s="31">
        <v>0</v>
      </c>
      <c r="P5980" s="56" t="s">
        <v>99</v>
      </c>
    </row>
    <row r="5981" spans="1:16" ht="72" x14ac:dyDescent="0.25">
      <c r="A5981" s="34">
        <v>42228</v>
      </c>
      <c r="B5981" s="34">
        <v>42228</v>
      </c>
      <c r="C5981" s="53">
        <v>2015</v>
      </c>
      <c r="D5981" s="35" t="s">
        <v>115</v>
      </c>
      <c r="E5981" s="11" t="s">
        <v>116</v>
      </c>
      <c r="F5981" s="36" t="s">
        <v>97</v>
      </c>
      <c r="G5981" s="36" t="s">
        <v>8263</v>
      </c>
      <c r="H5981" s="9" t="s">
        <v>8264</v>
      </c>
      <c r="I5981" s="13">
        <v>0</v>
      </c>
      <c r="J5981" s="13">
        <v>14</v>
      </c>
      <c r="K5981" s="13">
        <v>0</v>
      </c>
      <c r="L5981" s="13">
        <v>0</v>
      </c>
      <c r="M5981" s="13">
        <v>0</v>
      </c>
      <c r="N5981" s="57">
        <v>0</v>
      </c>
      <c r="O5981" s="31">
        <v>0</v>
      </c>
      <c r="P5981" s="56" t="s">
        <v>99</v>
      </c>
    </row>
    <row r="5982" spans="1:16" ht="96" x14ac:dyDescent="0.25">
      <c r="A5982" s="34">
        <v>42229</v>
      </c>
      <c r="B5982" s="34">
        <v>42229</v>
      </c>
      <c r="C5982" s="53">
        <v>2015</v>
      </c>
      <c r="D5982" s="35" t="s">
        <v>13</v>
      </c>
      <c r="E5982" s="11" t="s">
        <v>125</v>
      </c>
      <c r="F5982" s="36" t="s">
        <v>55</v>
      </c>
      <c r="G5982" s="36" t="s">
        <v>242</v>
      </c>
      <c r="H5982" s="9" t="s">
        <v>8265</v>
      </c>
      <c r="I5982" s="13">
        <v>1</v>
      </c>
      <c r="J5982" s="13">
        <v>14</v>
      </c>
      <c r="K5982" s="13">
        <v>0</v>
      </c>
      <c r="L5982" s="13">
        <v>0</v>
      </c>
      <c r="M5982" s="13">
        <v>0</v>
      </c>
      <c r="N5982" s="57">
        <v>0</v>
      </c>
      <c r="O5982" s="31">
        <v>0</v>
      </c>
      <c r="P5982" s="56" t="s">
        <v>99</v>
      </c>
    </row>
    <row r="5983" spans="1:16" ht="72" x14ac:dyDescent="0.25">
      <c r="A5983" s="34">
        <v>42231</v>
      </c>
      <c r="B5983" s="34">
        <v>42231</v>
      </c>
      <c r="C5983" s="53">
        <v>2015</v>
      </c>
      <c r="D5983" s="35" t="s">
        <v>115</v>
      </c>
      <c r="E5983" s="11" t="s">
        <v>116</v>
      </c>
      <c r="F5983" s="36" t="s">
        <v>75</v>
      </c>
      <c r="G5983" s="36" t="s">
        <v>679</v>
      </c>
      <c r="H5983" s="9" t="s">
        <v>8266</v>
      </c>
      <c r="I5983" s="13">
        <v>1</v>
      </c>
      <c r="J5983" s="13">
        <v>3</v>
      </c>
      <c r="K5983" s="13">
        <v>0</v>
      </c>
      <c r="L5983" s="13">
        <v>0</v>
      </c>
      <c r="M5983" s="13">
        <v>0</v>
      </c>
      <c r="N5983" s="57">
        <v>0</v>
      </c>
      <c r="O5983" s="31">
        <v>2.375</v>
      </c>
      <c r="P5983" s="56" t="s">
        <v>99</v>
      </c>
    </row>
    <row r="5984" spans="1:16" ht="48" x14ac:dyDescent="0.25">
      <c r="A5984" s="34">
        <v>42231</v>
      </c>
      <c r="B5984" s="34">
        <v>42232</v>
      </c>
      <c r="C5984" s="53">
        <v>2015</v>
      </c>
      <c r="D5984" s="11" t="s">
        <v>34</v>
      </c>
      <c r="E5984" s="11" t="s">
        <v>50</v>
      </c>
      <c r="F5984" s="36" t="s">
        <v>59</v>
      </c>
      <c r="G5984" s="11" t="s">
        <v>5980</v>
      </c>
      <c r="H5984" s="9" t="s">
        <v>8267</v>
      </c>
      <c r="I5984" s="13">
        <v>0</v>
      </c>
      <c r="J5984" s="12">
        <v>4403</v>
      </c>
      <c r="K5984" s="13">
        <v>0</v>
      </c>
      <c r="L5984" s="13">
        <v>0</v>
      </c>
      <c r="M5984" s="13">
        <v>0</v>
      </c>
      <c r="N5984" s="57">
        <v>0</v>
      </c>
      <c r="O5984" s="31">
        <v>3.633</v>
      </c>
      <c r="P5984" s="56" t="s">
        <v>298</v>
      </c>
    </row>
    <row r="5985" spans="1:16" ht="72" x14ac:dyDescent="0.25">
      <c r="A5985" s="34">
        <v>42232</v>
      </c>
      <c r="B5985" s="34">
        <v>42232</v>
      </c>
      <c r="C5985" s="53">
        <v>2015</v>
      </c>
      <c r="D5985" s="35" t="s">
        <v>115</v>
      </c>
      <c r="E5985" s="11" t="s">
        <v>116</v>
      </c>
      <c r="F5985" s="36" t="s">
        <v>75</v>
      </c>
      <c r="G5985" s="36" t="s">
        <v>679</v>
      </c>
      <c r="H5985" s="9" t="s">
        <v>8268</v>
      </c>
      <c r="I5985" s="13">
        <v>9</v>
      </c>
      <c r="J5985" s="13">
        <v>9</v>
      </c>
      <c r="K5985" s="13">
        <v>0</v>
      </c>
      <c r="L5985" s="13">
        <v>0</v>
      </c>
      <c r="M5985" s="13">
        <v>0</v>
      </c>
      <c r="N5985" s="57">
        <v>0</v>
      </c>
      <c r="O5985" s="31">
        <v>0.32800000000000001</v>
      </c>
      <c r="P5985" s="56" t="s">
        <v>99</v>
      </c>
    </row>
    <row r="5986" spans="1:16" ht="60" x14ac:dyDescent="0.25">
      <c r="A5986" s="34">
        <v>42232</v>
      </c>
      <c r="B5986" s="34">
        <v>42232</v>
      </c>
      <c r="C5986" s="53">
        <v>2015</v>
      </c>
      <c r="D5986" s="35" t="s">
        <v>13</v>
      </c>
      <c r="E5986" s="11" t="s">
        <v>112</v>
      </c>
      <c r="F5986" s="36" t="s">
        <v>51</v>
      </c>
      <c r="G5986" s="36" t="s">
        <v>310</v>
      </c>
      <c r="H5986" s="9" t="s">
        <v>8269</v>
      </c>
      <c r="I5986" s="13">
        <v>0</v>
      </c>
      <c r="J5986" s="13">
        <v>1</v>
      </c>
      <c r="K5986" s="13">
        <v>0</v>
      </c>
      <c r="L5986" s="13">
        <v>0</v>
      </c>
      <c r="M5986" s="13">
        <v>0</v>
      </c>
      <c r="N5986" s="57">
        <v>0</v>
      </c>
      <c r="O5986" s="31">
        <v>0</v>
      </c>
      <c r="P5986" s="56" t="s">
        <v>99</v>
      </c>
    </row>
    <row r="5987" spans="1:16" ht="72" x14ac:dyDescent="0.25">
      <c r="A5987" s="34">
        <v>42234</v>
      </c>
      <c r="B5987" s="34">
        <v>42234</v>
      </c>
      <c r="C5987" s="53">
        <v>2015</v>
      </c>
      <c r="D5987" s="35" t="s">
        <v>13</v>
      </c>
      <c r="E5987" s="11" t="s">
        <v>173</v>
      </c>
      <c r="F5987" s="36" t="s">
        <v>155</v>
      </c>
      <c r="G5987" s="36" t="s">
        <v>5896</v>
      </c>
      <c r="H5987" s="9" t="s">
        <v>8270</v>
      </c>
      <c r="I5987" s="13">
        <v>0</v>
      </c>
      <c r="J5987" s="13">
        <v>200</v>
      </c>
      <c r="K5987" s="13">
        <v>0</v>
      </c>
      <c r="L5987" s="13">
        <v>0</v>
      </c>
      <c r="M5987" s="13">
        <v>0</v>
      </c>
      <c r="N5987" s="57">
        <v>0</v>
      </c>
      <c r="O5987" s="31">
        <v>0</v>
      </c>
      <c r="P5987" s="11" t="s">
        <v>99</v>
      </c>
    </row>
    <row r="5988" spans="1:16" ht="84" x14ac:dyDescent="0.25">
      <c r="A5988" s="34">
        <v>42237</v>
      </c>
      <c r="B5988" s="34">
        <v>42237</v>
      </c>
      <c r="C5988" s="53">
        <v>2015</v>
      </c>
      <c r="D5988" s="35" t="s">
        <v>115</v>
      </c>
      <c r="E5988" s="11" t="s">
        <v>116</v>
      </c>
      <c r="F5988" s="36" t="s">
        <v>51</v>
      </c>
      <c r="G5988" s="36" t="s">
        <v>357</v>
      </c>
      <c r="H5988" s="9" t="s">
        <v>8271</v>
      </c>
      <c r="I5988" s="13">
        <v>0</v>
      </c>
      <c r="J5988" s="13">
        <v>0</v>
      </c>
      <c r="K5988" s="13">
        <v>0</v>
      </c>
      <c r="L5988" s="13">
        <v>0</v>
      </c>
      <c r="M5988" s="13">
        <v>0</v>
      </c>
      <c r="N5988" s="57">
        <v>0</v>
      </c>
      <c r="O5988" s="31">
        <v>0.47299999999999998</v>
      </c>
      <c r="P5988" s="56" t="s">
        <v>99</v>
      </c>
    </row>
    <row r="5989" spans="1:16" ht="60" x14ac:dyDescent="0.25">
      <c r="A5989" s="34">
        <v>42239</v>
      </c>
      <c r="B5989" s="34">
        <v>42239</v>
      </c>
      <c r="C5989" s="53">
        <v>2015</v>
      </c>
      <c r="D5989" s="35" t="s">
        <v>115</v>
      </c>
      <c r="E5989" s="11" t="s">
        <v>116</v>
      </c>
      <c r="F5989" s="36" t="s">
        <v>598</v>
      </c>
      <c r="G5989" s="36" t="s">
        <v>1590</v>
      </c>
      <c r="H5989" s="9" t="s">
        <v>8272</v>
      </c>
      <c r="I5989" s="13">
        <v>0</v>
      </c>
      <c r="J5989" s="13">
        <v>8</v>
      </c>
      <c r="K5989" s="13">
        <v>0</v>
      </c>
      <c r="L5989" s="13">
        <v>0</v>
      </c>
      <c r="M5989" s="13">
        <v>0</v>
      </c>
      <c r="N5989" s="57">
        <v>0</v>
      </c>
      <c r="O5989" s="31">
        <v>0.42</v>
      </c>
      <c r="P5989" s="56" t="s">
        <v>99</v>
      </c>
    </row>
    <row r="5990" spans="1:16" ht="120" x14ac:dyDescent="0.25">
      <c r="A5990" s="34">
        <v>42240</v>
      </c>
      <c r="B5990" s="34">
        <v>42240</v>
      </c>
      <c r="C5990" s="53">
        <v>2015</v>
      </c>
      <c r="D5990" s="35" t="s">
        <v>13</v>
      </c>
      <c r="E5990" s="11" t="s">
        <v>125</v>
      </c>
      <c r="F5990" s="36" t="s">
        <v>162</v>
      </c>
      <c r="G5990" s="36" t="s">
        <v>8273</v>
      </c>
      <c r="H5990" s="9" t="s">
        <v>8274</v>
      </c>
      <c r="I5990" s="13">
        <v>0</v>
      </c>
      <c r="J5990" s="13">
        <v>4000</v>
      </c>
      <c r="K5990" s="13">
        <v>0</v>
      </c>
      <c r="L5990" s="13">
        <v>0</v>
      </c>
      <c r="M5990" s="13">
        <v>0</v>
      </c>
      <c r="N5990" s="57">
        <v>0</v>
      </c>
      <c r="O5990" s="31">
        <v>0</v>
      </c>
      <c r="P5990" s="56" t="s">
        <v>99</v>
      </c>
    </row>
    <row r="5991" spans="1:16" ht="72" x14ac:dyDescent="0.25">
      <c r="A5991" s="34">
        <v>42241</v>
      </c>
      <c r="B5991" s="34">
        <v>42241</v>
      </c>
      <c r="C5991" s="53">
        <v>2015</v>
      </c>
      <c r="D5991" s="35" t="s">
        <v>115</v>
      </c>
      <c r="E5991" s="11" t="s">
        <v>116</v>
      </c>
      <c r="F5991" s="36" t="s">
        <v>57</v>
      </c>
      <c r="G5991" s="36" t="s">
        <v>1288</v>
      </c>
      <c r="H5991" s="9" t="s">
        <v>8275</v>
      </c>
      <c r="I5991" s="13">
        <v>0</v>
      </c>
      <c r="J5991" s="13">
        <v>2</v>
      </c>
      <c r="K5991" s="13">
        <v>0</v>
      </c>
      <c r="L5991" s="13">
        <v>0</v>
      </c>
      <c r="M5991" s="13">
        <v>0</v>
      </c>
      <c r="N5991" s="57">
        <v>0</v>
      </c>
      <c r="O5991" s="31">
        <v>0</v>
      </c>
      <c r="P5991" s="56" t="s">
        <v>99</v>
      </c>
    </row>
    <row r="5992" spans="1:16" ht="156" x14ac:dyDescent="0.25">
      <c r="A5992" s="34">
        <v>42246</v>
      </c>
      <c r="B5992" s="34">
        <v>42246</v>
      </c>
      <c r="C5992" s="53">
        <v>2015</v>
      </c>
      <c r="D5992" s="11" t="s">
        <v>34</v>
      </c>
      <c r="E5992" s="11" t="s">
        <v>35</v>
      </c>
      <c r="F5992" s="36" t="s">
        <v>51</v>
      </c>
      <c r="G5992" s="9" t="s">
        <v>8276</v>
      </c>
      <c r="H5992" s="9" t="s">
        <v>8277</v>
      </c>
      <c r="I5992" s="13">
        <v>3</v>
      </c>
      <c r="J5992" s="13">
        <v>63</v>
      </c>
      <c r="K5992" s="13">
        <v>12</v>
      </c>
      <c r="L5992" s="13">
        <v>0</v>
      </c>
      <c r="M5992" s="13">
        <v>0</v>
      </c>
      <c r="N5992" s="57">
        <v>0</v>
      </c>
      <c r="O5992" s="31">
        <v>1.2999999999999999E-2</v>
      </c>
      <c r="P5992" s="56" t="s">
        <v>99</v>
      </c>
    </row>
    <row r="5993" spans="1:16" ht="96" x14ac:dyDescent="0.25">
      <c r="A5993" s="34">
        <v>42246</v>
      </c>
      <c r="B5993" s="34">
        <v>42246</v>
      </c>
      <c r="C5993" s="53">
        <v>2015</v>
      </c>
      <c r="D5993" s="35" t="s">
        <v>115</v>
      </c>
      <c r="E5993" s="50" t="s">
        <v>350</v>
      </c>
      <c r="F5993" s="36" t="s">
        <v>15</v>
      </c>
      <c r="G5993" s="36" t="s">
        <v>8120</v>
      </c>
      <c r="H5993" s="9" t="s">
        <v>8278</v>
      </c>
      <c r="I5993" s="13">
        <v>2</v>
      </c>
      <c r="J5993" s="13">
        <v>5</v>
      </c>
      <c r="K5993" s="13">
        <v>0</v>
      </c>
      <c r="L5993" s="13">
        <v>0</v>
      </c>
      <c r="M5993" s="13">
        <v>0</v>
      </c>
      <c r="N5993" s="57">
        <v>0</v>
      </c>
      <c r="O5993" s="31">
        <v>0</v>
      </c>
      <c r="P5993" s="56" t="s">
        <v>99</v>
      </c>
    </row>
    <row r="5994" spans="1:16" ht="108" x14ac:dyDescent="0.25">
      <c r="A5994" s="34">
        <v>42247</v>
      </c>
      <c r="B5994" s="34">
        <v>42247</v>
      </c>
      <c r="C5994" s="53">
        <v>2015</v>
      </c>
      <c r="D5994" s="11" t="s">
        <v>34</v>
      </c>
      <c r="E5994" s="11" t="s">
        <v>35</v>
      </c>
      <c r="F5994" s="36" t="s">
        <v>69</v>
      </c>
      <c r="G5994" s="36" t="s">
        <v>1335</v>
      </c>
      <c r="H5994" s="9" t="s">
        <v>8279</v>
      </c>
      <c r="I5994" s="13">
        <v>3</v>
      </c>
      <c r="J5994" s="13" t="s">
        <v>145</v>
      </c>
      <c r="K5994" s="13">
        <v>0</v>
      </c>
      <c r="L5994" s="13">
        <v>0</v>
      </c>
      <c r="M5994" s="13">
        <v>0</v>
      </c>
      <c r="N5994" s="57">
        <v>0</v>
      </c>
      <c r="O5994" s="31">
        <v>0</v>
      </c>
      <c r="P5994" s="56" t="s">
        <v>99</v>
      </c>
    </row>
    <row r="5995" spans="1:16" ht="60" x14ac:dyDescent="0.25">
      <c r="A5995" s="34">
        <v>42248</v>
      </c>
      <c r="B5995" s="34">
        <v>42249</v>
      </c>
      <c r="C5995" s="53">
        <v>2015</v>
      </c>
      <c r="D5995" s="11" t="s">
        <v>34</v>
      </c>
      <c r="E5995" s="11" t="s">
        <v>35</v>
      </c>
      <c r="F5995" s="36" t="s">
        <v>162</v>
      </c>
      <c r="G5995" s="11" t="s">
        <v>8280</v>
      </c>
      <c r="H5995" s="9" t="s">
        <v>8281</v>
      </c>
      <c r="I5995" s="13">
        <v>0</v>
      </c>
      <c r="J5995" s="12">
        <v>6320</v>
      </c>
      <c r="K5995" s="13">
        <v>0</v>
      </c>
      <c r="L5995" s="13">
        <v>0</v>
      </c>
      <c r="M5995" s="13">
        <v>0</v>
      </c>
      <c r="N5995" s="57">
        <v>0</v>
      </c>
      <c r="O5995" s="31">
        <v>9.6560000000000006</v>
      </c>
      <c r="P5995" s="56" t="s">
        <v>298</v>
      </c>
    </row>
    <row r="5996" spans="1:16" ht="60" x14ac:dyDescent="0.25">
      <c r="A5996" s="34">
        <v>42249</v>
      </c>
      <c r="B5996" s="34">
        <v>42249</v>
      </c>
      <c r="C5996" s="53">
        <v>2015</v>
      </c>
      <c r="D5996" s="35" t="s">
        <v>13</v>
      </c>
      <c r="E5996" s="11" t="s">
        <v>173</v>
      </c>
      <c r="F5996" s="36" t="s">
        <v>47</v>
      </c>
      <c r="G5996" s="36" t="s">
        <v>2257</v>
      </c>
      <c r="H5996" s="9" t="s">
        <v>8282</v>
      </c>
      <c r="I5996" s="13">
        <v>0</v>
      </c>
      <c r="J5996" s="13">
        <v>0</v>
      </c>
      <c r="K5996" s="13">
        <v>0</v>
      </c>
      <c r="L5996" s="13">
        <v>0</v>
      </c>
      <c r="M5996" s="13">
        <v>0</v>
      </c>
      <c r="N5996" s="57">
        <v>0</v>
      </c>
      <c r="O5996" s="31">
        <v>3.01</v>
      </c>
      <c r="P5996" s="56" t="s">
        <v>99</v>
      </c>
    </row>
    <row r="5997" spans="1:16" ht="84" x14ac:dyDescent="0.25">
      <c r="A5997" s="34">
        <v>42250</v>
      </c>
      <c r="B5997" s="34">
        <v>42250</v>
      </c>
      <c r="C5997" s="53">
        <v>2015</v>
      </c>
      <c r="D5997" s="11" t="s">
        <v>34</v>
      </c>
      <c r="E5997" s="11" t="s">
        <v>35</v>
      </c>
      <c r="F5997" s="36" t="s">
        <v>165</v>
      </c>
      <c r="G5997" s="36" t="s">
        <v>8283</v>
      </c>
      <c r="H5997" s="9" t="s">
        <v>8284</v>
      </c>
      <c r="I5997" s="13">
        <v>0</v>
      </c>
      <c r="J5997" s="13">
        <v>200</v>
      </c>
      <c r="K5997" s="13">
        <v>34</v>
      </c>
      <c r="L5997" s="13">
        <v>0</v>
      </c>
      <c r="M5997" s="13">
        <v>0</v>
      </c>
      <c r="N5997" s="57">
        <v>0</v>
      </c>
      <c r="O5997" s="31">
        <v>3.5999999999999997E-2</v>
      </c>
      <c r="P5997" s="56" t="s">
        <v>99</v>
      </c>
    </row>
    <row r="5998" spans="1:16" ht="120" x14ac:dyDescent="0.25">
      <c r="A5998" s="34">
        <v>42252</v>
      </c>
      <c r="B5998" s="34">
        <v>42252</v>
      </c>
      <c r="C5998" s="53">
        <v>2015</v>
      </c>
      <c r="D5998" s="35" t="s">
        <v>115</v>
      </c>
      <c r="E5998" s="11" t="s">
        <v>116</v>
      </c>
      <c r="F5998" s="36" t="s">
        <v>162</v>
      </c>
      <c r="G5998" s="36" t="s">
        <v>3753</v>
      </c>
      <c r="H5998" s="9" t="s">
        <v>8285</v>
      </c>
      <c r="I5998" s="13">
        <v>1</v>
      </c>
      <c r="J5998" s="13">
        <v>17</v>
      </c>
      <c r="K5998" s="13">
        <v>0</v>
      </c>
      <c r="L5998" s="13">
        <v>0</v>
      </c>
      <c r="M5998" s="13">
        <v>0</v>
      </c>
      <c r="N5998" s="57">
        <v>0</v>
      </c>
      <c r="O5998" s="31">
        <v>0.42</v>
      </c>
      <c r="P5998" s="56" t="s">
        <v>99</v>
      </c>
    </row>
    <row r="5999" spans="1:16" ht="84" x14ac:dyDescent="0.25">
      <c r="A5999" s="34">
        <v>42252</v>
      </c>
      <c r="B5999" s="34">
        <v>42252</v>
      </c>
      <c r="C5999" s="53">
        <v>2015</v>
      </c>
      <c r="D5999" s="35" t="s">
        <v>13</v>
      </c>
      <c r="E5999" s="11" t="s">
        <v>149</v>
      </c>
      <c r="F5999" s="36" t="s">
        <v>155</v>
      </c>
      <c r="G5999" s="36" t="s">
        <v>1252</v>
      </c>
      <c r="H5999" s="9" t="s">
        <v>8286</v>
      </c>
      <c r="I5999" s="13">
        <v>0</v>
      </c>
      <c r="J5999" s="13">
        <v>500</v>
      </c>
      <c r="K5999" s="13">
        <v>0</v>
      </c>
      <c r="L5999" s="13">
        <v>0</v>
      </c>
      <c r="M5999" s="13">
        <v>0</v>
      </c>
      <c r="N5999" s="57">
        <v>0</v>
      </c>
      <c r="O5999" s="31">
        <v>0</v>
      </c>
      <c r="P5999" s="56" t="s">
        <v>99</v>
      </c>
    </row>
    <row r="6000" spans="1:16" ht="192" x14ac:dyDescent="0.25">
      <c r="A6000" s="34">
        <v>42254</v>
      </c>
      <c r="B6000" s="34">
        <v>42255</v>
      </c>
      <c r="C6000" s="53">
        <v>2015</v>
      </c>
      <c r="D6000" s="11" t="s">
        <v>34</v>
      </c>
      <c r="E6000" s="11" t="s">
        <v>50</v>
      </c>
      <c r="F6000" s="36" t="s">
        <v>59</v>
      </c>
      <c r="G6000" s="11" t="s">
        <v>8287</v>
      </c>
      <c r="H6000" s="9" t="s">
        <v>8288</v>
      </c>
      <c r="I6000" s="13">
        <v>0</v>
      </c>
      <c r="J6000" s="12">
        <v>4476</v>
      </c>
      <c r="K6000" s="13">
        <v>700</v>
      </c>
      <c r="L6000" s="13">
        <v>0</v>
      </c>
      <c r="M6000" s="13">
        <v>0</v>
      </c>
      <c r="N6000" s="57">
        <v>0</v>
      </c>
      <c r="O6000" s="31">
        <v>132.90600000000001</v>
      </c>
      <c r="P6000" s="36" t="s">
        <v>4834</v>
      </c>
    </row>
    <row r="6001" spans="1:16" ht="72" x14ac:dyDescent="0.25">
      <c r="A6001" s="34">
        <v>42255</v>
      </c>
      <c r="B6001" s="34">
        <v>42255</v>
      </c>
      <c r="C6001" s="53">
        <v>2015</v>
      </c>
      <c r="D6001" s="11" t="s">
        <v>34</v>
      </c>
      <c r="E6001" s="11" t="s">
        <v>333</v>
      </c>
      <c r="F6001" s="36" t="s">
        <v>28</v>
      </c>
      <c r="G6001" s="36" t="s">
        <v>228</v>
      </c>
      <c r="H6001" s="9" t="s">
        <v>8289</v>
      </c>
      <c r="I6001" s="13">
        <v>0</v>
      </c>
      <c r="J6001" s="13">
        <v>3</v>
      </c>
      <c r="K6001" s="13">
        <v>0</v>
      </c>
      <c r="L6001" s="13">
        <v>0</v>
      </c>
      <c r="M6001" s="13">
        <v>0</v>
      </c>
      <c r="N6001" s="57">
        <v>0</v>
      </c>
      <c r="O6001" s="31">
        <v>0</v>
      </c>
      <c r="P6001" s="56" t="s">
        <v>99</v>
      </c>
    </row>
    <row r="6002" spans="1:16" ht="60" x14ac:dyDescent="0.25">
      <c r="A6002" s="34">
        <v>42258</v>
      </c>
      <c r="B6002" s="34">
        <v>42259</v>
      </c>
      <c r="C6002" s="53">
        <v>2015</v>
      </c>
      <c r="D6002" s="11" t="s">
        <v>34</v>
      </c>
      <c r="E6002" s="11" t="s">
        <v>50</v>
      </c>
      <c r="F6002" s="36" t="s">
        <v>59</v>
      </c>
      <c r="G6002" s="11" t="s">
        <v>1761</v>
      </c>
      <c r="H6002" s="9" t="s">
        <v>8290</v>
      </c>
      <c r="I6002" s="13">
        <v>0</v>
      </c>
      <c r="J6002" s="12">
        <v>6120</v>
      </c>
      <c r="K6002" s="13">
        <v>0</v>
      </c>
      <c r="L6002" s="13">
        <v>0</v>
      </c>
      <c r="M6002" s="13">
        <v>0</v>
      </c>
      <c r="N6002" s="57">
        <v>0</v>
      </c>
      <c r="O6002" s="31">
        <v>4.2069999999999999</v>
      </c>
      <c r="P6002" s="56" t="s">
        <v>298</v>
      </c>
    </row>
    <row r="6003" spans="1:16" ht="96" x14ac:dyDescent="0.25">
      <c r="A6003" s="34">
        <v>42259</v>
      </c>
      <c r="B6003" s="34">
        <v>42259</v>
      </c>
      <c r="C6003" s="53">
        <v>2015</v>
      </c>
      <c r="D6003" s="35" t="s">
        <v>115</v>
      </c>
      <c r="E6003" s="11" t="s">
        <v>116</v>
      </c>
      <c r="F6003" s="36" t="s">
        <v>155</v>
      </c>
      <c r="G6003" s="36" t="s">
        <v>8291</v>
      </c>
      <c r="H6003" s="9" t="s">
        <v>8292</v>
      </c>
      <c r="I6003" s="13">
        <v>1</v>
      </c>
      <c r="J6003" s="13">
        <v>13</v>
      </c>
      <c r="K6003" s="13">
        <v>0</v>
      </c>
      <c r="L6003" s="13">
        <v>0</v>
      </c>
      <c r="M6003" s="13">
        <v>0</v>
      </c>
      <c r="N6003" s="57">
        <v>0</v>
      </c>
      <c r="O6003" s="31">
        <v>0</v>
      </c>
      <c r="P6003" s="56" t="s">
        <v>99</v>
      </c>
    </row>
    <row r="6004" spans="1:16" ht="72" x14ac:dyDescent="0.25">
      <c r="A6004" s="34">
        <v>42262</v>
      </c>
      <c r="B6004" s="34">
        <v>42264</v>
      </c>
      <c r="C6004" s="53">
        <v>2015</v>
      </c>
      <c r="D6004" s="35" t="s">
        <v>104</v>
      </c>
      <c r="E6004" s="11" t="s">
        <v>276</v>
      </c>
      <c r="F6004" s="36" t="s">
        <v>92</v>
      </c>
      <c r="G6004" s="11" t="s">
        <v>8293</v>
      </c>
      <c r="H6004" s="9" t="s">
        <v>8294</v>
      </c>
      <c r="I6004" s="13">
        <v>0</v>
      </c>
      <c r="J6004" s="12">
        <v>2330</v>
      </c>
      <c r="K6004" s="13">
        <v>0</v>
      </c>
      <c r="L6004" s="13">
        <v>4</v>
      </c>
      <c r="M6004" s="13">
        <v>0</v>
      </c>
      <c r="N6004" s="57">
        <v>0</v>
      </c>
      <c r="O6004" s="31">
        <v>100.544</v>
      </c>
      <c r="P6004" s="56" t="s">
        <v>298</v>
      </c>
    </row>
    <row r="6005" spans="1:16" ht="144" x14ac:dyDescent="0.25">
      <c r="A6005" s="34">
        <v>42263</v>
      </c>
      <c r="B6005" s="34">
        <v>42265</v>
      </c>
      <c r="C6005" s="53">
        <v>2015</v>
      </c>
      <c r="D6005" s="35" t="s">
        <v>104</v>
      </c>
      <c r="E6005" s="11" t="s">
        <v>276</v>
      </c>
      <c r="F6005" s="36" t="s">
        <v>162</v>
      </c>
      <c r="G6005" s="11" t="s">
        <v>8295</v>
      </c>
      <c r="H6005" s="9" t="s">
        <v>8296</v>
      </c>
      <c r="I6005" s="13">
        <v>6</v>
      </c>
      <c r="J6005" s="12">
        <v>2552</v>
      </c>
      <c r="K6005" s="13">
        <v>34</v>
      </c>
      <c r="L6005" s="13">
        <v>0</v>
      </c>
      <c r="M6005" s="13">
        <v>0</v>
      </c>
      <c r="N6005" s="57">
        <v>0</v>
      </c>
      <c r="O6005" s="29">
        <v>40.314</v>
      </c>
      <c r="P6005" s="36" t="s">
        <v>4834</v>
      </c>
    </row>
    <row r="6006" spans="1:16" ht="48" x14ac:dyDescent="0.25">
      <c r="A6006" s="34">
        <v>42265</v>
      </c>
      <c r="B6006" s="34">
        <v>42267</v>
      </c>
      <c r="C6006" s="53">
        <v>2015</v>
      </c>
      <c r="D6006" s="11" t="s">
        <v>34</v>
      </c>
      <c r="E6006" s="11" t="s">
        <v>35</v>
      </c>
      <c r="F6006" s="36" t="s">
        <v>72</v>
      </c>
      <c r="G6006" s="11" t="s">
        <v>7995</v>
      </c>
      <c r="H6006" s="9" t="s">
        <v>8297</v>
      </c>
      <c r="I6006" s="13">
        <v>0</v>
      </c>
      <c r="J6006" s="12">
        <v>5368</v>
      </c>
      <c r="K6006" s="13">
        <v>0</v>
      </c>
      <c r="L6006" s="13">
        <v>0</v>
      </c>
      <c r="M6006" s="13">
        <v>0</v>
      </c>
      <c r="N6006" s="57">
        <v>0</v>
      </c>
      <c r="O6006" s="31">
        <v>9.6229999999999993</v>
      </c>
      <c r="P6006" s="56" t="s">
        <v>298</v>
      </c>
    </row>
    <row r="6007" spans="1:16" ht="48" x14ac:dyDescent="0.25">
      <c r="A6007" s="34">
        <v>42265</v>
      </c>
      <c r="B6007" s="34">
        <v>42267</v>
      </c>
      <c r="C6007" s="53">
        <v>2015</v>
      </c>
      <c r="D6007" s="11" t="s">
        <v>34</v>
      </c>
      <c r="E6007" s="11" t="s">
        <v>50</v>
      </c>
      <c r="F6007" s="36" t="s">
        <v>72</v>
      </c>
      <c r="G6007" s="11" t="s">
        <v>8298</v>
      </c>
      <c r="H6007" s="9" t="s">
        <v>8299</v>
      </c>
      <c r="I6007" s="13">
        <v>0</v>
      </c>
      <c r="J6007" s="12">
        <v>13754</v>
      </c>
      <c r="K6007" s="13">
        <v>0</v>
      </c>
      <c r="L6007" s="13">
        <v>0</v>
      </c>
      <c r="M6007" s="13">
        <v>0</v>
      </c>
      <c r="N6007" s="57">
        <v>0</v>
      </c>
      <c r="O6007" s="31">
        <v>21.870999999999999</v>
      </c>
      <c r="P6007" s="56" t="s">
        <v>298</v>
      </c>
    </row>
    <row r="6008" spans="1:16" ht="168" x14ac:dyDescent="0.25">
      <c r="A6008" s="34">
        <v>42266</v>
      </c>
      <c r="B6008" s="34">
        <v>42268</v>
      </c>
      <c r="C6008" s="53">
        <v>2015</v>
      </c>
      <c r="D6008" s="11" t="s">
        <v>34</v>
      </c>
      <c r="E6008" s="11" t="s">
        <v>67</v>
      </c>
      <c r="F6008" s="36" t="s">
        <v>59</v>
      </c>
      <c r="G6008" s="11" t="s">
        <v>8300</v>
      </c>
      <c r="H6008" s="9" t="s">
        <v>8301</v>
      </c>
      <c r="I6008" s="13">
        <v>0</v>
      </c>
      <c r="J6008" s="12">
        <v>5106</v>
      </c>
      <c r="K6008" s="13">
        <v>0</v>
      </c>
      <c r="L6008" s="13">
        <v>0</v>
      </c>
      <c r="M6008" s="13">
        <v>0</v>
      </c>
      <c r="N6008" s="57">
        <v>0</v>
      </c>
      <c r="O6008" s="31">
        <v>3.4790000000000001</v>
      </c>
      <c r="P6008" s="36" t="s">
        <v>4834</v>
      </c>
    </row>
    <row r="6009" spans="1:16" ht="72" x14ac:dyDescent="0.25">
      <c r="A6009" s="34">
        <v>42267</v>
      </c>
      <c r="B6009" s="34">
        <v>42267</v>
      </c>
      <c r="C6009" s="53">
        <v>2015</v>
      </c>
      <c r="D6009" s="35" t="s">
        <v>13</v>
      </c>
      <c r="E6009" s="11" t="s">
        <v>112</v>
      </c>
      <c r="F6009" s="36" t="s">
        <v>165</v>
      </c>
      <c r="G6009" s="36" t="s">
        <v>714</v>
      </c>
      <c r="H6009" s="9" t="s">
        <v>8302</v>
      </c>
      <c r="I6009" s="13">
        <v>0</v>
      </c>
      <c r="J6009" s="13">
        <v>300</v>
      </c>
      <c r="K6009" s="13">
        <v>0</v>
      </c>
      <c r="L6009" s="13">
        <v>0</v>
      </c>
      <c r="M6009" s="13">
        <v>0</v>
      </c>
      <c r="N6009" s="57">
        <v>0</v>
      </c>
      <c r="O6009" s="31">
        <v>0</v>
      </c>
      <c r="P6009" s="56" t="s">
        <v>99</v>
      </c>
    </row>
    <row r="6010" spans="1:16" ht="60" x14ac:dyDescent="0.25">
      <c r="A6010" s="34">
        <v>42267</v>
      </c>
      <c r="B6010" s="34">
        <v>42268</v>
      </c>
      <c r="C6010" s="53">
        <v>2015</v>
      </c>
      <c r="D6010" s="11" t="s">
        <v>34</v>
      </c>
      <c r="E6010" s="11" t="s">
        <v>67</v>
      </c>
      <c r="F6010" s="36" t="s">
        <v>47</v>
      </c>
      <c r="G6010" s="36" t="s">
        <v>8303</v>
      </c>
      <c r="H6010" s="9" t="s">
        <v>8304</v>
      </c>
      <c r="I6010" s="13">
        <v>0</v>
      </c>
      <c r="J6010" s="13">
        <v>773970</v>
      </c>
      <c r="K6010" s="13">
        <v>1434</v>
      </c>
      <c r="L6010" s="13">
        <v>59</v>
      </c>
      <c r="M6010" s="13">
        <v>6</v>
      </c>
      <c r="N6010" s="57">
        <v>309.39999999999998</v>
      </c>
      <c r="O6010" s="31">
        <v>823.4</v>
      </c>
      <c r="P6010" s="56" t="s">
        <v>38</v>
      </c>
    </row>
    <row r="6011" spans="1:16" ht="72" x14ac:dyDescent="0.25">
      <c r="A6011" s="34">
        <v>42268</v>
      </c>
      <c r="B6011" s="34">
        <v>42268</v>
      </c>
      <c r="C6011" s="53">
        <v>2015</v>
      </c>
      <c r="D6011" s="35" t="s">
        <v>13</v>
      </c>
      <c r="E6011" s="11" t="s">
        <v>112</v>
      </c>
      <c r="F6011" s="36" t="s">
        <v>62</v>
      </c>
      <c r="G6011" s="36" t="s">
        <v>2122</v>
      </c>
      <c r="H6011" s="9" t="s">
        <v>8305</v>
      </c>
      <c r="I6011" s="13">
        <v>0</v>
      </c>
      <c r="J6011" s="13">
        <v>400</v>
      </c>
      <c r="K6011" s="13">
        <v>8</v>
      </c>
      <c r="L6011" s="13">
        <v>0</v>
      </c>
      <c r="M6011" s="13">
        <v>0</v>
      </c>
      <c r="N6011" s="57">
        <v>0</v>
      </c>
      <c r="O6011" s="31">
        <v>0</v>
      </c>
      <c r="P6011" s="56" t="s">
        <v>99</v>
      </c>
    </row>
    <row r="6012" spans="1:16" ht="72" x14ac:dyDescent="0.25">
      <c r="A6012" s="34">
        <v>42268</v>
      </c>
      <c r="B6012" s="34">
        <v>42268</v>
      </c>
      <c r="C6012" s="53">
        <v>2015</v>
      </c>
      <c r="D6012" s="35" t="s">
        <v>13</v>
      </c>
      <c r="E6012" s="11" t="s">
        <v>112</v>
      </c>
      <c r="F6012" s="36" t="s">
        <v>155</v>
      </c>
      <c r="G6012" s="36" t="s">
        <v>1252</v>
      </c>
      <c r="H6012" s="9" t="s">
        <v>8306</v>
      </c>
      <c r="I6012" s="13">
        <v>0</v>
      </c>
      <c r="J6012" s="13">
        <v>1</v>
      </c>
      <c r="K6012" s="13">
        <v>0</v>
      </c>
      <c r="L6012" s="13">
        <v>0</v>
      </c>
      <c r="M6012" s="13">
        <v>0</v>
      </c>
      <c r="N6012" s="57">
        <v>0</v>
      </c>
      <c r="O6012" s="31">
        <v>0</v>
      </c>
      <c r="P6012" s="56" t="s">
        <v>99</v>
      </c>
    </row>
    <row r="6013" spans="1:16" ht="72" x14ac:dyDescent="0.25">
      <c r="A6013" s="34">
        <v>42269</v>
      </c>
      <c r="B6013" s="34">
        <v>42269</v>
      </c>
      <c r="C6013" s="53">
        <v>2015</v>
      </c>
      <c r="D6013" s="35" t="s">
        <v>115</v>
      </c>
      <c r="E6013" s="11" t="s">
        <v>116</v>
      </c>
      <c r="F6013" s="36" t="s">
        <v>51</v>
      </c>
      <c r="G6013" s="36" t="s">
        <v>310</v>
      </c>
      <c r="H6013" s="9" t="s">
        <v>8307</v>
      </c>
      <c r="I6013" s="13">
        <v>0</v>
      </c>
      <c r="J6013" s="13">
        <v>38</v>
      </c>
      <c r="K6013" s="13">
        <v>0</v>
      </c>
      <c r="L6013" s="13">
        <v>0</v>
      </c>
      <c r="M6013" s="13">
        <v>0</v>
      </c>
      <c r="N6013" s="57">
        <v>0</v>
      </c>
      <c r="O6013" s="31">
        <v>0</v>
      </c>
      <c r="P6013" s="56" t="s">
        <v>99</v>
      </c>
    </row>
    <row r="6014" spans="1:16" ht="72" x14ac:dyDescent="0.25">
      <c r="A6014" s="34">
        <v>42270</v>
      </c>
      <c r="B6014" s="34">
        <v>42270</v>
      </c>
      <c r="C6014" s="53">
        <v>2015</v>
      </c>
      <c r="D6014" s="35" t="s">
        <v>13</v>
      </c>
      <c r="E6014" s="11" t="s">
        <v>125</v>
      </c>
      <c r="F6014" s="36" t="s">
        <v>19</v>
      </c>
      <c r="G6014" s="36" t="s">
        <v>641</v>
      </c>
      <c r="H6014" s="9" t="s">
        <v>8308</v>
      </c>
      <c r="I6014" s="13">
        <v>0</v>
      </c>
      <c r="J6014" s="13">
        <v>2</v>
      </c>
      <c r="K6014" s="13">
        <v>0</v>
      </c>
      <c r="L6014" s="13">
        <v>0</v>
      </c>
      <c r="M6014" s="13">
        <v>0</v>
      </c>
      <c r="N6014" s="57">
        <v>0</v>
      </c>
      <c r="O6014" s="31">
        <v>0</v>
      </c>
      <c r="P6014" s="56" t="s">
        <v>99</v>
      </c>
    </row>
    <row r="6015" spans="1:16" ht="48" x14ac:dyDescent="0.25">
      <c r="A6015" s="34">
        <v>42270</v>
      </c>
      <c r="B6015" s="34">
        <v>42270</v>
      </c>
      <c r="C6015" s="53">
        <v>2015</v>
      </c>
      <c r="D6015" s="35" t="s">
        <v>115</v>
      </c>
      <c r="E6015" s="11" t="s">
        <v>116</v>
      </c>
      <c r="F6015" s="36" t="s">
        <v>75</v>
      </c>
      <c r="G6015" s="36" t="s">
        <v>679</v>
      </c>
      <c r="H6015" s="9" t="s">
        <v>8309</v>
      </c>
      <c r="I6015" s="13">
        <v>0</v>
      </c>
      <c r="J6015" s="13">
        <v>26</v>
      </c>
      <c r="K6015" s="13">
        <v>0</v>
      </c>
      <c r="L6015" s="13">
        <v>0</v>
      </c>
      <c r="M6015" s="13">
        <v>0</v>
      </c>
      <c r="N6015" s="57">
        <v>0</v>
      </c>
      <c r="O6015" s="31">
        <v>0</v>
      </c>
      <c r="P6015" s="56" t="s">
        <v>99</v>
      </c>
    </row>
    <row r="6016" spans="1:16" ht="84" x14ac:dyDescent="0.25">
      <c r="A6016" s="34">
        <v>42270</v>
      </c>
      <c r="B6016" s="34">
        <v>42270</v>
      </c>
      <c r="C6016" s="53">
        <v>2015</v>
      </c>
      <c r="D6016" s="35" t="s">
        <v>115</v>
      </c>
      <c r="E6016" s="11" t="s">
        <v>352</v>
      </c>
      <c r="F6016" s="36" t="s">
        <v>51</v>
      </c>
      <c r="G6016" s="36" t="s">
        <v>8310</v>
      </c>
      <c r="H6016" s="9" t="s">
        <v>8311</v>
      </c>
      <c r="I6016" s="13">
        <v>3</v>
      </c>
      <c r="J6016" s="12">
        <v>5</v>
      </c>
      <c r="K6016" s="13">
        <v>0</v>
      </c>
      <c r="L6016" s="13">
        <v>0</v>
      </c>
      <c r="M6016" s="13">
        <v>0</v>
      </c>
      <c r="N6016" s="57">
        <v>0</v>
      </c>
      <c r="O6016" s="31">
        <v>0</v>
      </c>
      <c r="P6016" s="56" t="s">
        <v>99</v>
      </c>
    </row>
    <row r="6017" spans="1:16" ht="60" x14ac:dyDescent="0.25">
      <c r="A6017" s="34">
        <v>42272</v>
      </c>
      <c r="B6017" s="34">
        <v>42272</v>
      </c>
      <c r="C6017" s="53">
        <v>2015</v>
      </c>
      <c r="D6017" s="11" t="s">
        <v>34</v>
      </c>
      <c r="E6017" s="11" t="s">
        <v>50</v>
      </c>
      <c r="F6017" s="36" t="s">
        <v>162</v>
      </c>
      <c r="G6017" s="9" t="s">
        <v>8312</v>
      </c>
      <c r="H6017" s="9" t="s">
        <v>8313</v>
      </c>
      <c r="I6017" s="13">
        <v>0</v>
      </c>
      <c r="J6017" s="12">
        <v>3945</v>
      </c>
      <c r="K6017" s="13">
        <v>0</v>
      </c>
      <c r="L6017" s="13">
        <v>0</v>
      </c>
      <c r="M6017" s="13">
        <v>0</v>
      </c>
      <c r="N6017" s="57">
        <v>0</v>
      </c>
      <c r="O6017" s="31">
        <v>5.0149999999999997</v>
      </c>
      <c r="P6017" s="56" t="s">
        <v>298</v>
      </c>
    </row>
    <row r="6018" spans="1:16" ht="120" x14ac:dyDescent="0.25">
      <c r="A6018" s="34">
        <v>42273</v>
      </c>
      <c r="B6018" s="34">
        <v>42273</v>
      </c>
      <c r="C6018" s="53">
        <v>2015</v>
      </c>
      <c r="D6018" s="35" t="s">
        <v>115</v>
      </c>
      <c r="E6018" s="11" t="s">
        <v>116</v>
      </c>
      <c r="F6018" s="36" t="s">
        <v>92</v>
      </c>
      <c r="G6018" s="36" t="s">
        <v>8314</v>
      </c>
      <c r="H6018" s="9" t="s">
        <v>8315</v>
      </c>
      <c r="I6018" s="13">
        <v>0</v>
      </c>
      <c r="J6018" s="13">
        <v>3</v>
      </c>
      <c r="K6018" s="13">
        <v>0</v>
      </c>
      <c r="L6018" s="13">
        <v>0</v>
      </c>
      <c r="M6018" s="13">
        <v>0</v>
      </c>
      <c r="N6018" s="57">
        <v>0</v>
      </c>
      <c r="O6018" s="31">
        <v>0</v>
      </c>
      <c r="P6018" s="56" t="s">
        <v>99</v>
      </c>
    </row>
    <row r="6019" spans="1:16" ht="48" x14ac:dyDescent="0.25">
      <c r="A6019" s="34">
        <v>42275</v>
      </c>
      <c r="B6019" s="34">
        <v>42276</v>
      </c>
      <c r="C6019" s="53">
        <v>2015</v>
      </c>
      <c r="D6019" s="11" t="s">
        <v>34</v>
      </c>
      <c r="E6019" s="11" t="s">
        <v>67</v>
      </c>
      <c r="F6019" s="36" t="s">
        <v>15</v>
      </c>
      <c r="G6019" s="9" t="s">
        <v>8316</v>
      </c>
      <c r="H6019" s="9" t="s">
        <v>8317</v>
      </c>
      <c r="I6019" s="13">
        <v>0</v>
      </c>
      <c r="J6019" s="12">
        <v>104500</v>
      </c>
      <c r="K6019" s="12">
        <v>0</v>
      </c>
      <c r="L6019" s="12">
        <v>0</v>
      </c>
      <c r="M6019" s="12">
        <v>0</v>
      </c>
      <c r="N6019" s="39">
        <v>0</v>
      </c>
      <c r="O6019" s="31">
        <v>4.93</v>
      </c>
      <c r="P6019" s="56" t="s">
        <v>298</v>
      </c>
    </row>
    <row r="6020" spans="1:16" ht="168" x14ac:dyDescent="0.25">
      <c r="A6020" s="34">
        <v>42276</v>
      </c>
      <c r="B6020" s="34">
        <v>42276</v>
      </c>
      <c r="C6020" s="53">
        <v>2015</v>
      </c>
      <c r="D6020" s="35" t="s">
        <v>109</v>
      </c>
      <c r="E6020" s="50" t="s">
        <v>8135</v>
      </c>
      <c r="F6020" s="36" t="s">
        <v>189</v>
      </c>
      <c r="G6020" s="36" t="s">
        <v>289</v>
      </c>
      <c r="H6020" s="9" t="s">
        <v>8318</v>
      </c>
      <c r="I6020" s="13">
        <v>0</v>
      </c>
      <c r="J6020" s="13">
        <v>0</v>
      </c>
      <c r="K6020" s="13">
        <v>0</v>
      </c>
      <c r="L6020" s="13">
        <v>0</v>
      </c>
      <c r="M6020" s="13">
        <v>0</v>
      </c>
      <c r="N6020" s="57">
        <v>0</v>
      </c>
      <c r="O6020" s="31">
        <v>6.0000000000000001E-3</v>
      </c>
      <c r="P6020" s="56" t="s">
        <v>99</v>
      </c>
    </row>
    <row r="6021" spans="1:16" ht="84" x14ac:dyDescent="0.25">
      <c r="A6021" s="34">
        <v>42279</v>
      </c>
      <c r="B6021" s="34">
        <v>42279</v>
      </c>
      <c r="C6021" s="53">
        <v>2015</v>
      </c>
      <c r="D6021" s="35" t="s">
        <v>115</v>
      </c>
      <c r="E6021" s="11" t="s">
        <v>116</v>
      </c>
      <c r="F6021" s="36" t="s">
        <v>32</v>
      </c>
      <c r="G6021" s="36" t="s">
        <v>32</v>
      </c>
      <c r="H6021" s="9" t="s">
        <v>8319</v>
      </c>
      <c r="I6021" s="13">
        <v>0</v>
      </c>
      <c r="J6021" s="13">
        <v>4</v>
      </c>
      <c r="K6021" s="13">
        <v>0</v>
      </c>
      <c r="L6021" s="13">
        <v>0</v>
      </c>
      <c r="M6021" s="13">
        <v>0</v>
      </c>
      <c r="N6021" s="57">
        <v>0</v>
      </c>
      <c r="O6021" s="31">
        <v>0</v>
      </c>
      <c r="P6021" s="56" t="s">
        <v>99</v>
      </c>
    </row>
    <row r="6022" spans="1:16" ht="84" x14ac:dyDescent="0.25">
      <c r="A6022" s="34">
        <v>42280</v>
      </c>
      <c r="B6022" s="34">
        <v>42280</v>
      </c>
      <c r="C6022" s="53">
        <v>2015</v>
      </c>
      <c r="D6022" s="35" t="s">
        <v>104</v>
      </c>
      <c r="E6022" s="11" t="s">
        <v>276</v>
      </c>
      <c r="F6022" s="36" t="s">
        <v>15</v>
      </c>
      <c r="G6022" s="36" t="s">
        <v>8320</v>
      </c>
      <c r="H6022" s="9" t="s">
        <v>8321</v>
      </c>
      <c r="I6022" s="13">
        <v>0</v>
      </c>
      <c r="J6022" s="13">
        <v>0</v>
      </c>
      <c r="K6022" s="13">
        <v>62</v>
      </c>
      <c r="L6022" s="13">
        <v>0</v>
      </c>
      <c r="M6022" s="13">
        <v>0</v>
      </c>
      <c r="N6022" s="57">
        <v>0</v>
      </c>
      <c r="O6022" s="31">
        <v>2.4</v>
      </c>
      <c r="P6022" s="56" t="s">
        <v>99</v>
      </c>
    </row>
    <row r="6023" spans="1:16" ht="36" x14ac:dyDescent="0.25">
      <c r="A6023" s="34">
        <v>42280</v>
      </c>
      <c r="B6023" s="34">
        <v>42281</v>
      </c>
      <c r="C6023" s="53">
        <v>2015</v>
      </c>
      <c r="D6023" s="11" t="s">
        <v>34</v>
      </c>
      <c r="E6023" s="11" t="s">
        <v>35</v>
      </c>
      <c r="F6023" s="36" t="s">
        <v>47</v>
      </c>
      <c r="G6023" s="11" t="s">
        <v>8322</v>
      </c>
      <c r="H6023" s="9" t="s">
        <v>8323</v>
      </c>
      <c r="I6023" s="13">
        <v>0</v>
      </c>
      <c r="J6023" s="12">
        <v>12039</v>
      </c>
      <c r="K6023" s="12">
        <v>0</v>
      </c>
      <c r="L6023" s="12">
        <v>0</v>
      </c>
      <c r="M6023" s="12">
        <v>0</v>
      </c>
      <c r="N6023" s="39">
        <v>0</v>
      </c>
      <c r="O6023" s="31">
        <v>16.558</v>
      </c>
      <c r="P6023" s="56" t="s">
        <v>298</v>
      </c>
    </row>
    <row r="6024" spans="1:16" ht="72" x14ac:dyDescent="0.25">
      <c r="A6024" s="34">
        <v>42280</v>
      </c>
      <c r="B6024" s="34">
        <v>42280</v>
      </c>
      <c r="C6024" s="53">
        <v>2015</v>
      </c>
      <c r="D6024" s="11" t="s">
        <v>34</v>
      </c>
      <c r="E6024" s="11" t="s">
        <v>50</v>
      </c>
      <c r="F6024" s="36" t="s">
        <v>72</v>
      </c>
      <c r="G6024" s="11" t="s">
        <v>430</v>
      </c>
      <c r="H6024" s="9" t="s">
        <v>8324</v>
      </c>
      <c r="I6024" s="13">
        <v>0</v>
      </c>
      <c r="J6024" s="12">
        <v>3750</v>
      </c>
      <c r="K6024" s="12">
        <v>0</v>
      </c>
      <c r="L6024" s="12">
        <v>16</v>
      </c>
      <c r="M6024" s="12">
        <v>0</v>
      </c>
      <c r="N6024" s="39">
        <v>0</v>
      </c>
      <c r="O6024" s="31">
        <v>168.85799999999998</v>
      </c>
      <c r="P6024" s="56" t="s">
        <v>298</v>
      </c>
    </row>
    <row r="6025" spans="1:16" ht="60" x14ac:dyDescent="0.25">
      <c r="A6025" s="34">
        <v>42283</v>
      </c>
      <c r="B6025" s="34">
        <v>42283</v>
      </c>
      <c r="C6025" s="53">
        <v>2015</v>
      </c>
      <c r="D6025" s="35" t="s">
        <v>115</v>
      </c>
      <c r="E6025" s="11" t="s">
        <v>116</v>
      </c>
      <c r="F6025" s="36" t="s">
        <v>162</v>
      </c>
      <c r="G6025" s="36" t="s">
        <v>971</v>
      </c>
      <c r="H6025" s="9" t="s">
        <v>8325</v>
      </c>
      <c r="I6025" s="13">
        <v>2</v>
      </c>
      <c r="J6025" s="13">
        <v>2</v>
      </c>
      <c r="K6025" s="13">
        <v>0</v>
      </c>
      <c r="L6025" s="13">
        <v>0</v>
      </c>
      <c r="M6025" s="13">
        <v>0</v>
      </c>
      <c r="N6025" s="57">
        <v>0</v>
      </c>
      <c r="O6025" s="31">
        <v>114.5</v>
      </c>
      <c r="P6025" s="56" t="s">
        <v>99</v>
      </c>
    </row>
    <row r="6026" spans="1:16" ht="48" x14ac:dyDescent="0.25">
      <c r="A6026" s="34">
        <v>42283</v>
      </c>
      <c r="B6026" s="34">
        <v>42283</v>
      </c>
      <c r="C6026" s="53">
        <v>2015</v>
      </c>
      <c r="D6026" s="11" t="s">
        <v>34</v>
      </c>
      <c r="E6026" s="11" t="s">
        <v>333</v>
      </c>
      <c r="F6026" s="36" t="s">
        <v>21</v>
      </c>
      <c r="G6026" s="11" t="s">
        <v>2176</v>
      </c>
      <c r="H6026" s="9" t="s">
        <v>8326</v>
      </c>
      <c r="I6026" s="13">
        <v>0</v>
      </c>
      <c r="J6026" s="12">
        <v>28809</v>
      </c>
      <c r="K6026" s="12">
        <v>0</v>
      </c>
      <c r="L6026" s="12">
        <v>0</v>
      </c>
      <c r="M6026" s="12">
        <v>0</v>
      </c>
      <c r="N6026" s="39">
        <v>0</v>
      </c>
      <c r="O6026" s="31">
        <v>21.707000000000001</v>
      </c>
      <c r="P6026" s="56" t="s">
        <v>298</v>
      </c>
    </row>
    <row r="6027" spans="1:16" ht="156" x14ac:dyDescent="0.25">
      <c r="A6027" s="34">
        <v>42285</v>
      </c>
      <c r="B6027" s="34">
        <v>42285</v>
      </c>
      <c r="C6027" s="53">
        <v>2015</v>
      </c>
      <c r="D6027" s="11" t="s">
        <v>34</v>
      </c>
      <c r="E6027" s="11" t="s">
        <v>35</v>
      </c>
      <c r="F6027" s="36" t="s">
        <v>57</v>
      </c>
      <c r="G6027" s="11" t="s">
        <v>828</v>
      </c>
      <c r="H6027" s="9" t="s">
        <v>8327</v>
      </c>
      <c r="I6027" s="13">
        <v>0</v>
      </c>
      <c r="J6027" s="12">
        <v>4000</v>
      </c>
      <c r="K6027" s="12">
        <v>1</v>
      </c>
      <c r="L6027" s="12">
        <v>13</v>
      </c>
      <c r="M6027" s="12">
        <v>0</v>
      </c>
      <c r="N6027" s="39">
        <v>0</v>
      </c>
      <c r="O6027" s="31">
        <v>13.993</v>
      </c>
      <c r="P6027" s="36" t="s">
        <v>4834</v>
      </c>
    </row>
    <row r="6028" spans="1:16" ht="120" x14ac:dyDescent="0.25">
      <c r="A6028" s="34">
        <v>42287</v>
      </c>
      <c r="B6028" s="34">
        <v>42287</v>
      </c>
      <c r="C6028" s="53">
        <v>2015</v>
      </c>
      <c r="D6028" s="35" t="s">
        <v>115</v>
      </c>
      <c r="E6028" s="11" t="s">
        <v>116</v>
      </c>
      <c r="F6028" s="36" t="s">
        <v>51</v>
      </c>
      <c r="G6028" s="36" t="s">
        <v>570</v>
      </c>
      <c r="H6028" s="9" t="s">
        <v>8328</v>
      </c>
      <c r="I6028" s="13">
        <v>0</v>
      </c>
      <c r="J6028" s="13">
        <v>1</v>
      </c>
      <c r="K6028" s="13">
        <v>0</v>
      </c>
      <c r="L6028" s="13">
        <v>0</v>
      </c>
      <c r="M6028" s="13">
        <v>0</v>
      </c>
      <c r="N6028" s="57">
        <v>0</v>
      </c>
      <c r="O6028" s="31">
        <v>0</v>
      </c>
      <c r="P6028" s="56" t="s">
        <v>99</v>
      </c>
    </row>
    <row r="6029" spans="1:16" ht="72" x14ac:dyDescent="0.25">
      <c r="A6029" s="34">
        <v>42293</v>
      </c>
      <c r="B6029" s="34">
        <v>42293</v>
      </c>
      <c r="C6029" s="53">
        <v>2015</v>
      </c>
      <c r="D6029" s="35" t="s">
        <v>115</v>
      </c>
      <c r="E6029" s="11" t="s">
        <v>116</v>
      </c>
      <c r="F6029" s="36" t="s">
        <v>253</v>
      </c>
      <c r="G6029" s="36" t="s">
        <v>3503</v>
      </c>
      <c r="H6029" s="9" t="s">
        <v>8329</v>
      </c>
      <c r="I6029" s="13">
        <v>2</v>
      </c>
      <c r="J6029" s="13">
        <v>28</v>
      </c>
      <c r="K6029" s="13">
        <v>0</v>
      </c>
      <c r="L6029" s="13">
        <v>0</v>
      </c>
      <c r="M6029" s="13">
        <v>0</v>
      </c>
      <c r="N6029" s="57">
        <v>0</v>
      </c>
      <c r="O6029" s="31">
        <v>0.42</v>
      </c>
      <c r="P6029" s="56" t="s">
        <v>99</v>
      </c>
    </row>
    <row r="6030" spans="1:16" ht="84" x14ac:dyDescent="0.25">
      <c r="A6030" s="34">
        <v>42293</v>
      </c>
      <c r="B6030" s="34">
        <v>42294</v>
      </c>
      <c r="C6030" s="53">
        <v>2015</v>
      </c>
      <c r="D6030" s="11" t="s">
        <v>34</v>
      </c>
      <c r="E6030" s="11" t="s">
        <v>35</v>
      </c>
      <c r="F6030" s="36" t="s">
        <v>30</v>
      </c>
      <c r="G6030" s="9" t="s">
        <v>8330</v>
      </c>
      <c r="H6030" s="9" t="s">
        <v>8331</v>
      </c>
      <c r="I6030" s="12">
        <v>0</v>
      </c>
      <c r="J6030" s="12">
        <v>50891</v>
      </c>
      <c r="K6030" s="12">
        <v>835</v>
      </c>
      <c r="L6030" s="12">
        <v>59</v>
      </c>
      <c r="M6030" s="13">
        <v>0</v>
      </c>
      <c r="N6030" s="57">
        <v>0</v>
      </c>
      <c r="O6030" s="31">
        <v>715.79</v>
      </c>
      <c r="P6030" s="36" t="s">
        <v>4834</v>
      </c>
    </row>
    <row r="6031" spans="1:16" ht="228" x14ac:dyDescent="0.25">
      <c r="A6031" s="34">
        <v>42293</v>
      </c>
      <c r="B6031" s="34">
        <v>42297</v>
      </c>
      <c r="C6031" s="53">
        <v>2015</v>
      </c>
      <c r="D6031" s="11" t="s">
        <v>34</v>
      </c>
      <c r="E6031" s="11" t="s">
        <v>50</v>
      </c>
      <c r="F6031" s="36" t="s">
        <v>162</v>
      </c>
      <c r="G6031" s="9" t="s">
        <v>8332</v>
      </c>
      <c r="H6031" s="9" t="s">
        <v>8333</v>
      </c>
      <c r="I6031" s="12">
        <v>0</v>
      </c>
      <c r="J6031" s="12">
        <v>40465</v>
      </c>
      <c r="K6031" s="12">
        <v>78</v>
      </c>
      <c r="L6031" s="12">
        <v>97</v>
      </c>
      <c r="M6031" s="12">
        <v>0</v>
      </c>
      <c r="N6031" s="39">
        <v>0</v>
      </c>
      <c r="O6031" s="31">
        <v>2183.9920000000002</v>
      </c>
      <c r="P6031" s="36" t="s">
        <v>4834</v>
      </c>
    </row>
    <row r="6032" spans="1:16" ht="60" x14ac:dyDescent="0.25">
      <c r="A6032" s="34">
        <v>42293</v>
      </c>
      <c r="B6032" s="34">
        <v>42298</v>
      </c>
      <c r="C6032" s="53">
        <v>2015</v>
      </c>
      <c r="D6032" s="11" t="s">
        <v>34</v>
      </c>
      <c r="E6032" s="11" t="s">
        <v>50</v>
      </c>
      <c r="F6032" s="36" t="s">
        <v>162</v>
      </c>
      <c r="G6032" s="11" t="s">
        <v>8334</v>
      </c>
      <c r="H6032" s="9" t="s">
        <v>8335</v>
      </c>
      <c r="I6032" s="12">
        <v>0</v>
      </c>
      <c r="J6032" s="12">
        <v>4003</v>
      </c>
      <c r="K6032" s="12">
        <v>0</v>
      </c>
      <c r="L6032" s="12">
        <v>0</v>
      </c>
      <c r="M6032" s="12">
        <v>0</v>
      </c>
      <c r="N6032" s="39">
        <v>0</v>
      </c>
      <c r="O6032" s="31">
        <v>5.4329999999999998</v>
      </c>
      <c r="P6032" s="11" t="s">
        <v>298</v>
      </c>
    </row>
    <row r="6033" spans="1:16" ht="36" x14ac:dyDescent="0.25">
      <c r="A6033" s="34">
        <v>42295</v>
      </c>
      <c r="B6033" s="34">
        <v>42295</v>
      </c>
      <c r="C6033" s="53">
        <v>2015</v>
      </c>
      <c r="D6033" s="11" t="s">
        <v>34</v>
      </c>
      <c r="E6033" s="11" t="s">
        <v>35</v>
      </c>
      <c r="F6033" s="36" t="s">
        <v>30</v>
      </c>
      <c r="G6033" s="36" t="s">
        <v>8336</v>
      </c>
      <c r="H6033" s="9" t="s">
        <v>8337</v>
      </c>
      <c r="I6033" s="12">
        <v>0</v>
      </c>
      <c r="J6033" s="12">
        <v>600</v>
      </c>
      <c r="K6033" s="12">
        <v>150</v>
      </c>
      <c r="L6033" s="12">
        <v>0</v>
      </c>
      <c r="M6033" s="12">
        <v>0</v>
      </c>
      <c r="N6033" s="39">
        <v>0</v>
      </c>
      <c r="O6033" s="31">
        <v>0.158</v>
      </c>
      <c r="P6033" s="56" t="s">
        <v>99</v>
      </c>
    </row>
    <row r="6034" spans="1:16" ht="60" x14ac:dyDescent="0.25">
      <c r="A6034" s="34">
        <v>42295</v>
      </c>
      <c r="B6034" s="34">
        <v>42297</v>
      </c>
      <c r="C6034" s="53">
        <v>2015</v>
      </c>
      <c r="D6034" s="11" t="s">
        <v>34</v>
      </c>
      <c r="E6034" s="11" t="s">
        <v>35</v>
      </c>
      <c r="F6034" s="36" t="s">
        <v>36</v>
      </c>
      <c r="G6034" s="11" t="s">
        <v>8338</v>
      </c>
      <c r="H6034" s="9" t="s">
        <v>8339</v>
      </c>
      <c r="I6034" s="13">
        <v>0</v>
      </c>
      <c r="J6034" s="12">
        <v>3408</v>
      </c>
      <c r="K6034" s="13">
        <v>0</v>
      </c>
      <c r="L6034" s="13">
        <v>0</v>
      </c>
      <c r="M6034" s="13">
        <v>0</v>
      </c>
      <c r="N6034" s="57">
        <v>0</v>
      </c>
      <c r="O6034" s="31">
        <v>334.32</v>
      </c>
      <c r="P6034" s="56" t="s">
        <v>298</v>
      </c>
    </row>
    <row r="6035" spans="1:16" ht="24" x14ac:dyDescent="0.25">
      <c r="A6035" s="38">
        <v>42295</v>
      </c>
      <c r="B6035" s="38">
        <v>42297</v>
      </c>
      <c r="C6035" s="53">
        <v>2015</v>
      </c>
      <c r="D6035" s="35" t="s">
        <v>104</v>
      </c>
      <c r="E6035" s="11" t="s">
        <v>276</v>
      </c>
      <c r="F6035" s="36" t="s">
        <v>92</v>
      </c>
      <c r="G6035" s="36" t="s">
        <v>8340</v>
      </c>
      <c r="H6035" s="9" t="s">
        <v>8341</v>
      </c>
      <c r="I6035" s="12">
        <v>0</v>
      </c>
      <c r="J6035" s="12">
        <v>0</v>
      </c>
      <c r="K6035" s="12">
        <v>0</v>
      </c>
      <c r="L6035" s="12">
        <v>0</v>
      </c>
      <c r="M6035" s="12">
        <v>0</v>
      </c>
      <c r="N6035" s="39">
        <v>0</v>
      </c>
      <c r="O6035" s="31">
        <v>35.881</v>
      </c>
      <c r="P6035" s="56" t="s">
        <v>8342</v>
      </c>
    </row>
    <row r="6036" spans="1:16" ht="36" x14ac:dyDescent="0.25">
      <c r="A6036" s="38">
        <v>42297</v>
      </c>
      <c r="B6036" s="38">
        <v>42298</v>
      </c>
      <c r="C6036" s="53">
        <v>2015</v>
      </c>
      <c r="D6036" s="11" t="s">
        <v>34</v>
      </c>
      <c r="E6036" s="11" t="s">
        <v>333</v>
      </c>
      <c r="F6036" s="36" t="s">
        <v>21</v>
      </c>
      <c r="G6036" s="36" t="s">
        <v>2176</v>
      </c>
      <c r="H6036" s="9" t="s">
        <v>8343</v>
      </c>
      <c r="I6036" s="13">
        <v>0</v>
      </c>
      <c r="J6036" s="12">
        <v>255</v>
      </c>
      <c r="K6036" s="12">
        <v>51</v>
      </c>
      <c r="L6036" s="12">
        <v>18</v>
      </c>
      <c r="M6036" s="12">
        <v>0</v>
      </c>
      <c r="N6036" s="39">
        <v>0</v>
      </c>
      <c r="O6036" s="31">
        <v>240.72300000000001</v>
      </c>
      <c r="P6036" s="56" t="s">
        <v>298</v>
      </c>
    </row>
    <row r="6037" spans="1:16" ht="240" x14ac:dyDescent="0.25">
      <c r="A6037" s="34">
        <v>42299</v>
      </c>
      <c r="B6037" s="34">
        <v>42301</v>
      </c>
      <c r="C6037" s="53">
        <v>2015</v>
      </c>
      <c r="D6037" s="11" t="s">
        <v>34</v>
      </c>
      <c r="E6037" s="11" t="s">
        <v>67</v>
      </c>
      <c r="F6037" s="36" t="s">
        <v>19</v>
      </c>
      <c r="G6037" s="9" t="s">
        <v>8344</v>
      </c>
      <c r="H6037" s="9" t="s">
        <v>8345</v>
      </c>
      <c r="I6037" s="13">
        <v>0</v>
      </c>
      <c r="J6037" s="12">
        <v>76823</v>
      </c>
      <c r="K6037" s="13">
        <v>220</v>
      </c>
      <c r="L6037" s="13">
        <v>140</v>
      </c>
      <c r="M6037" s="13">
        <v>24</v>
      </c>
      <c r="N6037" s="57">
        <v>10305.4</v>
      </c>
      <c r="O6037" s="31">
        <v>1108.0999999999999</v>
      </c>
      <c r="P6037" s="56" t="s">
        <v>298</v>
      </c>
    </row>
    <row r="6038" spans="1:16" ht="120" x14ac:dyDescent="0.25">
      <c r="A6038" s="34">
        <v>42299</v>
      </c>
      <c r="B6038" s="34">
        <v>42301</v>
      </c>
      <c r="C6038" s="53">
        <v>2015</v>
      </c>
      <c r="D6038" s="11" t="s">
        <v>34</v>
      </c>
      <c r="E6038" s="11" t="s">
        <v>67</v>
      </c>
      <c r="F6038" s="36" t="s">
        <v>78</v>
      </c>
      <c r="G6038" s="9" t="s">
        <v>8346</v>
      </c>
      <c r="H6038" s="9" t="s">
        <v>8347</v>
      </c>
      <c r="I6038" s="13">
        <v>0</v>
      </c>
      <c r="J6038" s="12">
        <v>17862</v>
      </c>
      <c r="K6038" s="13">
        <v>1242</v>
      </c>
      <c r="L6038" s="13">
        <v>186</v>
      </c>
      <c r="M6038" s="13">
        <v>21</v>
      </c>
      <c r="N6038" s="57">
        <v>0</v>
      </c>
      <c r="O6038" s="31">
        <v>1744.1</v>
      </c>
      <c r="P6038" s="56" t="s">
        <v>298</v>
      </c>
    </row>
    <row r="6039" spans="1:16" ht="72" x14ac:dyDescent="0.25">
      <c r="A6039" s="34">
        <v>42299</v>
      </c>
      <c r="B6039" s="34">
        <v>42301</v>
      </c>
      <c r="C6039" s="53">
        <v>2015</v>
      </c>
      <c r="D6039" s="11" t="s">
        <v>34</v>
      </c>
      <c r="E6039" s="11" t="s">
        <v>67</v>
      </c>
      <c r="F6039" s="36" t="s">
        <v>75</v>
      </c>
      <c r="G6039" s="9" t="s">
        <v>8348</v>
      </c>
      <c r="H6039" s="9" t="s">
        <v>8349</v>
      </c>
      <c r="I6039" s="12">
        <v>0</v>
      </c>
      <c r="J6039" s="13" t="s">
        <v>145</v>
      </c>
      <c r="K6039" s="12">
        <v>0</v>
      </c>
      <c r="L6039" s="12">
        <v>0</v>
      </c>
      <c r="M6039" s="12">
        <v>0</v>
      </c>
      <c r="N6039" s="39">
        <v>0</v>
      </c>
      <c r="O6039" s="31">
        <v>720.3</v>
      </c>
      <c r="P6039" s="56" t="s">
        <v>298</v>
      </c>
    </row>
    <row r="6040" spans="1:16" ht="72" x14ac:dyDescent="0.25">
      <c r="A6040" s="34">
        <v>42299</v>
      </c>
      <c r="B6040" s="34">
        <v>42301</v>
      </c>
      <c r="C6040" s="53">
        <v>2015</v>
      </c>
      <c r="D6040" s="11" t="s">
        <v>34</v>
      </c>
      <c r="E6040" s="11" t="s">
        <v>67</v>
      </c>
      <c r="F6040" s="36" t="s">
        <v>77</v>
      </c>
      <c r="G6040" s="9" t="s">
        <v>8350</v>
      </c>
      <c r="H6040" s="9" t="s">
        <v>8351</v>
      </c>
      <c r="I6040" s="12">
        <v>0</v>
      </c>
      <c r="J6040" s="12">
        <v>15010</v>
      </c>
      <c r="K6040" s="12">
        <v>0</v>
      </c>
      <c r="L6040" s="12">
        <v>0</v>
      </c>
      <c r="M6040" s="12">
        <v>0</v>
      </c>
      <c r="N6040" s="39">
        <v>0</v>
      </c>
      <c r="O6040" s="31">
        <v>7.5</v>
      </c>
      <c r="P6040" s="56" t="s">
        <v>298</v>
      </c>
    </row>
    <row r="6041" spans="1:16" ht="48" x14ac:dyDescent="0.25">
      <c r="A6041" s="34">
        <v>42300</v>
      </c>
      <c r="B6041" s="34">
        <v>42300</v>
      </c>
      <c r="C6041" s="53">
        <v>2015</v>
      </c>
      <c r="D6041" s="35" t="s">
        <v>115</v>
      </c>
      <c r="E6041" s="11" t="s">
        <v>116</v>
      </c>
      <c r="F6041" s="36" t="s">
        <v>97</v>
      </c>
      <c r="G6041" s="36" t="s">
        <v>1416</v>
      </c>
      <c r="H6041" s="9" t="s">
        <v>8352</v>
      </c>
      <c r="I6041" s="13">
        <v>2</v>
      </c>
      <c r="J6041" s="12">
        <v>2</v>
      </c>
      <c r="K6041" s="13">
        <v>0</v>
      </c>
      <c r="L6041" s="13">
        <v>0</v>
      </c>
      <c r="M6041" s="13">
        <v>0</v>
      </c>
      <c r="N6041" s="57">
        <v>0</v>
      </c>
      <c r="O6041" s="31">
        <v>2.375</v>
      </c>
      <c r="P6041" s="56" t="s">
        <v>99</v>
      </c>
    </row>
    <row r="6042" spans="1:16" ht="72" x14ac:dyDescent="0.25">
      <c r="A6042" s="34">
        <v>42301</v>
      </c>
      <c r="B6042" s="34">
        <v>42303</v>
      </c>
      <c r="C6042" s="53">
        <v>2015</v>
      </c>
      <c r="D6042" s="11" t="s">
        <v>34</v>
      </c>
      <c r="E6042" s="11" t="s">
        <v>50</v>
      </c>
      <c r="F6042" s="36" t="s">
        <v>69</v>
      </c>
      <c r="G6042" s="11" t="s">
        <v>1520</v>
      </c>
      <c r="H6042" s="9" t="s">
        <v>8353</v>
      </c>
      <c r="I6042" s="13">
        <v>0</v>
      </c>
      <c r="J6042" s="12">
        <v>6371</v>
      </c>
      <c r="K6042" s="12">
        <v>2</v>
      </c>
      <c r="L6042" s="13">
        <v>0</v>
      </c>
      <c r="M6042" s="13">
        <v>0</v>
      </c>
      <c r="N6042" s="57">
        <v>0</v>
      </c>
      <c r="O6042" s="31">
        <v>47.14</v>
      </c>
      <c r="P6042" s="56" t="s">
        <v>8354</v>
      </c>
    </row>
    <row r="6043" spans="1:16" ht="132" x14ac:dyDescent="0.25">
      <c r="A6043" s="34">
        <v>42302</v>
      </c>
      <c r="B6043" s="34">
        <v>42302</v>
      </c>
      <c r="C6043" s="53">
        <v>2015</v>
      </c>
      <c r="D6043" s="35" t="s">
        <v>115</v>
      </c>
      <c r="E6043" s="11" t="s">
        <v>116</v>
      </c>
      <c r="F6043" s="36" t="s">
        <v>165</v>
      </c>
      <c r="G6043" s="36" t="s">
        <v>4272</v>
      </c>
      <c r="H6043" s="9" t="s">
        <v>8355</v>
      </c>
      <c r="I6043" s="13">
        <v>2</v>
      </c>
      <c r="J6043" s="12">
        <v>13</v>
      </c>
      <c r="K6043" s="13">
        <v>0</v>
      </c>
      <c r="L6043" s="13">
        <v>0</v>
      </c>
      <c r="M6043" s="13">
        <v>0</v>
      </c>
      <c r="N6043" s="57">
        <v>0</v>
      </c>
      <c r="O6043" s="31">
        <v>0.16</v>
      </c>
      <c r="P6043" s="56" t="s">
        <v>99</v>
      </c>
    </row>
    <row r="6044" spans="1:16" ht="132" x14ac:dyDescent="0.25">
      <c r="A6044" s="34">
        <v>42302</v>
      </c>
      <c r="B6044" s="34">
        <v>42302</v>
      </c>
      <c r="C6044" s="53">
        <v>2015</v>
      </c>
      <c r="D6044" s="35" t="s">
        <v>115</v>
      </c>
      <c r="E6044" s="11" t="s">
        <v>116</v>
      </c>
      <c r="F6044" s="36" t="s">
        <v>165</v>
      </c>
      <c r="G6044" s="36" t="s">
        <v>8356</v>
      </c>
      <c r="H6044" s="9" t="s">
        <v>8357</v>
      </c>
      <c r="I6044" s="13">
        <v>0</v>
      </c>
      <c r="J6044" s="12">
        <v>15</v>
      </c>
      <c r="K6044" s="13">
        <v>0</v>
      </c>
      <c r="L6044" s="13">
        <v>0</v>
      </c>
      <c r="M6044" s="13">
        <v>0</v>
      </c>
      <c r="N6044" s="57">
        <v>0</v>
      </c>
      <c r="O6044" s="31">
        <v>0.42</v>
      </c>
      <c r="P6044" s="56" t="s">
        <v>99</v>
      </c>
    </row>
    <row r="6045" spans="1:16" ht="132" x14ac:dyDescent="0.25">
      <c r="A6045" s="34">
        <v>42304</v>
      </c>
      <c r="B6045" s="34">
        <v>42312</v>
      </c>
      <c r="C6045" s="53">
        <v>2015</v>
      </c>
      <c r="D6045" s="35" t="s">
        <v>104</v>
      </c>
      <c r="E6045" s="11" t="s">
        <v>276</v>
      </c>
      <c r="F6045" s="36" t="s">
        <v>165</v>
      </c>
      <c r="G6045" s="36" t="s">
        <v>1736</v>
      </c>
      <c r="H6045" s="9" t="s">
        <v>8358</v>
      </c>
      <c r="I6045" s="13">
        <v>0</v>
      </c>
      <c r="J6045" s="13">
        <v>116</v>
      </c>
      <c r="K6045" s="13">
        <v>1</v>
      </c>
      <c r="L6045" s="13">
        <v>0</v>
      </c>
      <c r="M6045" s="13">
        <v>0</v>
      </c>
      <c r="N6045" s="57">
        <v>0</v>
      </c>
      <c r="O6045" s="31">
        <v>15</v>
      </c>
      <c r="P6045" s="36" t="s">
        <v>99</v>
      </c>
    </row>
    <row r="6046" spans="1:16" ht="96" x14ac:dyDescent="0.25">
      <c r="A6046" s="34">
        <v>42305</v>
      </c>
      <c r="B6046" s="34">
        <v>42306</v>
      </c>
      <c r="C6046" s="53">
        <v>2015</v>
      </c>
      <c r="D6046" s="35" t="s">
        <v>13</v>
      </c>
      <c r="E6046" s="11" t="s">
        <v>125</v>
      </c>
      <c r="F6046" s="36" t="s">
        <v>59</v>
      </c>
      <c r="G6046" s="36" t="s">
        <v>5450</v>
      </c>
      <c r="H6046" s="9" t="s">
        <v>8359</v>
      </c>
      <c r="I6046" s="13">
        <v>0</v>
      </c>
      <c r="J6046" s="12">
        <v>50</v>
      </c>
      <c r="K6046" s="13">
        <v>4</v>
      </c>
      <c r="L6046" s="13">
        <v>0</v>
      </c>
      <c r="M6046" s="13">
        <v>0</v>
      </c>
      <c r="N6046" s="57">
        <v>0</v>
      </c>
      <c r="O6046" s="31">
        <v>0.121</v>
      </c>
      <c r="P6046" s="56" t="s">
        <v>99</v>
      </c>
    </row>
    <row r="6047" spans="1:16" ht="108" x14ac:dyDescent="0.25">
      <c r="A6047" s="34">
        <v>42306</v>
      </c>
      <c r="B6047" s="34">
        <v>42306</v>
      </c>
      <c r="C6047" s="53">
        <v>2015</v>
      </c>
      <c r="D6047" s="11" t="s">
        <v>34</v>
      </c>
      <c r="E6047" s="11" t="s">
        <v>35</v>
      </c>
      <c r="F6047" s="36" t="s">
        <v>77</v>
      </c>
      <c r="G6047" s="9" t="s">
        <v>8360</v>
      </c>
      <c r="H6047" s="9" t="s">
        <v>8361</v>
      </c>
      <c r="I6047" s="13">
        <v>0</v>
      </c>
      <c r="J6047" s="12" t="s">
        <v>145</v>
      </c>
      <c r="K6047" s="13">
        <v>0</v>
      </c>
      <c r="L6047" s="13">
        <v>0</v>
      </c>
      <c r="M6047" s="13">
        <v>0</v>
      </c>
      <c r="N6047" s="57">
        <v>0</v>
      </c>
      <c r="O6047" s="31">
        <v>0</v>
      </c>
      <c r="P6047" s="56" t="s">
        <v>99</v>
      </c>
    </row>
    <row r="6048" spans="1:16" ht="168" x14ac:dyDescent="0.25">
      <c r="A6048" s="34">
        <v>42306</v>
      </c>
      <c r="B6048" s="34">
        <v>42306</v>
      </c>
      <c r="C6048" s="53">
        <v>2015</v>
      </c>
      <c r="D6048" s="11" t="s">
        <v>34</v>
      </c>
      <c r="E6048" s="11" t="s">
        <v>35</v>
      </c>
      <c r="F6048" s="36" t="s">
        <v>19</v>
      </c>
      <c r="G6048" s="36" t="s">
        <v>8362</v>
      </c>
      <c r="H6048" s="9" t="s">
        <v>8363</v>
      </c>
      <c r="I6048" s="13">
        <v>0</v>
      </c>
      <c r="J6048" s="12">
        <v>279</v>
      </c>
      <c r="K6048" s="13" t="s">
        <v>145</v>
      </c>
      <c r="L6048" s="13">
        <v>0</v>
      </c>
      <c r="M6048" s="13">
        <v>0</v>
      </c>
      <c r="N6048" s="57">
        <v>0</v>
      </c>
      <c r="O6048" s="31">
        <v>0</v>
      </c>
      <c r="P6048" s="56" t="s">
        <v>99</v>
      </c>
    </row>
    <row r="6049" spans="1:16" ht="60" x14ac:dyDescent="0.25">
      <c r="A6049" s="34">
        <v>42306</v>
      </c>
      <c r="B6049" s="34">
        <v>42307</v>
      </c>
      <c r="C6049" s="53">
        <v>2015</v>
      </c>
      <c r="D6049" s="11" t="s">
        <v>34</v>
      </c>
      <c r="E6049" s="11" t="s">
        <v>50</v>
      </c>
      <c r="F6049" s="36" t="s">
        <v>59</v>
      </c>
      <c r="G6049" s="11" t="s">
        <v>2693</v>
      </c>
      <c r="H6049" s="9" t="s">
        <v>8364</v>
      </c>
      <c r="I6049" s="13">
        <v>0</v>
      </c>
      <c r="J6049" s="12">
        <v>2400</v>
      </c>
      <c r="K6049" s="13">
        <v>0</v>
      </c>
      <c r="L6049" s="13">
        <v>0</v>
      </c>
      <c r="M6049" s="13">
        <v>0</v>
      </c>
      <c r="N6049" s="57">
        <v>0</v>
      </c>
      <c r="O6049" s="31">
        <v>1.7350000000000001</v>
      </c>
      <c r="P6049" s="56" t="s">
        <v>298</v>
      </c>
    </row>
    <row r="6050" spans="1:16" ht="120" x14ac:dyDescent="0.25">
      <c r="A6050" s="34">
        <v>42307</v>
      </c>
      <c r="B6050" s="34">
        <v>42307</v>
      </c>
      <c r="C6050" s="53">
        <v>2015</v>
      </c>
      <c r="D6050" s="11" t="s">
        <v>34</v>
      </c>
      <c r="E6050" s="11" t="s">
        <v>35</v>
      </c>
      <c r="F6050" s="36" t="s">
        <v>69</v>
      </c>
      <c r="G6050" s="9" t="s">
        <v>8365</v>
      </c>
      <c r="H6050" s="9" t="s">
        <v>8366</v>
      </c>
      <c r="I6050" s="13">
        <v>0</v>
      </c>
      <c r="J6050" s="12">
        <v>16573</v>
      </c>
      <c r="K6050" s="12" t="s">
        <v>145</v>
      </c>
      <c r="L6050" s="13">
        <v>39</v>
      </c>
      <c r="M6050" s="13">
        <v>2</v>
      </c>
      <c r="N6050" s="57">
        <v>0</v>
      </c>
      <c r="O6050" s="31">
        <v>169.589</v>
      </c>
      <c r="P6050" s="36" t="s">
        <v>4834</v>
      </c>
    </row>
    <row r="6051" spans="1:16" ht="60" x14ac:dyDescent="0.25">
      <c r="A6051" s="34">
        <v>42307</v>
      </c>
      <c r="B6051" s="34">
        <v>42309</v>
      </c>
      <c r="C6051" s="53">
        <v>2015</v>
      </c>
      <c r="D6051" s="11" t="s">
        <v>34</v>
      </c>
      <c r="E6051" s="11" t="s">
        <v>50</v>
      </c>
      <c r="F6051" s="36" t="s">
        <v>162</v>
      </c>
      <c r="G6051" s="9" t="s">
        <v>8367</v>
      </c>
      <c r="H6051" s="9" t="s">
        <v>8368</v>
      </c>
      <c r="I6051" s="12">
        <v>0</v>
      </c>
      <c r="J6051" s="12">
        <v>13972</v>
      </c>
      <c r="K6051" s="12">
        <v>0</v>
      </c>
      <c r="L6051" s="12">
        <v>0</v>
      </c>
      <c r="M6051" s="12">
        <v>0</v>
      </c>
      <c r="N6051" s="39">
        <v>0</v>
      </c>
      <c r="O6051" s="31">
        <v>20.818999999999999</v>
      </c>
      <c r="P6051" s="11" t="s">
        <v>298</v>
      </c>
    </row>
    <row r="6052" spans="1:16" ht="96" x14ac:dyDescent="0.25">
      <c r="A6052" s="34">
        <v>42308</v>
      </c>
      <c r="B6052" s="34">
        <v>42308</v>
      </c>
      <c r="C6052" s="53">
        <v>2015</v>
      </c>
      <c r="D6052" s="35" t="s">
        <v>115</v>
      </c>
      <c r="E6052" s="11" t="s">
        <v>116</v>
      </c>
      <c r="F6052" s="36" t="s">
        <v>155</v>
      </c>
      <c r="G6052" s="36" t="s">
        <v>8369</v>
      </c>
      <c r="H6052" s="9" t="s">
        <v>8370</v>
      </c>
      <c r="I6052" s="13">
        <v>0</v>
      </c>
      <c r="J6052" s="12">
        <v>72</v>
      </c>
      <c r="K6052" s="13">
        <v>0</v>
      </c>
      <c r="L6052" s="13">
        <v>0</v>
      </c>
      <c r="M6052" s="13">
        <v>0</v>
      </c>
      <c r="N6052" s="57">
        <v>0</v>
      </c>
      <c r="O6052" s="31">
        <v>0.84</v>
      </c>
      <c r="P6052" s="56" t="s">
        <v>99</v>
      </c>
    </row>
    <row r="6053" spans="1:16" ht="120" x14ac:dyDescent="0.25">
      <c r="A6053" s="34">
        <v>42313</v>
      </c>
      <c r="B6053" s="34">
        <v>42313</v>
      </c>
      <c r="C6053" s="53">
        <v>2015</v>
      </c>
      <c r="D6053" s="35" t="s">
        <v>115</v>
      </c>
      <c r="E6053" s="11" t="s">
        <v>116</v>
      </c>
      <c r="F6053" s="36" t="s">
        <v>62</v>
      </c>
      <c r="G6053" s="36" t="s">
        <v>2054</v>
      </c>
      <c r="H6053" s="9" t="s">
        <v>8371</v>
      </c>
      <c r="I6053" s="13">
        <v>1</v>
      </c>
      <c r="J6053" s="12">
        <v>4</v>
      </c>
      <c r="K6053" s="13">
        <v>0</v>
      </c>
      <c r="L6053" s="13">
        <v>0</v>
      </c>
      <c r="M6053" s="13">
        <v>0</v>
      </c>
      <c r="N6053" s="57">
        <v>0</v>
      </c>
      <c r="O6053" s="31">
        <v>0.47299999999999998</v>
      </c>
      <c r="P6053" s="56" t="s">
        <v>99</v>
      </c>
    </row>
    <row r="6054" spans="1:16" ht="96" x14ac:dyDescent="0.25">
      <c r="A6054" s="34">
        <v>42315</v>
      </c>
      <c r="B6054" s="34">
        <v>42315</v>
      </c>
      <c r="C6054" s="53">
        <v>2015</v>
      </c>
      <c r="D6054" s="35" t="s">
        <v>13</v>
      </c>
      <c r="E6054" s="50" t="s">
        <v>125</v>
      </c>
      <c r="F6054" s="36" t="s">
        <v>97</v>
      </c>
      <c r="G6054" s="36" t="s">
        <v>5362</v>
      </c>
      <c r="H6054" s="9" t="s">
        <v>8372</v>
      </c>
      <c r="I6054" s="13">
        <v>0</v>
      </c>
      <c r="J6054" s="12">
        <v>3</v>
      </c>
      <c r="K6054" s="13">
        <v>0</v>
      </c>
      <c r="L6054" s="13">
        <v>0</v>
      </c>
      <c r="M6054" s="13">
        <v>0</v>
      </c>
      <c r="N6054" s="57">
        <v>0</v>
      </c>
      <c r="O6054" s="31">
        <v>0</v>
      </c>
      <c r="P6054" s="56" t="s">
        <v>99</v>
      </c>
    </row>
    <row r="6055" spans="1:16" ht="72" x14ac:dyDescent="0.25">
      <c r="A6055" s="34">
        <v>42315</v>
      </c>
      <c r="B6055" s="34">
        <v>42315</v>
      </c>
      <c r="C6055" s="53">
        <v>2015</v>
      </c>
      <c r="D6055" s="35" t="s">
        <v>115</v>
      </c>
      <c r="E6055" s="11" t="s">
        <v>116</v>
      </c>
      <c r="F6055" s="36" t="s">
        <v>92</v>
      </c>
      <c r="G6055" s="36" t="s">
        <v>8373</v>
      </c>
      <c r="H6055" s="9" t="s">
        <v>8374</v>
      </c>
      <c r="I6055" s="13">
        <v>0</v>
      </c>
      <c r="J6055" s="12">
        <v>1</v>
      </c>
      <c r="K6055" s="13">
        <v>0</v>
      </c>
      <c r="L6055" s="13">
        <v>0</v>
      </c>
      <c r="M6055" s="13">
        <v>0</v>
      </c>
      <c r="N6055" s="57">
        <v>0</v>
      </c>
      <c r="O6055" s="31">
        <v>0</v>
      </c>
      <c r="P6055" s="56" t="s">
        <v>99</v>
      </c>
    </row>
    <row r="6056" spans="1:16" ht="84" x14ac:dyDescent="0.25">
      <c r="A6056" s="34">
        <v>42315</v>
      </c>
      <c r="B6056" s="34">
        <v>42315</v>
      </c>
      <c r="C6056" s="53">
        <v>2015</v>
      </c>
      <c r="D6056" s="35" t="s">
        <v>115</v>
      </c>
      <c r="E6056" s="11" t="s">
        <v>116</v>
      </c>
      <c r="F6056" s="36" t="s">
        <v>97</v>
      </c>
      <c r="G6056" s="36" t="s">
        <v>5362</v>
      </c>
      <c r="H6056" s="9" t="s">
        <v>8375</v>
      </c>
      <c r="I6056" s="13">
        <v>0</v>
      </c>
      <c r="J6056" s="12">
        <v>0</v>
      </c>
      <c r="K6056" s="13">
        <v>0</v>
      </c>
      <c r="L6056" s="13">
        <v>0</v>
      </c>
      <c r="M6056" s="13">
        <v>0</v>
      </c>
      <c r="N6056" s="57">
        <v>0</v>
      </c>
      <c r="O6056" s="31">
        <v>8.0000000000000002E-3</v>
      </c>
      <c r="P6056" s="56" t="s">
        <v>99</v>
      </c>
    </row>
    <row r="6057" spans="1:16" ht="72" x14ac:dyDescent="0.25">
      <c r="A6057" s="34">
        <v>42319</v>
      </c>
      <c r="B6057" s="34">
        <v>42319</v>
      </c>
      <c r="C6057" s="53">
        <v>2015</v>
      </c>
      <c r="D6057" s="35" t="s">
        <v>115</v>
      </c>
      <c r="E6057" s="11" t="s">
        <v>116</v>
      </c>
      <c r="F6057" s="36" t="s">
        <v>75</v>
      </c>
      <c r="G6057" s="36" t="s">
        <v>389</v>
      </c>
      <c r="H6057" s="9" t="s">
        <v>8376</v>
      </c>
      <c r="I6057" s="13">
        <v>0</v>
      </c>
      <c r="J6057" s="12">
        <v>20</v>
      </c>
      <c r="K6057" s="13">
        <v>0</v>
      </c>
      <c r="L6057" s="13">
        <v>0</v>
      </c>
      <c r="M6057" s="13">
        <v>0</v>
      </c>
      <c r="N6057" s="57">
        <v>0</v>
      </c>
      <c r="O6057" s="31">
        <v>0.42</v>
      </c>
      <c r="P6057" s="56" t="s">
        <v>99</v>
      </c>
    </row>
    <row r="6058" spans="1:16" ht="108" x14ac:dyDescent="0.25">
      <c r="A6058" s="34">
        <v>42319</v>
      </c>
      <c r="B6058" s="34">
        <v>42319</v>
      </c>
      <c r="C6058" s="53">
        <v>2015</v>
      </c>
      <c r="D6058" s="35" t="s">
        <v>115</v>
      </c>
      <c r="E6058" s="11" t="s">
        <v>116</v>
      </c>
      <c r="F6058" s="36" t="s">
        <v>51</v>
      </c>
      <c r="G6058" s="36" t="s">
        <v>8377</v>
      </c>
      <c r="H6058" s="9" t="s">
        <v>8378</v>
      </c>
      <c r="I6058" s="13">
        <v>0</v>
      </c>
      <c r="J6058" s="12">
        <v>1</v>
      </c>
      <c r="K6058" s="13">
        <v>0</v>
      </c>
      <c r="L6058" s="13">
        <v>0</v>
      </c>
      <c r="M6058" s="13">
        <v>0</v>
      </c>
      <c r="N6058" s="57">
        <v>0</v>
      </c>
      <c r="O6058" s="31">
        <v>0.47299999999999998</v>
      </c>
      <c r="P6058" s="56" t="s">
        <v>99</v>
      </c>
    </row>
    <row r="6059" spans="1:16" ht="96" x14ac:dyDescent="0.25">
      <c r="A6059" s="34">
        <v>42320</v>
      </c>
      <c r="B6059" s="34">
        <v>42320</v>
      </c>
      <c r="C6059" s="53">
        <v>2015</v>
      </c>
      <c r="D6059" s="35" t="s">
        <v>115</v>
      </c>
      <c r="E6059" s="11" t="s">
        <v>116</v>
      </c>
      <c r="F6059" s="36" t="s">
        <v>51</v>
      </c>
      <c r="G6059" s="36" t="s">
        <v>6183</v>
      </c>
      <c r="H6059" s="9" t="s">
        <v>8379</v>
      </c>
      <c r="I6059" s="13">
        <v>1</v>
      </c>
      <c r="J6059" s="12">
        <v>2027</v>
      </c>
      <c r="K6059" s="13">
        <v>0</v>
      </c>
      <c r="L6059" s="13">
        <v>0</v>
      </c>
      <c r="M6059" s="13">
        <v>0</v>
      </c>
      <c r="N6059" s="57">
        <v>0</v>
      </c>
      <c r="O6059" s="31">
        <v>0.47299999999999998</v>
      </c>
      <c r="P6059" s="56" t="s">
        <v>99</v>
      </c>
    </row>
    <row r="6060" spans="1:16" ht="60" x14ac:dyDescent="0.25">
      <c r="A6060" s="34">
        <v>42320</v>
      </c>
      <c r="B6060" s="34">
        <v>42323</v>
      </c>
      <c r="C6060" s="53">
        <v>2015</v>
      </c>
      <c r="D6060" s="11" t="s">
        <v>34</v>
      </c>
      <c r="E6060" s="11" t="s">
        <v>35</v>
      </c>
      <c r="F6060" s="36" t="s">
        <v>162</v>
      </c>
      <c r="G6060" s="9" t="s">
        <v>8380</v>
      </c>
      <c r="H6060" s="9" t="s">
        <v>8381</v>
      </c>
      <c r="I6060" s="13">
        <v>0</v>
      </c>
      <c r="J6060" s="12">
        <v>6938</v>
      </c>
      <c r="K6060" s="12">
        <v>0</v>
      </c>
      <c r="L6060" s="12">
        <v>0</v>
      </c>
      <c r="M6060" s="12">
        <v>0</v>
      </c>
      <c r="N6060" s="39">
        <v>0</v>
      </c>
      <c r="O6060" s="31">
        <v>11.965</v>
      </c>
      <c r="P6060" s="11" t="s">
        <v>298</v>
      </c>
    </row>
    <row r="6061" spans="1:16" ht="72" x14ac:dyDescent="0.25">
      <c r="A6061" s="34">
        <v>42324</v>
      </c>
      <c r="B6061" s="34">
        <v>42324</v>
      </c>
      <c r="C6061" s="53">
        <v>2015</v>
      </c>
      <c r="D6061" s="35" t="s">
        <v>115</v>
      </c>
      <c r="E6061" s="11" t="s">
        <v>116</v>
      </c>
      <c r="F6061" s="36" t="s">
        <v>155</v>
      </c>
      <c r="G6061" s="36" t="s">
        <v>6807</v>
      </c>
      <c r="H6061" s="9" t="s">
        <v>8382</v>
      </c>
      <c r="I6061" s="13">
        <v>2</v>
      </c>
      <c r="J6061" s="12">
        <v>9</v>
      </c>
      <c r="K6061" s="13">
        <v>0</v>
      </c>
      <c r="L6061" s="13">
        <v>0</v>
      </c>
      <c r="M6061" s="13">
        <v>0</v>
      </c>
      <c r="N6061" s="57">
        <v>0</v>
      </c>
      <c r="O6061" s="31">
        <v>0.47299999999999998</v>
      </c>
      <c r="P6061" s="56" t="s">
        <v>99</v>
      </c>
    </row>
    <row r="6062" spans="1:16" ht="84" x14ac:dyDescent="0.25">
      <c r="A6062" s="34">
        <v>42325</v>
      </c>
      <c r="B6062" s="34">
        <v>42325</v>
      </c>
      <c r="C6062" s="53">
        <v>2015</v>
      </c>
      <c r="D6062" s="35" t="s">
        <v>115</v>
      </c>
      <c r="E6062" s="11" t="s">
        <v>116</v>
      </c>
      <c r="F6062" s="36" t="s">
        <v>36</v>
      </c>
      <c r="G6062" s="36" t="s">
        <v>1397</v>
      </c>
      <c r="H6062" s="9" t="s">
        <v>8383</v>
      </c>
      <c r="I6062" s="13">
        <v>0</v>
      </c>
      <c r="J6062" s="12">
        <v>20</v>
      </c>
      <c r="K6062" s="13">
        <v>0</v>
      </c>
      <c r="L6062" s="13">
        <v>0</v>
      </c>
      <c r="M6062" s="13">
        <v>0</v>
      </c>
      <c r="N6062" s="57">
        <v>0</v>
      </c>
      <c r="O6062" s="31">
        <v>0.42</v>
      </c>
      <c r="P6062" s="56" t="s">
        <v>99</v>
      </c>
    </row>
    <row r="6063" spans="1:16" ht="84" x14ac:dyDescent="0.25">
      <c r="A6063" s="34">
        <v>42326</v>
      </c>
      <c r="B6063" s="34">
        <v>42326</v>
      </c>
      <c r="C6063" s="53">
        <v>2015</v>
      </c>
      <c r="D6063" s="35" t="s">
        <v>13</v>
      </c>
      <c r="E6063" s="11" t="s">
        <v>112</v>
      </c>
      <c r="F6063" s="36" t="s">
        <v>55</v>
      </c>
      <c r="G6063" s="36" t="s">
        <v>1039</v>
      </c>
      <c r="H6063" s="9" t="s">
        <v>8384</v>
      </c>
      <c r="I6063" s="13">
        <v>0</v>
      </c>
      <c r="J6063" s="12">
        <v>0</v>
      </c>
      <c r="K6063" s="13">
        <v>0</v>
      </c>
      <c r="L6063" s="13">
        <v>0</v>
      </c>
      <c r="M6063" s="13">
        <v>0</v>
      </c>
      <c r="N6063" s="57">
        <v>0</v>
      </c>
      <c r="O6063" s="31">
        <v>3.7999999999999999E-2</v>
      </c>
      <c r="P6063" s="56" t="s">
        <v>99</v>
      </c>
    </row>
    <row r="6064" spans="1:16" ht="132" x14ac:dyDescent="0.25">
      <c r="A6064" s="34">
        <v>42326</v>
      </c>
      <c r="B6064" s="34">
        <v>42326</v>
      </c>
      <c r="C6064" s="53">
        <v>2015</v>
      </c>
      <c r="D6064" s="35" t="s">
        <v>13</v>
      </c>
      <c r="E6064" s="11" t="s">
        <v>112</v>
      </c>
      <c r="F6064" s="36" t="s">
        <v>51</v>
      </c>
      <c r="G6064" s="36" t="s">
        <v>4364</v>
      </c>
      <c r="H6064" s="9" t="s">
        <v>8385</v>
      </c>
      <c r="I6064" s="13">
        <v>0</v>
      </c>
      <c r="J6064" s="12">
        <v>0</v>
      </c>
      <c r="K6064" s="13">
        <v>0</v>
      </c>
      <c r="L6064" s="13">
        <v>0</v>
      </c>
      <c r="M6064" s="13">
        <v>0</v>
      </c>
      <c r="N6064" s="57">
        <v>0</v>
      </c>
      <c r="O6064" s="31">
        <v>0.11899999999999999</v>
      </c>
      <c r="P6064" s="56" t="s">
        <v>99</v>
      </c>
    </row>
    <row r="6065" spans="1:16" ht="60" x14ac:dyDescent="0.25">
      <c r="A6065" s="34">
        <v>42327</v>
      </c>
      <c r="B6065" s="34">
        <v>42331</v>
      </c>
      <c r="C6065" s="53">
        <v>2015</v>
      </c>
      <c r="D6065" s="11" t="s">
        <v>34</v>
      </c>
      <c r="E6065" s="11" t="s">
        <v>50</v>
      </c>
      <c r="F6065" s="36" t="s">
        <v>162</v>
      </c>
      <c r="G6065" s="11" t="s">
        <v>8386</v>
      </c>
      <c r="H6065" s="9" t="s">
        <v>8387</v>
      </c>
      <c r="I6065" s="13">
        <v>0</v>
      </c>
      <c r="J6065" s="12">
        <v>3616</v>
      </c>
      <c r="K6065" s="12">
        <v>0</v>
      </c>
      <c r="L6065" s="12">
        <v>0</v>
      </c>
      <c r="M6065" s="12">
        <v>0</v>
      </c>
      <c r="N6065" s="39">
        <v>0</v>
      </c>
      <c r="O6065" s="31">
        <v>6.4359999999999999</v>
      </c>
      <c r="P6065" s="11" t="s">
        <v>298</v>
      </c>
    </row>
    <row r="6066" spans="1:16" ht="60" x14ac:dyDescent="0.25">
      <c r="A6066" s="34">
        <v>42327</v>
      </c>
      <c r="B6066" s="34">
        <v>42334</v>
      </c>
      <c r="C6066" s="53">
        <v>2015</v>
      </c>
      <c r="D6066" s="11" t="s">
        <v>34</v>
      </c>
      <c r="E6066" s="11" t="s">
        <v>50</v>
      </c>
      <c r="F6066" s="36" t="s">
        <v>162</v>
      </c>
      <c r="G6066" s="11" t="s">
        <v>8388</v>
      </c>
      <c r="H6066" s="9" t="s">
        <v>8389</v>
      </c>
      <c r="I6066" s="13">
        <v>0</v>
      </c>
      <c r="J6066" s="12">
        <v>2063</v>
      </c>
      <c r="K6066" s="12">
        <v>0</v>
      </c>
      <c r="L6066" s="12">
        <v>0</v>
      </c>
      <c r="M6066" s="12">
        <v>0</v>
      </c>
      <c r="N6066" s="39">
        <v>0</v>
      </c>
      <c r="O6066" s="31">
        <v>1.2509999999999999</v>
      </c>
      <c r="P6066" s="11" t="s">
        <v>298</v>
      </c>
    </row>
    <row r="6067" spans="1:16" ht="96" x14ac:dyDescent="0.25">
      <c r="A6067" s="34">
        <v>42330</v>
      </c>
      <c r="B6067" s="34">
        <v>42330</v>
      </c>
      <c r="C6067" s="53">
        <v>2015</v>
      </c>
      <c r="D6067" s="35" t="s">
        <v>115</v>
      </c>
      <c r="E6067" s="11" t="s">
        <v>116</v>
      </c>
      <c r="F6067" s="36" t="s">
        <v>97</v>
      </c>
      <c r="G6067" s="36" t="s">
        <v>3372</v>
      </c>
      <c r="H6067" s="9" t="s">
        <v>8390</v>
      </c>
      <c r="I6067" s="13">
        <v>24</v>
      </c>
      <c r="J6067" s="12">
        <v>34</v>
      </c>
      <c r="K6067" s="13">
        <v>0</v>
      </c>
      <c r="L6067" s="13">
        <v>0</v>
      </c>
      <c r="M6067" s="13">
        <v>0</v>
      </c>
      <c r="N6067" s="57">
        <v>0</v>
      </c>
      <c r="O6067" s="31">
        <v>0.499</v>
      </c>
      <c r="P6067" s="56" t="s">
        <v>99</v>
      </c>
    </row>
    <row r="6068" spans="1:16" ht="192" x14ac:dyDescent="0.25">
      <c r="A6068" s="34">
        <v>42332</v>
      </c>
      <c r="B6068" s="34">
        <v>42332</v>
      </c>
      <c r="C6068" s="53">
        <v>2015</v>
      </c>
      <c r="D6068" s="35" t="s">
        <v>13</v>
      </c>
      <c r="E6068" s="11" t="s">
        <v>125</v>
      </c>
      <c r="F6068" s="36" t="s">
        <v>92</v>
      </c>
      <c r="G6068" s="36" t="s">
        <v>1495</v>
      </c>
      <c r="H6068" s="9" t="s">
        <v>8391</v>
      </c>
      <c r="I6068" s="13">
        <v>0</v>
      </c>
      <c r="J6068" s="12">
        <v>3000</v>
      </c>
      <c r="K6068" s="13">
        <v>0</v>
      </c>
      <c r="L6068" s="13">
        <v>0</v>
      </c>
      <c r="M6068" s="13">
        <v>0</v>
      </c>
      <c r="N6068" s="57">
        <v>0</v>
      </c>
      <c r="O6068" s="31">
        <v>0</v>
      </c>
      <c r="P6068" s="56" t="s">
        <v>99</v>
      </c>
    </row>
    <row r="6069" spans="1:16" ht="96" x14ac:dyDescent="0.25">
      <c r="A6069" s="34">
        <v>42333</v>
      </c>
      <c r="B6069" s="34">
        <v>42333</v>
      </c>
      <c r="C6069" s="53">
        <v>2015</v>
      </c>
      <c r="D6069" s="35" t="s">
        <v>115</v>
      </c>
      <c r="E6069" s="11" t="s">
        <v>116</v>
      </c>
      <c r="F6069" s="36" t="s">
        <v>15</v>
      </c>
      <c r="G6069" s="36" t="s">
        <v>7535</v>
      </c>
      <c r="H6069" s="9" t="s">
        <v>8392</v>
      </c>
      <c r="I6069" s="13">
        <v>7</v>
      </c>
      <c r="J6069" s="12">
        <v>29</v>
      </c>
      <c r="K6069" s="13">
        <v>0</v>
      </c>
      <c r="L6069" s="13">
        <v>0</v>
      </c>
      <c r="M6069" s="13">
        <v>0</v>
      </c>
      <c r="N6069" s="57">
        <v>0</v>
      </c>
      <c r="O6069" s="31">
        <v>0.42</v>
      </c>
      <c r="P6069" s="56" t="s">
        <v>99</v>
      </c>
    </row>
    <row r="6070" spans="1:16" ht="96" x14ac:dyDescent="0.25">
      <c r="A6070" s="34">
        <v>42333</v>
      </c>
      <c r="B6070" s="34">
        <v>42333</v>
      </c>
      <c r="C6070" s="53">
        <v>2015</v>
      </c>
      <c r="D6070" s="35" t="s">
        <v>115</v>
      </c>
      <c r="E6070" s="11" t="s">
        <v>116</v>
      </c>
      <c r="F6070" s="36" t="s">
        <v>55</v>
      </c>
      <c r="G6070" s="36" t="s">
        <v>2060</v>
      </c>
      <c r="H6070" s="9" t="s">
        <v>8393</v>
      </c>
      <c r="I6070" s="13">
        <v>1</v>
      </c>
      <c r="J6070" s="12">
        <v>15</v>
      </c>
      <c r="K6070" s="13">
        <v>0</v>
      </c>
      <c r="L6070" s="13">
        <v>0</v>
      </c>
      <c r="M6070" s="13">
        <v>0</v>
      </c>
      <c r="N6070" s="57">
        <v>0</v>
      </c>
      <c r="O6070" s="31">
        <v>0.42</v>
      </c>
      <c r="P6070" s="56" t="s">
        <v>99</v>
      </c>
    </row>
    <row r="6071" spans="1:16" ht="84" x14ac:dyDescent="0.25">
      <c r="A6071" s="34">
        <v>42334</v>
      </c>
      <c r="B6071" s="34">
        <v>42334</v>
      </c>
      <c r="C6071" s="53">
        <v>2015</v>
      </c>
      <c r="D6071" s="35" t="s">
        <v>115</v>
      </c>
      <c r="E6071" s="11" t="s">
        <v>116</v>
      </c>
      <c r="F6071" s="36" t="s">
        <v>55</v>
      </c>
      <c r="G6071" s="36" t="s">
        <v>421</v>
      </c>
      <c r="H6071" s="9" t="s">
        <v>8394</v>
      </c>
      <c r="I6071" s="13">
        <v>1</v>
      </c>
      <c r="J6071" s="12">
        <v>31</v>
      </c>
      <c r="K6071" s="13">
        <v>0</v>
      </c>
      <c r="L6071" s="13">
        <v>0</v>
      </c>
      <c r="M6071" s="13">
        <v>0</v>
      </c>
      <c r="N6071" s="57">
        <v>0</v>
      </c>
      <c r="O6071" s="31">
        <v>0.16</v>
      </c>
      <c r="P6071" s="56" t="s">
        <v>99</v>
      </c>
    </row>
    <row r="6072" spans="1:16" ht="144" x14ac:dyDescent="0.25">
      <c r="A6072" s="34">
        <v>42334</v>
      </c>
      <c r="B6072" s="34">
        <v>42334</v>
      </c>
      <c r="C6072" s="53">
        <v>2015</v>
      </c>
      <c r="D6072" s="35" t="s">
        <v>115</v>
      </c>
      <c r="E6072" s="11" t="s">
        <v>116</v>
      </c>
      <c r="F6072" s="36" t="s">
        <v>165</v>
      </c>
      <c r="G6072" s="36" t="s">
        <v>683</v>
      </c>
      <c r="H6072" s="9" t="s">
        <v>8395</v>
      </c>
      <c r="I6072" s="13">
        <v>0</v>
      </c>
      <c r="J6072" s="12">
        <v>139</v>
      </c>
      <c r="K6072" s="13">
        <v>0</v>
      </c>
      <c r="L6072" s="13">
        <v>0</v>
      </c>
      <c r="M6072" s="13">
        <v>0</v>
      </c>
      <c r="N6072" s="57">
        <v>0</v>
      </c>
      <c r="O6072" s="31">
        <v>0</v>
      </c>
      <c r="P6072" s="56" t="s">
        <v>99</v>
      </c>
    </row>
    <row r="6073" spans="1:16" ht="96" x14ac:dyDescent="0.25">
      <c r="A6073" s="34">
        <v>42340</v>
      </c>
      <c r="B6073" s="34">
        <v>42340</v>
      </c>
      <c r="C6073" s="53">
        <v>2015</v>
      </c>
      <c r="D6073" s="35" t="s">
        <v>115</v>
      </c>
      <c r="E6073" s="11" t="s">
        <v>116</v>
      </c>
      <c r="F6073" s="36" t="s">
        <v>55</v>
      </c>
      <c r="G6073" s="36" t="s">
        <v>1039</v>
      </c>
      <c r="H6073" s="9" t="s">
        <v>8396</v>
      </c>
      <c r="I6073" s="13">
        <v>0</v>
      </c>
      <c r="J6073" s="12">
        <v>26</v>
      </c>
      <c r="K6073" s="13">
        <v>0</v>
      </c>
      <c r="L6073" s="13">
        <v>0</v>
      </c>
      <c r="M6073" s="13">
        <v>0</v>
      </c>
      <c r="N6073" s="57">
        <v>0</v>
      </c>
      <c r="O6073" s="31">
        <v>0.16</v>
      </c>
      <c r="P6073" s="56" t="s">
        <v>99</v>
      </c>
    </row>
    <row r="6074" spans="1:16" ht="60" x14ac:dyDescent="0.25">
      <c r="A6074" s="34">
        <v>42341</v>
      </c>
      <c r="B6074" s="34">
        <v>42341</v>
      </c>
      <c r="C6074" s="53">
        <v>2015</v>
      </c>
      <c r="D6074" s="35" t="s">
        <v>115</v>
      </c>
      <c r="E6074" s="11" t="s">
        <v>116</v>
      </c>
      <c r="F6074" s="36" t="s">
        <v>51</v>
      </c>
      <c r="G6074" s="36" t="s">
        <v>6624</v>
      </c>
      <c r="H6074" s="9" t="s">
        <v>8397</v>
      </c>
      <c r="I6074" s="13">
        <v>2</v>
      </c>
      <c r="J6074" s="12">
        <v>32</v>
      </c>
      <c r="K6074" s="13">
        <v>0</v>
      </c>
      <c r="L6074" s="13">
        <v>0</v>
      </c>
      <c r="M6074" s="13">
        <v>0</v>
      </c>
      <c r="N6074" s="57">
        <v>0</v>
      </c>
      <c r="O6074" s="31">
        <v>0.32</v>
      </c>
      <c r="P6074" s="56" t="s">
        <v>99</v>
      </c>
    </row>
    <row r="6075" spans="1:16" ht="96" x14ac:dyDescent="0.25">
      <c r="A6075" s="34">
        <v>42341</v>
      </c>
      <c r="B6075" s="34">
        <v>42341</v>
      </c>
      <c r="C6075" s="53">
        <v>2015</v>
      </c>
      <c r="D6075" s="35" t="s">
        <v>115</v>
      </c>
      <c r="E6075" s="11" t="s">
        <v>116</v>
      </c>
      <c r="F6075" s="36" t="s">
        <v>55</v>
      </c>
      <c r="G6075" s="36" t="s">
        <v>2880</v>
      </c>
      <c r="H6075" s="9" t="s">
        <v>8398</v>
      </c>
      <c r="I6075" s="13">
        <v>0</v>
      </c>
      <c r="J6075" s="12">
        <v>1</v>
      </c>
      <c r="K6075" s="13">
        <v>0</v>
      </c>
      <c r="L6075" s="13">
        <v>0</v>
      </c>
      <c r="M6075" s="13">
        <v>0</v>
      </c>
      <c r="N6075" s="57">
        <v>0</v>
      </c>
      <c r="O6075" s="31">
        <v>0.39</v>
      </c>
      <c r="P6075" s="56" t="s">
        <v>99</v>
      </c>
    </row>
    <row r="6076" spans="1:16" ht="60" x14ac:dyDescent="0.25">
      <c r="A6076" s="34">
        <v>42341</v>
      </c>
      <c r="B6076" s="34">
        <v>42343</v>
      </c>
      <c r="C6076" s="53">
        <v>2015</v>
      </c>
      <c r="D6076" s="11" t="s">
        <v>34</v>
      </c>
      <c r="E6076" s="11" t="s">
        <v>50</v>
      </c>
      <c r="F6076" s="36" t="s">
        <v>162</v>
      </c>
      <c r="G6076" s="11" t="s">
        <v>8399</v>
      </c>
      <c r="H6076" s="9" t="s">
        <v>8400</v>
      </c>
      <c r="I6076" s="13">
        <v>0</v>
      </c>
      <c r="J6076" s="12">
        <v>4337</v>
      </c>
      <c r="K6076" s="12">
        <v>0</v>
      </c>
      <c r="L6076" s="12">
        <v>0</v>
      </c>
      <c r="M6076" s="12">
        <v>0</v>
      </c>
      <c r="N6076" s="39">
        <v>0</v>
      </c>
      <c r="O6076" s="31">
        <v>6.7549999999999999</v>
      </c>
      <c r="P6076" s="11" t="s">
        <v>298</v>
      </c>
    </row>
    <row r="6077" spans="1:16" ht="180" x14ac:dyDescent="0.25">
      <c r="A6077" s="34">
        <v>42341</v>
      </c>
      <c r="B6077" s="34">
        <v>42344</v>
      </c>
      <c r="C6077" s="53">
        <v>2015</v>
      </c>
      <c r="D6077" s="11" t="s">
        <v>34</v>
      </c>
      <c r="E6077" s="11" t="s">
        <v>35</v>
      </c>
      <c r="F6077" s="36" t="s">
        <v>598</v>
      </c>
      <c r="G6077" s="11" t="s">
        <v>8401</v>
      </c>
      <c r="H6077" s="9" t="s">
        <v>8402</v>
      </c>
      <c r="I6077" s="13">
        <v>0</v>
      </c>
      <c r="J6077" s="12">
        <v>23220</v>
      </c>
      <c r="K6077" s="13">
        <v>0</v>
      </c>
      <c r="L6077" s="13">
        <v>0</v>
      </c>
      <c r="M6077" s="13">
        <v>0</v>
      </c>
      <c r="N6077" s="57">
        <v>0</v>
      </c>
      <c r="O6077" s="31">
        <v>1.7050000000000001</v>
      </c>
      <c r="P6077" s="36" t="s">
        <v>4834</v>
      </c>
    </row>
    <row r="6078" spans="1:16" ht="144" x14ac:dyDescent="0.25">
      <c r="A6078" s="34">
        <v>42342</v>
      </c>
      <c r="B6078" s="34">
        <v>42342</v>
      </c>
      <c r="C6078" s="53">
        <v>2015</v>
      </c>
      <c r="D6078" s="11" t="s">
        <v>34</v>
      </c>
      <c r="E6078" s="11" t="s">
        <v>35</v>
      </c>
      <c r="F6078" s="36" t="s">
        <v>162</v>
      </c>
      <c r="G6078" s="36" t="s">
        <v>8403</v>
      </c>
      <c r="H6078" s="9" t="s">
        <v>8404</v>
      </c>
      <c r="I6078" s="13">
        <v>0</v>
      </c>
      <c r="J6078" s="12" t="s">
        <v>145</v>
      </c>
      <c r="K6078" s="13" t="s">
        <v>145</v>
      </c>
      <c r="L6078" s="13">
        <v>0</v>
      </c>
      <c r="M6078" s="13">
        <v>0</v>
      </c>
      <c r="N6078" s="57">
        <v>0</v>
      </c>
      <c r="O6078" s="31">
        <v>0</v>
      </c>
      <c r="P6078" s="56" t="s">
        <v>99</v>
      </c>
    </row>
    <row r="6079" spans="1:16" ht="144" x14ac:dyDescent="0.25">
      <c r="A6079" s="34">
        <v>42342</v>
      </c>
      <c r="B6079" s="34">
        <v>42342</v>
      </c>
      <c r="C6079" s="53">
        <v>2015</v>
      </c>
      <c r="D6079" s="35" t="s">
        <v>115</v>
      </c>
      <c r="E6079" s="11" t="s">
        <v>116</v>
      </c>
      <c r="F6079" s="36" t="s">
        <v>15</v>
      </c>
      <c r="G6079" s="36" t="s">
        <v>6286</v>
      </c>
      <c r="H6079" s="9" t="s">
        <v>8405</v>
      </c>
      <c r="I6079" s="13">
        <v>0</v>
      </c>
      <c r="J6079" s="12">
        <v>25</v>
      </c>
      <c r="K6079" s="13">
        <v>0</v>
      </c>
      <c r="L6079" s="13">
        <v>0</v>
      </c>
      <c r="M6079" s="13">
        <v>0</v>
      </c>
      <c r="N6079" s="57">
        <v>0</v>
      </c>
      <c r="O6079" s="31">
        <v>0.42</v>
      </c>
      <c r="P6079" s="56" t="s">
        <v>99</v>
      </c>
    </row>
    <row r="6080" spans="1:16" ht="96" x14ac:dyDescent="0.25">
      <c r="A6080" s="34">
        <v>42343</v>
      </c>
      <c r="B6080" s="34">
        <v>42343</v>
      </c>
      <c r="C6080" s="53">
        <v>2015</v>
      </c>
      <c r="D6080" s="35" t="s">
        <v>115</v>
      </c>
      <c r="E6080" s="11" t="s">
        <v>116</v>
      </c>
      <c r="F6080" s="36" t="s">
        <v>162</v>
      </c>
      <c r="G6080" s="36" t="s">
        <v>775</v>
      </c>
      <c r="H6080" s="9" t="s">
        <v>8406</v>
      </c>
      <c r="I6080" s="13">
        <v>4</v>
      </c>
      <c r="J6080" s="12">
        <v>16</v>
      </c>
      <c r="K6080" s="13">
        <v>0</v>
      </c>
      <c r="L6080" s="13">
        <v>0</v>
      </c>
      <c r="M6080" s="13">
        <v>0</v>
      </c>
      <c r="N6080" s="57">
        <v>0</v>
      </c>
      <c r="O6080" s="31">
        <v>7.9000000000000001E-2</v>
      </c>
      <c r="P6080" s="56" t="s">
        <v>99</v>
      </c>
    </row>
    <row r="6081" spans="1:16" ht="84" x14ac:dyDescent="0.25">
      <c r="A6081" s="34">
        <v>42344</v>
      </c>
      <c r="B6081" s="34">
        <v>42344</v>
      </c>
      <c r="C6081" s="53">
        <v>2015</v>
      </c>
      <c r="D6081" s="35" t="s">
        <v>115</v>
      </c>
      <c r="E6081" s="11" t="s">
        <v>116</v>
      </c>
      <c r="F6081" s="36" t="s">
        <v>55</v>
      </c>
      <c r="G6081" s="36" t="s">
        <v>4412</v>
      </c>
      <c r="H6081" s="9" t="s">
        <v>8407</v>
      </c>
      <c r="I6081" s="13">
        <v>1</v>
      </c>
      <c r="J6081" s="12">
        <v>43</v>
      </c>
      <c r="K6081" s="13">
        <v>0</v>
      </c>
      <c r="L6081" s="13">
        <v>0</v>
      </c>
      <c r="M6081" s="13">
        <v>0</v>
      </c>
      <c r="N6081" s="57">
        <v>0</v>
      </c>
      <c r="O6081" s="31">
        <v>0.42</v>
      </c>
      <c r="P6081" s="56" t="s">
        <v>99</v>
      </c>
    </row>
    <row r="6082" spans="1:16" ht="84" x14ac:dyDescent="0.25">
      <c r="A6082" s="34">
        <v>42344</v>
      </c>
      <c r="B6082" s="34">
        <v>42344</v>
      </c>
      <c r="C6082" s="53">
        <v>2015</v>
      </c>
      <c r="D6082" s="35" t="s">
        <v>115</v>
      </c>
      <c r="E6082" s="11" t="s">
        <v>116</v>
      </c>
      <c r="F6082" s="36" t="s">
        <v>162</v>
      </c>
      <c r="G6082" s="36" t="s">
        <v>8408</v>
      </c>
      <c r="H6082" s="9" t="s">
        <v>8409</v>
      </c>
      <c r="I6082" s="13">
        <v>0</v>
      </c>
      <c r="J6082" s="12">
        <v>15</v>
      </c>
      <c r="K6082" s="13">
        <v>0</v>
      </c>
      <c r="L6082" s="13">
        <v>0</v>
      </c>
      <c r="M6082" s="13">
        <v>0</v>
      </c>
      <c r="N6082" s="57">
        <v>0</v>
      </c>
      <c r="O6082" s="31">
        <v>0.16</v>
      </c>
      <c r="P6082" s="56" t="s">
        <v>99</v>
      </c>
    </row>
    <row r="6083" spans="1:16" ht="120" x14ac:dyDescent="0.25">
      <c r="A6083" s="34">
        <v>42345</v>
      </c>
      <c r="B6083" s="34">
        <v>42345</v>
      </c>
      <c r="C6083" s="53">
        <v>2015</v>
      </c>
      <c r="D6083" s="35" t="s">
        <v>115</v>
      </c>
      <c r="E6083" s="11" t="s">
        <v>116</v>
      </c>
      <c r="F6083" s="36" t="s">
        <v>55</v>
      </c>
      <c r="G6083" s="36" t="s">
        <v>8410</v>
      </c>
      <c r="H6083" s="9" t="s">
        <v>8411</v>
      </c>
      <c r="I6083" s="13">
        <v>1</v>
      </c>
      <c r="J6083" s="12">
        <v>701</v>
      </c>
      <c r="K6083" s="13">
        <v>0</v>
      </c>
      <c r="L6083" s="13">
        <v>0</v>
      </c>
      <c r="M6083" s="13">
        <v>0</v>
      </c>
      <c r="N6083" s="57">
        <v>0</v>
      </c>
      <c r="O6083" s="31">
        <v>0.88</v>
      </c>
      <c r="P6083" s="56" t="s">
        <v>99</v>
      </c>
    </row>
    <row r="6084" spans="1:16" ht="108" x14ac:dyDescent="0.25">
      <c r="A6084" s="34">
        <v>42345</v>
      </c>
      <c r="B6084" s="34">
        <v>42345</v>
      </c>
      <c r="C6084" s="53">
        <v>2015</v>
      </c>
      <c r="D6084" s="35" t="s">
        <v>115</v>
      </c>
      <c r="E6084" s="11" t="s">
        <v>116</v>
      </c>
      <c r="F6084" s="36" t="s">
        <v>19</v>
      </c>
      <c r="G6084" s="36" t="s">
        <v>1742</v>
      </c>
      <c r="H6084" s="9" t="s">
        <v>8412</v>
      </c>
      <c r="I6084" s="13">
        <v>0</v>
      </c>
      <c r="J6084" s="12">
        <v>15</v>
      </c>
      <c r="K6084" s="13">
        <v>0</v>
      </c>
      <c r="L6084" s="13">
        <v>0</v>
      </c>
      <c r="M6084" s="13">
        <v>0</v>
      </c>
      <c r="N6084" s="57">
        <v>0</v>
      </c>
      <c r="O6084" s="31">
        <v>0.42</v>
      </c>
      <c r="P6084" s="56" t="s">
        <v>99</v>
      </c>
    </row>
    <row r="6085" spans="1:16" ht="72" x14ac:dyDescent="0.25">
      <c r="A6085" s="34">
        <v>42348</v>
      </c>
      <c r="B6085" s="34">
        <v>42348</v>
      </c>
      <c r="C6085" s="53">
        <v>2015</v>
      </c>
      <c r="D6085" s="35" t="s">
        <v>115</v>
      </c>
      <c r="E6085" s="11" t="s">
        <v>116</v>
      </c>
      <c r="F6085" s="36" t="s">
        <v>51</v>
      </c>
      <c r="G6085" s="36" t="s">
        <v>498</v>
      </c>
      <c r="H6085" s="9" t="s">
        <v>8413</v>
      </c>
      <c r="I6085" s="13">
        <v>2</v>
      </c>
      <c r="J6085" s="12">
        <v>7</v>
      </c>
      <c r="K6085" s="13">
        <v>0</v>
      </c>
      <c r="L6085" s="13">
        <v>0</v>
      </c>
      <c r="M6085" s="13">
        <v>0</v>
      </c>
      <c r="N6085" s="57">
        <v>0</v>
      </c>
      <c r="O6085" s="31">
        <v>0.46</v>
      </c>
      <c r="P6085" s="56" t="s">
        <v>99</v>
      </c>
    </row>
    <row r="6086" spans="1:16" ht="108" x14ac:dyDescent="0.25">
      <c r="A6086" s="34">
        <v>42349</v>
      </c>
      <c r="B6086" s="34">
        <v>42349</v>
      </c>
      <c r="C6086" s="53">
        <v>2015</v>
      </c>
      <c r="D6086" s="35" t="s">
        <v>115</v>
      </c>
      <c r="E6086" s="11" t="s">
        <v>116</v>
      </c>
      <c r="F6086" s="36" t="s">
        <v>62</v>
      </c>
      <c r="G6086" s="36" t="s">
        <v>2054</v>
      </c>
      <c r="H6086" s="9" t="s">
        <v>8414</v>
      </c>
      <c r="I6086" s="13">
        <v>3</v>
      </c>
      <c r="J6086" s="12">
        <v>14</v>
      </c>
      <c r="K6086" s="13">
        <v>0</v>
      </c>
      <c r="L6086" s="13">
        <v>0</v>
      </c>
      <c r="M6086" s="13">
        <v>0</v>
      </c>
      <c r="N6086" s="57">
        <v>0</v>
      </c>
      <c r="O6086" s="31">
        <v>0.51200000000000001</v>
      </c>
      <c r="P6086" s="56" t="s">
        <v>99</v>
      </c>
    </row>
    <row r="6087" spans="1:16" ht="48" x14ac:dyDescent="0.25">
      <c r="A6087" s="34">
        <v>42349</v>
      </c>
      <c r="B6087" s="34">
        <v>42349</v>
      </c>
      <c r="C6087" s="53">
        <v>2015</v>
      </c>
      <c r="D6087" s="35" t="s">
        <v>115</v>
      </c>
      <c r="E6087" s="11" t="s">
        <v>116</v>
      </c>
      <c r="F6087" s="36" t="s">
        <v>32</v>
      </c>
      <c r="G6087" s="36" t="s">
        <v>2593</v>
      </c>
      <c r="H6087" s="9" t="s">
        <v>8415</v>
      </c>
      <c r="I6087" s="13">
        <v>1</v>
      </c>
      <c r="J6087" s="12">
        <v>12</v>
      </c>
      <c r="K6087" s="13">
        <v>0</v>
      </c>
      <c r="L6087" s="13">
        <v>0</v>
      </c>
      <c r="M6087" s="13">
        <v>0</v>
      </c>
      <c r="N6087" s="57">
        <v>0</v>
      </c>
      <c r="O6087" s="31">
        <v>7.9000000000000001E-2</v>
      </c>
      <c r="P6087" s="56" t="s">
        <v>99</v>
      </c>
    </row>
    <row r="6088" spans="1:16" ht="60" x14ac:dyDescent="0.25">
      <c r="A6088" s="34">
        <v>42350</v>
      </c>
      <c r="B6088" s="34">
        <v>42350</v>
      </c>
      <c r="C6088" s="53">
        <v>2015</v>
      </c>
      <c r="D6088" s="35" t="s">
        <v>115</v>
      </c>
      <c r="E6088" s="11" t="s">
        <v>116</v>
      </c>
      <c r="F6088" s="36" t="s">
        <v>51</v>
      </c>
      <c r="G6088" s="36" t="s">
        <v>2382</v>
      </c>
      <c r="H6088" s="9" t="s">
        <v>8416</v>
      </c>
      <c r="I6088" s="13">
        <v>0</v>
      </c>
      <c r="J6088" s="12">
        <v>20</v>
      </c>
      <c r="K6088" s="13">
        <v>0</v>
      </c>
      <c r="L6088" s="13">
        <v>0</v>
      </c>
      <c r="M6088" s="13">
        <v>0</v>
      </c>
      <c r="N6088" s="57">
        <v>0</v>
      </c>
      <c r="O6088" s="31">
        <v>0.16</v>
      </c>
      <c r="P6088" s="56" t="s">
        <v>99</v>
      </c>
    </row>
    <row r="6089" spans="1:16" ht="72" x14ac:dyDescent="0.25">
      <c r="A6089" s="34">
        <v>42350</v>
      </c>
      <c r="B6089" s="34">
        <v>42351</v>
      </c>
      <c r="C6089" s="53">
        <v>2015</v>
      </c>
      <c r="D6089" s="11" t="s">
        <v>34</v>
      </c>
      <c r="E6089" s="11" t="s">
        <v>95</v>
      </c>
      <c r="F6089" s="36" t="s">
        <v>21</v>
      </c>
      <c r="G6089" s="11" t="s">
        <v>8417</v>
      </c>
      <c r="H6089" s="9" t="s">
        <v>8418</v>
      </c>
      <c r="I6089" s="13">
        <v>0</v>
      </c>
      <c r="J6089" s="12">
        <v>7547</v>
      </c>
      <c r="K6089" s="12">
        <v>0</v>
      </c>
      <c r="L6089" s="12">
        <v>0</v>
      </c>
      <c r="M6089" s="12">
        <v>0</v>
      </c>
      <c r="N6089" s="39">
        <v>0</v>
      </c>
      <c r="O6089" s="31">
        <v>10.648999999999999</v>
      </c>
      <c r="P6089" s="56" t="s">
        <v>298</v>
      </c>
    </row>
    <row r="6090" spans="1:16" ht="72" x14ac:dyDescent="0.25">
      <c r="A6090" s="34">
        <v>42351</v>
      </c>
      <c r="B6090" s="34">
        <v>42351</v>
      </c>
      <c r="C6090" s="53">
        <v>2015</v>
      </c>
      <c r="D6090" s="35" t="s">
        <v>13</v>
      </c>
      <c r="E6090" s="11" t="s">
        <v>125</v>
      </c>
      <c r="F6090" s="36" t="s">
        <v>19</v>
      </c>
      <c r="G6090" s="36" t="s">
        <v>1034</v>
      </c>
      <c r="H6090" s="9" t="s">
        <v>8419</v>
      </c>
      <c r="I6090" s="13">
        <v>2</v>
      </c>
      <c r="J6090" s="12">
        <v>6</v>
      </c>
      <c r="K6090" s="13">
        <v>0</v>
      </c>
      <c r="L6090" s="13">
        <v>0</v>
      </c>
      <c r="M6090" s="13">
        <v>0</v>
      </c>
      <c r="N6090" s="57">
        <v>0</v>
      </c>
      <c r="O6090" s="31">
        <v>0</v>
      </c>
      <c r="P6090" s="56" t="s">
        <v>99</v>
      </c>
    </row>
    <row r="6091" spans="1:16" ht="120" x14ac:dyDescent="0.25">
      <c r="A6091" s="34">
        <v>42352</v>
      </c>
      <c r="B6091" s="34">
        <v>42352</v>
      </c>
      <c r="C6091" s="53">
        <v>2015</v>
      </c>
      <c r="D6091" s="35" t="s">
        <v>13</v>
      </c>
      <c r="E6091" s="50" t="s">
        <v>173</v>
      </c>
      <c r="F6091" s="36" t="s">
        <v>598</v>
      </c>
      <c r="G6091" s="36" t="s">
        <v>2215</v>
      </c>
      <c r="H6091" s="9" t="s">
        <v>8420</v>
      </c>
      <c r="I6091" s="13">
        <v>0</v>
      </c>
      <c r="J6091" s="12">
        <v>1000</v>
      </c>
      <c r="K6091" s="13">
        <v>0</v>
      </c>
      <c r="L6091" s="13">
        <v>0</v>
      </c>
      <c r="M6091" s="13">
        <v>0</v>
      </c>
      <c r="N6091" s="57">
        <v>0</v>
      </c>
      <c r="O6091" s="31">
        <v>0</v>
      </c>
      <c r="P6091" s="56" t="s">
        <v>99</v>
      </c>
    </row>
    <row r="6092" spans="1:16" ht="72" x14ac:dyDescent="0.25">
      <c r="A6092" s="34">
        <v>42354</v>
      </c>
      <c r="B6092" s="34">
        <v>42355</v>
      </c>
      <c r="C6092" s="53">
        <v>2015</v>
      </c>
      <c r="D6092" s="11" t="s">
        <v>34</v>
      </c>
      <c r="E6092" s="11" t="s">
        <v>95</v>
      </c>
      <c r="F6092" s="36" t="s">
        <v>47</v>
      </c>
      <c r="G6092" s="9" t="s">
        <v>8421</v>
      </c>
      <c r="H6092" s="9" t="s">
        <v>8422</v>
      </c>
      <c r="I6092" s="13">
        <v>0</v>
      </c>
      <c r="J6092" s="12">
        <v>3436</v>
      </c>
      <c r="K6092" s="12">
        <v>0</v>
      </c>
      <c r="L6092" s="12">
        <v>0</v>
      </c>
      <c r="M6092" s="12">
        <v>0</v>
      </c>
      <c r="N6092" s="39">
        <v>0</v>
      </c>
      <c r="O6092" s="31">
        <v>4.9329999999999998</v>
      </c>
      <c r="P6092" s="56" t="s">
        <v>298</v>
      </c>
    </row>
    <row r="6093" spans="1:16" ht="60" x14ac:dyDescent="0.25">
      <c r="A6093" s="34">
        <v>42360</v>
      </c>
      <c r="B6093" s="34">
        <v>42360</v>
      </c>
      <c r="C6093" s="53">
        <v>2015</v>
      </c>
      <c r="D6093" s="35" t="s">
        <v>115</v>
      </c>
      <c r="E6093" s="11" t="s">
        <v>116</v>
      </c>
      <c r="F6093" s="36" t="s">
        <v>59</v>
      </c>
      <c r="G6093" s="36" t="s">
        <v>1761</v>
      </c>
      <c r="H6093" s="9" t="s">
        <v>8423</v>
      </c>
      <c r="I6093" s="13">
        <v>4</v>
      </c>
      <c r="J6093" s="12">
        <v>24</v>
      </c>
      <c r="K6093" s="13">
        <v>0</v>
      </c>
      <c r="L6093" s="13">
        <v>0</v>
      </c>
      <c r="M6093" s="13">
        <v>0</v>
      </c>
      <c r="N6093" s="57">
        <v>0</v>
      </c>
      <c r="O6093" s="31">
        <v>0.42</v>
      </c>
      <c r="P6093" s="56" t="s">
        <v>99</v>
      </c>
    </row>
    <row r="6094" spans="1:16" ht="36" x14ac:dyDescent="0.25">
      <c r="A6094" s="34">
        <v>42360</v>
      </c>
      <c r="B6094" s="34">
        <v>42360</v>
      </c>
      <c r="C6094" s="53">
        <v>2015</v>
      </c>
      <c r="D6094" s="35" t="s">
        <v>13</v>
      </c>
      <c r="E6094" s="11" t="s">
        <v>125</v>
      </c>
      <c r="F6094" s="36" t="s">
        <v>598</v>
      </c>
      <c r="G6094" s="36" t="s">
        <v>1590</v>
      </c>
      <c r="H6094" s="9" t="s">
        <v>8424</v>
      </c>
      <c r="I6094" s="13">
        <v>0</v>
      </c>
      <c r="J6094" s="12">
        <v>30</v>
      </c>
      <c r="K6094" s="13">
        <v>0</v>
      </c>
      <c r="L6094" s="13">
        <v>0</v>
      </c>
      <c r="M6094" s="13">
        <v>0</v>
      </c>
      <c r="N6094" s="57">
        <v>0</v>
      </c>
      <c r="O6094" s="31">
        <v>0</v>
      </c>
      <c r="P6094" s="56" t="s">
        <v>99</v>
      </c>
    </row>
    <row r="6095" spans="1:16" ht="48" x14ac:dyDescent="0.25">
      <c r="A6095" s="34">
        <v>42360</v>
      </c>
      <c r="B6095" s="34">
        <v>42360</v>
      </c>
      <c r="C6095" s="53">
        <v>2015</v>
      </c>
      <c r="D6095" s="35" t="s">
        <v>115</v>
      </c>
      <c r="E6095" s="11" t="s">
        <v>116</v>
      </c>
      <c r="F6095" s="36" t="s">
        <v>30</v>
      </c>
      <c r="G6095" s="36" t="s">
        <v>8425</v>
      </c>
      <c r="H6095" s="9" t="s">
        <v>8426</v>
      </c>
      <c r="I6095" s="12">
        <v>3</v>
      </c>
      <c r="J6095" s="12">
        <v>13</v>
      </c>
      <c r="K6095" s="13">
        <v>0</v>
      </c>
      <c r="L6095" s="13">
        <v>0</v>
      </c>
      <c r="M6095" s="13">
        <v>0</v>
      </c>
      <c r="N6095" s="57">
        <v>0</v>
      </c>
      <c r="O6095" s="31">
        <v>0.42</v>
      </c>
      <c r="P6095" s="56" t="s">
        <v>99</v>
      </c>
    </row>
    <row r="6096" spans="1:16" ht="72" x14ac:dyDescent="0.25">
      <c r="A6096" s="34">
        <v>42361</v>
      </c>
      <c r="B6096" s="34">
        <v>42361</v>
      </c>
      <c r="C6096" s="53">
        <v>2015</v>
      </c>
      <c r="D6096" s="35" t="s">
        <v>115</v>
      </c>
      <c r="E6096" s="11" t="s">
        <v>116</v>
      </c>
      <c r="F6096" s="36" t="s">
        <v>162</v>
      </c>
      <c r="G6096" s="36" t="s">
        <v>3003</v>
      </c>
      <c r="H6096" s="9" t="s">
        <v>8427</v>
      </c>
      <c r="I6096" s="13">
        <v>11</v>
      </c>
      <c r="J6096" s="12">
        <v>18</v>
      </c>
      <c r="K6096" s="13">
        <v>0</v>
      </c>
      <c r="L6096" s="13">
        <v>0</v>
      </c>
      <c r="M6096" s="13">
        <v>0</v>
      </c>
      <c r="N6096" s="57">
        <v>0</v>
      </c>
      <c r="O6096" s="29">
        <v>0</v>
      </c>
      <c r="P6096" s="56" t="s">
        <v>99</v>
      </c>
    </row>
    <row r="6097" spans="1:16" ht="120" x14ac:dyDescent="0.25">
      <c r="A6097" s="34">
        <v>42362</v>
      </c>
      <c r="B6097" s="34">
        <v>42362</v>
      </c>
      <c r="C6097" s="53">
        <v>2015</v>
      </c>
      <c r="D6097" s="35" t="s">
        <v>115</v>
      </c>
      <c r="E6097" s="11" t="s">
        <v>116</v>
      </c>
      <c r="F6097" s="36" t="s">
        <v>51</v>
      </c>
      <c r="G6097" s="36" t="s">
        <v>4893</v>
      </c>
      <c r="H6097" s="9" t="s">
        <v>8428</v>
      </c>
      <c r="I6097" s="13">
        <v>6</v>
      </c>
      <c r="J6097" s="12">
        <v>36</v>
      </c>
      <c r="K6097" s="13">
        <v>0</v>
      </c>
      <c r="L6097" s="13">
        <v>0</v>
      </c>
      <c r="M6097" s="13">
        <v>0</v>
      </c>
      <c r="N6097" s="57">
        <v>0</v>
      </c>
      <c r="O6097" s="31">
        <v>3.4740000000000002</v>
      </c>
      <c r="P6097" s="56" t="s">
        <v>99</v>
      </c>
    </row>
    <row r="6098" spans="1:16" ht="60" x14ac:dyDescent="0.25">
      <c r="A6098" s="34">
        <v>42362</v>
      </c>
      <c r="B6098" s="34">
        <v>42362</v>
      </c>
      <c r="C6098" s="53">
        <v>2015</v>
      </c>
      <c r="D6098" s="35" t="s">
        <v>115</v>
      </c>
      <c r="E6098" s="11" t="s">
        <v>116</v>
      </c>
      <c r="F6098" s="36" t="s">
        <v>69</v>
      </c>
      <c r="G6098" s="36" t="s">
        <v>733</v>
      </c>
      <c r="H6098" s="9" t="s">
        <v>8429</v>
      </c>
      <c r="I6098" s="13">
        <v>4</v>
      </c>
      <c r="J6098" s="12">
        <v>17</v>
      </c>
      <c r="K6098" s="13">
        <v>0</v>
      </c>
      <c r="L6098" s="13">
        <v>0</v>
      </c>
      <c r="M6098" s="13">
        <v>0</v>
      </c>
      <c r="N6098" s="57">
        <v>0</v>
      </c>
      <c r="O6098" s="31">
        <v>0.42</v>
      </c>
      <c r="P6098" s="56" t="s">
        <v>99</v>
      </c>
    </row>
    <row r="6099" spans="1:16" ht="60" x14ac:dyDescent="0.25">
      <c r="A6099" s="34">
        <v>42363</v>
      </c>
      <c r="B6099" s="34">
        <v>42363</v>
      </c>
      <c r="C6099" s="53">
        <v>2015</v>
      </c>
      <c r="D6099" s="35" t="s">
        <v>13</v>
      </c>
      <c r="E6099" s="11" t="s">
        <v>112</v>
      </c>
      <c r="F6099" s="36" t="s">
        <v>165</v>
      </c>
      <c r="G6099" s="36" t="s">
        <v>1293</v>
      </c>
      <c r="H6099" s="9" t="s">
        <v>8430</v>
      </c>
      <c r="I6099" s="13">
        <v>0</v>
      </c>
      <c r="J6099" s="12">
        <v>135</v>
      </c>
      <c r="K6099" s="13">
        <v>0</v>
      </c>
      <c r="L6099" s="13">
        <v>0</v>
      </c>
      <c r="M6099" s="13">
        <v>0</v>
      </c>
      <c r="N6099" s="57">
        <v>0</v>
      </c>
      <c r="O6099" s="31">
        <v>0</v>
      </c>
      <c r="P6099" s="56" t="s">
        <v>99</v>
      </c>
    </row>
    <row r="6100" spans="1:16" ht="108" x14ac:dyDescent="0.25">
      <c r="A6100" s="34">
        <v>42363</v>
      </c>
      <c r="B6100" s="34">
        <v>42363</v>
      </c>
      <c r="C6100" s="53">
        <v>2015</v>
      </c>
      <c r="D6100" s="35" t="s">
        <v>13</v>
      </c>
      <c r="E6100" s="11" t="s">
        <v>112</v>
      </c>
      <c r="F6100" s="36" t="s">
        <v>165</v>
      </c>
      <c r="G6100" s="36" t="s">
        <v>603</v>
      </c>
      <c r="H6100" s="9" t="s">
        <v>8431</v>
      </c>
      <c r="I6100" s="13">
        <v>0</v>
      </c>
      <c r="J6100" s="12">
        <v>150</v>
      </c>
      <c r="K6100" s="13">
        <v>0</v>
      </c>
      <c r="L6100" s="13">
        <v>0</v>
      </c>
      <c r="M6100" s="13">
        <v>0</v>
      </c>
      <c r="N6100" s="57">
        <v>0</v>
      </c>
      <c r="O6100" s="31">
        <v>0</v>
      </c>
      <c r="P6100" s="56" t="s">
        <v>99</v>
      </c>
    </row>
    <row r="6101" spans="1:16" ht="60" x14ac:dyDescent="0.25">
      <c r="A6101" s="34">
        <v>42363</v>
      </c>
      <c r="B6101" s="34">
        <v>42363</v>
      </c>
      <c r="C6101" s="53">
        <v>2015</v>
      </c>
      <c r="D6101" s="35" t="s">
        <v>13</v>
      </c>
      <c r="E6101" s="11" t="s">
        <v>112</v>
      </c>
      <c r="F6101" s="36" t="s">
        <v>92</v>
      </c>
      <c r="G6101" s="36" t="s">
        <v>1200</v>
      </c>
      <c r="H6101" s="9" t="s">
        <v>8432</v>
      </c>
      <c r="I6101" s="13">
        <v>0</v>
      </c>
      <c r="J6101" s="12">
        <v>2</v>
      </c>
      <c r="K6101" s="13">
        <v>1</v>
      </c>
      <c r="L6101" s="13">
        <v>0</v>
      </c>
      <c r="M6101" s="13">
        <v>0</v>
      </c>
      <c r="N6101" s="57">
        <v>0</v>
      </c>
      <c r="O6101" s="31">
        <v>2.8000000000000001E-2</v>
      </c>
      <c r="P6101" s="56" t="s">
        <v>99</v>
      </c>
    </row>
    <row r="6102" spans="1:16" ht="132" x14ac:dyDescent="0.25">
      <c r="A6102" s="34">
        <v>42364</v>
      </c>
      <c r="B6102" s="34">
        <v>42364</v>
      </c>
      <c r="C6102" s="53">
        <v>2015</v>
      </c>
      <c r="D6102" s="35" t="s">
        <v>115</v>
      </c>
      <c r="E6102" s="11" t="s">
        <v>116</v>
      </c>
      <c r="F6102" s="36" t="s">
        <v>77</v>
      </c>
      <c r="G6102" s="36" t="s">
        <v>4701</v>
      </c>
      <c r="H6102" s="9" t="s">
        <v>8433</v>
      </c>
      <c r="I6102" s="13">
        <v>0</v>
      </c>
      <c r="J6102" s="12">
        <v>2</v>
      </c>
      <c r="K6102" s="13">
        <v>0</v>
      </c>
      <c r="L6102" s="13">
        <v>0</v>
      </c>
      <c r="M6102" s="13">
        <v>0</v>
      </c>
      <c r="N6102" s="57">
        <v>0</v>
      </c>
      <c r="O6102" s="31">
        <v>0.51200000000000001</v>
      </c>
      <c r="P6102" s="56" t="s">
        <v>99</v>
      </c>
    </row>
    <row r="6103" spans="1:16" ht="120" x14ac:dyDescent="0.25">
      <c r="A6103" s="34">
        <v>42364</v>
      </c>
      <c r="B6103" s="34">
        <v>42366</v>
      </c>
      <c r="C6103" s="53">
        <v>2015</v>
      </c>
      <c r="D6103" s="11" t="s">
        <v>34</v>
      </c>
      <c r="E6103" s="11" t="s">
        <v>95</v>
      </c>
      <c r="F6103" s="36" t="s">
        <v>21</v>
      </c>
      <c r="G6103" s="11" t="s">
        <v>8434</v>
      </c>
      <c r="H6103" s="9" t="s">
        <v>8435</v>
      </c>
      <c r="I6103" s="13">
        <v>0</v>
      </c>
      <c r="J6103" s="12">
        <v>199942</v>
      </c>
      <c r="K6103" s="12">
        <v>0</v>
      </c>
      <c r="L6103" s="12">
        <v>0</v>
      </c>
      <c r="M6103" s="12">
        <v>0</v>
      </c>
      <c r="N6103" s="39">
        <v>0</v>
      </c>
      <c r="O6103" s="31">
        <v>132.90299999999999</v>
      </c>
      <c r="P6103" s="56" t="s">
        <v>298</v>
      </c>
    </row>
    <row r="6104" spans="1:16" ht="72" x14ac:dyDescent="0.25">
      <c r="A6104" s="34">
        <v>42364</v>
      </c>
      <c r="B6104" s="34">
        <v>42366</v>
      </c>
      <c r="C6104" s="53">
        <v>2015</v>
      </c>
      <c r="D6104" s="11" t="s">
        <v>34</v>
      </c>
      <c r="E6104" s="11" t="s">
        <v>95</v>
      </c>
      <c r="F6104" s="36" t="s">
        <v>47</v>
      </c>
      <c r="G6104" s="11" t="s">
        <v>8436</v>
      </c>
      <c r="H6104" s="9" t="s">
        <v>8437</v>
      </c>
      <c r="I6104" s="13">
        <v>0</v>
      </c>
      <c r="J6104" s="12">
        <v>9098</v>
      </c>
      <c r="K6104" s="12">
        <v>0</v>
      </c>
      <c r="L6104" s="12">
        <v>0</v>
      </c>
      <c r="M6104" s="12">
        <v>0</v>
      </c>
      <c r="N6104" s="39">
        <v>0</v>
      </c>
      <c r="O6104" s="31">
        <v>15.5</v>
      </c>
      <c r="P6104" s="56" t="s">
        <v>298</v>
      </c>
    </row>
    <row r="6105" spans="1:16" ht="48" x14ac:dyDescent="0.25">
      <c r="A6105" s="34">
        <v>42364</v>
      </c>
      <c r="B6105" s="34">
        <v>42366</v>
      </c>
      <c r="C6105" s="53">
        <v>2015</v>
      </c>
      <c r="D6105" s="11" t="s">
        <v>34</v>
      </c>
      <c r="E6105" s="11" t="s">
        <v>95</v>
      </c>
      <c r="F6105" s="36" t="s">
        <v>59</v>
      </c>
      <c r="G6105" s="11" t="s">
        <v>7620</v>
      </c>
      <c r="H6105" s="9" t="s">
        <v>8438</v>
      </c>
      <c r="I6105" s="13">
        <v>0</v>
      </c>
      <c r="J6105" s="12">
        <v>1755</v>
      </c>
      <c r="K6105" s="12">
        <v>0</v>
      </c>
      <c r="L6105" s="12">
        <v>0</v>
      </c>
      <c r="M6105" s="12">
        <v>0</v>
      </c>
      <c r="N6105" s="39">
        <v>0</v>
      </c>
      <c r="O6105" s="31">
        <v>1.3</v>
      </c>
      <c r="P6105" s="56" t="s">
        <v>298</v>
      </c>
    </row>
    <row r="6106" spans="1:16" ht="60" x14ac:dyDescent="0.25">
      <c r="A6106" s="34">
        <v>42365</v>
      </c>
      <c r="B6106" s="34">
        <v>42365</v>
      </c>
      <c r="C6106" s="53">
        <v>2015</v>
      </c>
      <c r="D6106" s="35" t="s">
        <v>115</v>
      </c>
      <c r="E6106" s="11" t="s">
        <v>116</v>
      </c>
      <c r="F6106" s="36" t="s">
        <v>57</v>
      </c>
      <c r="G6106" s="36" t="s">
        <v>3574</v>
      </c>
      <c r="H6106" s="9" t="s">
        <v>8439</v>
      </c>
      <c r="I6106" s="13">
        <v>5</v>
      </c>
      <c r="J6106" s="12">
        <v>32</v>
      </c>
      <c r="K6106" s="13">
        <v>0</v>
      </c>
      <c r="L6106" s="13">
        <v>0</v>
      </c>
      <c r="M6106" s="13">
        <v>0</v>
      </c>
      <c r="N6106" s="57">
        <v>0</v>
      </c>
      <c r="O6106" s="31">
        <v>0.42</v>
      </c>
      <c r="P6106" s="56" t="s">
        <v>99</v>
      </c>
    </row>
    <row r="6107" spans="1:16" ht="36" x14ac:dyDescent="0.25">
      <c r="A6107" s="59">
        <v>42370</v>
      </c>
      <c r="B6107" s="59">
        <v>42735</v>
      </c>
      <c r="C6107" s="60">
        <v>2016</v>
      </c>
      <c r="D6107" s="11" t="s">
        <v>34</v>
      </c>
      <c r="E6107" s="53" t="s">
        <v>323</v>
      </c>
      <c r="F6107" s="36" t="s">
        <v>47</v>
      </c>
      <c r="G6107" s="53" t="s">
        <v>16</v>
      </c>
      <c r="H6107" s="61" t="s">
        <v>8440</v>
      </c>
      <c r="I6107" s="62">
        <v>13</v>
      </c>
      <c r="J6107" s="62">
        <v>373</v>
      </c>
      <c r="K6107" s="62">
        <v>0</v>
      </c>
      <c r="L6107" s="62">
        <v>0</v>
      </c>
      <c r="M6107" s="62">
        <v>0</v>
      </c>
      <c r="N6107" s="39">
        <v>0</v>
      </c>
      <c r="O6107" s="31">
        <v>0</v>
      </c>
      <c r="P6107" s="53" t="s">
        <v>1960</v>
      </c>
    </row>
    <row r="6108" spans="1:16" ht="48" x14ac:dyDescent="0.25">
      <c r="A6108" s="59">
        <v>42370</v>
      </c>
      <c r="B6108" s="59">
        <v>42735</v>
      </c>
      <c r="C6108" s="60">
        <v>2016</v>
      </c>
      <c r="D6108" s="11" t="s">
        <v>34</v>
      </c>
      <c r="E6108" s="53" t="s">
        <v>95</v>
      </c>
      <c r="F6108" s="36" t="s">
        <v>47</v>
      </c>
      <c r="G6108" s="53" t="s">
        <v>16</v>
      </c>
      <c r="H6108" s="61" t="s">
        <v>8441</v>
      </c>
      <c r="I6108" s="62">
        <v>11</v>
      </c>
      <c r="J6108" s="62">
        <v>72</v>
      </c>
      <c r="K6108" s="62">
        <v>0</v>
      </c>
      <c r="L6108" s="62">
        <v>0</v>
      </c>
      <c r="M6108" s="62">
        <v>0</v>
      </c>
      <c r="N6108" s="39">
        <v>0</v>
      </c>
      <c r="O6108" s="31">
        <v>0</v>
      </c>
      <c r="P6108" s="53" t="s">
        <v>1960</v>
      </c>
    </row>
    <row r="6109" spans="1:16" ht="36" x14ac:dyDescent="0.25">
      <c r="A6109" s="59">
        <v>42370</v>
      </c>
      <c r="B6109" s="59">
        <v>42735</v>
      </c>
      <c r="C6109" s="60">
        <v>2016</v>
      </c>
      <c r="D6109" s="11" t="s">
        <v>34</v>
      </c>
      <c r="E6109" s="53" t="s">
        <v>95</v>
      </c>
      <c r="F6109" s="36" t="s">
        <v>21</v>
      </c>
      <c r="G6109" s="53" t="s">
        <v>16</v>
      </c>
      <c r="H6109" s="53" t="s">
        <v>8442</v>
      </c>
      <c r="I6109" s="62">
        <v>6</v>
      </c>
      <c r="J6109" s="62">
        <v>124</v>
      </c>
      <c r="K6109" s="62">
        <v>0</v>
      </c>
      <c r="L6109" s="62">
        <v>0</v>
      </c>
      <c r="M6109" s="62">
        <v>0</v>
      </c>
      <c r="N6109" s="39">
        <v>0</v>
      </c>
      <c r="O6109" s="31">
        <v>0</v>
      </c>
      <c r="P6109" s="53" t="s">
        <v>1960</v>
      </c>
    </row>
    <row r="6110" spans="1:16" ht="36" x14ac:dyDescent="0.25">
      <c r="A6110" s="59">
        <v>42370</v>
      </c>
      <c r="B6110" s="59">
        <v>42735</v>
      </c>
      <c r="C6110" s="60">
        <v>2016</v>
      </c>
      <c r="D6110" s="11" t="s">
        <v>34</v>
      </c>
      <c r="E6110" s="53" t="s">
        <v>323</v>
      </c>
      <c r="F6110" s="36" t="s">
        <v>28</v>
      </c>
      <c r="G6110" s="53" t="s">
        <v>16</v>
      </c>
      <c r="H6110" s="63" t="s">
        <v>8443</v>
      </c>
      <c r="I6110" s="62">
        <v>6</v>
      </c>
      <c r="J6110" s="62">
        <v>69</v>
      </c>
      <c r="K6110" s="62">
        <v>0</v>
      </c>
      <c r="L6110" s="62">
        <v>0</v>
      </c>
      <c r="M6110" s="62">
        <v>0</v>
      </c>
      <c r="N6110" s="39">
        <v>0</v>
      </c>
      <c r="O6110" s="31">
        <v>0</v>
      </c>
      <c r="P6110" s="53" t="s">
        <v>1960</v>
      </c>
    </row>
    <row r="6111" spans="1:16" ht="36" x14ac:dyDescent="0.25">
      <c r="A6111" s="59">
        <v>42370</v>
      </c>
      <c r="B6111" s="59">
        <v>42735</v>
      </c>
      <c r="C6111" s="60">
        <v>2016</v>
      </c>
      <c r="D6111" s="11" t="s">
        <v>34</v>
      </c>
      <c r="E6111" s="53" t="s">
        <v>95</v>
      </c>
      <c r="F6111" s="36" t="s">
        <v>28</v>
      </c>
      <c r="G6111" s="53" t="s">
        <v>16</v>
      </c>
      <c r="H6111" s="61" t="s">
        <v>8444</v>
      </c>
      <c r="I6111" s="62">
        <v>4</v>
      </c>
      <c r="J6111" s="62">
        <v>10</v>
      </c>
      <c r="K6111" s="62">
        <v>0</v>
      </c>
      <c r="L6111" s="62">
        <v>0</v>
      </c>
      <c r="M6111" s="62">
        <v>0</v>
      </c>
      <c r="N6111" s="39">
        <v>0</v>
      </c>
      <c r="O6111" s="31">
        <v>0</v>
      </c>
      <c r="P6111" s="53" t="s">
        <v>1960</v>
      </c>
    </row>
    <row r="6112" spans="1:16" ht="36" x14ac:dyDescent="0.25">
      <c r="A6112" s="59">
        <v>42370</v>
      </c>
      <c r="B6112" s="59">
        <v>42735</v>
      </c>
      <c r="C6112" s="60">
        <v>2016</v>
      </c>
      <c r="D6112" s="11" t="s">
        <v>34</v>
      </c>
      <c r="E6112" s="53" t="s">
        <v>323</v>
      </c>
      <c r="F6112" s="36" t="s">
        <v>69</v>
      </c>
      <c r="G6112" s="53" t="s">
        <v>16</v>
      </c>
      <c r="H6112" s="63" t="s">
        <v>8445</v>
      </c>
      <c r="I6112" s="62">
        <v>4</v>
      </c>
      <c r="J6112" s="62">
        <v>93</v>
      </c>
      <c r="K6112" s="62">
        <v>0</v>
      </c>
      <c r="L6112" s="62">
        <v>0</v>
      </c>
      <c r="M6112" s="62">
        <v>0</v>
      </c>
      <c r="N6112" s="39">
        <v>0</v>
      </c>
      <c r="O6112" s="31">
        <v>0</v>
      </c>
      <c r="P6112" s="53" t="s">
        <v>1960</v>
      </c>
    </row>
    <row r="6113" spans="1:16" ht="24" x14ac:dyDescent="0.25">
      <c r="A6113" s="59">
        <v>42370</v>
      </c>
      <c r="B6113" s="59">
        <v>42735</v>
      </c>
      <c r="C6113" s="60">
        <v>2016</v>
      </c>
      <c r="D6113" s="11" t="s">
        <v>34</v>
      </c>
      <c r="E6113" s="53" t="s">
        <v>323</v>
      </c>
      <c r="F6113" s="36" t="s">
        <v>30</v>
      </c>
      <c r="G6113" s="53" t="s">
        <v>16</v>
      </c>
      <c r="H6113" s="63" t="s">
        <v>8446</v>
      </c>
      <c r="I6113" s="62">
        <v>4</v>
      </c>
      <c r="J6113" s="62">
        <v>5</v>
      </c>
      <c r="K6113" s="62">
        <v>0</v>
      </c>
      <c r="L6113" s="62">
        <v>0</v>
      </c>
      <c r="M6113" s="62">
        <v>0</v>
      </c>
      <c r="N6113" s="39">
        <v>0</v>
      </c>
      <c r="O6113" s="31">
        <v>0</v>
      </c>
      <c r="P6113" s="53" t="s">
        <v>1960</v>
      </c>
    </row>
    <row r="6114" spans="1:16" ht="36" x14ac:dyDescent="0.25">
      <c r="A6114" s="59">
        <v>42370</v>
      </c>
      <c r="B6114" s="59">
        <v>42735</v>
      </c>
      <c r="C6114" s="60">
        <v>2016</v>
      </c>
      <c r="D6114" s="11" t="s">
        <v>34</v>
      </c>
      <c r="E6114" s="53" t="s">
        <v>95</v>
      </c>
      <c r="F6114" s="36" t="s">
        <v>57</v>
      </c>
      <c r="G6114" s="53" t="s">
        <v>16</v>
      </c>
      <c r="H6114" s="53" t="s">
        <v>8447</v>
      </c>
      <c r="I6114" s="62">
        <v>3</v>
      </c>
      <c r="J6114" s="62">
        <v>8</v>
      </c>
      <c r="K6114" s="62">
        <v>0</v>
      </c>
      <c r="L6114" s="62">
        <v>0</v>
      </c>
      <c r="M6114" s="62">
        <v>0</v>
      </c>
      <c r="N6114" s="39">
        <v>0</v>
      </c>
      <c r="O6114" s="31">
        <v>0</v>
      </c>
      <c r="P6114" s="53" t="s">
        <v>1960</v>
      </c>
    </row>
    <row r="6115" spans="1:16" ht="24" x14ac:dyDescent="0.25">
      <c r="A6115" s="59">
        <v>42370</v>
      </c>
      <c r="B6115" s="59">
        <v>42735</v>
      </c>
      <c r="C6115" s="60">
        <v>2016</v>
      </c>
      <c r="D6115" s="11" t="s">
        <v>34</v>
      </c>
      <c r="E6115" s="53" t="s">
        <v>95</v>
      </c>
      <c r="F6115" s="36" t="s">
        <v>162</v>
      </c>
      <c r="G6115" s="53" t="s">
        <v>16</v>
      </c>
      <c r="H6115" s="53" t="s">
        <v>8448</v>
      </c>
      <c r="I6115" s="62">
        <v>2</v>
      </c>
      <c r="J6115" s="62">
        <v>2</v>
      </c>
      <c r="K6115" s="62">
        <v>0</v>
      </c>
      <c r="L6115" s="62">
        <v>0</v>
      </c>
      <c r="M6115" s="62">
        <v>0</v>
      </c>
      <c r="N6115" s="39">
        <v>0</v>
      </c>
      <c r="O6115" s="31">
        <v>0</v>
      </c>
      <c r="P6115" s="53" t="s">
        <v>1960</v>
      </c>
    </row>
    <row r="6116" spans="1:16" ht="36" x14ac:dyDescent="0.25">
      <c r="A6116" s="59">
        <v>42370</v>
      </c>
      <c r="B6116" s="59">
        <v>42735</v>
      </c>
      <c r="C6116" s="60">
        <v>2016</v>
      </c>
      <c r="D6116" s="11" t="s">
        <v>34</v>
      </c>
      <c r="E6116" s="53" t="s">
        <v>323</v>
      </c>
      <c r="F6116" s="36" t="s">
        <v>57</v>
      </c>
      <c r="G6116" s="53" t="s">
        <v>16</v>
      </c>
      <c r="H6116" s="63" t="s">
        <v>8449</v>
      </c>
      <c r="I6116" s="62">
        <v>2</v>
      </c>
      <c r="J6116" s="62">
        <v>9</v>
      </c>
      <c r="K6116" s="62">
        <v>0</v>
      </c>
      <c r="L6116" s="62">
        <v>0</v>
      </c>
      <c r="M6116" s="62">
        <v>0</v>
      </c>
      <c r="N6116" s="39">
        <v>0</v>
      </c>
      <c r="O6116" s="31">
        <v>0</v>
      </c>
      <c r="P6116" s="53" t="s">
        <v>1960</v>
      </c>
    </row>
    <row r="6117" spans="1:16" ht="24" x14ac:dyDescent="0.25">
      <c r="A6117" s="59">
        <v>42370</v>
      </c>
      <c r="B6117" s="59">
        <v>42735</v>
      </c>
      <c r="C6117" s="60">
        <v>2016</v>
      </c>
      <c r="D6117" s="11" t="s">
        <v>34</v>
      </c>
      <c r="E6117" s="53" t="s">
        <v>95</v>
      </c>
      <c r="F6117" s="36" t="s">
        <v>62</v>
      </c>
      <c r="G6117" s="53" t="s">
        <v>16</v>
      </c>
      <c r="H6117" s="53" t="s">
        <v>8450</v>
      </c>
      <c r="I6117" s="62">
        <v>1</v>
      </c>
      <c r="J6117" s="62">
        <v>5</v>
      </c>
      <c r="K6117" s="62">
        <v>0</v>
      </c>
      <c r="L6117" s="62">
        <v>0</v>
      </c>
      <c r="M6117" s="62">
        <v>0</v>
      </c>
      <c r="N6117" s="39">
        <v>0</v>
      </c>
      <c r="O6117" s="31">
        <v>0</v>
      </c>
      <c r="P6117" s="53" t="s">
        <v>1960</v>
      </c>
    </row>
    <row r="6118" spans="1:16" ht="24" x14ac:dyDescent="0.25">
      <c r="A6118" s="59">
        <v>42370</v>
      </c>
      <c r="B6118" s="59">
        <v>42735</v>
      </c>
      <c r="C6118" s="60">
        <v>2016</v>
      </c>
      <c r="D6118" s="11" t="s">
        <v>34</v>
      </c>
      <c r="E6118" s="53" t="s">
        <v>95</v>
      </c>
      <c r="F6118" s="36" t="s">
        <v>24</v>
      </c>
      <c r="G6118" s="53" t="s">
        <v>16</v>
      </c>
      <c r="H6118" s="61" t="s">
        <v>8451</v>
      </c>
      <c r="I6118" s="62">
        <v>1</v>
      </c>
      <c r="J6118" s="62">
        <v>21</v>
      </c>
      <c r="K6118" s="62">
        <v>0</v>
      </c>
      <c r="L6118" s="62">
        <v>0</v>
      </c>
      <c r="M6118" s="62">
        <v>0</v>
      </c>
      <c r="N6118" s="39">
        <v>0</v>
      </c>
      <c r="O6118" s="31">
        <v>0</v>
      </c>
      <c r="P6118" s="53" t="s">
        <v>1960</v>
      </c>
    </row>
    <row r="6119" spans="1:16" ht="24" x14ac:dyDescent="0.25">
      <c r="A6119" s="59">
        <v>42370</v>
      </c>
      <c r="B6119" s="59">
        <v>42735</v>
      </c>
      <c r="C6119" s="60">
        <v>2016</v>
      </c>
      <c r="D6119" s="11" t="s">
        <v>34</v>
      </c>
      <c r="E6119" s="53" t="s">
        <v>95</v>
      </c>
      <c r="F6119" s="36" t="s">
        <v>55</v>
      </c>
      <c r="G6119" s="53" t="s">
        <v>16</v>
      </c>
      <c r="H6119" s="61" t="s">
        <v>8452</v>
      </c>
      <c r="I6119" s="62">
        <v>1</v>
      </c>
      <c r="J6119" s="62">
        <v>4</v>
      </c>
      <c r="K6119" s="62">
        <v>0</v>
      </c>
      <c r="L6119" s="62">
        <v>0</v>
      </c>
      <c r="M6119" s="62">
        <v>0</v>
      </c>
      <c r="N6119" s="39">
        <v>0</v>
      </c>
      <c r="O6119" s="31">
        <v>0</v>
      </c>
      <c r="P6119" s="53" t="s">
        <v>1960</v>
      </c>
    </row>
    <row r="6120" spans="1:16" ht="36" x14ac:dyDescent="0.25">
      <c r="A6120" s="59">
        <v>42370</v>
      </c>
      <c r="B6120" s="59">
        <v>42735</v>
      </c>
      <c r="C6120" s="60">
        <v>2016</v>
      </c>
      <c r="D6120" s="11" t="s">
        <v>34</v>
      </c>
      <c r="E6120" s="53" t="s">
        <v>323</v>
      </c>
      <c r="F6120" s="36" t="s">
        <v>59</v>
      </c>
      <c r="G6120" s="53" t="s">
        <v>16</v>
      </c>
      <c r="H6120" s="63" t="s">
        <v>8453</v>
      </c>
      <c r="I6120" s="62">
        <v>1</v>
      </c>
      <c r="J6120" s="62">
        <v>34</v>
      </c>
      <c r="K6120" s="62">
        <v>0</v>
      </c>
      <c r="L6120" s="62">
        <v>0</v>
      </c>
      <c r="M6120" s="62">
        <v>0</v>
      </c>
      <c r="N6120" s="39">
        <v>0</v>
      </c>
      <c r="O6120" s="31">
        <v>0</v>
      </c>
      <c r="P6120" s="53" t="s">
        <v>1960</v>
      </c>
    </row>
    <row r="6121" spans="1:16" ht="36" x14ac:dyDescent="0.25">
      <c r="A6121" s="59">
        <v>42370</v>
      </c>
      <c r="B6121" s="59">
        <v>42735</v>
      </c>
      <c r="C6121" s="60">
        <v>2016</v>
      </c>
      <c r="D6121" s="11" t="s">
        <v>34</v>
      </c>
      <c r="E6121" s="53" t="s">
        <v>323</v>
      </c>
      <c r="F6121" s="36" t="s">
        <v>21</v>
      </c>
      <c r="G6121" s="53" t="s">
        <v>16</v>
      </c>
      <c r="H6121" s="63" t="s">
        <v>8454</v>
      </c>
      <c r="I6121" s="62">
        <v>1</v>
      </c>
      <c r="J6121" s="62">
        <v>24</v>
      </c>
      <c r="K6121" s="62">
        <v>0</v>
      </c>
      <c r="L6121" s="62">
        <v>0</v>
      </c>
      <c r="M6121" s="62">
        <v>0</v>
      </c>
      <c r="N6121" s="39">
        <v>0</v>
      </c>
      <c r="O6121" s="31">
        <v>0</v>
      </c>
      <c r="P6121" s="53" t="s">
        <v>1960</v>
      </c>
    </row>
    <row r="6122" spans="1:16" ht="24" x14ac:dyDescent="0.25">
      <c r="A6122" s="59">
        <v>42370</v>
      </c>
      <c r="B6122" s="59">
        <v>42735</v>
      </c>
      <c r="C6122" s="60">
        <v>2016</v>
      </c>
      <c r="D6122" s="11" t="s">
        <v>34</v>
      </c>
      <c r="E6122" s="53" t="s">
        <v>323</v>
      </c>
      <c r="F6122" s="36" t="s">
        <v>42</v>
      </c>
      <c r="G6122" s="53" t="s">
        <v>16</v>
      </c>
      <c r="H6122" s="63" t="s">
        <v>8455</v>
      </c>
      <c r="I6122" s="62">
        <v>1</v>
      </c>
      <c r="J6122" s="62">
        <v>3</v>
      </c>
      <c r="K6122" s="62">
        <v>0</v>
      </c>
      <c r="L6122" s="62">
        <v>0</v>
      </c>
      <c r="M6122" s="62">
        <v>0</v>
      </c>
      <c r="N6122" s="39">
        <v>0</v>
      </c>
      <c r="O6122" s="31">
        <v>0</v>
      </c>
      <c r="P6122" s="53" t="s">
        <v>1960</v>
      </c>
    </row>
    <row r="6123" spans="1:16" x14ac:dyDescent="0.25">
      <c r="A6123" s="59">
        <v>42370</v>
      </c>
      <c r="B6123" s="59">
        <v>42735</v>
      </c>
      <c r="C6123" s="60">
        <v>2016</v>
      </c>
      <c r="D6123" s="11" t="s">
        <v>34</v>
      </c>
      <c r="E6123" s="53" t="s">
        <v>323</v>
      </c>
      <c r="F6123" s="36" t="s">
        <v>62</v>
      </c>
      <c r="G6123" s="53" t="s">
        <v>16</v>
      </c>
      <c r="H6123" s="63" t="s">
        <v>8456</v>
      </c>
      <c r="I6123" s="62">
        <v>1</v>
      </c>
      <c r="J6123" s="62">
        <v>1</v>
      </c>
      <c r="K6123" s="62">
        <v>0</v>
      </c>
      <c r="L6123" s="62">
        <v>0</v>
      </c>
      <c r="M6123" s="62">
        <v>0</v>
      </c>
      <c r="N6123" s="39">
        <v>0</v>
      </c>
      <c r="O6123" s="31">
        <v>0</v>
      </c>
      <c r="P6123" s="53" t="s">
        <v>1960</v>
      </c>
    </row>
    <row r="6124" spans="1:16" x14ac:dyDescent="0.25">
      <c r="A6124" s="59">
        <v>42370</v>
      </c>
      <c r="B6124" s="59">
        <v>42735</v>
      </c>
      <c r="C6124" s="60">
        <v>2016</v>
      </c>
      <c r="D6124" s="11" t="s">
        <v>34</v>
      </c>
      <c r="E6124" s="53" t="s">
        <v>95</v>
      </c>
      <c r="F6124" s="36" t="s">
        <v>97</v>
      </c>
      <c r="G6124" s="53" t="s">
        <v>16</v>
      </c>
      <c r="H6124" s="53" t="s">
        <v>8457</v>
      </c>
      <c r="I6124" s="62">
        <v>0</v>
      </c>
      <c r="J6124" s="62">
        <v>10</v>
      </c>
      <c r="K6124" s="62">
        <v>0</v>
      </c>
      <c r="L6124" s="62">
        <v>0</v>
      </c>
      <c r="M6124" s="62">
        <v>0</v>
      </c>
      <c r="N6124" s="39">
        <v>0</v>
      </c>
      <c r="O6124" s="31">
        <v>0</v>
      </c>
      <c r="P6124" s="53" t="s">
        <v>1960</v>
      </c>
    </row>
    <row r="6125" spans="1:16" ht="24" x14ac:dyDescent="0.25">
      <c r="A6125" s="59">
        <v>42370</v>
      </c>
      <c r="B6125" s="59">
        <v>42735</v>
      </c>
      <c r="C6125" s="60">
        <v>2016</v>
      </c>
      <c r="D6125" s="11" t="s">
        <v>34</v>
      </c>
      <c r="E6125" s="53" t="s">
        <v>95</v>
      </c>
      <c r="F6125" s="36" t="s">
        <v>36</v>
      </c>
      <c r="G6125" s="53" t="s">
        <v>16</v>
      </c>
      <c r="H6125" s="61" t="s">
        <v>8458</v>
      </c>
      <c r="I6125" s="62">
        <v>0</v>
      </c>
      <c r="J6125" s="62">
        <v>4</v>
      </c>
      <c r="K6125" s="62">
        <v>0</v>
      </c>
      <c r="L6125" s="62">
        <v>0</v>
      </c>
      <c r="M6125" s="62">
        <v>0</v>
      </c>
      <c r="N6125" s="39">
        <v>0</v>
      </c>
      <c r="O6125" s="31">
        <v>0</v>
      </c>
      <c r="P6125" s="53" t="s">
        <v>1960</v>
      </c>
    </row>
    <row r="6126" spans="1:16" ht="24" x14ac:dyDescent="0.25">
      <c r="A6126" s="59">
        <v>42370</v>
      </c>
      <c r="B6126" s="59">
        <v>42735</v>
      </c>
      <c r="C6126" s="60">
        <v>2016</v>
      </c>
      <c r="D6126" s="11" t="s">
        <v>34</v>
      </c>
      <c r="E6126" s="53" t="s">
        <v>95</v>
      </c>
      <c r="F6126" s="36" t="s">
        <v>69</v>
      </c>
      <c r="G6126" s="53" t="s">
        <v>16</v>
      </c>
      <c r="H6126" s="61" t="s">
        <v>8459</v>
      </c>
      <c r="I6126" s="62">
        <v>0</v>
      </c>
      <c r="J6126" s="62">
        <v>4</v>
      </c>
      <c r="K6126" s="62">
        <v>0</v>
      </c>
      <c r="L6126" s="62">
        <v>0</v>
      </c>
      <c r="M6126" s="62">
        <v>0</v>
      </c>
      <c r="N6126" s="39">
        <v>0</v>
      </c>
      <c r="O6126" s="31">
        <v>0</v>
      </c>
      <c r="P6126" s="53" t="s">
        <v>1960</v>
      </c>
    </row>
    <row r="6127" spans="1:16" ht="24" x14ac:dyDescent="0.25">
      <c r="A6127" s="59">
        <v>42370</v>
      </c>
      <c r="B6127" s="59">
        <v>42735</v>
      </c>
      <c r="C6127" s="60">
        <v>2016</v>
      </c>
      <c r="D6127" s="11" t="s">
        <v>34</v>
      </c>
      <c r="E6127" s="53" t="s">
        <v>95</v>
      </c>
      <c r="F6127" s="17" t="s">
        <v>65</v>
      </c>
      <c r="G6127" s="53" t="s">
        <v>16</v>
      </c>
      <c r="H6127" s="61" t="s">
        <v>8460</v>
      </c>
      <c r="I6127" s="62">
        <v>0</v>
      </c>
      <c r="J6127" s="62">
        <v>2</v>
      </c>
      <c r="K6127" s="62">
        <v>0</v>
      </c>
      <c r="L6127" s="62">
        <v>0</v>
      </c>
      <c r="M6127" s="62">
        <v>0</v>
      </c>
      <c r="N6127" s="39">
        <v>0</v>
      </c>
      <c r="O6127" s="31">
        <v>0</v>
      </c>
      <c r="P6127" s="53" t="s">
        <v>1960</v>
      </c>
    </row>
    <row r="6128" spans="1:16" x14ac:dyDescent="0.25">
      <c r="A6128" s="59">
        <v>42370</v>
      </c>
      <c r="B6128" s="59">
        <v>42735</v>
      </c>
      <c r="C6128" s="60">
        <v>2016</v>
      </c>
      <c r="D6128" s="11" t="s">
        <v>34</v>
      </c>
      <c r="E6128" s="53" t="s">
        <v>95</v>
      </c>
      <c r="F6128" s="36" t="s">
        <v>155</v>
      </c>
      <c r="G6128" s="53" t="s">
        <v>16</v>
      </c>
      <c r="H6128" s="61" t="s">
        <v>8461</v>
      </c>
      <c r="I6128" s="62">
        <v>0</v>
      </c>
      <c r="J6128" s="62">
        <v>7</v>
      </c>
      <c r="K6128" s="62">
        <v>0</v>
      </c>
      <c r="L6128" s="62">
        <v>0</v>
      </c>
      <c r="M6128" s="62">
        <v>0</v>
      </c>
      <c r="N6128" s="39">
        <v>0</v>
      </c>
      <c r="O6128" s="31">
        <v>0</v>
      </c>
      <c r="P6128" s="53" t="s">
        <v>1960</v>
      </c>
    </row>
    <row r="6129" spans="1:16" ht="24" x14ac:dyDescent="0.25">
      <c r="A6129" s="59">
        <v>42370</v>
      </c>
      <c r="B6129" s="59">
        <v>42735</v>
      </c>
      <c r="C6129" s="60">
        <v>2016</v>
      </c>
      <c r="D6129" s="11" t="s">
        <v>34</v>
      </c>
      <c r="E6129" s="53" t="s">
        <v>95</v>
      </c>
      <c r="F6129" s="36" t="s">
        <v>165</v>
      </c>
      <c r="G6129" s="53" t="s">
        <v>16</v>
      </c>
      <c r="H6129" s="61" t="s">
        <v>8462</v>
      </c>
      <c r="I6129" s="62">
        <v>0</v>
      </c>
      <c r="J6129" s="62">
        <v>1</v>
      </c>
      <c r="K6129" s="62">
        <v>0</v>
      </c>
      <c r="L6129" s="62">
        <v>0</v>
      </c>
      <c r="M6129" s="62">
        <v>0</v>
      </c>
      <c r="N6129" s="39">
        <v>0</v>
      </c>
      <c r="O6129" s="31">
        <v>0</v>
      </c>
      <c r="P6129" s="53" t="s">
        <v>1960</v>
      </c>
    </row>
    <row r="6130" spans="1:16" x14ac:dyDescent="0.25">
      <c r="A6130" s="59">
        <v>42370</v>
      </c>
      <c r="B6130" s="59">
        <v>42735</v>
      </c>
      <c r="C6130" s="60">
        <v>2016</v>
      </c>
      <c r="D6130" s="11" t="s">
        <v>34</v>
      </c>
      <c r="E6130" s="53" t="s">
        <v>95</v>
      </c>
      <c r="F6130" s="36" t="s">
        <v>59</v>
      </c>
      <c r="G6130" s="53" t="s">
        <v>16</v>
      </c>
      <c r="H6130" s="61" t="s">
        <v>8463</v>
      </c>
      <c r="I6130" s="62">
        <v>0</v>
      </c>
      <c r="J6130" s="62">
        <v>2</v>
      </c>
      <c r="K6130" s="62">
        <v>0</v>
      </c>
      <c r="L6130" s="62">
        <v>0</v>
      </c>
      <c r="M6130" s="62">
        <v>0</v>
      </c>
      <c r="N6130" s="39">
        <v>0</v>
      </c>
      <c r="O6130" s="31">
        <v>0</v>
      </c>
      <c r="P6130" s="53" t="s">
        <v>1960</v>
      </c>
    </row>
    <row r="6131" spans="1:16" ht="24" x14ac:dyDescent="0.25">
      <c r="A6131" s="59">
        <v>42370</v>
      </c>
      <c r="B6131" s="59">
        <v>42735</v>
      </c>
      <c r="C6131" s="60">
        <v>2016</v>
      </c>
      <c r="D6131" s="11" t="s">
        <v>34</v>
      </c>
      <c r="E6131" s="53" t="s">
        <v>323</v>
      </c>
      <c r="F6131" s="36" t="s">
        <v>162</v>
      </c>
      <c r="G6131" s="53" t="s">
        <v>16</v>
      </c>
      <c r="H6131" s="63" t="s">
        <v>8464</v>
      </c>
      <c r="I6131" s="62">
        <v>0</v>
      </c>
      <c r="J6131" s="62">
        <v>36</v>
      </c>
      <c r="K6131" s="62">
        <v>0</v>
      </c>
      <c r="L6131" s="62">
        <v>0</v>
      </c>
      <c r="M6131" s="62">
        <v>0</v>
      </c>
      <c r="N6131" s="39">
        <v>0</v>
      </c>
      <c r="O6131" s="31">
        <v>0</v>
      </c>
      <c r="P6131" s="53" t="s">
        <v>1960</v>
      </c>
    </row>
    <row r="6132" spans="1:16" ht="24" x14ac:dyDescent="0.25">
      <c r="A6132" s="59">
        <v>42370</v>
      </c>
      <c r="B6132" s="59">
        <v>42735</v>
      </c>
      <c r="C6132" s="60">
        <v>2016</v>
      </c>
      <c r="D6132" s="11" t="s">
        <v>34</v>
      </c>
      <c r="E6132" s="53" t="s">
        <v>323</v>
      </c>
      <c r="F6132" s="17" t="s">
        <v>189</v>
      </c>
      <c r="G6132" s="53" t="s">
        <v>16</v>
      </c>
      <c r="H6132" s="63" t="s">
        <v>8465</v>
      </c>
      <c r="I6132" s="62">
        <v>0</v>
      </c>
      <c r="J6132" s="62">
        <v>26</v>
      </c>
      <c r="K6132" s="62">
        <v>0</v>
      </c>
      <c r="L6132" s="62">
        <v>0</v>
      </c>
      <c r="M6132" s="62">
        <v>0</v>
      </c>
      <c r="N6132" s="39">
        <v>0</v>
      </c>
      <c r="O6132" s="31">
        <v>0</v>
      </c>
      <c r="P6132" s="53" t="s">
        <v>1960</v>
      </c>
    </row>
    <row r="6133" spans="1:16" ht="24" x14ac:dyDescent="0.25">
      <c r="A6133" s="59">
        <v>42370</v>
      </c>
      <c r="B6133" s="59">
        <v>42735</v>
      </c>
      <c r="C6133" s="60">
        <v>2016</v>
      </c>
      <c r="D6133" s="11" t="s">
        <v>34</v>
      </c>
      <c r="E6133" s="53" t="s">
        <v>323</v>
      </c>
      <c r="F6133" s="36" t="s">
        <v>19</v>
      </c>
      <c r="G6133" s="53" t="s">
        <v>16</v>
      </c>
      <c r="H6133" s="63" t="s">
        <v>8466</v>
      </c>
      <c r="I6133" s="62">
        <v>0</v>
      </c>
      <c r="J6133" s="62">
        <v>13</v>
      </c>
      <c r="K6133" s="62">
        <v>0</v>
      </c>
      <c r="L6133" s="62">
        <v>0</v>
      </c>
      <c r="M6133" s="62">
        <v>0</v>
      </c>
      <c r="N6133" s="39">
        <v>0</v>
      </c>
      <c r="O6133" s="31">
        <v>0</v>
      </c>
      <c r="P6133" s="53" t="s">
        <v>1960</v>
      </c>
    </row>
    <row r="6134" spans="1:16" ht="36" x14ac:dyDescent="0.25">
      <c r="A6134" s="59">
        <v>42370</v>
      </c>
      <c r="B6134" s="59">
        <v>42735</v>
      </c>
      <c r="C6134" s="60">
        <v>2016</v>
      </c>
      <c r="D6134" s="11" t="s">
        <v>34</v>
      </c>
      <c r="E6134" s="53" t="s">
        <v>323</v>
      </c>
      <c r="F6134" s="17" t="s">
        <v>72</v>
      </c>
      <c r="G6134" s="53" t="s">
        <v>16</v>
      </c>
      <c r="H6134" s="63" t="s">
        <v>8467</v>
      </c>
      <c r="I6134" s="62">
        <v>0</v>
      </c>
      <c r="J6134" s="62">
        <v>12</v>
      </c>
      <c r="K6134" s="62">
        <v>0</v>
      </c>
      <c r="L6134" s="62">
        <v>0</v>
      </c>
      <c r="M6134" s="62">
        <v>0</v>
      </c>
      <c r="N6134" s="39">
        <v>0</v>
      </c>
      <c r="O6134" s="31">
        <v>0</v>
      </c>
      <c r="P6134" s="53" t="s">
        <v>1960</v>
      </c>
    </row>
    <row r="6135" spans="1:16" ht="24" x14ac:dyDescent="0.25">
      <c r="A6135" s="59">
        <v>42370</v>
      </c>
      <c r="B6135" s="59">
        <v>42735</v>
      </c>
      <c r="C6135" s="60">
        <v>2016</v>
      </c>
      <c r="D6135" s="11" t="s">
        <v>34</v>
      </c>
      <c r="E6135" s="53" t="s">
        <v>323</v>
      </c>
      <c r="F6135" s="17" t="s">
        <v>598</v>
      </c>
      <c r="G6135" s="53" t="s">
        <v>16</v>
      </c>
      <c r="H6135" s="63" t="s">
        <v>8468</v>
      </c>
      <c r="I6135" s="62">
        <v>0</v>
      </c>
      <c r="J6135" s="62">
        <v>5</v>
      </c>
      <c r="K6135" s="62">
        <v>0</v>
      </c>
      <c r="L6135" s="62">
        <v>0</v>
      </c>
      <c r="M6135" s="62">
        <v>0</v>
      </c>
      <c r="N6135" s="39">
        <v>0</v>
      </c>
      <c r="O6135" s="31">
        <v>0</v>
      </c>
      <c r="P6135" s="53" t="s">
        <v>1960</v>
      </c>
    </row>
    <row r="6136" spans="1:16" ht="24" x14ac:dyDescent="0.25">
      <c r="A6136" s="59">
        <v>42370</v>
      </c>
      <c r="B6136" s="59">
        <v>42735</v>
      </c>
      <c r="C6136" s="60">
        <v>2016</v>
      </c>
      <c r="D6136" s="11" t="s">
        <v>34</v>
      </c>
      <c r="E6136" s="53" t="s">
        <v>323</v>
      </c>
      <c r="F6136" s="36" t="s">
        <v>26</v>
      </c>
      <c r="G6136" s="53" t="s">
        <v>16</v>
      </c>
      <c r="H6136" s="63" t="s">
        <v>8469</v>
      </c>
      <c r="I6136" s="62">
        <v>0</v>
      </c>
      <c r="J6136" s="62">
        <v>4</v>
      </c>
      <c r="K6136" s="62">
        <v>0</v>
      </c>
      <c r="L6136" s="62">
        <v>0</v>
      </c>
      <c r="M6136" s="62">
        <v>0</v>
      </c>
      <c r="N6136" s="39">
        <v>0</v>
      </c>
      <c r="O6136" s="31">
        <v>0</v>
      </c>
      <c r="P6136" s="53" t="s">
        <v>1960</v>
      </c>
    </row>
    <row r="6137" spans="1:16" x14ac:dyDescent="0.25">
      <c r="A6137" s="59">
        <v>42370</v>
      </c>
      <c r="B6137" s="59">
        <v>42735</v>
      </c>
      <c r="C6137" s="60">
        <v>2016</v>
      </c>
      <c r="D6137" s="11" t="s">
        <v>34</v>
      </c>
      <c r="E6137" s="53" t="s">
        <v>323</v>
      </c>
      <c r="F6137" s="36" t="s">
        <v>36</v>
      </c>
      <c r="G6137" s="53" t="s">
        <v>16</v>
      </c>
      <c r="H6137" s="63" t="s">
        <v>8470</v>
      </c>
      <c r="I6137" s="62">
        <v>0</v>
      </c>
      <c r="J6137" s="62">
        <v>3</v>
      </c>
      <c r="K6137" s="62">
        <v>0</v>
      </c>
      <c r="L6137" s="62">
        <v>0</v>
      </c>
      <c r="M6137" s="62">
        <v>0</v>
      </c>
      <c r="N6137" s="39">
        <v>0</v>
      </c>
      <c r="O6137" s="31">
        <v>0</v>
      </c>
      <c r="P6137" s="53" t="s">
        <v>1960</v>
      </c>
    </row>
    <row r="6138" spans="1:16" x14ac:dyDescent="0.25">
      <c r="A6138" s="59">
        <v>42370</v>
      </c>
      <c r="B6138" s="59">
        <v>42735</v>
      </c>
      <c r="C6138" s="60">
        <v>2016</v>
      </c>
      <c r="D6138" s="11" t="s">
        <v>34</v>
      </c>
      <c r="E6138" s="53" t="s">
        <v>323</v>
      </c>
      <c r="F6138" s="36" t="s">
        <v>75</v>
      </c>
      <c r="G6138" s="53" t="s">
        <v>16</v>
      </c>
      <c r="H6138" s="63" t="s">
        <v>8471</v>
      </c>
      <c r="I6138" s="62">
        <v>0</v>
      </c>
      <c r="J6138" s="62">
        <v>2</v>
      </c>
      <c r="K6138" s="62">
        <v>0</v>
      </c>
      <c r="L6138" s="62">
        <v>0</v>
      </c>
      <c r="M6138" s="62">
        <v>0</v>
      </c>
      <c r="N6138" s="39">
        <v>0</v>
      </c>
      <c r="O6138" s="31">
        <v>0</v>
      </c>
      <c r="P6138" s="53" t="s">
        <v>1960</v>
      </c>
    </row>
    <row r="6139" spans="1:16" ht="24" x14ac:dyDescent="0.25">
      <c r="A6139" s="59">
        <v>42370</v>
      </c>
      <c r="B6139" s="59">
        <v>42735</v>
      </c>
      <c r="C6139" s="60">
        <v>2016</v>
      </c>
      <c r="D6139" s="11" t="s">
        <v>34</v>
      </c>
      <c r="E6139" s="53" t="s">
        <v>323</v>
      </c>
      <c r="F6139" s="17" t="s">
        <v>77</v>
      </c>
      <c r="G6139" s="53" t="s">
        <v>16</v>
      </c>
      <c r="H6139" s="63" t="s">
        <v>8472</v>
      </c>
      <c r="I6139" s="62">
        <v>0</v>
      </c>
      <c r="J6139" s="62">
        <v>1</v>
      </c>
      <c r="K6139" s="62">
        <v>0</v>
      </c>
      <c r="L6139" s="62">
        <v>0</v>
      </c>
      <c r="M6139" s="62">
        <v>0</v>
      </c>
      <c r="N6139" s="39">
        <v>0</v>
      </c>
      <c r="O6139" s="31">
        <v>0</v>
      </c>
      <c r="P6139" s="53" t="s">
        <v>1960</v>
      </c>
    </row>
    <row r="6140" spans="1:16" ht="24" x14ac:dyDescent="0.25">
      <c r="A6140" s="59">
        <v>42370</v>
      </c>
      <c r="B6140" s="59">
        <v>42735</v>
      </c>
      <c r="C6140" s="60">
        <v>2016</v>
      </c>
      <c r="D6140" s="11" t="s">
        <v>34</v>
      </c>
      <c r="E6140" s="53" t="s">
        <v>323</v>
      </c>
      <c r="F6140" s="36" t="s">
        <v>78</v>
      </c>
      <c r="G6140" s="53" t="s">
        <v>16</v>
      </c>
      <c r="H6140" s="63" t="s">
        <v>8472</v>
      </c>
      <c r="I6140" s="62">
        <v>0</v>
      </c>
      <c r="J6140" s="62">
        <v>1</v>
      </c>
      <c r="K6140" s="62">
        <v>0</v>
      </c>
      <c r="L6140" s="62">
        <v>0</v>
      </c>
      <c r="M6140" s="62">
        <v>0</v>
      </c>
      <c r="N6140" s="39">
        <v>0</v>
      </c>
      <c r="O6140" s="31">
        <v>0</v>
      </c>
      <c r="P6140" s="53" t="s">
        <v>1960</v>
      </c>
    </row>
    <row r="6141" spans="1:16" ht="36" x14ac:dyDescent="0.25">
      <c r="A6141" s="64">
        <v>42370</v>
      </c>
      <c r="B6141" s="64">
        <v>42735</v>
      </c>
      <c r="C6141" s="60">
        <v>2016</v>
      </c>
      <c r="D6141" s="16" t="s">
        <v>13</v>
      </c>
      <c r="E6141" s="16" t="s">
        <v>14</v>
      </c>
      <c r="F6141" s="60" t="s">
        <v>65</v>
      </c>
      <c r="G6141" s="17" t="s">
        <v>1272</v>
      </c>
      <c r="H6141" s="65" t="s">
        <v>8473</v>
      </c>
      <c r="I6141" s="66">
        <v>0</v>
      </c>
      <c r="J6141" s="67">
        <v>0</v>
      </c>
      <c r="K6141" s="66">
        <v>0</v>
      </c>
      <c r="L6141" s="66">
        <v>0</v>
      </c>
      <c r="M6141" s="66">
        <v>0</v>
      </c>
      <c r="N6141" s="25">
        <v>2671.7</v>
      </c>
      <c r="O6141" s="32">
        <v>2.6717</v>
      </c>
      <c r="P6141" s="61" t="s">
        <v>18</v>
      </c>
    </row>
    <row r="6142" spans="1:16" ht="24" x14ac:dyDescent="0.25">
      <c r="A6142" s="64">
        <v>42370</v>
      </c>
      <c r="B6142" s="64">
        <v>42735</v>
      </c>
      <c r="C6142" s="60">
        <v>2016</v>
      </c>
      <c r="D6142" s="16" t="s">
        <v>13</v>
      </c>
      <c r="E6142" s="16" t="s">
        <v>14</v>
      </c>
      <c r="F6142" s="36" t="s">
        <v>28</v>
      </c>
      <c r="G6142" s="17" t="s">
        <v>1272</v>
      </c>
      <c r="H6142" s="65" t="s">
        <v>8474</v>
      </c>
      <c r="I6142" s="66">
        <v>0</v>
      </c>
      <c r="J6142" s="67">
        <v>0</v>
      </c>
      <c r="K6142" s="66">
        <v>0</v>
      </c>
      <c r="L6142" s="66">
        <v>0</v>
      </c>
      <c r="M6142" s="66">
        <v>0</v>
      </c>
      <c r="N6142" s="25">
        <v>5727.92</v>
      </c>
      <c r="O6142" s="32">
        <v>5.7279200000000001</v>
      </c>
      <c r="P6142" s="61" t="s">
        <v>18</v>
      </c>
    </row>
    <row r="6143" spans="1:16" ht="36" x14ac:dyDescent="0.25">
      <c r="A6143" s="64">
        <v>42370</v>
      </c>
      <c r="B6143" s="64">
        <v>42735</v>
      </c>
      <c r="C6143" s="60">
        <v>2016</v>
      </c>
      <c r="D6143" s="16" t="s">
        <v>13</v>
      </c>
      <c r="E6143" s="16" t="s">
        <v>14</v>
      </c>
      <c r="F6143" s="60" t="s">
        <v>72</v>
      </c>
      <c r="G6143" s="17" t="s">
        <v>1272</v>
      </c>
      <c r="H6143" s="65" t="s">
        <v>8475</v>
      </c>
      <c r="I6143" s="66">
        <v>0</v>
      </c>
      <c r="J6143" s="67">
        <v>0</v>
      </c>
      <c r="K6143" s="66">
        <v>0</v>
      </c>
      <c r="L6143" s="66">
        <v>0</v>
      </c>
      <c r="M6143" s="66">
        <v>0</v>
      </c>
      <c r="N6143" s="25">
        <v>283.56</v>
      </c>
      <c r="O6143" s="32">
        <v>0.28355999999999998</v>
      </c>
      <c r="P6143" s="61" t="s">
        <v>18</v>
      </c>
    </row>
    <row r="6144" spans="1:16" ht="36" x14ac:dyDescent="0.25">
      <c r="A6144" s="64">
        <v>42370</v>
      </c>
      <c r="B6144" s="64">
        <v>42735</v>
      </c>
      <c r="C6144" s="60">
        <v>2016</v>
      </c>
      <c r="D6144" s="16" t="s">
        <v>13</v>
      </c>
      <c r="E6144" s="16" t="s">
        <v>14</v>
      </c>
      <c r="F6144" s="60" t="s">
        <v>189</v>
      </c>
      <c r="G6144" s="17" t="s">
        <v>1272</v>
      </c>
      <c r="H6144" s="65" t="s">
        <v>8476</v>
      </c>
      <c r="I6144" s="66">
        <v>0</v>
      </c>
      <c r="J6144" s="67">
        <v>0</v>
      </c>
      <c r="K6144" s="66">
        <v>0</v>
      </c>
      <c r="L6144" s="66">
        <v>0</v>
      </c>
      <c r="M6144" s="66">
        <v>0</v>
      </c>
      <c r="N6144" s="25">
        <v>5176.5</v>
      </c>
      <c r="O6144" s="32">
        <v>5.1764999999999999</v>
      </c>
      <c r="P6144" s="61" t="s">
        <v>18</v>
      </c>
    </row>
    <row r="6145" spans="1:16" ht="36" x14ac:dyDescent="0.25">
      <c r="A6145" s="64">
        <v>42370</v>
      </c>
      <c r="B6145" s="64">
        <v>42735</v>
      </c>
      <c r="C6145" s="60">
        <v>2016</v>
      </c>
      <c r="D6145" s="16" t="s">
        <v>13</v>
      </c>
      <c r="E6145" s="16" t="s">
        <v>14</v>
      </c>
      <c r="F6145" s="36" t="s">
        <v>36</v>
      </c>
      <c r="G6145" s="17" t="s">
        <v>1272</v>
      </c>
      <c r="H6145" s="65" t="s">
        <v>8477</v>
      </c>
      <c r="I6145" s="66">
        <v>0</v>
      </c>
      <c r="J6145" s="67">
        <v>0</v>
      </c>
      <c r="K6145" s="66">
        <v>0</v>
      </c>
      <c r="L6145" s="66">
        <v>0</v>
      </c>
      <c r="M6145" s="66">
        <v>0</v>
      </c>
      <c r="N6145" s="25">
        <v>9017.4</v>
      </c>
      <c r="O6145" s="32">
        <v>9.0174000000000003</v>
      </c>
      <c r="P6145" s="61" t="s">
        <v>18</v>
      </c>
    </row>
    <row r="6146" spans="1:16" ht="36" x14ac:dyDescent="0.25">
      <c r="A6146" s="64">
        <v>42370</v>
      </c>
      <c r="B6146" s="64">
        <v>42735</v>
      </c>
      <c r="C6146" s="60">
        <v>2016</v>
      </c>
      <c r="D6146" s="16" t="s">
        <v>13</v>
      </c>
      <c r="E6146" s="16" t="s">
        <v>14</v>
      </c>
      <c r="F6146" s="36" t="s">
        <v>21</v>
      </c>
      <c r="G6146" s="17" t="s">
        <v>1272</v>
      </c>
      <c r="H6146" s="65" t="s">
        <v>8478</v>
      </c>
      <c r="I6146" s="66">
        <v>0</v>
      </c>
      <c r="J6146" s="67">
        <v>0</v>
      </c>
      <c r="K6146" s="66">
        <v>0</v>
      </c>
      <c r="L6146" s="66">
        <v>0</v>
      </c>
      <c r="M6146" s="66">
        <v>0</v>
      </c>
      <c r="N6146" s="25">
        <v>13418.33</v>
      </c>
      <c r="O6146" s="32">
        <v>13.418329999999999</v>
      </c>
      <c r="P6146" s="61" t="s">
        <v>18</v>
      </c>
    </row>
    <row r="6147" spans="1:16" ht="36" x14ac:dyDescent="0.25">
      <c r="A6147" s="64">
        <v>42370</v>
      </c>
      <c r="B6147" s="64">
        <v>42735</v>
      </c>
      <c r="C6147" s="60">
        <v>2016</v>
      </c>
      <c r="D6147" s="16" t="s">
        <v>13</v>
      </c>
      <c r="E6147" s="16" t="s">
        <v>14</v>
      </c>
      <c r="F6147" s="36" t="s">
        <v>57</v>
      </c>
      <c r="G6147" s="17" t="s">
        <v>1272</v>
      </c>
      <c r="H6147" s="65" t="s">
        <v>8479</v>
      </c>
      <c r="I6147" s="66">
        <v>0</v>
      </c>
      <c r="J6147" s="67">
        <v>0</v>
      </c>
      <c r="K6147" s="66">
        <v>0</v>
      </c>
      <c r="L6147" s="66">
        <v>0</v>
      </c>
      <c r="M6147" s="66">
        <v>0</v>
      </c>
      <c r="N6147" s="25">
        <v>4039.65</v>
      </c>
      <c r="O6147" s="32">
        <v>4.03965</v>
      </c>
      <c r="P6147" s="61" t="s">
        <v>18</v>
      </c>
    </row>
    <row r="6148" spans="1:16" ht="24" x14ac:dyDescent="0.25">
      <c r="A6148" s="64">
        <v>42370</v>
      </c>
      <c r="B6148" s="64">
        <v>42735</v>
      </c>
      <c r="C6148" s="60">
        <v>2016</v>
      </c>
      <c r="D6148" s="16" t="s">
        <v>13</v>
      </c>
      <c r="E6148" s="16" t="s">
        <v>14</v>
      </c>
      <c r="F6148" s="36" t="s">
        <v>78</v>
      </c>
      <c r="G6148" s="17" t="s">
        <v>1272</v>
      </c>
      <c r="H6148" s="65" t="s">
        <v>8480</v>
      </c>
      <c r="I6148" s="66">
        <v>0</v>
      </c>
      <c r="J6148" s="67">
        <v>0</v>
      </c>
      <c r="K6148" s="66">
        <v>0</v>
      </c>
      <c r="L6148" s="66">
        <v>0</v>
      </c>
      <c r="M6148" s="66">
        <v>0</v>
      </c>
      <c r="N6148" s="25">
        <v>6120.04</v>
      </c>
      <c r="O6148" s="32">
        <v>6.1200400000000004</v>
      </c>
      <c r="P6148" s="61" t="s">
        <v>18</v>
      </c>
    </row>
    <row r="6149" spans="1:16" ht="24" x14ac:dyDescent="0.25">
      <c r="A6149" s="64">
        <v>42370</v>
      </c>
      <c r="B6149" s="64">
        <v>42735</v>
      </c>
      <c r="C6149" s="60">
        <v>2016</v>
      </c>
      <c r="D6149" s="16" t="s">
        <v>13</v>
      </c>
      <c r="E6149" s="16" t="s">
        <v>14</v>
      </c>
      <c r="F6149" s="36" t="s">
        <v>165</v>
      </c>
      <c r="G6149" s="17" t="s">
        <v>1272</v>
      </c>
      <c r="H6149" s="65" t="s">
        <v>8481</v>
      </c>
      <c r="I6149" s="66">
        <v>0</v>
      </c>
      <c r="J6149" s="67">
        <v>0</v>
      </c>
      <c r="K6149" s="66">
        <v>0</v>
      </c>
      <c r="L6149" s="66">
        <v>0</v>
      </c>
      <c r="M6149" s="66">
        <v>0</v>
      </c>
      <c r="N6149" s="25">
        <v>1535.54</v>
      </c>
      <c r="O6149" s="32">
        <v>1.5355399999999999</v>
      </c>
      <c r="P6149" s="61" t="s">
        <v>18</v>
      </c>
    </row>
    <row r="6150" spans="1:16" ht="36" x14ac:dyDescent="0.25">
      <c r="A6150" s="64">
        <v>42370</v>
      </c>
      <c r="B6150" s="64">
        <v>42735</v>
      </c>
      <c r="C6150" s="60">
        <v>2016</v>
      </c>
      <c r="D6150" s="16" t="s">
        <v>13</v>
      </c>
      <c r="E6150" s="16" t="s">
        <v>14</v>
      </c>
      <c r="F6150" s="36" t="s">
        <v>24</v>
      </c>
      <c r="G6150" s="17" t="s">
        <v>1272</v>
      </c>
      <c r="H6150" s="65" t="s">
        <v>8482</v>
      </c>
      <c r="I6150" s="66">
        <v>0</v>
      </c>
      <c r="J6150" s="67">
        <v>0</v>
      </c>
      <c r="K6150" s="66">
        <v>0</v>
      </c>
      <c r="L6150" s="66">
        <v>0</v>
      </c>
      <c r="M6150" s="66">
        <v>0</v>
      </c>
      <c r="N6150" s="25">
        <v>9907.9599999999991</v>
      </c>
      <c r="O6150" s="32">
        <v>9.9079599999999992</v>
      </c>
      <c r="P6150" s="61" t="s">
        <v>18</v>
      </c>
    </row>
    <row r="6151" spans="1:16" ht="36" x14ac:dyDescent="0.25">
      <c r="A6151" s="64">
        <v>42370</v>
      </c>
      <c r="B6151" s="64">
        <v>42735</v>
      </c>
      <c r="C6151" s="60">
        <v>2016</v>
      </c>
      <c r="D6151" s="16" t="s">
        <v>13</v>
      </c>
      <c r="E6151" s="16" t="s">
        <v>14</v>
      </c>
      <c r="F6151" s="36" t="s">
        <v>55</v>
      </c>
      <c r="G6151" s="17" t="s">
        <v>1272</v>
      </c>
      <c r="H6151" s="65" t="s">
        <v>8483</v>
      </c>
      <c r="I6151" s="66">
        <v>0</v>
      </c>
      <c r="J6151" s="67">
        <v>0</v>
      </c>
      <c r="K6151" s="66">
        <v>0</v>
      </c>
      <c r="L6151" s="66">
        <v>0</v>
      </c>
      <c r="M6151" s="66">
        <v>0</v>
      </c>
      <c r="N6151" s="25">
        <v>2380.2600000000002</v>
      </c>
      <c r="O6151" s="32">
        <v>2.3802599999999998</v>
      </c>
      <c r="P6151" s="61" t="s">
        <v>18</v>
      </c>
    </row>
    <row r="6152" spans="1:16" ht="36" x14ac:dyDescent="0.25">
      <c r="A6152" s="64">
        <v>42370</v>
      </c>
      <c r="B6152" s="64">
        <v>42735</v>
      </c>
      <c r="C6152" s="60">
        <v>2016</v>
      </c>
      <c r="D6152" s="16" t="s">
        <v>13</v>
      </c>
      <c r="E6152" s="16" t="s">
        <v>14</v>
      </c>
      <c r="F6152" s="36" t="s">
        <v>15</v>
      </c>
      <c r="G6152" s="17" t="s">
        <v>1272</v>
      </c>
      <c r="H6152" s="65" t="s">
        <v>8484</v>
      </c>
      <c r="I6152" s="66">
        <v>0</v>
      </c>
      <c r="J6152" s="67">
        <v>0</v>
      </c>
      <c r="K6152" s="66">
        <v>0</v>
      </c>
      <c r="L6152" s="66">
        <v>0</v>
      </c>
      <c r="M6152" s="66">
        <v>0</v>
      </c>
      <c r="N6152" s="25">
        <v>11128.43</v>
      </c>
      <c r="O6152" s="32">
        <v>11.12843</v>
      </c>
      <c r="P6152" s="61" t="s">
        <v>18</v>
      </c>
    </row>
    <row r="6153" spans="1:16" ht="36" x14ac:dyDescent="0.25">
      <c r="A6153" s="64">
        <v>42370</v>
      </c>
      <c r="B6153" s="64">
        <v>42735</v>
      </c>
      <c r="C6153" s="60">
        <v>2016</v>
      </c>
      <c r="D6153" s="16" t="s">
        <v>13</v>
      </c>
      <c r="E6153" s="16" t="s">
        <v>14</v>
      </c>
      <c r="F6153" s="36" t="s">
        <v>155</v>
      </c>
      <c r="G6153" s="17" t="s">
        <v>1272</v>
      </c>
      <c r="H6153" s="65" t="s">
        <v>8485</v>
      </c>
      <c r="I6153" s="66">
        <v>0</v>
      </c>
      <c r="J6153" s="67">
        <v>0</v>
      </c>
      <c r="K6153" s="66">
        <v>0</v>
      </c>
      <c r="L6153" s="66">
        <v>0</v>
      </c>
      <c r="M6153" s="66">
        <v>0</v>
      </c>
      <c r="N6153" s="25">
        <v>3206.15</v>
      </c>
      <c r="O6153" s="32">
        <v>3.2061500000000001</v>
      </c>
      <c r="P6153" s="61" t="s">
        <v>18</v>
      </c>
    </row>
    <row r="6154" spans="1:16" ht="36" x14ac:dyDescent="0.25">
      <c r="A6154" s="64">
        <v>42370</v>
      </c>
      <c r="B6154" s="64">
        <v>42735</v>
      </c>
      <c r="C6154" s="60">
        <v>2016</v>
      </c>
      <c r="D6154" s="16" t="s">
        <v>13</v>
      </c>
      <c r="E6154" s="16" t="s">
        <v>14</v>
      </c>
      <c r="F6154" s="36" t="s">
        <v>19</v>
      </c>
      <c r="G6154" s="17" t="s">
        <v>1272</v>
      </c>
      <c r="H6154" s="65" t="s">
        <v>8486</v>
      </c>
      <c r="I6154" s="66">
        <v>0</v>
      </c>
      <c r="J6154" s="67">
        <v>0</v>
      </c>
      <c r="K6154" s="66">
        <v>0</v>
      </c>
      <c r="L6154" s="66">
        <v>0</v>
      </c>
      <c r="M6154" s="66">
        <v>0</v>
      </c>
      <c r="N6154" s="25">
        <v>68245.58</v>
      </c>
      <c r="O6154" s="32">
        <v>68.245580000000004</v>
      </c>
      <c r="P6154" s="61" t="s">
        <v>18</v>
      </c>
    </row>
    <row r="6155" spans="1:16" ht="36" x14ac:dyDescent="0.25">
      <c r="A6155" s="64">
        <v>42370</v>
      </c>
      <c r="B6155" s="64">
        <v>42735</v>
      </c>
      <c r="C6155" s="60">
        <v>2016</v>
      </c>
      <c r="D6155" s="16" t="s">
        <v>13</v>
      </c>
      <c r="E6155" s="16" t="s">
        <v>14</v>
      </c>
      <c r="F6155" s="36" t="s">
        <v>51</v>
      </c>
      <c r="G6155" s="17" t="s">
        <v>1272</v>
      </c>
      <c r="H6155" s="65" t="s">
        <v>8487</v>
      </c>
      <c r="I6155" s="66">
        <v>0</v>
      </c>
      <c r="J6155" s="67">
        <v>0</v>
      </c>
      <c r="K6155" s="66">
        <v>0</v>
      </c>
      <c r="L6155" s="66">
        <v>0</v>
      </c>
      <c r="M6155" s="66">
        <v>0</v>
      </c>
      <c r="N6155" s="25">
        <v>5935.45</v>
      </c>
      <c r="O6155" s="32">
        <v>5.9354500000000003</v>
      </c>
      <c r="P6155" s="61" t="s">
        <v>18</v>
      </c>
    </row>
    <row r="6156" spans="1:16" ht="36" x14ac:dyDescent="0.25">
      <c r="A6156" s="64">
        <v>42370</v>
      </c>
      <c r="B6156" s="64">
        <v>42735</v>
      </c>
      <c r="C6156" s="60">
        <v>2016</v>
      </c>
      <c r="D6156" s="16" t="s">
        <v>13</v>
      </c>
      <c r="E6156" s="16" t="s">
        <v>14</v>
      </c>
      <c r="F6156" s="36" t="s">
        <v>75</v>
      </c>
      <c r="G6156" s="17" t="s">
        <v>1272</v>
      </c>
      <c r="H6156" s="65" t="s">
        <v>8488</v>
      </c>
      <c r="I6156" s="66">
        <v>0</v>
      </c>
      <c r="J6156" s="67">
        <v>0</v>
      </c>
      <c r="K6156" s="66">
        <v>0</v>
      </c>
      <c r="L6156" s="66">
        <v>0</v>
      </c>
      <c r="M6156" s="66">
        <v>0</v>
      </c>
      <c r="N6156" s="25">
        <v>18097.78</v>
      </c>
      <c r="O6156" s="32">
        <v>18.09778</v>
      </c>
      <c r="P6156" s="61" t="s">
        <v>18</v>
      </c>
    </row>
    <row r="6157" spans="1:16" ht="36" x14ac:dyDescent="0.25">
      <c r="A6157" s="64">
        <v>42370</v>
      </c>
      <c r="B6157" s="64">
        <v>42735</v>
      </c>
      <c r="C6157" s="60">
        <v>2016</v>
      </c>
      <c r="D6157" s="16" t="s">
        <v>13</v>
      </c>
      <c r="E6157" s="16" t="s">
        <v>14</v>
      </c>
      <c r="F6157" s="36" t="s">
        <v>26</v>
      </c>
      <c r="G6157" s="17" t="s">
        <v>1272</v>
      </c>
      <c r="H6157" s="65" t="s">
        <v>8489</v>
      </c>
      <c r="I6157" s="66">
        <v>0</v>
      </c>
      <c r="J6157" s="67">
        <v>0</v>
      </c>
      <c r="K6157" s="66">
        <v>0</v>
      </c>
      <c r="L6157" s="66">
        <v>0</v>
      </c>
      <c r="M6157" s="66">
        <v>0</v>
      </c>
      <c r="N6157" s="25">
        <v>1424.26</v>
      </c>
      <c r="O6157" s="32">
        <v>1.4242600000000001</v>
      </c>
      <c r="P6157" s="61" t="s">
        <v>18</v>
      </c>
    </row>
    <row r="6158" spans="1:16" ht="24" x14ac:dyDescent="0.25">
      <c r="A6158" s="64">
        <v>42370</v>
      </c>
      <c r="B6158" s="64">
        <v>42735</v>
      </c>
      <c r="C6158" s="60">
        <v>2016</v>
      </c>
      <c r="D6158" s="16" t="s">
        <v>13</v>
      </c>
      <c r="E6158" s="16" t="s">
        <v>14</v>
      </c>
      <c r="F6158" s="60" t="s">
        <v>77</v>
      </c>
      <c r="G6158" s="17" t="s">
        <v>1272</v>
      </c>
      <c r="H6158" s="65" t="s">
        <v>8490</v>
      </c>
      <c r="I6158" s="66">
        <v>0</v>
      </c>
      <c r="J6158" s="67">
        <v>0</v>
      </c>
      <c r="K6158" s="66">
        <v>0</v>
      </c>
      <c r="L6158" s="66">
        <v>0</v>
      </c>
      <c r="M6158" s="66">
        <v>0</v>
      </c>
      <c r="N6158" s="25">
        <v>2740</v>
      </c>
      <c r="O6158" s="32">
        <v>2.74</v>
      </c>
      <c r="P6158" s="61" t="s">
        <v>18</v>
      </c>
    </row>
    <row r="6159" spans="1:16" ht="36" x14ac:dyDescent="0.25">
      <c r="A6159" s="64">
        <v>42370</v>
      </c>
      <c r="B6159" s="64">
        <v>42735</v>
      </c>
      <c r="C6159" s="60">
        <v>2016</v>
      </c>
      <c r="D6159" s="16" t="s">
        <v>13</v>
      </c>
      <c r="E6159" s="16" t="s">
        <v>14</v>
      </c>
      <c r="F6159" s="36" t="s">
        <v>62</v>
      </c>
      <c r="G6159" s="17" t="s">
        <v>1272</v>
      </c>
      <c r="H6159" s="65" t="s">
        <v>8491</v>
      </c>
      <c r="I6159" s="66">
        <v>0</v>
      </c>
      <c r="J6159" s="67">
        <v>0</v>
      </c>
      <c r="K6159" s="66">
        <v>0</v>
      </c>
      <c r="L6159" s="66">
        <v>0</v>
      </c>
      <c r="M6159" s="66">
        <v>0</v>
      </c>
      <c r="N6159" s="25">
        <v>1192.6300000000001</v>
      </c>
      <c r="O6159" s="32">
        <v>1.1926300000000001</v>
      </c>
      <c r="P6159" s="61" t="s">
        <v>18</v>
      </c>
    </row>
    <row r="6160" spans="1:16" ht="36" x14ac:dyDescent="0.25">
      <c r="A6160" s="64">
        <v>42370</v>
      </c>
      <c r="B6160" s="64">
        <v>42735</v>
      </c>
      <c r="C6160" s="60">
        <v>2016</v>
      </c>
      <c r="D6160" s="16" t="s">
        <v>13</v>
      </c>
      <c r="E6160" s="16" t="s">
        <v>14</v>
      </c>
      <c r="F6160" s="60" t="s">
        <v>92</v>
      </c>
      <c r="G6160" s="17" t="s">
        <v>1272</v>
      </c>
      <c r="H6160" s="65" t="s">
        <v>8492</v>
      </c>
      <c r="I6160" s="66">
        <v>0</v>
      </c>
      <c r="J6160" s="67">
        <v>0</v>
      </c>
      <c r="K6160" s="66">
        <v>0</v>
      </c>
      <c r="L6160" s="66">
        <v>0</v>
      </c>
      <c r="M6160" s="66">
        <v>0</v>
      </c>
      <c r="N6160" s="25">
        <v>21287.69</v>
      </c>
      <c r="O6160" s="32">
        <v>21.287690000000001</v>
      </c>
      <c r="P6160" s="61" t="s">
        <v>18</v>
      </c>
    </row>
    <row r="6161" spans="1:16" ht="36" x14ac:dyDescent="0.25">
      <c r="A6161" s="64">
        <v>42370</v>
      </c>
      <c r="B6161" s="64">
        <v>42735</v>
      </c>
      <c r="C6161" s="60">
        <v>2016</v>
      </c>
      <c r="D6161" s="16" t="s">
        <v>13</v>
      </c>
      <c r="E6161" s="16" t="s">
        <v>14</v>
      </c>
      <c r="F6161" s="36" t="s">
        <v>97</v>
      </c>
      <c r="G6161" s="17" t="s">
        <v>1272</v>
      </c>
      <c r="H6161" s="65" t="s">
        <v>8493</v>
      </c>
      <c r="I6161" s="66">
        <v>0</v>
      </c>
      <c r="J6161" s="67">
        <v>0</v>
      </c>
      <c r="K6161" s="66">
        <v>0</v>
      </c>
      <c r="L6161" s="66">
        <v>0</v>
      </c>
      <c r="M6161" s="66">
        <v>0</v>
      </c>
      <c r="N6161" s="25">
        <v>8953.0300000000007</v>
      </c>
      <c r="O6161" s="32">
        <v>8.95303</v>
      </c>
      <c r="P6161" s="61" t="s">
        <v>18</v>
      </c>
    </row>
    <row r="6162" spans="1:16" ht="36" x14ac:dyDescent="0.25">
      <c r="A6162" s="64">
        <v>42370</v>
      </c>
      <c r="B6162" s="64">
        <v>42735</v>
      </c>
      <c r="C6162" s="60">
        <v>2016</v>
      </c>
      <c r="D6162" s="16" t="s">
        <v>13</v>
      </c>
      <c r="E6162" s="16" t="s">
        <v>14</v>
      </c>
      <c r="F6162" s="36" t="s">
        <v>44</v>
      </c>
      <c r="G6162" s="17" t="s">
        <v>1272</v>
      </c>
      <c r="H6162" s="65" t="s">
        <v>8494</v>
      </c>
      <c r="I6162" s="66">
        <v>0</v>
      </c>
      <c r="J6162" s="67">
        <v>0</v>
      </c>
      <c r="K6162" s="66">
        <v>0</v>
      </c>
      <c r="L6162" s="66">
        <v>0</v>
      </c>
      <c r="M6162" s="66">
        <v>0</v>
      </c>
      <c r="N6162" s="25">
        <v>1413.49</v>
      </c>
      <c r="O6162" s="32">
        <v>1.4134899999999999</v>
      </c>
      <c r="P6162" s="61" t="s">
        <v>18</v>
      </c>
    </row>
    <row r="6163" spans="1:16" ht="24" x14ac:dyDescent="0.25">
      <c r="A6163" s="64">
        <v>42370</v>
      </c>
      <c r="B6163" s="64">
        <v>42735</v>
      </c>
      <c r="C6163" s="60">
        <v>2016</v>
      </c>
      <c r="D6163" s="16" t="s">
        <v>13</v>
      </c>
      <c r="E6163" s="16" t="s">
        <v>14</v>
      </c>
      <c r="F6163" s="36" t="s">
        <v>30</v>
      </c>
      <c r="G6163" s="17" t="s">
        <v>1272</v>
      </c>
      <c r="H6163" s="65" t="s">
        <v>8495</v>
      </c>
      <c r="I6163" s="66">
        <v>0</v>
      </c>
      <c r="J6163" s="67">
        <v>0</v>
      </c>
      <c r="K6163" s="66">
        <v>0</v>
      </c>
      <c r="L6163" s="66">
        <v>0</v>
      </c>
      <c r="M6163" s="66">
        <v>0</v>
      </c>
      <c r="N6163" s="25">
        <v>2301.4499999999998</v>
      </c>
      <c r="O6163" s="32">
        <v>2.30145</v>
      </c>
      <c r="P6163" s="61" t="s">
        <v>18</v>
      </c>
    </row>
    <row r="6164" spans="1:16" ht="36" x14ac:dyDescent="0.25">
      <c r="A6164" s="64">
        <v>42370</v>
      </c>
      <c r="B6164" s="64">
        <v>42735</v>
      </c>
      <c r="C6164" s="60">
        <v>2016</v>
      </c>
      <c r="D6164" s="16" t="s">
        <v>13</v>
      </c>
      <c r="E6164" s="16" t="s">
        <v>14</v>
      </c>
      <c r="F6164" s="36" t="s">
        <v>42</v>
      </c>
      <c r="G6164" s="17" t="s">
        <v>1272</v>
      </c>
      <c r="H6164" s="65" t="s">
        <v>8496</v>
      </c>
      <c r="I6164" s="66">
        <v>0</v>
      </c>
      <c r="J6164" s="67">
        <v>0</v>
      </c>
      <c r="K6164" s="66">
        <v>0</v>
      </c>
      <c r="L6164" s="66">
        <v>0</v>
      </c>
      <c r="M6164" s="66">
        <v>0</v>
      </c>
      <c r="N6164" s="25">
        <v>2974.62</v>
      </c>
      <c r="O6164" s="32">
        <v>2.9746199999999998</v>
      </c>
      <c r="P6164" s="61" t="s">
        <v>18</v>
      </c>
    </row>
    <row r="6165" spans="1:16" ht="36" x14ac:dyDescent="0.25">
      <c r="A6165" s="64">
        <v>42370</v>
      </c>
      <c r="B6165" s="64">
        <v>42735</v>
      </c>
      <c r="C6165" s="60">
        <v>2016</v>
      </c>
      <c r="D6165" s="16" t="s">
        <v>13</v>
      </c>
      <c r="E6165" s="16" t="s">
        <v>14</v>
      </c>
      <c r="F6165" s="36" t="s">
        <v>59</v>
      </c>
      <c r="G6165" s="17" t="s">
        <v>1272</v>
      </c>
      <c r="H6165" s="65" t="s">
        <v>8497</v>
      </c>
      <c r="I6165" s="66">
        <v>0</v>
      </c>
      <c r="J6165" s="67">
        <v>0</v>
      </c>
      <c r="K6165" s="66">
        <v>0</v>
      </c>
      <c r="L6165" s="66">
        <v>0</v>
      </c>
      <c r="M6165" s="66">
        <v>0</v>
      </c>
      <c r="N6165" s="25">
        <v>1557.12</v>
      </c>
      <c r="O6165" s="32">
        <v>1.5571200000000001</v>
      </c>
      <c r="P6165" s="61" t="s">
        <v>18</v>
      </c>
    </row>
    <row r="6166" spans="1:16" ht="24" x14ac:dyDescent="0.25">
      <c r="A6166" s="64">
        <v>42370</v>
      </c>
      <c r="B6166" s="64">
        <v>42735</v>
      </c>
      <c r="C6166" s="60">
        <v>2016</v>
      </c>
      <c r="D6166" s="16" t="s">
        <v>13</v>
      </c>
      <c r="E6166" s="16" t="s">
        <v>14</v>
      </c>
      <c r="F6166" s="36" t="s">
        <v>47</v>
      </c>
      <c r="G6166" s="17" t="s">
        <v>1272</v>
      </c>
      <c r="H6166" s="65" t="s">
        <v>8498</v>
      </c>
      <c r="I6166" s="66">
        <v>0</v>
      </c>
      <c r="J6166" s="67">
        <v>0</v>
      </c>
      <c r="K6166" s="66">
        <v>0</v>
      </c>
      <c r="L6166" s="66">
        <v>0</v>
      </c>
      <c r="M6166" s="66">
        <v>0</v>
      </c>
      <c r="N6166" s="25">
        <v>39271.230000000003</v>
      </c>
      <c r="O6166" s="32">
        <v>39.271230000000003</v>
      </c>
      <c r="P6166" s="61" t="s">
        <v>18</v>
      </c>
    </row>
    <row r="6167" spans="1:16" ht="24" x14ac:dyDescent="0.25">
      <c r="A6167" s="64">
        <v>42370</v>
      </c>
      <c r="B6167" s="64">
        <v>42735</v>
      </c>
      <c r="C6167" s="60">
        <v>2016</v>
      </c>
      <c r="D6167" s="16" t="s">
        <v>13</v>
      </c>
      <c r="E6167" s="16" t="s">
        <v>14</v>
      </c>
      <c r="F6167" s="16" t="s">
        <v>598</v>
      </c>
      <c r="G6167" s="17" t="s">
        <v>1272</v>
      </c>
      <c r="H6167" s="65" t="s">
        <v>8499</v>
      </c>
      <c r="I6167" s="66">
        <v>0</v>
      </c>
      <c r="J6167" s="67">
        <v>0</v>
      </c>
      <c r="K6167" s="66">
        <v>0</v>
      </c>
      <c r="L6167" s="66">
        <v>0</v>
      </c>
      <c r="M6167" s="66">
        <v>0</v>
      </c>
      <c r="N6167" s="25">
        <v>3048.87</v>
      </c>
      <c r="O6167" s="32">
        <v>3.04887</v>
      </c>
      <c r="P6167" s="61" t="s">
        <v>18</v>
      </c>
    </row>
    <row r="6168" spans="1:16" ht="24" x14ac:dyDescent="0.25">
      <c r="A6168" s="64">
        <v>42370</v>
      </c>
      <c r="B6168" s="64">
        <v>42735</v>
      </c>
      <c r="C6168" s="60">
        <v>2016</v>
      </c>
      <c r="D6168" s="16" t="s">
        <v>13</v>
      </c>
      <c r="E6168" s="16" t="s">
        <v>14</v>
      </c>
      <c r="F6168" s="36" t="s">
        <v>69</v>
      </c>
      <c r="G6168" s="17" t="s">
        <v>1272</v>
      </c>
      <c r="H6168" s="65" t="s">
        <v>8500</v>
      </c>
      <c r="I6168" s="66">
        <v>0</v>
      </c>
      <c r="J6168" s="67">
        <v>0</v>
      </c>
      <c r="K6168" s="66">
        <v>0</v>
      </c>
      <c r="L6168" s="66">
        <v>0</v>
      </c>
      <c r="M6168" s="66">
        <v>0</v>
      </c>
      <c r="N6168" s="25">
        <v>640.5</v>
      </c>
      <c r="O6168" s="32">
        <v>0.64049999999999996</v>
      </c>
      <c r="P6168" s="61" t="s">
        <v>18</v>
      </c>
    </row>
    <row r="6169" spans="1:16" ht="36" x14ac:dyDescent="0.25">
      <c r="A6169" s="64">
        <v>42370</v>
      </c>
      <c r="B6169" s="64">
        <v>42735</v>
      </c>
      <c r="C6169" s="60">
        <v>2016</v>
      </c>
      <c r="D6169" s="16" t="s">
        <v>13</v>
      </c>
      <c r="E6169" s="16" t="s">
        <v>14</v>
      </c>
      <c r="F6169" s="60" t="s">
        <v>100</v>
      </c>
      <c r="G6169" s="17" t="s">
        <v>1272</v>
      </c>
      <c r="H6169" s="65" t="s">
        <v>8501</v>
      </c>
      <c r="I6169" s="66">
        <v>0</v>
      </c>
      <c r="J6169" s="67">
        <v>0</v>
      </c>
      <c r="K6169" s="66">
        <v>0</v>
      </c>
      <c r="L6169" s="66">
        <v>0</v>
      </c>
      <c r="M6169" s="66">
        <v>0</v>
      </c>
      <c r="N6169" s="25">
        <v>1497.88</v>
      </c>
      <c r="O6169" s="32">
        <v>1.4978800000000001</v>
      </c>
      <c r="P6169" s="61" t="s">
        <v>18</v>
      </c>
    </row>
    <row r="6170" spans="1:16" ht="24" x14ac:dyDescent="0.25">
      <c r="A6170" s="64">
        <v>42370</v>
      </c>
      <c r="B6170" s="64">
        <v>42735</v>
      </c>
      <c r="C6170" s="60">
        <v>2016</v>
      </c>
      <c r="D6170" s="16" t="s">
        <v>13</v>
      </c>
      <c r="E6170" s="16" t="s">
        <v>14</v>
      </c>
      <c r="F6170" s="36" t="s">
        <v>162</v>
      </c>
      <c r="G6170" s="17" t="s">
        <v>1272</v>
      </c>
      <c r="H6170" s="65" t="s">
        <v>8502</v>
      </c>
      <c r="I6170" s="66">
        <v>0</v>
      </c>
      <c r="J6170" s="67">
        <v>0</v>
      </c>
      <c r="K6170" s="66">
        <v>0</v>
      </c>
      <c r="L6170" s="66">
        <v>0</v>
      </c>
      <c r="M6170" s="66">
        <v>0</v>
      </c>
      <c r="N6170" s="25">
        <v>3011.25</v>
      </c>
      <c r="O6170" s="32">
        <v>3.01125</v>
      </c>
      <c r="P6170" s="61" t="s">
        <v>18</v>
      </c>
    </row>
    <row r="6171" spans="1:16" ht="36" x14ac:dyDescent="0.25">
      <c r="A6171" s="64">
        <v>42370</v>
      </c>
      <c r="B6171" s="64">
        <v>42735</v>
      </c>
      <c r="C6171" s="60">
        <v>2016</v>
      </c>
      <c r="D6171" s="16" t="s">
        <v>13</v>
      </c>
      <c r="E6171" s="16" t="s">
        <v>14</v>
      </c>
      <c r="F6171" s="36" t="s">
        <v>253</v>
      </c>
      <c r="G6171" s="17" t="s">
        <v>1272</v>
      </c>
      <c r="H6171" s="65" t="s">
        <v>8503</v>
      </c>
      <c r="I6171" s="66">
        <v>0</v>
      </c>
      <c r="J6171" s="67">
        <v>0</v>
      </c>
      <c r="K6171" s="66">
        <v>0</v>
      </c>
      <c r="L6171" s="66">
        <v>0</v>
      </c>
      <c r="M6171" s="66">
        <v>0</v>
      </c>
      <c r="N6171" s="25">
        <v>7020.9</v>
      </c>
      <c r="O6171" s="32">
        <v>7.0209000000000001</v>
      </c>
      <c r="P6171" s="61" t="s">
        <v>18</v>
      </c>
    </row>
    <row r="6172" spans="1:16" ht="24" x14ac:dyDescent="0.25">
      <c r="A6172" s="64">
        <v>42370</v>
      </c>
      <c r="B6172" s="64">
        <v>42735</v>
      </c>
      <c r="C6172" s="60">
        <v>2016</v>
      </c>
      <c r="D6172" s="16" t="s">
        <v>13</v>
      </c>
      <c r="E6172" s="16" t="s">
        <v>14</v>
      </c>
      <c r="F6172" s="60" t="s">
        <v>32</v>
      </c>
      <c r="G6172" s="17" t="s">
        <v>1272</v>
      </c>
      <c r="H6172" s="65" t="s">
        <v>8504</v>
      </c>
      <c r="I6172" s="66">
        <v>0</v>
      </c>
      <c r="J6172" s="67">
        <v>0</v>
      </c>
      <c r="K6172" s="66">
        <v>0</v>
      </c>
      <c r="L6172" s="66">
        <v>0</v>
      </c>
      <c r="M6172" s="66">
        <v>0</v>
      </c>
      <c r="N6172" s="25">
        <v>7389.51</v>
      </c>
      <c r="O6172" s="32">
        <v>7.3895099999999996</v>
      </c>
      <c r="P6172" s="61" t="s">
        <v>18</v>
      </c>
    </row>
    <row r="6173" spans="1:16" ht="60" x14ac:dyDescent="0.25">
      <c r="A6173" s="64">
        <v>42373</v>
      </c>
      <c r="B6173" s="64">
        <v>42373</v>
      </c>
      <c r="C6173" s="60">
        <v>2016</v>
      </c>
      <c r="D6173" s="16" t="s">
        <v>115</v>
      </c>
      <c r="E6173" s="16" t="s">
        <v>116</v>
      </c>
      <c r="F6173" s="36" t="s">
        <v>26</v>
      </c>
      <c r="G6173" s="17" t="s">
        <v>187</v>
      </c>
      <c r="H6173" s="68" t="s">
        <v>8505</v>
      </c>
      <c r="I6173" s="66">
        <v>1</v>
      </c>
      <c r="J6173" s="66">
        <v>11</v>
      </c>
      <c r="K6173" s="66">
        <v>0</v>
      </c>
      <c r="L6173" s="66">
        <v>0</v>
      </c>
      <c r="M6173" s="66">
        <v>0</v>
      </c>
      <c r="N6173" s="57">
        <v>0</v>
      </c>
      <c r="O6173" s="29">
        <v>2.5000000000000001E-2</v>
      </c>
      <c r="P6173" s="69" t="s">
        <v>99</v>
      </c>
    </row>
    <row r="6174" spans="1:16" ht="48" x14ac:dyDescent="0.25">
      <c r="A6174" s="70">
        <v>42376</v>
      </c>
      <c r="B6174" s="70">
        <v>42378</v>
      </c>
      <c r="C6174" s="61">
        <v>2016</v>
      </c>
      <c r="D6174" s="11" t="s">
        <v>34</v>
      </c>
      <c r="E6174" s="61" t="s">
        <v>8506</v>
      </c>
      <c r="F6174" s="36" t="s">
        <v>21</v>
      </c>
      <c r="G6174" s="61" t="s">
        <v>8507</v>
      </c>
      <c r="H6174" s="61" t="s">
        <v>8508</v>
      </c>
      <c r="I6174" s="71">
        <v>0</v>
      </c>
      <c r="J6174" s="72">
        <v>15684</v>
      </c>
      <c r="K6174" s="71">
        <v>0</v>
      </c>
      <c r="L6174" s="71">
        <v>0</v>
      </c>
      <c r="M6174" s="71">
        <v>0</v>
      </c>
      <c r="N6174" s="25">
        <v>0</v>
      </c>
      <c r="O6174" s="32">
        <v>8.144247</v>
      </c>
      <c r="P6174" s="61" t="s">
        <v>8509</v>
      </c>
    </row>
    <row r="6175" spans="1:16" ht="36" x14ac:dyDescent="0.25">
      <c r="A6175" s="70">
        <v>42377</v>
      </c>
      <c r="B6175" s="70">
        <v>42379</v>
      </c>
      <c r="C6175" s="61">
        <v>2016</v>
      </c>
      <c r="D6175" s="11" t="s">
        <v>34</v>
      </c>
      <c r="E6175" s="61" t="s">
        <v>8506</v>
      </c>
      <c r="F6175" s="36" t="s">
        <v>21</v>
      </c>
      <c r="G6175" s="61" t="s">
        <v>8510</v>
      </c>
      <c r="H6175" s="61" t="s">
        <v>8508</v>
      </c>
      <c r="I6175" s="71">
        <v>0</v>
      </c>
      <c r="J6175" s="71">
        <v>12432</v>
      </c>
      <c r="K6175" s="71">
        <v>0</v>
      </c>
      <c r="L6175" s="71">
        <v>0</v>
      </c>
      <c r="M6175" s="71">
        <v>0</v>
      </c>
      <c r="N6175" s="25">
        <v>0</v>
      </c>
      <c r="O6175" s="32">
        <v>5.2383459999999999</v>
      </c>
      <c r="P6175" s="61" t="s">
        <v>8509</v>
      </c>
    </row>
    <row r="6176" spans="1:16" ht="72" x14ac:dyDescent="0.25">
      <c r="A6176" s="70">
        <v>42379</v>
      </c>
      <c r="B6176" s="70">
        <v>42379</v>
      </c>
      <c r="C6176" s="60">
        <v>2016</v>
      </c>
      <c r="D6176" s="63" t="s">
        <v>115</v>
      </c>
      <c r="E6176" s="63" t="s">
        <v>116</v>
      </c>
      <c r="F6176" s="36" t="s">
        <v>162</v>
      </c>
      <c r="G6176" s="61" t="s">
        <v>1700</v>
      </c>
      <c r="H6176" s="18" t="s">
        <v>8511</v>
      </c>
      <c r="I6176" s="71">
        <v>22</v>
      </c>
      <c r="J6176" s="71">
        <v>55</v>
      </c>
      <c r="K6176" s="66">
        <v>0</v>
      </c>
      <c r="L6176" s="66">
        <v>0</v>
      </c>
      <c r="M6176" s="66">
        <v>0</v>
      </c>
      <c r="N6176" s="57">
        <v>0</v>
      </c>
      <c r="O6176" s="29">
        <v>0.5</v>
      </c>
      <c r="P6176" s="69" t="s">
        <v>99</v>
      </c>
    </row>
    <row r="6177" spans="1:16" ht="60" x14ac:dyDescent="0.25">
      <c r="A6177" s="64">
        <v>42382</v>
      </c>
      <c r="B6177" s="64">
        <v>42382</v>
      </c>
      <c r="C6177" s="60">
        <v>2016</v>
      </c>
      <c r="D6177" s="16" t="s">
        <v>115</v>
      </c>
      <c r="E6177" s="16" t="s">
        <v>116</v>
      </c>
      <c r="F6177" s="36" t="s">
        <v>62</v>
      </c>
      <c r="G6177" s="17" t="s">
        <v>8512</v>
      </c>
      <c r="H6177" s="68" t="s">
        <v>8513</v>
      </c>
      <c r="I6177" s="66">
        <v>0</v>
      </c>
      <c r="J6177" s="66">
        <v>35</v>
      </c>
      <c r="K6177" s="66">
        <v>0</v>
      </c>
      <c r="L6177" s="66">
        <v>0</v>
      </c>
      <c r="M6177" s="66">
        <v>0</v>
      </c>
      <c r="N6177" s="57">
        <v>0</v>
      </c>
      <c r="O6177" s="29">
        <v>2.5000000000000001E-2</v>
      </c>
      <c r="P6177" s="69" t="s">
        <v>99</v>
      </c>
    </row>
    <row r="6178" spans="1:16" ht="60" x14ac:dyDescent="0.25">
      <c r="A6178" s="64">
        <v>42384</v>
      </c>
      <c r="B6178" s="64">
        <v>42384</v>
      </c>
      <c r="C6178" s="60">
        <v>2016</v>
      </c>
      <c r="D6178" s="16" t="s">
        <v>13</v>
      </c>
      <c r="E6178" s="16" t="s">
        <v>125</v>
      </c>
      <c r="F6178" s="36" t="s">
        <v>51</v>
      </c>
      <c r="G6178" s="17" t="s">
        <v>8514</v>
      </c>
      <c r="H6178" s="68" t="s">
        <v>8515</v>
      </c>
      <c r="I6178" s="66">
        <v>1</v>
      </c>
      <c r="J6178" s="66">
        <v>3</v>
      </c>
      <c r="K6178" s="66">
        <v>0</v>
      </c>
      <c r="L6178" s="66">
        <v>0</v>
      </c>
      <c r="M6178" s="66">
        <v>0</v>
      </c>
      <c r="N6178" s="57">
        <v>0</v>
      </c>
      <c r="O6178" s="29" t="s">
        <v>145</v>
      </c>
      <c r="P6178" s="69" t="s">
        <v>99</v>
      </c>
    </row>
    <row r="6179" spans="1:16" ht="72" x14ac:dyDescent="0.25">
      <c r="A6179" s="64">
        <v>42384</v>
      </c>
      <c r="B6179" s="64">
        <v>42384</v>
      </c>
      <c r="C6179" s="60">
        <v>2016</v>
      </c>
      <c r="D6179" s="16" t="s">
        <v>115</v>
      </c>
      <c r="E6179" s="16" t="s">
        <v>116</v>
      </c>
      <c r="F6179" s="36" t="s">
        <v>162</v>
      </c>
      <c r="G6179" s="17" t="s">
        <v>7092</v>
      </c>
      <c r="H6179" s="68" t="s">
        <v>8516</v>
      </c>
      <c r="I6179" s="66">
        <v>0</v>
      </c>
      <c r="J6179" s="66">
        <v>0</v>
      </c>
      <c r="K6179" s="66">
        <v>0</v>
      </c>
      <c r="L6179" s="66">
        <v>0</v>
      </c>
      <c r="M6179" s="66">
        <v>0</v>
      </c>
      <c r="N6179" s="57">
        <v>0</v>
      </c>
      <c r="O6179" s="29">
        <v>0.1</v>
      </c>
      <c r="P6179" s="69" t="s">
        <v>99</v>
      </c>
    </row>
    <row r="6180" spans="1:16" ht="24" x14ac:dyDescent="0.25">
      <c r="A6180" s="70">
        <v>42384</v>
      </c>
      <c r="B6180" s="70">
        <v>42388</v>
      </c>
      <c r="C6180" s="61">
        <v>2016</v>
      </c>
      <c r="D6180" s="11" t="s">
        <v>34</v>
      </c>
      <c r="E6180" s="61" t="s">
        <v>8517</v>
      </c>
      <c r="F6180" s="61" t="s">
        <v>32</v>
      </c>
      <c r="G6180" s="61" t="s">
        <v>8518</v>
      </c>
      <c r="H6180" s="61" t="s">
        <v>8519</v>
      </c>
      <c r="I6180" s="71">
        <v>0</v>
      </c>
      <c r="J6180" s="73">
        <v>30500</v>
      </c>
      <c r="K6180" s="71">
        <v>0</v>
      </c>
      <c r="L6180" s="71">
        <v>0</v>
      </c>
      <c r="M6180" s="71">
        <v>0</v>
      </c>
      <c r="N6180" s="25">
        <v>0</v>
      </c>
      <c r="O6180" s="32">
        <v>4.7039350000000004</v>
      </c>
      <c r="P6180" s="61" t="s">
        <v>8509</v>
      </c>
    </row>
    <row r="6181" spans="1:16" ht="120" x14ac:dyDescent="0.25">
      <c r="A6181" s="64">
        <v>42385</v>
      </c>
      <c r="B6181" s="64">
        <v>42385</v>
      </c>
      <c r="C6181" s="60">
        <v>2016</v>
      </c>
      <c r="D6181" s="16" t="s">
        <v>115</v>
      </c>
      <c r="E6181" s="16" t="s">
        <v>116</v>
      </c>
      <c r="F6181" s="36" t="s">
        <v>97</v>
      </c>
      <c r="G6181" s="17" t="s">
        <v>3786</v>
      </c>
      <c r="H6181" s="68" t="s">
        <v>8520</v>
      </c>
      <c r="I6181" s="66">
        <v>0</v>
      </c>
      <c r="J6181" s="66">
        <v>100</v>
      </c>
      <c r="K6181" s="66">
        <v>0</v>
      </c>
      <c r="L6181" s="66">
        <v>0</v>
      </c>
      <c r="M6181" s="66">
        <v>0</v>
      </c>
      <c r="N6181" s="57">
        <v>0</v>
      </c>
      <c r="O6181" s="29">
        <v>2.56</v>
      </c>
      <c r="P6181" s="69" t="s">
        <v>99</v>
      </c>
    </row>
    <row r="6182" spans="1:16" ht="84" x14ac:dyDescent="0.25">
      <c r="A6182" s="64">
        <v>42388</v>
      </c>
      <c r="B6182" s="64">
        <v>42388</v>
      </c>
      <c r="C6182" s="60">
        <v>2016</v>
      </c>
      <c r="D6182" s="16" t="s">
        <v>115</v>
      </c>
      <c r="E6182" s="16" t="s">
        <v>116</v>
      </c>
      <c r="F6182" s="36" t="s">
        <v>19</v>
      </c>
      <c r="G6182" s="17" t="s">
        <v>8521</v>
      </c>
      <c r="H6182" s="68" t="s">
        <v>8522</v>
      </c>
      <c r="I6182" s="66">
        <v>0</v>
      </c>
      <c r="J6182" s="66">
        <v>256</v>
      </c>
      <c r="K6182" s="66">
        <v>0</v>
      </c>
      <c r="L6182" s="66">
        <v>0</v>
      </c>
      <c r="M6182" s="66">
        <v>0</v>
      </c>
      <c r="N6182" s="57">
        <v>0</v>
      </c>
      <c r="O6182" s="29">
        <v>0.11550000000000001</v>
      </c>
      <c r="P6182" s="69" t="s">
        <v>99</v>
      </c>
    </row>
    <row r="6183" spans="1:16" ht="60" x14ac:dyDescent="0.25">
      <c r="A6183" s="70">
        <v>42389</v>
      </c>
      <c r="B6183" s="70">
        <v>42389</v>
      </c>
      <c r="C6183" s="60">
        <v>2016</v>
      </c>
      <c r="D6183" s="16" t="s">
        <v>13</v>
      </c>
      <c r="E6183" s="16" t="s">
        <v>149</v>
      </c>
      <c r="F6183" s="36" t="s">
        <v>28</v>
      </c>
      <c r="G6183" s="17" t="s">
        <v>698</v>
      </c>
      <c r="H6183" s="68" t="s">
        <v>8523</v>
      </c>
      <c r="I6183" s="66">
        <v>0</v>
      </c>
      <c r="J6183" s="66">
        <v>4000</v>
      </c>
      <c r="K6183" s="66">
        <v>0</v>
      </c>
      <c r="L6183" s="66">
        <v>0</v>
      </c>
      <c r="M6183" s="66">
        <v>0</v>
      </c>
      <c r="N6183" s="57">
        <v>0</v>
      </c>
      <c r="O6183" s="29" t="s">
        <v>145</v>
      </c>
      <c r="P6183" s="69" t="s">
        <v>99</v>
      </c>
    </row>
    <row r="6184" spans="1:16" ht="48" x14ac:dyDescent="0.25">
      <c r="A6184" s="70">
        <v>42394</v>
      </c>
      <c r="B6184" s="70">
        <v>42397</v>
      </c>
      <c r="C6184" s="61">
        <v>2016</v>
      </c>
      <c r="D6184" s="11" t="s">
        <v>34</v>
      </c>
      <c r="E6184" s="61" t="s">
        <v>8517</v>
      </c>
      <c r="F6184" s="61" t="s">
        <v>65</v>
      </c>
      <c r="G6184" s="61" t="s">
        <v>8524</v>
      </c>
      <c r="H6184" s="61" t="s">
        <v>8519</v>
      </c>
      <c r="I6184" s="71">
        <v>0</v>
      </c>
      <c r="J6184" s="73">
        <v>1830</v>
      </c>
      <c r="K6184" s="71">
        <v>0</v>
      </c>
      <c r="L6184" s="71">
        <v>0</v>
      </c>
      <c r="M6184" s="71">
        <v>0</v>
      </c>
      <c r="N6184" s="25">
        <v>0</v>
      </c>
      <c r="O6184" s="32">
        <v>0.62527699999999997</v>
      </c>
      <c r="P6184" s="61" t="s">
        <v>8509</v>
      </c>
    </row>
    <row r="6185" spans="1:16" ht="24" x14ac:dyDescent="0.25">
      <c r="A6185" s="70">
        <v>42394</v>
      </c>
      <c r="B6185" s="70">
        <v>42407</v>
      </c>
      <c r="C6185" s="61">
        <v>2016</v>
      </c>
      <c r="D6185" s="11" t="s">
        <v>34</v>
      </c>
      <c r="E6185" s="61" t="s">
        <v>8517</v>
      </c>
      <c r="F6185" s="36" t="s">
        <v>28</v>
      </c>
      <c r="G6185" s="61" t="s">
        <v>977</v>
      </c>
      <c r="H6185" s="61" t="s">
        <v>8519</v>
      </c>
      <c r="I6185" s="71">
        <v>0</v>
      </c>
      <c r="J6185" s="73">
        <v>10118</v>
      </c>
      <c r="K6185" s="71">
        <v>0</v>
      </c>
      <c r="L6185" s="71">
        <v>0</v>
      </c>
      <c r="M6185" s="71">
        <v>0</v>
      </c>
      <c r="N6185" s="25">
        <v>0</v>
      </c>
      <c r="O6185" s="32">
        <v>3.4577010000000001</v>
      </c>
      <c r="P6185" s="61" t="s">
        <v>8509</v>
      </c>
    </row>
    <row r="6186" spans="1:16" ht="36" x14ac:dyDescent="0.25">
      <c r="A6186" s="70">
        <v>42394</v>
      </c>
      <c r="B6186" s="70">
        <v>42397</v>
      </c>
      <c r="C6186" s="61">
        <v>2016</v>
      </c>
      <c r="D6186" s="11" t="s">
        <v>34</v>
      </c>
      <c r="E6186" s="61" t="s">
        <v>8517</v>
      </c>
      <c r="F6186" s="61" t="s">
        <v>72</v>
      </c>
      <c r="G6186" s="61" t="s">
        <v>8525</v>
      </c>
      <c r="H6186" s="61" t="s">
        <v>8519</v>
      </c>
      <c r="I6186" s="71">
        <v>0</v>
      </c>
      <c r="J6186" s="73">
        <v>59114</v>
      </c>
      <c r="K6186" s="71">
        <v>0</v>
      </c>
      <c r="L6186" s="71">
        <v>0</v>
      </c>
      <c r="M6186" s="71">
        <v>0</v>
      </c>
      <c r="N6186" s="25">
        <v>0</v>
      </c>
      <c r="O6186" s="32">
        <v>2.2567200000000001</v>
      </c>
      <c r="P6186" s="61" t="s">
        <v>8509</v>
      </c>
    </row>
    <row r="6187" spans="1:16" ht="36" x14ac:dyDescent="0.25">
      <c r="A6187" s="70">
        <v>42394</v>
      </c>
      <c r="B6187" s="70">
        <v>42397</v>
      </c>
      <c r="C6187" s="61">
        <v>2016</v>
      </c>
      <c r="D6187" s="11" t="s">
        <v>34</v>
      </c>
      <c r="E6187" s="61" t="s">
        <v>8517</v>
      </c>
      <c r="F6187" s="36" t="s">
        <v>36</v>
      </c>
      <c r="G6187" s="61" t="s">
        <v>8526</v>
      </c>
      <c r="H6187" s="61" t="s">
        <v>8519</v>
      </c>
      <c r="I6187" s="71">
        <v>0</v>
      </c>
      <c r="J6187" s="73">
        <v>18480</v>
      </c>
      <c r="K6187" s="71">
        <v>0</v>
      </c>
      <c r="L6187" s="71">
        <v>0</v>
      </c>
      <c r="M6187" s="71">
        <v>0</v>
      </c>
      <c r="N6187" s="25">
        <v>0</v>
      </c>
      <c r="O6187" s="32">
        <v>6.3155400000000004</v>
      </c>
      <c r="P6187" s="61" t="s">
        <v>8509</v>
      </c>
    </row>
    <row r="6188" spans="1:16" ht="84" x14ac:dyDescent="0.25">
      <c r="A6188" s="70">
        <v>42394</v>
      </c>
      <c r="B6188" s="70">
        <v>42397</v>
      </c>
      <c r="C6188" s="61">
        <v>2016</v>
      </c>
      <c r="D6188" s="11" t="s">
        <v>34</v>
      </c>
      <c r="E6188" s="61" t="s">
        <v>8517</v>
      </c>
      <c r="F6188" s="36" t="s">
        <v>57</v>
      </c>
      <c r="G6188" s="61" t="s">
        <v>8527</v>
      </c>
      <c r="H6188" s="61" t="s">
        <v>8519</v>
      </c>
      <c r="I6188" s="71">
        <v>0</v>
      </c>
      <c r="J6188" s="73">
        <v>35462</v>
      </c>
      <c r="K6188" s="71">
        <v>0</v>
      </c>
      <c r="L6188" s="71">
        <v>0</v>
      </c>
      <c r="M6188" s="71">
        <v>0</v>
      </c>
      <c r="N6188" s="25">
        <v>0</v>
      </c>
      <c r="O6188" s="32">
        <v>12.119013000000001</v>
      </c>
      <c r="P6188" s="61" t="s">
        <v>8509</v>
      </c>
    </row>
    <row r="6189" spans="1:16" ht="132" x14ac:dyDescent="0.25">
      <c r="A6189" s="70">
        <v>42394</v>
      </c>
      <c r="B6189" s="70">
        <v>42397</v>
      </c>
      <c r="C6189" s="61">
        <v>2016</v>
      </c>
      <c r="D6189" s="11" t="s">
        <v>34</v>
      </c>
      <c r="E6189" s="61" t="s">
        <v>8517</v>
      </c>
      <c r="F6189" s="36" t="s">
        <v>24</v>
      </c>
      <c r="G6189" s="61" t="s">
        <v>8528</v>
      </c>
      <c r="H6189" s="61" t="s">
        <v>8519</v>
      </c>
      <c r="I6189" s="71">
        <v>0</v>
      </c>
      <c r="J6189" s="73">
        <v>36039</v>
      </c>
      <c r="K6189" s="71">
        <v>0</v>
      </c>
      <c r="L6189" s="71">
        <v>0</v>
      </c>
      <c r="M6189" s="71">
        <v>0</v>
      </c>
      <c r="N6189" s="25">
        <v>0</v>
      </c>
      <c r="O6189" s="32">
        <v>12.316140000000001</v>
      </c>
      <c r="P6189" s="61" t="s">
        <v>8509</v>
      </c>
    </row>
    <row r="6190" spans="1:16" ht="48" x14ac:dyDescent="0.25">
      <c r="A6190" s="70">
        <v>42394</v>
      </c>
      <c r="B6190" s="70">
        <v>42397</v>
      </c>
      <c r="C6190" s="61">
        <v>2016</v>
      </c>
      <c r="D6190" s="11" t="s">
        <v>34</v>
      </c>
      <c r="E6190" s="61" t="s">
        <v>8517</v>
      </c>
      <c r="F6190" s="36" t="s">
        <v>55</v>
      </c>
      <c r="G6190" s="60" t="s">
        <v>8529</v>
      </c>
      <c r="H6190" s="61" t="s">
        <v>8519</v>
      </c>
      <c r="I6190" s="71">
        <v>0</v>
      </c>
      <c r="J6190" s="73">
        <v>2738</v>
      </c>
      <c r="K6190" s="71">
        <v>0</v>
      </c>
      <c r="L6190" s="71">
        <v>0</v>
      </c>
      <c r="M6190" s="71">
        <v>0</v>
      </c>
      <c r="N6190" s="25">
        <v>0</v>
      </c>
      <c r="O6190" s="32">
        <v>3.7428460000000001</v>
      </c>
      <c r="P6190" s="61" t="s">
        <v>8509</v>
      </c>
    </row>
    <row r="6191" spans="1:16" ht="192" x14ac:dyDescent="0.25">
      <c r="A6191" s="70">
        <v>42394</v>
      </c>
      <c r="B6191" s="70">
        <v>42397</v>
      </c>
      <c r="C6191" s="61">
        <v>2016</v>
      </c>
      <c r="D6191" s="11" t="s">
        <v>34</v>
      </c>
      <c r="E6191" s="61" t="s">
        <v>8517</v>
      </c>
      <c r="F6191" s="36" t="s">
        <v>155</v>
      </c>
      <c r="G6191" s="61" t="s">
        <v>8530</v>
      </c>
      <c r="H6191" s="61" t="s">
        <v>8519</v>
      </c>
      <c r="I6191" s="71">
        <v>0</v>
      </c>
      <c r="J6191" s="73">
        <v>15164</v>
      </c>
      <c r="K6191" s="71">
        <v>0</v>
      </c>
      <c r="L6191" s="71">
        <v>0</v>
      </c>
      <c r="M6191" s="71">
        <v>0</v>
      </c>
      <c r="N6191" s="25">
        <v>0</v>
      </c>
      <c r="O6191" s="32">
        <v>5.1822970000000002</v>
      </c>
      <c r="P6191" s="61" t="s">
        <v>8509</v>
      </c>
    </row>
    <row r="6192" spans="1:16" ht="120" x14ac:dyDescent="0.25">
      <c r="A6192" s="70">
        <v>42394</v>
      </c>
      <c r="B6192" s="70">
        <v>42397</v>
      </c>
      <c r="C6192" s="61">
        <v>2016</v>
      </c>
      <c r="D6192" s="11" t="s">
        <v>34</v>
      </c>
      <c r="E6192" s="61" t="s">
        <v>8517</v>
      </c>
      <c r="F6192" s="36" t="s">
        <v>19</v>
      </c>
      <c r="G6192" s="61" t="s">
        <v>8531</v>
      </c>
      <c r="H6192" s="61" t="s">
        <v>8519</v>
      </c>
      <c r="I6192" s="71">
        <v>0</v>
      </c>
      <c r="J6192" s="67">
        <v>11939</v>
      </c>
      <c r="K6192" s="71">
        <v>0</v>
      </c>
      <c r="L6192" s="71">
        <v>0</v>
      </c>
      <c r="M6192" s="71">
        <v>0</v>
      </c>
      <c r="N6192" s="25">
        <v>0</v>
      </c>
      <c r="O6192" s="32">
        <v>4.0799649999999996</v>
      </c>
      <c r="P6192" s="61" t="s">
        <v>8509</v>
      </c>
    </row>
    <row r="6193" spans="1:16" ht="120" x14ac:dyDescent="0.25">
      <c r="A6193" s="70">
        <v>42394</v>
      </c>
      <c r="B6193" s="70">
        <v>42397</v>
      </c>
      <c r="C6193" s="61">
        <v>2016</v>
      </c>
      <c r="D6193" s="11" t="s">
        <v>34</v>
      </c>
      <c r="E6193" s="61" t="s">
        <v>8517</v>
      </c>
      <c r="F6193" s="36" t="s">
        <v>51</v>
      </c>
      <c r="G6193" s="61" t="s">
        <v>8532</v>
      </c>
      <c r="H6193" s="61" t="s">
        <v>8519</v>
      </c>
      <c r="I6193" s="71">
        <v>0</v>
      </c>
      <c r="J6193" s="71">
        <v>96621</v>
      </c>
      <c r="K6193" s="71">
        <v>0</v>
      </c>
      <c r="L6193" s="71">
        <v>0</v>
      </c>
      <c r="M6193" s="71">
        <v>0</v>
      </c>
      <c r="N6193" s="25">
        <v>0</v>
      </c>
      <c r="O6193" s="32">
        <v>33.020164000000001</v>
      </c>
      <c r="P6193" s="61" t="s">
        <v>8509</v>
      </c>
    </row>
    <row r="6194" spans="1:16" ht="24" x14ac:dyDescent="0.25">
      <c r="A6194" s="70">
        <v>42394</v>
      </c>
      <c r="B6194" s="70">
        <v>42397</v>
      </c>
      <c r="C6194" s="61">
        <v>2016</v>
      </c>
      <c r="D6194" s="11" t="s">
        <v>34</v>
      </c>
      <c r="E6194" s="61" t="s">
        <v>8517</v>
      </c>
      <c r="F6194" s="36" t="s">
        <v>75</v>
      </c>
      <c r="G6194" s="61" t="s">
        <v>8533</v>
      </c>
      <c r="H6194" s="61" t="s">
        <v>8519</v>
      </c>
      <c r="I6194" s="71">
        <v>0</v>
      </c>
      <c r="J6194" s="73">
        <v>12453</v>
      </c>
      <c r="K6194" s="71">
        <v>0</v>
      </c>
      <c r="L6194" s="71">
        <v>0</v>
      </c>
      <c r="M6194" s="71">
        <v>0</v>
      </c>
      <c r="N6194" s="25">
        <v>0</v>
      </c>
      <c r="O6194" s="32">
        <v>4.2557499999999999</v>
      </c>
      <c r="P6194" s="61" t="s">
        <v>8509</v>
      </c>
    </row>
    <row r="6195" spans="1:16" ht="96" x14ac:dyDescent="0.25">
      <c r="A6195" s="70">
        <v>42394</v>
      </c>
      <c r="B6195" s="70">
        <v>42397</v>
      </c>
      <c r="C6195" s="61">
        <v>2016</v>
      </c>
      <c r="D6195" s="11" t="s">
        <v>34</v>
      </c>
      <c r="E6195" s="61" t="s">
        <v>8517</v>
      </c>
      <c r="F6195" s="36" t="s">
        <v>62</v>
      </c>
      <c r="G6195" s="61" t="s">
        <v>8534</v>
      </c>
      <c r="H6195" s="61" t="s">
        <v>8519</v>
      </c>
      <c r="I6195" s="71">
        <v>0</v>
      </c>
      <c r="J6195" s="73">
        <v>8439</v>
      </c>
      <c r="K6195" s="71">
        <v>0</v>
      </c>
      <c r="L6195" s="71">
        <v>0</v>
      </c>
      <c r="M6195" s="71">
        <v>0</v>
      </c>
      <c r="N6195" s="25">
        <v>0</v>
      </c>
      <c r="O6195" s="32">
        <v>2.8843700000000001</v>
      </c>
      <c r="P6195" s="61" t="s">
        <v>8509</v>
      </c>
    </row>
    <row r="6196" spans="1:16" ht="108" x14ac:dyDescent="0.25">
      <c r="A6196" s="70">
        <v>42394</v>
      </c>
      <c r="B6196" s="70">
        <v>42397</v>
      </c>
      <c r="C6196" s="61">
        <v>2016</v>
      </c>
      <c r="D6196" s="11" t="s">
        <v>34</v>
      </c>
      <c r="E6196" s="61" t="s">
        <v>8517</v>
      </c>
      <c r="F6196" s="61" t="s">
        <v>92</v>
      </c>
      <c r="G6196" s="61" t="s">
        <v>8535</v>
      </c>
      <c r="H6196" s="61" t="s">
        <v>8519</v>
      </c>
      <c r="I6196" s="71">
        <v>0</v>
      </c>
      <c r="J6196" s="73">
        <v>2663</v>
      </c>
      <c r="K6196" s="71">
        <v>0</v>
      </c>
      <c r="L6196" s="71">
        <v>0</v>
      </c>
      <c r="M6196" s="71">
        <v>0</v>
      </c>
      <c r="N6196" s="25">
        <v>0</v>
      </c>
      <c r="O6196" s="32">
        <v>0.52029700000000001</v>
      </c>
      <c r="P6196" s="61" t="s">
        <v>8509</v>
      </c>
    </row>
    <row r="6197" spans="1:16" ht="216" x14ac:dyDescent="0.25">
      <c r="A6197" s="70">
        <v>42394</v>
      </c>
      <c r="B6197" s="70">
        <v>42397</v>
      </c>
      <c r="C6197" s="61">
        <v>2016</v>
      </c>
      <c r="D6197" s="11" t="s">
        <v>34</v>
      </c>
      <c r="E6197" s="61" t="s">
        <v>8517</v>
      </c>
      <c r="F6197" s="36" t="s">
        <v>97</v>
      </c>
      <c r="G6197" s="61" t="s">
        <v>8536</v>
      </c>
      <c r="H6197" s="61" t="s">
        <v>8519</v>
      </c>
      <c r="I6197" s="71">
        <v>0</v>
      </c>
      <c r="J6197" s="73">
        <v>52112</v>
      </c>
      <c r="K6197" s="71">
        <v>0</v>
      </c>
      <c r="L6197" s="71">
        <v>0</v>
      </c>
      <c r="M6197" s="71">
        <v>0</v>
      </c>
      <c r="N6197" s="25">
        <v>0</v>
      </c>
      <c r="O6197" s="32">
        <v>17.809276000000001</v>
      </c>
      <c r="P6197" s="61" t="s">
        <v>8509</v>
      </c>
    </row>
    <row r="6198" spans="1:16" ht="36" x14ac:dyDescent="0.25">
      <c r="A6198" s="70">
        <v>42394</v>
      </c>
      <c r="B6198" s="70">
        <v>42397</v>
      </c>
      <c r="C6198" s="61">
        <v>2016</v>
      </c>
      <c r="D6198" s="11" t="s">
        <v>34</v>
      </c>
      <c r="E6198" s="61" t="s">
        <v>8517</v>
      </c>
      <c r="F6198" s="36" t="s">
        <v>44</v>
      </c>
      <c r="G6198" s="61" t="s">
        <v>8537</v>
      </c>
      <c r="H6198" s="61" t="s">
        <v>8519</v>
      </c>
      <c r="I6198" s="71">
        <v>0</v>
      </c>
      <c r="J6198" s="73">
        <v>3719</v>
      </c>
      <c r="K6198" s="71">
        <v>0</v>
      </c>
      <c r="L6198" s="71">
        <v>0</v>
      </c>
      <c r="M6198" s="71">
        <v>0</v>
      </c>
      <c r="N6198" s="25">
        <v>0</v>
      </c>
      <c r="O6198" s="32">
        <v>1.27078</v>
      </c>
      <c r="P6198" s="61" t="s">
        <v>8509</v>
      </c>
    </row>
    <row r="6199" spans="1:16" ht="72" x14ac:dyDescent="0.25">
      <c r="A6199" s="70">
        <v>42394</v>
      </c>
      <c r="B6199" s="70">
        <v>42397</v>
      </c>
      <c r="C6199" s="61">
        <v>2016</v>
      </c>
      <c r="D6199" s="11" t="s">
        <v>34</v>
      </c>
      <c r="E6199" s="61" t="s">
        <v>8517</v>
      </c>
      <c r="F6199" s="36" t="s">
        <v>42</v>
      </c>
      <c r="G6199" s="61" t="s">
        <v>8538</v>
      </c>
      <c r="H6199" s="61" t="s">
        <v>8519</v>
      </c>
      <c r="I6199" s="71">
        <v>0</v>
      </c>
      <c r="J6199" s="73">
        <v>4963</v>
      </c>
      <c r="K6199" s="71">
        <v>0</v>
      </c>
      <c r="L6199" s="71">
        <v>0</v>
      </c>
      <c r="M6199" s="71">
        <v>0</v>
      </c>
      <c r="N6199" s="25">
        <v>0</v>
      </c>
      <c r="O6199" s="32">
        <v>1.6037699999999999</v>
      </c>
      <c r="P6199" s="61" t="s">
        <v>8509</v>
      </c>
    </row>
    <row r="6200" spans="1:16" ht="24" x14ac:dyDescent="0.25">
      <c r="A6200" s="70">
        <v>42394</v>
      </c>
      <c r="B6200" s="70">
        <v>42397</v>
      </c>
      <c r="C6200" s="61">
        <v>2016</v>
      </c>
      <c r="D6200" s="11" t="s">
        <v>34</v>
      </c>
      <c r="E6200" s="61" t="s">
        <v>8517</v>
      </c>
      <c r="F6200" s="36" t="s">
        <v>59</v>
      </c>
      <c r="G6200" s="61" t="s">
        <v>8539</v>
      </c>
      <c r="H6200" s="61" t="s">
        <v>8519</v>
      </c>
      <c r="I6200" s="71">
        <v>0</v>
      </c>
      <c r="J6200" s="73">
        <v>11191</v>
      </c>
      <c r="K6200" s="71">
        <v>0</v>
      </c>
      <c r="L6200" s="71">
        <v>0</v>
      </c>
      <c r="M6200" s="71">
        <v>0</v>
      </c>
      <c r="N6200" s="25">
        <v>0</v>
      </c>
      <c r="O6200" s="32">
        <v>5.2284300000000004</v>
      </c>
      <c r="P6200" s="61" t="s">
        <v>8509</v>
      </c>
    </row>
    <row r="6201" spans="1:16" ht="108" x14ac:dyDescent="0.25">
      <c r="A6201" s="70">
        <v>42394</v>
      </c>
      <c r="B6201" s="70">
        <v>42397</v>
      </c>
      <c r="C6201" s="61">
        <v>2016</v>
      </c>
      <c r="D6201" s="11" t="s">
        <v>34</v>
      </c>
      <c r="E6201" s="61" t="s">
        <v>8517</v>
      </c>
      <c r="F6201" s="36" t="s">
        <v>47</v>
      </c>
      <c r="G6201" s="61" t="s">
        <v>8540</v>
      </c>
      <c r="H6201" s="61" t="s">
        <v>8519</v>
      </c>
      <c r="I6201" s="71">
        <v>0</v>
      </c>
      <c r="J6201" s="71">
        <v>15421</v>
      </c>
      <c r="K6201" s="71">
        <v>0</v>
      </c>
      <c r="L6201" s="71">
        <v>0</v>
      </c>
      <c r="M6201" s="71">
        <v>0</v>
      </c>
      <c r="N6201" s="25">
        <v>0</v>
      </c>
      <c r="O6201" s="32">
        <v>5.2700639999999996</v>
      </c>
      <c r="P6201" s="61" t="s">
        <v>8509</v>
      </c>
    </row>
    <row r="6202" spans="1:16" ht="60" x14ac:dyDescent="0.25">
      <c r="A6202" s="70">
        <v>42394</v>
      </c>
      <c r="B6202" s="70">
        <v>42397</v>
      </c>
      <c r="C6202" s="61">
        <v>2016</v>
      </c>
      <c r="D6202" s="11" t="s">
        <v>34</v>
      </c>
      <c r="E6202" s="61" t="s">
        <v>8517</v>
      </c>
      <c r="F6202" s="36" t="s">
        <v>69</v>
      </c>
      <c r="G6202" s="61" t="s">
        <v>8541</v>
      </c>
      <c r="H6202" s="61" t="s">
        <v>8519</v>
      </c>
      <c r="I6202" s="71">
        <v>0</v>
      </c>
      <c r="J6202" s="73">
        <v>19249</v>
      </c>
      <c r="K6202" s="71">
        <v>0</v>
      </c>
      <c r="L6202" s="71">
        <v>0</v>
      </c>
      <c r="M6202" s="71">
        <v>0</v>
      </c>
      <c r="N6202" s="25">
        <v>0</v>
      </c>
      <c r="O6202" s="32">
        <v>6.5782829999999999</v>
      </c>
      <c r="P6202" s="61" t="s">
        <v>8509</v>
      </c>
    </row>
    <row r="6203" spans="1:16" ht="120" x14ac:dyDescent="0.25">
      <c r="A6203" s="70">
        <v>42394</v>
      </c>
      <c r="B6203" s="70">
        <v>42397</v>
      </c>
      <c r="C6203" s="61">
        <v>2016</v>
      </c>
      <c r="D6203" s="11" t="s">
        <v>34</v>
      </c>
      <c r="E6203" s="61" t="s">
        <v>8517</v>
      </c>
      <c r="F6203" s="61" t="s">
        <v>100</v>
      </c>
      <c r="G6203" s="61" t="s">
        <v>8542</v>
      </c>
      <c r="H6203" s="61" t="s">
        <v>8519</v>
      </c>
      <c r="I6203" s="71">
        <v>0</v>
      </c>
      <c r="J6203" s="71">
        <v>8751</v>
      </c>
      <c r="K6203" s="71">
        <v>0</v>
      </c>
      <c r="L6203" s="71">
        <v>0</v>
      </c>
      <c r="M6203" s="71">
        <v>0</v>
      </c>
      <c r="N6203" s="25">
        <v>0</v>
      </c>
      <c r="O6203" s="32">
        <v>2.9904660000000001</v>
      </c>
      <c r="P6203" s="61" t="s">
        <v>8509</v>
      </c>
    </row>
    <row r="6204" spans="1:16" ht="36" x14ac:dyDescent="0.25">
      <c r="A6204" s="70">
        <v>42394</v>
      </c>
      <c r="B6204" s="70">
        <v>42397</v>
      </c>
      <c r="C6204" s="61">
        <v>2016</v>
      </c>
      <c r="D6204" s="11" t="s">
        <v>34</v>
      </c>
      <c r="E6204" s="61" t="s">
        <v>8517</v>
      </c>
      <c r="F6204" s="36" t="s">
        <v>162</v>
      </c>
      <c r="G6204" s="61" t="s">
        <v>8543</v>
      </c>
      <c r="H6204" s="61" t="s">
        <v>8519</v>
      </c>
      <c r="I6204" s="71">
        <v>0</v>
      </c>
      <c r="J6204" s="73">
        <v>9958</v>
      </c>
      <c r="K6204" s="71">
        <v>0</v>
      </c>
      <c r="L6204" s="71">
        <v>0</v>
      </c>
      <c r="M6204" s="71">
        <v>0</v>
      </c>
      <c r="N6204" s="25">
        <v>0</v>
      </c>
      <c r="O6204" s="32">
        <v>3.4030209999999999</v>
      </c>
      <c r="P6204" s="61" t="s">
        <v>8509</v>
      </c>
    </row>
    <row r="6205" spans="1:16" ht="168" x14ac:dyDescent="0.25">
      <c r="A6205" s="70">
        <v>42394</v>
      </c>
      <c r="B6205" s="70">
        <v>42397</v>
      </c>
      <c r="C6205" s="61">
        <v>2016</v>
      </c>
      <c r="D6205" s="11" t="s">
        <v>34</v>
      </c>
      <c r="E6205" s="61" t="s">
        <v>8517</v>
      </c>
      <c r="F6205" s="61" t="s">
        <v>32</v>
      </c>
      <c r="G6205" s="61" t="s">
        <v>8544</v>
      </c>
      <c r="H6205" s="61" t="s">
        <v>8519</v>
      </c>
      <c r="I6205" s="71">
        <v>0</v>
      </c>
      <c r="J6205" s="67">
        <v>10986</v>
      </c>
      <c r="K6205" s="71">
        <v>0</v>
      </c>
      <c r="L6205" s="71">
        <v>0</v>
      </c>
      <c r="M6205" s="71">
        <v>0</v>
      </c>
      <c r="N6205" s="25">
        <v>0</v>
      </c>
      <c r="O6205" s="32">
        <v>3.75434</v>
      </c>
      <c r="P6205" s="61" t="s">
        <v>8509</v>
      </c>
    </row>
    <row r="6206" spans="1:16" ht="240" x14ac:dyDescent="0.25">
      <c r="A6206" s="70">
        <v>42394</v>
      </c>
      <c r="B6206" s="70">
        <v>42397</v>
      </c>
      <c r="C6206" s="61">
        <v>2016</v>
      </c>
      <c r="D6206" s="11" t="s">
        <v>34</v>
      </c>
      <c r="E6206" s="61" t="s">
        <v>8506</v>
      </c>
      <c r="F6206" s="36" t="s">
        <v>21</v>
      </c>
      <c r="G6206" s="61" t="s">
        <v>8545</v>
      </c>
      <c r="H6206" s="61" t="s">
        <v>8508</v>
      </c>
      <c r="I6206" s="71">
        <v>0</v>
      </c>
      <c r="J6206" s="71">
        <v>393648</v>
      </c>
      <c r="K6206" s="71">
        <v>0</v>
      </c>
      <c r="L6206" s="71">
        <v>0</v>
      </c>
      <c r="M6206" s="71">
        <v>0</v>
      </c>
      <c r="N6206" s="25">
        <v>0</v>
      </c>
      <c r="O6206" s="32">
        <v>61.310676000000001</v>
      </c>
      <c r="P6206" s="61" t="s">
        <v>8509</v>
      </c>
    </row>
    <row r="6207" spans="1:16" ht="96" x14ac:dyDescent="0.25">
      <c r="A6207" s="64">
        <v>42395</v>
      </c>
      <c r="B6207" s="64">
        <v>42395</v>
      </c>
      <c r="C6207" s="60">
        <v>2016</v>
      </c>
      <c r="D6207" s="16" t="s">
        <v>115</v>
      </c>
      <c r="E6207" s="16" t="s">
        <v>116</v>
      </c>
      <c r="F6207" s="36" t="s">
        <v>55</v>
      </c>
      <c r="G6207" s="17" t="s">
        <v>1474</v>
      </c>
      <c r="H6207" s="68" t="s">
        <v>8546</v>
      </c>
      <c r="I6207" s="66">
        <v>3</v>
      </c>
      <c r="J6207" s="66">
        <v>14</v>
      </c>
      <c r="K6207" s="66">
        <v>0</v>
      </c>
      <c r="L6207" s="66">
        <v>0</v>
      </c>
      <c r="M6207" s="66">
        <v>0</v>
      </c>
      <c r="N6207" s="57">
        <v>0</v>
      </c>
      <c r="O6207" s="29">
        <v>0</v>
      </c>
      <c r="P6207" s="69" t="s">
        <v>99</v>
      </c>
    </row>
    <row r="6208" spans="1:16" ht="84" x14ac:dyDescent="0.25">
      <c r="A6208" s="64">
        <v>42395</v>
      </c>
      <c r="B6208" s="64">
        <v>42395</v>
      </c>
      <c r="C6208" s="60">
        <v>2016</v>
      </c>
      <c r="D6208" s="16" t="s">
        <v>13</v>
      </c>
      <c r="E6208" s="16" t="s">
        <v>149</v>
      </c>
      <c r="F6208" s="36" t="s">
        <v>44</v>
      </c>
      <c r="G6208" s="17" t="s">
        <v>8547</v>
      </c>
      <c r="H6208" s="68" t="s">
        <v>8548</v>
      </c>
      <c r="I6208" s="66">
        <v>0</v>
      </c>
      <c r="J6208" s="66">
        <v>190</v>
      </c>
      <c r="K6208" s="66">
        <v>0</v>
      </c>
      <c r="L6208" s="66">
        <v>0</v>
      </c>
      <c r="M6208" s="66">
        <v>0</v>
      </c>
      <c r="N6208" s="57">
        <v>0</v>
      </c>
      <c r="O6208" s="29" t="s">
        <v>145</v>
      </c>
      <c r="P6208" s="69" t="s">
        <v>99</v>
      </c>
    </row>
    <row r="6209" spans="1:16" ht="96" x14ac:dyDescent="0.25">
      <c r="A6209" s="70">
        <v>42395</v>
      </c>
      <c r="B6209" s="70">
        <v>42395</v>
      </c>
      <c r="C6209" s="61">
        <v>2016</v>
      </c>
      <c r="D6209" s="74" t="s">
        <v>13</v>
      </c>
      <c r="E6209" s="74" t="s">
        <v>112</v>
      </c>
      <c r="F6209" s="36" t="s">
        <v>55</v>
      </c>
      <c r="G6209" s="75" t="s">
        <v>2618</v>
      </c>
      <c r="H6209" s="76" t="s">
        <v>8549</v>
      </c>
      <c r="I6209" s="77">
        <v>0</v>
      </c>
      <c r="J6209" s="77" t="s">
        <v>145</v>
      </c>
      <c r="K6209" s="77">
        <v>0</v>
      </c>
      <c r="L6209" s="77">
        <v>0</v>
      </c>
      <c r="M6209" s="77">
        <v>0</v>
      </c>
      <c r="N6209" s="78">
        <v>0</v>
      </c>
      <c r="O6209" s="30">
        <v>0</v>
      </c>
      <c r="P6209" s="79" t="s">
        <v>99</v>
      </c>
    </row>
    <row r="6210" spans="1:16" ht="72" x14ac:dyDescent="0.25">
      <c r="A6210" s="64">
        <v>42404</v>
      </c>
      <c r="B6210" s="64">
        <v>42404</v>
      </c>
      <c r="C6210" s="60">
        <v>2016</v>
      </c>
      <c r="D6210" s="16" t="s">
        <v>13</v>
      </c>
      <c r="E6210" s="16" t="s">
        <v>112</v>
      </c>
      <c r="F6210" s="36" t="s">
        <v>165</v>
      </c>
      <c r="G6210" s="17" t="s">
        <v>8550</v>
      </c>
      <c r="H6210" s="68" t="s">
        <v>8551</v>
      </c>
      <c r="I6210" s="66">
        <v>0</v>
      </c>
      <c r="J6210" s="66">
        <v>100</v>
      </c>
      <c r="K6210" s="66">
        <v>0</v>
      </c>
      <c r="L6210" s="66">
        <v>0</v>
      </c>
      <c r="M6210" s="66">
        <v>0</v>
      </c>
      <c r="N6210" s="57">
        <v>0</v>
      </c>
      <c r="O6210" s="31">
        <v>0.05</v>
      </c>
      <c r="P6210" s="69" t="s">
        <v>99</v>
      </c>
    </row>
    <row r="6211" spans="1:16" ht="72" x14ac:dyDescent="0.25">
      <c r="A6211" s="64">
        <v>42404</v>
      </c>
      <c r="B6211" s="64">
        <v>42404</v>
      </c>
      <c r="C6211" s="60">
        <v>2016</v>
      </c>
      <c r="D6211" s="16" t="s">
        <v>115</v>
      </c>
      <c r="E6211" s="16" t="s">
        <v>116</v>
      </c>
      <c r="F6211" s="36" t="s">
        <v>97</v>
      </c>
      <c r="G6211" s="17" t="s">
        <v>5976</v>
      </c>
      <c r="H6211" s="68" t="s">
        <v>8552</v>
      </c>
      <c r="I6211" s="66">
        <v>0</v>
      </c>
      <c r="J6211" s="66">
        <v>17</v>
      </c>
      <c r="K6211" s="66">
        <v>0</v>
      </c>
      <c r="L6211" s="66">
        <v>0</v>
      </c>
      <c r="M6211" s="66">
        <v>0</v>
      </c>
      <c r="N6211" s="57">
        <v>0</v>
      </c>
      <c r="O6211" s="31">
        <v>3.5000000000000003E-2</v>
      </c>
      <c r="P6211" s="69" t="s">
        <v>99</v>
      </c>
    </row>
    <row r="6212" spans="1:16" ht="60" x14ac:dyDescent="0.25">
      <c r="A6212" s="64">
        <v>42405</v>
      </c>
      <c r="B6212" s="64">
        <v>42405</v>
      </c>
      <c r="C6212" s="60">
        <v>2016</v>
      </c>
      <c r="D6212" s="16" t="s">
        <v>115</v>
      </c>
      <c r="E6212" s="16" t="s">
        <v>116</v>
      </c>
      <c r="F6212" s="16" t="s">
        <v>32</v>
      </c>
      <c r="G6212" s="17" t="s">
        <v>2294</v>
      </c>
      <c r="H6212" s="68" t="s">
        <v>8553</v>
      </c>
      <c r="I6212" s="66">
        <v>2</v>
      </c>
      <c r="J6212" s="66">
        <v>24</v>
      </c>
      <c r="K6212" s="66">
        <v>0</v>
      </c>
      <c r="L6212" s="66">
        <v>0</v>
      </c>
      <c r="M6212" s="66">
        <v>0</v>
      </c>
      <c r="N6212" s="57">
        <v>0</v>
      </c>
      <c r="O6212" s="31">
        <v>0.1</v>
      </c>
      <c r="P6212" s="69" t="s">
        <v>99</v>
      </c>
    </row>
    <row r="6213" spans="1:16" ht="84" x14ac:dyDescent="0.25">
      <c r="A6213" s="64">
        <v>42405</v>
      </c>
      <c r="B6213" s="64">
        <v>42405</v>
      </c>
      <c r="C6213" s="60">
        <v>2016</v>
      </c>
      <c r="D6213" s="16" t="s">
        <v>115</v>
      </c>
      <c r="E6213" s="16" t="s">
        <v>116</v>
      </c>
      <c r="F6213" s="36" t="s">
        <v>51</v>
      </c>
      <c r="G6213" s="17" t="s">
        <v>8554</v>
      </c>
      <c r="H6213" s="68" t="s">
        <v>8555</v>
      </c>
      <c r="I6213" s="66">
        <v>0</v>
      </c>
      <c r="J6213" s="66">
        <v>0</v>
      </c>
      <c r="K6213" s="66">
        <v>0</v>
      </c>
      <c r="L6213" s="66">
        <v>0</v>
      </c>
      <c r="M6213" s="66">
        <v>0</v>
      </c>
      <c r="N6213" s="57">
        <v>0</v>
      </c>
      <c r="O6213" s="31">
        <v>0.05</v>
      </c>
      <c r="P6213" s="69" t="s">
        <v>99</v>
      </c>
    </row>
    <row r="6214" spans="1:16" ht="60" x14ac:dyDescent="0.25">
      <c r="A6214" s="64">
        <v>42407</v>
      </c>
      <c r="B6214" s="64">
        <v>42407</v>
      </c>
      <c r="C6214" s="60">
        <v>2016</v>
      </c>
      <c r="D6214" s="16" t="s">
        <v>13</v>
      </c>
      <c r="E6214" s="16" t="s">
        <v>112</v>
      </c>
      <c r="F6214" s="16" t="s">
        <v>189</v>
      </c>
      <c r="G6214" s="17" t="s">
        <v>189</v>
      </c>
      <c r="H6214" s="68" t="s">
        <v>8556</v>
      </c>
      <c r="I6214" s="66">
        <v>2</v>
      </c>
      <c r="J6214" s="66">
        <v>11</v>
      </c>
      <c r="K6214" s="66">
        <v>0</v>
      </c>
      <c r="L6214" s="66">
        <v>0</v>
      </c>
      <c r="M6214" s="66">
        <v>0</v>
      </c>
      <c r="N6214" s="57">
        <v>0</v>
      </c>
      <c r="O6214" s="31" t="s">
        <v>145</v>
      </c>
      <c r="P6214" s="69" t="s">
        <v>99</v>
      </c>
    </row>
    <row r="6215" spans="1:16" ht="24" x14ac:dyDescent="0.25">
      <c r="A6215" s="70">
        <v>42407</v>
      </c>
      <c r="B6215" s="70">
        <v>42412</v>
      </c>
      <c r="C6215" s="61">
        <v>2016</v>
      </c>
      <c r="D6215" s="11" t="s">
        <v>34</v>
      </c>
      <c r="E6215" s="61" t="s">
        <v>8517</v>
      </c>
      <c r="F6215" s="61" t="s">
        <v>92</v>
      </c>
      <c r="G6215" s="61" t="s">
        <v>8557</v>
      </c>
      <c r="H6215" s="61" t="s">
        <v>8519</v>
      </c>
      <c r="I6215" s="71">
        <v>0</v>
      </c>
      <c r="J6215" s="71" t="s">
        <v>145</v>
      </c>
      <c r="K6215" s="71">
        <v>0</v>
      </c>
      <c r="L6215" s="71">
        <v>0</v>
      </c>
      <c r="M6215" s="71">
        <v>0</v>
      </c>
      <c r="N6215" s="25">
        <v>0</v>
      </c>
      <c r="O6215" s="32">
        <v>0</v>
      </c>
      <c r="P6215" s="61" t="s">
        <v>8509</v>
      </c>
    </row>
    <row r="6216" spans="1:16" ht="132" x14ac:dyDescent="0.25">
      <c r="A6216" s="64">
        <v>42409</v>
      </c>
      <c r="B6216" s="64">
        <v>42409</v>
      </c>
      <c r="C6216" s="60">
        <v>2016</v>
      </c>
      <c r="D6216" s="16" t="s">
        <v>115</v>
      </c>
      <c r="E6216" s="16" t="s">
        <v>116</v>
      </c>
      <c r="F6216" s="36" t="s">
        <v>42</v>
      </c>
      <c r="G6216" s="17" t="s">
        <v>8558</v>
      </c>
      <c r="H6216" s="68" t="s">
        <v>8559</v>
      </c>
      <c r="I6216" s="66">
        <v>0</v>
      </c>
      <c r="J6216" s="66">
        <v>100</v>
      </c>
      <c r="K6216" s="66">
        <v>0</v>
      </c>
      <c r="L6216" s="66">
        <v>0</v>
      </c>
      <c r="M6216" s="66">
        <v>0</v>
      </c>
      <c r="N6216" s="57">
        <v>0</v>
      </c>
      <c r="O6216" s="31" t="s">
        <v>145</v>
      </c>
      <c r="P6216" s="69" t="s">
        <v>99</v>
      </c>
    </row>
    <row r="6217" spans="1:16" ht="72" x14ac:dyDescent="0.25">
      <c r="A6217" s="14">
        <v>42411</v>
      </c>
      <c r="B6217" s="14">
        <v>42411</v>
      </c>
      <c r="C6217" s="15">
        <v>2016</v>
      </c>
      <c r="D6217" s="16" t="s">
        <v>115</v>
      </c>
      <c r="E6217" s="16" t="s">
        <v>2968</v>
      </c>
      <c r="F6217" s="36" t="s">
        <v>62</v>
      </c>
      <c r="G6217" s="17" t="s">
        <v>585</v>
      </c>
      <c r="H6217" s="18" t="s">
        <v>8560</v>
      </c>
      <c r="I6217" s="66">
        <v>52</v>
      </c>
      <c r="J6217" s="66">
        <v>64</v>
      </c>
      <c r="K6217" s="66">
        <v>0</v>
      </c>
      <c r="L6217" s="66">
        <v>0</v>
      </c>
      <c r="M6217" s="66">
        <v>0</v>
      </c>
      <c r="N6217" s="57">
        <v>0</v>
      </c>
      <c r="O6217" s="31">
        <v>0</v>
      </c>
      <c r="P6217" s="69" t="s">
        <v>99</v>
      </c>
    </row>
    <row r="6218" spans="1:16" ht="96" x14ac:dyDescent="0.25">
      <c r="A6218" s="64">
        <v>42412</v>
      </c>
      <c r="B6218" s="64">
        <v>42412</v>
      </c>
      <c r="C6218" s="60">
        <v>2016</v>
      </c>
      <c r="D6218" s="16" t="s">
        <v>115</v>
      </c>
      <c r="E6218" s="16" t="s">
        <v>116</v>
      </c>
      <c r="F6218" s="36" t="s">
        <v>97</v>
      </c>
      <c r="G6218" s="17" t="s">
        <v>97</v>
      </c>
      <c r="H6218" s="68" t="s">
        <v>8561</v>
      </c>
      <c r="I6218" s="66">
        <v>8</v>
      </c>
      <c r="J6218" s="66">
        <v>18</v>
      </c>
      <c r="K6218" s="66">
        <v>0</v>
      </c>
      <c r="L6218" s="66">
        <v>0</v>
      </c>
      <c r="M6218" s="66">
        <v>0</v>
      </c>
      <c r="N6218" s="57">
        <v>0</v>
      </c>
      <c r="O6218" s="31">
        <v>0.1</v>
      </c>
      <c r="P6218" s="69" t="s">
        <v>99</v>
      </c>
    </row>
    <row r="6219" spans="1:16" ht="108" x14ac:dyDescent="0.25">
      <c r="A6219" s="64">
        <v>42413</v>
      </c>
      <c r="B6219" s="64">
        <v>42413</v>
      </c>
      <c r="C6219" s="60">
        <v>2016</v>
      </c>
      <c r="D6219" s="16" t="s">
        <v>115</v>
      </c>
      <c r="E6219" s="16" t="s">
        <v>116</v>
      </c>
      <c r="F6219" s="36" t="s">
        <v>75</v>
      </c>
      <c r="G6219" s="17" t="s">
        <v>8562</v>
      </c>
      <c r="H6219" s="68" t="s">
        <v>8563</v>
      </c>
      <c r="I6219" s="66">
        <v>0</v>
      </c>
      <c r="J6219" s="66" t="s">
        <v>145</v>
      </c>
      <c r="K6219" s="66">
        <v>0</v>
      </c>
      <c r="L6219" s="66">
        <v>0</v>
      </c>
      <c r="M6219" s="66">
        <v>0</v>
      </c>
      <c r="N6219" s="57">
        <v>0</v>
      </c>
      <c r="O6219" s="31">
        <v>0.251753</v>
      </c>
      <c r="P6219" s="69" t="s">
        <v>99</v>
      </c>
    </row>
    <row r="6220" spans="1:16" ht="84" x14ac:dyDescent="0.25">
      <c r="A6220" s="70">
        <v>42417</v>
      </c>
      <c r="B6220" s="70">
        <v>42417</v>
      </c>
      <c r="C6220" s="61">
        <v>2016</v>
      </c>
      <c r="D6220" s="61" t="s">
        <v>115</v>
      </c>
      <c r="E6220" s="61" t="s">
        <v>116</v>
      </c>
      <c r="F6220" s="36" t="s">
        <v>44</v>
      </c>
      <c r="G6220" s="61" t="s">
        <v>44</v>
      </c>
      <c r="H6220" s="18" t="s">
        <v>8564</v>
      </c>
      <c r="I6220" s="71">
        <v>0</v>
      </c>
      <c r="J6220" s="71">
        <v>14</v>
      </c>
      <c r="K6220" s="71">
        <v>0</v>
      </c>
      <c r="L6220" s="71">
        <v>0</v>
      </c>
      <c r="M6220" s="71">
        <v>0</v>
      </c>
      <c r="N6220" s="25">
        <v>0</v>
      </c>
      <c r="O6220" s="32" t="s">
        <v>145</v>
      </c>
      <c r="P6220" s="61" t="s">
        <v>99</v>
      </c>
    </row>
    <row r="6221" spans="1:16" ht="132" x14ac:dyDescent="0.25">
      <c r="A6221" s="70">
        <v>42423</v>
      </c>
      <c r="B6221" s="70">
        <v>42423</v>
      </c>
      <c r="C6221" s="61">
        <v>2016</v>
      </c>
      <c r="D6221" s="61" t="s">
        <v>115</v>
      </c>
      <c r="E6221" s="61" t="s">
        <v>116</v>
      </c>
      <c r="F6221" s="61" t="s">
        <v>598</v>
      </c>
      <c r="G6221" s="61" t="s">
        <v>1246</v>
      </c>
      <c r="H6221" s="18" t="s">
        <v>8565</v>
      </c>
      <c r="I6221" s="71">
        <v>0</v>
      </c>
      <c r="J6221" s="71">
        <v>4</v>
      </c>
      <c r="K6221" s="71">
        <v>0</v>
      </c>
      <c r="L6221" s="71">
        <v>0</v>
      </c>
      <c r="M6221" s="71">
        <v>0</v>
      </c>
      <c r="N6221" s="25">
        <v>0</v>
      </c>
      <c r="O6221" s="32">
        <v>0.49764000000000003</v>
      </c>
      <c r="P6221" s="61" t="s">
        <v>99</v>
      </c>
    </row>
    <row r="6222" spans="1:16" ht="84" x14ac:dyDescent="0.25">
      <c r="A6222" s="70">
        <v>42426</v>
      </c>
      <c r="B6222" s="70">
        <v>42426</v>
      </c>
      <c r="C6222" s="61">
        <v>2016</v>
      </c>
      <c r="D6222" s="61" t="s">
        <v>115</v>
      </c>
      <c r="E6222" s="61" t="s">
        <v>116</v>
      </c>
      <c r="F6222" s="36" t="s">
        <v>26</v>
      </c>
      <c r="G6222" s="61" t="s">
        <v>2083</v>
      </c>
      <c r="H6222" s="18" t="s">
        <v>8566</v>
      </c>
      <c r="I6222" s="71">
        <v>4</v>
      </c>
      <c r="J6222" s="71">
        <v>22</v>
      </c>
      <c r="K6222" s="71">
        <v>0</v>
      </c>
      <c r="L6222" s="71">
        <v>0</v>
      </c>
      <c r="M6222" s="71">
        <v>0</v>
      </c>
      <c r="N6222" s="25">
        <v>0</v>
      </c>
      <c r="O6222" s="32">
        <v>0.1</v>
      </c>
      <c r="P6222" s="61" t="s">
        <v>99</v>
      </c>
    </row>
    <row r="6223" spans="1:16" ht="96" x14ac:dyDescent="0.25">
      <c r="A6223" s="70">
        <v>42426</v>
      </c>
      <c r="B6223" s="70">
        <v>42426</v>
      </c>
      <c r="C6223" s="61">
        <v>2016</v>
      </c>
      <c r="D6223" s="61" t="s">
        <v>13</v>
      </c>
      <c r="E6223" s="61" t="s">
        <v>112</v>
      </c>
      <c r="F6223" s="36" t="s">
        <v>42</v>
      </c>
      <c r="G6223" s="61" t="s">
        <v>42</v>
      </c>
      <c r="H6223" s="18" t="s">
        <v>8567</v>
      </c>
      <c r="I6223" s="71">
        <v>0</v>
      </c>
      <c r="J6223" s="71">
        <v>5</v>
      </c>
      <c r="K6223" s="71">
        <v>0</v>
      </c>
      <c r="L6223" s="71">
        <v>0</v>
      </c>
      <c r="M6223" s="71">
        <v>0</v>
      </c>
      <c r="N6223" s="25">
        <v>0</v>
      </c>
      <c r="O6223" s="32" t="s">
        <v>145</v>
      </c>
      <c r="P6223" s="61" t="s">
        <v>99</v>
      </c>
    </row>
    <row r="6224" spans="1:16" ht="72" x14ac:dyDescent="0.25">
      <c r="A6224" s="70">
        <v>42429</v>
      </c>
      <c r="B6224" s="70">
        <v>42429</v>
      </c>
      <c r="C6224" s="61">
        <v>2016</v>
      </c>
      <c r="D6224" s="61" t="s">
        <v>115</v>
      </c>
      <c r="E6224" s="61" t="s">
        <v>116</v>
      </c>
      <c r="F6224" s="36" t="s">
        <v>155</v>
      </c>
      <c r="G6224" s="61" t="s">
        <v>8568</v>
      </c>
      <c r="H6224" s="18" t="s">
        <v>8569</v>
      </c>
      <c r="I6224" s="71">
        <v>3</v>
      </c>
      <c r="J6224" s="71">
        <v>23</v>
      </c>
      <c r="K6224" s="71">
        <v>0</v>
      </c>
      <c r="L6224" s="71">
        <v>0</v>
      </c>
      <c r="M6224" s="71">
        <v>0</v>
      </c>
      <c r="N6224" s="25">
        <v>0</v>
      </c>
      <c r="O6224" s="32">
        <v>0.1</v>
      </c>
      <c r="P6224" s="61" t="s">
        <v>99</v>
      </c>
    </row>
    <row r="6225" spans="1:16" ht="96" x14ac:dyDescent="0.25">
      <c r="A6225" s="70">
        <v>42429</v>
      </c>
      <c r="B6225" s="70">
        <v>42429</v>
      </c>
      <c r="C6225" s="61">
        <v>2016</v>
      </c>
      <c r="D6225" s="61" t="s">
        <v>13</v>
      </c>
      <c r="E6225" s="61" t="s">
        <v>112</v>
      </c>
      <c r="F6225" s="36" t="s">
        <v>51</v>
      </c>
      <c r="G6225" s="61" t="s">
        <v>8570</v>
      </c>
      <c r="H6225" s="18" t="s">
        <v>8571</v>
      </c>
      <c r="I6225" s="71">
        <v>0</v>
      </c>
      <c r="J6225" s="71">
        <v>205</v>
      </c>
      <c r="K6225" s="71">
        <v>0</v>
      </c>
      <c r="L6225" s="71">
        <v>0</v>
      </c>
      <c r="M6225" s="71">
        <v>0</v>
      </c>
      <c r="N6225" s="25">
        <v>0</v>
      </c>
      <c r="O6225" s="32" t="s">
        <v>145</v>
      </c>
      <c r="P6225" s="61" t="s">
        <v>99</v>
      </c>
    </row>
    <row r="6226" spans="1:16" ht="132" x14ac:dyDescent="0.25">
      <c r="A6226" s="70">
        <v>42429</v>
      </c>
      <c r="B6226" s="70">
        <v>42429</v>
      </c>
      <c r="C6226" s="61">
        <v>2016</v>
      </c>
      <c r="D6226" s="61" t="s">
        <v>13</v>
      </c>
      <c r="E6226" s="61" t="s">
        <v>112</v>
      </c>
      <c r="F6226" s="36" t="s">
        <v>28</v>
      </c>
      <c r="G6226" s="61" t="s">
        <v>8572</v>
      </c>
      <c r="H6226" s="18" t="s">
        <v>8573</v>
      </c>
      <c r="I6226" s="71">
        <v>0</v>
      </c>
      <c r="J6226" s="73">
        <v>1203</v>
      </c>
      <c r="K6226" s="71">
        <v>0</v>
      </c>
      <c r="L6226" s="71">
        <v>0</v>
      </c>
      <c r="M6226" s="71">
        <v>0</v>
      </c>
      <c r="N6226" s="25">
        <v>0</v>
      </c>
      <c r="O6226" s="32">
        <v>0.5</v>
      </c>
      <c r="P6226" s="61" t="s">
        <v>99</v>
      </c>
    </row>
    <row r="6227" spans="1:16" ht="48" x14ac:dyDescent="0.25">
      <c r="A6227" s="70">
        <v>42432</v>
      </c>
      <c r="B6227" s="70">
        <v>42432</v>
      </c>
      <c r="C6227" s="61">
        <v>2016</v>
      </c>
      <c r="D6227" s="61" t="s">
        <v>115</v>
      </c>
      <c r="E6227" s="11" t="s">
        <v>352</v>
      </c>
      <c r="F6227" s="61" t="s">
        <v>92</v>
      </c>
      <c r="G6227" s="61" t="s">
        <v>6149</v>
      </c>
      <c r="H6227" s="18" t="s">
        <v>8574</v>
      </c>
      <c r="I6227" s="71">
        <v>4</v>
      </c>
      <c r="J6227" s="71">
        <v>30</v>
      </c>
      <c r="K6227" s="71">
        <v>0</v>
      </c>
      <c r="L6227" s="71">
        <v>0</v>
      </c>
      <c r="M6227" s="71">
        <v>0</v>
      </c>
      <c r="N6227" s="25">
        <v>0</v>
      </c>
      <c r="O6227" s="32" t="s">
        <v>145</v>
      </c>
      <c r="P6227" s="61" t="s">
        <v>99</v>
      </c>
    </row>
    <row r="6228" spans="1:16" ht="72" x14ac:dyDescent="0.25">
      <c r="A6228" s="70">
        <v>42435</v>
      </c>
      <c r="B6228" s="70">
        <v>42435</v>
      </c>
      <c r="C6228" s="61">
        <v>2016</v>
      </c>
      <c r="D6228" s="61" t="s">
        <v>115</v>
      </c>
      <c r="E6228" s="61" t="s">
        <v>116</v>
      </c>
      <c r="F6228" s="61" t="s">
        <v>77</v>
      </c>
      <c r="G6228" s="61" t="s">
        <v>6559</v>
      </c>
      <c r="H6228" s="18" t="s">
        <v>8575</v>
      </c>
      <c r="I6228" s="71">
        <v>7</v>
      </c>
      <c r="J6228" s="71">
        <v>28</v>
      </c>
      <c r="K6228" s="71">
        <v>0</v>
      </c>
      <c r="L6228" s="71">
        <v>0</v>
      </c>
      <c r="M6228" s="71">
        <v>0</v>
      </c>
      <c r="N6228" s="25">
        <v>0</v>
      </c>
      <c r="O6228" s="32">
        <v>0.25</v>
      </c>
      <c r="P6228" s="61" t="s">
        <v>99</v>
      </c>
    </row>
    <row r="6229" spans="1:16" ht="96" x14ac:dyDescent="0.25">
      <c r="A6229" s="70">
        <v>42436</v>
      </c>
      <c r="B6229" s="70">
        <v>42439</v>
      </c>
      <c r="C6229" s="61">
        <v>2016</v>
      </c>
      <c r="D6229" s="11" t="s">
        <v>34</v>
      </c>
      <c r="E6229" s="61" t="s">
        <v>182</v>
      </c>
      <c r="F6229" s="36" t="s">
        <v>162</v>
      </c>
      <c r="G6229" s="61" t="s">
        <v>8576</v>
      </c>
      <c r="H6229" s="61" t="s">
        <v>8577</v>
      </c>
      <c r="I6229" s="71">
        <v>0</v>
      </c>
      <c r="J6229" s="73">
        <v>212604</v>
      </c>
      <c r="K6229" s="71">
        <v>0</v>
      </c>
      <c r="L6229" s="71">
        <v>0</v>
      </c>
      <c r="M6229" s="71">
        <v>0</v>
      </c>
      <c r="N6229" s="25">
        <v>0</v>
      </c>
      <c r="O6229" s="32">
        <v>48.203612999999997</v>
      </c>
      <c r="P6229" s="61" t="s">
        <v>8509</v>
      </c>
    </row>
    <row r="6230" spans="1:16" ht="24" x14ac:dyDescent="0.25">
      <c r="A6230" s="70">
        <v>42436</v>
      </c>
      <c r="B6230" s="70">
        <v>42440</v>
      </c>
      <c r="C6230" s="61">
        <v>2016</v>
      </c>
      <c r="D6230" s="11" t="s">
        <v>34</v>
      </c>
      <c r="E6230" s="61" t="s">
        <v>182</v>
      </c>
      <c r="F6230" s="36" t="s">
        <v>162</v>
      </c>
      <c r="G6230" s="61" t="s">
        <v>8578</v>
      </c>
      <c r="H6230" s="61" t="s">
        <v>8577</v>
      </c>
      <c r="I6230" s="71">
        <v>0</v>
      </c>
      <c r="J6230" s="73">
        <v>25832</v>
      </c>
      <c r="K6230" s="71">
        <v>0</v>
      </c>
      <c r="L6230" s="71">
        <v>0</v>
      </c>
      <c r="M6230" s="71">
        <v>0</v>
      </c>
      <c r="N6230" s="25">
        <v>0</v>
      </c>
      <c r="O6230" s="32">
        <v>11.038543000000001</v>
      </c>
      <c r="P6230" s="61" t="s">
        <v>8509</v>
      </c>
    </row>
    <row r="6231" spans="1:16" ht="24" x14ac:dyDescent="0.25">
      <c r="A6231" s="70">
        <v>42437</v>
      </c>
      <c r="B6231" s="70">
        <v>42439</v>
      </c>
      <c r="C6231" s="61">
        <v>2016</v>
      </c>
      <c r="D6231" s="11" t="s">
        <v>34</v>
      </c>
      <c r="E6231" s="61" t="s">
        <v>182</v>
      </c>
      <c r="F6231" s="36" t="s">
        <v>24</v>
      </c>
      <c r="G6231" s="61" t="s">
        <v>24</v>
      </c>
      <c r="H6231" s="61" t="s">
        <v>8579</v>
      </c>
      <c r="I6231" s="71">
        <v>0</v>
      </c>
      <c r="J6231" s="73">
        <v>214003</v>
      </c>
      <c r="K6231" s="71">
        <v>0</v>
      </c>
      <c r="L6231" s="71">
        <v>0</v>
      </c>
      <c r="M6231" s="71">
        <v>0</v>
      </c>
      <c r="N6231" s="25">
        <v>0</v>
      </c>
      <c r="O6231" s="32">
        <v>10.547083000000001</v>
      </c>
      <c r="P6231" s="61" t="s">
        <v>8509</v>
      </c>
    </row>
    <row r="6232" spans="1:16" ht="84" x14ac:dyDescent="0.25">
      <c r="A6232" s="70">
        <v>42437</v>
      </c>
      <c r="B6232" s="70">
        <v>42439</v>
      </c>
      <c r="C6232" s="61">
        <v>2016</v>
      </c>
      <c r="D6232" s="11" t="s">
        <v>34</v>
      </c>
      <c r="E6232" s="80" t="s">
        <v>8506</v>
      </c>
      <c r="F6232" s="36" t="s">
        <v>24</v>
      </c>
      <c r="G6232" s="61" t="s">
        <v>8580</v>
      </c>
      <c r="H6232" s="61" t="s">
        <v>8508</v>
      </c>
      <c r="I6232" s="71">
        <v>0</v>
      </c>
      <c r="J6232" s="73">
        <v>186216</v>
      </c>
      <c r="K6232" s="71">
        <v>0</v>
      </c>
      <c r="L6232" s="71">
        <v>0</v>
      </c>
      <c r="M6232" s="71">
        <v>0</v>
      </c>
      <c r="N6232" s="25">
        <v>0</v>
      </c>
      <c r="O6232" s="32">
        <v>29.548141000000001</v>
      </c>
      <c r="P6232" s="61" t="s">
        <v>8509</v>
      </c>
    </row>
    <row r="6233" spans="1:16" ht="24" x14ac:dyDescent="0.25">
      <c r="A6233" s="70">
        <v>42437</v>
      </c>
      <c r="B6233" s="70">
        <v>42440</v>
      </c>
      <c r="C6233" s="61">
        <v>2016</v>
      </c>
      <c r="D6233" s="11" t="s">
        <v>34</v>
      </c>
      <c r="E6233" s="61" t="s">
        <v>8517</v>
      </c>
      <c r="F6233" s="36" t="s">
        <v>59</v>
      </c>
      <c r="G6233" s="61" t="s">
        <v>7620</v>
      </c>
      <c r="H6233" s="61" t="s">
        <v>8519</v>
      </c>
      <c r="I6233" s="71">
        <v>0</v>
      </c>
      <c r="J6233" s="73">
        <v>5900</v>
      </c>
      <c r="K6233" s="71">
        <v>0</v>
      </c>
      <c r="L6233" s="71">
        <v>0</v>
      </c>
      <c r="M6233" s="71">
        <v>0</v>
      </c>
      <c r="N6233" s="25">
        <v>0</v>
      </c>
      <c r="O6233" s="32">
        <v>1.287738</v>
      </c>
      <c r="P6233" s="61" t="s">
        <v>8509</v>
      </c>
    </row>
    <row r="6234" spans="1:16" ht="108" x14ac:dyDescent="0.25">
      <c r="A6234" s="70">
        <v>42437</v>
      </c>
      <c r="B6234" s="70">
        <v>42438</v>
      </c>
      <c r="C6234" s="61">
        <v>2016</v>
      </c>
      <c r="D6234" s="11" t="s">
        <v>34</v>
      </c>
      <c r="E6234" s="61" t="s">
        <v>8506</v>
      </c>
      <c r="F6234" s="36" t="s">
        <v>21</v>
      </c>
      <c r="G6234" s="61" t="s">
        <v>8581</v>
      </c>
      <c r="H6234" s="61" t="s">
        <v>8508</v>
      </c>
      <c r="I6234" s="71">
        <v>0</v>
      </c>
      <c r="J6234" s="71">
        <v>49048</v>
      </c>
      <c r="K6234" s="71">
        <v>0</v>
      </c>
      <c r="L6234" s="71">
        <v>0</v>
      </c>
      <c r="M6234" s="71">
        <v>0</v>
      </c>
      <c r="N6234" s="25">
        <v>0</v>
      </c>
      <c r="O6234" s="32">
        <v>19.813078000000001</v>
      </c>
      <c r="P6234" s="61" t="s">
        <v>8509</v>
      </c>
    </row>
    <row r="6235" spans="1:16" ht="84" x14ac:dyDescent="0.25">
      <c r="A6235" s="70">
        <v>42437</v>
      </c>
      <c r="B6235" s="70">
        <v>42439</v>
      </c>
      <c r="C6235" s="61">
        <v>2016</v>
      </c>
      <c r="D6235" s="11" t="s">
        <v>34</v>
      </c>
      <c r="E6235" s="61" t="s">
        <v>35</v>
      </c>
      <c r="F6235" s="36" t="s">
        <v>15</v>
      </c>
      <c r="G6235" s="61" t="s">
        <v>8582</v>
      </c>
      <c r="H6235" s="61" t="s">
        <v>8583</v>
      </c>
      <c r="I6235" s="71">
        <v>0</v>
      </c>
      <c r="J6235" s="71">
        <v>333091</v>
      </c>
      <c r="K6235" s="71">
        <v>0</v>
      </c>
      <c r="L6235" s="71">
        <v>0</v>
      </c>
      <c r="M6235" s="71">
        <v>0</v>
      </c>
      <c r="N6235" s="25">
        <v>0</v>
      </c>
      <c r="O6235" s="32">
        <v>75.933589999999995</v>
      </c>
      <c r="P6235" s="61" t="s">
        <v>8509</v>
      </c>
    </row>
    <row r="6236" spans="1:16" ht="108" x14ac:dyDescent="0.25">
      <c r="A6236" s="70">
        <v>42437</v>
      </c>
      <c r="B6236" s="70">
        <v>42439</v>
      </c>
      <c r="C6236" s="61">
        <v>2016</v>
      </c>
      <c r="D6236" s="11" t="s">
        <v>34</v>
      </c>
      <c r="E6236" s="61" t="s">
        <v>35</v>
      </c>
      <c r="F6236" s="36" t="s">
        <v>19</v>
      </c>
      <c r="G6236" s="61" t="s">
        <v>8584</v>
      </c>
      <c r="H6236" s="61" t="s">
        <v>8585</v>
      </c>
      <c r="I6236" s="71">
        <v>0</v>
      </c>
      <c r="J6236" s="73">
        <v>27400</v>
      </c>
      <c r="K6236" s="71">
        <v>0</v>
      </c>
      <c r="L6236" s="71">
        <v>0</v>
      </c>
      <c r="M6236" s="71">
        <v>0</v>
      </c>
      <c r="N6236" s="25">
        <v>0</v>
      </c>
      <c r="O6236" s="32">
        <v>7.0406599999999999</v>
      </c>
      <c r="P6236" s="61" t="s">
        <v>8509</v>
      </c>
    </row>
    <row r="6237" spans="1:16" ht="204" x14ac:dyDescent="0.25">
      <c r="A6237" s="70">
        <v>42438</v>
      </c>
      <c r="B6237" s="70">
        <v>42439</v>
      </c>
      <c r="C6237" s="61">
        <v>2016</v>
      </c>
      <c r="D6237" s="11" t="s">
        <v>34</v>
      </c>
      <c r="E6237" s="61" t="s">
        <v>8506</v>
      </c>
      <c r="F6237" s="61" t="s">
        <v>32</v>
      </c>
      <c r="G6237" s="61" t="s">
        <v>8586</v>
      </c>
      <c r="H6237" s="61" t="s">
        <v>8508</v>
      </c>
      <c r="I6237" s="71">
        <v>0</v>
      </c>
      <c r="J6237" s="73">
        <v>54337</v>
      </c>
      <c r="K6237" s="71">
        <v>0</v>
      </c>
      <c r="L6237" s="71">
        <v>0</v>
      </c>
      <c r="M6237" s="71">
        <v>0</v>
      </c>
      <c r="N6237" s="25">
        <v>0</v>
      </c>
      <c r="O6237" s="32">
        <v>17.392530000000001</v>
      </c>
      <c r="P6237" s="61" t="s">
        <v>8509</v>
      </c>
    </row>
    <row r="6238" spans="1:16" ht="96" x14ac:dyDescent="0.25">
      <c r="A6238" s="70">
        <v>42447</v>
      </c>
      <c r="B6238" s="70">
        <v>42447</v>
      </c>
      <c r="C6238" s="61">
        <v>2016</v>
      </c>
      <c r="D6238" s="61" t="s">
        <v>115</v>
      </c>
      <c r="E6238" s="61" t="s">
        <v>116</v>
      </c>
      <c r="F6238" s="61" t="s">
        <v>598</v>
      </c>
      <c r="G6238" s="61" t="s">
        <v>1246</v>
      </c>
      <c r="H6238" s="18" t="s">
        <v>8587</v>
      </c>
      <c r="I6238" s="71">
        <v>6</v>
      </c>
      <c r="J6238" s="71">
        <v>10</v>
      </c>
      <c r="K6238" s="71">
        <v>0</v>
      </c>
      <c r="L6238" s="71">
        <v>0</v>
      </c>
      <c r="M6238" s="71">
        <v>0</v>
      </c>
      <c r="N6238" s="25">
        <v>0</v>
      </c>
      <c r="O6238" s="32">
        <v>2.5000000000000001E-2</v>
      </c>
      <c r="P6238" s="61" t="s">
        <v>99</v>
      </c>
    </row>
    <row r="6239" spans="1:16" ht="60" x14ac:dyDescent="0.25">
      <c r="A6239" s="70">
        <v>42450</v>
      </c>
      <c r="B6239" s="70">
        <v>42450</v>
      </c>
      <c r="C6239" s="61">
        <v>2016</v>
      </c>
      <c r="D6239" s="61" t="s">
        <v>13</v>
      </c>
      <c r="E6239" s="61" t="s">
        <v>125</v>
      </c>
      <c r="F6239" s="36" t="s">
        <v>51</v>
      </c>
      <c r="G6239" s="61" t="s">
        <v>287</v>
      </c>
      <c r="H6239" s="18" t="s">
        <v>8588</v>
      </c>
      <c r="I6239" s="71">
        <v>3</v>
      </c>
      <c r="J6239" s="71">
        <v>11</v>
      </c>
      <c r="K6239" s="71">
        <v>0</v>
      </c>
      <c r="L6239" s="71">
        <v>0</v>
      </c>
      <c r="M6239" s="71">
        <v>0</v>
      </c>
      <c r="N6239" s="25">
        <v>0</v>
      </c>
      <c r="O6239" s="32" t="s">
        <v>145</v>
      </c>
      <c r="P6239" s="61" t="s">
        <v>99</v>
      </c>
    </row>
    <row r="6240" spans="1:16" ht="72" x14ac:dyDescent="0.25">
      <c r="A6240" s="70">
        <v>42450</v>
      </c>
      <c r="B6240" s="70">
        <v>42450</v>
      </c>
      <c r="C6240" s="61">
        <v>2016</v>
      </c>
      <c r="D6240" s="61" t="s">
        <v>115</v>
      </c>
      <c r="E6240" s="61" t="s">
        <v>116</v>
      </c>
      <c r="F6240" s="36" t="s">
        <v>155</v>
      </c>
      <c r="G6240" s="61" t="s">
        <v>8589</v>
      </c>
      <c r="H6240" s="18" t="s">
        <v>8590</v>
      </c>
      <c r="I6240" s="71">
        <v>2</v>
      </c>
      <c r="J6240" s="71">
        <v>12</v>
      </c>
      <c r="K6240" s="71">
        <v>0</v>
      </c>
      <c r="L6240" s="71">
        <v>0</v>
      </c>
      <c r="M6240" s="71">
        <v>0</v>
      </c>
      <c r="N6240" s="25">
        <v>0</v>
      </c>
      <c r="O6240" s="32" t="s">
        <v>145</v>
      </c>
      <c r="P6240" s="61" t="s">
        <v>99</v>
      </c>
    </row>
    <row r="6241" spans="1:16" ht="48" x14ac:dyDescent="0.25">
      <c r="A6241" s="70">
        <v>42455</v>
      </c>
      <c r="B6241" s="70">
        <v>42455</v>
      </c>
      <c r="C6241" s="61">
        <v>2016</v>
      </c>
      <c r="D6241" s="61" t="s">
        <v>115</v>
      </c>
      <c r="E6241" s="61" t="s">
        <v>116</v>
      </c>
      <c r="F6241" s="36" t="s">
        <v>51</v>
      </c>
      <c r="G6241" s="61" t="s">
        <v>8591</v>
      </c>
      <c r="H6241" s="18" t="s">
        <v>8592</v>
      </c>
      <c r="I6241" s="71">
        <v>1</v>
      </c>
      <c r="J6241" s="71">
        <v>6</v>
      </c>
      <c r="K6241" s="71">
        <v>0</v>
      </c>
      <c r="L6241" s="71">
        <v>0</v>
      </c>
      <c r="M6241" s="71">
        <v>0</v>
      </c>
      <c r="N6241" s="25">
        <v>0</v>
      </c>
      <c r="O6241" s="32">
        <v>0.05</v>
      </c>
      <c r="P6241" s="61" t="s">
        <v>99</v>
      </c>
    </row>
    <row r="6242" spans="1:16" ht="48" x14ac:dyDescent="0.25">
      <c r="A6242" s="70">
        <v>42455</v>
      </c>
      <c r="B6242" s="70">
        <v>42456</v>
      </c>
      <c r="C6242" s="61">
        <v>2016</v>
      </c>
      <c r="D6242" s="61" t="s">
        <v>115</v>
      </c>
      <c r="E6242" s="61" t="s">
        <v>116</v>
      </c>
      <c r="F6242" s="36" t="s">
        <v>55</v>
      </c>
      <c r="G6242" s="61" t="s">
        <v>8593</v>
      </c>
      <c r="H6242" s="18" t="s">
        <v>8594</v>
      </c>
      <c r="I6242" s="71">
        <v>0</v>
      </c>
      <c r="J6242" s="71">
        <v>0</v>
      </c>
      <c r="K6242" s="71">
        <v>0</v>
      </c>
      <c r="L6242" s="71">
        <v>0</v>
      </c>
      <c r="M6242" s="71">
        <v>0</v>
      </c>
      <c r="N6242" s="25">
        <v>0</v>
      </c>
      <c r="O6242" s="32" t="s">
        <v>145</v>
      </c>
      <c r="P6242" s="61" t="s">
        <v>99</v>
      </c>
    </row>
    <row r="6243" spans="1:16" ht="84" x14ac:dyDescent="0.25">
      <c r="A6243" s="70">
        <v>42457</v>
      </c>
      <c r="B6243" s="70">
        <v>42457</v>
      </c>
      <c r="C6243" s="61">
        <v>2016</v>
      </c>
      <c r="D6243" s="61" t="s">
        <v>115</v>
      </c>
      <c r="E6243" s="61" t="s">
        <v>116</v>
      </c>
      <c r="F6243" s="36" t="s">
        <v>51</v>
      </c>
      <c r="G6243" s="61" t="s">
        <v>357</v>
      </c>
      <c r="H6243" s="18" t="s">
        <v>8595</v>
      </c>
      <c r="I6243" s="71">
        <v>1</v>
      </c>
      <c r="J6243" s="71">
        <v>26</v>
      </c>
      <c r="K6243" s="71">
        <v>0</v>
      </c>
      <c r="L6243" s="71">
        <v>0</v>
      </c>
      <c r="M6243" s="71">
        <v>0</v>
      </c>
      <c r="N6243" s="25">
        <v>0</v>
      </c>
      <c r="O6243" s="32">
        <v>0.05</v>
      </c>
      <c r="P6243" s="61" t="s">
        <v>99</v>
      </c>
    </row>
    <row r="6244" spans="1:16" ht="24" x14ac:dyDescent="0.25">
      <c r="A6244" s="70">
        <v>42458</v>
      </c>
      <c r="B6244" s="70">
        <v>42460</v>
      </c>
      <c r="C6244" s="61">
        <v>2016</v>
      </c>
      <c r="D6244" s="11" t="s">
        <v>34</v>
      </c>
      <c r="E6244" s="61" t="s">
        <v>182</v>
      </c>
      <c r="F6244" s="36" t="s">
        <v>21</v>
      </c>
      <c r="G6244" s="61" t="s">
        <v>8596</v>
      </c>
      <c r="H6244" s="61" t="s">
        <v>8577</v>
      </c>
      <c r="I6244" s="71">
        <v>0</v>
      </c>
      <c r="J6244" s="71">
        <v>21025</v>
      </c>
      <c r="K6244" s="71">
        <v>0</v>
      </c>
      <c r="L6244" s="71">
        <v>0</v>
      </c>
      <c r="M6244" s="71">
        <v>0</v>
      </c>
      <c r="N6244" s="25">
        <v>0</v>
      </c>
      <c r="O6244" s="32">
        <v>8.8161810000000003</v>
      </c>
      <c r="P6244" s="61" t="s">
        <v>8509</v>
      </c>
    </row>
    <row r="6245" spans="1:16" ht="48" x14ac:dyDescent="0.25">
      <c r="A6245" s="70">
        <v>42459</v>
      </c>
      <c r="B6245" s="70">
        <v>42459</v>
      </c>
      <c r="C6245" s="61">
        <v>2016</v>
      </c>
      <c r="D6245" s="61" t="s">
        <v>115</v>
      </c>
      <c r="E6245" s="61" t="s">
        <v>116</v>
      </c>
      <c r="F6245" s="36" t="s">
        <v>51</v>
      </c>
      <c r="G6245" s="61" t="s">
        <v>8597</v>
      </c>
      <c r="H6245" s="18" t="s">
        <v>8598</v>
      </c>
      <c r="I6245" s="71">
        <v>1</v>
      </c>
      <c r="J6245" s="71">
        <v>23</v>
      </c>
      <c r="K6245" s="71">
        <v>0</v>
      </c>
      <c r="L6245" s="71">
        <v>0</v>
      </c>
      <c r="M6245" s="71">
        <v>0</v>
      </c>
      <c r="N6245" s="25">
        <v>0</v>
      </c>
      <c r="O6245" s="32">
        <v>2.5000000000000001E-2</v>
      </c>
      <c r="P6245" s="61" t="s">
        <v>99</v>
      </c>
    </row>
    <row r="6246" spans="1:16" ht="96" x14ac:dyDescent="0.25">
      <c r="A6246" s="70">
        <v>42461</v>
      </c>
      <c r="B6246" s="70">
        <v>42461</v>
      </c>
      <c r="C6246" s="61">
        <v>2016</v>
      </c>
      <c r="D6246" s="61" t="s">
        <v>115</v>
      </c>
      <c r="E6246" s="61" t="s">
        <v>116</v>
      </c>
      <c r="F6246" s="36" t="s">
        <v>24</v>
      </c>
      <c r="G6246" s="61" t="s">
        <v>8599</v>
      </c>
      <c r="H6246" s="18" t="s">
        <v>8600</v>
      </c>
      <c r="I6246" s="71">
        <v>3</v>
      </c>
      <c r="J6246" s="71">
        <v>9</v>
      </c>
      <c r="K6246" s="71">
        <v>0</v>
      </c>
      <c r="L6246" s="71">
        <v>0</v>
      </c>
      <c r="M6246" s="71">
        <v>0</v>
      </c>
      <c r="N6246" s="25">
        <v>0</v>
      </c>
      <c r="O6246" s="32">
        <v>0.5</v>
      </c>
      <c r="P6246" s="61" t="s">
        <v>99</v>
      </c>
    </row>
    <row r="6247" spans="1:16" ht="60" x14ac:dyDescent="0.25">
      <c r="A6247" s="70">
        <v>42461</v>
      </c>
      <c r="B6247" s="70">
        <v>42461</v>
      </c>
      <c r="C6247" s="61">
        <v>2016</v>
      </c>
      <c r="D6247" s="61" t="s">
        <v>115</v>
      </c>
      <c r="E6247" s="61" t="s">
        <v>116</v>
      </c>
      <c r="F6247" s="36" t="s">
        <v>51</v>
      </c>
      <c r="G6247" s="61" t="s">
        <v>8601</v>
      </c>
      <c r="H6247" s="18" t="s">
        <v>8602</v>
      </c>
      <c r="I6247" s="71">
        <v>2</v>
      </c>
      <c r="J6247" s="71">
        <v>11</v>
      </c>
      <c r="K6247" s="71">
        <v>0</v>
      </c>
      <c r="L6247" s="71">
        <v>0</v>
      </c>
      <c r="M6247" s="71">
        <v>0</v>
      </c>
      <c r="N6247" s="25">
        <v>0</v>
      </c>
      <c r="O6247" s="32">
        <v>0.1</v>
      </c>
      <c r="P6247" s="61" t="s">
        <v>99</v>
      </c>
    </row>
    <row r="6248" spans="1:16" ht="36" x14ac:dyDescent="0.25">
      <c r="A6248" s="70">
        <v>42461</v>
      </c>
      <c r="B6248" s="70">
        <v>42461</v>
      </c>
      <c r="C6248" s="61">
        <v>2016</v>
      </c>
      <c r="D6248" s="61" t="s">
        <v>115</v>
      </c>
      <c r="E6248" s="61" t="s">
        <v>116</v>
      </c>
      <c r="F6248" s="36" t="s">
        <v>75</v>
      </c>
      <c r="G6248" s="61" t="s">
        <v>5829</v>
      </c>
      <c r="H6248" s="18" t="s">
        <v>8603</v>
      </c>
      <c r="I6248" s="71">
        <v>1</v>
      </c>
      <c r="J6248" s="71">
        <v>16</v>
      </c>
      <c r="K6248" s="71">
        <v>0</v>
      </c>
      <c r="L6248" s="71">
        <v>0</v>
      </c>
      <c r="M6248" s="71">
        <v>0</v>
      </c>
      <c r="N6248" s="25">
        <v>0</v>
      </c>
      <c r="O6248" s="32">
        <v>2.5000000000000001E-2</v>
      </c>
      <c r="P6248" s="61" t="s">
        <v>99</v>
      </c>
    </row>
    <row r="6249" spans="1:16" ht="84" x14ac:dyDescent="0.25">
      <c r="A6249" s="70">
        <v>42466</v>
      </c>
      <c r="B6249" s="70">
        <v>42466</v>
      </c>
      <c r="C6249" s="61">
        <v>2016</v>
      </c>
      <c r="D6249" s="61" t="s">
        <v>13</v>
      </c>
      <c r="E6249" s="61" t="s">
        <v>125</v>
      </c>
      <c r="F6249" s="36" t="s">
        <v>51</v>
      </c>
      <c r="G6249" s="61" t="s">
        <v>8604</v>
      </c>
      <c r="H6249" s="18" t="s">
        <v>8605</v>
      </c>
      <c r="I6249" s="71">
        <v>0</v>
      </c>
      <c r="J6249" s="71">
        <v>3</v>
      </c>
      <c r="K6249" s="71">
        <v>0</v>
      </c>
      <c r="L6249" s="71">
        <v>0</v>
      </c>
      <c r="M6249" s="71">
        <v>0</v>
      </c>
      <c r="N6249" s="25">
        <v>0</v>
      </c>
      <c r="O6249" s="32" t="s">
        <v>145</v>
      </c>
      <c r="P6249" s="61" t="s">
        <v>99</v>
      </c>
    </row>
    <row r="6250" spans="1:16" ht="72" x14ac:dyDescent="0.25">
      <c r="A6250" s="70">
        <v>42470</v>
      </c>
      <c r="B6250" s="70">
        <v>42470</v>
      </c>
      <c r="C6250" s="61">
        <v>2016</v>
      </c>
      <c r="D6250" s="61" t="s">
        <v>115</v>
      </c>
      <c r="E6250" s="61" t="s">
        <v>116</v>
      </c>
      <c r="F6250" s="36" t="s">
        <v>19</v>
      </c>
      <c r="G6250" s="61" t="s">
        <v>681</v>
      </c>
      <c r="H6250" s="61" t="s">
        <v>8606</v>
      </c>
      <c r="I6250" s="71">
        <v>0</v>
      </c>
      <c r="J6250" s="71">
        <v>0</v>
      </c>
      <c r="K6250" s="71">
        <v>0</v>
      </c>
      <c r="L6250" s="71">
        <v>0</v>
      </c>
      <c r="M6250" s="71">
        <v>0</v>
      </c>
      <c r="N6250" s="25">
        <v>0</v>
      </c>
      <c r="O6250" s="32">
        <v>0.1</v>
      </c>
      <c r="P6250" s="61" t="s">
        <v>99</v>
      </c>
    </row>
    <row r="6251" spans="1:16" ht="60" x14ac:dyDescent="0.25">
      <c r="A6251" s="70">
        <v>42472</v>
      </c>
      <c r="B6251" s="70">
        <v>42472</v>
      </c>
      <c r="C6251" s="61">
        <v>2016</v>
      </c>
      <c r="D6251" s="61" t="s">
        <v>115</v>
      </c>
      <c r="E6251" s="61" t="s">
        <v>116</v>
      </c>
      <c r="F6251" s="61" t="s">
        <v>32</v>
      </c>
      <c r="G6251" s="61" t="s">
        <v>32</v>
      </c>
      <c r="H6251" s="61" t="s">
        <v>8607</v>
      </c>
      <c r="I6251" s="71">
        <v>0</v>
      </c>
      <c r="J6251" s="71">
        <v>0</v>
      </c>
      <c r="K6251" s="71">
        <v>2</v>
      </c>
      <c r="L6251" s="71">
        <v>0</v>
      </c>
      <c r="M6251" s="71">
        <v>0</v>
      </c>
      <c r="N6251" s="25">
        <v>0</v>
      </c>
      <c r="O6251" s="32" t="s">
        <v>145</v>
      </c>
      <c r="P6251" s="61" t="s">
        <v>99</v>
      </c>
    </row>
    <row r="6252" spans="1:16" ht="48" x14ac:dyDescent="0.25">
      <c r="A6252" s="70">
        <v>42473</v>
      </c>
      <c r="B6252" s="70">
        <v>42473</v>
      </c>
      <c r="C6252" s="61">
        <v>2016</v>
      </c>
      <c r="D6252" s="61" t="s">
        <v>115</v>
      </c>
      <c r="E6252" s="61" t="s">
        <v>116</v>
      </c>
      <c r="F6252" s="36" t="s">
        <v>97</v>
      </c>
      <c r="G6252" s="61" t="s">
        <v>6523</v>
      </c>
      <c r="H6252" s="61" t="s">
        <v>8608</v>
      </c>
      <c r="I6252" s="71">
        <v>4</v>
      </c>
      <c r="J6252" s="71">
        <v>14</v>
      </c>
      <c r="K6252" s="71">
        <v>0</v>
      </c>
      <c r="L6252" s="71">
        <v>0</v>
      </c>
      <c r="M6252" s="71">
        <v>0</v>
      </c>
      <c r="N6252" s="25">
        <v>0</v>
      </c>
      <c r="O6252" s="32">
        <v>0.1</v>
      </c>
      <c r="P6252" s="61" t="s">
        <v>99</v>
      </c>
    </row>
    <row r="6253" spans="1:16" ht="72" x14ac:dyDescent="0.25">
      <c r="A6253" s="70">
        <v>42474</v>
      </c>
      <c r="B6253" s="70">
        <v>42474</v>
      </c>
      <c r="C6253" s="61">
        <v>2016</v>
      </c>
      <c r="D6253" s="61" t="s">
        <v>115</v>
      </c>
      <c r="E6253" s="61" t="s">
        <v>116</v>
      </c>
      <c r="F6253" s="61" t="s">
        <v>598</v>
      </c>
      <c r="G6253" s="61" t="s">
        <v>4248</v>
      </c>
      <c r="H6253" s="61" t="s">
        <v>8609</v>
      </c>
      <c r="I6253" s="71">
        <v>1</v>
      </c>
      <c r="J6253" s="71">
        <v>26</v>
      </c>
      <c r="K6253" s="71">
        <v>0</v>
      </c>
      <c r="L6253" s="71">
        <v>0</v>
      </c>
      <c r="M6253" s="71">
        <v>0</v>
      </c>
      <c r="N6253" s="25">
        <v>0</v>
      </c>
      <c r="O6253" s="32">
        <v>0.05</v>
      </c>
      <c r="P6253" s="61" t="s">
        <v>99</v>
      </c>
    </row>
    <row r="6254" spans="1:16" ht="36" x14ac:dyDescent="0.25">
      <c r="A6254" s="70">
        <v>42475</v>
      </c>
      <c r="B6254" s="70">
        <v>42475</v>
      </c>
      <c r="C6254" s="61">
        <v>2016</v>
      </c>
      <c r="D6254" s="61" t="s">
        <v>13</v>
      </c>
      <c r="E6254" s="61" t="s">
        <v>125</v>
      </c>
      <c r="F6254" s="36" t="s">
        <v>51</v>
      </c>
      <c r="G6254" s="61" t="s">
        <v>7005</v>
      </c>
      <c r="H6254" s="61" t="s">
        <v>8610</v>
      </c>
      <c r="I6254" s="71">
        <v>5</v>
      </c>
      <c r="J6254" s="71">
        <v>7</v>
      </c>
      <c r="K6254" s="71">
        <v>0</v>
      </c>
      <c r="L6254" s="71">
        <v>0</v>
      </c>
      <c r="M6254" s="71">
        <v>0</v>
      </c>
      <c r="N6254" s="25">
        <v>0</v>
      </c>
      <c r="O6254" s="32" t="s">
        <v>145</v>
      </c>
      <c r="P6254" s="61" t="s">
        <v>99</v>
      </c>
    </row>
    <row r="6255" spans="1:16" ht="24" x14ac:dyDescent="0.25">
      <c r="A6255" s="70">
        <v>42478</v>
      </c>
      <c r="B6255" s="70">
        <v>42482</v>
      </c>
      <c r="C6255" s="61">
        <v>2016</v>
      </c>
      <c r="D6255" s="11" t="s">
        <v>34</v>
      </c>
      <c r="E6255" s="61" t="s">
        <v>35</v>
      </c>
      <c r="F6255" s="36" t="s">
        <v>162</v>
      </c>
      <c r="G6255" s="61" t="s">
        <v>8611</v>
      </c>
      <c r="H6255" s="61" t="s">
        <v>8612</v>
      </c>
      <c r="I6255" s="71">
        <v>0</v>
      </c>
      <c r="J6255" s="71" t="s">
        <v>145</v>
      </c>
      <c r="K6255" s="71">
        <v>0</v>
      </c>
      <c r="L6255" s="71">
        <v>0</v>
      </c>
      <c r="M6255" s="71">
        <v>0</v>
      </c>
      <c r="N6255" s="25">
        <v>0</v>
      </c>
      <c r="O6255" s="32">
        <v>0</v>
      </c>
      <c r="P6255" s="61" t="s">
        <v>8509</v>
      </c>
    </row>
    <row r="6256" spans="1:16" ht="192" x14ac:dyDescent="0.25">
      <c r="A6256" s="70">
        <v>42480</v>
      </c>
      <c r="B6256" s="70">
        <v>42481</v>
      </c>
      <c r="C6256" s="61">
        <v>2016</v>
      </c>
      <c r="D6256" s="61" t="s">
        <v>13</v>
      </c>
      <c r="E6256" s="61" t="s">
        <v>125</v>
      </c>
      <c r="F6256" s="36" t="s">
        <v>162</v>
      </c>
      <c r="G6256" s="61" t="s">
        <v>1224</v>
      </c>
      <c r="H6256" s="61" t="s">
        <v>8613</v>
      </c>
      <c r="I6256" s="71">
        <v>32</v>
      </c>
      <c r="J6256" s="73">
        <v>6059</v>
      </c>
      <c r="K6256" s="71">
        <v>0</v>
      </c>
      <c r="L6256" s="71">
        <v>0</v>
      </c>
      <c r="M6256" s="71">
        <v>0</v>
      </c>
      <c r="N6256" s="25">
        <v>0</v>
      </c>
      <c r="O6256" s="32">
        <v>1443</v>
      </c>
      <c r="P6256" s="61" t="s">
        <v>38</v>
      </c>
    </row>
    <row r="6257" spans="1:16" ht="48" x14ac:dyDescent="0.25">
      <c r="A6257" s="70">
        <v>42480</v>
      </c>
      <c r="B6257" s="70">
        <v>42480</v>
      </c>
      <c r="C6257" s="61">
        <v>2016</v>
      </c>
      <c r="D6257" s="61" t="s">
        <v>13</v>
      </c>
      <c r="E6257" s="61" t="s">
        <v>125</v>
      </c>
      <c r="F6257" s="36" t="s">
        <v>51</v>
      </c>
      <c r="G6257" s="61" t="s">
        <v>5902</v>
      </c>
      <c r="H6257" s="61" t="s">
        <v>8614</v>
      </c>
      <c r="I6257" s="71">
        <v>2</v>
      </c>
      <c r="J6257" s="71" t="s">
        <v>145</v>
      </c>
      <c r="K6257" s="71">
        <v>0</v>
      </c>
      <c r="L6257" s="71">
        <v>0</v>
      </c>
      <c r="M6257" s="71">
        <v>0</v>
      </c>
      <c r="N6257" s="25">
        <v>0</v>
      </c>
      <c r="O6257" s="32">
        <v>1E-3</v>
      </c>
      <c r="P6257" s="61" t="s">
        <v>99</v>
      </c>
    </row>
    <row r="6258" spans="1:16" ht="120" x14ac:dyDescent="0.25">
      <c r="A6258" s="70">
        <v>42484</v>
      </c>
      <c r="B6258" s="70">
        <v>42484</v>
      </c>
      <c r="C6258" s="61">
        <v>2016</v>
      </c>
      <c r="D6258" s="11" t="s">
        <v>34</v>
      </c>
      <c r="E6258" s="61" t="s">
        <v>35</v>
      </c>
      <c r="F6258" s="36" t="s">
        <v>15</v>
      </c>
      <c r="G6258" s="61" t="s">
        <v>2532</v>
      </c>
      <c r="H6258" s="61" t="s">
        <v>8615</v>
      </c>
      <c r="I6258" s="71">
        <v>2</v>
      </c>
      <c r="J6258" s="71">
        <v>40</v>
      </c>
      <c r="K6258" s="71">
        <v>45</v>
      </c>
      <c r="L6258" s="71">
        <v>0</v>
      </c>
      <c r="M6258" s="71">
        <v>0</v>
      </c>
      <c r="N6258" s="25">
        <v>0</v>
      </c>
      <c r="O6258" s="32">
        <v>4.725E-2</v>
      </c>
      <c r="P6258" s="61" t="s">
        <v>99</v>
      </c>
    </row>
    <row r="6259" spans="1:16" ht="24" x14ac:dyDescent="0.25">
      <c r="A6259" s="70">
        <v>42493</v>
      </c>
      <c r="B6259" s="70">
        <v>42494</v>
      </c>
      <c r="C6259" s="61">
        <v>2016</v>
      </c>
      <c r="D6259" s="11" t="s">
        <v>34</v>
      </c>
      <c r="E6259" s="61" t="s">
        <v>182</v>
      </c>
      <c r="F6259" s="36" t="s">
        <v>30</v>
      </c>
      <c r="G6259" s="61" t="s">
        <v>8616</v>
      </c>
      <c r="H6259" s="61" t="s">
        <v>8579</v>
      </c>
      <c r="I6259" s="71">
        <v>0</v>
      </c>
      <c r="J6259" s="71">
        <v>37187</v>
      </c>
      <c r="K6259" s="71">
        <v>0</v>
      </c>
      <c r="L6259" s="71">
        <v>0</v>
      </c>
      <c r="M6259" s="71">
        <v>0</v>
      </c>
      <c r="N6259" s="25">
        <v>0</v>
      </c>
      <c r="O6259" s="32">
        <v>67.782522</v>
      </c>
      <c r="P6259" s="61" t="s">
        <v>8509</v>
      </c>
    </row>
    <row r="6260" spans="1:16" ht="120" x14ac:dyDescent="0.25">
      <c r="A6260" s="70">
        <v>42495</v>
      </c>
      <c r="B6260" s="70">
        <v>42495</v>
      </c>
      <c r="C6260" s="61">
        <v>2016</v>
      </c>
      <c r="D6260" s="61" t="s">
        <v>13</v>
      </c>
      <c r="E6260" s="61" t="s">
        <v>112</v>
      </c>
      <c r="F6260" s="36" t="s">
        <v>165</v>
      </c>
      <c r="G6260" s="61" t="s">
        <v>3544</v>
      </c>
      <c r="H6260" s="61" t="s">
        <v>8617</v>
      </c>
      <c r="I6260" s="71">
        <v>0</v>
      </c>
      <c r="J6260" s="71">
        <v>615</v>
      </c>
      <c r="K6260" s="71">
        <v>0</v>
      </c>
      <c r="L6260" s="71">
        <v>0</v>
      </c>
      <c r="M6260" s="71">
        <v>0</v>
      </c>
      <c r="N6260" s="25">
        <v>0</v>
      </c>
      <c r="O6260" s="32">
        <v>2.5</v>
      </c>
      <c r="P6260" s="61" t="s">
        <v>99</v>
      </c>
    </row>
    <row r="6261" spans="1:16" ht="48" x14ac:dyDescent="0.25">
      <c r="A6261" s="70">
        <v>42499</v>
      </c>
      <c r="B6261" s="70">
        <v>42499</v>
      </c>
      <c r="C6261" s="61">
        <v>2016</v>
      </c>
      <c r="D6261" s="61" t="s">
        <v>115</v>
      </c>
      <c r="E6261" s="61" t="s">
        <v>116</v>
      </c>
      <c r="F6261" s="36" t="s">
        <v>57</v>
      </c>
      <c r="G6261" s="61" t="s">
        <v>1288</v>
      </c>
      <c r="H6261" s="61" t="s">
        <v>8618</v>
      </c>
      <c r="I6261" s="71">
        <v>5</v>
      </c>
      <c r="J6261" s="71">
        <v>35</v>
      </c>
      <c r="K6261" s="71">
        <v>0</v>
      </c>
      <c r="L6261" s="71">
        <v>0</v>
      </c>
      <c r="M6261" s="71">
        <v>0</v>
      </c>
      <c r="N6261" s="25">
        <v>0</v>
      </c>
      <c r="O6261" s="32">
        <v>0.1</v>
      </c>
      <c r="P6261" s="61" t="s">
        <v>99</v>
      </c>
    </row>
    <row r="6262" spans="1:16" ht="180" x14ac:dyDescent="0.25">
      <c r="A6262" s="70">
        <v>42503</v>
      </c>
      <c r="B6262" s="70">
        <v>42503</v>
      </c>
      <c r="C6262" s="61">
        <v>2016</v>
      </c>
      <c r="D6262" s="11" t="s">
        <v>34</v>
      </c>
      <c r="E6262" s="61" t="s">
        <v>35</v>
      </c>
      <c r="F6262" s="36" t="s">
        <v>24</v>
      </c>
      <c r="G6262" s="61" t="s">
        <v>8599</v>
      </c>
      <c r="H6262" s="61" t="s">
        <v>8619</v>
      </c>
      <c r="I6262" s="71">
        <v>0</v>
      </c>
      <c r="J6262" s="71">
        <v>12</v>
      </c>
      <c r="K6262" s="71">
        <v>0</v>
      </c>
      <c r="L6262" s="71">
        <v>0</v>
      </c>
      <c r="M6262" s="71">
        <v>0</v>
      </c>
      <c r="N6262" s="25">
        <v>0</v>
      </c>
      <c r="O6262" s="32" t="s">
        <v>145</v>
      </c>
      <c r="P6262" s="61" t="s">
        <v>99</v>
      </c>
    </row>
    <row r="6263" spans="1:16" ht="24" x14ac:dyDescent="0.25">
      <c r="A6263" s="70">
        <v>42504</v>
      </c>
      <c r="B6263" s="70">
        <v>42505</v>
      </c>
      <c r="C6263" s="61">
        <v>2016</v>
      </c>
      <c r="D6263" s="11" t="s">
        <v>34</v>
      </c>
      <c r="E6263" s="61" t="s">
        <v>182</v>
      </c>
      <c r="F6263" s="36" t="s">
        <v>21</v>
      </c>
      <c r="G6263" s="61" t="s">
        <v>8620</v>
      </c>
      <c r="H6263" s="61" t="s">
        <v>8577</v>
      </c>
      <c r="I6263" s="71">
        <v>0</v>
      </c>
      <c r="J6263" s="71">
        <v>4015</v>
      </c>
      <c r="K6263" s="71">
        <v>0</v>
      </c>
      <c r="L6263" s="71">
        <v>0</v>
      </c>
      <c r="M6263" s="71">
        <v>0</v>
      </c>
      <c r="N6263" s="25">
        <v>0</v>
      </c>
      <c r="O6263" s="32">
        <v>1.2942279999999999</v>
      </c>
      <c r="P6263" s="61" t="s">
        <v>8509</v>
      </c>
    </row>
    <row r="6264" spans="1:16" ht="24" x14ac:dyDescent="0.25">
      <c r="A6264" s="70">
        <v>42505</v>
      </c>
      <c r="B6264" s="70">
        <v>42505</v>
      </c>
      <c r="C6264" s="61">
        <v>2016</v>
      </c>
      <c r="D6264" s="11" t="s">
        <v>34</v>
      </c>
      <c r="E6264" s="61" t="s">
        <v>333</v>
      </c>
      <c r="F6264" s="36" t="s">
        <v>21</v>
      </c>
      <c r="G6264" s="61" t="s">
        <v>21</v>
      </c>
      <c r="H6264" s="61" t="s">
        <v>8621</v>
      </c>
      <c r="I6264" s="71">
        <v>0</v>
      </c>
      <c r="J6264" s="71">
        <v>17258</v>
      </c>
      <c r="K6264" s="71">
        <v>0</v>
      </c>
      <c r="L6264" s="71">
        <v>0</v>
      </c>
      <c r="M6264" s="71">
        <v>0</v>
      </c>
      <c r="N6264" s="25">
        <v>0</v>
      </c>
      <c r="O6264" s="32">
        <v>4.205978</v>
      </c>
      <c r="P6264" s="61" t="s">
        <v>8509</v>
      </c>
    </row>
    <row r="6265" spans="1:16" ht="84" x14ac:dyDescent="0.25">
      <c r="A6265" s="70">
        <v>42506</v>
      </c>
      <c r="B6265" s="70">
        <v>42506</v>
      </c>
      <c r="C6265" s="61">
        <v>2016</v>
      </c>
      <c r="D6265" s="11" t="s">
        <v>34</v>
      </c>
      <c r="E6265" s="61" t="s">
        <v>35</v>
      </c>
      <c r="F6265" s="36" t="s">
        <v>57</v>
      </c>
      <c r="G6265" s="61" t="s">
        <v>1254</v>
      </c>
      <c r="H6265" s="61" t="s">
        <v>8622</v>
      </c>
      <c r="I6265" s="71">
        <v>3</v>
      </c>
      <c r="J6265" s="71">
        <v>0</v>
      </c>
      <c r="K6265" s="71" t="s">
        <v>145</v>
      </c>
      <c r="L6265" s="71">
        <v>0</v>
      </c>
      <c r="M6265" s="71">
        <v>0</v>
      </c>
      <c r="N6265" s="25">
        <v>0</v>
      </c>
      <c r="O6265" s="32" t="s">
        <v>145</v>
      </c>
      <c r="P6265" s="61" t="s">
        <v>99</v>
      </c>
    </row>
    <row r="6266" spans="1:16" ht="48" x14ac:dyDescent="0.25">
      <c r="A6266" s="70">
        <v>42507</v>
      </c>
      <c r="B6266" s="70">
        <v>42507</v>
      </c>
      <c r="C6266" s="61">
        <v>2016</v>
      </c>
      <c r="D6266" s="61" t="s">
        <v>13</v>
      </c>
      <c r="E6266" s="61" t="s">
        <v>125</v>
      </c>
      <c r="F6266" s="36" t="s">
        <v>19</v>
      </c>
      <c r="G6266" s="61" t="s">
        <v>8521</v>
      </c>
      <c r="H6266" s="61" t="s">
        <v>8623</v>
      </c>
      <c r="I6266" s="71">
        <v>0</v>
      </c>
      <c r="J6266" s="71">
        <v>3</v>
      </c>
      <c r="K6266" s="71">
        <v>1</v>
      </c>
      <c r="L6266" s="71">
        <v>0</v>
      </c>
      <c r="M6266" s="71">
        <v>0</v>
      </c>
      <c r="N6266" s="25">
        <v>0</v>
      </c>
      <c r="O6266" s="32">
        <v>0.05</v>
      </c>
      <c r="P6266" s="61" t="s">
        <v>99</v>
      </c>
    </row>
    <row r="6267" spans="1:16" ht="48" x14ac:dyDescent="0.25">
      <c r="A6267" s="70">
        <v>42507</v>
      </c>
      <c r="B6267" s="70">
        <v>42507</v>
      </c>
      <c r="C6267" s="61">
        <v>2016</v>
      </c>
      <c r="D6267" s="11" t="s">
        <v>34</v>
      </c>
      <c r="E6267" s="61" t="s">
        <v>182</v>
      </c>
      <c r="F6267" s="36" t="s">
        <v>36</v>
      </c>
      <c r="G6267" s="61" t="s">
        <v>8624</v>
      </c>
      <c r="H6267" s="61" t="s">
        <v>8625</v>
      </c>
      <c r="I6267" s="71">
        <v>0</v>
      </c>
      <c r="J6267" s="71">
        <v>165</v>
      </c>
      <c r="K6267" s="71">
        <v>60</v>
      </c>
      <c r="L6267" s="71">
        <v>0</v>
      </c>
      <c r="M6267" s="71">
        <v>0</v>
      </c>
      <c r="N6267" s="25" t="s">
        <v>145</v>
      </c>
      <c r="O6267" s="32">
        <v>0.33</v>
      </c>
      <c r="P6267" s="61" t="s">
        <v>99</v>
      </c>
    </row>
    <row r="6268" spans="1:16" ht="60" x14ac:dyDescent="0.25">
      <c r="A6268" s="70">
        <v>42508</v>
      </c>
      <c r="B6268" s="70">
        <v>42508</v>
      </c>
      <c r="C6268" s="61">
        <v>2016</v>
      </c>
      <c r="D6268" s="61" t="s">
        <v>115</v>
      </c>
      <c r="E6268" s="61" t="s">
        <v>116</v>
      </c>
      <c r="F6268" s="61" t="s">
        <v>77</v>
      </c>
      <c r="G6268" s="61" t="s">
        <v>8626</v>
      </c>
      <c r="H6268" s="61" t="s">
        <v>8627</v>
      </c>
      <c r="I6268" s="71">
        <v>3</v>
      </c>
      <c r="J6268" s="71">
        <v>8</v>
      </c>
      <c r="K6268" s="71">
        <v>0</v>
      </c>
      <c r="L6268" s="71">
        <v>0</v>
      </c>
      <c r="M6268" s="71">
        <v>0</v>
      </c>
      <c r="N6268" s="25">
        <v>0</v>
      </c>
      <c r="O6268" s="32" t="s">
        <v>145</v>
      </c>
      <c r="P6268" s="61" t="s">
        <v>99</v>
      </c>
    </row>
    <row r="6269" spans="1:16" ht="60" x14ac:dyDescent="0.25">
      <c r="A6269" s="70">
        <v>42515</v>
      </c>
      <c r="B6269" s="70">
        <v>42515</v>
      </c>
      <c r="C6269" s="61">
        <v>2016</v>
      </c>
      <c r="D6269" s="61" t="s">
        <v>115</v>
      </c>
      <c r="E6269" s="61" t="s">
        <v>116</v>
      </c>
      <c r="F6269" s="36" t="s">
        <v>21</v>
      </c>
      <c r="G6269" s="61" t="s">
        <v>8628</v>
      </c>
      <c r="H6269" s="61" t="s">
        <v>8629</v>
      </c>
      <c r="I6269" s="71">
        <v>5</v>
      </c>
      <c r="J6269" s="71">
        <v>5</v>
      </c>
      <c r="K6269" s="71">
        <v>0</v>
      </c>
      <c r="L6269" s="71">
        <v>0</v>
      </c>
      <c r="M6269" s="71">
        <v>0</v>
      </c>
      <c r="N6269" s="25">
        <v>0</v>
      </c>
      <c r="O6269" s="32">
        <v>0.5</v>
      </c>
      <c r="P6269" s="61" t="s">
        <v>99</v>
      </c>
    </row>
    <row r="6270" spans="1:16" ht="60" x14ac:dyDescent="0.25">
      <c r="A6270" s="70">
        <v>42516</v>
      </c>
      <c r="B6270" s="70">
        <v>42516</v>
      </c>
      <c r="C6270" s="61">
        <v>2016</v>
      </c>
      <c r="D6270" s="11" t="s">
        <v>34</v>
      </c>
      <c r="E6270" s="61" t="s">
        <v>333</v>
      </c>
      <c r="F6270" s="36" t="s">
        <v>42</v>
      </c>
      <c r="G6270" s="61" t="s">
        <v>8630</v>
      </c>
      <c r="H6270" s="61" t="s">
        <v>8631</v>
      </c>
      <c r="I6270" s="71">
        <v>2</v>
      </c>
      <c r="J6270" s="71">
        <v>5</v>
      </c>
      <c r="K6270" s="71">
        <v>0</v>
      </c>
      <c r="L6270" s="71">
        <v>0</v>
      </c>
      <c r="M6270" s="71">
        <v>0</v>
      </c>
      <c r="N6270" s="25">
        <v>0</v>
      </c>
      <c r="O6270" s="32">
        <v>0</v>
      </c>
      <c r="P6270" s="61" t="s">
        <v>99</v>
      </c>
    </row>
    <row r="6271" spans="1:16" ht="60" x14ac:dyDescent="0.25">
      <c r="A6271" s="70">
        <v>42517</v>
      </c>
      <c r="B6271" s="70">
        <v>42517</v>
      </c>
      <c r="C6271" s="61">
        <v>2016</v>
      </c>
      <c r="D6271" s="11" t="s">
        <v>34</v>
      </c>
      <c r="E6271" s="61" t="s">
        <v>333</v>
      </c>
      <c r="F6271" s="36" t="s">
        <v>42</v>
      </c>
      <c r="G6271" s="61" t="s">
        <v>348</v>
      </c>
      <c r="H6271" s="61" t="s">
        <v>8632</v>
      </c>
      <c r="I6271" s="71">
        <v>1</v>
      </c>
      <c r="J6271" s="71">
        <v>1</v>
      </c>
      <c r="K6271" s="71">
        <v>0</v>
      </c>
      <c r="L6271" s="71">
        <v>0</v>
      </c>
      <c r="M6271" s="71">
        <v>0</v>
      </c>
      <c r="N6271" s="25">
        <v>0</v>
      </c>
      <c r="O6271" s="32">
        <v>0</v>
      </c>
      <c r="P6271" s="61" t="s">
        <v>99</v>
      </c>
    </row>
    <row r="6272" spans="1:16" ht="72" x14ac:dyDescent="0.25">
      <c r="A6272" s="70">
        <v>42521</v>
      </c>
      <c r="B6272" s="70">
        <v>42521</v>
      </c>
      <c r="C6272" s="61">
        <v>2016</v>
      </c>
      <c r="D6272" s="61" t="s">
        <v>115</v>
      </c>
      <c r="E6272" s="61" t="s">
        <v>116</v>
      </c>
      <c r="F6272" s="36" t="s">
        <v>47</v>
      </c>
      <c r="G6272" s="61" t="s">
        <v>629</v>
      </c>
      <c r="H6272" s="61" t="s">
        <v>8633</v>
      </c>
      <c r="I6272" s="71">
        <v>3</v>
      </c>
      <c r="J6272" s="71">
        <v>22</v>
      </c>
      <c r="K6272" s="71">
        <v>0</v>
      </c>
      <c r="L6272" s="71">
        <v>0</v>
      </c>
      <c r="M6272" s="71">
        <v>0</v>
      </c>
      <c r="N6272" s="25">
        <v>0</v>
      </c>
      <c r="O6272" s="32">
        <v>0.1</v>
      </c>
      <c r="P6272" s="61" t="s">
        <v>99</v>
      </c>
    </row>
    <row r="6273" spans="1:16" ht="168" x14ac:dyDescent="0.25">
      <c r="A6273" s="70">
        <v>42521</v>
      </c>
      <c r="B6273" s="70">
        <v>42522</v>
      </c>
      <c r="C6273" s="61">
        <v>2016</v>
      </c>
      <c r="D6273" s="11" t="s">
        <v>34</v>
      </c>
      <c r="E6273" s="61" t="s">
        <v>35</v>
      </c>
      <c r="F6273" s="36" t="s">
        <v>69</v>
      </c>
      <c r="G6273" s="61" t="s">
        <v>2839</v>
      </c>
      <c r="H6273" s="61" t="s">
        <v>8634</v>
      </c>
      <c r="I6273" s="71">
        <v>0</v>
      </c>
      <c r="J6273" s="71">
        <v>9455</v>
      </c>
      <c r="K6273" s="71">
        <v>0</v>
      </c>
      <c r="L6273" s="71">
        <v>0</v>
      </c>
      <c r="M6273" s="71">
        <v>0</v>
      </c>
      <c r="N6273" s="25">
        <v>0</v>
      </c>
      <c r="O6273" s="32">
        <v>5.5168460000000001</v>
      </c>
      <c r="P6273" s="61" t="s">
        <v>8635</v>
      </c>
    </row>
    <row r="6274" spans="1:16" ht="216" x14ac:dyDescent="0.25">
      <c r="A6274" s="70">
        <v>42522</v>
      </c>
      <c r="B6274" s="70">
        <v>42522</v>
      </c>
      <c r="C6274" s="61">
        <v>2016</v>
      </c>
      <c r="D6274" s="11" t="s">
        <v>34</v>
      </c>
      <c r="E6274" s="61" t="s">
        <v>50</v>
      </c>
      <c r="F6274" s="36" t="s">
        <v>165</v>
      </c>
      <c r="G6274" s="61" t="s">
        <v>603</v>
      </c>
      <c r="H6274" s="61" t="s">
        <v>8636</v>
      </c>
      <c r="I6274" s="71">
        <v>0</v>
      </c>
      <c r="J6274" s="71" t="s">
        <v>145</v>
      </c>
      <c r="K6274" s="71">
        <v>880</v>
      </c>
      <c r="L6274" s="71">
        <v>0</v>
      </c>
      <c r="M6274" s="71">
        <v>0</v>
      </c>
      <c r="N6274" s="25">
        <v>0</v>
      </c>
      <c r="O6274" s="32">
        <v>4.84</v>
      </c>
      <c r="P6274" s="61" t="s">
        <v>99</v>
      </c>
    </row>
    <row r="6275" spans="1:16" ht="60" x14ac:dyDescent="0.25">
      <c r="A6275" s="70">
        <v>42532</v>
      </c>
      <c r="B6275" s="70">
        <v>42532</v>
      </c>
      <c r="C6275" s="61">
        <v>2016</v>
      </c>
      <c r="D6275" s="61" t="s">
        <v>13</v>
      </c>
      <c r="E6275" s="61" t="s">
        <v>125</v>
      </c>
      <c r="F6275" s="36" t="s">
        <v>19</v>
      </c>
      <c r="G6275" s="61" t="s">
        <v>641</v>
      </c>
      <c r="H6275" s="61" t="s">
        <v>8637</v>
      </c>
      <c r="I6275" s="71">
        <v>1</v>
      </c>
      <c r="J6275" s="71">
        <v>5</v>
      </c>
      <c r="K6275" s="71">
        <v>1</v>
      </c>
      <c r="L6275" s="71">
        <v>0</v>
      </c>
      <c r="M6275" s="71">
        <v>0</v>
      </c>
      <c r="N6275" s="25">
        <v>0</v>
      </c>
      <c r="O6275" s="32">
        <v>0.03</v>
      </c>
      <c r="P6275" s="61" t="s">
        <v>99</v>
      </c>
    </row>
    <row r="6276" spans="1:16" ht="24" x14ac:dyDescent="0.25">
      <c r="A6276" s="70">
        <v>42538</v>
      </c>
      <c r="B6276" s="70">
        <v>42539</v>
      </c>
      <c r="C6276" s="61">
        <v>2016</v>
      </c>
      <c r="D6276" s="11" t="s">
        <v>34</v>
      </c>
      <c r="E6276" s="61" t="s">
        <v>35</v>
      </c>
      <c r="F6276" s="36" t="s">
        <v>30</v>
      </c>
      <c r="G6276" s="61" t="s">
        <v>8638</v>
      </c>
      <c r="H6276" s="61" t="s">
        <v>8583</v>
      </c>
      <c r="I6276" s="71">
        <v>0</v>
      </c>
      <c r="J6276" s="71">
        <v>14931</v>
      </c>
      <c r="K6276" s="71">
        <v>0</v>
      </c>
      <c r="L6276" s="71">
        <v>0</v>
      </c>
      <c r="M6276" s="71">
        <v>0</v>
      </c>
      <c r="N6276" s="25">
        <v>0</v>
      </c>
      <c r="O6276" s="32">
        <v>6.9687159999999997</v>
      </c>
      <c r="P6276" s="61" t="s">
        <v>8509</v>
      </c>
    </row>
    <row r="6277" spans="1:16" ht="24" x14ac:dyDescent="0.25">
      <c r="A6277" s="70">
        <v>42541</v>
      </c>
      <c r="B6277" s="70">
        <v>42543</v>
      </c>
      <c r="C6277" s="61">
        <v>2016</v>
      </c>
      <c r="D6277" s="11" t="s">
        <v>34</v>
      </c>
      <c r="E6277" s="61" t="s">
        <v>35</v>
      </c>
      <c r="F6277" s="36" t="s">
        <v>162</v>
      </c>
      <c r="G6277" s="61" t="s">
        <v>8639</v>
      </c>
      <c r="H6277" s="61" t="s">
        <v>8583</v>
      </c>
      <c r="I6277" s="71">
        <v>0</v>
      </c>
      <c r="J6277" s="71">
        <v>32202</v>
      </c>
      <c r="K6277" s="71">
        <v>0</v>
      </c>
      <c r="L6277" s="71">
        <v>0</v>
      </c>
      <c r="M6277" s="71">
        <v>0</v>
      </c>
      <c r="N6277" s="25">
        <v>0</v>
      </c>
      <c r="O6277" s="32">
        <v>3.6389740000000002</v>
      </c>
      <c r="P6277" s="61" t="s">
        <v>8509</v>
      </c>
    </row>
    <row r="6278" spans="1:16" ht="48" x14ac:dyDescent="0.25">
      <c r="A6278" s="70">
        <v>42543</v>
      </c>
      <c r="B6278" s="70">
        <v>42543</v>
      </c>
      <c r="C6278" s="61">
        <v>2016</v>
      </c>
      <c r="D6278" s="61" t="s">
        <v>115</v>
      </c>
      <c r="E6278" s="61" t="s">
        <v>116</v>
      </c>
      <c r="F6278" s="36" t="s">
        <v>162</v>
      </c>
      <c r="G6278" s="61" t="s">
        <v>967</v>
      </c>
      <c r="H6278" s="61" t="s">
        <v>8640</v>
      </c>
      <c r="I6278" s="71">
        <v>0</v>
      </c>
      <c r="J6278" s="71">
        <v>10</v>
      </c>
      <c r="K6278" s="71">
        <v>0</v>
      </c>
      <c r="L6278" s="71">
        <v>0</v>
      </c>
      <c r="M6278" s="71">
        <v>0</v>
      </c>
      <c r="N6278" s="25">
        <v>0</v>
      </c>
      <c r="O6278" s="32">
        <v>2.5000000000000001E-2</v>
      </c>
      <c r="P6278" s="61" t="s">
        <v>99</v>
      </c>
    </row>
    <row r="6279" spans="1:16" ht="48" x14ac:dyDescent="0.25">
      <c r="A6279" s="70">
        <v>42545</v>
      </c>
      <c r="B6279" s="70">
        <v>42545</v>
      </c>
      <c r="C6279" s="61">
        <v>2016</v>
      </c>
      <c r="D6279" s="61" t="s">
        <v>115</v>
      </c>
      <c r="E6279" s="61" t="s">
        <v>116</v>
      </c>
      <c r="F6279" s="36" t="s">
        <v>21</v>
      </c>
      <c r="G6279" s="61" t="s">
        <v>8512</v>
      </c>
      <c r="H6279" s="61" t="s">
        <v>8641</v>
      </c>
      <c r="I6279" s="71">
        <v>10</v>
      </c>
      <c r="J6279" s="71">
        <v>47</v>
      </c>
      <c r="K6279" s="71">
        <v>0</v>
      </c>
      <c r="L6279" s="71">
        <v>0</v>
      </c>
      <c r="M6279" s="71">
        <v>0</v>
      </c>
      <c r="N6279" s="25">
        <v>0</v>
      </c>
      <c r="O6279" s="32">
        <v>0.1</v>
      </c>
      <c r="P6279" s="61" t="s">
        <v>99</v>
      </c>
    </row>
    <row r="6280" spans="1:16" ht="48" x14ac:dyDescent="0.25">
      <c r="A6280" s="70">
        <v>42546</v>
      </c>
      <c r="B6280" s="70">
        <v>42546</v>
      </c>
      <c r="C6280" s="61">
        <v>2016</v>
      </c>
      <c r="D6280" s="61" t="s">
        <v>115</v>
      </c>
      <c r="E6280" s="61" t="s">
        <v>116</v>
      </c>
      <c r="F6280" s="36" t="s">
        <v>51</v>
      </c>
      <c r="G6280" s="61" t="s">
        <v>357</v>
      </c>
      <c r="H6280" s="61" t="s">
        <v>8642</v>
      </c>
      <c r="I6280" s="71">
        <v>0</v>
      </c>
      <c r="J6280" s="71">
        <v>15</v>
      </c>
      <c r="K6280" s="71">
        <v>0</v>
      </c>
      <c r="L6280" s="71">
        <v>0</v>
      </c>
      <c r="M6280" s="71">
        <v>0</v>
      </c>
      <c r="N6280" s="25">
        <v>0</v>
      </c>
      <c r="O6280" s="32">
        <v>0.05</v>
      </c>
      <c r="P6280" s="61" t="s">
        <v>99</v>
      </c>
    </row>
    <row r="6281" spans="1:16" ht="48" x14ac:dyDescent="0.25">
      <c r="A6281" s="70">
        <v>42548</v>
      </c>
      <c r="B6281" s="70">
        <v>42548</v>
      </c>
      <c r="C6281" s="61">
        <v>2016</v>
      </c>
      <c r="D6281" s="61" t="s">
        <v>13</v>
      </c>
      <c r="E6281" s="61" t="s">
        <v>149</v>
      </c>
      <c r="F6281" s="36" t="s">
        <v>162</v>
      </c>
      <c r="G6281" s="61" t="s">
        <v>8643</v>
      </c>
      <c r="H6281" s="61" t="s">
        <v>8644</v>
      </c>
      <c r="I6281" s="71">
        <v>0</v>
      </c>
      <c r="J6281" s="71">
        <v>348</v>
      </c>
      <c r="K6281" s="71">
        <v>0</v>
      </c>
      <c r="L6281" s="71">
        <v>0</v>
      </c>
      <c r="M6281" s="71">
        <v>0</v>
      </c>
      <c r="N6281" s="25">
        <v>0</v>
      </c>
      <c r="O6281" s="32" t="s">
        <v>145</v>
      </c>
      <c r="P6281" s="61" t="s">
        <v>99</v>
      </c>
    </row>
    <row r="6282" spans="1:16" ht="48" x14ac:dyDescent="0.25">
      <c r="A6282" s="64">
        <v>42553</v>
      </c>
      <c r="B6282" s="64">
        <v>42553</v>
      </c>
      <c r="C6282" s="60">
        <v>2016</v>
      </c>
      <c r="D6282" s="60" t="s">
        <v>115</v>
      </c>
      <c r="E6282" s="60" t="s">
        <v>116</v>
      </c>
      <c r="F6282" s="36" t="s">
        <v>62</v>
      </c>
      <c r="G6282" s="60" t="s">
        <v>8645</v>
      </c>
      <c r="H6282" s="60" t="s">
        <v>8646</v>
      </c>
      <c r="I6282" s="81">
        <v>2</v>
      </c>
      <c r="J6282" s="81">
        <v>39</v>
      </c>
      <c r="K6282" s="81">
        <v>0</v>
      </c>
      <c r="L6282" s="81">
        <v>0</v>
      </c>
      <c r="M6282" s="81">
        <v>0</v>
      </c>
      <c r="N6282" s="39">
        <v>0</v>
      </c>
      <c r="O6282" s="31">
        <v>0.05</v>
      </c>
      <c r="P6282" s="60" t="s">
        <v>99</v>
      </c>
    </row>
    <row r="6283" spans="1:16" ht="48" x14ac:dyDescent="0.25">
      <c r="A6283" s="70">
        <v>42555</v>
      </c>
      <c r="B6283" s="70">
        <v>42555</v>
      </c>
      <c r="C6283" s="61">
        <v>2016</v>
      </c>
      <c r="D6283" s="61" t="s">
        <v>115</v>
      </c>
      <c r="E6283" s="61" t="s">
        <v>116</v>
      </c>
      <c r="F6283" s="36" t="s">
        <v>30</v>
      </c>
      <c r="G6283" s="61" t="s">
        <v>8647</v>
      </c>
      <c r="H6283" s="61" t="s">
        <v>8648</v>
      </c>
      <c r="I6283" s="71">
        <v>12</v>
      </c>
      <c r="J6283" s="71">
        <v>22</v>
      </c>
      <c r="K6283" s="71">
        <v>0</v>
      </c>
      <c r="L6283" s="71">
        <v>0</v>
      </c>
      <c r="M6283" s="71">
        <v>0</v>
      </c>
      <c r="N6283" s="25">
        <v>0</v>
      </c>
      <c r="O6283" s="32">
        <v>0.1</v>
      </c>
      <c r="P6283" s="61" t="s">
        <v>99</v>
      </c>
    </row>
    <row r="6284" spans="1:16" ht="72" x14ac:dyDescent="0.25">
      <c r="A6284" s="70">
        <v>42555</v>
      </c>
      <c r="B6284" s="70">
        <v>42555</v>
      </c>
      <c r="C6284" s="61">
        <v>2016</v>
      </c>
      <c r="D6284" s="61" t="s">
        <v>13</v>
      </c>
      <c r="E6284" s="61" t="s">
        <v>125</v>
      </c>
      <c r="F6284" s="36" t="s">
        <v>55</v>
      </c>
      <c r="G6284" s="61" t="s">
        <v>8593</v>
      </c>
      <c r="H6284" s="61" t="s">
        <v>8649</v>
      </c>
      <c r="I6284" s="71">
        <v>1</v>
      </c>
      <c r="J6284" s="71">
        <v>4</v>
      </c>
      <c r="K6284" s="71">
        <v>1</v>
      </c>
      <c r="L6284" s="71">
        <v>0</v>
      </c>
      <c r="M6284" s="71">
        <v>0</v>
      </c>
      <c r="N6284" s="25">
        <v>0</v>
      </c>
      <c r="O6284" s="32">
        <v>0.03</v>
      </c>
      <c r="P6284" s="61" t="s">
        <v>99</v>
      </c>
    </row>
    <row r="6285" spans="1:16" ht="84" x14ac:dyDescent="0.25">
      <c r="A6285" s="70">
        <v>42555</v>
      </c>
      <c r="B6285" s="70">
        <v>42555</v>
      </c>
      <c r="C6285" s="61">
        <v>2016</v>
      </c>
      <c r="D6285" s="61" t="s">
        <v>115</v>
      </c>
      <c r="E6285" s="61" t="s">
        <v>116</v>
      </c>
      <c r="F6285" s="36" t="s">
        <v>55</v>
      </c>
      <c r="G6285" s="61" t="s">
        <v>4412</v>
      </c>
      <c r="H6285" s="61" t="s">
        <v>8650</v>
      </c>
      <c r="I6285" s="71">
        <v>1</v>
      </c>
      <c r="J6285" s="71">
        <v>11</v>
      </c>
      <c r="K6285" s="71">
        <v>0</v>
      </c>
      <c r="L6285" s="71">
        <v>0</v>
      </c>
      <c r="M6285" s="71">
        <v>0</v>
      </c>
      <c r="N6285" s="25">
        <v>0</v>
      </c>
      <c r="O6285" s="32">
        <v>0.05</v>
      </c>
      <c r="P6285" s="61" t="s">
        <v>99</v>
      </c>
    </row>
    <row r="6286" spans="1:16" ht="60" x14ac:dyDescent="0.25">
      <c r="A6286" s="70">
        <v>42559</v>
      </c>
      <c r="B6286" s="70">
        <v>42559</v>
      </c>
      <c r="C6286" s="61">
        <v>2016</v>
      </c>
      <c r="D6286" s="61" t="s">
        <v>115</v>
      </c>
      <c r="E6286" s="61" t="s">
        <v>116</v>
      </c>
      <c r="F6286" s="36" t="s">
        <v>69</v>
      </c>
      <c r="G6286" s="61" t="s">
        <v>2839</v>
      </c>
      <c r="H6286" s="61" t="s">
        <v>8651</v>
      </c>
      <c r="I6286" s="71">
        <v>0</v>
      </c>
      <c r="J6286" s="71">
        <v>8</v>
      </c>
      <c r="K6286" s="71">
        <v>0</v>
      </c>
      <c r="L6286" s="71">
        <v>0</v>
      </c>
      <c r="M6286" s="71">
        <v>0</v>
      </c>
      <c r="N6286" s="25">
        <v>0</v>
      </c>
      <c r="O6286" s="32" t="s">
        <v>145</v>
      </c>
      <c r="P6286" s="61" t="s">
        <v>99</v>
      </c>
    </row>
    <row r="6287" spans="1:16" ht="48" x14ac:dyDescent="0.25">
      <c r="A6287" s="70">
        <v>42559</v>
      </c>
      <c r="B6287" s="70">
        <v>42559</v>
      </c>
      <c r="C6287" s="61">
        <v>2016</v>
      </c>
      <c r="D6287" s="61" t="s">
        <v>115</v>
      </c>
      <c r="E6287" s="61" t="s">
        <v>116</v>
      </c>
      <c r="F6287" s="36" t="s">
        <v>47</v>
      </c>
      <c r="G6287" s="61" t="s">
        <v>1248</v>
      </c>
      <c r="H6287" s="61" t="s">
        <v>8652</v>
      </c>
      <c r="I6287" s="71">
        <v>0</v>
      </c>
      <c r="J6287" s="71" t="s">
        <v>145</v>
      </c>
      <c r="K6287" s="71">
        <v>0</v>
      </c>
      <c r="L6287" s="71">
        <v>0</v>
      </c>
      <c r="M6287" s="71">
        <v>0</v>
      </c>
      <c r="N6287" s="25">
        <v>0</v>
      </c>
      <c r="O6287" s="32" t="s">
        <v>145</v>
      </c>
      <c r="P6287" s="61" t="s">
        <v>99</v>
      </c>
    </row>
    <row r="6288" spans="1:16" ht="48" x14ac:dyDescent="0.25">
      <c r="A6288" s="64">
        <v>42559</v>
      </c>
      <c r="B6288" s="70">
        <v>42559</v>
      </c>
      <c r="C6288" s="61">
        <v>2016</v>
      </c>
      <c r="D6288" s="61" t="s">
        <v>115</v>
      </c>
      <c r="E6288" s="61" t="s">
        <v>116</v>
      </c>
      <c r="F6288" s="36" t="s">
        <v>47</v>
      </c>
      <c r="G6288" s="61" t="s">
        <v>1834</v>
      </c>
      <c r="H6288" s="61" t="s">
        <v>8653</v>
      </c>
      <c r="I6288" s="71">
        <v>0</v>
      </c>
      <c r="J6288" s="71">
        <v>0</v>
      </c>
      <c r="K6288" s="71">
        <v>0</v>
      </c>
      <c r="L6288" s="71">
        <v>0</v>
      </c>
      <c r="M6288" s="71">
        <v>0</v>
      </c>
      <c r="N6288" s="25">
        <v>0</v>
      </c>
      <c r="O6288" s="32">
        <v>4.2500000000000003E-2</v>
      </c>
      <c r="P6288" s="61" t="s">
        <v>99</v>
      </c>
    </row>
    <row r="6289" spans="1:16" ht="144" x14ac:dyDescent="0.25">
      <c r="A6289" s="64">
        <v>42561</v>
      </c>
      <c r="B6289" s="64">
        <v>42561</v>
      </c>
      <c r="C6289" s="60">
        <v>2016</v>
      </c>
      <c r="D6289" s="11" t="s">
        <v>34</v>
      </c>
      <c r="E6289" s="60" t="s">
        <v>35</v>
      </c>
      <c r="F6289" s="36" t="s">
        <v>15</v>
      </c>
      <c r="G6289" s="60" t="s">
        <v>8654</v>
      </c>
      <c r="H6289" s="60" t="s">
        <v>11059</v>
      </c>
      <c r="I6289" s="81">
        <v>0</v>
      </c>
      <c r="J6289" s="81">
        <v>0</v>
      </c>
      <c r="K6289" s="81">
        <v>33</v>
      </c>
      <c r="L6289" s="81">
        <v>1</v>
      </c>
      <c r="M6289" s="81">
        <v>0</v>
      </c>
      <c r="N6289" s="39">
        <v>0</v>
      </c>
      <c r="O6289" s="31">
        <v>0.18149999999999999</v>
      </c>
      <c r="P6289" s="60" t="s">
        <v>99</v>
      </c>
    </row>
    <row r="6290" spans="1:16" ht="96" x14ac:dyDescent="0.25">
      <c r="A6290" s="70">
        <v>42567</v>
      </c>
      <c r="B6290" s="70">
        <v>42567</v>
      </c>
      <c r="C6290" s="60">
        <v>2016</v>
      </c>
      <c r="D6290" s="61" t="s">
        <v>115</v>
      </c>
      <c r="E6290" s="61" t="s">
        <v>116</v>
      </c>
      <c r="F6290" s="36" t="s">
        <v>15</v>
      </c>
      <c r="G6290" s="61" t="s">
        <v>8655</v>
      </c>
      <c r="H6290" s="61" t="s">
        <v>8656</v>
      </c>
      <c r="I6290" s="71">
        <v>0</v>
      </c>
      <c r="J6290" s="71">
        <v>0</v>
      </c>
      <c r="K6290" s="71">
        <v>0</v>
      </c>
      <c r="L6290" s="71">
        <v>0</v>
      </c>
      <c r="M6290" s="71">
        <v>0</v>
      </c>
      <c r="N6290" s="25">
        <v>0</v>
      </c>
      <c r="O6290" s="32">
        <v>0.32185999999999998</v>
      </c>
      <c r="P6290" s="61" t="s">
        <v>99</v>
      </c>
    </row>
    <row r="6291" spans="1:16" ht="60" x14ac:dyDescent="0.25">
      <c r="A6291" s="70">
        <v>42568</v>
      </c>
      <c r="B6291" s="70">
        <v>42568</v>
      </c>
      <c r="C6291" s="60">
        <v>2016</v>
      </c>
      <c r="D6291" s="61" t="s">
        <v>115</v>
      </c>
      <c r="E6291" s="61" t="s">
        <v>116</v>
      </c>
      <c r="F6291" s="36" t="s">
        <v>62</v>
      </c>
      <c r="G6291" s="61" t="s">
        <v>1731</v>
      </c>
      <c r="H6291" s="61" t="s">
        <v>8657</v>
      </c>
      <c r="I6291" s="71">
        <v>6</v>
      </c>
      <c r="J6291" s="71">
        <v>26</v>
      </c>
      <c r="K6291" s="71">
        <v>0</v>
      </c>
      <c r="L6291" s="71">
        <v>0</v>
      </c>
      <c r="M6291" s="71">
        <v>0</v>
      </c>
      <c r="N6291" s="25">
        <v>0</v>
      </c>
      <c r="O6291" s="32">
        <v>0.1</v>
      </c>
      <c r="P6291" s="61" t="s">
        <v>99</v>
      </c>
    </row>
    <row r="6292" spans="1:16" ht="60" x14ac:dyDescent="0.25">
      <c r="A6292" s="70">
        <v>42568</v>
      </c>
      <c r="B6292" s="70">
        <v>42568</v>
      </c>
      <c r="C6292" s="60">
        <v>2016</v>
      </c>
      <c r="D6292" s="61" t="s">
        <v>115</v>
      </c>
      <c r="E6292" s="61" t="s">
        <v>116</v>
      </c>
      <c r="F6292" s="36" t="s">
        <v>44</v>
      </c>
      <c r="G6292" s="61" t="s">
        <v>3583</v>
      </c>
      <c r="H6292" s="61" t="s">
        <v>8658</v>
      </c>
      <c r="I6292" s="71">
        <v>6</v>
      </c>
      <c r="J6292" s="71">
        <v>16</v>
      </c>
      <c r="K6292" s="71">
        <v>0</v>
      </c>
      <c r="L6292" s="71">
        <v>0</v>
      </c>
      <c r="M6292" s="71">
        <v>0</v>
      </c>
      <c r="N6292" s="25">
        <v>0</v>
      </c>
      <c r="O6292" s="32">
        <v>0</v>
      </c>
      <c r="P6292" s="61" t="s">
        <v>99</v>
      </c>
    </row>
    <row r="6293" spans="1:16" ht="156" x14ac:dyDescent="0.25">
      <c r="A6293" s="70">
        <v>42569</v>
      </c>
      <c r="B6293" s="70">
        <v>42569</v>
      </c>
      <c r="C6293" s="61">
        <v>2016</v>
      </c>
      <c r="D6293" s="11" t="s">
        <v>34</v>
      </c>
      <c r="E6293" s="61" t="s">
        <v>35</v>
      </c>
      <c r="F6293" s="36" t="s">
        <v>165</v>
      </c>
      <c r="G6293" s="61" t="s">
        <v>8356</v>
      </c>
      <c r="H6293" s="61" t="s">
        <v>8659</v>
      </c>
      <c r="I6293" s="71">
        <v>0</v>
      </c>
      <c r="J6293" s="71" t="s">
        <v>145</v>
      </c>
      <c r="K6293" s="71">
        <v>0</v>
      </c>
      <c r="L6293" s="71">
        <v>0</v>
      </c>
      <c r="M6293" s="71">
        <v>0</v>
      </c>
      <c r="N6293" s="25">
        <v>0</v>
      </c>
      <c r="O6293" s="32" t="s">
        <v>145</v>
      </c>
      <c r="P6293" s="61" t="s">
        <v>99</v>
      </c>
    </row>
    <row r="6294" spans="1:16" ht="60" x14ac:dyDescent="0.25">
      <c r="A6294" s="70">
        <v>42570</v>
      </c>
      <c r="B6294" s="70">
        <v>42573</v>
      </c>
      <c r="C6294" s="61">
        <v>2016</v>
      </c>
      <c r="D6294" s="11" t="s">
        <v>34</v>
      </c>
      <c r="E6294" s="61" t="s">
        <v>35</v>
      </c>
      <c r="F6294" s="36" t="s">
        <v>162</v>
      </c>
      <c r="G6294" s="61" t="s">
        <v>8660</v>
      </c>
      <c r="H6294" s="61" t="s">
        <v>8583</v>
      </c>
      <c r="I6294" s="71">
        <v>0</v>
      </c>
      <c r="J6294" s="71">
        <v>131684</v>
      </c>
      <c r="K6294" s="71">
        <v>0</v>
      </c>
      <c r="L6294" s="71">
        <v>0</v>
      </c>
      <c r="M6294" s="71">
        <v>0</v>
      </c>
      <c r="N6294" s="25">
        <v>0</v>
      </c>
      <c r="O6294" s="32">
        <v>20.855391999999998</v>
      </c>
      <c r="P6294" s="61" t="s">
        <v>8509</v>
      </c>
    </row>
    <row r="6295" spans="1:16" ht="108" x14ac:dyDescent="0.25">
      <c r="A6295" s="70">
        <v>42572</v>
      </c>
      <c r="B6295" s="70">
        <v>42572</v>
      </c>
      <c r="C6295" s="60">
        <v>2016</v>
      </c>
      <c r="D6295" s="11" t="s">
        <v>34</v>
      </c>
      <c r="E6295" s="61" t="s">
        <v>35</v>
      </c>
      <c r="F6295" s="61" t="s">
        <v>77</v>
      </c>
      <c r="G6295" s="61" t="s">
        <v>2681</v>
      </c>
      <c r="H6295" s="61" t="s">
        <v>8661</v>
      </c>
      <c r="I6295" s="71">
        <v>0</v>
      </c>
      <c r="J6295" s="71">
        <v>100</v>
      </c>
      <c r="K6295" s="71">
        <v>120</v>
      </c>
      <c r="L6295" s="71">
        <v>0</v>
      </c>
      <c r="M6295" s="71">
        <v>0</v>
      </c>
      <c r="N6295" s="25">
        <v>0</v>
      </c>
      <c r="O6295" s="32">
        <v>0.66</v>
      </c>
      <c r="P6295" s="61" t="s">
        <v>99</v>
      </c>
    </row>
    <row r="6296" spans="1:16" ht="60" x14ac:dyDescent="0.25">
      <c r="A6296" s="70">
        <v>42573</v>
      </c>
      <c r="B6296" s="70">
        <v>42573</v>
      </c>
      <c r="C6296" s="60">
        <v>2016</v>
      </c>
      <c r="D6296" s="11" t="s">
        <v>34</v>
      </c>
      <c r="E6296" s="61" t="s">
        <v>35</v>
      </c>
      <c r="F6296" s="36" t="s">
        <v>162</v>
      </c>
      <c r="G6296" s="61" t="s">
        <v>8662</v>
      </c>
      <c r="H6296" s="61" t="s">
        <v>8663</v>
      </c>
      <c r="I6296" s="71">
        <v>0</v>
      </c>
      <c r="J6296" s="73">
        <v>3998</v>
      </c>
      <c r="K6296" s="71">
        <v>999</v>
      </c>
      <c r="L6296" s="71">
        <v>4</v>
      </c>
      <c r="M6296" s="71">
        <v>0</v>
      </c>
      <c r="N6296" s="25">
        <v>0</v>
      </c>
      <c r="O6296" s="32">
        <v>5.7244999999999999</v>
      </c>
      <c r="P6296" s="61" t="s">
        <v>99</v>
      </c>
    </row>
    <row r="6297" spans="1:16" ht="72" x14ac:dyDescent="0.25">
      <c r="A6297" s="70">
        <v>42574</v>
      </c>
      <c r="B6297" s="70">
        <v>42574</v>
      </c>
      <c r="C6297" s="60">
        <v>2016</v>
      </c>
      <c r="D6297" s="11" t="s">
        <v>34</v>
      </c>
      <c r="E6297" s="61" t="s">
        <v>35</v>
      </c>
      <c r="F6297" s="36" t="s">
        <v>55</v>
      </c>
      <c r="G6297" s="61" t="s">
        <v>8593</v>
      </c>
      <c r="H6297" s="61" t="s">
        <v>8664</v>
      </c>
      <c r="I6297" s="71">
        <v>0</v>
      </c>
      <c r="J6297" s="71" t="s">
        <v>145</v>
      </c>
      <c r="K6297" s="71">
        <v>67</v>
      </c>
      <c r="L6297" s="71">
        <v>0</v>
      </c>
      <c r="M6297" s="71">
        <v>1</v>
      </c>
      <c r="N6297" s="25">
        <v>0</v>
      </c>
      <c r="O6297" s="32">
        <v>0.40849999999999997</v>
      </c>
      <c r="P6297" s="61" t="s">
        <v>99</v>
      </c>
    </row>
    <row r="6298" spans="1:16" ht="60" x14ac:dyDescent="0.25">
      <c r="A6298" s="70">
        <v>42576</v>
      </c>
      <c r="B6298" s="70">
        <v>42576</v>
      </c>
      <c r="C6298" s="60">
        <v>2016</v>
      </c>
      <c r="D6298" s="61" t="s">
        <v>115</v>
      </c>
      <c r="E6298" s="61" t="s">
        <v>116</v>
      </c>
      <c r="F6298" s="36" t="s">
        <v>253</v>
      </c>
      <c r="G6298" s="61" t="s">
        <v>8665</v>
      </c>
      <c r="H6298" s="61" t="s">
        <v>8666</v>
      </c>
      <c r="I6298" s="71">
        <v>4</v>
      </c>
      <c r="J6298" s="71">
        <v>13</v>
      </c>
      <c r="K6298" s="71">
        <v>0</v>
      </c>
      <c r="L6298" s="71">
        <v>0</v>
      </c>
      <c r="M6298" s="71">
        <v>0</v>
      </c>
      <c r="N6298" s="25">
        <v>0</v>
      </c>
      <c r="O6298" s="32">
        <v>0.1</v>
      </c>
      <c r="P6298" s="61" t="s">
        <v>99</v>
      </c>
    </row>
    <row r="6299" spans="1:16" ht="24" x14ac:dyDescent="0.25">
      <c r="A6299" s="70">
        <v>42576</v>
      </c>
      <c r="B6299" s="70">
        <v>42580</v>
      </c>
      <c r="C6299" s="61">
        <v>2016</v>
      </c>
      <c r="D6299" s="61" t="s">
        <v>104</v>
      </c>
      <c r="E6299" s="11" t="s">
        <v>276</v>
      </c>
      <c r="F6299" s="36" t="s">
        <v>15</v>
      </c>
      <c r="G6299" s="61" t="s">
        <v>8667</v>
      </c>
      <c r="H6299" s="61" t="s">
        <v>8668</v>
      </c>
      <c r="I6299" s="71">
        <v>0</v>
      </c>
      <c r="J6299" s="71">
        <v>183340</v>
      </c>
      <c r="K6299" s="71">
        <v>0</v>
      </c>
      <c r="L6299" s="71">
        <v>0</v>
      </c>
      <c r="M6299" s="71">
        <v>0</v>
      </c>
      <c r="N6299" s="25">
        <v>0</v>
      </c>
      <c r="O6299" s="32">
        <v>44.681207000000001</v>
      </c>
      <c r="P6299" s="61" t="s">
        <v>8509</v>
      </c>
    </row>
    <row r="6300" spans="1:16" ht="72" x14ac:dyDescent="0.25">
      <c r="A6300" s="70">
        <v>42576</v>
      </c>
      <c r="B6300" s="70">
        <v>42576</v>
      </c>
      <c r="C6300" s="60">
        <v>2016</v>
      </c>
      <c r="D6300" s="11" t="s">
        <v>34</v>
      </c>
      <c r="E6300" s="61" t="s">
        <v>35</v>
      </c>
      <c r="F6300" s="36" t="s">
        <v>51</v>
      </c>
      <c r="G6300" s="61" t="s">
        <v>8554</v>
      </c>
      <c r="H6300" s="61" t="s">
        <v>8669</v>
      </c>
      <c r="I6300" s="71">
        <v>0</v>
      </c>
      <c r="J6300" s="71">
        <v>0</v>
      </c>
      <c r="K6300" s="71">
        <v>700</v>
      </c>
      <c r="L6300" s="71">
        <v>0</v>
      </c>
      <c r="M6300" s="71">
        <v>0</v>
      </c>
      <c r="N6300" s="25">
        <v>0</v>
      </c>
      <c r="O6300" s="32">
        <v>3.85</v>
      </c>
      <c r="P6300" s="61" t="s">
        <v>99</v>
      </c>
    </row>
    <row r="6301" spans="1:16" ht="84" x14ac:dyDescent="0.25">
      <c r="A6301" s="70">
        <v>42577</v>
      </c>
      <c r="B6301" s="70">
        <v>42577</v>
      </c>
      <c r="C6301" s="60">
        <v>2016</v>
      </c>
      <c r="D6301" s="61" t="s">
        <v>13</v>
      </c>
      <c r="E6301" s="61" t="s">
        <v>125</v>
      </c>
      <c r="F6301" s="36" t="s">
        <v>51</v>
      </c>
      <c r="G6301" s="61" t="s">
        <v>498</v>
      </c>
      <c r="H6301" s="61" t="s">
        <v>11060</v>
      </c>
      <c r="I6301" s="71">
        <v>0</v>
      </c>
      <c r="J6301" s="71">
        <v>83</v>
      </c>
      <c r="K6301" s="71">
        <v>38</v>
      </c>
      <c r="L6301" s="71">
        <v>0</v>
      </c>
      <c r="M6301" s="71">
        <v>0</v>
      </c>
      <c r="N6301" s="25">
        <v>0</v>
      </c>
      <c r="O6301" s="32">
        <v>0.15675</v>
      </c>
      <c r="P6301" s="61" t="s">
        <v>99</v>
      </c>
    </row>
    <row r="6302" spans="1:16" ht="24" x14ac:dyDescent="0.25">
      <c r="A6302" s="70">
        <v>42584</v>
      </c>
      <c r="B6302" s="70">
        <v>42587</v>
      </c>
      <c r="C6302" s="61">
        <v>2016</v>
      </c>
      <c r="D6302" s="11" t="s">
        <v>34</v>
      </c>
      <c r="E6302" s="61" t="s">
        <v>35</v>
      </c>
      <c r="F6302" s="36" t="s">
        <v>30</v>
      </c>
      <c r="G6302" s="61" t="s">
        <v>8670</v>
      </c>
      <c r="H6302" s="61" t="s">
        <v>8583</v>
      </c>
      <c r="I6302" s="71">
        <v>0</v>
      </c>
      <c r="J6302" s="71">
        <v>22215</v>
      </c>
      <c r="K6302" s="71">
        <v>0</v>
      </c>
      <c r="L6302" s="71">
        <v>0</v>
      </c>
      <c r="M6302" s="71">
        <v>0</v>
      </c>
      <c r="N6302" s="25">
        <v>0</v>
      </c>
      <c r="O6302" s="32">
        <v>4.9749999999999996</v>
      </c>
      <c r="P6302" s="61" t="s">
        <v>8509</v>
      </c>
    </row>
    <row r="6303" spans="1:16" ht="24" x14ac:dyDescent="0.25">
      <c r="A6303" s="70">
        <v>42585</v>
      </c>
      <c r="B6303" s="70">
        <v>42587</v>
      </c>
      <c r="C6303" s="61">
        <v>2016</v>
      </c>
      <c r="D6303" s="11" t="s">
        <v>34</v>
      </c>
      <c r="E6303" s="61" t="s">
        <v>35</v>
      </c>
      <c r="F6303" s="61" t="s">
        <v>189</v>
      </c>
      <c r="G6303" s="61" t="s">
        <v>8671</v>
      </c>
      <c r="H6303" s="61" t="s">
        <v>8672</v>
      </c>
      <c r="I6303" s="71">
        <v>0</v>
      </c>
      <c r="J6303" s="71">
        <v>0</v>
      </c>
      <c r="K6303" s="71">
        <v>0</v>
      </c>
      <c r="L6303" s="71">
        <v>0</v>
      </c>
      <c r="M6303" s="71">
        <v>0</v>
      </c>
      <c r="N6303" s="25">
        <v>0</v>
      </c>
      <c r="O6303" s="32">
        <v>1047.4390000000001</v>
      </c>
      <c r="P6303" s="61" t="s">
        <v>298</v>
      </c>
    </row>
    <row r="6304" spans="1:16" ht="24" x14ac:dyDescent="0.25">
      <c r="A6304" s="70">
        <v>42585</v>
      </c>
      <c r="B6304" s="70">
        <v>42587</v>
      </c>
      <c r="C6304" s="61">
        <v>2016</v>
      </c>
      <c r="D6304" s="11" t="s">
        <v>34</v>
      </c>
      <c r="E6304" s="61" t="s">
        <v>35</v>
      </c>
      <c r="F6304" s="36" t="s">
        <v>36</v>
      </c>
      <c r="G6304" s="61" t="s">
        <v>8673</v>
      </c>
      <c r="H6304" s="61" t="s">
        <v>8583</v>
      </c>
      <c r="I6304" s="71">
        <v>0</v>
      </c>
      <c r="J6304" s="71">
        <v>7599</v>
      </c>
      <c r="K6304" s="71">
        <v>0</v>
      </c>
      <c r="L6304" s="71">
        <v>0</v>
      </c>
      <c r="M6304" s="71">
        <v>0</v>
      </c>
      <c r="N6304" s="25">
        <v>0</v>
      </c>
      <c r="O6304" s="32">
        <v>3.6002399999999999</v>
      </c>
      <c r="P6304" s="61" t="s">
        <v>8509</v>
      </c>
    </row>
    <row r="6305" spans="1:16" ht="216" x14ac:dyDescent="0.25">
      <c r="A6305" s="70">
        <v>42587</v>
      </c>
      <c r="B6305" s="70">
        <v>42588</v>
      </c>
      <c r="C6305" s="61">
        <v>2016</v>
      </c>
      <c r="D6305" s="11" t="s">
        <v>34</v>
      </c>
      <c r="E6305" s="61" t="s">
        <v>35</v>
      </c>
      <c r="F6305" s="36" t="s">
        <v>97</v>
      </c>
      <c r="G6305" s="61" t="s">
        <v>8674</v>
      </c>
      <c r="H6305" s="61" t="s">
        <v>8675</v>
      </c>
      <c r="I6305" s="71">
        <v>41</v>
      </c>
      <c r="J6305" s="71">
        <v>995332</v>
      </c>
      <c r="K6305" s="71">
        <v>1067</v>
      </c>
      <c r="L6305" s="71">
        <v>30</v>
      </c>
      <c r="M6305" s="71">
        <v>0</v>
      </c>
      <c r="N6305" s="25">
        <v>7450</v>
      </c>
      <c r="O6305" s="32">
        <v>2092.4</v>
      </c>
      <c r="P6305" s="61" t="s">
        <v>38</v>
      </c>
    </row>
    <row r="6306" spans="1:16" ht="384" x14ac:dyDescent="0.25">
      <c r="A6306" s="70">
        <v>42587</v>
      </c>
      <c r="B6306" s="70">
        <v>42589</v>
      </c>
      <c r="C6306" s="61">
        <v>2016</v>
      </c>
      <c r="D6306" s="11" t="s">
        <v>34</v>
      </c>
      <c r="E6306" s="61" t="s">
        <v>35</v>
      </c>
      <c r="F6306" s="36" t="s">
        <v>162</v>
      </c>
      <c r="G6306" s="61" t="s">
        <v>8676</v>
      </c>
      <c r="H6306" s="61" t="s">
        <v>8677</v>
      </c>
      <c r="I6306" s="71">
        <v>13</v>
      </c>
      <c r="J6306" s="71">
        <v>618137</v>
      </c>
      <c r="K6306" s="71">
        <v>6900</v>
      </c>
      <c r="L6306" s="71">
        <v>10</v>
      </c>
      <c r="M6306" s="71">
        <v>0</v>
      </c>
      <c r="N6306" s="25">
        <v>0</v>
      </c>
      <c r="O6306" s="32">
        <v>130.156598</v>
      </c>
      <c r="P6306" s="61" t="s">
        <v>8678</v>
      </c>
    </row>
    <row r="6307" spans="1:16" ht="24" x14ac:dyDescent="0.25">
      <c r="A6307" s="70">
        <v>42587</v>
      </c>
      <c r="B6307" s="70">
        <v>42589</v>
      </c>
      <c r="C6307" s="61">
        <v>2016</v>
      </c>
      <c r="D6307" s="11" t="s">
        <v>34</v>
      </c>
      <c r="E6307" s="61" t="s">
        <v>35</v>
      </c>
      <c r="F6307" s="36" t="s">
        <v>15</v>
      </c>
      <c r="G6307" s="61" t="s">
        <v>8679</v>
      </c>
      <c r="H6307" s="61" t="s">
        <v>8583</v>
      </c>
      <c r="I6307" s="71">
        <v>0</v>
      </c>
      <c r="J6307" s="71">
        <v>78213</v>
      </c>
      <c r="K6307" s="71">
        <v>0</v>
      </c>
      <c r="L6307" s="71">
        <v>0</v>
      </c>
      <c r="M6307" s="71">
        <v>0</v>
      </c>
      <c r="N6307" s="25">
        <v>0</v>
      </c>
      <c r="O6307" s="32">
        <v>22.253814999999999</v>
      </c>
      <c r="P6307" s="61" t="s">
        <v>8509</v>
      </c>
    </row>
    <row r="6308" spans="1:16" ht="60" x14ac:dyDescent="0.25">
      <c r="A6308" s="70">
        <v>42587</v>
      </c>
      <c r="B6308" s="70">
        <v>42589</v>
      </c>
      <c r="C6308" s="61">
        <v>2016</v>
      </c>
      <c r="D6308" s="11" t="s">
        <v>34</v>
      </c>
      <c r="E6308" s="61" t="s">
        <v>35</v>
      </c>
      <c r="F6308" s="36" t="s">
        <v>155</v>
      </c>
      <c r="G6308" s="61" t="s">
        <v>8680</v>
      </c>
      <c r="H6308" s="61" t="s">
        <v>8681</v>
      </c>
      <c r="I6308" s="71">
        <v>1</v>
      </c>
      <c r="J6308" s="71">
        <v>41</v>
      </c>
      <c r="K6308" s="71">
        <v>8</v>
      </c>
      <c r="L6308" s="71">
        <v>0</v>
      </c>
      <c r="M6308" s="71">
        <v>0</v>
      </c>
      <c r="N6308" s="25">
        <v>0</v>
      </c>
      <c r="O6308" s="32">
        <v>0.96</v>
      </c>
      <c r="P6308" s="61" t="s">
        <v>8682</v>
      </c>
    </row>
    <row r="6309" spans="1:16" ht="36" x14ac:dyDescent="0.25">
      <c r="A6309" s="70">
        <v>42589</v>
      </c>
      <c r="B6309" s="70">
        <v>42590</v>
      </c>
      <c r="C6309" s="61">
        <v>2016</v>
      </c>
      <c r="D6309" s="11" t="s">
        <v>34</v>
      </c>
      <c r="E6309" s="61" t="s">
        <v>35</v>
      </c>
      <c r="F6309" s="61" t="s">
        <v>72</v>
      </c>
      <c r="G6309" s="61" t="s">
        <v>73</v>
      </c>
      <c r="H6309" s="61" t="s">
        <v>8583</v>
      </c>
      <c r="I6309" s="71">
        <v>0</v>
      </c>
      <c r="J6309" s="71">
        <v>490358</v>
      </c>
      <c r="K6309" s="71">
        <v>0</v>
      </c>
      <c r="L6309" s="71">
        <v>0</v>
      </c>
      <c r="M6309" s="71">
        <v>0</v>
      </c>
      <c r="N6309" s="25">
        <v>0</v>
      </c>
      <c r="O6309" s="32">
        <v>10.088996</v>
      </c>
      <c r="P6309" s="61" t="s">
        <v>8509</v>
      </c>
    </row>
    <row r="6310" spans="1:16" ht="72" x14ac:dyDescent="0.25">
      <c r="A6310" s="70">
        <v>42593</v>
      </c>
      <c r="B6310" s="70">
        <v>42598</v>
      </c>
      <c r="C6310" s="61">
        <v>2016</v>
      </c>
      <c r="D6310" s="11" t="s">
        <v>34</v>
      </c>
      <c r="E6310" s="61" t="s">
        <v>35</v>
      </c>
      <c r="F6310" s="36" t="s">
        <v>24</v>
      </c>
      <c r="G6310" s="61" t="s">
        <v>8683</v>
      </c>
      <c r="H6310" s="61" t="s">
        <v>8583</v>
      </c>
      <c r="I6310" s="71">
        <v>5</v>
      </c>
      <c r="J6310" s="71">
        <v>33325</v>
      </c>
      <c r="K6310" s="71">
        <v>744</v>
      </c>
      <c r="L6310" s="71">
        <v>55</v>
      </c>
      <c r="M6310" s="71">
        <v>1</v>
      </c>
      <c r="N6310" s="25">
        <v>0</v>
      </c>
      <c r="O6310" s="32">
        <v>1422.9</v>
      </c>
      <c r="P6310" s="61" t="s">
        <v>38</v>
      </c>
    </row>
    <row r="6311" spans="1:16" ht="72" x14ac:dyDescent="0.25">
      <c r="A6311" s="70">
        <v>42599</v>
      </c>
      <c r="B6311" s="70">
        <v>42600</v>
      </c>
      <c r="C6311" s="61">
        <v>2016</v>
      </c>
      <c r="D6311" s="11" t="s">
        <v>34</v>
      </c>
      <c r="E6311" s="61" t="s">
        <v>35</v>
      </c>
      <c r="F6311" s="36" t="s">
        <v>59</v>
      </c>
      <c r="G6311" s="61" t="s">
        <v>8684</v>
      </c>
      <c r="H6311" s="61" t="s">
        <v>8685</v>
      </c>
      <c r="I6311" s="71">
        <v>1</v>
      </c>
      <c r="J6311" s="71">
        <v>11300</v>
      </c>
      <c r="K6311" s="71">
        <v>600</v>
      </c>
      <c r="L6311" s="71">
        <v>0</v>
      </c>
      <c r="M6311" s="71">
        <v>0</v>
      </c>
      <c r="N6311" s="25">
        <v>0</v>
      </c>
      <c r="O6311" s="32">
        <v>8.7468269999999997</v>
      </c>
      <c r="P6311" s="61" t="s">
        <v>8635</v>
      </c>
    </row>
    <row r="6312" spans="1:16" ht="60" x14ac:dyDescent="0.25">
      <c r="A6312" s="70">
        <v>42600</v>
      </c>
      <c r="B6312" s="70">
        <v>42600</v>
      </c>
      <c r="C6312" s="61">
        <v>2016</v>
      </c>
      <c r="D6312" s="61" t="s">
        <v>115</v>
      </c>
      <c r="E6312" s="61" t="s">
        <v>116</v>
      </c>
      <c r="F6312" s="36" t="s">
        <v>47</v>
      </c>
      <c r="G6312" s="61" t="s">
        <v>703</v>
      </c>
      <c r="H6312" s="61" t="s">
        <v>8686</v>
      </c>
      <c r="I6312" s="71">
        <v>8</v>
      </c>
      <c r="J6312" s="71">
        <v>44</v>
      </c>
      <c r="K6312" s="71">
        <v>0</v>
      </c>
      <c r="L6312" s="71">
        <v>0</v>
      </c>
      <c r="M6312" s="71">
        <v>0</v>
      </c>
      <c r="N6312" s="25">
        <v>0</v>
      </c>
      <c r="O6312" s="32">
        <v>0.1</v>
      </c>
      <c r="P6312" s="61" t="s">
        <v>99</v>
      </c>
    </row>
    <row r="6313" spans="1:16" ht="132" x14ac:dyDescent="0.25">
      <c r="A6313" s="70">
        <v>42602</v>
      </c>
      <c r="B6313" s="70">
        <v>42605</v>
      </c>
      <c r="C6313" s="61">
        <v>2016</v>
      </c>
      <c r="D6313" s="11" t="s">
        <v>34</v>
      </c>
      <c r="E6313" s="61" t="s">
        <v>35</v>
      </c>
      <c r="F6313" s="36" t="s">
        <v>59</v>
      </c>
      <c r="G6313" s="61" t="s">
        <v>8687</v>
      </c>
      <c r="H6313" s="61" t="s">
        <v>8688</v>
      </c>
      <c r="I6313" s="71">
        <v>0</v>
      </c>
      <c r="J6313" s="71">
        <v>31400</v>
      </c>
      <c r="K6313" s="71">
        <v>600</v>
      </c>
      <c r="L6313" s="71">
        <v>0</v>
      </c>
      <c r="M6313" s="71">
        <v>0</v>
      </c>
      <c r="N6313" s="25">
        <v>0</v>
      </c>
      <c r="O6313" s="32">
        <v>5.0694429999999997</v>
      </c>
      <c r="P6313" s="61" t="s">
        <v>8635</v>
      </c>
    </row>
    <row r="6314" spans="1:16" ht="48" x14ac:dyDescent="0.25">
      <c r="A6314" s="70">
        <v>42602</v>
      </c>
      <c r="B6314" s="70">
        <v>42614</v>
      </c>
      <c r="C6314" s="61">
        <v>2016</v>
      </c>
      <c r="D6314" s="11" t="s">
        <v>34</v>
      </c>
      <c r="E6314" s="61" t="s">
        <v>35</v>
      </c>
      <c r="F6314" s="36" t="s">
        <v>21</v>
      </c>
      <c r="G6314" s="61" t="s">
        <v>8689</v>
      </c>
      <c r="H6314" s="61" t="s">
        <v>8583</v>
      </c>
      <c r="I6314" s="71">
        <v>0</v>
      </c>
      <c r="J6314" s="71">
        <v>22590</v>
      </c>
      <c r="K6314" s="71">
        <v>0</v>
      </c>
      <c r="L6314" s="71">
        <v>0</v>
      </c>
      <c r="M6314" s="71">
        <v>0</v>
      </c>
      <c r="N6314" s="25">
        <v>0</v>
      </c>
      <c r="O6314" s="32">
        <v>4.138395</v>
      </c>
      <c r="P6314" s="61" t="s">
        <v>8509</v>
      </c>
    </row>
    <row r="6315" spans="1:16" ht="156" x14ac:dyDescent="0.25">
      <c r="A6315" s="70">
        <v>42602</v>
      </c>
      <c r="B6315" s="70">
        <v>42602</v>
      </c>
      <c r="C6315" s="61">
        <v>2016</v>
      </c>
      <c r="D6315" s="11" t="s">
        <v>34</v>
      </c>
      <c r="E6315" s="61" t="s">
        <v>35</v>
      </c>
      <c r="F6315" s="36" t="s">
        <v>55</v>
      </c>
      <c r="G6315" s="61" t="s">
        <v>8690</v>
      </c>
      <c r="H6315" s="61" t="s">
        <v>8691</v>
      </c>
      <c r="I6315" s="71">
        <v>0</v>
      </c>
      <c r="J6315" s="71">
        <v>656</v>
      </c>
      <c r="K6315" s="71">
        <v>95</v>
      </c>
      <c r="L6315" s="71">
        <v>0</v>
      </c>
      <c r="M6315" s="71">
        <v>0</v>
      </c>
      <c r="N6315" s="25">
        <v>0</v>
      </c>
      <c r="O6315" s="32">
        <v>0.52249999999999996</v>
      </c>
      <c r="P6315" s="61" t="s">
        <v>99</v>
      </c>
    </row>
    <row r="6316" spans="1:16" ht="24" x14ac:dyDescent="0.25">
      <c r="A6316" s="70">
        <v>42605</v>
      </c>
      <c r="B6316" s="70">
        <v>42605</v>
      </c>
      <c r="C6316" s="61">
        <v>2016</v>
      </c>
      <c r="D6316" s="11" t="s">
        <v>34</v>
      </c>
      <c r="E6316" s="61" t="s">
        <v>50</v>
      </c>
      <c r="F6316" s="36" t="s">
        <v>55</v>
      </c>
      <c r="G6316" s="61" t="s">
        <v>2513</v>
      </c>
      <c r="H6316" s="61" t="s">
        <v>8692</v>
      </c>
      <c r="I6316" s="71">
        <v>0</v>
      </c>
      <c r="J6316" s="71">
        <v>0</v>
      </c>
      <c r="K6316" s="71">
        <v>0</v>
      </c>
      <c r="L6316" s="71">
        <v>0</v>
      </c>
      <c r="M6316" s="71">
        <v>0</v>
      </c>
      <c r="N6316" s="25">
        <v>0</v>
      </c>
      <c r="O6316" s="32">
        <v>29.010099999999998</v>
      </c>
      <c r="P6316" s="61" t="s">
        <v>298</v>
      </c>
    </row>
    <row r="6317" spans="1:16" ht="84" x14ac:dyDescent="0.25">
      <c r="A6317" s="70">
        <v>42607</v>
      </c>
      <c r="B6317" s="70">
        <v>42607</v>
      </c>
      <c r="C6317" s="61">
        <v>2016</v>
      </c>
      <c r="D6317" s="61" t="s">
        <v>13</v>
      </c>
      <c r="E6317" s="61" t="s">
        <v>112</v>
      </c>
      <c r="F6317" s="36" t="s">
        <v>19</v>
      </c>
      <c r="G6317" s="61" t="s">
        <v>1282</v>
      </c>
      <c r="H6317" s="61" t="s">
        <v>8693</v>
      </c>
      <c r="I6317" s="71">
        <v>0</v>
      </c>
      <c r="J6317" s="71">
        <v>1</v>
      </c>
      <c r="K6317" s="71">
        <v>0</v>
      </c>
      <c r="L6317" s="71">
        <v>0</v>
      </c>
      <c r="M6317" s="71">
        <v>0</v>
      </c>
      <c r="N6317" s="25">
        <v>0</v>
      </c>
      <c r="O6317" s="32">
        <v>0.1</v>
      </c>
      <c r="P6317" s="61" t="s">
        <v>99</v>
      </c>
    </row>
    <row r="6318" spans="1:16" ht="24" x14ac:dyDescent="0.25">
      <c r="A6318" s="70">
        <v>42608</v>
      </c>
      <c r="B6318" s="70">
        <v>42608</v>
      </c>
      <c r="C6318" s="61">
        <v>2016</v>
      </c>
      <c r="D6318" s="11" t="s">
        <v>34</v>
      </c>
      <c r="E6318" s="61" t="s">
        <v>35</v>
      </c>
      <c r="F6318" s="36" t="s">
        <v>57</v>
      </c>
      <c r="G6318" s="61" t="s">
        <v>8694</v>
      </c>
      <c r="H6318" s="61" t="s">
        <v>8695</v>
      </c>
      <c r="I6318" s="71">
        <v>0</v>
      </c>
      <c r="J6318" s="71">
        <v>0</v>
      </c>
      <c r="K6318" s="71">
        <v>0</v>
      </c>
      <c r="L6318" s="71">
        <v>0</v>
      </c>
      <c r="M6318" s="71">
        <v>0</v>
      </c>
      <c r="N6318" s="25">
        <v>0</v>
      </c>
      <c r="O6318" s="32">
        <v>112.133</v>
      </c>
      <c r="P6318" s="61" t="s">
        <v>298</v>
      </c>
    </row>
    <row r="6319" spans="1:16" ht="84" x14ac:dyDescent="0.25">
      <c r="A6319" s="70">
        <v>42612</v>
      </c>
      <c r="B6319" s="70">
        <v>42612</v>
      </c>
      <c r="C6319" s="61">
        <v>2016</v>
      </c>
      <c r="D6319" s="11" t="s">
        <v>34</v>
      </c>
      <c r="E6319" s="61" t="s">
        <v>35</v>
      </c>
      <c r="F6319" s="36" t="s">
        <v>15</v>
      </c>
      <c r="G6319" s="61" t="s">
        <v>8696</v>
      </c>
      <c r="H6319" s="61" t="s">
        <v>8697</v>
      </c>
      <c r="I6319" s="71">
        <v>0</v>
      </c>
      <c r="J6319" s="71">
        <v>0</v>
      </c>
      <c r="K6319" s="71">
        <v>44</v>
      </c>
      <c r="L6319" s="71">
        <v>0</v>
      </c>
      <c r="M6319" s="71">
        <v>0</v>
      </c>
      <c r="N6319" s="25">
        <v>0</v>
      </c>
      <c r="O6319" s="32">
        <v>0.24199999999999999</v>
      </c>
      <c r="P6319" s="61" t="s">
        <v>99</v>
      </c>
    </row>
    <row r="6320" spans="1:16" ht="36" x14ac:dyDescent="0.25">
      <c r="A6320" s="70">
        <v>42614</v>
      </c>
      <c r="B6320" s="70">
        <v>42614</v>
      </c>
      <c r="C6320" s="61">
        <v>2016</v>
      </c>
      <c r="D6320" s="11" t="s">
        <v>34</v>
      </c>
      <c r="E6320" s="61" t="s">
        <v>35</v>
      </c>
      <c r="F6320" s="36" t="s">
        <v>21</v>
      </c>
      <c r="G6320" s="61" t="s">
        <v>8698</v>
      </c>
      <c r="H6320" s="61" t="s">
        <v>8699</v>
      </c>
      <c r="I6320" s="71">
        <v>0</v>
      </c>
      <c r="J6320" s="71">
        <v>0</v>
      </c>
      <c r="K6320" s="71">
        <v>0</v>
      </c>
      <c r="L6320" s="71">
        <v>0</v>
      </c>
      <c r="M6320" s="71">
        <v>0</v>
      </c>
      <c r="N6320" s="25">
        <v>0</v>
      </c>
      <c r="O6320" s="32">
        <v>833.71900000000005</v>
      </c>
      <c r="P6320" s="61" t="s">
        <v>298</v>
      </c>
    </row>
    <row r="6321" spans="1:16" ht="72" x14ac:dyDescent="0.25">
      <c r="A6321" s="70">
        <v>42614</v>
      </c>
      <c r="B6321" s="70">
        <v>42614</v>
      </c>
      <c r="C6321" s="61">
        <v>2016</v>
      </c>
      <c r="D6321" s="61" t="s">
        <v>13</v>
      </c>
      <c r="E6321" s="61" t="s">
        <v>149</v>
      </c>
      <c r="F6321" s="36" t="s">
        <v>75</v>
      </c>
      <c r="G6321" s="61" t="s">
        <v>8700</v>
      </c>
      <c r="H6321" s="61" t="s">
        <v>8701</v>
      </c>
      <c r="I6321" s="71">
        <v>0</v>
      </c>
      <c r="J6321" s="71">
        <v>318</v>
      </c>
      <c r="K6321" s="71">
        <v>0</v>
      </c>
      <c r="L6321" s="71">
        <v>0</v>
      </c>
      <c r="M6321" s="71">
        <v>0</v>
      </c>
      <c r="N6321" s="25">
        <v>0</v>
      </c>
      <c r="O6321" s="32" t="s">
        <v>145</v>
      </c>
      <c r="P6321" s="61" t="s">
        <v>99</v>
      </c>
    </row>
    <row r="6322" spans="1:16" ht="60" x14ac:dyDescent="0.25">
      <c r="A6322" s="70">
        <v>42614</v>
      </c>
      <c r="B6322" s="70">
        <v>42616</v>
      </c>
      <c r="C6322" s="61">
        <v>2016</v>
      </c>
      <c r="D6322" s="11" t="s">
        <v>34</v>
      </c>
      <c r="E6322" s="61" t="s">
        <v>35</v>
      </c>
      <c r="F6322" s="36" t="s">
        <v>75</v>
      </c>
      <c r="G6322" s="61" t="s">
        <v>679</v>
      </c>
      <c r="H6322" s="61" t="s">
        <v>8702</v>
      </c>
      <c r="I6322" s="71">
        <v>0</v>
      </c>
      <c r="J6322" s="71">
        <v>138</v>
      </c>
      <c r="K6322" s="71">
        <v>86</v>
      </c>
      <c r="L6322" s="71">
        <v>0</v>
      </c>
      <c r="M6322" s="71">
        <v>0</v>
      </c>
      <c r="N6322" s="25">
        <v>0</v>
      </c>
      <c r="O6322" s="32">
        <v>0.47299999999999998</v>
      </c>
      <c r="P6322" s="61" t="s">
        <v>99</v>
      </c>
    </row>
    <row r="6323" spans="1:16" ht="72" x14ac:dyDescent="0.25">
      <c r="A6323" s="70">
        <v>42615</v>
      </c>
      <c r="B6323" s="70">
        <v>42617</v>
      </c>
      <c r="C6323" s="61">
        <v>2016</v>
      </c>
      <c r="D6323" s="11" t="s">
        <v>34</v>
      </c>
      <c r="E6323" s="61" t="s">
        <v>35</v>
      </c>
      <c r="F6323" s="36" t="s">
        <v>15</v>
      </c>
      <c r="G6323" s="61" t="s">
        <v>8703</v>
      </c>
      <c r="H6323" s="61" t="s">
        <v>8704</v>
      </c>
      <c r="I6323" s="71">
        <v>0</v>
      </c>
      <c r="J6323" s="71" t="s">
        <v>145</v>
      </c>
      <c r="K6323" s="71">
        <v>0</v>
      </c>
      <c r="L6323" s="71">
        <v>0</v>
      </c>
      <c r="M6323" s="71">
        <v>0</v>
      </c>
      <c r="N6323" s="25">
        <v>0</v>
      </c>
      <c r="O6323" s="32">
        <v>1871.1690000000001</v>
      </c>
      <c r="P6323" s="61" t="s">
        <v>8705</v>
      </c>
    </row>
    <row r="6324" spans="1:16" ht="24" x14ac:dyDescent="0.25">
      <c r="A6324" s="70">
        <v>42615</v>
      </c>
      <c r="B6324" s="70">
        <v>42615</v>
      </c>
      <c r="C6324" s="61">
        <v>2016</v>
      </c>
      <c r="D6324" s="11" t="s">
        <v>34</v>
      </c>
      <c r="E6324" s="61" t="s">
        <v>35</v>
      </c>
      <c r="F6324" s="36" t="s">
        <v>36</v>
      </c>
      <c r="G6324" s="61" t="s">
        <v>336</v>
      </c>
      <c r="H6324" s="61" t="s">
        <v>8692</v>
      </c>
      <c r="I6324" s="71">
        <v>0</v>
      </c>
      <c r="J6324" s="71">
        <v>0</v>
      </c>
      <c r="K6324" s="71">
        <v>0</v>
      </c>
      <c r="L6324" s="71">
        <v>0</v>
      </c>
      <c r="M6324" s="71">
        <v>0</v>
      </c>
      <c r="N6324" s="25" t="s">
        <v>145</v>
      </c>
      <c r="O6324" s="32">
        <v>337.11799999999999</v>
      </c>
      <c r="P6324" s="61" t="s">
        <v>298</v>
      </c>
    </row>
    <row r="6325" spans="1:16" ht="48" x14ac:dyDescent="0.25">
      <c r="A6325" s="70">
        <v>42618</v>
      </c>
      <c r="B6325" s="70">
        <v>42619</v>
      </c>
      <c r="C6325" s="61">
        <v>2016</v>
      </c>
      <c r="D6325" s="11" t="s">
        <v>34</v>
      </c>
      <c r="E6325" s="61" t="s">
        <v>67</v>
      </c>
      <c r="F6325" s="61" t="s">
        <v>72</v>
      </c>
      <c r="G6325" s="61" t="s">
        <v>8706</v>
      </c>
      <c r="H6325" s="61" t="s">
        <v>8707</v>
      </c>
      <c r="I6325" s="71">
        <v>0</v>
      </c>
      <c r="J6325" s="71">
        <v>637026</v>
      </c>
      <c r="K6325" s="71">
        <v>0</v>
      </c>
      <c r="L6325" s="71">
        <v>0</v>
      </c>
      <c r="M6325" s="71">
        <v>0</v>
      </c>
      <c r="N6325" s="25">
        <v>0</v>
      </c>
      <c r="O6325" s="32">
        <v>1429.7593979999999</v>
      </c>
      <c r="P6325" s="61" t="s">
        <v>8705</v>
      </c>
    </row>
    <row r="6326" spans="1:16" ht="120" x14ac:dyDescent="0.25">
      <c r="A6326" s="70">
        <v>42618</v>
      </c>
      <c r="B6326" s="70">
        <v>42620</v>
      </c>
      <c r="C6326" s="61">
        <v>2016</v>
      </c>
      <c r="D6326" s="11" t="s">
        <v>34</v>
      </c>
      <c r="E6326" s="61" t="s">
        <v>67</v>
      </c>
      <c r="F6326" s="36" t="s">
        <v>59</v>
      </c>
      <c r="G6326" s="61" t="s">
        <v>8708</v>
      </c>
      <c r="H6326" s="61" t="s">
        <v>8709</v>
      </c>
      <c r="I6326" s="71">
        <v>0</v>
      </c>
      <c r="J6326" s="71">
        <v>19137</v>
      </c>
      <c r="K6326" s="71">
        <v>0</v>
      </c>
      <c r="L6326" s="71">
        <v>0</v>
      </c>
      <c r="M6326" s="71">
        <v>0</v>
      </c>
      <c r="N6326" s="25">
        <v>0</v>
      </c>
      <c r="O6326" s="32">
        <v>1345.1281550000001</v>
      </c>
      <c r="P6326" s="61" t="s">
        <v>8710</v>
      </c>
    </row>
    <row r="6327" spans="1:16" ht="108" x14ac:dyDescent="0.25">
      <c r="A6327" s="70">
        <v>42619</v>
      </c>
      <c r="B6327" s="70">
        <v>42620</v>
      </c>
      <c r="C6327" s="61">
        <v>2016</v>
      </c>
      <c r="D6327" s="11" t="s">
        <v>34</v>
      </c>
      <c r="E6327" s="61" t="s">
        <v>67</v>
      </c>
      <c r="F6327" s="36" t="s">
        <v>47</v>
      </c>
      <c r="G6327" s="61" t="s">
        <v>8711</v>
      </c>
      <c r="H6327" s="61" t="s">
        <v>8712</v>
      </c>
      <c r="I6327" s="71">
        <v>0</v>
      </c>
      <c r="J6327" s="71">
        <v>10000</v>
      </c>
      <c r="K6327" s="71">
        <v>0</v>
      </c>
      <c r="L6327" s="71">
        <v>0</v>
      </c>
      <c r="M6327" s="71">
        <v>0</v>
      </c>
      <c r="N6327" s="25">
        <v>0</v>
      </c>
      <c r="O6327" s="32">
        <v>163.33535700000002</v>
      </c>
      <c r="P6327" s="61" t="s">
        <v>8705</v>
      </c>
    </row>
    <row r="6328" spans="1:16" ht="48" x14ac:dyDescent="0.25">
      <c r="A6328" s="70">
        <v>42620</v>
      </c>
      <c r="B6328" s="70">
        <v>42620</v>
      </c>
      <c r="C6328" s="61">
        <v>2016</v>
      </c>
      <c r="D6328" s="61" t="s">
        <v>13</v>
      </c>
      <c r="E6328" s="61" t="s">
        <v>125</v>
      </c>
      <c r="F6328" s="36" t="s">
        <v>51</v>
      </c>
      <c r="G6328" s="61" t="s">
        <v>287</v>
      </c>
      <c r="H6328" s="61" t="s">
        <v>8713</v>
      </c>
      <c r="I6328" s="71">
        <v>0</v>
      </c>
      <c r="J6328" s="71">
        <v>1</v>
      </c>
      <c r="K6328" s="71">
        <v>1</v>
      </c>
      <c r="L6328" s="71">
        <v>0</v>
      </c>
      <c r="M6328" s="71">
        <v>0</v>
      </c>
      <c r="N6328" s="25">
        <v>0</v>
      </c>
      <c r="O6328" s="32">
        <v>0.03</v>
      </c>
      <c r="P6328" s="61" t="s">
        <v>99</v>
      </c>
    </row>
    <row r="6329" spans="1:16" ht="84" x14ac:dyDescent="0.25">
      <c r="A6329" s="70">
        <v>42625</v>
      </c>
      <c r="B6329" s="70">
        <v>42625</v>
      </c>
      <c r="C6329" s="61">
        <v>2016</v>
      </c>
      <c r="D6329" s="61" t="s">
        <v>13</v>
      </c>
      <c r="E6329" s="61" t="s">
        <v>112</v>
      </c>
      <c r="F6329" s="36" t="s">
        <v>162</v>
      </c>
      <c r="G6329" s="61" t="s">
        <v>1224</v>
      </c>
      <c r="H6329" s="61" t="s">
        <v>8714</v>
      </c>
      <c r="I6329" s="71">
        <v>0</v>
      </c>
      <c r="J6329" s="71">
        <v>3</v>
      </c>
      <c r="K6329" s="71">
        <v>0</v>
      </c>
      <c r="L6329" s="71">
        <v>0</v>
      </c>
      <c r="M6329" s="71">
        <v>0</v>
      </c>
      <c r="N6329" s="25">
        <v>0</v>
      </c>
      <c r="O6329" s="32">
        <v>0</v>
      </c>
      <c r="P6329" s="61" t="s">
        <v>99</v>
      </c>
    </row>
    <row r="6330" spans="1:16" ht="72" x14ac:dyDescent="0.25">
      <c r="A6330" s="70">
        <v>42625</v>
      </c>
      <c r="B6330" s="70">
        <v>42625</v>
      </c>
      <c r="C6330" s="61">
        <v>2016</v>
      </c>
      <c r="D6330" s="11" t="s">
        <v>34</v>
      </c>
      <c r="E6330" s="61" t="s">
        <v>35</v>
      </c>
      <c r="F6330" s="36" t="s">
        <v>26</v>
      </c>
      <c r="G6330" s="61" t="s">
        <v>2841</v>
      </c>
      <c r="H6330" s="61" t="s">
        <v>8715</v>
      </c>
      <c r="I6330" s="71">
        <v>0</v>
      </c>
      <c r="J6330" s="71">
        <v>400</v>
      </c>
      <c r="K6330" s="71">
        <v>100</v>
      </c>
      <c r="L6330" s="71">
        <v>0</v>
      </c>
      <c r="M6330" s="71">
        <v>0</v>
      </c>
      <c r="N6330" s="25">
        <v>0</v>
      </c>
      <c r="O6330" s="32">
        <v>0.55000000000000004</v>
      </c>
      <c r="P6330" s="61" t="s">
        <v>99</v>
      </c>
    </row>
    <row r="6331" spans="1:16" ht="180" x14ac:dyDescent="0.25">
      <c r="A6331" s="70">
        <v>42627</v>
      </c>
      <c r="B6331" s="70">
        <v>42627</v>
      </c>
      <c r="C6331" s="61">
        <v>2016</v>
      </c>
      <c r="D6331" s="11" t="s">
        <v>34</v>
      </c>
      <c r="E6331" s="61" t="s">
        <v>35</v>
      </c>
      <c r="F6331" s="36" t="s">
        <v>36</v>
      </c>
      <c r="G6331" s="61" t="s">
        <v>8716</v>
      </c>
      <c r="H6331" s="61" t="s">
        <v>11061</v>
      </c>
      <c r="I6331" s="71">
        <v>2</v>
      </c>
      <c r="J6331" s="71">
        <v>8</v>
      </c>
      <c r="K6331" s="71">
        <v>244</v>
      </c>
      <c r="L6331" s="71">
        <v>0</v>
      </c>
      <c r="M6331" s="71">
        <v>0</v>
      </c>
      <c r="N6331" s="25">
        <v>0</v>
      </c>
      <c r="O6331" s="32">
        <v>1.3420000000000001</v>
      </c>
      <c r="P6331" s="61" t="s">
        <v>99</v>
      </c>
    </row>
    <row r="6332" spans="1:16" ht="108" x14ac:dyDescent="0.25">
      <c r="A6332" s="70">
        <v>42632</v>
      </c>
      <c r="B6332" s="70">
        <v>42632</v>
      </c>
      <c r="C6332" s="61">
        <v>2016</v>
      </c>
      <c r="D6332" s="61" t="s">
        <v>13</v>
      </c>
      <c r="E6332" s="61" t="s">
        <v>112</v>
      </c>
      <c r="F6332" s="36" t="s">
        <v>44</v>
      </c>
      <c r="G6332" s="61" t="s">
        <v>8717</v>
      </c>
      <c r="H6332" s="61" t="s">
        <v>8718</v>
      </c>
      <c r="I6332" s="71">
        <v>0</v>
      </c>
      <c r="J6332" s="71">
        <v>452</v>
      </c>
      <c r="K6332" s="71">
        <v>0</v>
      </c>
      <c r="L6332" s="71">
        <v>0</v>
      </c>
      <c r="M6332" s="71">
        <v>0</v>
      </c>
      <c r="N6332" s="25">
        <v>0</v>
      </c>
      <c r="O6332" s="32">
        <v>0.1</v>
      </c>
      <c r="P6332" s="61" t="s">
        <v>99</v>
      </c>
    </row>
    <row r="6333" spans="1:16" ht="60" x14ac:dyDescent="0.25">
      <c r="A6333" s="70">
        <v>42633</v>
      </c>
      <c r="B6333" s="70">
        <v>42633</v>
      </c>
      <c r="C6333" s="61">
        <v>2016</v>
      </c>
      <c r="D6333" s="61" t="s">
        <v>115</v>
      </c>
      <c r="E6333" s="61" t="s">
        <v>116</v>
      </c>
      <c r="F6333" s="36" t="s">
        <v>51</v>
      </c>
      <c r="G6333" s="61" t="s">
        <v>357</v>
      </c>
      <c r="H6333" s="61" t="s">
        <v>8719</v>
      </c>
      <c r="I6333" s="71">
        <v>3</v>
      </c>
      <c r="J6333" s="71">
        <v>38</v>
      </c>
      <c r="K6333" s="71">
        <v>0</v>
      </c>
      <c r="L6333" s="71">
        <v>0</v>
      </c>
      <c r="M6333" s="71">
        <v>0</v>
      </c>
      <c r="N6333" s="25">
        <v>0</v>
      </c>
      <c r="O6333" s="32">
        <v>0.1</v>
      </c>
      <c r="P6333" s="61" t="s">
        <v>99</v>
      </c>
    </row>
    <row r="6334" spans="1:16" ht="48" x14ac:dyDescent="0.25">
      <c r="A6334" s="70">
        <v>42634</v>
      </c>
      <c r="B6334" s="70">
        <v>42634</v>
      </c>
      <c r="C6334" s="61">
        <v>2016</v>
      </c>
      <c r="D6334" s="11" t="s">
        <v>34</v>
      </c>
      <c r="E6334" s="61" t="s">
        <v>35</v>
      </c>
      <c r="F6334" s="36" t="s">
        <v>75</v>
      </c>
      <c r="G6334" s="61" t="s">
        <v>8720</v>
      </c>
      <c r="H6334" s="61" t="s">
        <v>8721</v>
      </c>
      <c r="I6334" s="71">
        <v>0</v>
      </c>
      <c r="J6334" s="71">
        <v>50</v>
      </c>
      <c r="K6334" s="71">
        <v>10</v>
      </c>
      <c r="L6334" s="71">
        <v>0</v>
      </c>
      <c r="M6334" s="71">
        <v>0</v>
      </c>
      <c r="N6334" s="25">
        <v>0</v>
      </c>
      <c r="O6334" s="32">
        <v>1.0500000000000001E-2</v>
      </c>
      <c r="P6334" s="61" t="s">
        <v>99</v>
      </c>
    </row>
    <row r="6335" spans="1:16" ht="60" x14ac:dyDescent="0.25">
      <c r="A6335" s="70">
        <v>42635</v>
      </c>
      <c r="B6335" s="70">
        <v>42635</v>
      </c>
      <c r="C6335" s="61">
        <v>2016</v>
      </c>
      <c r="D6335" s="61" t="s">
        <v>13</v>
      </c>
      <c r="E6335" s="61" t="s">
        <v>112</v>
      </c>
      <c r="F6335" s="36" t="s">
        <v>19</v>
      </c>
      <c r="G6335" s="61" t="s">
        <v>8722</v>
      </c>
      <c r="H6335" s="61" t="s">
        <v>8723</v>
      </c>
      <c r="I6335" s="71">
        <v>3</v>
      </c>
      <c r="J6335" s="71">
        <v>5</v>
      </c>
      <c r="K6335" s="71">
        <v>0</v>
      </c>
      <c r="L6335" s="71">
        <v>0</v>
      </c>
      <c r="M6335" s="71">
        <v>0</v>
      </c>
      <c r="N6335" s="25">
        <v>0</v>
      </c>
      <c r="O6335" s="32">
        <v>0.1</v>
      </c>
      <c r="P6335" s="61" t="s">
        <v>99</v>
      </c>
    </row>
    <row r="6336" spans="1:16" ht="96" x14ac:dyDescent="0.25">
      <c r="A6336" s="70">
        <v>42637</v>
      </c>
      <c r="B6336" s="70">
        <v>42637</v>
      </c>
      <c r="C6336" s="61">
        <v>2016</v>
      </c>
      <c r="D6336" s="61" t="s">
        <v>13</v>
      </c>
      <c r="E6336" s="61" t="s">
        <v>112</v>
      </c>
      <c r="F6336" s="36" t="s">
        <v>162</v>
      </c>
      <c r="G6336" s="61" t="s">
        <v>162</v>
      </c>
      <c r="H6336" s="61" t="s">
        <v>8724</v>
      </c>
      <c r="I6336" s="71">
        <v>0</v>
      </c>
      <c r="J6336" s="71">
        <v>31</v>
      </c>
      <c r="K6336" s="71">
        <v>0</v>
      </c>
      <c r="L6336" s="71">
        <v>0</v>
      </c>
      <c r="M6336" s="71">
        <v>0</v>
      </c>
      <c r="N6336" s="25">
        <v>0</v>
      </c>
      <c r="O6336" s="32" t="s">
        <v>145</v>
      </c>
      <c r="P6336" s="61" t="s">
        <v>99</v>
      </c>
    </row>
    <row r="6337" spans="1:16" ht="228" x14ac:dyDescent="0.25">
      <c r="A6337" s="70">
        <v>42638</v>
      </c>
      <c r="B6337" s="70">
        <v>42638</v>
      </c>
      <c r="C6337" s="61">
        <v>2016</v>
      </c>
      <c r="D6337" s="11" t="s">
        <v>34</v>
      </c>
      <c r="E6337" s="61" t="s">
        <v>35</v>
      </c>
      <c r="F6337" s="36" t="s">
        <v>165</v>
      </c>
      <c r="G6337" s="61" t="s">
        <v>799</v>
      </c>
      <c r="H6337" s="61" t="s">
        <v>8725</v>
      </c>
      <c r="I6337" s="71">
        <v>0</v>
      </c>
      <c r="J6337" s="71">
        <v>3000</v>
      </c>
      <c r="K6337" s="71">
        <v>600</v>
      </c>
      <c r="L6337" s="71">
        <v>6</v>
      </c>
      <c r="M6337" s="71">
        <v>0</v>
      </c>
      <c r="N6337" s="25">
        <v>27.8</v>
      </c>
      <c r="O6337" s="32">
        <v>3.3</v>
      </c>
      <c r="P6337" s="61" t="s">
        <v>99</v>
      </c>
    </row>
    <row r="6338" spans="1:16" ht="72" x14ac:dyDescent="0.25">
      <c r="A6338" s="70">
        <v>42640</v>
      </c>
      <c r="B6338" s="70">
        <v>42640</v>
      </c>
      <c r="C6338" s="61">
        <v>2016</v>
      </c>
      <c r="D6338" s="61" t="s">
        <v>13</v>
      </c>
      <c r="E6338" s="61" t="s">
        <v>125</v>
      </c>
      <c r="F6338" s="36" t="s">
        <v>62</v>
      </c>
      <c r="G6338" s="61" t="s">
        <v>8726</v>
      </c>
      <c r="H6338" s="61" t="s">
        <v>8727</v>
      </c>
      <c r="I6338" s="71">
        <v>0</v>
      </c>
      <c r="J6338" s="71">
        <v>3</v>
      </c>
      <c r="K6338" s="71">
        <v>0</v>
      </c>
      <c r="L6338" s="71">
        <v>0</v>
      </c>
      <c r="M6338" s="71">
        <v>0</v>
      </c>
      <c r="N6338" s="25">
        <v>0</v>
      </c>
      <c r="O6338" s="32">
        <v>0.05</v>
      </c>
      <c r="P6338" s="61" t="s">
        <v>99</v>
      </c>
    </row>
    <row r="6339" spans="1:16" ht="48" x14ac:dyDescent="0.25">
      <c r="A6339" s="70">
        <v>42640</v>
      </c>
      <c r="B6339" s="70">
        <v>42641</v>
      </c>
      <c r="C6339" s="61">
        <v>2016</v>
      </c>
      <c r="D6339" s="11" t="s">
        <v>34</v>
      </c>
      <c r="E6339" s="61" t="s">
        <v>35</v>
      </c>
      <c r="F6339" s="36" t="s">
        <v>162</v>
      </c>
      <c r="G6339" s="61" t="s">
        <v>8728</v>
      </c>
      <c r="H6339" s="61" t="s">
        <v>8729</v>
      </c>
      <c r="I6339" s="71">
        <v>0</v>
      </c>
      <c r="J6339" s="71">
        <v>0</v>
      </c>
      <c r="K6339" s="71">
        <v>0</v>
      </c>
      <c r="L6339" s="71">
        <v>0</v>
      </c>
      <c r="M6339" s="71">
        <v>0</v>
      </c>
      <c r="N6339" s="25">
        <v>0</v>
      </c>
      <c r="O6339" s="32">
        <v>269.42399999999998</v>
      </c>
      <c r="P6339" s="61" t="s">
        <v>298</v>
      </c>
    </row>
    <row r="6340" spans="1:16" ht="84" x14ac:dyDescent="0.25">
      <c r="A6340" s="70">
        <v>42640</v>
      </c>
      <c r="B6340" s="70">
        <v>42640</v>
      </c>
      <c r="C6340" s="61">
        <v>2016</v>
      </c>
      <c r="D6340" s="61" t="s">
        <v>104</v>
      </c>
      <c r="E6340" s="11" t="s">
        <v>276</v>
      </c>
      <c r="F6340" s="36" t="s">
        <v>155</v>
      </c>
      <c r="G6340" s="61" t="s">
        <v>3879</v>
      </c>
      <c r="H6340" s="61" t="s">
        <v>8730</v>
      </c>
      <c r="I6340" s="71">
        <v>0</v>
      </c>
      <c r="J6340" s="71">
        <v>4</v>
      </c>
      <c r="K6340" s="71">
        <v>0</v>
      </c>
      <c r="L6340" s="71">
        <v>0</v>
      </c>
      <c r="M6340" s="71">
        <v>0</v>
      </c>
      <c r="N6340" s="25">
        <v>0</v>
      </c>
      <c r="O6340" s="32" t="s">
        <v>145</v>
      </c>
      <c r="P6340" s="61" t="s">
        <v>99</v>
      </c>
    </row>
    <row r="6341" spans="1:16" ht="72" x14ac:dyDescent="0.25">
      <c r="A6341" s="70">
        <v>42641</v>
      </c>
      <c r="B6341" s="70">
        <v>42641</v>
      </c>
      <c r="C6341" s="61">
        <v>2016</v>
      </c>
      <c r="D6341" s="61" t="s">
        <v>13</v>
      </c>
      <c r="E6341" s="61" t="s">
        <v>112</v>
      </c>
      <c r="F6341" s="36" t="s">
        <v>47</v>
      </c>
      <c r="G6341" s="61" t="s">
        <v>4584</v>
      </c>
      <c r="H6341" s="61" t="s">
        <v>8731</v>
      </c>
      <c r="I6341" s="71">
        <v>0</v>
      </c>
      <c r="J6341" s="71">
        <v>449</v>
      </c>
      <c r="K6341" s="71">
        <v>0</v>
      </c>
      <c r="L6341" s="71">
        <v>0</v>
      </c>
      <c r="M6341" s="71">
        <v>0</v>
      </c>
      <c r="N6341" s="25">
        <v>0</v>
      </c>
      <c r="O6341" s="32">
        <v>0.05</v>
      </c>
      <c r="P6341" s="61" t="s">
        <v>99</v>
      </c>
    </row>
    <row r="6342" spans="1:16" ht="60" x14ac:dyDescent="0.25">
      <c r="A6342" s="70">
        <v>42643</v>
      </c>
      <c r="B6342" s="70">
        <v>42643</v>
      </c>
      <c r="C6342" s="61">
        <v>2016</v>
      </c>
      <c r="D6342" s="61" t="s">
        <v>115</v>
      </c>
      <c r="E6342" s="61" t="s">
        <v>116</v>
      </c>
      <c r="F6342" s="36" t="s">
        <v>162</v>
      </c>
      <c r="G6342" s="61" t="s">
        <v>8732</v>
      </c>
      <c r="H6342" s="61" t="s">
        <v>8733</v>
      </c>
      <c r="I6342" s="71">
        <v>1</v>
      </c>
      <c r="J6342" s="71">
        <v>14</v>
      </c>
      <c r="K6342" s="71">
        <v>0</v>
      </c>
      <c r="L6342" s="71">
        <v>0</v>
      </c>
      <c r="M6342" s="71">
        <v>0</v>
      </c>
      <c r="N6342" s="25">
        <v>0</v>
      </c>
      <c r="O6342" s="32">
        <v>0.1</v>
      </c>
      <c r="P6342" s="61" t="s">
        <v>99</v>
      </c>
    </row>
    <row r="6343" spans="1:16" ht="72" x14ac:dyDescent="0.25">
      <c r="A6343" s="70">
        <v>42644</v>
      </c>
      <c r="B6343" s="70">
        <v>42644</v>
      </c>
      <c r="C6343" s="61">
        <v>2016</v>
      </c>
      <c r="D6343" s="61" t="s">
        <v>115</v>
      </c>
      <c r="E6343" s="61" t="s">
        <v>116</v>
      </c>
      <c r="F6343" s="36" t="s">
        <v>162</v>
      </c>
      <c r="G6343" s="61" t="s">
        <v>8734</v>
      </c>
      <c r="H6343" s="61" t="s">
        <v>8735</v>
      </c>
      <c r="I6343" s="71">
        <v>13</v>
      </c>
      <c r="J6343" s="71">
        <v>2</v>
      </c>
      <c r="K6343" s="71">
        <v>0</v>
      </c>
      <c r="L6343" s="71">
        <v>0</v>
      </c>
      <c r="M6343" s="71">
        <v>0</v>
      </c>
      <c r="N6343" s="25">
        <v>0</v>
      </c>
      <c r="O6343" s="32">
        <v>0.05</v>
      </c>
      <c r="P6343" s="61" t="s">
        <v>99</v>
      </c>
    </row>
    <row r="6344" spans="1:16" ht="72" x14ac:dyDescent="0.25">
      <c r="A6344" s="70">
        <v>42649</v>
      </c>
      <c r="B6344" s="70">
        <v>42649</v>
      </c>
      <c r="C6344" s="61">
        <v>2016</v>
      </c>
      <c r="D6344" s="61" t="s">
        <v>115</v>
      </c>
      <c r="E6344" s="61" t="s">
        <v>116</v>
      </c>
      <c r="F6344" s="36" t="s">
        <v>162</v>
      </c>
      <c r="G6344" s="61" t="s">
        <v>2794</v>
      </c>
      <c r="H6344" s="61" t="s">
        <v>8736</v>
      </c>
      <c r="I6344" s="71">
        <v>1</v>
      </c>
      <c r="J6344" s="71">
        <v>1</v>
      </c>
      <c r="K6344" s="71">
        <v>0</v>
      </c>
      <c r="L6344" s="71">
        <v>0</v>
      </c>
      <c r="M6344" s="71">
        <v>0</v>
      </c>
      <c r="N6344" s="25">
        <v>0</v>
      </c>
      <c r="O6344" s="32">
        <v>0.5</v>
      </c>
      <c r="P6344" s="61" t="s">
        <v>99</v>
      </c>
    </row>
    <row r="6345" spans="1:16" ht="48" x14ac:dyDescent="0.25">
      <c r="A6345" s="70">
        <v>42651</v>
      </c>
      <c r="B6345" s="70">
        <v>42651</v>
      </c>
      <c r="C6345" s="61">
        <v>2016</v>
      </c>
      <c r="D6345" s="11" t="s">
        <v>34</v>
      </c>
      <c r="E6345" s="61" t="s">
        <v>35</v>
      </c>
      <c r="F6345" s="36" t="s">
        <v>162</v>
      </c>
      <c r="G6345" s="61" t="s">
        <v>8737</v>
      </c>
      <c r="H6345" s="61" t="s">
        <v>8738</v>
      </c>
      <c r="I6345" s="71">
        <v>0</v>
      </c>
      <c r="J6345" s="71">
        <v>150</v>
      </c>
      <c r="K6345" s="71">
        <v>146</v>
      </c>
      <c r="L6345" s="71">
        <v>0</v>
      </c>
      <c r="M6345" s="71">
        <v>0</v>
      </c>
      <c r="N6345" s="25">
        <v>0</v>
      </c>
      <c r="O6345" s="32">
        <v>0.80300000000000005</v>
      </c>
      <c r="P6345" s="61" t="s">
        <v>99</v>
      </c>
    </row>
    <row r="6346" spans="1:16" ht="72" x14ac:dyDescent="0.25">
      <c r="A6346" s="70">
        <v>42652</v>
      </c>
      <c r="B6346" s="70">
        <v>42652</v>
      </c>
      <c r="C6346" s="61">
        <v>2016</v>
      </c>
      <c r="D6346" s="61" t="s">
        <v>115</v>
      </c>
      <c r="E6346" s="61" t="s">
        <v>116</v>
      </c>
      <c r="F6346" s="61" t="s">
        <v>77</v>
      </c>
      <c r="G6346" s="61" t="s">
        <v>2681</v>
      </c>
      <c r="H6346" s="61" t="s">
        <v>8739</v>
      </c>
      <c r="I6346" s="71">
        <v>12</v>
      </c>
      <c r="J6346" s="71">
        <v>17</v>
      </c>
      <c r="K6346" s="71">
        <v>0</v>
      </c>
      <c r="L6346" s="71">
        <v>0</v>
      </c>
      <c r="M6346" s="71">
        <v>0</v>
      </c>
      <c r="N6346" s="25">
        <v>0</v>
      </c>
      <c r="O6346" s="32">
        <v>0.1</v>
      </c>
      <c r="P6346" s="61" t="s">
        <v>99</v>
      </c>
    </row>
    <row r="6347" spans="1:16" ht="48" x14ac:dyDescent="0.25">
      <c r="A6347" s="70">
        <v>42653</v>
      </c>
      <c r="B6347" s="70">
        <v>42653</v>
      </c>
      <c r="C6347" s="61">
        <v>2016</v>
      </c>
      <c r="D6347" s="61" t="s">
        <v>115</v>
      </c>
      <c r="E6347" s="61" t="s">
        <v>116</v>
      </c>
      <c r="F6347" s="36" t="s">
        <v>69</v>
      </c>
      <c r="G6347" s="61" t="s">
        <v>733</v>
      </c>
      <c r="H6347" s="61" t="s">
        <v>8740</v>
      </c>
      <c r="I6347" s="71">
        <v>2</v>
      </c>
      <c r="J6347" s="71">
        <v>1</v>
      </c>
      <c r="K6347" s="71">
        <v>0</v>
      </c>
      <c r="L6347" s="71">
        <v>0</v>
      </c>
      <c r="M6347" s="71">
        <v>0</v>
      </c>
      <c r="N6347" s="25">
        <v>0</v>
      </c>
      <c r="O6347" s="32">
        <v>1</v>
      </c>
      <c r="P6347" s="61" t="s">
        <v>99</v>
      </c>
    </row>
    <row r="6348" spans="1:16" ht="60" x14ac:dyDescent="0.25">
      <c r="A6348" s="70">
        <v>42660</v>
      </c>
      <c r="B6348" s="70">
        <v>42660</v>
      </c>
      <c r="C6348" s="61">
        <v>2016</v>
      </c>
      <c r="D6348" s="61" t="s">
        <v>115</v>
      </c>
      <c r="E6348" s="61" t="s">
        <v>116</v>
      </c>
      <c r="F6348" s="61" t="s">
        <v>100</v>
      </c>
      <c r="G6348" s="61" t="s">
        <v>2193</v>
      </c>
      <c r="H6348" s="61" t="s">
        <v>8741</v>
      </c>
      <c r="I6348" s="71">
        <v>0</v>
      </c>
      <c r="J6348" s="71">
        <v>0</v>
      </c>
      <c r="K6348" s="71">
        <v>0</v>
      </c>
      <c r="L6348" s="71">
        <v>0</v>
      </c>
      <c r="M6348" s="71">
        <v>0</v>
      </c>
      <c r="N6348" s="25">
        <v>0</v>
      </c>
      <c r="O6348" s="32">
        <v>0.14000000000000001</v>
      </c>
      <c r="P6348" s="61" t="s">
        <v>99</v>
      </c>
    </row>
    <row r="6349" spans="1:16" ht="72" x14ac:dyDescent="0.25">
      <c r="A6349" s="70">
        <v>42664</v>
      </c>
      <c r="B6349" s="70">
        <v>42664</v>
      </c>
      <c r="C6349" s="61">
        <v>2016</v>
      </c>
      <c r="D6349" s="61" t="s">
        <v>13</v>
      </c>
      <c r="E6349" s="61" t="s">
        <v>149</v>
      </c>
      <c r="F6349" s="36" t="s">
        <v>59</v>
      </c>
      <c r="G6349" s="61" t="s">
        <v>523</v>
      </c>
      <c r="H6349" s="61" t="s">
        <v>8742</v>
      </c>
      <c r="I6349" s="71">
        <v>0</v>
      </c>
      <c r="J6349" s="71">
        <v>479</v>
      </c>
      <c r="K6349" s="71">
        <v>0</v>
      </c>
      <c r="L6349" s="71">
        <v>0</v>
      </c>
      <c r="M6349" s="71">
        <v>0</v>
      </c>
      <c r="N6349" s="25">
        <v>0</v>
      </c>
      <c r="O6349" s="32" t="s">
        <v>145</v>
      </c>
      <c r="P6349" s="61" t="s">
        <v>99</v>
      </c>
    </row>
    <row r="6350" spans="1:16" ht="144" x14ac:dyDescent="0.25">
      <c r="A6350" s="70">
        <v>42664</v>
      </c>
      <c r="B6350" s="70">
        <v>42664</v>
      </c>
      <c r="C6350" s="61">
        <v>2016</v>
      </c>
      <c r="D6350" s="61" t="s">
        <v>13</v>
      </c>
      <c r="E6350" s="61" t="s">
        <v>112</v>
      </c>
      <c r="F6350" s="36" t="s">
        <v>69</v>
      </c>
      <c r="G6350" s="61" t="s">
        <v>2839</v>
      </c>
      <c r="H6350" s="61" t="s">
        <v>8743</v>
      </c>
      <c r="I6350" s="71">
        <v>0</v>
      </c>
      <c r="J6350" s="71">
        <v>466</v>
      </c>
      <c r="K6350" s="71">
        <v>0</v>
      </c>
      <c r="L6350" s="71">
        <v>0</v>
      </c>
      <c r="M6350" s="71">
        <v>0</v>
      </c>
      <c r="N6350" s="25">
        <v>0</v>
      </c>
      <c r="O6350" s="32">
        <v>0.1</v>
      </c>
      <c r="P6350" s="61" t="s">
        <v>99</v>
      </c>
    </row>
    <row r="6351" spans="1:16" ht="120" x14ac:dyDescent="0.25">
      <c r="A6351" s="70">
        <v>42664</v>
      </c>
      <c r="B6351" s="70">
        <v>42664</v>
      </c>
      <c r="C6351" s="61">
        <v>2016</v>
      </c>
      <c r="D6351" s="61" t="s">
        <v>13</v>
      </c>
      <c r="E6351" s="61" t="s">
        <v>149</v>
      </c>
      <c r="F6351" s="36" t="s">
        <v>55</v>
      </c>
      <c r="G6351" s="61" t="s">
        <v>369</v>
      </c>
      <c r="H6351" s="61" t="s">
        <v>8744</v>
      </c>
      <c r="I6351" s="71">
        <v>0</v>
      </c>
      <c r="J6351" s="71">
        <v>617</v>
      </c>
      <c r="K6351" s="71">
        <v>0</v>
      </c>
      <c r="L6351" s="71">
        <v>0</v>
      </c>
      <c r="M6351" s="71">
        <v>0</v>
      </c>
      <c r="N6351" s="25">
        <v>0</v>
      </c>
      <c r="O6351" s="32" t="s">
        <v>145</v>
      </c>
      <c r="P6351" s="61" t="s">
        <v>99</v>
      </c>
    </row>
    <row r="6352" spans="1:16" ht="96" x14ac:dyDescent="0.25">
      <c r="A6352" s="70">
        <v>42666</v>
      </c>
      <c r="B6352" s="70">
        <v>42666</v>
      </c>
      <c r="C6352" s="61">
        <v>2016</v>
      </c>
      <c r="D6352" s="11" t="s">
        <v>34</v>
      </c>
      <c r="E6352" s="61" t="s">
        <v>35</v>
      </c>
      <c r="F6352" s="61" t="s">
        <v>32</v>
      </c>
      <c r="G6352" s="61" t="s">
        <v>8745</v>
      </c>
      <c r="H6352" s="61" t="s">
        <v>8746</v>
      </c>
      <c r="I6352" s="71">
        <v>0</v>
      </c>
      <c r="J6352" s="71">
        <v>0</v>
      </c>
      <c r="K6352" s="71">
        <v>527</v>
      </c>
      <c r="L6352" s="71">
        <v>0</v>
      </c>
      <c r="M6352" s="71"/>
      <c r="N6352" s="25">
        <v>0</v>
      </c>
      <c r="O6352" s="32">
        <v>0.55335000000000001</v>
      </c>
      <c r="P6352" s="61" t="s">
        <v>99</v>
      </c>
    </row>
    <row r="6353" spans="1:16" ht="72" x14ac:dyDescent="0.25">
      <c r="A6353" s="70">
        <v>42671</v>
      </c>
      <c r="B6353" s="70">
        <v>42671</v>
      </c>
      <c r="C6353" s="61">
        <v>2016</v>
      </c>
      <c r="D6353" s="61" t="s">
        <v>115</v>
      </c>
      <c r="E6353" s="61" t="s">
        <v>116</v>
      </c>
      <c r="F6353" s="36" t="s">
        <v>69</v>
      </c>
      <c r="G6353" s="61" t="s">
        <v>667</v>
      </c>
      <c r="H6353" s="61" t="s">
        <v>8747</v>
      </c>
      <c r="I6353" s="71">
        <v>0</v>
      </c>
      <c r="J6353" s="71">
        <v>0</v>
      </c>
      <c r="K6353" s="71">
        <v>0</v>
      </c>
      <c r="L6353" s="71">
        <v>0</v>
      </c>
      <c r="M6353" s="71">
        <v>0</v>
      </c>
      <c r="N6353" s="25">
        <v>0</v>
      </c>
      <c r="O6353" s="32">
        <v>1.2</v>
      </c>
      <c r="P6353" s="61" t="s">
        <v>99</v>
      </c>
    </row>
    <row r="6354" spans="1:16" ht="72" x14ac:dyDescent="0.25">
      <c r="A6354" s="70">
        <v>42674</v>
      </c>
      <c r="B6354" s="70">
        <v>42674</v>
      </c>
      <c r="C6354" s="61">
        <v>2016</v>
      </c>
      <c r="D6354" s="11" t="s">
        <v>34</v>
      </c>
      <c r="E6354" s="61" t="s">
        <v>50</v>
      </c>
      <c r="F6354" s="36" t="s">
        <v>55</v>
      </c>
      <c r="G6354" s="61" t="s">
        <v>8748</v>
      </c>
      <c r="H6354" s="61" t="s">
        <v>8749</v>
      </c>
      <c r="I6354" s="71">
        <v>0</v>
      </c>
      <c r="J6354" s="71">
        <v>17</v>
      </c>
      <c r="K6354" s="71">
        <v>11</v>
      </c>
      <c r="L6354" s="71">
        <v>0</v>
      </c>
      <c r="M6354" s="71">
        <v>0</v>
      </c>
      <c r="N6354" s="25">
        <v>0</v>
      </c>
      <c r="O6354" s="32">
        <v>7.4999999999999997E-2</v>
      </c>
      <c r="P6354" s="61" t="s">
        <v>99</v>
      </c>
    </row>
    <row r="6355" spans="1:16" ht="216" x14ac:dyDescent="0.25">
      <c r="A6355" s="70">
        <v>42675</v>
      </c>
      <c r="B6355" s="70">
        <v>42675</v>
      </c>
      <c r="C6355" s="61">
        <v>2016</v>
      </c>
      <c r="D6355" s="61" t="s">
        <v>13</v>
      </c>
      <c r="E6355" s="61" t="s">
        <v>173</v>
      </c>
      <c r="F6355" s="61" t="s">
        <v>92</v>
      </c>
      <c r="G6355" s="61" t="s">
        <v>8750</v>
      </c>
      <c r="H6355" s="61" t="s">
        <v>8751</v>
      </c>
      <c r="I6355" s="71">
        <v>0</v>
      </c>
      <c r="J6355" s="71">
        <v>137</v>
      </c>
      <c r="K6355" s="71">
        <v>50</v>
      </c>
      <c r="L6355" s="71">
        <v>0</v>
      </c>
      <c r="M6355" s="71">
        <v>0</v>
      </c>
      <c r="N6355" s="25">
        <v>0</v>
      </c>
      <c r="O6355" s="32" t="s">
        <v>145</v>
      </c>
      <c r="P6355" s="61" t="s">
        <v>99</v>
      </c>
    </row>
    <row r="6356" spans="1:16" ht="24" x14ac:dyDescent="0.25">
      <c r="A6356" s="70">
        <v>42677</v>
      </c>
      <c r="B6356" s="70">
        <v>42678</v>
      </c>
      <c r="C6356" s="61">
        <v>2016</v>
      </c>
      <c r="D6356" s="11" t="s">
        <v>34</v>
      </c>
      <c r="E6356" s="61" t="s">
        <v>50</v>
      </c>
      <c r="F6356" s="36" t="s">
        <v>21</v>
      </c>
      <c r="G6356" s="61" t="s">
        <v>8752</v>
      </c>
      <c r="H6356" s="61" t="s">
        <v>8753</v>
      </c>
      <c r="I6356" s="71">
        <v>0</v>
      </c>
      <c r="J6356" s="71">
        <v>0</v>
      </c>
      <c r="K6356" s="71">
        <v>0</v>
      </c>
      <c r="L6356" s="71">
        <v>0</v>
      </c>
      <c r="M6356" s="71">
        <v>0</v>
      </c>
      <c r="N6356" s="25">
        <v>0</v>
      </c>
      <c r="O6356" s="32">
        <v>116.16539999999999</v>
      </c>
      <c r="P6356" s="61" t="s">
        <v>298</v>
      </c>
    </row>
    <row r="6357" spans="1:16" ht="84" x14ac:dyDescent="0.25">
      <c r="A6357" s="70">
        <v>42677</v>
      </c>
      <c r="B6357" s="70">
        <v>42677</v>
      </c>
      <c r="C6357" s="61">
        <v>2016</v>
      </c>
      <c r="D6357" s="11" t="s">
        <v>34</v>
      </c>
      <c r="E6357" s="61" t="s">
        <v>35</v>
      </c>
      <c r="F6357" s="36" t="s">
        <v>69</v>
      </c>
      <c r="G6357" s="61" t="s">
        <v>8754</v>
      </c>
      <c r="H6357" s="61" t="s">
        <v>8755</v>
      </c>
      <c r="I6357" s="71">
        <v>0</v>
      </c>
      <c r="J6357" s="71">
        <v>104</v>
      </c>
      <c r="K6357" s="71">
        <v>8000</v>
      </c>
      <c r="L6357" s="71">
        <v>0</v>
      </c>
      <c r="M6357" s="71">
        <v>0</v>
      </c>
      <c r="N6357" s="25">
        <v>0</v>
      </c>
      <c r="O6357" s="32">
        <v>103.67700000000001</v>
      </c>
      <c r="P6357" s="36" t="s">
        <v>4834</v>
      </c>
    </row>
    <row r="6358" spans="1:16" ht="72" x14ac:dyDescent="0.25">
      <c r="A6358" s="70">
        <v>42678</v>
      </c>
      <c r="B6358" s="70">
        <v>42678</v>
      </c>
      <c r="C6358" s="61">
        <v>2016</v>
      </c>
      <c r="D6358" s="61" t="s">
        <v>115</v>
      </c>
      <c r="E6358" s="61" t="s">
        <v>116</v>
      </c>
      <c r="F6358" s="36" t="s">
        <v>162</v>
      </c>
      <c r="G6358" s="61" t="s">
        <v>7504</v>
      </c>
      <c r="H6358" s="61" t="s">
        <v>8749</v>
      </c>
      <c r="I6358" s="71">
        <v>4</v>
      </c>
      <c r="J6358" s="71">
        <v>11</v>
      </c>
      <c r="K6358" s="71">
        <v>0</v>
      </c>
      <c r="L6358" s="71">
        <v>0</v>
      </c>
      <c r="M6358" s="71">
        <v>0</v>
      </c>
      <c r="N6358" s="25">
        <v>0</v>
      </c>
      <c r="O6358" s="32">
        <v>0.1</v>
      </c>
      <c r="P6358" s="61" t="s">
        <v>99</v>
      </c>
    </row>
    <row r="6359" spans="1:16" ht="108" x14ac:dyDescent="0.25">
      <c r="A6359" s="70">
        <v>42682</v>
      </c>
      <c r="B6359" s="70">
        <v>42682</v>
      </c>
      <c r="C6359" s="61">
        <v>2016</v>
      </c>
      <c r="D6359" s="11" t="s">
        <v>34</v>
      </c>
      <c r="E6359" s="61" t="s">
        <v>35</v>
      </c>
      <c r="F6359" s="36" t="s">
        <v>69</v>
      </c>
      <c r="G6359" s="61" t="s">
        <v>2839</v>
      </c>
      <c r="H6359" s="61" t="s">
        <v>8756</v>
      </c>
      <c r="I6359" s="71">
        <v>1</v>
      </c>
      <c r="J6359" s="71">
        <v>0</v>
      </c>
      <c r="K6359" s="71">
        <v>0</v>
      </c>
      <c r="L6359" s="71">
        <v>0</v>
      </c>
      <c r="M6359" s="71">
        <v>0</v>
      </c>
      <c r="N6359" s="25">
        <v>0</v>
      </c>
      <c r="O6359" s="32" t="s">
        <v>145</v>
      </c>
      <c r="P6359" s="61" t="s">
        <v>99</v>
      </c>
    </row>
    <row r="6360" spans="1:16" ht="84" x14ac:dyDescent="0.25">
      <c r="A6360" s="70">
        <v>42682</v>
      </c>
      <c r="B6360" s="70">
        <v>42682</v>
      </c>
      <c r="C6360" s="61">
        <v>2016</v>
      </c>
      <c r="D6360" s="11" t="s">
        <v>34</v>
      </c>
      <c r="E6360" s="61" t="s">
        <v>35</v>
      </c>
      <c r="F6360" s="36" t="s">
        <v>75</v>
      </c>
      <c r="G6360" s="61" t="s">
        <v>4434</v>
      </c>
      <c r="H6360" s="61" t="s">
        <v>8757</v>
      </c>
      <c r="I6360" s="71">
        <v>1</v>
      </c>
      <c r="J6360" s="71">
        <v>0</v>
      </c>
      <c r="K6360" s="71">
        <v>0</v>
      </c>
      <c r="L6360" s="71">
        <v>0</v>
      </c>
      <c r="M6360" s="71">
        <v>0</v>
      </c>
      <c r="N6360" s="25">
        <v>0</v>
      </c>
      <c r="O6360" s="32" t="s">
        <v>145</v>
      </c>
      <c r="P6360" s="61" t="s">
        <v>99</v>
      </c>
    </row>
    <row r="6361" spans="1:16" ht="96" x14ac:dyDescent="0.25">
      <c r="A6361" s="70">
        <v>42686</v>
      </c>
      <c r="B6361" s="70">
        <v>42686</v>
      </c>
      <c r="C6361" s="61">
        <v>2016</v>
      </c>
      <c r="D6361" s="11" t="s">
        <v>34</v>
      </c>
      <c r="E6361" s="61" t="s">
        <v>35</v>
      </c>
      <c r="F6361" s="61" t="s">
        <v>598</v>
      </c>
      <c r="G6361" s="61" t="s">
        <v>8758</v>
      </c>
      <c r="H6361" s="61" t="s">
        <v>8759</v>
      </c>
      <c r="I6361" s="71">
        <v>0</v>
      </c>
      <c r="J6361" s="71">
        <v>1856</v>
      </c>
      <c r="K6361" s="71">
        <v>464</v>
      </c>
      <c r="L6361" s="71">
        <v>0</v>
      </c>
      <c r="M6361" s="71">
        <v>0</v>
      </c>
      <c r="N6361" s="25">
        <v>0</v>
      </c>
      <c r="O6361" s="32">
        <v>2.552</v>
      </c>
      <c r="P6361" s="61" t="s">
        <v>99</v>
      </c>
    </row>
    <row r="6362" spans="1:16" ht="60" x14ac:dyDescent="0.25">
      <c r="A6362" s="70">
        <v>42687</v>
      </c>
      <c r="B6362" s="70">
        <v>42687</v>
      </c>
      <c r="C6362" s="61">
        <v>2016</v>
      </c>
      <c r="D6362" s="61" t="s">
        <v>115</v>
      </c>
      <c r="E6362" s="61" t="s">
        <v>116</v>
      </c>
      <c r="F6362" s="61" t="s">
        <v>32</v>
      </c>
      <c r="G6362" s="61" t="s">
        <v>2294</v>
      </c>
      <c r="H6362" s="61" t="s">
        <v>8760</v>
      </c>
      <c r="I6362" s="71">
        <v>5</v>
      </c>
      <c r="J6362" s="71">
        <v>30</v>
      </c>
      <c r="K6362" s="71">
        <v>0</v>
      </c>
      <c r="L6362" s="71">
        <v>0</v>
      </c>
      <c r="M6362" s="71">
        <v>0</v>
      </c>
      <c r="N6362" s="25">
        <v>0</v>
      </c>
      <c r="O6362" s="32">
        <v>0.1</v>
      </c>
      <c r="P6362" s="61" t="s">
        <v>99</v>
      </c>
    </row>
    <row r="6363" spans="1:16" ht="96" x14ac:dyDescent="0.25">
      <c r="A6363" s="70">
        <v>42705</v>
      </c>
      <c r="B6363" s="70">
        <v>42705</v>
      </c>
      <c r="C6363" s="61">
        <v>2016</v>
      </c>
      <c r="D6363" s="61" t="s">
        <v>13</v>
      </c>
      <c r="E6363" s="61" t="s">
        <v>173</v>
      </c>
      <c r="F6363" s="36" t="s">
        <v>47</v>
      </c>
      <c r="G6363" s="61" t="s">
        <v>4584</v>
      </c>
      <c r="H6363" s="61" t="s">
        <v>8761</v>
      </c>
      <c r="I6363" s="71">
        <v>0</v>
      </c>
      <c r="J6363" s="71">
        <v>11</v>
      </c>
      <c r="K6363" s="71">
        <v>0</v>
      </c>
      <c r="L6363" s="71">
        <v>0</v>
      </c>
      <c r="M6363" s="71">
        <v>0</v>
      </c>
      <c r="N6363" s="25">
        <v>0</v>
      </c>
      <c r="O6363" s="32">
        <v>0.15</v>
      </c>
      <c r="P6363" s="61" t="s">
        <v>99</v>
      </c>
    </row>
    <row r="6364" spans="1:16" ht="48" x14ac:dyDescent="0.25">
      <c r="A6364" s="70">
        <v>42709</v>
      </c>
      <c r="B6364" s="70">
        <v>42709</v>
      </c>
      <c r="C6364" s="61">
        <v>2016</v>
      </c>
      <c r="D6364" s="61" t="s">
        <v>115</v>
      </c>
      <c r="E6364" s="61" t="s">
        <v>116</v>
      </c>
      <c r="F6364" s="36" t="s">
        <v>162</v>
      </c>
      <c r="G6364" s="61" t="s">
        <v>8762</v>
      </c>
      <c r="H6364" s="61" t="s">
        <v>8763</v>
      </c>
      <c r="I6364" s="71">
        <v>3</v>
      </c>
      <c r="J6364" s="71">
        <v>39</v>
      </c>
      <c r="K6364" s="71">
        <v>0</v>
      </c>
      <c r="L6364" s="71">
        <v>0</v>
      </c>
      <c r="M6364" s="71">
        <v>0</v>
      </c>
      <c r="N6364" s="25">
        <v>0</v>
      </c>
      <c r="O6364" s="32">
        <v>0.1</v>
      </c>
      <c r="P6364" s="61" t="s">
        <v>99</v>
      </c>
    </row>
    <row r="6365" spans="1:16" ht="60" x14ac:dyDescent="0.25">
      <c r="A6365" s="70">
        <v>42715</v>
      </c>
      <c r="B6365" s="70">
        <v>42715</v>
      </c>
      <c r="C6365" s="61">
        <v>2016</v>
      </c>
      <c r="D6365" s="61" t="s">
        <v>115</v>
      </c>
      <c r="E6365" s="61" t="s">
        <v>116</v>
      </c>
      <c r="F6365" s="36" t="s">
        <v>55</v>
      </c>
      <c r="G6365" s="61" t="s">
        <v>421</v>
      </c>
      <c r="H6365" s="61" t="s">
        <v>8764</v>
      </c>
      <c r="I6365" s="71">
        <v>1</v>
      </c>
      <c r="J6365" s="71">
        <v>13</v>
      </c>
      <c r="K6365" s="71">
        <v>0</v>
      </c>
      <c r="L6365" s="71">
        <v>0</v>
      </c>
      <c r="M6365" s="71">
        <v>0</v>
      </c>
      <c r="N6365" s="25">
        <v>0</v>
      </c>
      <c r="O6365" s="32">
        <v>0.1</v>
      </c>
      <c r="P6365" s="61" t="s">
        <v>99</v>
      </c>
    </row>
    <row r="6366" spans="1:16" ht="60" x14ac:dyDescent="0.25">
      <c r="A6366" s="70">
        <v>42717</v>
      </c>
      <c r="B6366" s="70">
        <v>42717</v>
      </c>
      <c r="C6366" s="61">
        <v>2016</v>
      </c>
      <c r="D6366" s="61" t="s">
        <v>115</v>
      </c>
      <c r="E6366" s="61" t="s">
        <v>116</v>
      </c>
      <c r="F6366" s="36" t="s">
        <v>55</v>
      </c>
      <c r="G6366" s="61" t="s">
        <v>2618</v>
      </c>
      <c r="H6366" s="61" t="s">
        <v>8765</v>
      </c>
      <c r="I6366" s="71">
        <v>1</v>
      </c>
      <c r="J6366" s="71">
        <v>24</v>
      </c>
      <c r="K6366" s="71">
        <v>0</v>
      </c>
      <c r="L6366" s="71">
        <v>0</v>
      </c>
      <c r="M6366" s="71">
        <v>0</v>
      </c>
      <c r="N6366" s="25">
        <v>0</v>
      </c>
      <c r="O6366" s="32">
        <v>0.1</v>
      </c>
      <c r="P6366" s="61" t="s">
        <v>99</v>
      </c>
    </row>
    <row r="6367" spans="1:16" ht="48" x14ac:dyDescent="0.25">
      <c r="A6367" s="70">
        <v>42722</v>
      </c>
      <c r="B6367" s="70">
        <v>42722</v>
      </c>
      <c r="C6367" s="61">
        <v>2016</v>
      </c>
      <c r="D6367" s="61" t="s">
        <v>115</v>
      </c>
      <c r="E6367" s="61" t="s">
        <v>116</v>
      </c>
      <c r="F6367" s="36" t="s">
        <v>36</v>
      </c>
      <c r="G6367" s="61" t="s">
        <v>8766</v>
      </c>
      <c r="H6367" s="61" t="s">
        <v>8767</v>
      </c>
      <c r="I6367" s="71">
        <v>5</v>
      </c>
      <c r="J6367" s="71">
        <v>25</v>
      </c>
      <c r="K6367" s="71">
        <v>0</v>
      </c>
      <c r="L6367" s="71">
        <v>0</v>
      </c>
      <c r="M6367" s="71">
        <v>0</v>
      </c>
      <c r="N6367" s="25">
        <v>0</v>
      </c>
      <c r="O6367" s="32">
        <v>0.1</v>
      </c>
      <c r="P6367" s="61" t="s">
        <v>99</v>
      </c>
    </row>
    <row r="6368" spans="1:16" ht="84" x14ac:dyDescent="0.25">
      <c r="A6368" s="70">
        <v>42722</v>
      </c>
      <c r="B6368" s="70">
        <v>42722</v>
      </c>
      <c r="C6368" s="61">
        <v>2016</v>
      </c>
      <c r="D6368" s="11" t="s">
        <v>34</v>
      </c>
      <c r="E6368" s="61" t="s">
        <v>182</v>
      </c>
      <c r="F6368" s="36" t="s">
        <v>162</v>
      </c>
      <c r="G6368" s="61" t="s">
        <v>8768</v>
      </c>
      <c r="H6368" s="61" t="s">
        <v>8769</v>
      </c>
      <c r="I6368" s="71">
        <v>0</v>
      </c>
      <c r="J6368" s="71">
        <v>8</v>
      </c>
      <c r="K6368" s="71">
        <v>5</v>
      </c>
      <c r="L6368" s="71">
        <v>2</v>
      </c>
      <c r="M6368" s="71">
        <v>0</v>
      </c>
      <c r="N6368" s="25">
        <v>0</v>
      </c>
      <c r="O6368" s="32">
        <v>5.2500000000000003E-3</v>
      </c>
      <c r="P6368" s="61" t="s">
        <v>99</v>
      </c>
    </row>
    <row r="6369" spans="1:16" ht="72" x14ac:dyDescent="0.25">
      <c r="A6369" s="70">
        <v>42723</v>
      </c>
      <c r="B6369" s="70">
        <v>42723</v>
      </c>
      <c r="C6369" s="61">
        <v>2016</v>
      </c>
      <c r="D6369" s="61" t="s">
        <v>115</v>
      </c>
      <c r="E6369" s="61" t="s">
        <v>116</v>
      </c>
      <c r="F6369" s="61" t="s">
        <v>92</v>
      </c>
      <c r="G6369" s="61" t="s">
        <v>8770</v>
      </c>
      <c r="H6369" s="61" t="s">
        <v>8771</v>
      </c>
      <c r="I6369" s="71">
        <v>5</v>
      </c>
      <c r="J6369" s="71">
        <v>33</v>
      </c>
      <c r="K6369" s="71">
        <v>0</v>
      </c>
      <c r="L6369" s="71">
        <v>0</v>
      </c>
      <c r="M6369" s="71">
        <v>0</v>
      </c>
      <c r="N6369" s="25">
        <v>0</v>
      </c>
      <c r="O6369" s="32">
        <v>0.1</v>
      </c>
      <c r="P6369" s="61" t="s">
        <v>99</v>
      </c>
    </row>
    <row r="6370" spans="1:16" ht="108" x14ac:dyDescent="0.25">
      <c r="A6370" s="70">
        <v>42724</v>
      </c>
      <c r="B6370" s="70">
        <v>42724</v>
      </c>
      <c r="C6370" s="61">
        <v>2016</v>
      </c>
      <c r="D6370" s="61" t="s">
        <v>13</v>
      </c>
      <c r="E6370" s="61" t="s">
        <v>125</v>
      </c>
      <c r="F6370" s="36" t="s">
        <v>51</v>
      </c>
      <c r="G6370" s="61" t="s">
        <v>287</v>
      </c>
      <c r="H6370" s="61" t="s">
        <v>8772</v>
      </c>
      <c r="I6370" s="71">
        <v>42</v>
      </c>
      <c r="J6370" s="71">
        <v>114</v>
      </c>
      <c r="K6370" s="71">
        <v>0</v>
      </c>
      <c r="L6370" s="71">
        <v>0</v>
      </c>
      <c r="M6370" s="71">
        <v>0</v>
      </c>
      <c r="N6370" s="25">
        <v>0</v>
      </c>
      <c r="O6370" s="32">
        <v>69</v>
      </c>
      <c r="P6370" s="61" t="s">
        <v>38</v>
      </c>
    </row>
    <row r="6371" spans="1:16" ht="48" x14ac:dyDescent="0.25">
      <c r="A6371" s="70">
        <v>42725</v>
      </c>
      <c r="B6371" s="70">
        <v>42725</v>
      </c>
      <c r="C6371" s="61">
        <v>2016</v>
      </c>
      <c r="D6371" s="61" t="s">
        <v>115</v>
      </c>
      <c r="E6371" s="61" t="s">
        <v>116</v>
      </c>
      <c r="F6371" s="61" t="s">
        <v>32</v>
      </c>
      <c r="G6371" s="61" t="s">
        <v>26</v>
      </c>
      <c r="H6371" s="61" t="s">
        <v>8773</v>
      </c>
      <c r="I6371" s="71">
        <v>5</v>
      </c>
      <c r="J6371" s="71">
        <v>23</v>
      </c>
      <c r="K6371" s="71">
        <v>0</v>
      </c>
      <c r="L6371" s="71">
        <v>0</v>
      </c>
      <c r="M6371" s="71">
        <v>0</v>
      </c>
      <c r="N6371" s="25">
        <v>0</v>
      </c>
      <c r="O6371" s="32">
        <v>0.1</v>
      </c>
      <c r="P6371" s="61" t="s">
        <v>99</v>
      </c>
    </row>
    <row r="6372" spans="1:16" ht="84" x14ac:dyDescent="0.25">
      <c r="A6372" s="70">
        <v>42729</v>
      </c>
      <c r="B6372" s="70">
        <v>42729</v>
      </c>
      <c r="C6372" s="61">
        <v>2016</v>
      </c>
      <c r="D6372" s="61" t="s">
        <v>115</v>
      </c>
      <c r="E6372" s="61" t="s">
        <v>116</v>
      </c>
      <c r="F6372" s="36" t="s">
        <v>162</v>
      </c>
      <c r="G6372" s="61" t="s">
        <v>8774</v>
      </c>
      <c r="H6372" s="61" t="s">
        <v>8775</v>
      </c>
      <c r="I6372" s="71">
        <v>1</v>
      </c>
      <c r="J6372" s="71">
        <v>43</v>
      </c>
      <c r="K6372" s="71">
        <v>0</v>
      </c>
      <c r="L6372" s="71">
        <v>0</v>
      </c>
      <c r="M6372" s="71">
        <v>0</v>
      </c>
      <c r="N6372" s="25">
        <v>0</v>
      </c>
      <c r="O6372" s="32">
        <v>0.1</v>
      </c>
      <c r="P6372" s="61" t="s">
        <v>99</v>
      </c>
    </row>
    <row r="6373" spans="1:16" ht="48" x14ac:dyDescent="0.25">
      <c r="A6373" s="70">
        <v>42733</v>
      </c>
      <c r="B6373" s="70">
        <v>42733</v>
      </c>
      <c r="C6373" s="61">
        <v>2016</v>
      </c>
      <c r="D6373" s="61" t="s">
        <v>115</v>
      </c>
      <c r="E6373" s="61" t="s">
        <v>116</v>
      </c>
      <c r="F6373" s="36" t="s">
        <v>21</v>
      </c>
      <c r="G6373" s="61" t="s">
        <v>8776</v>
      </c>
      <c r="H6373" s="61" t="s">
        <v>8777</v>
      </c>
      <c r="I6373" s="71">
        <v>11</v>
      </c>
      <c r="J6373" s="71">
        <v>24</v>
      </c>
      <c r="K6373" s="71">
        <v>0</v>
      </c>
      <c r="L6373" s="71">
        <v>0</v>
      </c>
      <c r="M6373" s="71">
        <v>0</v>
      </c>
      <c r="N6373" s="25">
        <v>0</v>
      </c>
      <c r="O6373" s="32">
        <v>0.1</v>
      </c>
      <c r="P6373" s="61" t="s">
        <v>99</v>
      </c>
    </row>
    <row r="6374" spans="1:16" ht="48" x14ac:dyDescent="0.25">
      <c r="A6374" s="70">
        <v>42733</v>
      </c>
      <c r="B6374" s="70">
        <v>42733</v>
      </c>
      <c r="C6374" s="61">
        <v>2016</v>
      </c>
      <c r="D6374" s="61" t="s">
        <v>115</v>
      </c>
      <c r="E6374" s="61" t="s">
        <v>116</v>
      </c>
      <c r="F6374" s="36" t="s">
        <v>19</v>
      </c>
      <c r="G6374" s="61" t="s">
        <v>1282</v>
      </c>
      <c r="H6374" s="61" t="s">
        <v>8778</v>
      </c>
      <c r="I6374" s="71">
        <v>2</v>
      </c>
      <c r="J6374" s="71">
        <v>8</v>
      </c>
      <c r="K6374" s="71">
        <v>0</v>
      </c>
      <c r="L6374" s="71">
        <v>0</v>
      </c>
      <c r="M6374" s="71">
        <v>0</v>
      </c>
      <c r="N6374" s="25">
        <v>0</v>
      </c>
      <c r="O6374" s="32">
        <v>0</v>
      </c>
      <c r="P6374" s="61" t="s">
        <v>99</v>
      </c>
    </row>
    <row r="6375" spans="1:16" ht="120" x14ac:dyDescent="0.25">
      <c r="A6375" s="70">
        <v>42734</v>
      </c>
      <c r="B6375" s="70">
        <v>42734</v>
      </c>
      <c r="C6375" s="61">
        <v>2016</v>
      </c>
      <c r="D6375" s="61" t="s">
        <v>115</v>
      </c>
      <c r="E6375" s="61" t="s">
        <v>116</v>
      </c>
      <c r="F6375" s="36" t="s">
        <v>28</v>
      </c>
      <c r="G6375" s="61" t="s">
        <v>3429</v>
      </c>
      <c r="H6375" s="61" t="s">
        <v>8779</v>
      </c>
      <c r="I6375" s="71">
        <v>0</v>
      </c>
      <c r="J6375" s="71">
        <v>22</v>
      </c>
      <c r="K6375" s="71">
        <v>0</v>
      </c>
      <c r="L6375" s="71">
        <v>0</v>
      </c>
      <c r="M6375" s="71">
        <v>0</v>
      </c>
      <c r="N6375" s="25">
        <v>0</v>
      </c>
      <c r="O6375" s="32" t="s">
        <v>145</v>
      </c>
      <c r="P6375" s="61" t="s">
        <v>99</v>
      </c>
    </row>
    <row r="6376" spans="1:16" ht="36" x14ac:dyDescent="0.25">
      <c r="A6376" s="82"/>
      <c r="B6376" s="19">
        <v>42739</v>
      </c>
      <c r="C6376" s="61">
        <v>2017</v>
      </c>
      <c r="D6376" s="82" t="s">
        <v>13</v>
      </c>
      <c r="E6376" s="82" t="s">
        <v>112</v>
      </c>
      <c r="F6376" s="36" t="s">
        <v>51</v>
      </c>
      <c r="G6376" s="82" t="s">
        <v>357</v>
      </c>
      <c r="H6376" s="82" t="s">
        <v>8780</v>
      </c>
      <c r="I6376" s="83">
        <v>0</v>
      </c>
      <c r="J6376" s="83">
        <v>2</v>
      </c>
      <c r="K6376" s="83">
        <v>0</v>
      </c>
      <c r="L6376" s="83">
        <v>0</v>
      </c>
      <c r="M6376" s="83">
        <v>0</v>
      </c>
      <c r="N6376" s="25">
        <v>0</v>
      </c>
      <c r="O6376" s="32">
        <v>0</v>
      </c>
      <c r="P6376" s="84"/>
    </row>
    <row r="6377" spans="1:16" ht="48" x14ac:dyDescent="0.25">
      <c r="A6377" s="82"/>
      <c r="B6377" s="19">
        <v>42740</v>
      </c>
      <c r="C6377" s="61">
        <v>2017</v>
      </c>
      <c r="D6377" s="82" t="s">
        <v>115</v>
      </c>
      <c r="E6377" s="82" t="s">
        <v>116</v>
      </c>
      <c r="F6377" s="36" t="s">
        <v>47</v>
      </c>
      <c r="G6377" s="82" t="s">
        <v>4584</v>
      </c>
      <c r="H6377" s="82" t="s">
        <v>8781</v>
      </c>
      <c r="I6377" s="83">
        <v>3</v>
      </c>
      <c r="J6377" s="83">
        <v>23</v>
      </c>
      <c r="K6377" s="83">
        <v>0</v>
      </c>
      <c r="L6377" s="83">
        <v>0</v>
      </c>
      <c r="M6377" s="83">
        <v>0</v>
      </c>
      <c r="N6377" s="25">
        <v>0</v>
      </c>
      <c r="O6377" s="32">
        <v>0</v>
      </c>
      <c r="P6377" s="84"/>
    </row>
    <row r="6378" spans="1:16" ht="24" x14ac:dyDescent="0.25">
      <c r="A6378" s="82"/>
      <c r="B6378" s="19">
        <v>42745</v>
      </c>
      <c r="C6378" s="61">
        <v>2017</v>
      </c>
      <c r="D6378" s="82" t="s">
        <v>13</v>
      </c>
      <c r="E6378" s="82" t="s">
        <v>125</v>
      </c>
      <c r="F6378" s="36" t="s">
        <v>55</v>
      </c>
      <c r="G6378" s="82" t="s">
        <v>1039</v>
      </c>
      <c r="H6378" s="82" t="s">
        <v>8782</v>
      </c>
      <c r="I6378" s="83">
        <v>2</v>
      </c>
      <c r="J6378" s="83">
        <v>3</v>
      </c>
      <c r="K6378" s="83">
        <v>0</v>
      </c>
      <c r="L6378" s="83">
        <v>0</v>
      </c>
      <c r="M6378" s="83">
        <v>0</v>
      </c>
      <c r="N6378" s="25">
        <v>0</v>
      </c>
      <c r="O6378" s="32">
        <v>0</v>
      </c>
      <c r="P6378" s="84"/>
    </row>
    <row r="6379" spans="1:16" ht="48" x14ac:dyDescent="0.25">
      <c r="A6379" s="82"/>
      <c r="B6379" s="19">
        <v>42746</v>
      </c>
      <c r="C6379" s="61">
        <v>2017</v>
      </c>
      <c r="D6379" s="82" t="s">
        <v>115</v>
      </c>
      <c r="E6379" s="82" t="s">
        <v>116</v>
      </c>
      <c r="F6379" s="36" t="s">
        <v>69</v>
      </c>
      <c r="G6379" s="82" t="s">
        <v>355</v>
      </c>
      <c r="H6379" s="82" t="s">
        <v>8783</v>
      </c>
      <c r="I6379" s="83">
        <v>3</v>
      </c>
      <c r="J6379" s="83">
        <v>6</v>
      </c>
      <c r="K6379" s="83">
        <v>0</v>
      </c>
      <c r="L6379" s="83">
        <v>0</v>
      </c>
      <c r="M6379" s="83">
        <v>0</v>
      </c>
      <c r="N6379" s="25">
        <v>0</v>
      </c>
      <c r="O6379" s="32">
        <v>0</v>
      </c>
      <c r="P6379" s="84"/>
    </row>
    <row r="6380" spans="1:16" ht="48" x14ac:dyDescent="0.25">
      <c r="A6380" s="82"/>
      <c r="B6380" s="19">
        <v>42746</v>
      </c>
      <c r="C6380" s="61">
        <v>2017</v>
      </c>
      <c r="D6380" s="82" t="s">
        <v>115</v>
      </c>
      <c r="E6380" s="82" t="s">
        <v>1450</v>
      </c>
      <c r="F6380" s="36" t="s">
        <v>59</v>
      </c>
      <c r="G6380" s="82" t="s">
        <v>8784</v>
      </c>
      <c r="H6380" s="82" t="s">
        <v>8785</v>
      </c>
      <c r="I6380" s="83">
        <v>0</v>
      </c>
      <c r="J6380" s="83">
        <v>325</v>
      </c>
      <c r="K6380" s="83">
        <v>0</v>
      </c>
      <c r="L6380" s="83">
        <v>0</v>
      </c>
      <c r="M6380" s="83">
        <v>0</v>
      </c>
      <c r="N6380" s="25">
        <v>0</v>
      </c>
      <c r="O6380" s="32">
        <v>0</v>
      </c>
      <c r="P6380" s="84"/>
    </row>
    <row r="6381" spans="1:16" ht="48" x14ac:dyDescent="0.25">
      <c r="A6381" s="82"/>
      <c r="B6381" s="19">
        <v>42747</v>
      </c>
      <c r="C6381" s="61">
        <v>2017</v>
      </c>
      <c r="D6381" s="82" t="s">
        <v>13</v>
      </c>
      <c r="E6381" s="82" t="s">
        <v>173</v>
      </c>
      <c r="F6381" s="36" t="s">
        <v>75</v>
      </c>
      <c r="G6381" s="82" t="s">
        <v>379</v>
      </c>
      <c r="H6381" s="82" t="s">
        <v>8786</v>
      </c>
      <c r="I6381" s="83">
        <v>0</v>
      </c>
      <c r="J6381" s="83">
        <v>20</v>
      </c>
      <c r="K6381" s="83">
        <v>0</v>
      </c>
      <c r="L6381" s="83">
        <v>0</v>
      </c>
      <c r="M6381" s="83">
        <v>0</v>
      </c>
      <c r="N6381" s="25">
        <v>0</v>
      </c>
      <c r="O6381" s="32">
        <v>0</v>
      </c>
      <c r="P6381" s="84"/>
    </row>
    <row r="6382" spans="1:16" ht="48" x14ac:dyDescent="0.25">
      <c r="A6382" s="82"/>
      <c r="B6382" s="19">
        <v>42747</v>
      </c>
      <c r="C6382" s="61">
        <v>2017</v>
      </c>
      <c r="D6382" s="82" t="s">
        <v>13</v>
      </c>
      <c r="E6382" s="82" t="s">
        <v>112</v>
      </c>
      <c r="F6382" s="36" t="s">
        <v>162</v>
      </c>
      <c r="G6382" s="82" t="s">
        <v>2414</v>
      </c>
      <c r="H6382" s="82" t="s">
        <v>8787</v>
      </c>
      <c r="I6382" s="83">
        <v>0</v>
      </c>
      <c r="J6382" s="83">
        <v>0</v>
      </c>
      <c r="K6382" s="83">
        <v>0</v>
      </c>
      <c r="L6382" s="83">
        <v>0</v>
      </c>
      <c r="M6382" s="83">
        <v>0</v>
      </c>
      <c r="N6382" s="25">
        <v>0</v>
      </c>
      <c r="O6382" s="32">
        <v>0</v>
      </c>
      <c r="P6382" s="84"/>
    </row>
    <row r="6383" spans="1:16" ht="24" x14ac:dyDescent="0.25">
      <c r="A6383" s="82"/>
      <c r="B6383" s="19">
        <v>42747</v>
      </c>
      <c r="C6383" s="61">
        <v>2017</v>
      </c>
      <c r="D6383" s="82" t="s">
        <v>13</v>
      </c>
      <c r="E6383" s="82" t="s">
        <v>125</v>
      </c>
      <c r="F6383" s="36" t="s">
        <v>69</v>
      </c>
      <c r="G6383" s="82" t="s">
        <v>2406</v>
      </c>
      <c r="H6383" s="82" t="s">
        <v>8788</v>
      </c>
      <c r="I6383" s="83">
        <v>1</v>
      </c>
      <c r="J6383" s="83">
        <v>3</v>
      </c>
      <c r="K6383" s="83">
        <v>0</v>
      </c>
      <c r="L6383" s="83">
        <v>0</v>
      </c>
      <c r="M6383" s="83">
        <v>0</v>
      </c>
      <c r="N6383" s="25">
        <v>0</v>
      </c>
      <c r="O6383" s="32">
        <v>0</v>
      </c>
      <c r="P6383" s="84"/>
    </row>
    <row r="6384" spans="1:16" ht="24" x14ac:dyDescent="0.25">
      <c r="A6384" s="82"/>
      <c r="B6384" s="19">
        <v>42748</v>
      </c>
      <c r="C6384" s="61">
        <v>2017</v>
      </c>
      <c r="D6384" s="82" t="s">
        <v>13</v>
      </c>
      <c r="E6384" s="82" t="s">
        <v>125</v>
      </c>
      <c r="F6384" s="36" t="s">
        <v>51</v>
      </c>
      <c r="G6384" s="82" t="s">
        <v>2066</v>
      </c>
      <c r="H6384" s="82" t="s">
        <v>8789</v>
      </c>
      <c r="I6384" s="83">
        <v>1</v>
      </c>
      <c r="J6384" s="83">
        <v>4</v>
      </c>
      <c r="K6384" s="83">
        <v>1</v>
      </c>
      <c r="L6384" s="83">
        <v>0</v>
      </c>
      <c r="M6384" s="83">
        <v>0</v>
      </c>
      <c r="N6384" s="25">
        <v>0</v>
      </c>
      <c r="O6384" s="32">
        <v>0</v>
      </c>
      <c r="P6384" s="84"/>
    </row>
    <row r="6385" spans="1:16" ht="48" x14ac:dyDescent="0.25">
      <c r="A6385" s="82"/>
      <c r="B6385" s="19">
        <v>42748</v>
      </c>
      <c r="C6385" s="61">
        <v>2017</v>
      </c>
      <c r="D6385" s="82" t="s">
        <v>115</v>
      </c>
      <c r="E6385" s="82" t="s">
        <v>116</v>
      </c>
      <c r="F6385" s="36" t="s">
        <v>36</v>
      </c>
      <c r="G6385" s="82" t="s">
        <v>8790</v>
      </c>
      <c r="H6385" s="82" t="s">
        <v>8791</v>
      </c>
      <c r="I6385" s="83">
        <v>2</v>
      </c>
      <c r="J6385" s="83">
        <v>32</v>
      </c>
      <c r="K6385" s="83">
        <v>0</v>
      </c>
      <c r="L6385" s="83">
        <v>0</v>
      </c>
      <c r="M6385" s="83">
        <v>0</v>
      </c>
      <c r="N6385" s="25">
        <v>0</v>
      </c>
      <c r="O6385" s="32">
        <v>0</v>
      </c>
      <c r="P6385" s="84"/>
    </row>
    <row r="6386" spans="1:16" ht="36" x14ac:dyDescent="0.25">
      <c r="A6386" s="82"/>
      <c r="B6386" s="19">
        <v>42752</v>
      </c>
      <c r="C6386" s="61">
        <v>2017</v>
      </c>
      <c r="D6386" s="82" t="s">
        <v>13</v>
      </c>
      <c r="E6386" s="82" t="s">
        <v>112</v>
      </c>
      <c r="F6386" s="36" t="s">
        <v>97</v>
      </c>
      <c r="G6386" s="82" t="s">
        <v>5976</v>
      </c>
      <c r="H6386" s="82" t="s">
        <v>8792</v>
      </c>
      <c r="I6386" s="83">
        <v>0</v>
      </c>
      <c r="J6386" s="83">
        <v>0</v>
      </c>
      <c r="K6386" s="83">
        <v>0</v>
      </c>
      <c r="L6386" s="83">
        <v>0</v>
      </c>
      <c r="M6386" s="83">
        <v>0</v>
      </c>
      <c r="N6386" s="25">
        <v>0</v>
      </c>
      <c r="O6386" s="32">
        <v>0</v>
      </c>
      <c r="P6386" s="84"/>
    </row>
    <row r="6387" spans="1:16" ht="36" x14ac:dyDescent="0.25">
      <c r="A6387" s="82"/>
      <c r="B6387" s="19">
        <v>42753</v>
      </c>
      <c r="C6387" s="61">
        <v>2017</v>
      </c>
      <c r="D6387" s="82" t="s">
        <v>115</v>
      </c>
      <c r="E6387" s="82" t="s">
        <v>116</v>
      </c>
      <c r="F6387" s="36" t="s">
        <v>36</v>
      </c>
      <c r="G6387" s="82" t="s">
        <v>6878</v>
      </c>
      <c r="H6387" s="82" t="s">
        <v>8793</v>
      </c>
      <c r="I6387" s="83">
        <v>2</v>
      </c>
      <c r="J6387" s="83">
        <v>2</v>
      </c>
      <c r="K6387" s="83">
        <v>0</v>
      </c>
      <c r="L6387" s="83">
        <v>0</v>
      </c>
      <c r="M6387" s="83">
        <v>0</v>
      </c>
      <c r="N6387" s="25">
        <v>0</v>
      </c>
      <c r="O6387" s="32">
        <v>0</v>
      </c>
      <c r="P6387" s="84"/>
    </row>
    <row r="6388" spans="1:16" ht="60" x14ac:dyDescent="0.25">
      <c r="A6388" s="82"/>
      <c r="B6388" s="19">
        <v>42754</v>
      </c>
      <c r="C6388" s="61">
        <v>2017</v>
      </c>
      <c r="D6388" s="11" t="s">
        <v>34</v>
      </c>
      <c r="E6388" s="82" t="s">
        <v>35</v>
      </c>
      <c r="F6388" s="36" t="s">
        <v>28</v>
      </c>
      <c r="G6388" s="82" t="s">
        <v>8794</v>
      </c>
      <c r="H6388" s="82" t="s">
        <v>8795</v>
      </c>
      <c r="I6388" s="83">
        <v>3</v>
      </c>
      <c r="J6388" s="83">
        <v>98</v>
      </c>
      <c r="K6388" s="83">
        <v>19</v>
      </c>
      <c r="L6388" s="83">
        <v>0</v>
      </c>
      <c r="M6388" s="83">
        <v>0</v>
      </c>
      <c r="N6388" s="25">
        <v>0</v>
      </c>
      <c r="O6388" s="32">
        <v>0</v>
      </c>
      <c r="P6388" s="84"/>
    </row>
    <row r="6389" spans="1:16" ht="36" x14ac:dyDescent="0.25">
      <c r="A6389" s="82"/>
      <c r="B6389" s="19">
        <v>42758</v>
      </c>
      <c r="C6389" s="61">
        <v>2017</v>
      </c>
      <c r="D6389" s="82" t="s">
        <v>115</v>
      </c>
      <c r="E6389" s="82" t="s">
        <v>116</v>
      </c>
      <c r="F6389" s="36" t="s">
        <v>62</v>
      </c>
      <c r="G6389" s="82" t="s">
        <v>8796</v>
      </c>
      <c r="H6389" s="82" t="s">
        <v>8797</v>
      </c>
      <c r="I6389" s="83">
        <v>2</v>
      </c>
      <c r="J6389" s="83">
        <v>2</v>
      </c>
      <c r="K6389" s="83">
        <v>0</v>
      </c>
      <c r="L6389" s="83">
        <v>0</v>
      </c>
      <c r="M6389" s="83">
        <v>0</v>
      </c>
      <c r="N6389" s="25">
        <v>0</v>
      </c>
      <c r="O6389" s="32">
        <v>0</v>
      </c>
      <c r="P6389" s="84"/>
    </row>
    <row r="6390" spans="1:16" ht="60" x14ac:dyDescent="0.25">
      <c r="A6390" s="82"/>
      <c r="B6390" s="19">
        <v>42759</v>
      </c>
      <c r="C6390" s="61">
        <v>2017</v>
      </c>
      <c r="D6390" s="82" t="s">
        <v>115</v>
      </c>
      <c r="E6390" s="82" t="s">
        <v>116</v>
      </c>
      <c r="F6390" s="36" t="s">
        <v>19</v>
      </c>
      <c r="G6390" s="82" t="s">
        <v>8018</v>
      </c>
      <c r="H6390" s="82" t="s">
        <v>8798</v>
      </c>
      <c r="I6390" s="83">
        <v>2</v>
      </c>
      <c r="J6390" s="83">
        <v>5</v>
      </c>
      <c r="K6390" s="83">
        <v>0</v>
      </c>
      <c r="L6390" s="83">
        <v>0</v>
      </c>
      <c r="M6390" s="83">
        <v>0</v>
      </c>
      <c r="N6390" s="25">
        <v>0</v>
      </c>
      <c r="O6390" s="32">
        <v>0</v>
      </c>
      <c r="P6390" s="84"/>
    </row>
    <row r="6391" spans="1:16" ht="48" x14ac:dyDescent="0.25">
      <c r="A6391" s="82"/>
      <c r="B6391" s="19">
        <v>42759</v>
      </c>
      <c r="C6391" s="61">
        <v>2017</v>
      </c>
      <c r="D6391" s="82" t="s">
        <v>115</v>
      </c>
      <c r="E6391" s="82" t="s">
        <v>116</v>
      </c>
      <c r="F6391" s="36" t="s">
        <v>62</v>
      </c>
      <c r="G6391" s="82" t="s">
        <v>2054</v>
      </c>
      <c r="H6391" s="82" t="s">
        <v>8799</v>
      </c>
      <c r="I6391" s="83">
        <v>0</v>
      </c>
      <c r="J6391" s="83">
        <v>20</v>
      </c>
      <c r="K6391" s="83">
        <v>0</v>
      </c>
      <c r="L6391" s="83">
        <v>0</v>
      </c>
      <c r="M6391" s="83">
        <v>0</v>
      </c>
      <c r="N6391" s="25">
        <v>0</v>
      </c>
      <c r="O6391" s="32">
        <v>0</v>
      </c>
      <c r="P6391" s="84"/>
    </row>
    <row r="6392" spans="1:16" ht="48" x14ac:dyDescent="0.25">
      <c r="A6392" s="82"/>
      <c r="B6392" s="19">
        <v>42761</v>
      </c>
      <c r="C6392" s="61">
        <v>2017</v>
      </c>
      <c r="D6392" s="82" t="s">
        <v>13</v>
      </c>
      <c r="E6392" s="82" t="s">
        <v>173</v>
      </c>
      <c r="F6392" s="36" t="s">
        <v>97</v>
      </c>
      <c r="G6392" s="82" t="s">
        <v>8263</v>
      </c>
      <c r="H6392" s="82" t="s">
        <v>8800</v>
      </c>
      <c r="I6392" s="83">
        <v>0</v>
      </c>
      <c r="J6392" s="83">
        <v>0</v>
      </c>
      <c r="K6392" s="83">
        <v>0</v>
      </c>
      <c r="L6392" s="83">
        <v>0</v>
      </c>
      <c r="M6392" s="83">
        <v>0</v>
      </c>
      <c r="N6392" s="25">
        <v>0</v>
      </c>
      <c r="O6392" s="32">
        <v>0</v>
      </c>
      <c r="P6392" s="84"/>
    </row>
    <row r="6393" spans="1:16" ht="60" x14ac:dyDescent="0.25">
      <c r="A6393" s="82"/>
      <c r="B6393" s="19">
        <v>42770</v>
      </c>
      <c r="C6393" s="61">
        <v>2017</v>
      </c>
      <c r="D6393" s="82" t="s">
        <v>115</v>
      </c>
      <c r="E6393" s="82" t="s">
        <v>116</v>
      </c>
      <c r="F6393" s="36" t="s">
        <v>19</v>
      </c>
      <c r="G6393" s="19" t="s">
        <v>4757</v>
      </c>
      <c r="H6393" s="82" t="s">
        <v>8801</v>
      </c>
      <c r="I6393" s="83">
        <v>1</v>
      </c>
      <c r="J6393" s="83">
        <v>24</v>
      </c>
      <c r="K6393" s="83">
        <v>0</v>
      </c>
      <c r="L6393" s="83">
        <v>0</v>
      </c>
      <c r="M6393" s="83">
        <v>0</v>
      </c>
      <c r="N6393" s="25">
        <v>0</v>
      </c>
      <c r="O6393" s="32">
        <v>0</v>
      </c>
      <c r="P6393" s="84"/>
    </row>
    <row r="6394" spans="1:16" ht="36" x14ac:dyDescent="0.25">
      <c r="A6394" s="82"/>
      <c r="B6394" s="19">
        <v>42772</v>
      </c>
      <c r="C6394" s="61">
        <v>2017</v>
      </c>
      <c r="D6394" s="82" t="s">
        <v>13</v>
      </c>
      <c r="E6394" s="82" t="s">
        <v>173</v>
      </c>
      <c r="F6394" s="36" t="s">
        <v>59</v>
      </c>
      <c r="G6394" s="82" t="s">
        <v>2658</v>
      </c>
      <c r="H6394" s="82" t="s">
        <v>8802</v>
      </c>
      <c r="I6394" s="83">
        <v>1</v>
      </c>
      <c r="J6394" s="83">
        <v>1</v>
      </c>
      <c r="K6394" s="83">
        <v>0</v>
      </c>
      <c r="L6394" s="83">
        <v>0</v>
      </c>
      <c r="M6394" s="83">
        <v>0</v>
      </c>
      <c r="N6394" s="25">
        <v>0</v>
      </c>
      <c r="O6394" s="32">
        <v>0</v>
      </c>
      <c r="P6394" s="84"/>
    </row>
    <row r="6395" spans="1:16" ht="36" x14ac:dyDescent="0.25">
      <c r="A6395" s="82"/>
      <c r="B6395" s="19">
        <v>42775</v>
      </c>
      <c r="C6395" s="61">
        <v>2017</v>
      </c>
      <c r="D6395" s="82" t="s">
        <v>13</v>
      </c>
      <c r="E6395" s="82" t="s">
        <v>125</v>
      </c>
      <c r="F6395" s="36" t="s">
        <v>165</v>
      </c>
      <c r="G6395" s="82" t="s">
        <v>3544</v>
      </c>
      <c r="H6395" s="82" t="s">
        <v>8803</v>
      </c>
      <c r="I6395" s="83">
        <v>0</v>
      </c>
      <c r="J6395" s="83">
        <v>9</v>
      </c>
      <c r="K6395" s="83">
        <v>0</v>
      </c>
      <c r="L6395" s="83">
        <v>0</v>
      </c>
      <c r="M6395" s="83">
        <v>0</v>
      </c>
      <c r="N6395" s="25">
        <v>0</v>
      </c>
      <c r="O6395" s="32">
        <v>0</v>
      </c>
      <c r="P6395" s="84"/>
    </row>
    <row r="6396" spans="1:16" ht="84" x14ac:dyDescent="0.25">
      <c r="A6396" s="82"/>
      <c r="B6396" s="19">
        <v>42775</v>
      </c>
      <c r="C6396" s="61">
        <v>2017</v>
      </c>
      <c r="D6396" s="82" t="s">
        <v>115</v>
      </c>
      <c r="E6396" s="82" t="s">
        <v>116</v>
      </c>
      <c r="F6396" s="36" t="s">
        <v>19</v>
      </c>
      <c r="G6396" s="82" t="s">
        <v>8804</v>
      </c>
      <c r="H6396" s="82" t="s">
        <v>8805</v>
      </c>
      <c r="I6396" s="83">
        <v>1</v>
      </c>
      <c r="J6396" s="83">
        <v>15</v>
      </c>
      <c r="K6396" s="83">
        <v>0</v>
      </c>
      <c r="L6396" s="83">
        <v>0</v>
      </c>
      <c r="M6396" s="83">
        <v>0</v>
      </c>
      <c r="N6396" s="25">
        <v>0</v>
      </c>
      <c r="O6396" s="32">
        <v>0</v>
      </c>
      <c r="P6396" s="84"/>
    </row>
    <row r="6397" spans="1:16" ht="48" x14ac:dyDescent="0.25">
      <c r="A6397" s="82"/>
      <c r="B6397" s="19">
        <v>42776</v>
      </c>
      <c r="C6397" s="61">
        <v>2017</v>
      </c>
      <c r="D6397" s="82" t="s">
        <v>115</v>
      </c>
      <c r="E6397" s="82" t="s">
        <v>116</v>
      </c>
      <c r="F6397" s="36" t="s">
        <v>19</v>
      </c>
      <c r="G6397" s="82" t="s">
        <v>8806</v>
      </c>
      <c r="H6397" s="82" t="s">
        <v>8807</v>
      </c>
      <c r="I6397" s="83">
        <v>8</v>
      </c>
      <c r="J6397" s="83">
        <v>23</v>
      </c>
      <c r="K6397" s="83">
        <v>0</v>
      </c>
      <c r="L6397" s="83">
        <v>0</v>
      </c>
      <c r="M6397" s="83">
        <v>0</v>
      </c>
      <c r="N6397" s="25">
        <v>0</v>
      </c>
      <c r="O6397" s="32">
        <v>0</v>
      </c>
      <c r="P6397" s="84"/>
    </row>
    <row r="6398" spans="1:16" ht="36" x14ac:dyDescent="0.25">
      <c r="A6398" s="82"/>
      <c r="B6398" s="19">
        <v>42781</v>
      </c>
      <c r="C6398" s="61">
        <v>2017</v>
      </c>
      <c r="D6398" s="82" t="s">
        <v>115</v>
      </c>
      <c r="E6398" s="82" t="s">
        <v>116</v>
      </c>
      <c r="F6398" s="36" t="s">
        <v>155</v>
      </c>
      <c r="G6398" s="82" t="s">
        <v>8808</v>
      </c>
      <c r="H6398" s="82" t="s">
        <v>8809</v>
      </c>
      <c r="I6398" s="83">
        <v>1</v>
      </c>
      <c r="J6398" s="83">
        <v>26</v>
      </c>
      <c r="K6398" s="83">
        <v>0</v>
      </c>
      <c r="L6398" s="83">
        <v>0</v>
      </c>
      <c r="M6398" s="83">
        <v>0</v>
      </c>
      <c r="N6398" s="25">
        <v>0</v>
      </c>
      <c r="O6398" s="32">
        <v>0</v>
      </c>
      <c r="P6398" s="84"/>
    </row>
    <row r="6399" spans="1:16" ht="36" x14ac:dyDescent="0.25">
      <c r="A6399" s="82"/>
      <c r="B6399" s="19">
        <v>42783</v>
      </c>
      <c r="C6399" s="61">
        <v>2017</v>
      </c>
      <c r="D6399" s="82" t="s">
        <v>13</v>
      </c>
      <c r="E6399" s="82" t="s">
        <v>173</v>
      </c>
      <c r="F6399" s="36" t="s">
        <v>69</v>
      </c>
      <c r="G6399" s="82" t="s">
        <v>2839</v>
      </c>
      <c r="H6399" s="82" t="s">
        <v>8810</v>
      </c>
      <c r="I6399" s="83">
        <v>0</v>
      </c>
      <c r="J6399" s="83">
        <v>0</v>
      </c>
      <c r="K6399" s="83">
        <v>0</v>
      </c>
      <c r="L6399" s="83">
        <v>0</v>
      </c>
      <c r="M6399" s="83">
        <v>0</v>
      </c>
      <c r="N6399" s="25">
        <v>0</v>
      </c>
      <c r="O6399" s="32">
        <v>0</v>
      </c>
      <c r="P6399" s="84"/>
    </row>
    <row r="6400" spans="1:16" ht="48" x14ac:dyDescent="0.25">
      <c r="A6400" s="82"/>
      <c r="B6400" s="19">
        <v>42789</v>
      </c>
      <c r="C6400" s="61">
        <v>2017</v>
      </c>
      <c r="D6400" s="82" t="s">
        <v>13</v>
      </c>
      <c r="E6400" s="82" t="s">
        <v>125</v>
      </c>
      <c r="F6400" s="36" t="s">
        <v>62</v>
      </c>
      <c r="G6400" s="82" t="s">
        <v>611</v>
      </c>
      <c r="H6400" s="82" t="s">
        <v>8811</v>
      </c>
      <c r="I6400" s="83">
        <v>0</v>
      </c>
      <c r="J6400" s="83">
        <v>17</v>
      </c>
      <c r="K6400" s="83">
        <v>0</v>
      </c>
      <c r="L6400" s="83">
        <v>0</v>
      </c>
      <c r="M6400" s="83">
        <v>0</v>
      </c>
      <c r="N6400" s="25">
        <v>0</v>
      </c>
      <c r="O6400" s="32">
        <v>0</v>
      </c>
      <c r="P6400" s="84"/>
    </row>
    <row r="6401" spans="1:16" ht="24" x14ac:dyDescent="0.25">
      <c r="A6401" s="82"/>
      <c r="B6401" s="19">
        <v>42794</v>
      </c>
      <c r="C6401" s="61">
        <v>2017</v>
      </c>
      <c r="D6401" s="11" t="s">
        <v>34</v>
      </c>
      <c r="E6401" s="82" t="s">
        <v>35</v>
      </c>
      <c r="F6401" s="36" t="s">
        <v>28</v>
      </c>
      <c r="G6401" s="82" t="s">
        <v>8794</v>
      </c>
      <c r="H6401" s="82" t="s">
        <v>8812</v>
      </c>
      <c r="I6401" s="83">
        <v>0</v>
      </c>
      <c r="J6401" s="83">
        <v>36</v>
      </c>
      <c r="K6401" s="83">
        <v>0</v>
      </c>
      <c r="L6401" s="83">
        <v>0</v>
      </c>
      <c r="M6401" s="83">
        <v>0</v>
      </c>
      <c r="N6401" s="25">
        <v>0</v>
      </c>
      <c r="O6401" s="32">
        <v>0</v>
      </c>
      <c r="P6401" s="84"/>
    </row>
    <row r="6402" spans="1:16" ht="36" x14ac:dyDescent="0.25">
      <c r="A6402" s="82"/>
      <c r="B6402" s="19">
        <v>42798</v>
      </c>
      <c r="C6402" s="61">
        <v>2017</v>
      </c>
      <c r="D6402" s="82" t="s">
        <v>13</v>
      </c>
      <c r="E6402" s="82" t="s">
        <v>125</v>
      </c>
      <c r="F6402" s="36" t="s">
        <v>51</v>
      </c>
      <c r="G6402" s="82" t="s">
        <v>287</v>
      </c>
      <c r="H6402" s="82" t="s">
        <v>8813</v>
      </c>
      <c r="I6402" s="83">
        <v>3</v>
      </c>
      <c r="J6402" s="83">
        <v>7</v>
      </c>
      <c r="K6402" s="83">
        <v>0</v>
      </c>
      <c r="L6402" s="83">
        <v>0</v>
      </c>
      <c r="M6402" s="83">
        <v>0</v>
      </c>
      <c r="N6402" s="25">
        <v>0</v>
      </c>
      <c r="O6402" s="32">
        <v>0</v>
      </c>
      <c r="P6402" s="84"/>
    </row>
    <row r="6403" spans="1:16" ht="48" x14ac:dyDescent="0.25">
      <c r="A6403" s="82"/>
      <c r="B6403" s="19">
        <v>42799</v>
      </c>
      <c r="C6403" s="61">
        <v>2017</v>
      </c>
      <c r="D6403" s="82" t="s">
        <v>115</v>
      </c>
      <c r="E6403" s="82" t="s">
        <v>116</v>
      </c>
      <c r="F6403" s="36" t="s">
        <v>253</v>
      </c>
      <c r="G6403" s="82" t="s">
        <v>8814</v>
      </c>
      <c r="H6403" s="82" t="s">
        <v>8815</v>
      </c>
      <c r="I6403" s="83">
        <v>5</v>
      </c>
      <c r="J6403" s="83">
        <v>5</v>
      </c>
      <c r="K6403" s="83">
        <v>0</v>
      </c>
      <c r="L6403" s="83">
        <v>0</v>
      </c>
      <c r="M6403" s="83">
        <v>0</v>
      </c>
      <c r="N6403" s="25">
        <v>0</v>
      </c>
      <c r="O6403" s="32">
        <v>0</v>
      </c>
      <c r="P6403" s="84"/>
    </row>
    <row r="6404" spans="1:16" ht="48" x14ac:dyDescent="0.25">
      <c r="A6404" s="82"/>
      <c r="B6404" s="19">
        <v>42803</v>
      </c>
      <c r="C6404" s="61">
        <v>2017</v>
      </c>
      <c r="D6404" s="11" t="s">
        <v>34</v>
      </c>
      <c r="E6404" s="82" t="s">
        <v>35</v>
      </c>
      <c r="F6404" s="36" t="s">
        <v>51</v>
      </c>
      <c r="G6404" s="82" t="s">
        <v>570</v>
      </c>
      <c r="H6404" s="82" t="s">
        <v>8816</v>
      </c>
      <c r="I6404" s="83">
        <v>0</v>
      </c>
      <c r="J6404" s="83">
        <v>3200</v>
      </c>
      <c r="K6404" s="83">
        <v>800</v>
      </c>
      <c r="L6404" s="83">
        <v>0</v>
      </c>
      <c r="M6404" s="83">
        <v>0</v>
      </c>
      <c r="N6404" s="25">
        <v>0</v>
      </c>
      <c r="O6404" s="32">
        <v>0.26319999999999999</v>
      </c>
      <c r="P6404" s="84"/>
    </row>
    <row r="6405" spans="1:16" ht="48" x14ac:dyDescent="0.25">
      <c r="A6405" s="82"/>
      <c r="B6405" s="19">
        <v>42803</v>
      </c>
      <c r="C6405" s="61">
        <v>2017</v>
      </c>
      <c r="D6405" s="82" t="s">
        <v>13</v>
      </c>
      <c r="E6405" s="82" t="s">
        <v>112</v>
      </c>
      <c r="F6405" s="36" t="s">
        <v>55</v>
      </c>
      <c r="G6405" s="82" t="s">
        <v>624</v>
      </c>
      <c r="H6405" s="82" t="s">
        <v>8817</v>
      </c>
      <c r="I6405" s="83">
        <v>0</v>
      </c>
      <c r="J6405" s="83">
        <v>3</v>
      </c>
      <c r="K6405" s="83">
        <v>0</v>
      </c>
      <c r="L6405" s="83">
        <v>0</v>
      </c>
      <c r="M6405" s="83">
        <v>0</v>
      </c>
      <c r="N6405" s="25">
        <v>0</v>
      </c>
      <c r="O6405" s="32">
        <v>0</v>
      </c>
      <c r="P6405" s="84"/>
    </row>
    <row r="6406" spans="1:16" ht="36" x14ac:dyDescent="0.25">
      <c r="A6406" s="82"/>
      <c r="B6406" s="19">
        <v>42804</v>
      </c>
      <c r="C6406" s="61">
        <v>2017</v>
      </c>
      <c r="D6406" s="82" t="s">
        <v>115</v>
      </c>
      <c r="E6406" s="82" t="s">
        <v>116</v>
      </c>
      <c r="F6406" s="36" t="s">
        <v>51</v>
      </c>
      <c r="G6406" s="82" t="s">
        <v>8818</v>
      </c>
      <c r="H6406" s="82" t="s">
        <v>8819</v>
      </c>
      <c r="I6406" s="83">
        <v>0</v>
      </c>
      <c r="J6406" s="83">
        <v>10</v>
      </c>
      <c r="K6406" s="83">
        <v>0</v>
      </c>
      <c r="L6406" s="83">
        <v>0</v>
      </c>
      <c r="M6406" s="83">
        <v>0</v>
      </c>
      <c r="N6406" s="25">
        <v>0</v>
      </c>
      <c r="O6406" s="32">
        <v>0</v>
      </c>
      <c r="P6406" s="84"/>
    </row>
    <row r="6407" spans="1:16" ht="48" x14ac:dyDescent="0.25">
      <c r="A6407" s="82"/>
      <c r="B6407" s="19">
        <v>42805</v>
      </c>
      <c r="C6407" s="61">
        <v>2017</v>
      </c>
      <c r="D6407" s="82" t="s">
        <v>115</v>
      </c>
      <c r="E6407" s="82" t="s">
        <v>116</v>
      </c>
      <c r="F6407" s="36" t="s">
        <v>162</v>
      </c>
      <c r="G6407" s="82" t="s">
        <v>8762</v>
      </c>
      <c r="H6407" s="82" t="s">
        <v>8820</v>
      </c>
      <c r="I6407" s="83">
        <v>0</v>
      </c>
      <c r="J6407" s="83">
        <v>18</v>
      </c>
      <c r="K6407" s="83">
        <v>0</v>
      </c>
      <c r="L6407" s="83">
        <v>0</v>
      </c>
      <c r="M6407" s="83">
        <v>0</v>
      </c>
      <c r="N6407" s="25">
        <v>0</v>
      </c>
      <c r="O6407" s="32">
        <v>0</v>
      </c>
      <c r="P6407" s="84"/>
    </row>
    <row r="6408" spans="1:16" ht="48" x14ac:dyDescent="0.25">
      <c r="A6408" s="82"/>
      <c r="B6408" s="19">
        <v>42807</v>
      </c>
      <c r="C6408" s="61">
        <v>2017</v>
      </c>
      <c r="D6408" s="82" t="s">
        <v>13</v>
      </c>
      <c r="E6408" s="82" t="s">
        <v>173</v>
      </c>
      <c r="F6408" s="36" t="s">
        <v>28</v>
      </c>
      <c r="G6408" s="82" t="s">
        <v>698</v>
      </c>
      <c r="H6408" s="82" t="s">
        <v>8821</v>
      </c>
      <c r="I6408" s="83">
        <v>0</v>
      </c>
      <c r="J6408" s="83">
        <v>0</v>
      </c>
      <c r="K6408" s="83">
        <v>0</v>
      </c>
      <c r="L6408" s="83">
        <v>0</v>
      </c>
      <c r="M6408" s="83">
        <v>0</v>
      </c>
      <c r="N6408" s="25">
        <v>0</v>
      </c>
      <c r="O6408" s="32">
        <v>0</v>
      </c>
      <c r="P6408" s="84"/>
    </row>
    <row r="6409" spans="1:16" ht="60" x14ac:dyDescent="0.25">
      <c r="A6409" s="82"/>
      <c r="B6409" s="19">
        <v>42807</v>
      </c>
      <c r="C6409" s="61">
        <v>2017</v>
      </c>
      <c r="D6409" s="82" t="s">
        <v>115</v>
      </c>
      <c r="E6409" s="82" t="s">
        <v>116</v>
      </c>
      <c r="F6409" s="36" t="s">
        <v>162</v>
      </c>
      <c r="G6409" s="82" t="s">
        <v>6294</v>
      </c>
      <c r="H6409" s="82" t="s">
        <v>8822</v>
      </c>
      <c r="I6409" s="83">
        <v>2</v>
      </c>
      <c r="J6409" s="83">
        <v>24</v>
      </c>
      <c r="K6409" s="83">
        <v>0</v>
      </c>
      <c r="L6409" s="83">
        <v>0</v>
      </c>
      <c r="M6409" s="83">
        <v>0</v>
      </c>
      <c r="N6409" s="25">
        <v>0</v>
      </c>
      <c r="O6409" s="32">
        <v>0</v>
      </c>
      <c r="P6409" s="84"/>
    </row>
    <row r="6410" spans="1:16" ht="84" x14ac:dyDescent="0.25">
      <c r="A6410" s="82"/>
      <c r="B6410" s="19">
        <v>42808</v>
      </c>
      <c r="C6410" s="61">
        <v>2017</v>
      </c>
      <c r="D6410" s="82" t="s">
        <v>13</v>
      </c>
      <c r="E6410" s="82" t="s">
        <v>149</v>
      </c>
      <c r="F6410" s="36" t="s">
        <v>165</v>
      </c>
      <c r="G6410" s="82" t="s">
        <v>8628</v>
      </c>
      <c r="H6410" s="82" t="s">
        <v>8823</v>
      </c>
      <c r="I6410" s="83">
        <v>0</v>
      </c>
      <c r="J6410" s="83">
        <v>159</v>
      </c>
      <c r="K6410" s="83">
        <v>0</v>
      </c>
      <c r="L6410" s="83">
        <v>1</v>
      </c>
      <c r="M6410" s="83">
        <v>0</v>
      </c>
      <c r="N6410" s="25">
        <v>0</v>
      </c>
      <c r="O6410" s="32">
        <v>0</v>
      </c>
      <c r="P6410" s="84"/>
    </row>
    <row r="6411" spans="1:16" ht="48" x14ac:dyDescent="0.25">
      <c r="A6411" s="82"/>
      <c r="B6411" s="19">
        <v>42808</v>
      </c>
      <c r="C6411" s="61">
        <v>2017</v>
      </c>
      <c r="D6411" s="82" t="s">
        <v>13</v>
      </c>
      <c r="E6411" s="82" t="s">
        <v>125</v>
      </c>
      <c r="F6411" s="82" t="s">
        <v>92</v>
      </c>
      <c r="G6411" s="82" t="s">
        <v>8824</v>
      </c>
      <c r="H6411" s="82" t="s">
        <v>8825</v>
      </c>
      <c r="I6411" s="83">
        <v>0</v>
      </c>
      <c r="J6411" s="83">
        <v>5</v>
      </c>
      <c r="K6411" s="83">
        <v>0</v>
      </c>
      <c r="L6411" s="83">
        <v>0</v>
      </c>
      <c r="M6411" s="83">
        <v>0</v>
      </c>
      <c r="N6411" s="25">
        <v>0</v>
      </c>
      <c r="O6411" s="32">
        <v>0</v>
      </c>
      <c r="P6411" s="84"/>
    </row>
    <row r="6412" spans="1:16" ht="48" x14ac:dyDescent="0.25">
      <c r="A6412" s="82"/>
      <c r="B6412" s="19">
        <v>42808</v>
      </c>
      <c r="C6412" s="61">
        <v>2017</v>
      </c>
      <c r="D6412" s="82" t="s">
        <v>115</v>
      </c>
      <c r="E6412" s="82" t="s">
        <v>116</v>
      </c>
      <c r="F6412" s="36" t="s">
        <v>97</v>
      </c>
      <c r="G6412" s="82" t="s">
        <v>8826</v>
      </c>
      <c r="H6412" s="82" t="s">
        <v>8827</v>
      </c>
      <c r="I6412" s="83">
        <v>0</v>
      </c>
      <c r="J6412" s="83">
        <v>8</v>
      </c>
      <c r="K6412" s="83">
        <v>0</v>
      </c>
      <c r="L6412" s="83">
        <v>0</v>
      </c>
      <c r="M6412" s="83">
        <v>0</v>
      </c>
      <c r="N6412" s="25">
        <v>0</v>
      </c>
      <c r="O6412" s="32">
        <v>0</v>
      </c>
      <c r="P6412" s="84"/>
    </row>
    <row r="6413" spans="1:16" ht="60" x14ac:dyDescent="0.25">
      <c r="A6413" s="82"/>
      <c r="B6413" s="19">
        <v>42809</v>
      </c>
      <c r="C6413" s="61">
        <v>2017</v>
      </c>
      <c r="D6413" s="82" t="s">
        <v>13</v>
      </c>
      <c r="E6413" s="82" t="s">
        <v>125</v>
      </c>
      <c r="F6413" s="36" t="s">
        <v>55</v>
      </c>
      <c r="G6413" s="82" t="s">
        <v>369</v>
      </c>
      <c r="H6413" s="82" t="s">
        <v>8828</v>
      </c>
      <c r="I6413" s="83">
        <v>0</v>
      </c>
      <c r="J6413" s="83">
        <v>8</v>
      </c>
      <c r="K6413" s="83">
        <v>0</v>
      </c>
      <c r="L6413" s="83">
        <v>0</v>
      </c>
      <c r="M6413" s="83">
        <v>0</v>
      </c>
      <c r="N6413" s="25">
        <v>0</v>
      </c>
      <c r="O6413" s="32">
        <v>0</v>
      </c>
      <c r="P6413" s="84"/>
    </row>
    <row r="6414" spans="1:16" ht="48" x14ac:dyDescent="0.25">
      <c r="A6414" s="82"/>
      <c r="B6414" s="19">
        <v>42809</v>
      </c>
      <c r="C6414" s="61">
        <v>2017</v>
      </c>
      <c r="D6414" s="82" t="s">
        <v>115</v>
      </c>
      <c r="E6414" s="82" t="s">
        <v>350</v>
      </c>
      <c r="F6414" s="36" t="s">
        <v>165</v>
      </c>
      <c r="G6414" s="82" t="s">
        <v>8628</v>
      </c>
      <c r="H6414" s="82" t="s">
        <v>8829</v>
      </c>
      <c r="I6414" s="83">
        <v>1</v>
      </c>
      <c r="J6414" s="83">
        <v>4</v>
      </c>
      <c r="K6414" s="83">
        <v>0</v>
      </c>
      <c r="L6414" s="83">
        <v>0</v>
      </c>
      <c r="M6414" s="83">
        <v>0</v>
      </c>
      <c r="N6414" s="25">
        <v>0</v>
      </c>
      <c r="O6414" s="32">
        <v>0</v>
      </c>
      <c r="P6414" s="84"/>
    </row>
    <row r="6415" spans="1:16" ht="36" x14ac:dyDescent="0.25">
      <c r="A6415" s="82"/>
      <c r="B6415" s="19">
        <v>42810</v>
      </c>
      <c r="C6415" s="61">
        <v>2017</v>
      </c>
      <c r="D6415" s="82" t="s">
        <v>13</v>
      </c>
      <c r="E6415" s="82" t="s">
        <v>173</v>
      </c>
      <c r="F6415" s="36" t="s">
        <v>47</v>
      </c>
      <c r="G6415" s="82" t="s">
        <v>4584</v>
      </c>
      <c r="H6415" s="82" t="s">
        <v>8830</v>
      </c>
      <c r="I6415" s="83">
        <v>0</v>
      </c>
      <c r="J6415" s="83">
        <v>1</v>
      </c>
      <c r="K6415" s="83">
        <v>0</v>
      </c>
      <c r="L6415" s="83">
        <v>0</v>
      </c>
      <c r="M6415" s="83">
        <v>0</v>
      </c>
      <c r="N6415" s="25">
        <v>0</v>
      </c>
      <c r="O6415" s="32">
        <v>0</v>
      </c>
      <c r="P6415" s="84"/>
    </row>
    <row r="6416" spans="1:16" ht="60" x14ac:dyDescent="0.25">
      <c r="A6416" s="82"/>
      <c r="B6416" s="19">
        <v>42810</v>
      </c>
      <c r="C6416" s="61">
        <v>2017</v>
      </c>
      <c r="D6416" s="82" t="s">
        <v>115</v>
      </c>
      <c r="E6416" s="82" t="s">
        <v>116</v>
      </c>
      <c r="F6416" s="36" t="s">
        <v>57</v>
      </c>
      <c r="G6416" s="82" t="s">
        <v>235</v>
      </c>
      <c r="H6416" s="82" t="s">
        <v>8831</v>
      </c>
      <c r="I6416" s="83">
        <v>3</v>
      </c>
      <c r="J6416" s="83">
        <v>13</v>
      </c>
      <c r="K6416" s="83">
        <v>0</v>
      </c>
      <c r="L6416" s="83">
        <v>0</v>
      </c>
      <c r="M6416" s="83">
        <v>0</v>
      </c>
      <c r="N6416" s="25">
        <v>0</v>
      </c>
      <c r="O6416" s="32">
        <v>0</v>
      </c>
      <c r="P6416" s="84"/>
    </row>
    <row r="6417" spans="1:16" ht="60" x14ac:dyDescent="0.25">
      <c r="A6417" s="82"/>
      <c r="B6417" s="19">
        <v>42810</v>
      </c>
      <c r="C6417" s="61">
        <v>2017</v>
      </c>
      <c r="D6417" s="82" t="s">
        <v>115</v>
      </c>
      <c r="E6417" s="82" t="s">
        <v>116</v>
      </c>
      <c r="F6417" s="36" t="s">
        <v>19</v>
      </c>
      <c r="G6417" s="82" t="s">
        <v>8832</v>
      </c>
      <c r="H6417" s="82" t="s">
        <v>8833</v>
      </c>
      <c r="I6417" s="83">
        <v>1</v>
      </c>
      <c r="J6417" s="83">
        <v>21</v>
      </c>
      <c r="K6417" s="83">
        <v>0</v>
      </c>
      <c r="L6417" s="83">
        <v>0</v>
      </c>
      <c r="M6417" s="83">
        <v>0</v>
      </c>
      <c r="N6417" s="25">
        <v>0</v>
      </c>
      <c r="O6417" s="32">
        <v>0</v>
      </c>
      <c r="P6417" s="84"/>
    </row>
    <row r="6418" spans="1:16" ht="36" x14ac:dyDescent="0.25">
      <c r="A6418" s="82"/>
      <c r="B6418" s="19">
        <v>42811</v>
      </c>
      <c r="C6418" s="61">
        <v>2017</v>
      </c>
      <c r="D6418" s="82" t="s">
        <v>13</v>
      </c>
      <c r="E6418" s="82" t="s">
        <v>173</v>
      </c>
      <c r="F6418" s="36" t="s">
        <v>28</v>
      </c>
      <c r="G6418" s="82" t="s">
        <v>977</v>
      </c>
      <c r="H6418" s="82" t="s">
        <v>8834</v>
      </c>
      <c r="I6418" s="83">
        <v>0</v>
      </c>
      <c r="J6418" s="83">
        <v>0</v>
      </c>
      <c r="K6418" s="83">
        <v>0</v>
      </c>
      <c r="L6418" s="83">
        <v>0</v>
      </c>
      <c r="M6418" s="83">
        <v>0</v>
      </c>
      <c r="N6418" s="25">
        <v>0</v>
      </c>
      <c r="O6418" s="32">
        <v>0</v>
      </c>
      <c r="P6418" s="84"/>
    </row>
    <row r="6419" spans="1:16" ht="24" x14ac:dyDescent="0.25">
      <c r="A6419" s="82"/>
      <c r="B6419" s="19">
        <v>42815</v>
      </c>
      <c r="C6419" s="61">
        <v>2017</v>
      </c>
      <c r="D6419" s="82" t="s">
        <v>13</v>
      </c>
      <c r="E6419" s="82" t="s">
        <v>173</v>
      </c>
      <c r="F6419" s="36" t="s">
        <v>97</v>
      </c>
      <c r="G6419" s="82" t="s">
        <v>1416</v>
      </c>
      <c r="H6419" s="82" t="s">
        <v>8835</v>
      </c>
      <c r="I6419" s="83">
        <v>0</v>
      </c>
      <c r="J6419" s="83">
        <v>15</v>
      </c>
      <c r="K6419" s="83">
        <v>0</v>
      </c>
      <c r="L6419" s="83">
        <v>0</v>
      </c>
      <c r="M6419" s="83">
        <v>0</v>
      </c>
      <c r="N6419" s="25">
        <v>0</v>
      </c>
      <c r="O6419" s="32">
        <v>0</v>
      </c>
      <c r="P6419" s="84"/>
    </row>
    <row r="6420" spans="1:16" ht="48" x14ac:dyDescent="0.25">
      <c r="A6420" s="82"/>
      <c r="B6420" s="19">
        <v>42816</v>
      </c>
      <c r="C6420" s="61">
        <v>2017</v>
      </c>
      <c r="D6420" s="82" t="s">
        <v>115</v>
      </c>
      <c r="E6420" s="82" t="s">
        <v>116</v>
      </c>
      <c r="F6420" s="36" t="s">
        <v>55</v>
      </c>
      <c r="G6420" s="82" t="s">
        <v>1850</v>
      </c>
      <c r="H6420" s="82" t="s">
        <v>8836</v>
      </c>
      <c r="I6420" s="83">
        <v>0</v>
      </c>
      <c r="J6420" s="83">
        <v>31</v>
      </c>
      <c r="K6420" s="83">
        <v>0</v>
      </c>
      <c r="L6420" s="83">
        <v>0</v>
      </c>
      <c r="M6420" s="83">
        <v>0</v>
      </c>
      <c r="N6420" s="25">
        <v>0</v>
      </c>
      <c r="O6420" s="32">
        <v>0</v>
      </c>
      <c r="P6420" s="84"/>
    </row>
    <row r="6421" spans="1:16" ht="84" x14ac:dyDescent="0.25">
      <c r="A6421" s="82"/>
      <c r="B6421" s="19">
        <v>42817</v>
      </c>
      <c r="C6421" s="61">
        <v>2017</v>
      </c>
      <c r="D6421" s="82" t="s">
        <v>13</v>
      </c>
      <c r="E6421" s="82" t="s">
        <v>125</v>
      </c>
      <c r="F6421" s="36" t="s">
        <v>55</v>
      </c>
      <c r="G6421" s="82" t="s">
        <v>936</v>
      </c>
      <c r="H6421" s="82" t="s">
        <v>8837</v>
      </c>
      <c r="I6421" s="83">
        <v>1</v>
      </c>
      <c r="J6421" s="83">
        <v>250</v>
      </c>
      <c r="K6421" s="83">
        <v>12</v>
      </c>
      <c r="L6421" s="83">
        <v>0</v>
      </c>
      <c r="M6421" s="83">
        <v>0</v>
      </c>
      <c r="N6421" s="25">
        <v>0</v>
      </c>
      <c r="O6421" s="32">
        <v>0</v>
      </c>
      <c r="P6421" s="84"/>
    </row>
    <row r="6422" spans="1:16" ht="36" x14ac:dyDescent="0.25">
      <c r="A6422" s="82"/>
      <c r="B6422" s="19">
        <v>42817</v>
      </c>
      <c r="C6422" s="61">
        <v>2017</v>
      </c>
      <c r="D6422" s="82" t="s">
        <v>13</v>
      </c>
      <c r="E6422" s="82" t="s">
        <v>149</v>
      </c>
      <c r="F6422" s="36" t="s">
        <v>162</v>
      </c>
      <c r="G6422" s="82" t="s">
        <v>8838</v>
      </c>
      <c r="H6422" s="82" t="s">
        <v>8839</v>
      </c>
      <c r="I6422" s="83">
        <v>0</v>
      </c>
      <c r="J6422" s="83">
        <v>3</v>
      </c>
      <c r="K6422" s="83">
        <v>0</v>
      </c>
      <c r="L6422" s="83">
        <v>0</v>
      </c>
      <c r="M6422" s="83">
        <v>0</v>
      </c>
      <c r="N6422" s="25">
        <v>0</v>
      </c>
      <c r="O6422" s="32">
        <v>0</v>
      </c>
      <c r="P6422" s="84"/>
    </row>
    <row r="6423" spans="1:16" ht="60" x14ac:dyDescent="0.25">
      <c r="A6423" s="82"/>
      <c r="B6423" s="19">
        <v>42818</v>
      </c>
      <c r="C6423" s="61">
        <v>2017</v>
      </c>
      <c r="D6423" s="82" t="s">
        <v>13</v>
      </c>
      <c r="E6423" s="82" t="s">
        <v>112</v>
      </c>
      <c r="F6423" s="36" t="s">
        <v>97</v>
      </c>
      <c r="G6423" s="82" t="s">
        <v>8263</v>
      </c>
      <c r="H6423" s="82" t="s">
        <v>8840</v>
      </c>
      <c r="I6423" s="83">
        <v>0</v>
      </c>
      <c r="J6423" s="83">
        <v>10</v>
      </c>
      <c r="K6423" s="83">
        <v>0</v>
      </c>
      <c r="L6423" s="83">
        <v>0</v>
      </c>
      <c r="M6423" s="83">
        <v>0</v>
      </c>
      <c r="N6423" s="25">
        <v>0</v>
      </c>
      <c r="O6423" s="32">
        <v>0</v>
      </c>
      <c r="P6423" s="84"/>
    </row>
    <row r="6424" spans="1:16" ht="48" x14ac:dyDescent="0.25">
      <c r="A6424" s="82"/>
      <c r="B6424" s="19">
        <v>42818</v>
      </c>
      <c r="C6424" s="61">
        <v>2017</v>
      </c>
      <c r="D6424" s="82" t="s">
        <v>115</v>
      </c>
      <c r="E6424" s="82" t="s">
        <v>116</v>
      </c>
      <c r="F6424" s="36" t="s">
        <v>75</v>
      </c>
      <c r="G6424" s="82" t="s">
        <v>379</v>
      </c>
      <c r="H6424" s="82" t="s">
        <v>8841</v>
      </c>
      <c r="I6424" s="83">
        <v>0</v>
      </c>
      <c r="J6424" s="83">
        <v>18</v>
      </c>
      <c r="K6424" s="83">
        <v>0</v>
      </c>
      <c r="L6424" s="83">
        <v>0</v>
      </c>
      <c r="M6424" s="83">
        <v>0</v>
      </c>
      <c r="N6424" s="25">
        <v>0</v>
      </c>
      <c r="O6424" s="32">
        <v>0</v>
      </c>
      <c r="P6424" s="84"/>
    </row>
    <row r="6425" spans="1:16" ht="60" x14ac:dyDescent="0.25">
      <c r="A6425" s="82"/>
      <c r="B6425" s="19">
        <v>42820</v>
      </c>
      <c r="C6425" s="61">
        <v>2017</v>
      </c>
      <c r="D6425" s="82" t="s">
        <v>115</v>
      </c>
      <c r="E6425" s="82" t="s">
        <v>116</v>
      </c>
      <c r="F6425" s="36" t="s">
        <v>44</v>
      </c>
      <c r="G6425" s="82" t="s">
        <v>8842</v>
      </c>
      <c r="H6425" s="82" t="s">
        <v>8843</v>
      </c>
      <c r="I6425" s="83">
        <v>0</v>
      </c>
      <c r="J6425" s="83">
        <v>15</v>
      </c>
      <c r="K6425" s="83">
        <v>0</v>
      </c>
      <c r="L6425" s="83">
        <v>0</v>
      </c>
      <c r="M6425" s="83">
        <v>0</v>
      </c>
      <c r="N6425" s="25">
        <v>0</v>
      </c>
      <c r="O6425" s="32">
        <v>0</v>
      </c>
      <c r="P6425" s="84"/>
    </row>
    <row r="6426" spans="1:16" ht="36" x14ac:dyDescent="0.25">
      <c r="A6426" s="82"/>
      <c r="B6426" s="19">
        <v>42821</v>
      </c>
      <c r="C6426" s="61">
        <v>2017</v>
      </c>
      <c r="D6426" s="82" t="s">
        <v>115</v>
      </c>
      <c r="E6426" s="82" t="s">
        <v>116</v>
      </c>
      <c r="F6426" s="36" t="s">
        <v>155</v>
      </c>
      <c r="G6426" s="82" t="s">
        <v>8844</v>
      </c>
      <c r="H6426" s="82" t="s">
        <v>8845</v>
      </c>
      <c r="I6426" s="83">
        <v>1</v>
      </c>
      <c r="J6426" s="83">
        <v>24</v>
      </c>
      <c r="K6426" s="83">
        <v>0</v>
      </c>
      <c r="L6426" s="83">
        <v>0</v>
      </c>
      <c r="M6426" s="83">
        <v>0</v>
      </c>
      <c r="N6426" s="25">
        <v>0</v>
      </c>
      <c r="O6426" s="32">
        <v>0</v>
      </c>
      <c r="P6426" s="84"/>
    </row>
    <row r="6427" spans="1:16" ht="24" x14ac:dyDescent="0.25">
      <c r="A6427" s="19">
        <v>42822</v>
      </c>
      <c r="B6427" s="19">
        <v>42822</v>
      </c>
      <c r="C6427" s="61">
        <v>2017</v>
      </c>
      <c r="D6427" s="82" t="s">
        <v>104</v>
      </c>
      <c r="E6427" s="11" t="s">
        <v>276</v>
      </c>
      <c r="F6427" s="36" t="s">
        <v>51</v>
      </c>
      <c r="G6427" s="82" t="s">
        <v>1101</v>
      </c>
      <c r="H6427" s="82" t="s">
        <v>8846</v>
      </c>
      <c r="I6427" s="83">
        <v>3</v>
      </c>
      <c r="J6427" s="83">
        <v>4</v>
      </c>
      <c r="K6427" s="83">
        <v>0</v>
      </c>
      <c r="L6427" s="83">
        <v>0</v>
      </c>
      <c r="M6427" s="83">
        <v>0</v>
      </c>
      <c r="N6427" s="25">
        <v>0</v>
      </c>
      <c r="O6427" s="32">
        <v>0</v>
      </c>
      <c r="P6427" s="84"/>
    </row>
    <row r="6428" spans="1:16" ht="48" x14ac:dyDescent="0.25">
      <c r="A6428" s="82"/>
      <c r="B6428" s="19">
        <v>42822</v>
      </c>
      <c r="C6428" s="61">
        <v>2017</v>
      </c>
      <c r="D6428" s="82" t="s">
        <v>13</v>
      </c>
      <c r="E6428" s="82" t="s">
        <v>112</v>
      </c>
      <c r="F6428" s="36" t="s">
        <v>55</v>
      </c>
      <c r="G6428" s="82" t="s">
        <v>8593</v>
      </c>
      <c r="H6428" s="82" t="s">
        <v>8847</v>
      </c>
      <c r="I6428" s="83">
        <v>0</v>
      </c>
      <c r="J6428" s="83">
        <v>178</v>
      </c>
      <c r="K6428" s="83">
        <v>0</v>
      </c>
      <c r="L6428" s="83">
        <v>0</v>
      </c>
      <c r="M6428" s="83">
        <v>0</v>
      </c>
      <c r="N6428" s="25">
        <v>0</v>
      </c>
      <c r="O6428" s="32">
        <v>0</v>
      </c>
      <c r="P6428" s="84"/>
    </row>
    <row r="6429" spans="1:16" ht="48" x14ac:dyDescent="0.25">
      <c r="A6429" s="82"/>
      <c r="B6429" s="19">
        <v>42822</v>
      </c>
      <c r="C6429" s="61">
        <v>2017</v>
      </c>
      <c r="D6429" s="82" t="s">
        <v>13</v>
      </c>
      <c r="E6429" s="82" t="s">
        <v>112</v>
      </c>
      <c r="F6429" s="36" t="s">
        <v>75</v>
      </c>
      <c r="G6429" s="82" t="s">
        <v>272</v>
      </c>
      <c r="H6429" s="82" t="s">
        <v>8848</v>
      </c>
      <c r="I6429" s="83">
        <v>0</v>
      </c>
      <c r="J6429" s="83">
        <v>2</v>
      </c>
      <c r="K6429" s="83">
        <v>0</v>
      </c>
      <c r="L6429" s="83">
        <v>0</v>
      </c>
      <c r="M6429" s="83">
        <v>0</v>
      </c>
      <c r="N6429" s="25">
        <v>0</v>
      </c>
      <c r="O6429" s="32">
        <v>0</v>
      </c>
      <c r="P6429" s="84"/>
    </row>
    <row r="6430" spans="1:16" ht="36" x14ac:dyDescent="0.25">
      <c r="A6430" s="82"/>
      <c r="B6430" s="19">
        <v>42824</v>
      </c>
      <c r="C6430" s="61">
        <v>2017</v>
      </c>
      <c r="D6430" s="82" t="s">
        <v>13</v>
      </c>
      <c r="E6430" s="82" t="s">
        <v>112</v>
      </c>
      <c r="F6430" s="36" t="s">
        <v>19</v>
      </c>
      <c r="G6430" s="82" t="s">
        <v>8849</v>
      </c>
      <c r="H6430" s="82" t="s">
        <v>8850</v>
      </c>
      <c r="I6430" s="83">
        <v>1</v>
      </c>
      <c r="J6430" s="83">
        <v>1</v>
      </c>
      <c r="K6430" s="83">
        <v>0</v>
      </c>
      <c r="L6430" s="83">
        <v>0</v>
      </c>
      <c r="M6430" s="83">
        <v>0</v>
      </c>
      <c r="N6430" s="25">
        <v>0</v>
      </c>
      <c r="O6430" s="32">
        <v>0</v>
      </c>
      <c r="P6430" s="84"/>
    </row>
    <row r="6431" spans="1:16" ht="36" x14ac:dyDescent="0.25">
      <c r="A6431" s="82"/>
      <c r="B6431" s="19">
        <v>42824</v>
      </c>
      <c r="C6431" s="61">
        <v>2017</v>
      </c>
      <c r="D6431" s="82" t="s">
        <v>115</v>
      </c>
      <c r="E6431" s="82" t="s">
        <v>116</v>
      </c>
      <c r="F6431" s="36" t="s">
        <v>51</v>
      </c>
      <c r="G6431" s="82" t="s">
        <v>2459</v>
      </c>
      <c r="H6431" s="82" t="s">
        <v>8851</v>
      </c>
      <c r="I6431" s="83">
        <v>1</v>
      </c>
      <c r="J6431" s="83">
        <v>1</v>
      </c>
      <c r="K6431" s="83">
        <v>0</v>
      </c>
      <c r="L6431" s="83">
        <v>0</v>
      </c>
      <c r="M6431" s="83">
        <v>0</v>
      </c>
      <c r="N6431" s="25">
        <v>0</v>
      </c>
      <c r="O6431" s="32">
        <v>0</v>
      </c>
      <c r="P6431" s="84"/>
    </row>
    <row r="6432" spans="1:16" ht="48" x14ac:dyDescent="0.25">
      <c r="A6432" s="82"/>
      <c r="B6432" s="19">
        <v>42825</v>
      </c>
      <c r="C6432" s="61">
        <v>2017</v>
      </c>
      <c r="D6432" s="82" t="s">
        <v>13</v>
      </c>
      <c r="E6432" s="82" t="s">
        <v>112</v>
      </c>
      <c r="F6432" s="36" t="s">
        <v>62</v>
      </c>
      <c r="G6432" s="82" t="s">
        <v>8852</v>
      </c>
      <c r="H6432" s="82" t="s">
        <v>8853</v>
      </c>
      <c r="I6432" s="83">
        <v>1</v>
      </c>
      <c r="J6432" s="83">
        <v>1</v>
      </c>
      <c r="K6432" s="83">
        <v>0</v>
      </c>
      <c r="L6432" s="83">
        <v>0</v>
      </c>
      <c r="M6432" s="83">
        <v>0</v>
      </c>
      <c r="N6432" s="25">
        <v>0</v>
      </c>
      <c r="O6432" s="32">
        <v>0</v>
      </c>
      <c r="P6432" s="84"/>
    </row>
    <row r="6433" spans="1:16" ht="48" x14ac:dyDescent="0.25">
      <c r="A6433" s="82"/>
      <c r="B6433" s="19">
        <v>42827</v>
      </c>
      <c r="C6433" s="61">
        <v>2017</v>
      </c>
      <c r="D6433" s="11" t="s">
        <v>34</v>
      </c>
      <c r="E6433" s="82" t="s">
        <v>35</v>
      </c>
      <c r="F6433" s="36" t="s">
        <v>57</v>
      </c>
      <c r="G6433" s="82" t="s">
        <v>3127</v>
      </c>
      <c r="H6433" s="82" t="s">
        <v>8854</v>
      </c>
      <c r="I6433" s="83">
        <v>0</v>
      </c>
      <c r="J6433" s="83">
        <v>0</v>
      </c>
      <c r="K6433" s="83">
        <v>0</v>
      </c>
      <c r="L6433" s="83">
        <v>0</v>
      </c>
      <c r="M6433" s="83">
        <v>0</v>
      </c>
      <c r="N6433" s="25">
        <v>0</v>
      </c>
      <c r="O6433" s="32">
        <v>0</v>
      </c>
      <c r="P6433" s="84"/>
    </row>
    <row r="6434" spans="1:16" ht="24" x14ac:dyDescent="0.25">
      <c r="A6434" s="82"/>
      <c r="B6434" s="19">
        <v>42827</v>
      </c>
      <c r="C6434" s="61">
        <v>2017</v>
      </c>
      <c r="D6434" s="82" t="s">
        <v>115</v>
      </c>
      <c r="E6434" s="82" t="s">
        <v>116</v>
      </c>
      <c r="F6434" s="36" t="s">
        <v>15</v>
      </c>
      <c r="G6434" s="82" t="s">
        <v>6460</v>
      </c>
      <c r="H6434" s="82" t="s">
        <v>8855</v>
      </c>
      <c r="I6434" s="83">
        <v>7</v>
      </c>
      <c r="J6434" s="83">
        <v>29</v>
      </c>
      <c r="K6434" s="83">
        <v>0</v>
      </c>
      <c r="L6434" s="83">
        <v>0</v>
      </c>
      <c r="M6434" s="83">
        <v>0</v>
      </c>
      <c r="N6434" s="25">
        <v>0</v>
      </c>
      <c r="O6434" s="32">
        <v>0</v>
      </c>
      <c r="P6434" s="84"/>
    </row>
    <row r="6435" spans="1:16" ht="24" x14ac:dyDescent="0.25">
      <c r="A6435" s="82"/>
      <c r="B6435" s="19">
        <v>42828</v>
      </c>
      <c r="C6435" s="61">
        <v>2017</v>
      </c>
      <c r="D6435" s="82" t="s">
        <v>13</v>
      </c>
      <c r="E6435" s="82" t="s">
        <v>112</v>
      </c>
      <c r="F6435" s="36" t="s">
        <v>97</v>
      </c>
      <c r="G6435" s="82" t="s">
        <v>4323</v>
      </c>
      <c r="H6435" s="82" t="s">
        <v>8856</v>
      </c>
      <c r="I6435" s="83">
        <v>1</v>
      </c>
      <c r="J6435" s="83">
        <v>61</v>
      </c>
      <c r="K6435" s="83">
        <v>5</v>
      </c>
      <c r="L6435" s="83">
        <v>0</v>
      </c>
      <c r="M6435" s="83">
        <v>0</v>
      </c>
      <c r="N6435" s="25">
        <v>0</v>
      </c>
      <c r="O6435" s="32">
        <v>0</v>
      </c>
      <c r="P6435" s="84"/>
    </row>
    <row r="6436" spans="1:16" ht="48" x14ac:dyDescent="0.25">
      <c r="A6436" s="82"/>
      <c r="B6436" s="19">
        <v>42829</v>
      </c>
      <c r="C6436" s="61">
        <v>2017</v>
      </c>
      <c r="D6436" s="82" t="s">
        <v>13</v>
      </c>
      <c r="E6436" s="82" t="s">
        <v>112</v>
      </c>
      <c r="F6436" s="36" t="s">
        <v>165</v>
      </c>
      <c r="G6436" s="82" t="s">
        <v>683</v>
      </c>
      <c r="H6436" s="82" t="s">
        <v>8857</v>
      </c>
      <c r="I6436" s="83">
        <v>0</v>
      </c>
      <c r="J6436" s="83">
        <v>1501</v>
      </c>
      <c r="K6436" s="83">
        <v>0</v>
      </c>
      <c r="L6436" s="83">
        <v>0</v>
      </c>
      <c r="M6436" s="83">
        <v>0</v>
      </c>
      <c r="N6436" s="25">
        <v>0</v>
      </c>
      <c r="O6436" s="32">
        <v>0</v>
      </c>
      <c r="P6436" s="84"/>
    </row>
    <row r="6437" spans="1:16" ht="24" x14ac:dyDescent="0.25">
      <c r="A6437" s="82"/>
      <c r="B6437" s="19">
        <v>42830</v>
      </c>
      <c r="C6437" s="61">
        <v>2017</v>
      </c>
      <c r="D6437" s="82" t="s">
        <v>13</v>
      </c>
      <c r="E6437" s="82" t="s">
        <v>112</v>
      </c>
      <c r="F6437" s="36" t="s">
        <v>165</v>
      </c>
      <c r="G6437" s="82" t="s">
        <v>799</v>
      </c>
      <c r="H6437" s="82" t="s">
        <v>8858</v>
      </c>
      <c r="I6437" s="83">
        <v>0</v>
      </c>
      <c r="J6437" s="83">
        <v>0</v>
      </c>
      <c r="K6437" s="83">
        <v>0</v>
      </c>
      <c r="L6437" s="83">
        <v>0</v>
      </c>
      <c r="M6437" s="83">
        <v>0</v>
      </c>
      <c r="N6437" s="25">
        <v>0</v>
      </c>
      <c r="O6437" s="32">
        <v>0</v>
      </c>
      <c r="P6437" s="84"/>
    </row>
    <row r="6438" spans="1:16" ht="36" x14ac:dyDescent="0.25">
      <c r="A6438" s="82"/>
      <c r="B6438" s="19">
        <v>42830</v>
      </c>
      <c r="C6438" s="61">
        <v>2017</v>
      </c>
      <c r="D6438" s="82" t="s">
        <v>13</v>
      </c>
      <c r="E6438" s="82" t="s">
        <v>149</v>
      </c>
      <c r="F6438" s="36" t="s">
        <v>165</v>
      </c>
      <c r="G6438" s="82" t="s">
        <v>8628</v>
      </c>
      <c r="H6438" s="82" t="s">
        <v>8859</v>
      </c>
      <c r="I6438" s="83">
        <v>0</v>
      </c>
      <c r="J6438" s="83">
        <v>250</v>
      </c>
      <c r="K6438" s="83">
        <v>0</v>
      </c>
      <c r="L6438" s="83">
        <v>0</v>
      </c>
      <c r="M6438" s="83">
        <v>0</v>
      </c>
      <c r="N6438" s="25">
        <v>0</v>
      </c>
      <c r="O6438" s="32">
        <v>0</v>
      </c>
      <c r="P6438" s="84"/>
    </row>
    <row r="6439" spans="1:16" ht="36" x14ac:dyDescent="0.25">
      <c r="A6439" s="82"/>
      <c r="B6439" s="19">
        <v>42830</v>
      </c>
      <c r="C6439" s="61">
        <v>2017</v>
      </c>
      <c r="D6439" s="82" t="s">
        <v>13</v>
      </c>
      <c r="E6439" s="82" t="s">
        <v>112</v>
      </c>
      <c r="F6439" s="36" t="s">
        <v>55</v>
      </c>
      <c r="G6439" s="82" t="s">
        <v>8860</v>
      </c>
      <c r="H6439" s="82" t="s">
        <v>8861</v>
      </c>
      <c r="I6439" s="83">
        <v>6</v>
      </c>
      <c r="J6439" s="83">
        <v>6</v>
      </c>
      <c r="K6439" s="83">
        <v>1</v>
      </c>
      <c r="L6439" s="83">
        <v>0</v>
      </c>
      <c r="M6439" s="83">
        <v>0</v>
      </c>
      <c r="N6439" s="25">
        <v>0</v>
      </c>
      <c r="O6439" s="32">
        <v>0</v>
      </c>
      <c r="P6439" s="84"/>
    </row>
    <row r="6440" spans="1:16" ht="36" x14ac:dyDescent="0.25">
      <c r="A6440" s="82"/>
      <c r="B6440" s="19">
        <v>42830</v>
      </c>
      <c r="C6440" s="61">
        <v>2017</v>
      </c>
      <c r="D6440" s="82" t="s">
        <v>13</v>
      </c>
      <c r="E6440" s="82" t="s">
        <v>112</v>
      </c>
      <c r="F6440" s="36" t="s">
        <v>51</v>
      </c>
      <c r="G6440" s="82" t="s">
        <v>5642</v>
      </c>
      <c r="H6440" s="82" t="s">
        <v>8862</v>
      </c>
      <c r="I6440" s="83">
        <v>0</v>
      </c>
      <c r="J6440" s="83">
        <v>80</v>
      </c>
      <c r="K6440" s="83">
        <v>0</v>
      </c>
      <c r="L6440" s="83">
        <v>0</v>
      </c>
      <c r="M6440" s="83">
        <v>0</v>
      </c>
      <c r="N6440" s="25">
        <v>0</v>
      </c>
      <c r="O6440" s="32">
        <v>0</v>
      </c>
      <c r="P6440" s="84"/>
    </row>
    <row r="6441" spans="1:16" ht="36" x14ac:dyDescent="0.25">
      <c r="A6441" s="82"/>
      <c r="B6441" s="19">
        <v>42830</v>
      </c>
      <c r="C6441" s="61">
        <v>2017</v>
      </c>
      <c r="D6441" s="82" t="s">
        <v>115</v>
      </c>
      <c r="E6441" s="82" t="s">
        <v>116</v>
      </c>
      <c r="F6441" s="36" t="s">
        <v>55</v>
      </c>
      <c r="G6441" s="82" t="s">
        <v>2880</v>
      </c>
      <c r="H6441" s="82" t="s">
        <v>8863</v>
      </c>
      <c r="I6441" s="83">
        <v>6</v>
      </c>
      <c r="J6441" s="83">
        <v>6</v>
      </c>
      <c r="K6441" s="83">
        <v>0</v>
      </c>
      <c r="L6441" s="83">
        <v>0</v>
      </c>
      <c r="M6441" s="83">
        <v>0</v>
      </c>
      <c r="N6441" s="25">
        <v>0</v>
      </c>
      <c r="O6441" s="32">
        <v>0</v>
      </c>
      <c r="P6441" s="84"/>
    </row>
    <row r="6442" spans="1:16" ht="96" x14ac:dyDescent="0.25">
      <c r="A6442" s="82"/>
      <c r="B6442" s="19">
        <v>42832</v>
      </c>
      <c r="C6442" s="61">
        <v>2017</v>
      </c>
      <c r="D6442" s="11" t="s">
        <v>34</v>
      </c>
      <c r="E6442" s="82" t="s">
        <v>35</v>
      </c>
      <c r="F6442" s="82" t="s">
        <v>598</v>
      </c>
      <c r="G6442" s="82" t="s">
        <v>2038</v>
      </c>
      <c r="H6442" s="82" t="s">
        <v>8864</v>
      </c>
      <c r="I6442" s="83">
        <v>0</v>
      </c>
      <c r="J6442" s="83">
        <v>20</v>
      </c>
      <c r="K6442" s="83">
        <v>3</v>
      </c>
      <c r="L6442" s="83">
        <v>0</v>
      </c>
      <c r="M6442" s="83">
        <v>0</v>
      </c>
      <c r="N6442" s="25">
        <v>0</v>
      </c>
      <c r="O6442" s="32">
        <v>41.3</v>
      </c>
      <c r="P6442" s="84"/>
    </row>
    <row r="6443" spans="1:16" ht="60" x14ac:dyDescent="0.25">
      <c r="A6443" s="82"/>
      <c r="B6443" s="19">
        <v>42833</v>
      </c>
      <c r="C6443" s="61">
        <v>2017</v>
      </c>
      <c r="D6443" s="82" t="s">
        <v>13</v>
      </c>
      <c r="E6443" s="82" t="s">
        <v>112</v>
      </c>
      <c r="F6443" s="36" t="s">
        <v>19</v>
      </c>
      <c r="G6443" s="82" t="s">
        <v>641</v>
      </c>
      <c r="H6443" s="82" t="s">
        <v>8865</v>
      </c>
      <c r="I6443" s="83">
        <v>0</v>
      </c>
      <c r="J6443" s="83">
        <v>0</v>
      </c>
      <c r="K6443" s="83">
        <v>0</v>
      </c>
      <c r="L6443" s="83">
        <v>0</v>
      </c>
      <c r="M6443" s="83">
        <v>0</v>
      </c>
      <c r="N6443" s="25">
        <v>0</v>
      </c>
      <c r="O6443" s="32">
        <v>0</v>
      </c>
      <c r="P6443" s="84"/>
    </row>
    <row r="6444" spans="1:16" ht="72" x14ac:dyDescent="0.25">
      <c r="A6444" s="82"/>
      <c r="B6444" s="19">
        <v>42835</v>
      </c>
      <c r="C6444" s="61">
        <v>2017</v>
      </c>
      <c r="D6444" s="82" t="s">
        <v>115</v>
      </c>
      <c r="E6444" s="11" t="s">
        <v>352</v>
      </c>
      <c r="F6444" s="36" t="s">
        <v>165</v>
      </c>
      <c r="G6444" s="82" t="s">
        <v>8866</v>
      </c>
      <c r="H6444" s="82" t="s">
        <v>8867</v>
      </c>
      <c r="I6444" s="83">
        <v>6</v>
      </c>
      <c r="J6444" s="83">
        <v>41</v>
      </c>
      <c r="K6444" s="83">
        <v>0</v>
      </c>
      <c r="L6444" s="83">
        <v>0</v>
      </c>
      <c r="M6444" s="83">
        <v>0</v>
      </c>
      <c r="N6444" s="25">
        <v>0</v>
      </c>
      <c r="O6444" s="32">
        <v>0</v>
      </c>
      <c r="P6444" s="84"/>
    </row>
    <row r="6445" spans="1:16" ht="60" x14ac:dyDescent="0.25">
      <c r="A6445" s="82"/>
      <c r="B6445" s="19">
        <v>42836</v>
      </c>
      <c r="C6445" s="61">
        <v>2017</v>
      </c>
      <c r="D6445" s="82" t="s">
        <v>13</v>
      </c>
      <c r="E6445" s="82" t="s">
        <v>173</v>
      </c>
      <c r="F6445" s="36" t="s">
        <v>19</v>
      </c>
      <c r="G6445" s="82" t="s">
        <v>8849</v>
      </c>
      <c r="H6445" s="82" t="s">
        <v>8868</v>
      </c>
      <c r="I6445" s="83">
        <v>0</v>
      </c>
      <c r="J6445" s="83">
        <v>3000</v>
      </c>
      <c r="K6445" s="83">
        <v>0</v>
      </c>
      <c r="L6445" s="83">
        <v>0</v>
      </c>
      <c r="M6445" s="83">
        <v>0</v>
      </c>
      <c r="N6445" s="25">
        <v>0</v>
      </c>
      <c r="O6445" s="32">
        <v>0</v>
      </c>
      <c r="P6445" s="84"/>
    </row>
    <row r="6446" spans="1:16" ht="60" x14ac:dyDescent="0.25">
      <c r="A6446" s="82"/>
      <c r="B6446" s="19">
        <v>42838</v>
      </c>
      <c r="C6446" s="61">
        <v>2017</v>
      </c>
      <c r="D6446" s="82" t="s">
        <v>13</v>
      </c>
      <c r="E6446" s="82" t="s">
        <v>112</v>
      </c>
      <c r="F6446" s="36" t="s">
        <v>15</v>
      </c>
      <c r="G6446" s="82" t="s">
        <v>8869</v>
      </c>
      <c r="H6446" s="82" t="s">
        <v>8870</v>
      </c>
      <c r="I6446" s="83">
        <v>24</v>
      </c>
      <c r="J6446" s="83">
        <v>33</v>
      </c>
      <c r="K6446" s="83">
        <v>0</v>
      </c>
      <c r="L6446" s="83">
        <v>0</v>
      </c>
      <c r="M6446" s="83">
        <v>0</v>
      </c>
      <c r="N6446" s="25">
        <v>0</v>
      </c>
      <c r="O6446" s="32">
        <v>0</v>
      </c>
      <c r="P6446" s="84"/>
    </row>
    <row r="6447" spans="1:16" ht="48" x14ac:dyDescent="0.25">
      <c r="A6447" s="82"/>
      <c r="B6447" s="19">
        <v>42839</v>
      </c>
      <c r="C6447" s="61">
        <v>2017</v>
      </c>
      <c r="D6447" s="82" t="s">
        <v>13</v>
      </c>
      <c r="E6447" s="82" t="s">
        <v>149</v>
      </c>
      <c r="F6447" s="36" t="s">
        <v>165</v>
      </c>
      <c r="G6447" s="82" t="s">
        <v>4272</v>
      </c>
      <c r="H6447" s="82" t="s">
        <v>8871</v>
      </c>
      <c r="I6447" s="83">
        <v>0</v>
      </c>
      <c r="J6447" s="83">
        <v>400</v>
      </c>
      <c r="K6447" s="83">
        <v>0</v>
      </c>
      <c r="L6447" s="83">
        <v>0</v>
      </c>
      <c r="M6447" s="83">
        <v>0</v>
      </c>
      <c r="N6447" s="25">
        <v>0</v>
      </c>
      <c r="O6447" s="32">
        <v>0</v>
      </c>
      <c r="P6447" s="84"/>
    </row>
    <row r="6448" spans="1:16" ht="60" x14ac:dyDescent="0.25">
      <c r="A6448" s="82"/>
      <c r="B6448" s="19">
        <v>42842</v>
      </c>
      <c r="C6448" s="61">
        <v>2017</v>
      </c>
      <c r="D6448" s="11" t="s">
        <v>34</v>
      </c>
      <c r="E6448" s="82" t="s">
        <v>35</v>
      </c>
      <c r="F6448" s="36" t="s">
        <v>42</v>
      </c>
      <c r="G6448" s="82" t="s">
        <v>8872</v>
      </c>
      <c r="H6448" s="82" t="s">
        <v>8873</v>
      </c>
      <c r="I6448" s="83">
        <v>4</v>
      </c>
      <c r="J6448" s="83">
        <v>160</v>
      </c>
      <c r="K6448" s="83">
        <v>0</v>
      </c>
      <c r="L6448" s="83">
        <v>0</v>
      </c>
      <c r="M6448" s="83">
        <v>0</v>
      </c>
      <c r="N6448" s="25">
        <v>0</v>
      </c>
      <c r="O6448" s="32">
        <v>0</v>
      </c>
      <c r="P6448" s="84"/>
    </row>
    <row r="6449" spans="1:16" ht="72" x14ac:dyDescent="0.25">
      <c r="A6449" s="82"/>
      <c r="B6449" s="19">
        <v>42843</v>
      </c>
      <c r="C6449" s="61">
        <v>2017</v>
      </c>
      <c r="D6449" s="11" t="s">
        <v>34</v>
      </c>
      <c r="E6449" s="82" t="s">
        <v>35</v>
      </c>
      <c r="F6449" s="82" t="s">
        <v>92</v>
      </c>
      <c r="G6449" s="82" t="s">
        <v>8874</v>
      </c>
      <c r="H6449" s="82" t="s">
        <v>8875</v>
      </c>
      <c r="I6449" s="83">
        <v>1</v>
      </c>
      <c r="J6449" s="83">
        <v>4700</v>
      </c>
      <c r="K6449" s="83">
        <v>101</v>
      </c>
      <c r="L6449" s="83">
        <v>0</v>
      </c>
      <c r="M6449" s="83">
        <v>0</v>
      </c>
      <c r="N6449" s="25">
        <v>0</v>
      </c>
      <c r="O6449" s="32">
        <v>0</v>
      </c>
      <c r="P6449" s="84"/>
    </row>
    <row r="6450" spans="1:16" ht="72" x14ac:dyDescent="0.25">
      <c r="A6450" s="82"/>
      <c r="B6450" s="19">
        <v>42844</v>
      </c>
      <c r="C6450" s="61">
        <v>2017</v>
      </c>
      <c r="D6450" s="11" t="s">
        <v>34</v>
      </c>
      <c r="E6450" s="82" t="s">
        <v>182</v>
      </c>
      <c r="F6450" s="36" t="s">
        <v>42</v>
      </c>
      <c r="G6450" s="82" t="s">
        <v>8876</v>
      </c>
      <c r="H6450" s="82" t="s">
        <v>8877</v>
      </c>
      <c r="I6450" s="83">
        <v>0</v>
      </c>
      <c r="J6450" s="83">
        <v>740</v>
      </c>
      <c r="K6450" s="83">
        <v>185</v>
      </c>
      <c r="L6450" s="83">
        <v>0</v>
      </c>
      <c r="M6450" s="83">
        <v>0</v>
      </c>
      <c r="N6450" s="25">
        <v>0</v>
      </c>
      <c r="O6450" s="32">
        <v>6.0865000000000002E-2</v>
      </c>
      <c r="P6450" s="84"/>
    </row>
    <row r="6451" spans="1:16" ht="36" x14ac:dyDescent="0.25">
      <c r="A6451" s="82"/>
      <c r="B6451" s="19">
        <v>42844</v>
      </c>
      <c r="C6451" s="61">
        <v>2017</v>
      </c>
      <c r="D6451" s="82" t="s">
        <v>13</v>
      </c>
      <c r="E6451" s="82" t="s">
        <v>112</v>
      </c>
      <c r="F6451" s="36" t="s">
        <v>28</v>
      </c>
      <c r="G6451" s="82" t="s">
        <v>228</v>
      </c>
      <c r="H6451" s="82" t="s">
        <v>8878</v>
      </c>
      <c r="I6451" s="83">
        <v>0</v>
      </c>
      <c r="J6451" s="83">
        <v>2</v>
      </c>
      <c r="K6451" s="83">
        <v>0</v>
      </c>
      <c r="L6451" s="83">
        <v>0</v>
      </c>
      <c r="M6451" s="83">
        <v>1</v>
      </c>
      <c r="N6451" s="25">
        <v>0</v>
      </c>
      <c r="O6451" s="32">
        <v>0</v>
      </c>
      <c r="P6451" s="84"/>
    </row>
    <row r="6452" spans="1:16" ht="60" x14ac:dyDescent="0.25">
      <c r="A6452" s="82"/>
      <c r="B6452" s="19">
        <v>42844</v>
      </c>
      <c r="C6452" s="61">
        <v>2017</v>
      </c>
      <c r="D6452" s="82" t="s">
        <v>115</v>
      </c>
      <c r="E6452" s="82" t="s">
        <v>116</v>
      </c>
      <c r="F6452" s="36" t="s">
        <v>51</v>
      </c>
      <c r="G6452" s="82" t="s">
        <v>1220</v>
      </c>
      <c r="H6452" s="82" t="s">
        <v>8879</v>
      </c>
      <c r="I6452" s="83">
        <v>1</v>
      </c>
      <c r="J6452" s="83">
        <v>1</v>
      </c>
      <c r="K6452" s="83">
        <v>0</v>
      </c>
      <c r="L6452" s="83">
        <v>0</v>
      </c>
      <c r="M6452" s="83">
        <v>0</v>
      </c>
      <c r="N6452" s="25">
        <v>0</v>
      </c>
      <c r="O6452" s="32">
        <v>0</v>
      </c>
      <c r="P6452" s="84"/>
    </row>
    <row r="6453" spans="1:16" ht="48" x14ac:dyDescent="0.25">
      <c r="A6453" s="82"/>
      <c r="B6453" s="19">
        <v>42849</v>
      </c>
      <c r="C6453" s="61">
        <v>2017</v>
      </c>
      <c r="D6453" s="82" t="s">
        <v>13</v>
      </c>
      <c r="E6453" s="82" t="s">
        <v>112</v>
      </c>
      <c r="F6453" s="36" t="s">
        <v>57</v>
      </c>
      <c r="G6453" s="82" t="s">
        <v>2549</v>
      </c>
      <c r="H6453" s="82" t="s">
        <v>8880</v>
      </c>
      <c r="I6453" s="83">
        <v>0</v>
      </c>
      <c r="J6453" s="83">
        <v>200</v>
      </c>
      <c r="K6453" s="83">
        <v>0</v>
      </c>
      <c r="L6453" s="83">
        <v>0</v>
      </c>
      <c r="M6453" s="83">
        <v>0</v>
      </c>
      <c r="N6453" s="25">
        <v>0</v>
      </c>
      <c r="O6453" s="32">
        <v>0</v>
      </c>
      <c r="P6453" s="84"/>
    </row>
    <row r="6454" spans="1:16" ht="84" x14ac:dyDescent="0.25">
      <c r="A6454" s="82"/>
      <c r="B6454" s="19">
        <v>42850</v>
      </c>
      <c r="C6454" s="61">
        <v>2017</v>
      </c>
      <c r="D6454" s="82" t="s">
        <v>13</v>
      </c>
      <c r="E6454" s="82" t="s">
        <v>112</v>
      </c>
      <c r="F6454" s="36" t="s">
        <v>55</v>
      </c>
      <c r="G6454" s="82" t="s">
        <v>8881</v>
      </c>
      <c r="H6454" s="82" t="s">
        <v>8882</v>
      </c>
      <c r="I6454" s="83">
        <v>0</v>
      </c>
      <c r="J6454" s="83">
        <v>320</v>
      </c>
      <c r="K6454" s="83">
        <v>1</v>
      </c>
      <c r="L6454" s="83">
        <v>0</v>
      </c>
      <c r="M6454" s="83">
        <v>0</v>
      </c>
      <c r="N6454" s="25">
        <v>0</v>
      </c>
      <c r="O6454" s="32">
        <v>0</v>
      </c>
      <c r="P6454" s="84"/>
    </row>
    <row r="6455" spans="1:16" ht="60" x14ac:dyDescent="0.25">
      <c r="A6455" s="82"/>
      <c r="B6455" s="19">
        <v>42850</v>
      </c>
      <c r="C6455" s="61">
        <v>2017</v>
      </c>
      <c r="D6455" s="82" t="s">
        <v>115</v>
      </c>
      <c r="E6455" s="82" t="s">
        <v>116</v>
      </c>
      <c r="F6455" s="36" t="s">
        <v>19</v>
      </c>
      <c r="G6455" s="82" t="s">
        <v>8883</v>
      </c>
      <c r="H6455" s="82" t="s">
        <v>8884</v>
      </c>
      <c r="I6455" s="83">
        <v>2</v>
      </c>
      <c r="J6455" s="83">
        <v>4</v>
      </c>
      <c r="K6455" s="83">
        <v>0</v>
      </c>
      <c r="L6455" s="83">
        <v>0</v>
      </c>
      <c r="M6455" s="83">
        <v>0</v>
      </c>
      <c r="N6455" s="25">
        <v>0</v>
      </c>
      <c r="O6455" s="32">
        <v>0</v>
      </c>
      <c r="P6455" s="84"/>
    </row>
    <row r="6456" spans="1:16" ht="48" x14ac:dyDescent="0.25">
      <c r="A6456" s="82"/>
      <c r="B6456" s="19">
        <v>42851</v>
      </c>
      <c r="C6456" s="61">
        <v>2017</v>
      </c>
      <c r="D6456" s="82" t="s">
        <v>13</v>
      </c>
      <c r="E6456" s="82" t="s">
        <v>112</v>
      </c>
      <c r="F6456" s="36" t="s">
        <v>51</v>
      </c>
      <c r="G6456" s="82" t="s">
        <v>741</v>
      </c>
      <c r="H6456" s="82" t="s">
        <v>8885</v>
      </c>
      <c r="I6456" s="83">
        <v>0</v>
      </c>
      <c r="J6456" s="83">
        <v>0</v>
      </c>
      <c r="K6456" s="83">
        <v>0</v>
      </c>
      <c r="L6456" s="83">
        <v>0</v>
      </c>
      <c r="M6456" s="83">
        <v>0</v>
      </c>
      <c r="N6456" s="25">
        <v>0</v>
      </c>
      <c r="O6456" s="32">
        <v>0</v>
      </c>
      <c r="P6456" s="84"/>
    </row>
    <row r="6457" spans="1:16" ht="48" x14ac:dyDescent="0.25">
      <c r="A6457" s="82"/>
      <c r="B6457" s="19">
        <v>42851</v>
      </c>
      <c r="C6457" s="61">
        <v>2017</v>
      </c>
      <c r="D6457" s="82" t="s">
        <v>115</v>
      </c>
      <c r="E6457" s="82" t="s">
        <v>125</v>
      </c>
      <c r="F6457" s="36" t="s">
        <v>26</v>
      </c>
      <c r="G6457" s="82" t="s">
        <v>237</v>
      </c>
      <c r="H6457" s="82" t="s">
        <v>8886</v>
      </c>
      <c r="I6457" s="83">
        <v>0</v>
      </c>
      <c r="J6457" s="83">
        <v>540</v>
      </c>
      <c r="K6457" s="83">
        <v>0</v>
      </c>
      <c r="L6457" s="83">
        <v>0</v>
      </c>
      <c r="M6457" s="83">
        <v>0</v>
      </c>
      <c r="N6457" s="25">
        <v>0</v>
      </c>
      <c r="O6457" s="32">
        <v>0</v>
      </c>
      <c r="P6457" s="84"/>
    </row>
    <row r="6458" spans="1:16" ht="60" x14ac:dyDescent="0.25">
      <c r="A6458" s="82"/>
      <c r="B6458" s="19">
        <v>42852</v>
      </c>
      <c r="C6458" s="61">
        <v>2017</v>
      </c>
      <c r="D6458" s="82" t="s">
        <v>13</v>
      </c>
      <c r="E6458" s="82" t="s">
        <v>112</v>
      </c>
      <c r="F6458" s="36" t="s">
        <v>19</v>
      </c>
      <c r="G6458" s="82" t="s">
        <v>681</v>
      </c>
      <c r="H6458" s="82" t="s">
        <v>8887</v>
      </c>
      <c r="I6458" s="83">
        <v>0</v>
      </c>
      <c r="J6458" s="83">
        <v>100</v>
      </c>
      <c r="K6458" s="83">
        <v>6</v>
      </c>
      <c r="L6458" s="83">
        <v>0</v>
      </c>
      <c r="M6458" s="83">
        <v>0</v>
      </c>
      <c r="N6458" s="25">
        <v>0</v>
      </c>
      <c r="O6458" s="32">
        <v>0</v>
      </c>
      <c r="P6458" s="84"/>
    </row>
    <row r="6459" spans="1:16" ht="48" x14ac:dyDescent="0.25">
      <c r="A6459" s="82"/>
      <c r="B6459" s="19">
        <v>42860</v>
      </c>
      <c r="C6459" s="61">
        <v>2017</v>
      </c>
      <c r="D6459" s="11" t="s">
        <v>34</v>
      </c>
      <c r="E6459" s="82" t="s">
        <v>182</v>
      </c>
      <c r="F6459" s="82" t="s">
        <v>189</v>
      </c>
      <c r="G6459" s="82" t="s">
        <v>189</v>
      </c>
      <c r="H6459" s="82" t="s">
        <v>8888</v>
      </c>
      <c r="I6459" s="83">
        <v>1</v>
      </c>
      <c r="J6459" s="83">
        <v>1</v>
      </c>
      <c r="K6459" s="83">
        <v>0</v>
      </c>
      <c r="L6459" s="83">
        <v>0</v>
      </c>
      <c r="M6459" s="83">
        <v>0</v>
      </c>
      <c r="N6459" s="25">
        <v>0</v>
      </c>
      <c r="O6459" s="32">
        <v>0</v>
      </c>
      <c r="P6459" s="84"/>
    </row>
    <row r="6460" spans="1:16" ht="60" x14ac:dyDescent="0.25">
      <c r="A6460" s="82"/>
      <c r="B6460" s="19">
        <v>42862</v>
      </c>
      <c r="C6460" s="61">
        <v>2017</v>
      </c>
      <c r="D6460" s="82" t="s">
        <v>115</v>
      </c>
      <c r="E6460" s="82" t="s">
        <v>116</v>
      </c>
      <c r="F6460" s="36" t="s">
        <v>162</v>
      </c>
      <c r="G6460" s="82" t="s">
        <v>5678</v>
      </c>
      <c r="H6460" s="82" t="s">
        <v>8889</v>
      </c>
      <c r="I6460" s="83">
        <v>3</v>
      </c>
      <c r="J6460" s="83">
        <v>17</v>
      </c>
      <c r="K6460" s="83">
        <v>0</v>
      </c>
      <c r="L6460" s="83">
        <v>0</v>
      </c>
      <c r="M6460" s="83">
        <v>0</v>
      </c>
      <c r="N6460" s="25">
        <v>0</v>
      </c>
      <c r="O6460" s="32">
        <v>0</v>
      </c>
      <c r="P6460" s="84"/>
    </row>
    <row r="6461" spans="1:16" ht="60" x14ac:dyDescent="0.25">
      <c r="A6461" s="82"/>
      <c r="B6461" s="19">
        <v>42863</v>
      </c>
      <c r="C6461" s="61">
        <v>2017</v>
      </c>
      <c r="D6461" s="82" t="s">
        <v>13</v>
      </c>
      <c r="E6461" s="82" t="s">
        <v>112</v>
      </c>
      <c r="F6461" s="36" t="s">
        <v>165</v>
      </c>
      <c r="G6461" s="82" t="s">
        <v>603</v>
      </c>
      <c r="H6461" s="82" t="s">
        <v>8890</v>
      </c>
      <c r="I6461" s="83">
        <v>0</v>
      </c>
      <c r="J6461" s="83">
        <v>120</v>
      </c>
      <c r="K6461" s="83">
        <v>0</v>
      </c>
      <c r="L6461" s="83">
        <v>0</v>
      </c>
      <c r="M6461" s="83">
        <v>0</v>
      </c>
      <c r="N6461" s="25">
        <v>0</v>
      </c>
      <c r="O6461" s="32">
        <v>0</v>
      </c>
      <c r="P6461" s="84"/>
    </row>
    <row r="6462" spans="1:16" ht="48" x14ac:dyDescent="0.25">
      <c r="A6462" s="82"/>
      <c r="B6462" s="19">
        <v>42864</v>
      </c>
      <c r="C6462" s="61">
        <v>2017</v>
      </c>
      <c r="D6462" s="82" t="s">
        <v>115</v>
      </c>
      <c r="E6462" s="82" t="s">
        <v>125</v>
      </c>
      <c r="F6462" s="36" t="s">
        <v>97</v>
      </c>
      <c r="G6462" s="82" t="s">
        <v>4800</v>
      </c>
      <c r="H6462" s="82" t="s">
        <v>8891</v>
      </c>
      <c r="I6462" s="83">
        <v>12</v>
      </c>
      <c r="J6462" s="83">
        <v>42</v>
      </c>
      <c r="K6462" s="83">
        <v>1</v>
      </c>
      <c r="L6462" s="83">
        <v>0</v>
      </c>
      <c r="M6462" s="83">
        <v>0</v>
      </c>
      <c r="N6462" s="25">
        <v>0</v>
      </c>
      <c r="O6462" s="32">
        <v>0.12</v>
      </c>
      <c r="P6462" s="84"/>
    </row>
    <row r="6463" spans="1:16" ht="48" x14ac:dyDescent="0.25">
      <c r="A6463" s="82"/>
      <c r="B6463" s="19">
        <v>42865</v>
      </c>
      <c r="C6463" s="61">
        <v>2017</v>
      </c>
      <c r="D6463" s="82" t="s">
        <v>115</v>
      </c>
      <c r="E6463" s="82" t="s">
        <v>116</v>
      </c>
      <c r="F6463" s="36" t="s">
        <v>51</v>
      </c>
      <c r="G6463" s="82" t="s">
        <v>5431</v>
      </c>
      <c r="H6463" s="82" t="s">
        <v>8892</v>
      </c>
      <c r="I6463" s="83">
        <v>3</v>
      </c>
      <c r="J6463" s="83">
        <v>14</v>
      </c>
      <c r="K6463" s="83">
        <v>0</v>
      </c>
      <c r="L6463" s="83">
        <v>0</v>
      </c>
      <c r="M6463" s="83">
        <v>0</v>
      </c>
      <c r="N6463" s="25">
        <v>0</v>
      </c>
      <c r="O6463" s="32">
        <v>0</v>
      </c>
      <c r="P6463" s="84"/>
    </row>
    <row r="6464" spans="1:16" ht="72" x14ac:dyDescent="0.25">
      <c r="A6464" s="82"/>
      <c r="B6464" s="19">
        <v>42865</v>
      </c>
      <c r="C6464" s="61">
        <v>2017</v>
      </c>
      <c r="D6464" s="82" t="s">
        <v>115</v>
      </c>
      <c r="E6464" s="82" t="s">
        <v>116</v>
      </c>
      <c r="F6464" s="36" t="s">
        <v>42</v>
      </c>
      <c r="G6464" s="82" t="s">
        <v>301</v>
      </c>
      <c r="H6464" s="82" t="s">
        <v>8893</v>
      </c>
      <c r="I6464" s="83">
        <v>1</v>
      </c>
      <c r="J6464" s="83">
        <v>2</v>
      </c>
      <c r="K6464" s="83">
        <v>0</v>
      </c>
      <c r="L6464" s="83">
        <v>0</v>
      </c>
      <c r="M6464" s="83">
        <v>0</v>
      </c>
      <c r="N6464" s="25">
        <v>0</v>
      </c>
      <c r="O6464" s="32">
        <v>0</v>
      </c>
      <c r="P6464" s="84"/>
    </row>
    <row r="6465" spans="1:16" ht="36" x14ac:dyDescent="0.25">
      <c r="A6465" s="82"/>
      <c r="B6465" s="19">
        <v>42866</v>
      </c>
      <c r="C6465" s="61">
        <v>2017</v>
      </c>
      <c r="D6465" s="82" t="s">
        <v>13</v>
      </c>
      <c r="E6465" s="82" t="s">
        <v>112</v>
      </c>
      <c r="F6465" s="36" t="s">
        <v>55</v>
      </c>
      <c r="G6465" s="82" t="s">
        <v>1039</v>
      </c>
      <c r="H6465" s="82" t="s">
        <v>8894</v>
      </c>
      <c r="I6465" s="83">
        <v>0</v>
      </c>
      <c r="J6465" s="83">
        <v>8</v>
      </c>
      <c r="K6465" s="83">
        <v>0</v>
      </c>
      <c r="L6465" s="83">
        <v>0</v>
      </c>
      <c r="M6465" s="83">
        <v>0</v>
      </c>
      <c r="N6465" s="25">
        <v>0</v>
      </c>
      <c r="O6465" s="32">
        <v>0</v>
      </c>
      <c r="P6465" s="84"/>
    </row>
    <row r="6466" spans="1:16" ht="60" x14ac:dyDescent="0.25">
      <c r="A6466" s="82"/>
      <c r="B6466" s="19">
        <v>42866</v>
      </c>
      <c r="C6466" s="61">
        <v>2017</v>
      </c>
      <c r="D6466" s="82" t="s">
        <v>13</v>
      </c>
      <c r="E6466" s="82" t="s">
        <v>112</v>
      </c>
      <c r="F6466" s="36" t="s">
        <v>51</v>
      </c>
      <c r="G6466" s="82" t="s">
        <v>6624</v>
      </c>
      <c r="H6466" s="82" t="s">
        <v>8895</v>
      </c>
      <c r="I6466" s="83">
        <v>0</v>
      </c>
      <c r="J6466" s="83">
        <v>700</v>
      </c>
      <c r="K6466" s="83">
        <v>0</v>
      </c>
      <c r="L6466" s="83">
        <v>0</v>
      </c>
      <c r="M6466" s="83">
        <v>0</v>
      </c>
      <c r="N6466" s="25">
        <v>0</v>
      </c>
      <c r="O6466" s="32">
        <v>0</v>
      </c>
      <c r="P6466" s="84"/>
    </row>
    <row r="6467" spans="1:16" ht="48" x14ac:dyDescent="0.25">
      <c r="A6467" s="82"/>
      <c r="B6467" s="19">
        <v>42868</v>
      </c>
      <c r="C6467" s="61">
        <v>2017</v>
      </c>
      <c r="D6467" s="82" t="s">
        <v>13</v>
      </c>
      <c r="E6467" s="82" t="s">
        <v>112</v>
      </c>
      <c r="F6467" s="36" t="s">
        <v>162</v>
      </c>
      <c r="G6467" s="82" t="s">
        <v>2414</v>
      </c>
      <c r="H6467" s="82" t="s">
        <v>8896</v>
      </c>
      <c r="I6467" s="83">
        <v>4</v>
      </c>
      <c r="J6467" s="83">
        <v>4</v>
      </c>
      <c r="K6467" s="83">
        <v>0</v>
      </c>
      <c r="L6467" s="83">
        <v>0</v>
      </c>
      <c r="M6467" s="83">
        <v>0</v>
      </c>
      <c r="N6467" s="25">
        <v>2</v>
      </c>
      <c r="O6467" s="32">
        <v>2E-3</v>
      </c>
      <c r="P6467" s="84"/>
    </row>
    <row r="6468" spans="1:16" ht="36" x14ac:dyDescent="0.25">
      <c r="A6468" s="82"/>
      <c r="B6468" s="19">
        <v>42870</v>
      </c>
      <c r="C6468" s="61">
        <v>2017</v>
      </c>
      <c r="D6468" s="82" t="s">
        <v>13</v>
      </c>
      <c r="E6468" s="82" t="s">
        <v>112</v>
      </c>
      <c r="F6468" s="36" t="s">
        <v>165</v>
      </c>
      <c r="G6468" s="82" t="s">
        <v>8866</v>
      </c>
      <c r="H6468" s="82" t="s">
        <v>8897</v>
      </c>
      <c r="I6468" s="83">
        <v>0</v>
      </c>
      <c r="J6468" s="83">
        <v>200</v>
      </c>
      <c r="K6468" s="83">
        <v>0</v>
      </c>
      <c r="L6468" s="83">
        <v>0</v>
      </c>
      <c r="M6468" s="83">
        <v>0</v>
      </c>
      <c r="N6468" s="25">
        <v>0</v>
      </c>
      <c r="O6468" s="32">
        <v>0</v>
      </c>
      <c r="P6468" s="84"/>
    </row>
    <row r="6469" spans="1:16" ht="48" x14ac:dyDescent="0.25">
      <c r="A6469" s="82"/>
      <c r="B6469" s="19">
        <v>42871</v>
      </c>
      <c r="C6469" s="61">
        <v>2017</v>
      </c>
      <c r="D6469" s="82" t="s">
        <v>13</v>
      </c>
      <c r="E6469" s="82" t="s">
        <v>112</v>
      </c>
      <c r="F6469" s="36" t="s">
        <v>19</v>
      </c>
      <c r="G6469" s="82" t="s">
        <v>1282</v>
      </c>
      <c r="H6469" s="82" t="s">
        <v>8898</v>
      </c>
      <c r="I6469" s="83">
        <v>9</v>
      </c>
      <c r="J6469" s="83">
        <v>12</v>
      </c>
      <c r="K6469" s="83">
        <v>1</v>
      </c>
      <c r="L6469" s="83">
        <v>0</v>
      </c>
      <c r="M6469" s="83">
        <v>0</v>
      </c>
      <c r="N6469" s="25">
        <v>0</v>
      </c>
      <c r="O6469" s="32">
        <v>0</v>
      </c>
      <c r="P6469" s="84"/>
    </row>
    <row r="6470" spans="1:16" ht="60" x14ac:dyDescent="0.25">
      <c r="A6470" s="82"/>
      <c r="B6470" s="19">
        <v>42871</v>
      </c>
      <c r="C6470" s="61">
        <v>2017</v>
      </c>
      <c r="D6470" s="82" t="s">
        <v>115</v>
      </c>
      <c r="E6470" s="82" t="s">
        <v>116</v>
      </c>
      <c r="F6470" s="36" t="s">
        <v>59</v>
      </c>
      <c r="G6470" s="82" t="s">
        <v>1209</v>
      </c>
      <c r="H6470" s="82" t="s">
        <v>8899</v>
      </c>
      <c r="I6470" s="83">
        <v>2</v>
      </c>
      <c r="J6470" s="83">
        <v>13</v>
      </c>
      <c r="K6470" s="83">
        <v>0</v>
      </c>
      <c r="L6470" s="83">
        <v>0</v>
      </c>
      <c r="M6470" s="83">
        <v>0</v>
      </c>
      <c r="N6470" s="25">
        <v>0</v>
      </c>
      <c r="O6470" s="32">
        <v>0</v>
      </c>
      <c r="P6470" s="84"/>
    </row>
    <row r="6471" spans="1:16" ht="48" x14ac:dyDescent="0.25">
      <c r="A6471" s="82"/>
      <c r="B6471" s="19">
        <v>42872</v>
      </c>
      <c r="C6471" s="61">
        <v>2017</v>
      </c>
      <c r="D6471" s="82" t="s">
        <v>13</v>
      </c>
      <c r="E6471" s="82" t="s">
        <v>125</v>
      </c>
      <c r="F6471" s="36" t="s">
        <v>57</v>
      </c>
      <c r="G6471" s="82" t="s">
        <v>1254</v>
      </c>
      <c r="H6471" s="82" t="s">
        <v>8900</v>
      </c>
      <c r="I6471" s="83">
        <v>0</v>
      </c>
      <c r="J6471" s="83">
        <v>500</v>
      </c>
      <c r="K6471" s="83">
        <v>0</v>
      </c>
      <c r="L6471" s="83">
        <v>0</v>
      </c>
      <c r="M6471" s="83">
        <v>0</v>
      </c>
      <c r="N6471" s="25">
        <v>0</v>
      </c>
      <c r="O6471" s="32">
        <v>0</v>
      </c>
      <c r="P6471" s="84"/>
    </row>
    <row r="6472" spans="1:16" ht="36" x14ac:dyDescent="0.25">
      <c r="A6472" s="82"/>
      <c r="B6472" s="19">
        <v>42872</v>
      </c>
      <c r="C6472" s="61">
        <v>2017</v>
      </c>
      <c r="D6472" s="82" t="s">
        <v>115</v>
      </c>
      <c r="E6472" s="82" t="s">
        <v>116</v>
      </c>
      <c r="F6472" s="36" t="s">
        <v>51</v>
      </c>
      <c r="G6472" s="82" t="s">
        <v>741</v>
      </c>
      <c r="H6472" s="82" t="s">
        <v>8901</v>
      </c>
      <c r="I6472" s="83">
        <v>3</v>
      </c>
      <c r="J6472" s="83">
        <v>3</v>
      </c>
      <c r="K6472" s="83">
        <v>0</v>
      </c>
      <c r="L6472" s="83">
        <v>0</v>
      </c>
      <c r="M6472" s="83">
        <v>0</v>
      </c>
      <c r="N6472" s="25">
        <v>0</v>
      </c>
      <c r="O6472" s="32">
        <v>1</v>
      </c>
      <c r="P6472" s="84"/>
    </row>
    <row r="6473" spans="1:16" ht="24" x14ac:dyDescent="0.25">
      <c r="A6473" s="82"/>
      <c r="B6473" s="19">
        <v>42873</v>
      </c>
      <c r="C6473" s="61">
        <v>2017</v>
      </c>
      <c r="D6473" s="82" t="s">
        <v>115</v>
      </c>
      <c r="E6473" s="82" t="s">
        <v>116</v>
      </c>
      <c r="F6473" s="36" t="s">
        <v>24</v>
      </c>
      <c r="G6473" s="82" t="s">
        <v>624</v>
      </c>
      <c r="H6473" s="82" t="s">
        <v>8902</v>
      </c>
      <c r="I6473" s="83">
        <v>1</v>
      </c>
      <c r="J6473" s="83">
        <v>1</v>
      </c>
      <c r="K6473" s="83">
        <v>0</v>
      </c>
      <c r="L6473" s="83">
        <v>0</v>
      </c>
      <c r="M6473" s="83">
        <v>0</v>
      </c>
      <c r="N6473" s="25">
        <v>0</v>
      </c>
      <c r="O6473" s="32">
        <v>0</v>
      </c>
      <c r="P6473" s="84"/>
    </row>
    <row r="6474" spans="1:16" ht="60" x14ac:dyDescent="0.25">
      <c r="A6474" s="82"/>
      <c r="B6474" s="19">
        <v>42874</v>
      </c>
      <c r="C6474" s="61">
        <v>2017</v>
      </c>
      <c r="D6474" s="82" t="s">
        <v>115</v>
      </c>
      <c r="E6474" s="82" t="s">
        <v>116</v>
      </c>
      <c r="F6474" s="36" t="s">
        <v>62</v>
      </c>
      <c r="G6474" s="82" t="s">
        <v>1731</v>
      </c>
      <c r="H6474" s="82" t="s">
        <v>8903</v>
      </c>
      <c r="I6474" s="83">
        <v>1</v>
      </c>
      <c r="J6474" s="83">
        <v>2</v>
      </c>
      <c r="K6474" s="83">
        <v>0</v>
      </c>
      <c r="L6474" s="83">
        <v>0</v>
      </c>
      <c r="M6474" s="83">
        <v>0</v>
      </c>
      <c r="N6474" s="25">
        <v>0</v>
      </c>
      <c r="O6474" s="32">
        <v>0</v>
      </c>
      <c r="P6474" s="84"/>
    </row>
    <row r="6475" spans="1:16" ht="60" x14ac:dyDescent="0.25">
      <c r="A6475" s="82"/>
      <c r="B6475" s="19">
        <v>42876</v>
      </c>
      <c r="C6475" s="61">
        <v>2017</v>
      </c>
      <c r="D6475" s="82" t="s">
        <v>115</v>
      </c>
      <c r="E6475" s="82" t="s">
        <v>116</v>
      </c>
      <c r="F6475" s="36" t="s">
        <v>36</v>
      </c>
      <c r="G6475" s="82" t="s">
        <v>1004</v>
      </c>
      <c r="H6475" s="82" t="s">
        <v>8904</v>
      </c>
      <c r="I6475" s="83">
        <v>12</v>
      </c>
      <c r="J6475" s="83">
        <v>42</v>
      </c>
      <c r="K6475" s="83">
        <v>0</v>
      </c>
      <c r="L6475" s="83">
        <v>0</v>
      </c>
      <c r="M6475" s="83">
        <v>0</v>
      </c>
      <c r="N6475" s="25">
        <v>0</v>
      </c>
      <c r="O6475" s="32">
        <v>0</v>
      </c>
      <c r="P6475" s="84"/>
    </row>
    <row r="6476" spans="1:16" ht="48" x14ac:dyDescent="0.25">
      <c r="A6476" s="82"/>
      <c r="B6476" s="19">
        <v>42877</v>
      </c>
      <c r="C6476" s="61">
        <v>2017</v>
      </c>
      <c r="D6476" s="11" t="s">
        <v>34</v>
      </c>
      <c r="E6476" s="82" t="s">
        <v>182</v>
      </c>
      <c r="F6476" s="36" t="s">
        <v>36</v>
      </c>
      <c r="G6476" s="82" t="s">
        <v>296</v>
      </c>
      <c r="H6476" s="82" t="s">
        <v>8905</v>
      </c>
      <c r="I6476" s="83">
        <v>0</v>
      </c>
      <c r="J6476" s="83">
        <v>40</v>
      </c>
      <c r="K6476" s="83">
        <v>10</v>
      </c>
      <c r="L6476" s="83">
        <v>0</v>
      </c>
      <c r="M6476" s="83">
        <v>0</v>
      </c>
      <c r="N6476" s="25">
        <v>0</v>
      </c>
      <c r="O6476" s="32">
        <v>0</v>
      </c>
      <c r="P6476" s="84"/>
    </row>
    <row r="6477" spans="1:16" ht="72" x14ac:dyDescent="0.25">
      <c r="A6477" s="82"/>
      <c r="B6477" s="19">
        <v>42877</v>
      </c>
      <c r="C6477" s="61">
        <v>2017</v>
      </c>
      <c r="D6477" s="11" t="s">
        <v>34</v>
      </c>
      <c r="E6477" s="82" t="s">
        <v>35</v>
      </c>
      <c r="F6477" s="36" t="s">
        <v>69</v>
      </c>
      <c r="G6477" s="82" t="s">
        <v>8906</v>
      </c>
      <c r="H6477" s="82" t="s">
        <v>8907</v>
      </c>
      <c r="I6477" s="83">
        <v>0</v>
      </c>
      <c r="J6477" s="83">
        <v>0</v>
      </c>
      <c r="K6477" s="83">
        <v>0</v>
      </c>
      <c r="L6477" s="83">
        <v>0</v>
      </c>
      <c r="M6477" s="83">
        <v>0</v>
      </c>
      <c r="N6477" s="25">
        <v>0</v>
      </c>
      <c r="O6477" s="32">
        <v>0</v>
      </c>
      <c r="P6477" s="84"/>
    </row>
    <row r="6478" spans="1:16" ht="48" x14ac:dyDescent="0.25">
      <c r="A6478" s="82"/>
      <c r="B6478" s="19">
        <v>42877</v>
      </c>
      <c r="C6478" s="61">
        <v>2017</v>
      </c>
      <c r="D6478" s="82" t="s">
        <v>13</v>
      </c>
      <c r="E6478" s="82" t="s">
        <v>125</v>
      </c>
      <c r="F6478" s="36" t="s">
        <v>51</v>
      </c>
      <c r="G6478" s="82" t="s">
        <v>1042</v>
      </c>
      <c r="H6478" s="82" t="s">
        <v>8908</v>
      </c>
      <c r="I6478" s="83">
        <v>2</v>
      </c>
      <c r="J6478" s="83">
        <v>6</v>
      </c>
      <c r="K6478" s="83">
        <v>0</v>
      </c>
      <c r="L6478" s="83">
        <v>0</v>
      </c>
      <c r="M6478" s="83">
        <v>0</v>
      </c>
      <c r="N6478" s="25">
        <v>0</v>
      </c>
      <c r="O6478" s="32">
        <v>0</v>
      </c>
      <c r="P6478" s="84"/>
    </row>
    <row r="6479" spans="1:16" ht="36" x14ac:dyDescent="0.25">
      <c r="A6479" s="82"/>
      <c r="B6479" s="19">
        <v>42879</v>
      </c>
      <c r="C6479" s="61">
        <v>2017</v>
      </c>
      <c r="D6479" s="82" t="s">
        <v>115</v>
      </c>
      <c r="E6479" s="82" t="s">
        <v>116</v>
      </c>
      <c r="F6479" s="82" t="s">
        <v>72</v>
      </c>
      <c r="G6479" s="82" t="s">
        <v>7562</v>
      </c>
      <c r="H6479" s="82" t="s">
        <v>8909</v>
      </c>
      <c r="I6479" s="83">
        <v>3</v>
      </c>
      <c r="J6479" s="83">
        <v>43</v>
      </c>
      <c r="K6479" s="83">
        <v>0</v>
      </c>
      <c r="L6479" s="83">
        <v>0</v>
      </c>
      <c r="M6479" s="83">
        <v>0</v>
      </c>
      <c r="N6479" s="25">
        <v>0</v>
      </c>
      <c r="O6479" s="32">
        <v>0.1</v>
      </c>
      <c r="P6479" s="84"/>
    </row>
    <row r="6480" spans="1:16" ht="48" x14ac:dyDescent="0.25">
      <c r="A6480" s="82"/>
      <c r="B6480" s="19">
        <v>42881</v>
      </c>
      <c r="C6480" s="61">
        <v>2017</v>
      </c>
      <c r="D6480" s="11" t="s">
        <v>34</v>
      </c>
      <c r="E6480" s="82" t="s">
        <v>35</v>
      </c>
      <c r="F6480" s="36" t="s">
        <v>97</v>
      </c>
      <c r="G6480" s="82" t="s">
        <v>428</v>
      </c>
      <c r="H6480" s="82" t="s">
        <v>8910</v>
      </c>
      <c r="I6480" s="83">
        <v>0</v>
      </c>
      <c r="J6480" s="83">
        <v>180</v>
      </c>
      <c r="K6480" s="83">
        <v>35</v>
      </c>
      <c r="L6480" s="83">
        <v>0</v>
      </c>
      <c r="M6480" s="83">
        <v>0</v>
      </c>
      <c r="N6480" s="25">
        <v>0</v>
      </c>
      <c r="O6480" s="32">
        <v>0</v>
      </c>
      <c r="P6480" s="84"/>
    </row>
    <row r="6481" spans="1:16" ht="36" x14ac:dyDescent="0.25">
      <c r="A6481" s="82"/>
      <c r="B6481" s="19">
        <v>42882</v>
      </c>
      <c r="C6481" s="61">
        <v>2017</v>
      </c>
      <c r="D6481" s="82" t="s">
        <v>115</v>
      </c>
      <c r="E6481" s="82" t="s">
        <v>116</v>
      </c>
      <c r="F6481" s="36" t="s">
        <v>51</v>
      </c>
      <c r="G6481" s="82" t="s">
        <v>741</v>
      </c>
      <c r="H6481" s="82" t="s">
        <v>8911</v>
      </c>
      <c r="I6481" s="83">
        <v>4</v>
      </c>
      <c r="J6481" s="83">
        <v>11</v>
      </c>
      <c r="K6481" s="83">
        <v>0</v>
      </c>
      <c r="L6481" s="83">
        <v>0</v>
      </c>
      <c r="M6481" s="83">
        <v>0</v>
      </c>
      <c r="N6481" s="25">
        <v>0</v>
      </c>
      <c r="O6481" s="32">
        <v>0</v>
      </c>
      <c r="P6481" s="84"/>
    </row>
    <row r="6482" spans="1:16" ht="48" x14ac:dyDescent="0.25">
      <c r="A6482" s="82"/>
      <c r="B6482" s="19">
        <v>42884</v>
      </c>
      <c r="C6482" s="61">
        <v>2017</v>
      </c>
      <c r="D6482" s="11" t="s">
        <v>34</v>
      </c>
      <c r="E6482" s="82" t="s">
        <v>182</v>
      </c>
      <c r="F6482" s="36" t="s">
        <v>36</v>
      </c>
      <c r="G6482" s="82" t="s">
        <v>506</v>
      </c>
      <c r="H6482" s="82" t="s">
        <v>8912</v>
      </c>
      <c r="I6482" s="83">
        <v>0</v>
      </c>
      <c r="J6482" s="83">
        <v>800</v>
      </c>
      <c r="K6482" s="83">
        <v>214</v>
      </c>
      <c r="L6482" s="83">
        <v>0</v>
      </c>
      <c r="M6482" s="83">
        <v>0</v>
      </c>
      <c r="N6482" s="25">
        <v>0</v>
      </c>
      <c r="O6482" s="32">
        <v>7.0405999999999996E-2</v>
      </c>
      <c r="P6482" s="84"/>
    </row>
    <row r="6483" spans="1:16" ht="36" x14ac:dyDescent="0.25">
      <c r="A6483" s="82"/>
      <c r="B6483" s="19">
        <v>42884</v>
      </c>
      <c r="C6483" s="61">
        <v>2017</v>
      </c>
      <c r="D6483" s="82" t="s">
        <v>115</v>
      </c>
      <c r="E6483" s="11" t="s">
        <v>352</v>
      </c>
      <c r="F6483" s="36" t="s">
        <v>165</v>
      </c>
      <c r="G6483" s="82" t="s">
        <v>603</v>
      </c>
      <c r="H6483" s="82" t="s">
        <v>8913</v>
      </c>
      <c r="I6483" s="83">
        <v>1</v>
      </c>
      <c r="J6483" s="83">
        <v>3</v>
      </c>
      <c r="K6483" s="83">
        <v>0</v>
      </c>
      <c r="L6483" s="83">
        <v>0</v>
      </c>
      <c r="M6483" s="83">
        <v>0</v>
      </c>
      <c r="N6483" s="25">
        <v>0</v>
      </c>
      <c r="O6483" s="32">
        <v>0</v>
      </c>
      <c r="P6483" s="84"/>
    </row>
    <row r="6484" spans="1:16" ht="48" x14ac:dyDescent="0.25">
      <c r="A6484" s="82"/>
      <c r="B6484" s="19">
        <v>42886</v>
      </c>
      <c r="C6484" s="61">
        <v>2017</v>
      </c>
      <c r="D6484" s="11" t="s">
        <v>34</v>
      </c>
      <c r="E6484" s="82" t="s">
        <v>35</v>
      </c>
      <c r="F6484" s="36" t="s">
        <v>15</v>
      </c>
      <c r="G6484" s="82" t="s">
        <v>3366</v>
      </c>
      <c r="H6484" s="82" t="s">
        <v>8914</v>
      </c>
      <c r="I6484" s="83">
        <v>0</v>
      </c>
      <c r="J6484" s="83">
        <v>60</v>
      </c>
      <c r="K6484" s="83">
        <v>15</v>
      </c>
      <c r="L6484" s="83">
        <v>0</v>
      </c>
      <c r="M6484" s="83">
        <v>0</v>
      </c>
      <c r="N6484" s="25">
        <v>0</v>
      </c>
      <c r="O6484" s="32">
        <v>0</v>
      </c>
      <c r="P6484" s="84"/>
    </row>
    <row r="6485" spans="1:16" ht="48" x14ac:dyDescent="0.25">
      <c r="A6485" s="82"/>
      <c r="B6485" s="19">
        <v>42886</v>
      </c>
      <c r="C6485" s="61">
        <v>2017</v>
      </c>
      <c r="D6485" s="11" t="s">
        <v>34</v>
      </c>
      <c r="E6485" s="82" t="s">
        <v>35</v>
      </c>
      <c r="F6485" s="36" t="s">
        <v>62</v>
      </c>
      <c r="G6485" s="82" t="s">
        <v>2445</v>
      </c>
      <c r="H6485" s="82" t="s">
        <v>8915</v>
      </c>
      <c r="I6485" s="83">
        <v>0</v>
      </c>
      <c r="J6485" s="83">
        <v>12</v>
      </c>
      <c r="K6485" s="83">
        <v>3</v>
      </c>
      <c r="L6485" s="83">
        <v>0</v>
      </c>
      <c r="M6485" s="83">
        <v>0</v>
      </c>
      <c r="N6485" s="25">
        <v>0</v>
      </c>
      <c r="O6485" s="32">
        <v>0</v>
      </c>
      <c r="P6485" s="84"/>
    </row>
    <row r="6486" spans="1:16" ht="36" x14ac:dyDescent="0.25">
      <c r="A6486" s="82"/>
      <c r="B6486" s="19">
        <v>42886</v>
      </c>
      <c r="C6486" s="61">
        <v>2017</v>
      </c>
      <c r="D6486" s="82" t="s">
        <v>115</v>
      </c>
      <c r="E6486" s="82" t="s">
        <v>116</v>
      </c>
      <c r="F6486" s="36" t="s">
        <v>75</v>
      </c>
      <c r="G6486" s="82" t="s">
        <v>1721</v>
      </c>
      <c r="H6486" s="82" t="s">
        <v>8916</v>
      </c>
      <c r="I6486" s="83">
        <v>1</v>
      </c>
      <c r="J6486" s="83">
        <v>3</v>
      </c>
      <c r="K6486" s="83">
        <v>1</v>
      </c>
      <c r="L6486" s="83">
        <v>0</v>
      </c>
      <c r="M6486" s="83">
        <v>0</v>
      </c>
      <c r="N6486" s="25">
        <v>0</v>
      </c>
      <c r="O6486" s="32">
        <v>2.8000000000000001E-2</v>
      </c>
      <c r="P6486" s="84"/>
    </row>
    <row r="6487" spans="1:16" ht="48" x14ac:dyDescent="0.25">
      <c r="A6487" s="82"/>
      <c r="B6487" s="19">
        <v>42892</v>
      </c>
      <c r="C6487" s="61">
        <v>2017</v>
      </c>
      <c r="D6487" s="11" t="s">
        <v>34</v>
      </c>
      <c r="E6487" s="82" t="s">
        <v>182</v>
      </c>
      <c r="F6487" s="36" t="s">
        <v>162</v>
      </c>
      <c r="G6487" s="82" t="s">
        <v>8917</v>
      </c>
      <c r="H6487" s="82" t="s">
        <v>8918</v>
      </c>
      <c r="I6487" s="83">
        <v>0</v>
      </c>
      <c r="J6487" s="83">
        <v>12</v>
      </c>
      <c r="K6487" s="83">
        <v>3</v>
      </c>
      <c r="L6487" s="83">
        <v>0</v>
      </c>
      <c r="M6487" s="83">
        <v>0</v>
      </c>
      <c r="N6487" s="25">
        <v>0</v>
      </c>
      <c r="O6487" s="32">
        <v>0.98699999999999999</v>
      </c>
      <c r="P6487" s="84"/>
    </row>
    <row r="6488" spans="1:16" ht="72" x14ac:dyDescent="0.25">
      <c r="A6488" s="19">
        <v>42893</v>
      </c>
      <c r="B6488" s="19">
        <v>42893</v>
      </c>
      <c r="C6488" s="61">
        <v>2017</v>
      </c>
      <c r="D6488" s="82" t="s">
        <v>104</v>
      </c>
      <c r="E6488" s="11" t="s">
        <v>276</v>
      </c>
      <c r="F6488" s="36" t="s">
        <v>51</v>
      </c>
      <c r="G6488" s="82" t="s">
        <v>8919</v>
      </c>
      <c r="H6488" s="82" t="s">
        <v>8920</v>
      </c>
      <c r="I6488" s="83">
        <v>0</v>
      </c>
      <c r="J6488" s="83">
        <v>144</v>
      </c>
      <c r="K6488" s="83">
        <v>6</v>
      </c>
      <c r="L6488" s="83">
        <v>0</v>
      </c>
      <c r="M6488" s="83">
        <v>0</v>
      </c>
      <c r="N6488" s="25">
        <v>0</v>
      </c>
      <c r="O6488" s="32">
        <v>0</v>
      </c>
      <c r="P6488" s="84"/>
    </row>
    <row r="6489" spans="1:16" ht="72" x14ac:dyDescent="0.25">
      <c r="A6489" s="82"/>
      <c r="B6489" s="19">
        <v>42893</v>
      </c>
      <c r="C6489" s="61">
        <v>2017</v>
      </c>
      <c r="D6489" s="82" t="s">
        <v>115</v>
      </c>
      <c r="E6489" s="82" t="s">
        <v>116</v>
      </c>
      <c r="F6489" s="36" t="s">
        <v>19</v>
      </c>
      <c r="G6489" s="82" t="s">
        <v>8921</v>
      </c>
      <c r="H6489" s="82" t="s">
        <v>8922</v>
      </c>
      <c r="I6489" s="83">
        <v>3</v>
      </c>
      <c r="J6489" s="83">
        <v>31</v>
      </c>
      <c r="K6489" s="83">
        <v>0</v>
      </c>
      <c r="L6489" s="83">
        <v>0</v>
      </c>
      <c r="M6489" s="83">
        <v>0</v>
      </c>
      <c r="N6489" s="25">
        <v>0</v>
      </c>
      <c r="O6489" s="32">
        <v>0</v>
      </c>
      <c r="P6489" s="84"/>
    </row>
    <row r="6490" spans="1:16" ht="48" x14ac:dyDescent="0.25">
      <c r="A6490" s="82"/>
      <c r="B6490" s="19">
        <v>42894</v>
      </c>
      <c r="C6490" s="61">
        <v>2017</v>
      </c>
      <c r="D6490" s="82" t="s">
        <v>13</v>
      </c>
      <c r="E6490" s="82" t="s">
        <v>149</v>
      </c>
      <c r="F6490" s="36" t="s">
        <v>51</v>
      </c>
      <c r="G6490" s="82" t="s">
        <v>8923</v>
      </c>
      <c r="H6490" s="82" t="s">
        <v>8924</v>
      </c>
      <c r="I6490" s="83">
        <v>0</v>
      </c>
      <c r="J6490" s="83">
        <v>152</v>
      </c>
      <c r="K6490" s="83">
        <v>0</v>
      </c>
      <c r="L6490" s="83">
        <v>0</v>
      </c>
      <c r="M6490" s="83">
        <v>0</v>
      </c>
      <c r="N6490" s="25">
        <v>0</v>
      </c>
      <c r="O6490" s="32">
        <v>0</v>
      </c>
      <c r="P6490" s="84"/>
    </row>
    <row r="6491" spans="1:16" ht="84" x14ac:dyDescent="0.25">
      <c r="A6491" s="82"/>
      <c r="B6491" s="19">
        <v>42895</v>
      </c>
      <c r="C6491" s="61">
        <v>2017</v>
      </c>
      <c r="D6491" s="82" t="s">
        <v>13</v>
      </c>
      <c r="E6491" s="82" t="s">
        <v>149</v>
      </c>
      <c r="F6491" s="36" t="s">
        <v>44</v>
      </c>
      <c r="G6491" s="82" t="s">
        <v>44</v>
      </c>
      <c r="H6491" s="82" t="s">
        <v>8925</v>
      </c>
      <c r="I6491" s="83">
        <v>0</v>
      </c>
      <c r="J6491" s="83">
        <v>209</v>
      </c>
      <c r="K6491" s="83">
        <v>0</v>
      </c>
      <c r="L6491" s="83">
        <v>0</v>
      </c>
      <c r="M6491" s="83">
        <v>0</v>
      </c>
      <c r="N6491" s="25">
        <v>0</v>
      </c>
      <c r="O6491" s="32">
        <v>0</v>
      </c>
      <c r="P6491" s="84"/>
    </row>
    <row r="6492" spans="1:16" ht="84" x14ac:dyDescent="0.25">
      <c r="A6492" s="82"/>
      <c r="B6492" s="19">
        <v>42897</v>
      </c>
      <c r="C6492" s="61">
        <v>2017</v>
      </c>
      <c r="D6492" s="11" t="s">
        <v>34</v>
      </c>
      <c r="E6492" s="82" t="s">
        <v>35</v>
      </c>
      <c r="F6492" s="36" t="s">
        <v>15</v>
      </c>
      <c r="G6492" s="82" t="s">
        <v>8926</v>
      </c>
      <c r="H6492" s="82" t="s">
        <v>8927</v>
      </c>
      <c r="I6492" s="83">
        <v>6</v>
      </c>
      <c r="J6492" s="83">
        <v>10</v>
      </c>
      <c r="K6492" s="83">
        <v>0</v>
      </c>
      <c r="L6492" s="83">
        <v>0</v>
      </c>
      <c r="M6492" s="83">
        <v>0</v>
      </c>
      <c r="N6492" s="25">
        <v>0</v>
      </c>
      <c r="O6492" s="32">
        <v>0</v>
      </c>
      <c r="P6492" s="84"/>
    </row>
    <row r="6493" spans="1:16" ht="48" x14ac:dyDescent="0.25">
      <c r="A6493" s="82"/>
      <c r="B6493" s="19">
        <v>42898</v>
      </c>
      <c r="C6493" s="61">
        <v>2017</v>
      </c>
      <c r="D6493" s="82" t="s">
        <v>115</v>
      </c>
      <c r="E6493" s="82" t="s">
        <v>116</v>
      </c>
      <c r="F6493" s="36" t="s">
        <v>51</v>
      </c>
      <c r="G6493" s="82" t="s">
        <v>8928</v>
      </c>
      <c r="H6493" s="82" t="s">
        <v>8929</v>
      </c>
      <c r="I6493" s="83">
        <v>1</v>
      </c>
      <c r="J6493" s="83">
        <v>8</v>
      </c>
      <c r="K6493" s="83">
        <v>0</v>
      </c>
      <c r="L6493" s="83">
        <v>0</v>
      </c>
      <c r="M6493" s="83">
        <v>0</v>
      </c>
      <c r="N6493" s="25">
        <v>0</v>
      </c>
      <c r="O6493" s="32">
        <v>0</v>
      </c>
      <c r="P6493" s="84"/>
    </row>
    <row r="6494" spans="1:16" ht="36" x14ac:dyDescent="0.25">
      <c r="A6494" s="82"/>
      <c r="B6494" s="19">
        <v>42898</v>
      </c>
      <c r="C6494" s="61">
        <v>2017</v>
      </c>
      <c r="D6494" s="82" t="s">
        <v>115</v>
      </c>
      <c r="E6494" s="82" t="s">
        <v>116</v>
      </c>
      <c r="F6494" s="36" t="s">
        <v>75</v>
      </c>
      <c r="G6494" s="82" t="s">
        <v>2612</v>
      </c>
      <c r="H6494" s="82" t="s">
        <v>8930</v>
      </c>
      <c r="I6494" s="83">
        <v>8</v>
      </c>
      <c r="J6494" s="83">
        <v>9</v>
      </c>
      <c r="K6494" s="83">
        <v>0</v>
      </c>
      <c r="L6494" s="83">
        <v>0</v>
      </c>
      <c r="M6494" s="83">
        <v>0</v>
      </c>
      <c r="N6494" s="25">
        <v>0</v>
      </c>
      <c r="O6494" s="32">
        <v>0</v>
      </c>
      <c r="P6494" s="84"/>
    </row>
    <row r="6495" spans="1:16" ht="36" x14ac:dyDescent="0.25">
      <c r="A6495" s="82"/>
      <c r="B6495" s="19">
        <v>42899</v>
      </c>
      <c r="C6495" s="61">
        <v>2017</v>
      </c>
      <c r="D6495" s="82" t="s">
        <v>13</v>
      </c>
      <c r="E6495" s="82" t="s">
        <v>125</v>
      </c>
      <c r="F6495" s="36" t="s">
        <v>51</v>
      </c>
      <c r="G6495" s="82" t="s">
        <v>1839</v>
      </c>
      <c r="H6495" s="82" t="s">
        <v>8931</v>
      </c>
      <c r="I6495" s="83">
        <v>1</v>
      </c>
      <c r="J6495" s="83">
        <v>3</v>
      </c>
      <c r="K6495" s="83">
        <v>0</v>
      </c>
      <c r="L6495" s="83">
        <v>0</v>
      </c>
      <c r="M6495" s="83">
        <v>0</v>
      </c>
      <c r="N6495" s="25">
        <v>0</v>
      </c>
      <c r="O6495" s="32">
        <v>0</v>
      </c>
      <c r="P6495" s="84"/>
    </row>
    <row r="6496" spans="1:16" ht="48" x14ac:dyDescent="0.25">
      <c r="A6496" s="82"/>
      <c r="B6496" s="19">
        <v>42899</v>
      </c>
      <c r="C6496" s="61">
        <v>2017</v>
      </c>
      <c r="D6496" s="82" t="s">
        <v>13</v>
      </c>
      <c r="E6496" s="82" t="s">
        <v>125</v>
      </c>
      <c r="F6496" s="36" t="s">
        <v>51</v>
      </c>
      <c r="G6496" s="82" t="s">
        <v>5564</v>
      </c>
      <c r="H6496" s="82" t="s">
        <v>8932</v>
      </c>
      <c r="I6496" s="83">
        <v>0</v>
      </c>
      <c r="J6496" s="83">
        <v>3</v>
      </c>
      <c r="K6496" s="83">
        <v>0</v>
      </c>
      <c r="L6496" s="83">
        <v>0</v>
      </c>
      <c r="M6496" s="83">
        <v>0</v>
      </c>
      <c r="N6496" s="25">
        <v>0</v>
      </c>
      <c r="O6496" s="32">
        <v>0</v>
      </c>
      <c r="P6496" s="84"/>
    </row>
    <row r="6497" spans="1:16" ht="84" x14ac:dyDescent="0.25">
      <c r="A6497" s="19">
        <v>42893</v>
      </c>
      <c r="B6497" s="19">
        <v>42893</v>
      </c>
      <c r="C6497" s="61">
        <v>2017</v>
      </c>
      <c r="D6497" s="82" t="s">
        <v>104</v>
      </c>
      <c r="E6497" s="82" t="s">
        <v>142</v>
      </c>
      <c r="F6497" s="36" t="s">
        <v>36</v>
      </c>
      <c r="G6497" s="82" t="s">
        <v>8933</v>
      </c>
      <c r="H6497" s="82" t="s">
        <v>8934</v>
      </c>
      <c r="I6497" s="83">
        <v>0</v>
      </c>
      <c r="J6497" s="83">
        <v>830032</v>
      </c>
      <c r="K6497" s="83">
        <v>0</v>
      </c>
      <c r="L6497" s="83">
        <v>0</v>
      </c>
      <c r="M6497" s="83">
        <v>0</v>
      </c>
      <c r="N6497" s="25">
        <v>0</v>
      </c>
      <c r="O6497" s="32">
        <v>260.60000000000002</v>
      </c>
      <c r="P6497" s="84"/>
    </row>
    <row r="6498" spans="1:16" ht="156" x14ac:dyDescent="0.25">
      <c r="A6498" s="82"/>
      <c r="B6498" s="19">
        <v>42900</v>
      </c>
      <c r="C6498" s="61">
        <v>2017</v>
      </c>
      <c r="D6498" s="11" t="s">
        <v>34</v>
      </c>
      <c r="E6498" s="82" t="s">
        <v>67</v>
      </c>
      <c r="F6498" s="82" t="s">
        <v>92</v>
      </c>
      <c r="G6498" s="82" t="s">
        <v>8935</v>
      </c>
      <c r="H6498" s="82" t="s">
        <v>8936</v>
      </c>
      <c r="I6498" s="83">
        <v>5</v>
      </c>
      <c r="J6498" s="83">
        <v>141705</v>
      </c>
      <c r="K6498" s="83">
        <v>420</v>
      </c>
      <c r="L6498" s="83">
        <v>54</v>
      </c>
      <c r="M6498" s="83">
        <v>0</v>
      </c>
      <c r="N6498" s="25">
        <v>9025.7000000000007</v>
      </c>
      <c r="O6498" s="32">
        <v>4242.8999999999996</v>
      </c>
      <c r="P6498" s="84"/>
    </row>
    <row r="6499" spans="1:16" ht="72" x14ac:dyDescent="0.25">
      <c r="A6499" s="82"/>
      <c r="B6499" s="19">
        <v>42900</v>
      </c>
      <c r="C6499" s="61">
        <v>2017</v>
      </c>
      <c r="D6499" s="82" t="s">
        <v>13</v>
      </c>
      <c r="E6499" s="82" t="s">
        <v>112</v>
      </c>
      <c r="F6499" s="36" t="s">
        <v>165</v>
      </c>
      <c r="G6499" s="82" t="s">
        <v>799</v>
      </c>
      <c r="H6499" s="82" t="s">
        <v>8937</v>
      </c>
      <c r="I6499" s="83">
        <v>0</v>
      </c>
      <c r="J6499" s="83">
        <v>500</v>
      </c>
      <c r="K6499" s="83">
        <v>0</v>
      </c>
      <c r="L6499" s="83">
        <v>0</v>
      </c>
      <c r="M6499" s="83">
        <v>0</v>
      </c>
      <c r="N6499" s="25">
        <v>0</v>
      </c>
      <c r="O6499" s="32">
        <v>0</v>
      </c>
      <c r="P6499" s="84"/>
    </row>
    <row r="6500" spans="1:16" ht="72" x14ac:dyDescent="0.25">
      <c r="A6500" s="82"/>
      <c r="B6500" s="19">
        <v>42900</v>
      </c>
      <c r="C6500" s="61">
        <v>2017</v>
      </c>
      <c r="D6500" s="82" t="s">
        <v>13</v>
      </c>
      <c r="E6500" s="82" t="s">
        <v>125</v>
      </c>
      <c r="F6500" s="82" t="s">
        <v>92</v>
      </c>
      <c r="G6500" s="82" t="s">
        <v>1495</v>
      </c>
      <c r="H6500" s="82" t="s">
        <v>8938</v>
      </c>
      <c r="I6500" s="83">
        <v>1</v>
      </c>
      <c r="J6500" s="83">
        <v>559</v>
      </c>
      <c r="K6500" s="83">
        <v>0</v>
      </c>
      <c r="L6500" s="83">
        <v>0</v>
      </c>
      <c r="M6500" s="83">
        <v>0</v>
      </c>
      <c r="N6500" s="25">
        <v>0</v>
      </c>
      <c r="O6500" s="32">
        <v>0</v>
      </c>
      <c r="P6500" s="84"/>
    </row>
    <row r="6501" spans="1:16" ht="60" x14ac:dyDescent="0.25">
      <c r="A6501" s="82"/>
      <c r="B6501" s="19">
        <v>42905</v>
      </c>
      <c r="C6501" s="61">
        <v>2017</v>
      </c>
      <c r="D6501" s="11" t="s">
        <v>34</v>
      </c>
      <c r="E6501" s="82" t="s">
        <v>35</v>
      </c>
      <c r="F6501" s="36" t="s">
        <v>15</v>
      </c>
      <c r="G6501" s="82" t="s">
        <v>8939</v>
      </c>
      <c r="H6501" s="82" t="s">
        <v>8940</v>
      </c>
      <c r="I6501" s="83">
        <v>0</v>
      </c>
      <c r="J6501" s="83">
        <v>292</v>
      </c>
      <c r="K6501" s="83">
        <v>73</v>
      </c>
      <c r="L6501" s="83">
        <v>1</v>
      </c>
      <c r="M6501" s="83">
        <v>0</v>
      </c>
      <c r="N6501" s="25">
        <v>0</v>
      </c>
      <c r="O6501" s="32">
        <v>0</v>
      </c>
      <c r="P6501" s="84"/>
    </row>
    <row r="6502" spans="1:16" ht="96" x14ac:dyDescent="0.25">
      <c r="A6502" s="82"/>
      <c r="B6502" s="19">
        <v>42906</v>
      </c>
      <c r="C6502" s="61">
        <v>2017</v>
      </c>
      <c r="D6502" s="19" t="s">
        <v>115</v>
      </c>
      <c r="E6502" s="82" t="s">
        <v>350</v>
      </c>
      <c r="F6502" s="36" t="s">
        <v>75</v>
      </c>
      <c r="G6502" s="82" t="s">
        <v>679</v>
      </c>
      <c r="H6502" s="82" t="s">
        <v>8941</v>
      </c>
      <c r="I6502" s="83">
        <v>1</v>
      </c>
      <c r="J6502" s="83">
        <v>4</v>
      </c>
      <c r="K6502" s="83">
        <v>0</v>
      </c>
      <c r="L6502" s="83">
        <v>0</v>
      </c>
      <c r="M6502" s="83">
        <v>0</v>
      </c>
      <c r="N6502" s="25">
        <v>0</v>
      </c>
      <c r="O6502" s="32">
        <v>0</v>
      </c>
      <c r="P6502" s="84"/>
    </row>
    <row r="6503" spans="1:16" ht="48" x14ac:dyDescent="0.25">
      <c r="A6503" s="82"/>
      <c r="B6503" s="19">
        <v>42908</v>
      </c>
      <c r="C6503" s="61">
        <v>2017</v>
      </c>
      <c r="D6503" s="82" t="s">
        <v>13</v>
      </c>
      <c r="E6503" s="82" t="s">
        <v>112</v>
      </c>
      <c r="F6503" s="36" t="s">
        <v>69</v>
      </c>
      <c r="G6503" s="82" t="s">
        <v>1099</v>
      </c>
      <c r="H6503" s="82" t="s">
        <v>8942</v>
      </c>
      <c r="I6503" s="83">
        <v>0</v>
      </c>
      <c r="J6503" s="83">
        <v>48</v>
      </c>
      <c r="K6503" s="83">
        <v>12</v>
      </c>
      <c r="L6503" s="83">
        <v>0</v>
      </c>
      <c r="M6503" s="83">
        <v>0</v>
      </c>
      <c r="N6503" s="25">
        <v>0</v>
      </c>
      <c r="O6503" s="32">
        <v>0</v>
      </c>
      <c r="P6503" s="84"/>
    </row>
    <row r="6504" spans="1:16" ht="24" x14ac:dyDescent="0.25">
      <c r="A6504" s="82"/>
      <c r="B6504" s="19">
        <v>42909</v>
      </c>
      <c r="C6504" s="61">
        <v>2017</v>
      </c>
      <c r="D6504" s="11" t="s">
        <v>34</v>
      </c>
      <c r="E6504" s="82" t="s">
        <v>35</v>
      </c>
      <c r="F6504" s="36" t="s">
        <v>36</v>
      </c>
      <c r="G6504" s="82" t="s">
        <v>8790</v>
      </c>
      <c r="H6504" s="82" t="s">
        <v>8943</v>
      </c>
      <c r="I6504" s="83">
        <v>0</v>
      </c>
      <c r="J6504" s="83">
        <v>0</v>
      </c>
      <c r="K6504" s="83">
        <v>0</v>
      </c>
      <c r="L6504" s="83">
        <v>0</v>
      </c>
      <c r="M6504" s="83">
        <v>0</v>
      </c>
      <c r="N6504" s="25">
        <v>0</v>
      </c>
      <c r="O6504" s="32">
        <v>3.9729999999999999</v>
      </c>
      <c r="P6504" s="84"/>
    </row>
    <row r="6505" spans="1:16" ht="48" x14ac:dyDescent="0.25">
      <c r="A6505" s="82"/>
      <c r="B6505" s="19">
        <v>42909</v>
      </c>
      <c r="C6505" s="61">
        <v>2017</v>
      </c>
      <c r="D6505" s="82" t="s">
        <v>13</v>
      </c>
      <c r="E6505" s="82" t="s">
        <v>125</v>
      </c>
      <c r="F6505" s="36" t="s">
        <v>51</v>
      </c>
      <c r="G6505" s="82" t="s">
        <v>7005</v>
      </c>
      <c r="H6505" s="82" t="s">
        <v>8944</v>
      </c>
      <c r="I6505" s="83">
        <v>1</v>
      </c>
      <c r="J6505" s="83">
        <v>9</v>
      </c>
      <c r="K6505" s="83">
        <v>0</v>
      </c>
      <c r="L6505" s="83">
        <v>0</v>
      </c>
      <c r="M6505" s="83">
        <v>0</v>
      </c>
      <c r="N6505" s="25">
        <v>0</v>
      </c>
      <c r="O6505" s="32">
        <v>0</v>
      </c>
      <c r="P6505" s="84"/>
    </row>
    <row r="6506" spans="1:16" ht="48" x14ac:dyDescent="0.25">
      <c r="A6506" s="82"/>
      <c r="B6506" s="19">
        <v>42909</v>
      </c>
      <c r="C6506" s="61">
        <v>2017</v>
      </c>
      <c r="D6506" s="82" t="s">
        <v>13</v>
      </c>
      <c r="E6506" s="82" t="s">
        <v>112</v>
      </c>
      <c r="F6506" s="36" t="s">
        <v>78</v>
      </c>
      <c r="G6506" s="82" t="s">
        <v>8945</v>
      </c>
      <c r="H6506" s="82" t="s">
        <v>8946</v>
      </c>
      <c r="I6506" s="83">
        <v>1</v>
      </c>
      <c r="J6506" s="83">
        <v>1</v>
      </c>
      <c r="K6506" s="83">
        <v>0</v>
      </c>
      <c r="L6506" s="83">
        <v>0</v>
      </c>
      <c r="M6506" s="83">
        <v>0</v>
      </c>
      <c r="N6506" s="25">
        <v>0</v>
      </c>
      <c r="O6506" s="32">
        <v>0</v>
      </c>
      <c r="P6506" s="84"/>
    </row>
    <row r="6507" spans="1:16" ht="84" x14ac:dyDescent="0.25">
      <c r="A6507" s="82"/>
      <c r="B6507" s="19">
        <v>42912</v>
      </c>
      <c r="C6507" s="61">
        <v>2017</v>
      </c>
      <c r="D6507" s="82" t="s">
        <v>13</v>
      </c>
      <c r="E6507" s="82" t="s">
        <v>112</v>
      </c>
      <c r="F6507" s="36" t="s">
        <v>165</v>
      </c>
      <c r="G6507" s="82" t="s">
        <v>4272</v>
      </c>
      <c r="H6507" s="82" t="s">
        <v>8947</v>
      </c>
      <c r="I6507" s="83">
        <v>0</v>
      </c>
      <c r="J6507" s="83">
        <v>1060</v>
      </c>
      <c r="K6507" s="83">
        <v>0</v>
      </c>
      <c r="L6507" s="83">
        <v>0</v>
      </c>
      <c r="M6507" s="83">
        <v>0</v>
      </c>
      <c r="N6507" s="25">
        <v>0</v>
      </c>
      <c r="O6507" s="32">
        <v>0</v>
      </c>
      <c r="P6507" s="84"/>
    </row>
    <row r="6508" spans="1:16" x14ac:dyDescent="0.25">
      <c r="A6508" s="19">
        <v>42893</v>
      </c>
      <c r="B6508" s="19">
        <v>42893</v>
      </c>
      <c r="C6508" s="61">
        <v>2017</v>
      </c>
      <c r="D6508" s="82" t="s">
        <v>104</v>
      </c>
      <c r="E6508" s="11" t="s">
        <v>276</v>
      </c>
      <c r="F6508" s="36" t="s">
        <v>36</v>
      </c>
      <c r="G6508" s="82" t="s">
        <v>8948</v>
      </c>
      <c r="H6508" s="82" t="s">
        <v>8949</v>
      </c>
      <c r="I6508" s="83">
        <v>0</v>
      </c>
      <c r="J6508" s="83">
        <v>0</v>
      </c>
      <c r="K6508" s="83">
        <v>0</v>
      </c>
      <c r="L6508" s="83">
        <v>0</v>
      </c>
      <c r="M6508" s="83">
        <v>0</v>
      </c>
      <c r="N6508" s="25">
        <v>0</v>
      </c>
      <c r="O6508" s="32">
        <v>81.599999999999994</v>
      </c>
      <c r="P6508" s="84"/>
    </row>
    <row r="6509" spans="1:16" ht="48" x14ac:dyDescent="0.25">
      <c r="A6509" s="82"/>
      <c r="B6509" s="19">
        <v>42916</v>
      </c>
      <c r="C6509" s="61">
        <v>2017</v>
      </c>
      <c r="D6509" s="82" t="s">
        <v>115</v>
      </c>
      <c r="E6509" s="82" t="s">
        <v>116</v>
      </c>
      <c r="F6509" s="36" t="s">
        <v>51</v>
      </c>
      <c r="G6509" s="82" t="s">
        <v>8950</v>
      </c>
      <c r="H6509" s="82" t="s">
        <v>8951</v>
      </c>
      <c r="I6509" s="83">
        <v>6</v>
      </c>
      <c r="J6509" s="83">
        <v>18</v>
      </c>
      <c r="K6509" s="83">
        <v>0</v>
      </c>
      <c r="L6509" s="83">
        <v>0</v>
      </c>
      <c r="M6509" s="83">
        <v>0</v>
      </c>
      <c r="N6509" s="25">
        <v>0</v>
      </c>
      <c r="O6509" s="32">
        <v>0</v>
      </c>
      <c r="P6509" s="84"/>
    </row>
    <row r="6510" spans="1:16" ht="60" x14ac:dyDescent="0.25">
      <c r="A6510" s="82"/>
      <c r="B6510" s="19">
        <v>42922</v>
      </c>
      <c r="C6510" s="61">
        <v>2017</v>
      </c>
      <c r="D6510" s="82" t="s">
        <v>115</v>
      </c>
      <c r="E6510" s="82" t="s">
        <v>350</v>
      </c>
      <c r="F6510" s="36" t="s">
        <v>55</v>
      </c>
      <c r="G6510" s="82" t="s">
        <v>8593</v>
      </c>
      <c r="H6510" s="82" t="s">
        <v>8952</v>
      </c>
      <c r="I6510" s="83">
        <v>3</v>
      </c>
      <c r="J6510" s="83">
        <v>4</v>
      </c>
      <c r="K6510" s="83">
        <v>0</v>
      </c>
      <c r="L6510" s="83">
        <v>0</v>
      </c>
      <c r="M6510" s="83">
        <v>0</v>
      </c>
      <c r="N6510" s="25">
        <v>0</v>
      </c>
      <c r="O6510" s="32">
        <v>0</v>
      </c>
      <c r="P6510" s="84"/>
    </row>
    <row r="6511" spans="1:16" ht="72" x14ac:dyDescent="0.25">
      <c r="A6511" s="82"/>
      <c r="B6511" s="19">
        <v>42926</v>
      </c>
      <c r="C6511" s="61">
        <v>2017</v>
      </c>
      <c r="D6511" s="82" t="s">
        <v>13</v>
      </c>
      <c r="E6511" s="82" t="s">
        <v>173</v>
      </c>
      <c r="F6511" s="36" t="s">
        <v>51</v>
      </c>
      <c r="G6511" s="82" t="s">
        <v>8953</v>
      </c>
      <c r="H6511" s="82" t="s">
        <v>8954</v>
      </c>
      <c r="I6511" s="83">
        <v>0</v>
      </c>
      <c r="J6511" s="83">
        <v>60</v>
      </c>
      <c r="K6511" s="83">
        <v>10</v>
      </c>
      <c r="L6511" s="83">
        <v>0</v>
      </c>
      <c r="M6511" s="83">
        <v>0</v>
      </c>
      <c r="N6511" s="25">
        <v>0</v>
      </c>
      <c r="O6511" s="32">
        <v>0</v>
      </c>
      <c r="P6511" s="84"/>
    </row>
    <row r="6512" spans="1:16" ht="72" x14ac:dyDescent="0.25">
      <c r="A6512" s="19">
        <v>42928</v>
      </c>
      <c r="B6512" s="19">
        <v>42928</v>
      </c>
      <c r="C6512" s="61">
        <v>2017</v>
      </c>
      <c r="D6512" s="82" t="s">
        <v>104</v>
      </c>
      <c r="E6512" s="11" t="s">
        <v>276</v>
      </c>
      <c r="F6512" s="36" t="s">
        <v>26</v>
      </c>
      <c r="G6512" s="82" t="s">
        <v>237</v>
      </c>
      <c r="H6512" s="82" t="s">
        <v>8955</v>
      </c>
      <c r="I6512" s="83">
        <v>2</v>
      </c>
      <c r="J6512" s="83">
        <v>2</v>
      </c>
      <c r="K6512" s="83">
        <v>0</v>
      </c>
      <c r="L6512" s="83">
        <v>0</v>
      </c>
      <c r="M6512" s="83">
        <v>0</v>
      </c>
      <c r="N6512" s="25">
        <v>0</v>
      </c>
      <c r="O6512" s="32">
        <v>0</v>
      </c>
      <c r="P6512" s="84"/>
    </row>
    <row r="6513" spans="1:16" ht="24" x14ac:dyDescent="0.25">
      <c r="A6513" s="82"/>
      <c r="B6513" s="19">
        <v>42928</v>
      </c>
      <c r="C6513" s="61">
        <v>2017</v>
      </c>
      <c r="D6513" s="82" t="s">
        <v>13</v>
      </c>
      <c r="E6513" s="82" t="s">
        <v>173</v>
      </c>
      <c r="F6513" s="36" t="s">
        <v>44</v>
      </c>
      <c r="G6513" s="82" t="s">
        <v>8547</v>
      </c>
      <c r="H6513" s="82" t="s">
        <v>8956</v>
      </c>
      <c r="I6513" s="83">
        <v>0</v>
      </c>
      <c r="J6513" s="83">
        <v>300</v>
      </c>
      <c r="K6513" s="83">
        <v>0</v>
      </c>
      <c r="L6513" s="83">
        <v>0</v>
      </c>
      <c r="M6513" s="83">
        <v>0</v>
      </c>
      <c r="N6513" s="25">
        <v>0</v>
      </c>
      <c r="O6513" s="32">
        <v>0</v>
      </c>
      <c r="P6513" s="84"/>
    </row>
    <row r="6514" spans="1:16" ht="36" x14ac:dyDescent="0.25">
      <c r="A6514" s="82"/>
      <c r="B6514" s="19">
        <v>42929</v>
      </c>
      <c r="C6514" s="61">
        <v>2017</v>
      </c>
      <c r="D6514" s="82" t="s">
        <v>13</v>
      </c>
      <c r="E6514" s="82" t="s">
        <v>125</v>
      </c>
      <c r="F6514" s="36" t="s">
        <v>51</v>
      </c>
      <c r="G6514" s="82" t="s">
        <v>287</v>
      </c>
      <c r="H6514" s="82" t="s">
        <v>8957</v>
      </c>
      <c r="I6514" s="83">
        <v>0</v>
      </c>
      <c r="J6514" s="83">
        <v>4</v>
      </c>
      <c r="K6514" s="83">
        <v>1</v>
      </c>
      <c r="L6514" s="83">
        <v>0</v>
      </c>
      <c r="M6514" s="83">
        <v>0</v>
      </c>
      <c r="N6514" s="25">
        <v>0</v>
      </c>
      <c r="O6514" s="32">
        <v>0</v>
      </c>
      <c r="P6514" s="84"/>
    </row>
    <row r="6515" spans="1:16" ht="72" x14ac:dyDescent="0.25">
      <c r="A6515" s="82"/>
      <c r="B6515" s="19">
        <v>42930</v>
      </c>
      <c r="C6515" s="61">
        <v>2017</v>
      </c>
      <c r="D6515" s="82" t="s">
        <v>13</v>
      </c>
      <c r="E6515" s="82" t="s">
        <v>149</v>
      </c>
      <c r="F6515" s="36" t="s">
        <v>19</v>
      </c>
      <c r="G6515" s="82" t="s">
        <v>1282</v>
      </c>
      <c r="H6515" s="82" t="s">
        <v>8958</v>
      </c>
      <c r="I6515" s="83">
        <v>0</v>
      </c>
      <c r="J6515" s="83">
        <v>2</v>
      </c>
      <c r="K6515" s="83">
        <v>0</v>
      </c>
      <c r="L6515" s="83">
        <v>0</v>
      </c>
      <c r="M6515" s="83">
        <v>0</v>
      </c>
      <c r="N6515" s="25">
        <v>0</v>
      </c>
      <c r="O6515" s="32">
        <v>0</v>
      </c>
      <c r="P6515" s="84"/>
    </row>
    <row r="6516" spans="1:16" ht="48" x14ac:dyDescent="0.25">
      <c r="A6516" s="82"/>
      <c r="B6516" s="19">
        <v>42930</v>
      </c>
      <c r="C6516" s="61">
        <v>2017</v>
      </c>
      <c r="D6516" s="82" t="s">
        <v>13</v>
      </c>
      <c r="E6516" s="82" t="s">
        <v>173</v>
      </c>
      <c r="F6516" s="36" t="s">
        <v>47</v>
      </c>
      <c r="G6516" s="82" t="s">
        <v>2113</v>
      </c>
      <c r="H6516" s="82" t="s">
        <v>8959</v>
      </c>
      <c r="I6516" s="83">
        <v>0</v>
      </c>
      <c r="J6516" s="83">
        <v>2</v>
      </c>
      <c r="K6516" s="83">
        <v>0</v>
      </c>
      <c r="L6516" s="83">
        <v>0</v>
      </c>
      <c r="M6516" s="83">
        <v>0</v>
      </c>
      <c r="N6516" s="25">
        <v>0</v>
      </c>
      <c r="O6516" s="32">
        <v>0</v>
      </c>
      <c r="P6516" s="84"/>
    </row>
    <row r="6517" spans="1:16" ht="60" x14ac:dyDescent="0.25">
      <c r="A6517" s="82"/>
      <c r="B6517" s="19">
        <v>42930</v>
      </c>
      <c r="C6517" s="61">
        <v>2017</v>
      </c>
      <c r="D6517" s="82" t="s">
        <v>13</v>
      </c>
      <c r="E6517" s="82" t="s">
        <v>173</v>
      </c>
      <c r="F6517" s="36" t="s">
        <v>21</v>
      </c>
      <c r="G6517" s="82" t="s">
        <v>2176</v>
      </c>
      <c r="H6517" s="82" t="s">
        <v>8960</v>
      </c>
      <c r="I6517" s="83">
        <v>0</v>
      </c>
      <c r="J6517" s="83">
        <v>2</v>
      </c>
      <c r="K6517" s="83">
        <v>0</v>
      </c>
      <c r="L6517" s="83">
        <v>0</v>
      </c>
      <c r="M6517" s="83">
        <v>0</v>
      </c>
      <c r="N6517" s="25">
        <v>0</v>
      </c>
      <c r="O6517" s="32">
        <v>0</v>
      </c>
      <c r="P6517" s="84"/>
    </row>
    <row r="6518" spans="1:16" ht="36" x14ac:dyDescent="0.25">
      <c r="A6518" s="82"/>
      <c r="B6518" s="19">
        <v>42930</v>
      </c>
      <c r="C6518" s="61">
        <v>2017</v>
      </c>
      <c r="D6518" s="82" t="s">
        <v>13</v>
      </c>
      <c r="E6518" s="82" t="s">
        <v>149</v>
      </c>
      <c r="F6518" s="36" t="s">
        <v>28</v>
      </c>
      <c r="G6518" s="82" t="s">
        <v>228</v>
      </c>
      <c r="H6518" s="82" t="s">
        <v>8961</v>
      </c>
      <c r="I6518" s="83">
        <v>0</v>
      </c>
      <c r="J6518" s="83">
        <v>0</v>
      </c>
      <c r="K6518" s="83">
        <v>0</v>
      </c>
      <c r="L6518" s="83">
        <v>0</v>
      </c>
      <c r="M6518" s="83">
        <v>0</v>
      </c>
      <c r="N6518" s="25">
        <v>0</v>
      </c>
      <c r="O6518" s="32">
        <v>0</v>
      </c>
      <c r="P6518" s="84"/>
    </row>
    <row r="6519" spans="1:16" ht="48" x14ac:dyDescent="0.25">
      <c r="A6519" s="82"/>
      <c r="B6519" s="19">
        <v>42934</v>
      </c>
      <c r="C6519" s="61">
        <v>2017</v>
      </c>
      <c r="D6519" s="82" t="s">
        <v>13</v>
      </c>
      <c r="E6519" s="82" t="s">
        <v>112</v>
      </c>
      <c r="F6519" s="36" t="s">
        <v>28</v>
      </c>
      <c r="G6519" s="82" t="s">
        <v>698</v>
      </c>
      <c r="H6519" s="82" t="s">
        <v>8962</v>
      </c>
      <c r="I6519" s="83">
        <v>1</v>
      </c>
      <c r="J6519" s="83">
        <v>21</v>
      </c>
      <c r="K6519" s="83">
        <v>0</v>
      </c>
      <c r="L6519" s="83">
        <v>0</v>
      </c>
      <c r="M6519" s="83">
        <v>0</v>
      </c>
      <c r="N6519" s="25">
        <v>0</v>
      </c>
      <c r="O6519" s="32">
        <v>0</v>
      </c>
      <c r="P6519" s="84"/>
    </row>
    <row r="6520" spans="1:16" ht="108" x14ac:dyDescent="0.25">
      <c r="A6520" s="82"/>
      <c r="B6520" s="19">
        <v>42935</v>
      </c>
      <c r="C6520" s="61">
        <v>2017</v>
      </c>
      <c r="D6520" s="11" t="s">
        <v>34</v>
      </c>
      <c r="E6520" s="82" t="s">
        <v>35</v>
      </c>
      <c r="F6520" s="36" t="s">
        <v>36</v>
      </c>
      <c r="G6520" s="82" t="s">
        <v>2641</v>
      </c>
      <c r="H6520" s="82" t="s">
        <v>8963</v>
      </c>
      <c r="I6520" s="83">
        <v>0</v>
      </c>
      <c r="J6520" s="83">
        <v>0</v>
      </c>
      <c r="K6520" s="83">
        <v>54</v>
      </c>
      <c r="L6520" s="83">
        <v>0</v>
      </c>
      <c r="M6520" s="83">
        <v>1</v>
      </c>
      <c r="N6520" s="25">
        <v>0</v>
      </c>
      <c r="O6520" s="32">
        <v>0</v>
      </c>
      <c r="P6520" s="84"/>
    </row>
    <row r="6521" spans="1:16" ht="60" x14ac:dyDescent="0.25">
      <c r="A6521" s="82"/>
      <c r="B6521" s="19">
        <v>42935</v>
      </c>
      <c r="C6521" s="61">
        <v>2017</v>
      </c>
      <c r="D6521" s="82" t="s">
        <v>13</v>
      </c>
      <c r="E6521" s="82" t="s">
        <v>149</v>
      </c>
      <c r="F6521" s="36" t="s">
        <v>28</v>
      </c>
      <c r="G6521" s="82" t="s">
        <v>977</v>
      </c>
      <c r="H6521" s="82" t="s">
        <v>8964</v>
      </c>
      <c r="I6521" s="83">
        <v>0</v>
      </c>
      <c r="J6521" s="83">
        <v>51</v>
      </c>
      <c r="K6521" s="83">
        <v>0</v>
      </c>
      <c r="L6521" s="83">
        <v>0</v>
      </c>
      <c r="M6521" s="83">
        <v>0</v>
      </c>
      <c r="N6521" s="25">
        <v>0</v>
      </c>
      <c r="O6521" s="32">
        <v>0</v>
      </c>
      <c r="P6521" s="84"/>
    </row>
    <row r="6522" spans="1:16" ht="48" x14ac:dyDescent="0.25">
      <c r="A6522" s="82"/>
      <c r="B6522" s="19">
        <v>42936</v>
      </c>
      <c r="C6522" s="61">
        <v>2017</v>
      </c>
      <c r="D6522" s="82" t="s">
        <v>13</v>
      </c>
      <c r="E6522" s="82" t="s">
        <v>125</v>
      </c>
      <c r="F6522" s="36" t="s">
        <v>51</v>
      </c>
      <c r="G6522" s="82" t="s">
        <v>107</v>
      </c>
      <c r="H6522" s="82" t="s">
        <v>8965</v>
      </c>
      <c r="I6522" s="83">
        <v>0</v>
      </c>
      <c r="J6522" s="83">
        <v>3</v>
      </c>
      <c r="K6522" s="83">
        <v>0</v>
      </c>
      <c r="L6522" s="83">
        <v>0</v>
      </c>
      <c r="M6522" s="83">
        <v>0</v>
      </c>
      <c r="N6522" s="25">
        <v>0</v>
      </c>
      <c r="O6522" s="32">
        <v>0</v>
      </c>
      <c r="P6522" s="84"/>
    </row>
    <row r="6523" spans="1:16" ht="60" x14ac:dyDescent="0.25">
      <c r="A6523" s="82"/>
      <c r="B6523" s="19">
        <v>42937</v>
      </c>
      <c r="C6523" s="61">
        <v>2017</v>
      </c>
      <c r="D6523" s="82" t="s">
        <v>13</v>
      </c>
      <c r="E6523" s="82" t="s">
        <v>173</v>
      </c>
      <c r="F6523" s="36" t="s">
        <v>155</v>
      </c>
      <c r="G6523" s="82" t="s">
        <v>8966</v>
      </c>
      <c r="H6523" s="82" t="s">
        <v>8967</v>
      </c>
      <c r="I6523" s="83">
        <v>0</v>
      </c>
      <c r="J6523" s="83">
        <v>3</v>
      </c>
      <c r="K6523" s="83">
        <v>0</v>
      </c>
      <c r="L6523" s="83">
        <v>0</v>
      </c>
      <c r="M6523" s="83">
        <v>0</v>
      </c>
      <c r="N6523" s="25">
        <v>0</v>
      </c>
      <c r="O6523" s="32">
        <v>0</v>
      </c>
      <c r="P6523" s="84"/>
    </row>
    <row r="6524" spans="1:16" ht="48" x14ac:dyDescent="0.25">
      <c r="A6524" s="82"/>
      <c r="B6524" s="19">
        <v>42941</v>
      </c>
      <c r="C6524" s="61">
        <v>2017</v>
      </c>
      <c r="D6524" s="82" t="s">
        <v>115</v>
      </c>
      <c r="E6524" s="82" t="s">
        <v>116</v>
      </c>
      <c r="F6524" s="36" t="s">
        <v>75</v>
      </c>
      <c r="G6524" s="82" t="s">
        <v>756</v>
      </c>
      <c r="H6524" s="82" t="s">
        <v>8968</v>
      </c>
      <c r="I6524" s="83">
        <v>2</v>
      </c>
      <c r="J6524" s="83">
        <v>13</v>
      </c>
      <c r="K6524" s="83">
        <v>0</v>
      </c>
      <c r="L6524" s="83">
        <v>0</v>
      </c>
      <c r="M6524" s="83">
        <v>0</v>
      </c>
      <c r="N6524" s="25">
        <v>0</v>
      </c>
      <c r="O6524" s="32">
        <v>2.5000000000000001E-2</v>
      </c>
      <c r="P6524" s="84"/>
    </row>
    <row r="6525" spans="1:16" ht="48" x14ac:dyDescent="0.25">
      <c r="A6525" s="82"/>
      <c r="B6525" s="19">
        <v>42942</v>
      </c>
      <c r="C6525" s="61">
        <v>2017</v>
      </c>
      <c r="D6525" s="11" t="s">
        <v>34</v>
      </c>
      <c r="E6525" s="82" t="s">
        <v>35</v>
      </c>
      <c r="F6525" s="36" t="s">
        <v>75</v>
      </c>
      <c r="G6525" s="82" t="s">
        <v>8969</v>
      </c>
      <c r="H6525" s="82" t="s">
        <v>8970</v>
      </c>
      <c r="I6525" s="83">
        <v>0</v>
      </c>
      <c r="J6525" s="83">
        <v>326</v>
      </c>
      <c r="K6525" s="83">
        <v>86</v>
      </c>
      <c r="L6525" s="83">
        <v>0</v>
      </c>
      <c r="M6525" s="83">
        <v>0</v>
      </c>
      <c r="N6525" s="25">
        <v>0</v>
      </c>
      <c r="O6525" s="32">
        <v>0</v>
      </c>
      <c r="P6525" s="84"/>
    </row>
    <row r="6526" spans="1:16" ht="60" x14ac:dyDescent="0.25">
      <c r="A6526" s="82"/>
      <c r="B6526" s="19">
        <v>42943</v>
      </c>
      <c r="C6526" s="61">
        <v>2017</v>
      </c>
      <c r="D6526" s="82" t="s">
        <v>115</v>
      </c>
      <c r="E6526" s="82" t="s">
        <v>116</v>
      </c>
      <c r="F6526" s="36" t="s">
        <v>69</v>
      </c>
      <c r="G6526" s="82" t="s">
        <v>1455</v>
      </c>
      <c r="H6526" s="82" t="s">
        <v>8971</v>
      </c>
      <c r="I6526" s="83">
        <v>4</v>
      </c>
      <c r="J6526" s="83">
        <v>11</v>
      </c>
      <c r="K6526" s="83">
        <v>0</v>
      </c>
      <c r="L6526" s="83">
        <v>0</v>
      </c>
      <c r="M6526" s="83">
        <v>0</v>
      </c>
      <c r="N6526" s="25">
        <v>0</v>
      </c>
      <c r="O6526" s="32">
        <v>0</v>
      </c>
      <c r="P6526" s="84"/>
    </row>
    <row r="6527" spans="1:16" ht="48" x14ac:dyDescent="0.25">
      <c r="A6527" s="82"/>
      <c r="B6527" s="19">
        <v>42949</v>
      </c>
      <c r="C6527" s="61">
        <v>2017</v>
      </c>
      <c r="D6527" s="82" t="s">
        <v>13</v>
      </c>
      <c r="E6527" s="82" t="s">
        <v>125</v>
      </c>
      <c r="F6527" s="36" t="s">
        <v>51</v>
      </c>
      <c r="G6527" s="82" t="s">
        <v>8972</v>
      </c>
      <c r="H6527" s="82" t="s">
        <v>8973</v>
      </c>
      <c r="I6527" s="83">
        <v>0</v>
      </c>
      <c r="J6527" s="83">
        <v>2</v>
      </c>
      <c r="K6527" s="83">
        <v>1</v>
      </c>
      <c r="L6527" s="83">
        <v>0</v>
      </c>
      <c r="M6527" s="83">
        <v>0</v>
      </c>
      <c r="N6527" s="25">
        <v>0</v>
      </c>
      <c r="O6527" s="32">
        <v>0</v>
      </c>
      <c r="P6527" s="84"/>
    </row>
    <row r="6528" spans="1:16" ht="60" x14ac:dyDescent="0.25">
      <c r="A6528" s="82"/>
      <c r="B6528" s="19">
        <v>42949</v>
      </c>
      <c r="C6528" s="61">
        <v>2017</v>
      </c>
      <c r="D6528" s="82" t="s">
        <v>115</v>
      </c>
      <c r="E6528" s="82" t="s">
        <v>116</v>
      </c>
      <c r="F6528" s="36" t="s">
        <v>69</v>
      </c>
      <c r="G6528" s="82" t="s">
        <v>733</v>
      </c>
      <c r="H6528" s="82" t="s">
        <v>8974</v>
      </c>
      <c r="I6528" s="83">
        <v>8</v>
      </c>
      <c r="J6528" s="83">
        <v>35</v>
      </c>
      <c r="K6528" s="83">
        <v>0</v>
      </c>
      <c r="L6528" s="83">
        <v>0</v>
      </c>
      <c r="M6528" s="83">
        <v>0</v>
      </c>
      <c r="N6528" s="25">
        <v>0</v>
      </c>
      <c r="O6528" s="32">
        <v>0</v>
      </c>
      <c r="P6528" s="84"/>
    </row>
    <row r="6529" spans="1:16" ht="24" x14ac:dyDescent="0.25">
      <c r="A6529" s="82"/>
      <c r="B6529" s="19">
        <v>42956</v>
      </c>
      <c r="C6529" s="61">
        <v>2017</v>
      </c>
      <c r="D6529" s="11" t="s">
        <v>34</v>
      </c>
      <c r="E6529" s="82" t="s">
        <v>67</v>
      </c>
      <c r="F6529" s="36" t="s">
        <v>97</v>
      </c>
      <c r="G6529" s="82" t="s">
        <v>8975</v>
      </c>
      <c r="H6529" s="82" t="s">
        <v>8976</v>
      </c>
      <c r="I6529" s="83">
        <v>0</v>
      </c>
      <c r="J6529" s="85">
        <v>999654</v>
      </c>
      <c r="K6529" s="83">
        <v>0</v>
      </c>
      <c r="L6529" s="83">
        <v>0</v>
      </c>
      <c r="M6529" s="83">
        <v>0</v>
      </c>
      <c r="N6529" s="25">
        <v>0</v>
      </c>
      <c r="O6529" s="32">
        <v>43.1</v>
      </c>
      <c r="P6529" s="84"/>
    </row>
    <row r="6530" spans="1:16" ht="60" x14ac:dyDescent="0.25">
      <c r="A6530" s="82"/>
      <c r="B6530" s="19">
        <v>42962</v>
      </c>
      <c r="C6530" s="61">
        <v>2017</v>
      </c>
      <c r="D6530" s="82" t="s">
        <v>13</v>
      </c>
      <c r="E6530" s="82" t="s">
        <v>112</v>
      </c>
      <c r="F6530" s="36" t="s">
        <v>28</v>
      </c>
      <c r="G6530" s="82" t="s">
        <v>228</v>
      </c>
      <c r="H6530" s="82" t="s">
        <v>8977</v>
      </c>
      <c r="I6530" s="83">
        <v>0</v>
      </c>
      <c r="J6530" s="83">
        <v>3</v>
      </c>
      <c r="K6530" s="83">
        <v>0</v>
      </c>
      <c r="L6530" s="83">
        <v>0</v>
      </c>
      <c r="M6530" s="83">
        <v>0</v>
      </c>
      <c r="N6530" s="25">
        <v>0</v>
      </c>
      <c r="O6530" s="32">
        <v>0</v>
      </c>
      <c r="P6530" s="84"/>
    </row>
    <row r="6531" spans="1:16" ht="60" x14ac:dyDescent="0.25">
      <c r="A6531" s="82"/>
      <c r="B6531" s="19">
        <v>42962</v>
      </c>
      <c r="C6531" s="61">
        <v>2017</v>
      </c>
      <c r="D6531" s="82" t="s">
        <v>13</v>
      </c>
      <c r="E6531" s="82" t="s">
        <v>112</v>
      </c>
      <c r="F6531" s="36" t="s">
        <v>51</v>
      </c>
      <c r="G6531" s="82" t="s">
        <v>287</v>
      </c>
      <c r="H6531" s="82" t="s">
        <v>8978</v>
      </c>
      <c r="I6531" s="83">
        <v>2</v>
      </c>
      <c r="J6531" s="83">
        <v>2</v>
      </c>
      <c r="K6531" s="83">
        <v>0</v>
      </c>
      <c r="L6531" s="83">
        <v>0</v>
      </c>
      <c r="M6531" s="83">
        <v>0</v>
      </c>
      <c r="N6531" s="25">
        <v>0</v>
      </c>
      <c r="O6531" s="32">
        <v>0</v>
      </c>
      <c r="P6531" s="84"/>
    </row>
    <row r="6532" spans="1:16" ht="48" x14ac:dyDescent="0.25">
      <c r="A6532" s="82"/>
      <c r="B6532" s="19">
        <v>42963</v>
      </c>
      <c r="C6532" s="61">
        <v>2017</v>
      </c>
      <c r="D6532" s="82" t="s">
        <v>115</v>
      </c>
      <c r="E6532" s="82" t="s">
        <v>116</v>
      </c>
      <c r="F6532" s="36" t="s">
        <v>15</v>
      </c>
      <c r="G6532" s="82" t="s">
        <v>6286</v>
      </c>
      <c r="H6532" s="82" t="s">
        <v>8979</v>
      </c>
      <c r="I6532" s="83">
        <v>1</v>
      </c>
      <c r="J6532" s="83">
        <v>34</v>
      </c>
      <c r="K6532" s="83">
        <v>0</v>
      </c>
      <c r="L6532" s="83">
        <v>0</v>
      </c>
      <c r="M6532" s="83">
        <v>0</v>
      </c>
      <c r="N6532" s="25">
        <v>0</v>
      </c>
      <c r="O6532" s="32">
        <v>0</v>
      </c>
      <c r="P6532" s="84"/>
    </row>
    <row r="6533" spans="1:16" ht="96" x14ac:dyDescent="0.25">
      <c r="A6533" s="82"/>
      <c r="B6533" s="19">
        <v>42970</v>
      </c>
      <c r="C6533" s="61">
        <v>2017</v>
      </c>
      <c r="D6533" s="11" t="s">
        <v>34</v>
      </c>
      <c r="E6533" s="82" t="s">
        <v>35</v>
      </c>
      <c r="F6533" s="36" t="s">
        <v>21</v>
      </c>
      <c r="G6533" s="82" t="s">
        <v>8980</v>
      </c>
      <c r="H6533" s="82" t="s">
        <v>8981</v>
      </c>
      <c r="I6533" s="83">
        <v>2</v>
      </c>
      <c r="J6533" s="83">
        <v>53</v>
      </c>
      <c r="K6533" s="83">
        <v>0</v>
      </c>
      <c r="L6533" s="83">
        <v>0</v>
      </c>
      <c r="M6533" s="83">
        <v>0</v>
      </c>
      <c r="N6533" s="25">
        <v>0</v>
      </c>
      <c r="O6533" s="32">
        <v>0</v>
      </c>
      <c r="P6533" s="84"/>
    </row>
    <row r="6534" spans="1:16" ht="48" x14ac:dyDescent="0.25">
      <c r="A6534" s="82"/>
      <c r="B6534" s="19">
        <v>42970</v>
      </c>
      <c r="C6534" s="61">
        <v>2017</v>
      </c>
      <c r="D6534" s="82" t="s">
        <v>13</v>
      </c>
      <c r="E6534" s="82" t="s">
        <v>149</v>
      </c>
      <c r="F6534" s="36" t="s">
        <v>47</v>
      </c>
      <c r="G6534" s="82" t="s">
        <v>4584</v>
      </c>
      <c r="H6534" s="82" t="s">
        <v>8982</v>
      </c>
      <c r="I6534" s="83">
        <v>0</v>
      </c>
      <c r="J6534" s="83">
        <v>200</v>
      </c>
      <c r="K6534" s="83">
        <v>0</v>
      </c>
      <c r="L6534" s="83">
        <v>0</v>
      </c>
      <c r="M6534" s="83">
        <v>0</v>
      </c>
      <c r="N6534" s="25">
        <v>0</v>
      </c>
      <c r="O6534" s="32">
        <v>0</v>
      </c>
      <c r="P6534" s="84"/>
    </row>
    <row r="6535" spans="1:16" ht="60" x14ac:dyDescent="0.25">
      <c r="A6535" s="82"/>
      <c r="B6535" s="19">
        <v>42970</v>
      </c>
      <c r="C6535" s="61">
        <v>2017</v>
      </c>
      <c r="D6535" s="82" t="s">
        <v>13</v>
      </c>
      <c r="E6535" s="82" t="s">
        <v>125</v>
      </c>
      <c r="F6535" s="36" t="s">
        <v>75</v>
      </c>
      <c r="G6535" s="82" t="s">
        <v>904</v>
      </c>
      <c r="H6535" s="82" t="s">
        <v>8983</v>
      </c>
      <c r="I6535" s="83">
        <v>1</v>
      </c>
      <c r="J6535" s="83">
        <v>41</v>
      </c>
      <c r="K6535" s="83">
        <v>8</v>
      </c>
      <c r="L6535" s="83">
        <v>0</v>
      </c>
      <c r="M6535" s="83">
        <v>0</v>
      </c>
      <c r="N6535" s="25">
        <v>0</v>
      </c>
      <c r="O6535" s="32">
        <v>0</v>
      </c>
      <c r="P6535" s="84"/>
    </row>
    <row r="6536" spans="1:16" ht="60" x14ac:dyDescent="0.25">
      <c r="A6536" s="82"/>
      <c r="B6536" s="19">
        <v>42975</v>
      </c>
      <c r="C6536" s="61">
        <v>2017</v>
      </c>
      <c r="D6536" s="11" t="s">
        <v>34</v>
      </c>
      <c r="E6536" s="82" t="s">
        <v>35</v>
      </c>
      <c r="F6536" s="36" t="s">
        <v>26</v>
      </c>
      <c r="G6536" s="82" t="s">
        <v>2165</v>
      </c>
      <c r="H6536" s="82" t="s">
        <v>8984</v>
      </c>
      <c r="I6536" s="83">
        <v>0</v>
      </c>
      <c r="J6536" s="83">
        <v>440</v>
      </c>
      <c r="K6536" s="83">
        <v>110</v>
      </c>
      <c r="L6536" s="83">
        <v>0</v>
      </c>
      <c r="M6536" s="83">
        <v>0</v>
      </c>
      <c r="N6536" s="25">
        <v>0</v>
      </c>
      <c r="O6536" s="32">
        <v>0</v>
      </c>
      <c r="P6536" s="84"/>
    </row>
    <row r="6537" spans="1:16" ht="36" x14ac:dyDescent="0.25">
      <c r="A6537" s="82"/>
      <c r="B6537" s="19">
        <v>42975</v>
      </c>
      <c r="C6537" s="61">
        <v>2017</v>
      </c>
      <c r="D6537" s="82" t="s">
        <v>115</v>
      </c>
      <c r="E6537" s="82" t="s">
        <v>116</v>
      </c>
      <c r="F6537" s="36" t="s">
        <v>62</v>
      </c>
      <c r="G6537" s="82" t="s">
        <v>2054</v>
      </c>
      <c r="H6537" s="82" t="s">
        <v>8985</v>
      </c>
      <c r="I6537" s="83">
        <v>1</v>
      </c>
      <c r="J6537" s="83">
        <v>19</v>
      </c>
      <c r="K6537" s="83">
        <v>0</v>
      </c>
      <c r="L6537" s="83">
        <v>0</v>
      </c>
      <c r="M6537" s="83">
        <v>0</v>
      </c>
      <c r="N6537" s="25">
        <v>0</v>
      </c>
      <c r="O6537" s="32">
        <v>0</v>
      </c>
      <c r="P6537" s="84"/>
    </row>
    <row r="6538" spans="1:16" ht="60" x14ac:dyDescent="0.25">
      <c r="A6538" s="82"/>
      <c r="B6538" s="19">
        <v>42976</v>
      </c>
      <c r="C6538" s="61">
        <v>2017</v>
      </c>
      <c r="D6538" s="82" t="s">
        <v>115</v>
      </c>
      <c r="E6538" s="82" t="s">
        <v>116</v>
      </c>
      <c r="F6538" s="36" t="s">
        <v>51</v>
      </c>
      <c r="G6538" s="82" t="s">
        <v>2459</v>
      </c>
      <c r="H6538" s="82" t="s">
        <v>8986</v>
      </c>
      <c r="I6538" s="83">
        <v>2</v>
      </c>
      <c r="J6538" s="83">
        <v>10</v>
      </c>
      <c r="K6538" s="83">
        <v>0</v>
      </c>
      <c r="L6538" s="83">
        <v>0</v>
      </c>
      <c r="M6538" s="83">
        <v>0</v>
      </c>
      <c r="N6538" s="25">
        <v>0</v>
      </c>
      <c r="O6538" s="32">
        <v>0</v>
      </c>
      <c r="P6538" s="84"/>
    </row>
    <row r="6539" spans="1:16" ht="72" x14ac:dyDescent="0.25">
      <c r="A6539" s="82"/>
      <c r="B6539" s="19">
        <v>42978</v>
      </c>
      <c r="C6539" s="61">
        <v>2017</v>
      </c>
      <c r="D6539" s="11" t="s">
        <v>34</v>
      </c>
      <c r="E6539" s="82" t="s">
        <v>67</v>
      </c>
      <c r="F6539" s="82" t="s">
        <v>72</v>
      </c>
      <c r="G6539" s="82" t="s">
        <v>8987</v>
      </c>
      <c r="H6539" s="82" t="s">
        <v>8988</v>
      </c>
      <c r="I6539" s="83">
        <v>6</v>
      </c>
      <c r="J6539" s="83">
        <v>1400</v>
      </c>
      <c r="K6539" s="83">
        <v>0</v>
      </c>
      <c r="L6539" s="83">
        <v>0</v>
      </c>
      <c r="M6539" s="83">
        <v>0</v>
      </c>
      <c r="N6539" s="25">
        <v>0</v>
      </c>
      <c r="O6539" s="32">
        <v>313.10000000000002</v>
      </c>
      <c r="P6539" s="84"/>
    </row>
    <row r="6540" spans="1:16" ht="48" x14ac:dyDescent="0.25">
      <c r="A6540" s="19">
        <v>42985</v>
      </c>
      <c r="B6540" s="19">
        <v>42985</v>
      </c>
      <c r="C6540" s="61">
        <v>2017</v>
      </c>
      <c r="D6540" s="82" t="s">
        <v>104</v>
      </c>
      <c r="E6540" s="82" t="s">
        <v>142</v>
      </c>
      <c r="F6540" s="36" t="s">
        <v>36</v>
      </c>
      <c r="G6540" s="82" t="s">
        <v>8989</v>
      </c>
      <c r="H6540" s="82" t="s">
        <v>8990</v>
      </c>
      <c r="I6540" s="83">
        <v>16</v>
      </c>
      <c r="J6540" s="83">
        <v>1579575</v>
      </c>
      <c r="K6540" s="83">
        <v>46773</v>
      </c>
      <c r="L6540" s="83">
        <v>2842</v>
      </c>
      <c r="M6540" s="83">
        <v>12</v>
      </c>
      <c r="N6540" s="25">
        <v>0</v>
      </c>
      <c r="O6540" s="32">
        <v>8860.7999999999993</v>
      </c>
      <c r="P6540" s="84"/>
    </row>
    <row r="6541" spans="1:16" ht="60" x14ac:dyDescent="0.25">
      <c r="A6541" s="19">
        <v>42985</v>
      </c>
      <c r="B6541" s="19">
        <v>42985</v>
      </c>
      <c r="C6541" s="61">
        <v>2017</v>
      </c>
      <c r="D6541" s="82" t="s">
        <v>104</v>
      </c>
      <c r="E6541" s="11" t="s">
        <v>276</v>
      </c>
      <c r="F6541" s="82" t="s">
        <v>92</v>
      </c>
      <c r="G6541" s="82" t="s">
        <v>8991</v>
      </c>
      <c r="H6541" s="82" t="s">
        <v>8992</v>
      </c>
      <c r="I6541" s="83">
        <v>3</v>
      </c>
      <c r="J6541" s="83">
        <v>3</v>
      </c>
      <c r="K6541" s="83">
        <v>1</v>
      </c>
      <c r="L6541" s="83">
        <v>0</v>
      </c>
      <c r="M6541" s="83">
        <v>0</v>
      </c>
      <c r="N6541" s="25">
        <v>0</v>
      </c>
      <c r="O6541" s="32">
        <v>0</v>
      </c>
      <c r="P6541" s="84"/>
    </row>
    <row r="6542" spans="1:16" ht="36" x14ac:dyDescent="0.25">
      <c r="A6542" s="19">
        <v>42985</v>
      </c>
      <c r="B6542" s="19">
        <v>42985</v>
      </c>
      <c r="C6542" s="61">
        <v>2017</v>
      </c>
      <c r="D6542" s="82" t="s">
        <v>104</v>
      </c>
      <c r="E6542" s="82" t="s">
        <v>142</v>
      </c>
      <c r="F6542" s="82" t="s">
        <v>92</v>
      </c>
      <c r="G6542" s="82" t="s">
        <v>8993</v>
      </c>
      <c r="H6542" s="82" t="s">
        <v>8994</v>
      </c>
      <c r="I6542" s="83">
        <v>79</v>
      </c>
      <c r="J6542" s="83">
        <v>1187585</v>
      </c>
      <c r="K6542" s="83">
        <v>65634</v>
      </c>
      <c r="L6542" s="83">
        <v>3307</v>
      </c>
      <c r="M6542" s="83">
        <v>39</v>
      </c>
      <c r="N6542" s="25">
        <v>0</v>
      </c>
      <c r="O6542" s="32">
        <v>10322.6</v>
      </c>
      <c r="P6542" s="84"/>
    </row>
    <row r="6543" spans="1:16" ht="144" x14ac:dyDescent="0.25">
      <c r="A6543" s="19">
        <v>42985</v>
      </c>
      <c r="B6543" s="19">
        <v>42985</v>
      </c>
      <c r="C6543" s="61">
        <v>2017</v>
      </c>
      <c r="D6543" s="82" t="s">
        <v>104</v>
      </c>
      <c r="E6543" s="82" t="s">
        <v>142</v>
      </c>
      <c r="F6543" s="36" t="s">
        <v>162</v>
      </c>
      <c r="G6543" s="82" t="s">
        <v>8995</v>
      </c>
      <c r="H6543" s="82" t="s">
        <v>8996</v>
      </c>
      <c r="I6543" s="83">
        <v>0</v>
      </c>
      <c r="J6543" s="83">
        <v>688225</v>
      </c>
      <c r="K6543" s="83">
        <v>0</v>
      </c>
      <c r="L6543" s="83">
        <v>0</v>
      </c>
      <c r="M6543" s="83">
        <v>0</v>
      </c>
      <c r="N6543" s="25">
        <v>0</v>
      </c>
      <c r="O6543" s="32">
        <v>73.599999999999994</v>
      </c>
      <c r="P6543" s="84"/>
    </row>
    <row r="6544" spans="1:16" ht="60" x14ac:dyDescent="0.25">
      <c r="A6544" s="82"/>
      <c r="B6544" s="19">
        <v>42985</v>
      </c>
      <c r="C6544" s="61">
        <v>2017</v>
      </c>
      <c r="D6544" s="11" t="s">
        <v>34</v>
      </c>
      <c r="E6544" s="82" t="s">
        <v>35</v>
      </c>
      <c r="F6544" s="82" t="s">
        <v>92</v>
      </c>
      <c r="G6544" s="82" t="s">
        <v>8997</v>
      </c>
      <c r="H6544" s="82" t="s">
        <v>8998</v>
      </c>
      <c r="I6544" s="83">
        <v>0</v>
      </c>
      <c r="J6544" s="85">
        <v>552305</v>
      </c>
      <c r="K6544" s="83" t="s">
        <v>145</v>
      </c>
      <c r="L6544" s="83" t="s">
        <v>145</v>
      </c>
      <c r="M6544" s="83" t="s">
        <v>145</v>
      </c>
      <c r="N6544" s="25">
        <v>0</v>
      </c>
      <c r="O6544" s="32">
        <v>140.80000000000001</v>
      </c>
      <c r="P6544" s="84"/>
    </row>
    <row r="6545" spans="1:16" ht="24" x14ac:dyDescent="0.25">
      <c r="A6545" s="82"/>
      <c r="B6545" s="19">
        <v>42987</v>
      </c>
      <c r="C6545" s="61">
        <v>2017</v>
      </c>
      <c r="D6545" s="11" t="s">
        <v>34</v>
      </c>
      <c r="E6545" s="82" t="s">
        <v>67</v>
      </c>
      <c r="F6545" s="36" t="s">
        <v>97</v>
      </c>
      <c r="G6545" s="82" t="s">
        <v>8999</v>
      </c>
      <c r="H6545" s="82" t="s">
        <v>9000</v>
      </c>
      <c r="I6545" s="83">
        <v>0</v>
      </c>
      <c r="J6545" s="83">
        <v>347814</v>
      </c>
      <c r="K6545" s="83">
        <v>0</v>
      </c>
      <c r="L6545" s="83">
        <v>0</v>
      </c>
      <c r="M6545" s="83">
        <v>0</v>
      </c>
      <c r="N6545" s="25">
        <v>0</v>
      </c>
      <c r="O6545" s="32">
        <v>7.2</v>
      </c>
      <c r="P6545" s="84"/>
    </row>
    <row r="6546" spans="1:16" ht="36" x14ac:dyDescent="0.25">
      <c r="A6546" s="82"/>
      <c r="B6546" s="19">
        <v>42990</v>
      </c>
      <c r="C6546" s="61">
        <v>2017</v>
      </c>
      <c r="D6546" s="11" t="s">
        <v>34</v>
      </c>
      <c r="E6546" s="82" t="s">
        <v>67</v>
      </c>
      <c r="F6546" s="36" t="s">
        <v>162</v>
      </c>
      <c r="G6546" s="82" t="s">
        <v>9001</v>
      </c>
      <c r="H6546" s="82" t="s">
        <v>9002</v>
      </c>
      <c r="I6546" s="83">
        <v>2</v>
      </c>
      <c r="J6546" s="83">
        <v>2857928</v>
      </c>
      <c r="K6546" s="83">
        <v>0</v>
      </c>
      <c r="L6546" s="83">
        <v>0</v>
      </c>
      <c r="M6546" s="83">
        <v>0</v>
      </c>
      <c r="N6546" s="25">
        <v>0</v>
      </c>
      <c r="O6546" s="32">
        <v>223.1</v>
      </c>
      <c r="P6546" s="84"/>
    </row>
    <row r="6547" spans="1:16" ht="72" x14ac:dyDescent="0.25">
      <c r="A6547" s="82"/>
      <c r="B6547" s="19">
        <v>42992</v>
      </c>
      <c r="C6547" s="61">
        <v>2017</v>
      </c>
      <c r="D6547" s="11" t="s">
        <v>34</v>
      </c>
      <c r="E6547" s="82" t="s">
        <v>35</v>
      </c>
      <c r="F6547" s="36" t="s">
        <v>36</v>
      </c>
      <c r="G6547" s="82" t="s">
        <v>414</v>
      </c>
      <c r="H6547" s="82" t="s">
        <v>9003</v>
      </c>
      <c r="I6547" s="83">
        <v>3</v>
      </c>
      <c r="J6547" s="83">
        <v>47</v>
      </c>
      <c r="K6547" s="83">
        <v>2</v>
      </c>
      <c r="L6547" s="83">
        <v>0</v>
      </c>
      <c r="M6547" s="83">
        <v>0</v>
      </c>
      <c r="N6547" s="25">
        <v>0</v>
      </c>
      <c r="O6547" s="32">
        <v>0</v>
      </c>
      <c r="P6547" s="84"/>
    </row>
    <row r="6548" spans="1:16" ht="132" x14ac:dyDescent="0.25">
      <c r="A6548" s="82"/>
      <c r="B6548" s="19">
        <v>42993</v>
      </c>
      <c r="C6548" s="61">
        <v>2017</v>
      </c>
      <c r="D6548" s="11" t="s">
        <v>34</v>
      </c>
      <c r="E6548" s="82" t="s">
        <v>67</v>
      </c>
      <c r="F6548" s="36" t="s">
        <v>15</v>
      </c>
      <c r="G6548" s="82" t="s">
        <v>9004</v>
      </c>
      <c r="H6548" s="82" t="s">
        <v>9005</v>
      </c>
      <c r="I6548" s="83">
        <v>1</v>
      </c>
      <c r="J6548" s="83">
        <v>1996</v>
      </c>
      <c r="K6548" s="83">
        <v>439</v>
      </c>
      <c r="L6548" s="83">
        <v>5</v>
      </c>
      <c r="M6548" s="83">
        <v>0</v>
      </c>
      <c r="N6548" s="25">
        <v>0</v>
      </c>
      <c r="O6548" s="32">
        <v>671.7</v>
      </c>
      <c r="P6548" s="84"/>
    </row>
    <row r="6549" spans="1:16" ht="108" x14ac:dyDescent="0.25">
      <c r="A6549" s="19">
        <v>42997</v>
      </c>
      <c r="B6549" s="19">
        <v>42997</v>
      </c>
      <c r="C6549" s="61">
        <v>2017</v>
      </c>
      <c r="D6549" s="82" t="s">
        <v>104</v>
      </c>
      <c r="E6549" s="82" t="s">
        <v>142</v>
      </c>
      <c r="F6549" s="36" t="s">
        <v>165</v>
      </c>
      <c r="G6549" s="82" t="s">
        <v>9006</v>
      </c>
      <c r="H6549" s="82" t="s">
        <v>9007</v>
      </c>
      <c r="I6549" s="83">
        <v>228</v>
      </c>
      <c r="J6549" s="83">
        <v>1820000</v>
      </c>
      <c r="K6549" s="83">
        <v>14812</v>
      </c>
      <c r="L6549" s="83">
        <v>762</v>
      </c>
      <c r="M6549" s="83">
        <v>143</v>
      </c>
      <c r="N6549" s="25">
        <v>0</v>
      </c>
      <c r="O6549" s="32">
        <v>43996.116900000001</v>
      </c>
      <c r="P6549" s="84"/>
    </row>
    <row r="6550" spans="1:16" ht="72" x14ac:dyDescent="0.25">
      <c r="A6550" s="19">
        <v>42997</v>
      </c>
      <c r="B6550" s="19">
        <v>42997</v>
      </c>
      <c r="C6550" s="61">
        <v>2017</v>
      </c>
      <c r="D6550" s="82" t="s">
        <v>104</v>
      </c>
      <c r="E6550" s="82" t="s">
        <v>142</v>
      </c>
      <c r="F6550" s="36" t="s">
        <v>15</v>
      </c>
      <c r="G6550" s="82" t="s">
        <v>9008</v>
      </c>
      <c r="H6550" s="82" t="s">
        <v>9009</v>
      </c>
      <c r="I6550" s="83">
        <v>6</v>
      </c>
      <c r="J6550" s="83">
        <v>535053</v>
      </c>
      <c r="K6550" s="83">
        <v>3928</v>
      </c>
      <c r="L6550" s="83">
        <v>217</v>
      </c>
      <c r="M6550" s="83">
        <v>19</v>
      </c>
      <c r="N6550" s="25">
        <v>0</v>
      </c>
      <c r="O6550" s="32">
        <v>1839.5</v>
      </c>
      <c r="P6550" s="84"/>
    </row>
    <row r="6551" spans="1:16" ht="108" x14ac:dyDescent="0.25">
      <c r="A6551" s="19">
        <v>42997</v>
      </c>
      <c r="B6551" s="19">
        <v>42997</v>
      </c>
      <c r="C6551" s="61">
        <v>2017</v>
      </c>
      <c r="D6551" s="82" t="s">
        <v>104</v>
      </c>
      <c r="E6551" s="82" t="s">
        <v>142</v>
      </c>
      <c r="F6551" s="36" t="s">
        <v>51</v>
      </c>
      <c r="G6551" s="82" t="s">
        <v>9010</v>
      </c>
      <c r="H6551" s="82" t="s">
        <v>9007</v>
      </c>
      <c r="I6551" s="83">
        <v>15</v>
      </c>
      <c r="J6551" s="83">
        <v>1486691</v>
      </c>
      <c r="K6551" s="83">
        <v>6060</v>
      </c>
      <c r="L6551" s="83">
        <v>555</v>
      </c>
      <c r="M6551" s="83">
        <v>35</v>
      </c>
      <c r="N6551" s="25">
        <v>0</v>
      </c>
      <c r="O6551" s="32">
        <v>3929.1782600000001</v>
      </c>
      <c r="P6551" s="84"/>
    </row>
    <row r="6552" spans="1:16" ht="108" x14ac:dyDescent="0.25">
      <c r="A6552" s="19">
        <v>42997</v>
      </c>
      <c r="B6552" s="19">
        <v>42997</v>
      </c>
      <c r="C6552" s="61">
        <v>2017</v>
      </c>
      <c r="D6552" s="82" t="s">
        <v>104</v>
      </c>
      <c r="E6552" s="82" t="s">
        <v>142</v>
      </c>
      <c r="F6552" s="36" t="s">
        <v>26</v>
      </c>
      <c r="G6552" s="82" t="s">
        <v>9011</v>
      </c>
      <c r="H6552" s="82" t="s">
        <v>9007</v>
      </c>
      <c r="I6552" s="83">
        <v>74</v>
      </c>
      <c r="J6552" s="83">
        <v>1903811</v>
      </c>
      <c r="K6552" s="83">
        <v>15801</v>
      </c>
      <c r="L6552" s="83">
        <v>1194</v>
      </c>
      <c r="M6552" s="83">
        <v>9</v>
      </c>
      <c r="N6552" s="25">
        <v>0</v>
      </c>
      <c r="O6552" s="32">
        <v>7322.06</v>
      </c>
      <c r="P6552" s="84"/>
    </row>
    <row r="6553" spans="1:16" ht="60" x14ac:dyDescent="0.25">
      <c r="A6553" s="19">
        <v>42997</v>
      </c>
      <c r="B6553" s="19">
        <v>42997</v>
      </c>
      <c r="C6553" s="61">
        <v>2017</v>
      </c>
      <c r="D6553" s="82" t="s">
        <v>104</v>
      </c>
      <c r="E6553" s="82" t="s">
        <v>142</v>
      </c>
      <c r="F6553" s="82" t="s">
        <v>92</v>
      </c>
      <c r="G6553" s="82" t="s">
        <v>9012</v>
      </c>
      <c r="H6553" s="82" t="s">
        <v>9013</v>
      </c>
      <c r="I6553" s="83">
        <v>1</v>
      </c>
      <c r="J6553" s="83">
        <v>240421</v>
      </c>
      <c r="K6553" s="83">
        <v>1410</v>
      </c>
      <c r="L6553" s="83">
        <v>0</v>
      </c>
      <c r="M6553" s="83">
        <v>0</v>
      </c>
      <c r="N6553" s="25">
        <v>0</v>
      </c>
      <c r="O6553" s="32">
        <v>218.7</v>
      </c>
      <c r="P6553" s="84"/>
    </row>
    <row r="6554" spans="1:16" ht="72" x14ac:dyDescent="0.25">
      <c r="A6554" s="19">
        <v>42997</v>
      </c>
      <c r="B6554" s="19">
        <v>42997</v>
      </c>
      <c r="C6554" s="61">
        <v>2017</v>
      </c>
      <c r="D6554" s="82" t="s">
        <v>104</v>
      </c>
      <c r="E6554" s="82" t="s">
        <v>142</v>
      </c>
      <c r="F6554" s="36" t="s">
        <v>97</v>
      </c>
      <c r="G6554" s="82" t="s">
        <v>9014</v>
      </c>
      <c r="H6554" s="82" t="s">
        <v>9009</v>
      </c>
      <c r="I6554" s="83">
        <v>45</v>
      </c>
      <c r="J6554" s="83">
        <v>4050452</v>
      </c>
      <c r="K6554" s="83">
        <v>28345</v>
      </c>
      <c r="L6554" s="83">
        <v>1152</v>
      </c>
      <c r="M6554" s="83">
        <v>8</v>
      </c>
      <c r="N6554" s="25">
        <v>0</v>
      </c>
      <c r="O6554" s="32">
        <v>4494.9187000000002</v>
      </c>
      <c r="P6554" s="84"/>
    </row>
    <row r="6555" spans="1:16" ht="60" x14ac:dyDescent="0.25">
      <c r="A6555" s="19">
        <v>42997</v>
      </c>
      <c r="B6555" s="19">
        <v>42997</v>
      </c>
      <c r="C6555" s="61">
        <v>2017</v>
      </c>
      <c r="D6555" s="82" t="s">
        <v>104</v>
      </c>
      <c r="E6555" s="82" t="s">
        <v>142</v>
      </c>
      <c r="F6555" s="82" t="s">
        <v>100</v>
      </c>
      <c r="G6555" s="82" t="s">
        <v>9015</v>
      </c>
      <c r="H6555" s="82" t="s">
        <v>9016</v>
      </c>
      <c r="I6555" s="83">
        <v>0</v>
      </c>
      <c r="J6555" s="83">
        <v>145</v>
      </c>
      <c r="K6555" s="83">
        <v>34</v>
      </c>
      <c r="L6555" s="83">
        <v>441</v>
      </c>
      <c r="M6555" s="83">
        <v>0</v>
      </c>
      <c r="N6555" s="25">
        <v>0</v>
      </c>
      <c r="O6555" s="32">
        <v>298.60000000000002</v>
      </c>
      <c r="P6555" s="84"/>
    </row>
    <row r="6556" spans="1:16" x14ac:dyDescent="0.25">
      <c r="A6556" s="19">
        <v>42997</v>
      </c>
      <c r="B6556" s="19">
        <v>42997</v>
      </c>
      <c r="C6556" s="61">
        <v>2017</v>
      </c>
      <c r="D6556" s="82" t="s">
        <v>104</v>
      </c>
      <c r="E6556" s="82" t="s">
        <v>142</v>
      </c>
      <c r="F6556" s="82" t="s">
        <v>598</v>
      </c>
      <c r="G6556" s="82"/>
      <c r="H6556" s="82"/>
      <c r="I6556" s="83">
        <v>4</v>
      </c>
      <c r="J6556" s="83">
        <v>4</v>
      </c>
      <c r="K6556" s="83">
        <v>0</v>
      </c>
      <c r="L6556" s="83">
        <v>0</v>
      </c>
      <c r="M6556" s="83">
        <v>0</v>
      </c>
      <c r="N6556" s="25">
        <v>0</v>
      </c>
      <c r="O6556" s="32">
        <v>0</v>
      </c>
      <c r="P6556" s="84"/>
    </row>
    <row r="6557" spans="1:16" ht="72" x14ac:dyDescent="0.25">
      <c r="A6557" s="82"/>
      <c r="B6557" s="19">
        <v>43008</v>
      </c>
      <c r="C6557" s="61">
        <v>2017</v>
      </c>
      <c r="D6557" s="11" t="s">
        <v>34</v>
      </c>
      <c r="E6557" s="82" t="s">
        <v>35</v>
      </c>
      <c r="F6557" s="36" t="s">
        <v>69</v>
      </c>
      <c r="G6557" s="82" t="s">
        <v>9017</v>
      </c>
      <c r="H6557" s="82" t="s">
        <v>9018</v>
      </c>
      <c r="I6557" s="83">
        <v>0</v>
      </c>
      <c r="J6557" s="83">
        <v>15000</v>
      </c>
      <c r="K6557" s="83">
        <v>5000</v>
      </c>
      <c r="L6557" s="83">
        <v>0</v>
      </c>
      <c r="M6557" s="83">
        <v>0</v>
      </c>
      <c r="N6557" s="25">
        <v>0</v>
      </c>
      <c r="O6557" s="32">
        <v>0</v>
      </c>
      <c r="P6557" s="84"/>
    </row>
    <row r="6558" spans="1:16" ht="24" x14ac:dyDescent="0.25">
      <c r="A6558" s="82"/>
      <c r="B6558" s="19">
        <v>43009</v>
      </c>
      <c r="C6558" s="61">
        <v>2017</v>
      </c>
      <c r="D6558" s="11" t="s">
        <v>34</v>
      </c>
      <c r="E6558" s="82" t="s">
        <v>35</v>
      </c>
      <c r="F6558" s="82" t="s">
        <v>92</v>
      </c>
      <c r="G6558" s="82" t="s">
        <v>9019</v>
      </c>
      <c r="H6558" s="82" t="s">
        <v>9020</v>
      </c>
      <c r="I6558" s="83">
        <v>0</v>
      </c>
      <c r="J6558" s="85">
        <v>631602</v>
      </c>
      <c r="K6558" s="83" t="s">
        <v>145</v>
      </c>
      <c r="L6558" s="83" t="s">
        <v>145</v>
      </c>
      <c r="M6558" s="83" t="s">
        <v>145</v>
      </c>
      <c r="N6558" s="25">
        <v>0</v>
      </c>
      <c r="O6558" s="32">
        <v>325.42</v>
      </c>
      <c r="P6558" s="84"/>
    </row>
    <row r="6559" spans="1:16" ht="72" x14ac:dyDescent="0.25">
      <c r="A6559" s="82"/>
      <c r="B6559" s="19">
        <v>43010</v>
      </c>
      <c r="C6559" s="61">
        <v>2017</v>
      </c>
      <c r="D6559" s="82" t="s">
        <v>115</v>
      </c>
      <c r="E6559" s="82" t="s">
        <v>116</v>
      </c>
      <c r="F6559" s="36" t="s">
        <v>19</v>
      </c>
      <c r="G6559" s="82" t="s">
        <v>2040</v>
      </c>
      <c r="H6559" s="82" t="s">
        <v>9021</v>
      </c>
      <c r="I6559" s="83">
        <v>15</v>
      </c>
      <c r="J6559" s="83">
        <v>50</v>
      </c>
      <c r="K6559" s="83">
        <v>0</v>
      </c>
      <c r="L6559" s="83">
        <v>0</v>
      </c>
      <c r="M6559" s="83">
        <v>0</v>
      </c>
      <c r="N6559" s="25">
        <v>0</v>
      </c>
      <c r="O6559" s="32">
        <v>0</v>
      </c>
      <c r="P6559" s="84"/>
    </row>
    <row r="6560" spans="1:16" ht="48" x14ac:dyDescent="0.25">
      <c r="A6560" s="19">
        <v>43011</v>
      </c>
      <c r="B6560" s="19">
        <v>43011</v>
      </c>
      <c r="C6560" s="61">
        <v>2017</v>
      </c>
      <c r="D6560" s="82" t="s">
        <v>104</v>
      </c>
      <c r="E6560" s="11" t="s">
        <v>276</v>
      </c>
      <c r="F6560" s="36" t="s">
        <v>15</v>
      </c>
      <c r="G6560" s="82" t="s">
        <v>2360</v>
      </c>
      <c r="H6560" s="82" t="s">
        <v>9022</v>
      </c>
      <c r="I6560" s="83">
        <v>2</v>
      </c>
      <c r="J6560" s="83">
        <v>13</v>
      </c>
      <c r="K6560" s="83">
        <v>0</v>
      </c>
      <c r="L6560" s="83">
        <v>0</v>
      </c>
      <c r="M6560" s="83">
        <v>0</v>
      </c>
      <c r="N6560" s="25">
        <v>0</v>
      </c>
      <c r="O6560" s="32">
        <v>0</v>
      </c>
      <c r="P6560" s="84"/>
    </row>
    <row r="6561" spans="1:16" ht="36" x14ac:dyDescent="0.25">
      <c r="A6561" s="19">
        <v>43012</v>
      </c>
      <c r="B6561" s="19">
        <v>43012</v>
      </c>
      <c r="C6561" s="61">
        <v>2017</v>
      </c>
      <c r="D6561" s="82" t="s">
        <v>104</v>
      </c>
      <c r="E6561" s="11" t="s">
        <v>276</v>
      </c>
      <c r="F6561" s="82" t="s">
        <v>92</v>
      </c>
      <c r="G6561" s="82" t="s">
        <v>9023</v>
      </c>
      <c r="H6561" s="82" t="s">
        <v>9024</v>
      </c>
      <c r="I6561" s="83">
        <v>2</v>
      </c>
      <c r="J6561" s="83">
        <v>4</v>
      </c>
      <c r="K6561" s="83">
        <v>1</v>
      </c>
      <c r="L6561" s="83">
        <v>0</v>
      </c>
      <c r="M6561" s="83">
        <v>0</v>
      </c>
      <c r="N6561" s="25">
        <v>0</v>
      </c>
      <c r="O6561" s="32">
        <v>0</v>
      </c>
      <c r="P6561" s="84"/>
    </row>
    <row r="6562" spans="1:16" ht="72" x14ac:dyDescent="0.25">
      <c r="A6562" s="82"/>
      <c r="B6562" s="19">
        <v>43013</v>
      </c>
      <c r="C6562" s="61">
        <v>2017</v>
      </c>
      <c r="D6562" s="82" t="s">
        <v>13</v>
      </c>
      <c r="E6562" s="82" t="s">
        <v>125</v>
      </c>
      <c r="F6562" s="36" t="s">
        <v>51</v>
      </c>
      <c r="G6562" s="82" t="s">
        <v>9025</v>
      </c>
      <c r="H6562" s="82" t="s">
        <v>9026</v>
      </c>
      <c r="I6562" s="83">
        <v>0</v>
      </c>
      <c r="J6562" s="83">
        <v>500</v>
      </c>
      <c r="K6562" s="83">
        <v>0</v>
      </c>
      <c r="L6562" s="83">
        <v>0</v>
      </c>
      <c r="M6562" s="83">
        <v>0</v>
      </c>
      <c r="N6562" s="25">
        <v>0</v>
      </c>
      <c r="O6562" s="32">
        <v>0</v>
      </c>
      <c r="P6562" s="84"/>
    </row>
    <row r="6563" spans="1:16" ht="36" x14ac:dyDescent="0.25">
      <c r="A6563" s="82"/>
      <c r="B6563" s="19">
        <v>43013</v>
      </c>
      <c r="C6563" s="61">
        <v>2017</v>
      </c>
      <c r="D6563" s="82" t="s">
        <v>115</v>
      </c>
      <c r="E6563" s="82" t="s">
        <v>116</v>
      </c>
      <c r="F6563" s="36" t="s">
        <v>78</v>
      </c>
      <c r="G6563" s="82" t="s">
        <v>8945</v>
      </c>
      <c r="H6563" s="82" t="s">
        <v>9027</v>
      </c>
      <c r="I6563" s="83">
        <v>1</v>
      </c>
      <c r="J6563" s="83">
        <v>2</v>
      </c>
      <c r="K6563" s="83">
        <v>0</v>
      </c>
      <c r="L6563" s="83">
        <v>0</v>
      </c>
      <c r="M6563" s="83">
        <v>0</v>
      </c>
      <c r="N6563" s="25">
        <v>0</v>
      </c>
      <c r="O6563" s="32">
        <v>0</v>
      </c>
      <c r="P6563" s="84"/>
    </row>
    <row r="6564" spans="1:16" ht="36" x14ac:dyDescent="0.25">
      <c r="A6564" s="82"/>
      <c r="B6564" s="19">
        <v>43014</v>
      </c>
      <c r="C6564" s="61">
        <v>2017</v>
      </c>
      <c r="D6564" s="82" t="s">
        <v>115</v>
      </c>
      <c r="E6564" s="82" t="s">
        <v>116</v>
      </c>
      <c r="F6564" s="36" t="s">
        <v>24</v>
      </c>
      <c r="G6564" s="82" t="s">
        <v>624</v>
      </c>
      <c r="H6564" s="82" t="s">
        <v>9028</v>
      </c>
      <c r="I6564" s="83">
        <v>8</v>
      </c>
      <c r="J6564" s="83">
        <v>9</v>
      </c>
      <c r="K6564" s="83">
        <v>0</v>
      </c>
      <c r="L6564" s="83">
        <v>0</v>
      </c>
      <c r="M6564" s="83">
        <v>0</v>
      </c>
      <c r="N6564" s="25">
        <v>0</v>
      </c>
      <c r="O6564" s="32">
        <v>0</v>
      </c>
      <c r="P6564" s="84"/>
    </row>
    <row r="6565" spans="1:16" ht="48" x14ac:dyDescent="0.25">
      <c r="A6565" s="82"/>
      <c r="B6565" s="19">
        <v>43014</v>
      </c>
      <c r="C6565" s="61">
        <v>2017</v>
      </c>
      <c r="D6565" s="82" t="s">
        <v>115</v>
      </c>
      <c r="E6565" s="82" t="s">
        <v>116</v>
      </c>
      <c r="F6565" s="36" t="s">
        <v>75</v>
      </c>
      <c r="G6565" s="82" t="s">
        <v>9029</v>
      </c>
      <c r="H6565" s="82" t="s">
        <v>9030</v>
      </c>
      <c r="I6565" s="83">
        <v>2</v>
      </c>
      <c r="J6565" s="83">
        <v>9</v>
      </c>
      <c r="K6565" s="83">
        <v>0</v>
      </c>
      <c r="L6565" s="83">
        <v>0</v>
      </c>
      <c r="M6565" s="83">
        <v>0</v>
      </c>
      <c r="N6565" s="25">
        <v>0</v>
      </c>
      <c r="O6565" s="32">
        <v>0</v>
      </c>
      <c r="P6565" s="84"/>
    </row>
    <row r="6566" spans="1:16" ht="24" x14ac:dyDescent="0.25">
      <c r="A6566" s="82"/>
      <c r="B6566" s="19">
        <v>43017</v>
      </c>
      <c r="C6566" s="61">
        <v>2017</v>
      </c>
      <c r="D6566" s="11" t="s">
        <v>34</v>
      </c>
      <c r="E6566" s="82" t="s">
        <v>35</v>
      </c>
      <c r="F6566" s="36" t="s">
        <v>36</v>
      </c>
      <c r="G6566" s="82" t="s">
        <v>308</v>
      </c>
      <c r="H6566" s="82" t="s">
        <v>9031</v>
      </c>
      <c r="I6566" s="83">
        <v>0</v>
      </c>
      <c r="J6566" s="83">
        <v>160</v>
      </c>
      <c r="K6566" s="83">
        <v>40</v>
      </c>
      <c r="L6566" s="83">
        <v>0</v>
      </c>
      <c r="M6566" s="83">
        <v>0</v>
      </c>
      <c r="N6566" s="25">
        <v>0</v>
      </c>
      <c r="O6566" s="32">
        <v>0</v>
      </c>
      <c r="P6566" s="84"/>
    </row>
    <row r="6567" spans="1:16" ht="48" x14ac:dyDescent="0.25">
      <c r="A6567" s="82"/>
      <c r="B6567" s="19">
        <v>43018</v>
      </c>
      <c r="C6567" s="61">
        <v>2017</v>
      </c>
      <c r="D6567" s="82" t="s">
        <v>115</v>
      </c>
      <c r="E6567" s="82" t="s">
        <v>116</v>
      </c>
      <c r="F6567" s="36" t="s">
        <v>69</v>
      </c>
      <c r="G6567" s="82" t="s">
        <v>2839</v>
      </c>
      <c r="H6567" s="82" t="s">
        <v>9032</v>
      </c>
      <c r="I6567" s="83">
        <v>7</v>
      </c>
      <c r="J6567" s="83">
        <v>47</v>
      </c>
      <c r="K6567" s="83">
        <v>0</v>
      </c>
      <c r="L6567" s="83">
        <v>0</v>
      </c>
      <c r="M6567" s="83">
        <v>0</v>
      </c>
      <c r="N6567" s="25">
        <v>0</v>
      </c>
      <c r="O6567" s="32">
        <v>0</v>
      </c>
      <c r="P6567" s="84"/>
    </row>
    <row r="6568" spans="1:16" ht="144" x14ac:dyDescent="0.25">
      <c r="A6568" s="82"/>
      <c r="B6568" s="19">
        <v>43019</v>
      </c>
      <c r="C6568" s="61">
        <v>2017</v>
      </c>
      <c r="D6568" s="11" t="s">
        <v>34</v>
      </c>
      <c r="E6568" s="82" t="s">
        <v>35</v>
      </c>
      <c r="F6568" s="36" t="s">
        <v>42</v>
      </c>
      <c r="G6568" s="82" t="s">
        <v>9033</v>
      </c>
      <c r="H6568" s="82" t="s">
        <v>9034</v>
      </c>
      <c r="I6568" s="83">
        <v>0</v>
      </c>
      <c r="J6568" s="83">
        <v>500</v>
      </c>
      <c r="K6568" s="83">
        <v>20</v>
      </c>
      <c r="L6568" s="83">
        <v>0</v>
      </c>
      <c r="M6568" s="83">
        <v>0</v>
      </c>
      <c r="N6568" s="25">
        <v>0</v>
      </c>
      <c r="O6568" s="32">
        <v>0</v>
      </c>
      <c r="P6568" s="84"/>
    </row>
    <row r="6569" spans="1:16" ht="84" x14ac:dyDescent="0.25">
      <c r="A6569" s="82"/>
      <c r="B6569" s="19">
        <v>43019</v>
      </c>
      <c r="C6569" s="61">
        <v>2017</v>
      </c>
      <c r="D6569" s="11" t="s">
        <v>34</v>
      </c>
      <c r="E6569" s="82" t="s">
        <v>35</v>
      </c>
      <c r="F6569" s="36" t="s">
        <v>162</v>
      </c>
      <c r="G6569" s="82" t="s">
        <v>9035</v>
      </c>
      <c r="H6569" s="82" t="s">
        <v>9036</v>
      </c>
      <c r="I6569" s="83">
        <v>0</v>
      </c>
      <c r="J6569" s="83">
        <v>350</v>
      </c>
      <c r="K6569" s="83">
        <v>85</v>
      </c>
      <c r="L6569" s="83">
        <v>0</v>
      </c>
      <c r="M6569" s="83">
        <v>0</v>
      </c>
      <c r="N6569" s="25">
        <v>0</v>
      </c>
      <c r="O6569" s="32">
        <v>0</v>
      </c>
      <c r="P6569" s="84"/>
    </row>
    <row r="6570" spans="1:16" ht="120" x14ac:dyDescent="0.25">
      <c r="A6570" s="82"/>
      <c r="B6570" s="19">
        <v>43020</v>
      </c>
      <c r="C6570" s="61">
        <v>2017</v>
      </c>
      <c r="D6570" s="11" t="s">
        <v>34</v>
      </c>
      <c r="E6570" s="82" t="s">
        <v>35</v>
      </c>
      <c r="F6570" s="36" t="s">
        <v>36</v>
      </c>
      <c r="G6570" s="82" t="s">
        <v>506</v>
      </c>
      <c r="H6570" s="82" t="s">
        <v>9037</v>
      </c>
      <c r="I6570" s="83">
        <v>0</v>
      </c>
      <c r="J6570" s="83">
        <v>636</v>
      </c>
      <c r="K6570" s="83">
        <v>159</v>
      </c>
      <c r="L6570" s="83">
        <v>0</v>
      </c>
      <c r="M6570" s="83">
        <v>0</v>
      </c>
      <c r="N6570" s="25">
        <v>0</v>
      </c>
      <c r="O6570" s="32">
        <v>0</v>
      </c>
      <c r="P6570" s="84"/>
    </row>
    <row r="6571" spans="1:16" ht="60" x14ac:dyDescent="0.25">
      <c r="A6571" s="82"/>
      <c r="B6571" s="19">
        <v>43022</v>
      </c>
      <c r="C6571" s="61">
        <v>2017</v>
      </c>
      <c r="D6571" s="82" t="s">
        <v>13</v>
      </c>
      <c r="E6571" s="82" t="s">
        <v>173</v>
      </c>
      <c r="F6571" s="82" t="s">
        <v>598</v>
      </c>
      <c r="G6571" s="82" t="s">
        <v>9038</v>
      </c>
      <c r="H6571" s="82" t="s">
        <v>9039</v>
      </c>
      <c r="I6571" s="83">
        <v>0</v>
      </c>
      <c r="J6571" s="83">
        <v>1294</v>
      </c>
      <c r="K6571" s="83">
        <v>0</v>
      </c>
      <c r="L6571" s="83">
        <v>0</v>
      </c>
      <c r="M6571" s="83">
        <v>0</v>
      </c>
      <c r="N6571" s="25">
        <v>0</v>
      </c>
      <c r="O6571" s="32">
        <v>0</v>
      </c>
      <c r="P6571" s="84"/>
    </row>
    <row r="6572" spans="1:16" ht="48" x14ac:dyDescent="0.25">
      <c r="A6572" s="82"/>
      <c r="B6572" s="19">
        <v>43023</v>
      </c>
      <c r="C6572" s="61">
        <v>2017</v>
      </c>
      <c r="D6572" s="82" t="s">
        <v>115</v>
      </c>
      <c r="E6572" s="82" t="s">
        <v>116</v>
      </c>
      <c r="F6572" s="36" t="s">
        <v>47</v>
      </c>
      <c r="G6572" s="82" t="s">
        <v>629</v>
      </c>
      <c r="H6572" s="82" t="s">
        <v>9040</v>
      </c>
      <c r="I6572" s="83">
        <v>4</v>
      </c>
      <c r="J6572" s="83">
        <v>17</v>
      </c>
      <c r="K6572" s="83">
        <v>0</v>
      </c>
      <c r="L6572" s="83">
        <v>0</v>
      </c>
      <c r="M6572" s="83">
        <v>0</v>
      </c>
      <c r="N6572" s="25">
        <v>0</v>
      </c>
      <c r="O6572" s="32">
        <v>0</v>
      </c>
      <c r="P6572" s="84"/>
    </row>
    <row r="6573" spans="1:16" ht="60" x14ac:dyDescent="0.25">
      <c r="A6573" s="82"/>
      <c r="B6573" s="19">
        <v>43024</v>
      </c>
      <c r="C6573" s="61">
        <v>2017</v>
      </c>
      <c r="D6573" s="82" t="s">
        <v>115</v>
      </c>
      <c r="E6573" s="82" t="s">
        <v>116</v>
      </c>
      <c r="F6573" s="36" t="s">
        <v>253</v>
      </c>
      <c r="G6573" s="82" t="s">
        <v>9041</v>
      </c>
      <c r="H6573" s="82" t="s">
        <v>9042</v>
      </c>
      <c r="I6573" s="83">
        <v>0</v>
      </c>
      <c r="J6573" s="83">
        <v>1</v>
      </c>
      <c r="K6573" s="83">
        <v>0</v>
      </c>
      <c r="L6573" s="83">
        <v>0</v>
      </c>
      <c r="M6573" s="83">
        <v>0</v>
      </c>
      <c r="N6573" s="25">
        <v>0</v>
      </c>
      <c r="O6573" s="32">
        <v>0</v>
      </c>
      <c r="P6573" s="84"/>
    </row>
    <row r="6574" spans="1:16" ht="48" x14ac:dyDescent="0.25">
      <c r="A6574" s="82"/>
      <c r="B6574" s="19">
        <v>43025</v>
      </c>
      <c r="C6574" s="61">
        <v>2017</v>
      </c>
      <c r="D6574" s="82" t="s">
        <v>13</v>
      </c>
      <c r="E6574" s="82" t="s">
        <v>149</v>
      </c>
      <c r="F6574" s="36" t="s">
        <v>78</v>
      </c>
      <c r="G6574" s="82" t="s">
        <v>78</v>
      </c>
      <c r="H6574" s="82" t="s">
        <v>9043</v>
      </c>
      <c r="I6574" s="83">
        <v>0</v>
      </c>
      <c r="J6574" s="83">
        <v>500</v>
      </c>
      <c r="K6574" s="83">
        <v>0</v>
      </c>
      <c r="L6574" s="83">
        <v>0</v>
      </c>
      <c r="M6574" s="83">
        <v>0</v>
      </c>
      <c r="N6574" s="25">
        <v>0</v>
      </c>
      <c r="O6574" s="32">
        <v>0</v>
      </c>
      <c r="P6574" s="84"/>
    </row>
    <row r="6575" spans="1:16" ht="72" x14ac:dyDescent="0.25">
      <c r="A6575" s="82"/>
      <c r="B6575" s="19">
        <v>43027</v>
      </c>
      <c r="C6575" s="61">
        <v>2017</v>
      </c>
      <c r="D6575" s="82" t="s">
        <v>115</v>
      </c>
      <c r="E6575" s="82" t="s">
        <v>350</v>
      </c>
      <c r="F6575" s="36" t="s">
        <v>57</v>
      </c>
      <c r="G6575" s="82" t="s">
        <v>1299</v>
      </c>
      <c r="H6575" s="82" t="s">
        <v>9044</v>
      </c>
      <c r="I6575" s="83">
        <v>2</v>
      </c>
      <c r="J6575" s="83">
        <v>7</v>
      </c>
      <c r="K6575" s="83">
        <v>0</v>
      </c>
      <c r="L6575" s="83">
        <v>0</v>
      </c>
      <c r="M6575" s="83">
        <v>0</v>
      </c>
      <c r="N6575" s="25">
        <v>0</v>
      </c>
      <c r="O6575" s="32">
        <v>0</v>
      </c>
      <c r="P6575" s="84"/>
    </row>
    <row r="6576" spans="1:16" ht="60" x14ac:dyDescent="0.25">
      <c r="A6576" s="82"/>
      <c r="B6576" s="19">
        <v>43031</v>
      </c>
      <c r="C6576" s="61">
        <v>2017</v>
      </c>
      <c r="D6576" s="82" t="s">
        <v>13</v>
      </c>
      <c r="E6576" s="82" t="s">
        <v>112</v>
      </c>
      <c r="F6576" s="36" t="s">
        <v>28</v>
      </c>
      <c r="G6576" s="82" t="s">
        <v>698</v>
      </c>
      <c r="H6576" s="82" t="s">
        <v>9045</v>
      </c>
      <c r="I6576" s="83">
        <v>0</v>
      </c>
      <c r="J6576" s="83">
        <v>51</v>
      </c>
      <c r="K6576" s="83">
        <v>9</v>
      </c>
      <c r="L6576" s="83">
        <v>0</v>
      </c>
      <c r="M6576" s="83">
        <v>0</v>
      </c>
      <c r="N6576" s="25">
        <v>0</v>
      </c>
      <c r="O6576" s="32">
        <v>0</v>
      </c>
      <c r="P6576" s="84"/>
    </row>
    <row r="6577" spans="1:16" ht="60" x14ac:dyDescent="0.25">
      <c r="A6577" s="82"/>
      <c r="B6577" s="19">
        <v>43031</v>
      </c>
      <c r="C6577" s="61">
        <v>2017</v>
      </c>
      <c r="D6577" s="82" t="s">
        <v>13</v>
      </c>
      <c r="E6577" s="82" t="s">
        <v>112</v>
      </c>
      <c r="F6577" s="36" t="s">
        <v>51</v>
      </c>
      <c r="G6577" s="82" t="s">
        <v>8972</v>
      </c>
      <c r="H6577" s="82" t="s">
        <v>9046</v>
      </c>
      <c r="I6577" s="83">
        <v>0</v>
      </c>
      <c r="J6577" s="83">
        <v>103</v>
      </c>
      <c r="K6577" s="83">
        <v>0</v>
      </c>
      <c r="L6577" s="83">
        <v>0</v>
      </c>
      <c r="M6577" s="83">
        <v>0</v>
      </c>
      <c r="N6577" s="25">
        <v>0</v>
      </c>
      <c r="O6577" s="32">
        <v>0</v>
      </c>
      <c r="P6577" s="84"/>
    </row>
    <row r="6578" spans="1:16" ht="36" x14ac:dyDescent="0.25">
      <c r="A6578" s="82"/>
      <c r="B6578" s="19">
        <v>43033</v>
      </c>
      <c r="C6578" s="61">
        <v>2017</v>
      </c>
      <c r="D6578" s="11" t="s">
        <v>34</v>
      </c>
      <c r="E6578" s="82" t="s">
        <v>35</v>
      </c>
      <c r="F6578" s="36" t="s">
        <v>36</v>
      </c>
      <c r="G6578" s="82" t="s">
        <v>9047</v>
      </c>
      <c r="H6578" s="82" t="s">
        <v>9048</v>
      </c>
      <c r="I6578" s="83">
        <v>5</v>
      </c>
      <c r="J6578" s="83">
        <v>7</v>
      </c>
      <c r="K6578" s="83">
        <v>1</v>
      </c>
      <c r="L6578" s="83">
        <v>0</v>
      </c>
      <c r="M6578" s="83">
        <v>0</v>
      </c>
      <c r="N6578" s="25">
        <v>0</v>
      </c>
      <c r="O6578" s="32">
        <v>0</v>
      </c>
      <c r="P6578" s="84"/>
    </row>
    <row r="6579" spans="1:16" ht="48" x14ac:dyDescent="0.25">
      <c r="A6579" s="82"/>
      <c r="B6579" s="19">
        <v>43033</v>
      </c>
      <c r="C6579" s="61">
        <v>2017</v>
      </c>
      <c r="D6579" s="82" t="s">
        <v>13</v>
      </c>
      <c r="E6579" s="82" t="s">
        <v>149</v>
      </c>
      <c r="F6579" s="36" t="s">
        <v>75</v>
      </c>
      <c r="G6579" s="82" t="s">
        <v>574</v>
      </c>
      <c r="H6579" s="82" t="s">
        <v>9049</v>
      </c>
      <c r="I6579" s="83">
        <v>0</v>
      </c>
      <c r="J6579" s="83">
        <v>20</v>
      </c>
      <c r="K6579" s="83">
        <v>0</v>
      </c>
      <c r="L6579" s="83">
        <v>0</v>
      </c>
      <c r="M6579" s="83">
        <v>0</v>
      </c>
      <c r="N6579" s="25">
        <v>0</v>
      </c>
      <c r="O6579" s="32">
        <v>0</v>
      </c>
      <c r="P6579" s="84"/>
    </row>
    <row r="6580" spans="1:16" ht="84" x14ac:dyDescent="0.25">
      <c r="A6580" s="82"/>
      <c r="B6580" s="19">
        <v>43034</v>
      </c>
      <c r="C6580" s="61">
        <v>2017</v>
      </c>
      <c r="D6580" s="11" t="s">
        <v>34</v>
      </c>
      <c r="E6580" s="82" t="s">
        <v>35</v>
      </c>
      <c r="F6580" s="36" t="s">
        <v>44</v>
      </c>
      <c r="G6580" s="82" t="s">
        <v>8547</v>
      </c>
      <c r="H6580" s="82" t="s">
        <v>9050</v>
      </c>
      <c r="I6580" s="83">
        <v>1</v>
      </c>
      <c r="J6580" s="83">
        <v>3</v>
      </c>
      <c r="K6580" s="83">
        <v>0</v>
      </c>
      <c r="L6580" s="83">
        <v>0</v>
      </c>
      <c r="M6580" s="83">
        <v>0</v>
      </c>
      <c r="N6580" s="25">
        <v>0</v>
      </c>
      <c r="O6580" s="32">
        <v>0</v>
      </c>
      <c r="P6580" s="84"/>
    </row>
    <row r="6581" spans="1:16" ht="48" x14ac:dyDescent="0.25">
      <c r="A6581" s="82"/>
      <c r="B6581" s="19">
        <v>43034</v>
      </c>
      <c r="C6581" s="61">
        <v>2017</v>
      </c>
      <c r="D6581" s="82" t="s">
        <v>13</v>
      </c>
      <c r="E6581" s="82" t="s">
        <v>112</v>
      </c>
      <c r="F6581" s="36" t="s">
        <v>155</v>
      </c>
      <c r="G6581" s="82" t="s">
        <v>3795</v>
      </c>
      <c r="H6581" s="82" t="s">
        <v>9051</v>
      </c>
      <c r="I6581" s="83">
        <v>0</v>
      </c>
      <c r="J6581" s="83">
        <v>750</v>
      </c>
      <c r="K6581" s="83">
        <v>0</v>
      </c>
      <c r="L6581" s="83">
        <v>0</v>
      </c>
      <c r="M6581" s="83">
        <v>0</v>
      </c>
      <c r="N6581" s="25">
        <v>0</v>
      </c>
      <c r="O6581" s="32">
        <v>0</v>
      </c>
      <c r="P6581" s="84"/>
    </row>
    <row r="6582" spans="1:16" ht="96" x14ac:dyDescent="0.25">
      <c r="A6582" s="82"/>
      <c r="B6582" s="19">
        <v>43034</v>
      </c>
      <c r="C6582" s="61">
        <v>2017</v>
      </c>
      <c r="D6582" s="82" t="s">
        <v>115</v>
      </c>
      <c r="E6582" s="82" t="s">
        <v>116</v>
      </c>
      <c r="F6582" s="36" t="s">
        <v>165</v>
      </c>
      <c r="G6582" s="82" t="s">
        <v>1189</v>
      </c>
      <c r="H6582" s="82" t="s">
        <v>9052</v>
      </c>
      <c r="I6582" s="83">
        <v>5</v>
      </c>
      <c r="J6582" s="83">
        <v>16</v>
      </c>
      <c r="K6582" s="83">
        <v>0</v>
      </c>
      <c r="L6582" s="83">
        <v>0</v>
      </c>
      <c r="M6582" s="83">
        <v>0</v>
      </c>
      <c r="N6582" s="25">
        <v>0</v>
      </c>
      <c r="O6582" s="32">
        <v>0</v>
      </c>
      <c r="P6582" s="84"/>
    </row>
    <row r="6583" spans="1:16" ht="60" x14ac:dyDescent="0.25">
      <c r="A6583" s="82"/>
      <c r="B6583" s="19">
        <v>43034</v>
      </c>
      <c r="C6583" s="61">
        <v>2017</v>
      </c>
      <c r="D6583" s="82" t="s">
        <v>115</v>
      </c>
      <c r="E6583" s="82" t="s">
        <v>116</v>
      </c>
      <c r="F6583" s="36" t="s">
        <v>55</v>
      </c>
      <c r="G6583" s="82" t="s">
        <v>421</v>
      </c>
      <c r="H6583" s="82" t="s">
        <v>9053</v>
      </c>
      <c r="I6583" s="83">
        <v>1</v>
      </c>
      <c r="J6583" s="83">
        <v>28</v>
      </c>
      <c r="K6583" s="83">
        <v>0</v>
      </c>
      <c r="L6583" s="83">
        <v>0</v>
      </c>
      <c r="M6583" s="83">
        <v>0</v>
      </c>
      <c r="N6583" s="25">
        <v>0</v>
      </c>
      <c r="O6583" s="32">
        <v>0</v>
      </c>
      <c r="P6583" s="84"/>
    </row>
    <row r="6584" spans="1:16" ht="36" x14ac:dyDescent="0.25">
      <c r="A6584" s="82"/>
      <c r="B6584" s="19">
        <v>43035</v>
      </c>
      <c r="C6584" s="61">
        <v>2017</v>
      </c>
      <c r="D6584" s="82" t="s">
        <v>13</v>
      </c>
      <c r="E6584" s="82" t="s">
        <v>112</v>
      </c>
      <c r="F6584" s="36" t="s">
        <v>28</v>
      </c>
      <c r="G6584" s="82" t="s">
        <v>698</v>
      </c>
      <c r="H6584" s="82" t="s">
        <v>9054</v>
      </c>
      <c r="I6584" s="83">
        <v>4</v>
      </c>
      <c r="J6584" s="83">
        <v>0</v>
      </c>
      <c r="K6584" s="83">
        <v>0</v>
      </c>
      <c r="L6584" s="83">
        <v>0</v>
      </c>
      <c r="M6584" s="83">
        <v>0</v>
      </c>
      <c r="N6584" s="25">
        <v>0</v>
      </c>
      <c r="O6584" s="32">
        <v>0</v>
      </c>
      <c r="P6584" s="84"/>
    </row>
    <row r="6585" spans="1:16" ht="36" x14ac:dyDescent="0.25">
      <c r="A6585" s="82"/>
      <c r="B6585" s="19">
        <v>43035</v>
      </c>
      <c r="C6585" s="61">
        <v>2017</v>
      </c>
      <c r="D6585" s="82" t="s">
        <v>13</v>
      </c>
      <c r="E6585" s="82" t="s">
        <v>125</v>
      </c>
      <c r="F6585" s="36" t="s">
        <v>51</v>
      </c>
      <c r="G6585" s="82" t="s">
        <v>287</v>
      </c>
      <c r="H6585" s="82" t="s">
        <v>9055</v>
      </c>
      <c r="I6585" s="83">
        <v>1</v>
      </c>
      <c r="J6585" s="83">
        <v>3</v>
      </c>
      <c r="K6585" s="83">
        <v>0</v>
      </c>
      <c r="L6585" s="83">
        <v>0</v>
      </c>
      <c r="M6585" s="83">
        <v>0</v>
      </c>
      <c r="N6585" s="25">
        <v>0</v>
      </c>
      <c r="O6585" s="32">
        <v>0</v>
      </c>
      <c r="P6585" s="84"/>
    </row>
    <row r="6586" spans="1:16" ht="60" x14ac:dyDescent="0.25">
      <c r="A6586" s="82"/>
      <c r="B6586" s="19">
        <v>43035</v>
      </c>
      <c r="C6586" s="61">
        <v>2017</v>
      </c>
      <c r="D6586" s="82" t="s">
        <v>13</v>
      </c>
      <c r="E6586" s="82" t="s">
        <v>149</v>
      </c>
      <c r="F6586" s="36" t="s">
        <v>21</v>
      </c>
      <c r="G6586" s="82" t="s">
        <v>3808</v>
      </c>
      <c r="H6586" s="82" t="s">
        <v>9056</v>
      </c>
      <c r="I6586" s="83">
        <v>0</v>
      </c>
      <c r="J6586" s="83">
        <v>1805</v>
      </c>
      <c r="K6586" s="83">
        <v>0</v>
      </c>
      <c r="L6586" s="83">
        <v>0</v>
      </c>
      <c r="M6586" s="83">
        <v>0</v>
      </c>
      <c r="N6586" s="25">
        <v>0</v>
      </c>
      <c r="O6586" s="32">
        <v>0</v>
      </c>
      <c r="P6586" s="84"/>
    </row>
    <row r="6587" spans="1:16" ht="36" x14ac:dyDescent="0.25">
      <c r="A6587" s="82"/>
      <c r="B6587" s="19">
        <v>43037</v>
      </c>
      <c r="C6587" s="61">
        <v>2017</v>
      </c>
      <c r="D6587" s="11" t="s">
        <v>34</v>
      </c>
      <c r="E6587" s="82" t="s">
        <v>35</v>
      </c>
      <c r="F6587" s="36" t="s">
        <v>62</v>
      </c>
      <c r="G6587" s="82" t="s">
        <v>2122</v>
      </c>
      <c r="H6587" s="82" t="s">
        <v>9057</v>
      </c>
      <c r="I6587" s="83">
        <v>1</v>
      </c>
      <c r="J6587" s="83">
        <v>1</v>
      </c>
      <c r="K6587" s="83">
        <v>0</v>
      </c>
      <c r="L6587" s="83">
        <v>0</v>
      </c>
      <c r="M6587" s="83">
        <v>0</v>
      </c>
      <c r="N6587" s="25">
        <v>0</v>
      </c>
      <c r="O6587" s="32">
        <v>0</v>
      </c>
      <c r="P6587" s="84"/>
    </row>
    <row r="6588" spans="1:16" ht="36" x14ac:dyDescent="0.25">
      <c r="A6588" s="82"/>
      <c r="B6588" s="19">
        <v>43037</v>
      </c>
      <c r="C6588" s="61">
        <v>2017</v>
      </c>
      <c r="D6588" s="11" t="s">
        <v>34</v>
      </c>
      <c r="E6588" s="82" t="s">
        <v>35</v>
      </c>
      <c r="F6588" s="82" t="s">
        <v>92</v>
      </c>
      <c r="G6588" s="82" t="s">
        <v>9058</v>
      </c>
      <c r="H6588" s="82" t="s">
        <v>9059</v>
      </c>
      <c r="I6588" s="83">
        <v>0</v>
      </c>
      <c r="J6588" s="83">
        <v>56</v>
      </c>
      <c r="K6588" s="83">
        <v>14</v>
      </c>
      <c r="L6588" s="83">
        <v>0</v>
      </c>
      <c r="M6588" s="83">
        <v>0</v>
      </c>
      <c r="N6588" s="25">
        <v>0</v>
      </c>
      <c r="O6588" s="32">
        <v>0</v>
      </c>
      <c r="P6588" s="84"/>
    </row>
    <row r="6589" spans="1:16" ht="24" x14ac:dyDescent="0.25">
      <c r="A6589" s="82"/>
      <c r="B6589" s="19">
        <v>43038</v>
      </c>
      <c r="C6589" s="61">
        <v>2017</v>
      </c>
      <c r="D6589" s="11" t="s">
        <v>34</v>
      </c>
      <c r="E6589" s="82" t="s">
        <v>35</v>
      </c>
      <c r="F6589" s="36" t="s">
        <v>36</v>
      </c>
      <c r="G6589" s="82" t="s">
        <v>5682</v>
      </c>
      <c r="H6589" s="82" t="s">
        <v>9060</v>
      </c>
      <c r="I6589" s="83">
        <v>0</v>
      </c>
      <c r="J6589" s="83">
        <v>160</v>
      </c>
      <c r="K6589" s="83">
        <v>40</v>
      </c>
      <c r="L6589" s="83">
        <v>0</v>
      </c>
      <c r="M6589" s="83">
        <v>0</v>
      </c>
      <c r="N6589" s="25">
        <v>0</v>
      </c>
      <c r="O6589" s="32">
        <v>0</v>
      </c>
      <c r="P6589" s="84"/>
    </row>
    <row r="6590" spans="1:16" ht="84" x14ac:dyDescent="0.25">
      <c r="A6590" s="82"/>
      <c r="B6590" s="19">
        <v>43038</v>
      </c>
      <c r="C6590" s="61">
        <v>2017</v>
      </c>
      <c r="D6590" s="82" t="s">
        <v>13</v>
      </c>
      <c r="E6590" s="82" t="s">
        <v>112</v>
      </c>
      <c r="F6590" s="36" t="s">
        <v>165</v>
      </c>
      <c r="G6590" s="82" t="s">
        <v>8866</v>
      </c>
      <c r="H6590" s="82" t="s">
        <v>9061</v>
      </c>
      <c r="I6590" s="83">
        <v>0</v>
      </c>
      <c r="J6590" s="83">
        <v>27</v>
      </c>
      <c r="K6590" s="83">
        <v>0</v>
      </c>
      <c r="L6590" s="83">
        <v>0</v>
      </c>
      <c r="M6590" s="83">
        <v>0</v>
      </c>
      <c r="N6590" s="25">
        <v>0</v>
      </c>
      <c r="O6590" s="32">
        <v>0</v>
      </c>
      <c r="P6590" s="84"/>
    </row>
    <row r="6591" spans="1:16" ht="36" x14ac:dyDescent="0.25">
      <c r="A6591" s="82"/>
      <c r="B6591" s="19">
        <v>43038</v>
      </c>
      <c r="C6591" s="61">
        <v>2017</v>
      </c>
      <c r="D6591" s="82" t="s">
        <v>13</v>
      </c>
      <c r="E6591" s="82" t="s">
        <v>125</v>
      </c>
      <c r="F6591" s="36" t="s">
        <v>51</v>
      </c>
      <c r="G6591" s="82" t="s">
        <v>287</v>
      </c>
      <c r="H6591" s="82" t="s">
        <v>9062</v>
      </c>
      <c r="I6591" s="83">
        <v>1</v>
      </c>
      <c r="J6591" s="83">
        <v>1</v>
      </c>
      <c r="K6591" s="83">
        <v>0</v>
      </c>
      <c r="L6591" s="83">
        <v>0</v>
      </c>
      <c r="M6591" s="83">
        <v>0</v>
      </c>
      <c r="N6591" s="25">
        <v>0</v>
      </c>
      <c r="O6591" s="32">
        <v>0</v>
      </c>
      <c r="P6591" s="84"/>
    </row>
    <row r="6592" spans="1:16" ht="72" x14ac:dyDescent="0.25">
      <c r="A6592" s="82"/>
      <c r="B6592" s="19">
        <v>43038</v>
      </c>
      <c r="C6592" s="61">
        <v>2017</v>
      </c>
      <c r="D6592" s="82" t="s">
        <v>115</v>
      </c>
      <c r="E6592" s="82" t="s">
        <v>116</v>
      </c>
      <c r="F6592" s="36" t="s">
        <v>97</v>
      </c>
      <c r="G6592" s="82" t="s">
        <v>4216</v>
      </c>
      <c r="H6592" s="82" t="s">
        <v>9063</v>
      </c>
      <c r="I6592" s="83">
        <v>0</v>
      </c>
      <c r="J6592" s="83">
        <v>3</v>
      </c>
      <c r="K6592" s="83">
        <v>0</v>
      </c>
      <c r="L6592" s="83">
        <v>0</v>
      </c>
      <c r="M6592" s="83">
        <v>0</v>
      </c>
      <c r="N6592" s="25">
        <v>0</v>
      </c>
      <c r="O6592" s="32">
        <v>0</v>
      </c>
      <c r="P6592" s="84"/>
    </row>
    <row r="6593" spans="1:16" ht="60" x14ac:dyDescent="0.25">
      <c r="A6593" s="82"/>
      <c r="B6593" s="19">
        <v>43039</v>
      </c>
      <c r="C6593" s="61">
        <v>2017</v>
      </c>
      <c r="D6593" s="82" t="s">
        <v>13</v>
      </c>
      <c r="E6593" s="82" t="s">
        <v>149</v>
      </c>
      <c r="F6593" s="36" t="s">
        <v>51</v>
      </c>
      <c r="G6593" s="82" t="s">
        <v>1042</v>
      </c>
      <c r="H6593" s="82" t="s">
        <v>9064</v>
      </c>
      <c r="I6593" s="83">
        <v>0</v>
      </c>
      <c r="J6593" s="83">
        <v>600</v>
      </c>
      <c r="K6593" s="83">
        <v>0</v>
      </c>
      <c r="L6593" s="83">
        <v>0</v>
      </c>
      <c r="M6593" s="83">
        <v>0</v>
      </c>
      <c r="N6593" s="25">
        <v>0</v>
      </c>
      <c r="O6593" s="32">
        <v>0</v>
      </c>
      <c r="P6593" s="84"/>
    </row>
    <row r="6594" spans="1:16" ht="60" x14ac:dyDescent="0.25">
      <c r="A6594" s="82"/>
      <c r="B6594" s="19">
        <v>43039</v>
      </c>
      <c r="C6594" s="61">
        <v>2017</v>
      </c>
      <c r="D6594" s="82" t="s">
        <v>115</v>
      </c>
      <c r="E6594" s="82" t="s">
        <v>116</v>
      </c>
      <c r="F6594" s="36" t="s">
        <v>44</v>
      </c>
      <c r="G6594" s="82" t="s">
        <v>8547</v>
      </c>
      <c r="H6594" s="82" t="s">
        <v>9065</v>
      </c>
      <c r="I6594" s="83">
        <v>2</v>
      </c>
      <c r="J6594" s="83">
        <v>4</v>
      </c>
      <c r="K6594" s="83">
        <v>0</v>
      </c>
      <c r="L6594" s="83">
        <v>0</v>
      </c>
      <c r="M6594" s="83">
        <v>0</v>
      </c>
      <c r="N6594" s="25">
        <v>0</v>
      </c>
      <c r="O6594" s="32">
        <v>0</v>
      </c>
      <c r="P6594" s="84"/>
    </row>
    <row r="6595" spans="1:16" ht="60" x14ac:dyDescent="0.25">
      <c r="A6595" s="82"/>
      <c r="B6595" s="19">
        <v>43040</v>
      </c>
      <c r="C6595" s="61">
        <v>2017</v>
      </c>
      <c r="D6595" s="82" t="s">
        <v>13</v>
      </c>
      <c r="E6595" s="82" t="s">
        <v>112</v>
      </c>
      <c r="F6595" s="36" t="s">
        <v>44</v>
      </c>
      <c r="G6595" s="82" t="s">
        <v>44</v>
      </c>
      <c r="H6595" s="82" t="s">
        <v>9066</v>
      </c>
      <c r="I6595" s="83">
        <v>0</v>
      </c>
      <c r="J6595" s="83">
        <v>101</v>
      </c>
      <c r="K6595" s="83">
        <v>0</v>
      </c>
      <c r="L6595" s="83">
        <v>0</v>
      </c>
      <c r="M6595" s="83">
        <v>0</v>
      </c>
      <c r="N6595" s="25">
        <v>0</v>
      </c>
      <c r="O6595" s="32">
        <v>0</v>
      </c>
      <c r="P6595" s="84"/>
    </row>
    <row r="6596" spans="1:16" ht="48" x14ac:dyDescent="0.25">
      <c r="A6596" s="82"/>
      <c r="B6596" s="19">
        <v>43042</v>
      </c>
      <c r="C6596" s="61">
        <v>2017</v>
      </c>
      <c r="D6596" s="82" t="s">
        <v>13</v>
      </c>
      <c r="E6596" s="82" t="s">
        <v>149</v>
      </c>
      <c r="F6596" s="36" t="s">
        <v>28</v>
      </c>
      <c r="G6596" s="82" t="s">
        <v>228</v>
      </c>
      <c r="H6596" s="82" t="s">
        <v>9067</v>
      </c>
      <c r="I6596" s="83">
        <v>0</v>
      </c>
      <c r="J6596" s="83">
        <v>3000</v>
      </c>
      <c r="K6596" s="83">
        <v>0</v>
      </c>
      <c r="L6596" s="83">
        <v>0</v>
      </c>
      <c r="M6596" s="83">
        <v>0</v>
      </c>
      <c r="N6596" s="25">
        <v>0</v>
      </c>
      <c r="O6596" s="32">
        <v>0</v>
      </c>
      <c r="P6596" s="84"/>
    </row>
    <row r="6597" spans="1:16" ht="48" x14ac:dyDescent="0.25">
      <c r="A6597" s="82"/>
      <c r="B6597" s="19">
        <v>43045</v>
      </c>
      <c r="C6597" s="61">
        <v>2017</v>
      </c>
      <c r="D6597" s="82" t="s">
        <v>13</v>
      </c>
      <c r="E6597" s="82" t="s">
        <v>125</v>
      </c>
      <c r="F6597" s="36" t="s">
        <v>36</v>
      </c>
      <c r="G6597" s="82" t="s">
        <v>296</v>
      </c>
      <c r="H6597" s="82" t="s">
        <v>9068</v>
      </c>
      <c r="I6597" s="83">
        <v>0</v>
      </c>
      <c r="J6597" s="83">
        <v>51</v>
      </c>
      <c r="K6597" s="83">
        <v>1</v>
      </c>
      <c r="L6597" s="83">
        <v>0</v>
      </c>
      <c r="M6597" s="83">
        <v>0</v>
      </c>
      <c r="N6597" s="25">
        <v>0</v>
      </c>
      <c r="O6597" s="32">
        <v>0</v>
      </c>
      <c r="P6597" s="84"/>
    </row>
    <row r="6598" spans="1:16" ht="48" x14ac:dyDescent="0.25">
      <c r="A6598" s="82"/>
      <c r="B6598" s="19">
        <v>43046</v>
      </c>
      <c r="C6598" s="61">
        <v>2017</v>
      </c>
      <c r="D6598" s="82" t="s">
        <v>13</v>
      </c>
      <c r="E6598" s="82" t="s">
        <v>149</v>
      </c>
      <c r="F6598" s="36" t="s">
        <v>62</v>
      </c>
      <c r="G6598" s="82" t="s">
        <v>585</v>
      </c>
      <c r="H6598" s="82" t="s">
        <v>9069</v>
      </c>
      <c r="I6598" s="83">
        <v>0</v>
      </c>
      <c r="J6598" s="83">
        <v>300</v>
      </c>
      <c r="K6598" s="83">
        <v>0</v>
      </c>
      <c r="L6598" s="83">
        <v>0</v>
      </c>
      <c r="M6598" s="83">
        <v>0</v>
      </c>
      <c r="N6598" s="25">
        <v>0</v>
      </c>
      <c r="O6598" s="32">
        <v>0</v>
      </c>
      <c r="P6598" s="84"/>
    </row>
    <row r="6599" spans="1:16" ht="36" x14ac:dyDescent="0.25">
      <c r="A6599" s="82"/>
      <c r="B6599" s="19">
        <v>43046</v>
      </c>
      <c r="C6599" s="61">
        <v>2017</v>
      </c>
      <c r="D6599" s="82" t="s">
        <v>115</v>
      </c>
      <c r="E6599" s="82" t="s">
        <v>116</v>
      </c>
      <c r="F6599" s="36" t="s">
        <v>19</v>
      </c>
      <c r="G6599" s="82" t="s">
        <v>1282</v>
      </c>
      <c r="H6599" s="82" t="s">
        <v>9070</v>
      </c>
      <c r="I6599" s="83">
        <v>0</v>
      </c>
      <c r="J6599" s="83">
        <v>25</v>
      </c>
      <c r="K6599" s="83">
        <v>0</v>
      </c>
      <c r="L6599" s="83">
        <v>0</v>
      </c>
      <c r="M6599" s="83">
        <v>0</v>
      </c>
      <c r="N6599" s="25">
        <v>0</v>
      </c>
      <c r="O6599" s="32">
        <v>0</v>
      </c>
      <c r="P6599" s="84"/>
    </row>
    <row r="6600" spans="1:16" ht="36" x14ac:dyDescent="0.25">
      <c r="A6600" s="82"/>
      <c r="B6600" s="19">
        <v>43048</v>
      </c>
      <c r="C6600" s="61">
        <v>2017</v>
      </c>
      <c r="D6600" s="82" t="s">
        <v>13</v>
      </c>
      <c r="E6600" s="82" t="s">
        <v>125</v>
      </c>
      <c r="F6600" s="82" t="s">
        <v>92</v>
      </c>
      <c r="G6600" s="82" t="s">
        <v>9071</v>
      </c>
      <c r="H6600" s="82" t="s">
        <v>9072</v>
      </c>
      <c r="I6600" s="83">
        <v>0</v>
      </c>
      <c r="J6600" s="83">
        <v>3</v>
      </c>
      <c r="K6600" s="83">
        <v>0</v>
      </c>
      <c r="L6600" s="83">
        <v>0</v>
      </c>
      <c r="M6600" s="83">
        <v>0</v>
      </c>
      <c r="N6600" s="25">
        <v>0</v>
      </c>
      <c r="O6600" s="32">
        <v>0</v>
      </c>
      <c r="P6600" s="84"/>
    </row>
    <row r="6601" spans="1:16" ht="24" x14ac:dyDescent="0.25">
      <c r="A6601" s="82"/>
      <c r="B6601" s="19">
        <v>43048</v>
      </c>
      <c r="C6601" s="61">
        <v>2017</v>
      </c>
      <c r="D6601" s="82" t="s">
        <v>115</v>
      </c>
      <c r="E6601" s="82" t="s">
        <v>116</v>
      </c>
      <c r="F6601" s="36" t="s">
        <v>57</v>
      </c>
      <c r="G6601" s="82" t="s">
        <v>3127</v>
      </c>
      <c r="H6601" s="82" t="s">
        <v>9073</v>
      </c>
      <c r="I6601" s="83">
        <v>2</v>
      </c>
      <c r="J6601" s="83">
        <v>6</v>
      </c>
      <c r="K6601" s="83">
        <v>0</v>
      </c>
      <c r="L6601" s="83">
        <v>0</v>
      </c>
      <c r="M6601" s="83">
        <v>0</v>
      </c>
      <c r="N6601" s="25">
        <v>0</v>
      </c>
      <c r="O6601" s="32">
        <v>0</v>
      </c>
      <c r="P6601" s="84"/>
    </row>
    <row r="6602" spans="1:16" ht="36" x14ac:dyDescent="0.25">
      <c r="A6602" s="82"/>
      <c r="B6602" s="19">
        <v>43049</v>
      </c>
      <c r="C6602" s="61">
        <v>2017</v>
      </c>
      <c r="D6602" s="82" t="s">
        <v>13</v>
      </c>
      <c r="E6602" s="82" t="s">
        <v>125</v>
      </c>
      <c r="F6602" s="36" t="s">
        <v>97</v>
      </c>
      <c r="G6602" s="82" t="s">
        <v>6255</v>
      </c>
      <c r="H6602" s="82" t="s">
        <v>9074</v>
      </c>
      <c r="I6602" s="83">
        <v>0</v>
      </c>
      <c r="J6602" s="83">
        <v>4</v>
      </c>
      <c r="K6602" s="83">
        <v>0</v>
      </c>
      <c r="L6602" s="83">
        <v>0</v>
      </c>
      <c r="M6602" s="83">
        <v>0</v>
      </c>
      <c r="N6602" s="25">
        <v>0</v>
      </c>
      <c r="O6602" s="32">
        <v>0</v>
      </c>
      <c r="P6602" s="84"/>
    </row>
    <row r="6603" spans="1:16" ht="60" x14ac:dyDescent="0.25">
      <c r="A6603" s="82"/>
      <c r="B6603" s="19">
        <v>43054</v>
      </c>
      <c r="C6603" s="61">
        <v>2017</v>
      </c>
      <c r="D6603" s="82" t="s">
        <v>13</v>
      </c>
      <c r="E6603" s="82" t="s">
        <v>149</v>
      </c>
      <c r="F6603" s="36" t="s">
        <v>69</v>
      </c>
      <c r="G6603" s="82" t="s">
        <v>2086</v>
      </c>
      <c r="H6603" s="82" t="s">
        <v>9075</v>
      </c>
      <c r="I6603" s="83">
        <v>0</v>
      </c>
      <c r="J6603" s="83">
        <v>400</v>
      </c>
      <c r="K6603" s="83">
        <v>0</v>
      </c>
      <c r="L6603" s="83">
        <v>0</v>
      </c>
      <c r="M6603" s="83">
        <v>0</v>
      </c>
      <c r="N6603" s="25">
        <v>0</v>
      </c>
      <c r="O6603" s="32">
        <v>0</v>
      </c>
      <c r="P6603" s="84"/>
    </row>
    <row r="6604" spans="1:16" ht="60" x14ac:dyDescent="0.25">
      <c r="A6604" s="82"/>
      <c r="B6604" s="19">
        <v>43055</v>
      </c>
      <c r="C6604" s="61">
        <v>2017</v>
      </c>
      <c r="D6604" s="82" t="s">
        <v>13</v>
      </c>
      <c r="E6604" s="82" t="s">
        <v>149</v>
      </c>
      <c r="F6604" s="36" t="s">
        <v>19</v>
      </c>
      <c r="G6604" s="82" t="s">
        <v>1282</v>
      </c>
      <c r="H6604" s="82" t="s">
        <v>9076</v>
      </c>
      <c r="I6604" s="83">
        <v>0</v>
      </c>
      <c r="J6604" s="83">
        <v>403</v>
      </c>
      <c r="K6604" s="83">
        <v>0</v>
      </c>
      <c r="L6604" s="83">
        <v>0</v>
      </c>
      <c r="M6604" s="83">
        <v>1</v>
      </c>
      <c r="N6604" s="25">
        <v>0</v>
      </c>
      <c r="O6604" s="32">
        <v>0</v>
      </c>
      <c r="P6604" s="84"/>
    </row>
    <row r="6605" spans="1:16" ht="48" x14ac:dyDescent="0.25">
      <c r="A6605" s="82"/>
      <c r="B6605" s="19">
        <v>43060</v>
      </c>
      <c r="C6605" s="61">
        <v>2017</v>
      </c>
      <c r="D6605" s="82" t="s">
        <v>115</v>
      </c>
      <c r="E6605" s="82" t="s">
        <v>116</v>
      </c>
      <c r="F6605" s="36" t="s">
        <v>55</v>
      </c>
      <c r="G6605" s="82" t="s">
        <v>369</v>
      </c>
      <c r="H6605" s="82" t="s">
        <v>9077</v>
      </c>
      <c r="I6605" s="83">
        <v>2</v>
      </c>
      <c r="J6605" s="83">
        <v>10</v>
      </c>
      <c r="K6605" s="83">
        <v>0</v>
      </c>
      <c r="L6605" s="83">
        <v>0</v>
      </c>
      <c r="M6605" s="83">
        <v>0</v>
      </c>
      <c r="N6605" s="25">
        <v>0</v>
      </c>
      <c r="O6605" s="32">
        <v>0</v>
      </c>
      <c r="P6605" s="84"/>
    </row>
    <row r="6606" spans="1:16" ht="36" x14ac:dyDescent="0.25">
      <c r="A6606" s="19">
        <v>43061</v>
      </c>
      <c r="B6606" s="19">
        <v>43061</v>
      </c>
      <c r="C6606" s="61">
        <v>2017</v>
      </c>
      <c r="D6606" s="82" t="s">
        <v>104</v>
      </c>
      <c r="E6606" s="11" t="s">
        <v>276</v>
      </c>
      <c r="F6606" s="36" t="s">
        <v>62</v>
      </c>
      <c r="G6606" s="82" t="s">
        <v>585</v>
      </c>
      <c r="H6606" s="82" t="s">
        <v>9078</v>
      </c>
      <c r="I6606" s="83">
        <v>1</v>
      </c>
      <c r="J6606" s="83">
        <v>16</v>
      </c>
      <c r="K6606" s="83">
        <v>4</v>
      </c>
      <c r="L6606" s="83">
        <v>0</v>
      </c>
      <c r="M6606" s="83">
        <v>0</v>
      </c>
      <c r="N6606" s="25">
        <v>0</v>
      </c>
      <c r="O6606" s="32">
        <v>0</v>
      </c>
      <c r="P6606" s="84"/>
    </row>
    <row r="6607" spans="1:16" ht="36" x14ac:dyDescent="0.25">
      <c r="A6607" s="82"/>
      <c r="B6607" s="19">
        <v>43061</v>
      </c>
      <c r="C6607" s="61">
        <v>2017</v>
      </c>
      <c r="D6607" s="82" t="s">
        <v>115</v>
      </c>
      <c r="E6607" s="82" t="s">
        <v>116</v>
      </c>
      <c r="F6607" s="36" t="s">
        <v>28</v>
      </c>
      <c r="G6607" s="82" t="s">
        <v>698</v>
      </c>
      <c r="H6607" s="82" t="s">
        <v>9079</v>
      </c>
      <c r="I6607" s="83">
        <v>2</v>
      </c>
      <c r="J6607" s="83">
        <v>2</v>
      </c>
      <c r="K6607" s="83">
        <v>0</v>
      </c>
      <c r="L6607" s="83">
        <v>0</v>
      </c>
      <c r="M6607" s="83">
        <v>0</v>
      </c>
      <c r="N6607" s="25">
        <v>0</v>
      </c>
      <c r="O6607" s="32">
        <v>0</v>
      </c>
      <c r="P6607" s="84"/>
    </row>
    <row r="6608" spans="1:16" ht="36" x14ac:dyDescent="0.25">
      <c r="A6608" s="82"/>
      <c r="B6608" s="19">
        <v>43061</v>
      </c>
      <c r="C6608" s="61">
        <v>2017</v>
      </c>
      <c r="D6608" s="82" t="s">
        <v>115</v>
      </c>
      <c r="E6608" s="82" t="s">
        <v>116</v>
      </c>
      <c r="F6608" s="36" t="s">
        <v>51</v>
      </c>
      <c r="G6608" s="82" t="s">
        <v>2561</v>
      </c>
      <c r="H6608" s="82" t="s">
        <v>9080</v>
      </c>
      <c r="I6608" s="83">
        <v>4</v>
      </c>
      <c r="J6608" s="83">
        <v>13</v>
      </c>
      <c r="K6608" s="83">
        <v>0</v>
      </c>
      <c r="L6608" s="83">
        <v>0</v>
      </c>
      <c r="M6608" s="83">
        <v>0</v>
      </c>
      <c r="N6608" s="25">
        <v>0</v>
      </c>
      <c r="O6608" s="32">
        <v>0</v>
      </c>
      <c r="P6608" s="84"/>
    </row>
    <row r="6609" spans="1:16" ht="60" x14ac:dyDescent="0.25">
      <c r="A6609" s="82"/>
      <c r="B6609" s="19">
        <v>43063</v>
      </c>
      <c r="C6609" s="61">
        <v>2017</v>
      </c>
      <c r="D6609" s="82" t="s">
        <v>115</v>
      </c>
      <c r="E6609" s="82" t="s">
        <v>116</v>
      </c>
      <c r="F6609" s="36" t="s">
        <v>69</v>
      </c>
      <c r="G6609" s="82" t="s">
        <v>155</v>
      </c>
      <c r="H6609" s="82" t="s">
        <v>9081</v>
      </c>
      <c r="I6609" s="83">
        <v>2</v>
      </c>
      <c r="J6609" s="83">
        <v>12</v>
      </c>
      <c r="K6609" s="83">
        <v>0</v>
      </c>
      <c r="L6609" s="83">
        <v>0</v>
      </c>
      <c r="M6609" s="83">
        <v>0</v>
      </c>
      <c r="N6609" s="25">
        <v>0</v>
      </c>
      <c r="O6609" s="32">
        <v>0</v>
      </c>
      <c r="P6609" s="84"/>
    </row>
    <row r="6610" spans="1:16" ht="72" x14ac:dyDescent="0.25">
      <c r="A6610" s="82"/>
      <c r="B6610" s="19">
        <v>43073</v>
      </c>
      <c r="C6610" s="61">
        <v>2017</v>
      </c>
      <c r="D6610" s="82" t="s">
        <v>115</v>
      </c>
      <c r="E6610" s="82" t="s">
        <v>350</v>
      </c>
      <c r="F6610" s="36" t="s">
        <v>253</v>
      </c>
      <c r="G6610" s="82" t="s">
        <v>9041</v>
      </c>
      <c r="H6610" s="82" t="s">
        <v>9082</v>
      </c>
      <c r="I6610" s="83">
        <v>4</v>
      </c>
      <c r="J6610" s="83">
        <v>4</v>
      </c>
      <c r="K6610" s="83">
        <v>0</v>
      </c>
      <c r="L6610" s="83">
        <v>0</v>
      </c>
      <c r="M6610" s="83">
        <v>0</v>
      </c>
      <c r="N6610" s="25">
        <v>0</v>
      </c>
      <c r="O6610" s="32">
        <v>0</v>
      </c>
      <c r="P6610" s="84"/>
    </row>
    <row r="6611" spans="1:16" ht="48" x14ac:dyDescent="0.25">
      <c r="A6611" s="82"/>
      <c r="B6611" s="19">
        <v>43074</v>
      </c>
      <c r="C6611" s="61">
        <v>2017</v>
      </c>
      <c r="D6611" s="82" t="s">
        <v>13</v>
      </c>
      <c r="E6611" s="82" t="s">
        <v>125</v>
      </c>
      <c r="F6611" s="36" t="s">
        <v>51</v>
      </c>
      <c r="G6611" s="82" t="s">
        <v>7005</v>
      </c>
      <c r="H6611" s="82" t="s">
        <v>9083</v>
      </c>
      <c r="I6611" s="83">
        <v>1</v>
      </c>
      <c r="J6611" s="83">
        <v>1</v>
      </c>
      <c r="K6611" s="83">
        <v>0</v>
      </c>
      <c r="L6611" s="83">
        <v>0</v>
      </c>
      <c r="M6611" s="83">
        <v>0</v>
      </c>
      <c r="N6611" s="25">
        <v>0</v>
      </c>
      <c r="O6611" s="32">
        <v>0</v>
      </c>
      <c r="P6611" s="84"/>
    </row>
    <row r="6612" spans="1:16" ht="72" x14ac:dyDescent="0.25">
      <c r="A6612" s="82"/>
      <c r="B6612" s="19">
        <v>43084</v>
      </c>
      <c r="C6612" s="61">
        <v>2017</v>
      </c>
      <c r="D6612" s="82" t="s">
        <v>13</v>
      </c>
      <c r="E6612" s="82" t="s">
        <v>125</v>
      </c>
      <c r="F6612" s="36" t="s">
        <v>51</v>
      </c>
      <c r="G6612" s="82" t="s">
        <v>2561</v>
      </c>
      <c r="H6612" s="82" t="s">
        <v>9084</v>
      </c>
      <c r="I6612" s="83">
        <v>3</v>
      </c>
      <c r="J6612" s="83">
        <v>11</v>
      </c>
      <c r="K6612" s="83">
        <v>1</v>
      </c>
      <c r="L6612" s="83">
        <v>0</v>
      </c>
      <c r="M6612" s="83">
        <v>0</v>
      </c>
      <c r="N6612" s="25">
        <v>0</v>
      </c>
      <c r="O6612" s="32">
        <v>0</v>
      </c>
      <c r="P6612" s="84"/>
    </row>
    <row r="6613" spans="1:16" ht="60" x14ac:dyDescent="0.25">
      <c r="A6613" s="82"/>
      <c r="B6613" s="19">
        <v>43088</v>
      </c>
      <c r="C6613" s="61">
        <v>2017</v>
      </c>
      <c r="D6613" s="82" t="s">
        <v>13</v>
      </c>
      <c r="E6613" s="82" t="s">
        <v>125</v>
      </c>
      <c r="F6613" s="36" t="s">
        <v>51</v>
      </c>
      <c r="G6613" s="82" t="s">
        <v>287</v>
      </c>
      <c r="H6613" s="82" t="s">
        <v>9085</v>
      </c>
      <c r="I6613" s="83">
        <v>1</v>
      </c>
      <c r="J6613" s="83">
        <v>1</v>
      </c>
      <c r="K6613" s="83">
        <v>0</v>
      </c>
      <c r="L6613" s="83">
        <v>0</v>
      </c>
      <c r="M6613" s="83">
        <v>0</v>
      </c>
      <c r="N6613" s="25">
        <v>0</v>
      </c>
      <c r="O6613" s="32">
        <v>0</v>
      </c>
      <c r="P6613" s="84"/>
    </row>
    <row r="6614" spans="1:16" ht="72" x14ac:dyDescent="0.25">
      <c r="A6614" s="82"/>
      <c r="B6614" s="19">
        <v>43088</v>
      </c>
      <c r="C6614" s="61">
        <v>2017</v>
      </c>
      <c r="D6614" s="82" t="s">
        <v>115</v>
      </c>
      <c r="E6614" s="82" t="s">
        <v>116</v>
      </c>
      <c r="F6614" s="36" t="s">
        <v>30</v>
      </c>
      <c r="G6614" s="82" t="s">
        <v>9086</v>
      </c>
      <c r="H6614" s="82" t="s">
        <v>9087</v>
      </c>
      <c r="I6614" s="83">
        <v>12</v>
      </c>
      <c r="J6614" s="83">
        <v>29</v>
      </c>
      <c r="K6614" s="83">
        <v>0</v>
      </c>
      <c r="L6614" s="83">
        <v>0</v>
      </c>
      <c r="M6614" s="83">
        <v>0</v>
      </c>
      <c r="N6614" s="25">
        <v>0</v>
      </c>
      <c r="O6614" s="32">
        <v>0</v>
      </c>
      <c r="P6614" s="84"/>
    </row>
    <row r="6615" spans="1:16" ht="132" x14ac:dyDescent="0.25">
      <c r="A6615" s="82"/>
      <c r="B6615" s="19">
        <v>43089</v>
      </c>
      <c r="C6615" s="61">
        <v>2017</v>
      </c>
      <c r="D6615" s="82" t="s">
        <v>115</v>
      </c>
      <c r="E6615" s="82" t="s">
        <v>350</v>
      </c>
      <c r="F6615" s="36" t="s">
        <v>51</v>
      </c>
      <c r="G6615" s="82" t="s">
        <v>1101</v>
      </c>
      <c r="H6615" s="82" t="s">
        <v>9088</v>
      </c>
      <c r="I6615" s="83">
        <v>2</v>
      </c>
      <c r="J6615" s="83">
        <v>9</v>
      </c>
      <c r="K6615" s="83">
        <v>0</v>
      </c>
      <c r="L6615" s="83">
        <v>0</v>
      </c>
      <c r="M6615" s="83">
        <v>0</v>
      </c>
      <c r="N6615" s="25">
        <v>0</v>
      </c>
      <c r="O6615" s="32">
        <v>0</v>
      </c>
      <c r="P6615" s="84"/>
    </row>
    <row r="6616" spans="1:16" ht="96" x14ac:dyDescent="0.25">
      <c r="A6616" s="82"/>
      <c r="B6616" s="19">
        <v>43090</v>
      </c>
      <c r="C6616" s="61">
        <v>2017</v>
      </c>
      <c r="D6616" s="82" t="s">
        <v>115</v>
      </c>
      <c r="E6616" s="82" t="s">
        <v>116</v>
      </c>
      <c r="F6616" s="36" t="s">
        <v>30</v>
      </c>
      <c r="G6616" s="82" t="s">
        <v>5302</v>
      </c>
      <c r="H6616" s="82" t="s">
        <v>9089</v>
      </c>
      <c r="I6616" s="83">
        <v>0</v>
      </c>
      <c r="J6616" s="83">
        <v>5</v>
      </c>
      <c r="K6616" s="83">
        <v>0</v>
      </c>
      <c r="L6616" s="83">
        <v>0</v>
      </c>
      <c r="M6616" s="83">
        <v>0</v>
      </c>
      <c r="N6616" s="25">
        <v>0</v>
      </c>
      <c r="O6616" s="32">
        <v>0</v>
      </c>
      <c r="P6616" s="84"/>
    </row>
    <row r="6617" spans="1:16" ht="120" x14ac:dyDescent="0.25">
      <c r="A6617" s="82"/>
      <c r="B6617" s="19">
        <v>43091</v>
      </c>
      <c r="C6617" s="61">
        <v>2017</v>
      </c>
      <c r="D6617" s="82" t="s">
        <v>13</v>
      </c>
      <c r="E6617" s="82" t="s">
        <v>112</v>
      </c>
      <c r="F6617" s="36" t="s">
        <v>19</v>
      </c>
      <c r="G6617" s="82" t="s">
        <v>641</v>
      </c>
      <c r="H6617" s="82" t="s">
        <v>9090</v>
      </c>
      <c r="I6617" s="83">
        <v>0</v>
      </c>
      <c r="J6617" s="83">
        <v>225</v>
      </c>
      <c r="K6617" s="83">
        <v>55</v>
      </c>
      <c r="L6617" s="83">
        <v>0</v>
      </c>
      <c r="M6617" s="83">
        <v>0</v>
      </c>
      <c r="N6617" s="25">
        <v>0</v>
      </c>
      <c r="O6617" s="32">
        <v>0</v>
      </c>
      <c r="P6617" s="84"/>
    </row>
    <row r="6618" spans="1:16" ht="60" x14ac:dyDescent="0.25">
      <c r="A6618" s="82"/>
      <c r="B6618" s="19">
        <v>43091</v>
      </c>
      <c r="C6618" s="61">
        <v>2017</v>
      </c>
      <c r="D6618" s="82" t="s">
        <v>115</v>
      </c>
      <c r="E6618" s="82" t="s">
        <v>116</v>
      </c>
      <c r="F6618" s="82" t="s">
        <v>92</v>
      </c>
      <c r="G6618" s="82" t="s">
        <v>9091</v>
      </c>
      <c r="H6618" s="82" t="s">
        <v>9092</v>
      </c>
      <c r="I6618" s="83">
        <v>3</v>
      </c>
      <c r="J6618" s="83">
        <v>18</v>
      </c>
      <c r="K6618" s="83">
        <v>0</v>
      </c>
      <c r="L6618" s="83">
        <v>0</v>
      </c>
      <c r="M6618" s="83">
        <v>0</v>
      </c>
      <c r="N6618" s="25">
        <v>0</v>
      </c>
      <c r="O6618" s="32">
        <v>0</v>
      </c>
      <c r="P6618" s="84"/>
    </row>
    <row r="6619" spans="1:16" ht="120" x14ac:dyDescent="0.25">
      <c r="A6619" s="82"/>
      <c r="B6619" s="19">
        <v>43096</v>
      </c>
      <c r="C6619" s="61">
        <v>2017</v>
      </c>
      <c r="D6619" s="82" t="s">
        <v>115</v>
      </c>
      <c r="E6619" s="82" t="s">
        <v>116</v>
      </c>
      <c r="F6619" s="36" t="s">
        <v>55</v>
      </c>
      <c r="G6619" s="82" t="s">
        <v>3532</v>
      </c>
      <c r="H6619" s="82" t="s">
        <v>9093</v>
      </c>
      <c r="I6619" s="83">
        <v>0</v>
      </c>
      <c r="J6619" s="83">
        <v>32</v>
      </c>
      <c r="K6619" s="83">
        <v>0</v>
      </c>
      <c r="L6619" s="83">
        <v>0</v>
      </c>
      <c r="M6619" s="83">
        <v>0</v>
      </c>
      <c r="N6619" s="25">
        <v>0</v>
      </c>
      <c r="O6619" s="32">
        <v>0</v>
      </c>
      <c r="P6619" s="84"/>
    </row>
    <row r="6620" spans="1:16" ht="96" x14ac:dyDescent="0.25">
      <c r="A6620" s="82"/>
      <c r="B6620" s="19">
        <v>43096</v>
      </c>
      <c r="C6620" s="61">
        <v>2017</v>
      </c>
      <c r="D6620" s="82" t="s">
        <v>115</v>
      </c>
      <c r="E6620" s="82" t="s">
        <v>116</v>
      </c>
      <c r="F6620" s="36" t="s">
        <v>62</v>
      </c>
      <c r="G6620" s="82" t="s">
        <v>9094</v>
      </c>
      <c r="H6620" s="82" t="s">
        <v>9095</v>
      </c>
      <c r="I6620" s="83">
        <v>2</v>
      </c>
      <c r="J6620" s="83">
        <v>4</v>
      </c>
      <c r="K6620" s="83">
        <v>0</v>
      </c>
      <c r="L6620" s="83">
        <v>0</v>
      </c>
      <c r="M6620" s="83">
        <v>0</v>
      </c>
      <c r="N6620" s="25">
        <v>0</v>
      </c>
      <c r="O6620" s="32">
        <v>0</v>
      </c>
      <c r="P6620" s="84"/>
    </row>
    <row r="6621" spans="1:16" ht="120" x14ac:dyDescent="0.25">
      <c r="A6621" s="82"/>
      <c r="B6621" s="19">
        <v>43099</v>
      </c>
      <c r="C6621" s="61">
        <v>2017</v>
      </c>
      <c r="D6621" s="82" t="s">
        <v>115</v>
      </c>
      <c r="E6621" s="82" t="s">
        <v>116</v>
      </c>
      <c r="F6621" s="36" t="s">
        <v>162</v>
      </c>
      <c r="G6621" s="82" t="s">
        <v>1241</v>
      </c>
      <c r="H6621" s="82" t="s">
        <v>9096</v>
      </c>
      <c r="I6621" s="83">
        <v>1</v>
      </c>
      <c r="J6621" s="83">
        <v>23</v>
      </c>
      <c r="K6621" s="83">
        <v>0</v>
      </c>
      <c r="L6621" s="83">
        <v>0</v>
      </c>
      <c r="M6621" s="83">
        <v>0</v>
      </c>
      <c r="N6621" s="25">
        <v>0</v>
      </c>
      <c r="O6621" s="32">
        <v>0</v>
      </c>
      <c r="P6621" s="84"/>
    </row>
    <row r="6622" spans="1:16" ht="24" x14ac:dyDescent="0.25">
      <c r="A6622" s="82"/>
      <c r="B6622" s="59">
        <v>43100</v>
      </c>
      <c r="C6622" s="61">
        <v>2017</v>
      </c>
      <c r="D6622" s="11" t="s">
        <v>34</v>
      </c>
      <c r="E6622" s="53" t="s">
        <v>323</v>
      </c>
      <c r="F6622" s="82" t="s">
        <v>65</v>
      </c>
      <c r="G6622" s="53" t="s">
        <v>16</v>
      </c>
      <c r="H6622" s="9" t="s">
        <v>9097</v>
      </c>
      <c r="I6622" s="83">
        <v>1</v>
      </c>
      <c r="J6622" s="62">
        <v>1</v>
      </c>
      <c r="K6622" s="62">
        <v>0</v>
      </c>
      <c r="L6622" s="62">
        <v>0</v>
      </c>
      <c r="M6622" s="62">
        <v>0</v>
      </c>
      <c r="N6622" s="39">
        <v>0</v>
      </c>
      <c r="O6622" s="32">
        <v>0</v>
      </c>
      <c r="P6622" s="84"/>
    </row>
    <row r="6623" spans="1:16" ht="36" x14ac:dyDescent="0.25">
      <c r="A6623" s="82"/>
      <c r="B6623" s="59">
        <v>43100</v>
      </c>
      <c r="C6623" s="61">
        <v>2017</v>
      </c>
      <c r="D6623" s="11" t="s">
        <v>34</v>
      </c>
      <c r="E6623" s="53" t="s">
        <v>323</v>
      </c>
      <c r="F6623" s="36" t="s">
        <v>47</v>
      </c>
      <c r="G6623" s="53" t="s">
        <v>16</v>
      </c>
      <c r="H6623" s="9" t="s">
        <v>9098</v>
      </c>
      <c r="I6623" s="83">
        <v>14</v>
      </c>
      <c r="J6623" s="83">
        <v>340</v>
      </c>
      <c r="K6623" s="62">
        <v>0</v>
      </c>
      <c r="L6623" s="62">
        <v>0</v>
      </c>
      <c r="M6623" s="62">
        <v>0</v>
      </c>
      <c r="N6623" s="39">
        <v>0</v>
      </c>
      <c r="O6623" s="31">
        <v>0</v>
      </c>
      <c r="P6623" s="84"/>
    </row>
    <row r="6624" spans="1:16" ht="24" x14ac:dyDescent="0.25">
      <c r="A6624" s="82"/>
      <c r="B6624" s="59">
        <v>43100</v>
      </c>
      <c r="C6624" s="61">
        <v>2017</v>
      </c>
      <c r="D6624" s="11" t="s">
        <v>34</v>
      </c>
      <c r="E6624" s="53" t="s">
        <v>95</v>
      </c>
      <c r="F6624" s="36" t="s">
        <v>28</v>
      </c>
      <c r="G6624" s="53" t="s">
        <v>16</v>
      </c>
      <c r="H6624" s="53" t="s">
        <v>9099</v>
      </c>
      <c r="I6624" s="62">
        <v>1</v>
      </c>
      <c r="J6624" s="83">
        <v>10</v>
      </c>
      <c r="K6624" s="62">
        <v>0</v>
      </c>
      <c r="L6624" s="62">
        <v>0</v>
      </c>
      <c r="M6624" s="62">
        <v>0</v>
      </c>
      <c r="N6624" s="39">
        <v>0</v>
      </c>
      <c r="O6624" s="31">
        <v>0</v>
      </c>
      <c r="P6624" s="84"/>
    </row>
    <row r="6625" spans="1:16" ht="36" x14ac:dyDescent="0.25">
      <c r="A6625" s="82"/>
      <c r="B6625" s="59">
        <v>43100</v>
      </c>
      <c r="C6625" s="61">
        <v>2017</v>
      </c>
      <c r="D6625" s="11" t="s">
        <v>34</v>
      </c>
      <c r="E6625" s="53" t="s">
        <v>323</v>
      </c>
      <c r="F6625" s="36" t="s">
        <v>28</v>
      </c>
      <c r="G6625" s="53" t="s">
        <v>16</v>
      </c>
      <c r="H6625" s="9" t="s">
        <v>9100</v>
      </c>
      <c r="I6625" s="83">
        <v>7</v>
      </c>
      <c r="J6625" s="83">
        <v>56</v>
      </c>
      <c r="K6625" s="62">
        <v>0</v>
      </c>
      <c r="L6625" s="62">
        <v>0</v>
      </c>
      <c r="M6625" s="62">
        <v>0</v>
      </c>
      <c r="N6625" s="39">
        <v>0</v>
      </c>
      <c r="O6625" s="31">
        <v>0</v>
      </c>
      <c r="P6625" s="84"/>
    </row>
    <row r="6626" spans="1:16" ht="36" x14ac:dyDescent="0.25">
      <c r="A6626" s="82"/>
      <c r="B6626" s="59">
        <v>43100</v>
      </c>
      <c r="C6626" s="61">
        <v>2017</v>
      </c>
      <c r="D6626" s="11" t="s">
        <v>34</v>
      </c>
      <c r="E6626" s="53" t="s">
        <v>323</v>
      </c>
      <c r="F6626" s="82" t="s">
        <v>72</v>
      </c>
      <c r="G6626" s="53" t="s">
        <v>16</v>
      </c>
      <c r="H6626" s="9" t="s">
        <v>9101</v>
      </c>
      <c r="I6626" s="62">
        <v>0</v>
      </c>
      <c r="J6626" s="83">
        <v>13</v>
      </c>
      <c r="K6626" s="62">
        <v>0</v>
      </c>
      <c r="L6626" s="62">
        <v>0</v>
      </c>
      <c r="M6626" s="62">
        <v>0</v>
      </c>
      <c r="N6626" s="39">
        <v>0</v>
      </c>
      <c r="O6626" s="31">
        <v>0</v>
      </c>
      <c r="P6626" s="84"/>
    </row>
    <row r="6627" spans="1:16" ht="24" x14ac:dyDescent="0.25">
      <c r="A6627" s="82"/>
      <c r="B6627" s="59">
        <v>43100</v>
      </c>
      <c r="C6627" s="61">
        <v>2017</v>
      </c>
      <c r="D6627" s="11" t="s">
        <v>34</v>
      </c>
      <c r="E6627" s="53" t="s">
        <v>323</v>
      </c>
      <c r="F6627" s="82" t="s">
        <v>189</v>
      </c>
      <c r="G6627" s="53" t="s">
        <v>16</v>
      </c>
      <c r="H6627" s="9" t="s">
        <v>9102</v>
      </c>
      <c r="I6627" s="83">
        <v>1</v>
      </c>
      <c r="J6627" s="83">
        <v>2</v>
      </c>
      <c r="K6627" s="62">
        <v>0</v>
      </c>
      <c r="L6627" s="62">
        <v>0</v>
      </c>
      <c r="M6627" s="62">
        <v>0</v>
      </c>
      <c r="N6627" s="39">
        <v>0</v>
      </c>
      <c r="O6627" s="31">
        <v>0</v>
      </c>
      <c r="P6627" s="84"/>
    </row>
    <row r="6628" spans="1:16" ht="24" x14ac:dyDescent="0.25">
      <c r="A6628" s="82"/>
      <c r="B6628" s="59">
        <v>43100</v>
      </c>
      <c r="C6628" s="61">
        <v>2017</v>
      </c>
      <c r="D6628" s="11" t="s">
        <v>34</v>
      </c>
      <c r="E6628" s="53" t="s">
        <v>95</v>
      </c>
      <c r="F6628" s="36" t="s">
        <v>24</v>
      </c>
      <c r="G6628" s="53" t="s">
        <v>16</v>
      </c>
      <c r="H6628" s="53" t="s">
        <v>9103</v>
      </c>
      <c r="I6628" s="83">
        <v>4</v>
      </c>
      <c r="J6628" s="83">
        <v>74</v>
      </c>
      <c r="K6628" s="62">
        <v>0</v>
      </c>
      <c r="L6628" s="62">
        <v>0</v>
      </c>
      <c r="M6628" s="62">
        <v>0</v>
      </c>
      <c r="N6628" s="39">
        <v>0</v>
      </c>
      <c r="O6628" s="31">
        <v>0</v>
      </c>
      <c r="P6628" s="84"/>
    </row>
    <row r="6629" spans="1:16" x14ac:dyDescent="0.25">
      <c r="A6629" s="82"/>
      <c r="B6629" s="59">
        <v>43100</v>
      </c>
      <c r="C6629" s="61">
        <v>2017</v>
      </c>
      <c r="D6629" s="11" t="s">
        <v>34</v>
      </c>
      <c r="E6629" s="53" t="s">
        <v>95</v>
      </c>
      <c r="F6629" s="36" t="s">
        <v>55</v>
      </c>
      <c r="G6629" s="53" t="s">
        <v>16</v>
      </c>
      <c r="H6629" s="53" t="s">
        <v>9104</v>
      </c>
      <c r="I6629" s="62">
        <v>0</v>
      </c>
      <c r="J6629" s="83">
        <v>1</v>
      </c>
      <c r="K6629" s="62">
        <v>0</v>
      </c>
      <c r="L6629" s="62">
        <v>0</v>
      </c>
      <c r="M6629" s="62">
        <v>0</v>
      </c>
      <c r="N6629" s="39">
        <v>0</v>
      </c>
      <c r="O6629" s="31">
        <v>0</v>
      </c>
      <c r="P6629" s="84"/>
    </row>
    <row r="6630" spans="1:16" ht="24" x14ac:dyDescent="0.25">
      <c r="A6630" s="82"/>
      <c r="B6630" s="59">
        <v>43100</v>
      </c>
      <c r="C6630" s="61">
        <v>2017</v>
      </c>
      <c r="D6630" s="11" t="s">
        <v>34</v>
      </c>
      <c r="E6630" s="53" t="s">
        <v>95</v>
      </c>
      <c r="F6630" s="36" t="s">
        <v>155</v>
      </c>
      <c r="G6630" s="53" t="s">
        <v>16</v>
      </c>
      <c r="H6630" s="53" t="s">
        <v>9105</v>
      </c>
      <c r="I6630" s="83">
        <v>1</v>
      </c>
      <c r="J6630" s="83">
        <v>7</v>
      </c>
      <c r="K6630" s="62">
        <v>0</v>
      </c>
      <c r="L6630" s="62">
        <v>0</v>
      </c>
      <c r="M6630" s="62">
        <v>0</v>
      </c>
      <c r="N6630" s="39">
        <v>0</v>
      </c>
      <c r="O6630" s="31">
        <v>0</v>
      </c>
      <c r="P6630" s="84"/>
    </row>
    <row r="6631" spans="1:16" ht="36" x14ac:dyDescent="0.25">
      <c r="A6631" s="82"/>
      <c r="B6631" s="59">
        <v>43100</v>
      </c>
      <c r="C6631" s="61">
        <v>2017</v>
      </c>
      <c r="D6631" s="11" t="s">
        <v>34</v>
      </c>
      <c r="E6631" s="53" t="s">
        <v>323</v>
      </c>
      <c r="F6631" s="36" t="s">
        <v>75</v>
      </c>
      <c r="G6631" s="53" t="s">
        <v>16</v>
      </c>
      <c r="H6631" s="9" t="s">
        <v>9106</v>
      </c>
      <c r="I6631" s="83">
        <v>1</v>
      </c>
      <c r="J6631" s="83">
        <v>14</v>
      </c>
      <c r="K6631" s="62">
        <v>0</v>
      </c>
      <c r="L6631" s="62">
        <v>0</v>
      </c>
      <c r="M6631" s="62">
        <v>0</v>
      </c>
      <c r="N6631" s="39">
        <v>0</v>
      </c>
      <c r="O6631" s="31">
        <v>0</v>
      </c>
      <c r="P6631" s="84"/>
    </row>
    <row r="6632" spans="1:16" ht="24" x14ac:dyDescent="0.25">
      <c r="A6632" s="82"/>
      <c r="B6632" s="59">
        <v>43100</v>
      </c>
      <c r="C6632" s="61">
        <v>2017</v>
      </c>
      <c r="D6632" s="11" t="s">
        <v>34</v>
      </c>
      <c r="E6632" s="53" t="s">
        <v>323</v>
      </c>
      <c r="F6632" s="36" t="s">
        <v>30</v>
      </c>
      <c r="G6632" s="53" t="s">
        <v>16</v>
      </c>
      <c r="H6632" s="9" t="s">
        <v>9107</v>
      </c>
      <c r="I6632" s="83">
        <v>1</v>
      </c>
      <c r="J6632" s="83">
        <v>10</v>
      </c>
      <c r="K6632" s="62">
        <v>0</v>
      </c>
      <c r="L6632" s="62">
        <v>0</v>
      </c>
      <c r="M6632" s="62">
        <v>0</v>
      </c>
      <c r="N6632" s="39">
        <v>0</v>
      </c>
      <c r="O6632" s="31">
        <v>0</v>
      </c>
      <c r="P6632" s="84"/>
    </row>
    <row r="6633" spans="1:16" ht="24" x14ac:dyDescent="0.25">
      <c r="A6633" s="82"/>
      <c r="B6633" s="59">
        <v>43100</v>
      </c>
      <c r="C6633" s="61">
        <v>2017</v>
      </c>
      <c r="D6633" s="11" t="s">
        <v>34</v>
      </c>
      <c r="E6633" s="53" t="s">
        <v>323</v>
      </c>
      <c r="F6633" s="36" t="s">
        <v>59</v>
      </c>
      <c r="G6633" s="53" t="s">
        <v>16</v>
      </c>
      <c r="H6633" s="9" t="s">
        <v>9108</v>
      </c>
      <c r="I6633" s="83">
        <v>1</v>
      </c>
      <c r="J6633" s="83">
        <v>56</v>
      </c>
      <c r="K6633" s="62">
        <v>0</v>
      </c>
      <c r="L6633" s="62">
        <v>0</v>
      </c>
      <c r="M6633" s="62">
        <v>0</v>
      </c>
      <c r="N6633" s="39">
        <v>0</v>
      </c>
      <c r="O6633" s="31">
        <v>0</v>
      </c>
      <c r="P6633" s="84"/>
    </row>
    <row r="6634" spans="1:16" ht="24" x14ac:dyDescent="0.25">
      <c r="A6634" s="82"/>
      <c r="B6634" s="59">
        <v>43100</v>
      </c>
      <c r="C6634" s="61">
        <v>2017</v>
      </c>
      <c r="D6634" s="11" t="s">
        <v>34</v>
      </c>
      <c r="E6634" s="53" t="s">
        <v>323</v>
      </c>
      <c r="F6634" s="36" t="s">
        <v>162</v>
      </c>
      <c r="G6634" s="53" t="s">
        <v>16</v>
      </c>
      <c r="H6634" s="9" t="s">
        <v>9109</v>
      </c>
      <c r="I6634" s="83">
        <v>1</v>
      </c>
      <c r="J6634" s="83">
        <v>30</v>
      </c>
      <c r="K6634" s="62">
        <v>0</v>
      </c>
      <c r="L6634" s="62">
        <v>0</v>
      </c>
      <c r="M6634" s="62">
        <v>0</v>
      </c>
      <c r="N6634" s="39">
        <v>0</v>
      </c>
      <c r="O6634" s="31">
        <v>0</v>
      </c>
      <c r="P6634" s="84"/>
    </row>
    <row r="6635" spans="1:16" x14ac:dyDescent="0.25">
      <c r="A6635" s="82"/>
      <c r="B6635" s="59">
        <v>43100</v>
      </c>
      <c r="C6635" s="61">
        <v>2017</v>
      </c>
      <c r="D6635" s="11" t="s">
        <v>34</v>
      </c>
      <c r="E6635" s="53" t="s">
        <v>95</v>
      </c>
      <c r="F6635" s="36" t="s">
        <v>36</v>
      </c>
      <c r="G6635" s="53" t="s">
        <v>16</v>
      </c>
      <c r="H6635" s="53" t="s">
        <v>9110</v>
      </c>
      <c r="I6635" s="62">
        <v>0</v>
      </c>
      <c r="J6635" s="83">
        <v>3</v>
      </c>
      <c r="K6635" s="62">
        <v>0</v>
      </c>
      <c r="L6635" s="62">
        <v>0</v>
      </c>
      <c r="M6635" s="62">
        <v>0</v>
      </c>
      <c r="N6635" s="39">
        <v>0</v>
      </c>
      <c r="O6635" s="31">
        <v>0</v>
      </c>
      <c r="P6635" s="84"/>
    </row>
    <row r="6636" spans="1:16" x14ac:dyDescent="0.25">
      <c r="A6636" s="82"/>
      <c r="B6636" s="59">
        <v>43100</v>
      </c>
      <c r="C6636" s="61">
        <v>2017</v>
      </c>
      <c r="D6636" s="11" t="s">
        <v>34</v>
      </c>
      <c r="E6636" s="53" t="s">
        <v>95</v>
      </c>
      <c r="F6636" s="36" t="s">
        <v>19</v>
      </c>
      <c r="G6636" s="53" t="s">
        <v>16</v>
      </c>
      <c r="H6636" s="53" t="s">
        <v>9111</v>
      </c>
      <c r="I6636" s="62">
        <v>0</v>
      </c>
      <c r="J6636" s="83">
        <v>1</v>
      </c>
      <c r="K6636" s="62">
        <v>0</v>
      </c>
      <c r="L6636" s="62">
        <v>0</v>
      </c>
      <c r="M6636" s="62">
        <v>0</v>
      </c>
      <c r="N6636" s="39">
        <v>0</v>
      </c>
      <c r="O6636" s="31">
        <v>0</v>
      </c>
      <c r="P6636" s="84"/>
    </row>
    <row r="6637" spans="1:16" ht="24" x14ac:dyDescent="0.25">
      <c r="A6637" s="82"/>
      <c r="B6637" s="59">
        <v>43100</v>
      </c>
      <c r="C6637" s="61">
        <v>2017</v>
      </c>
      <c r="D6637" s="11" t="s">
        <v>34</v>
      </c>
      <c r="E6637" s="53" t="s">
        <v>95</v>
      </c>
      <c r="F6637" s="36" t="s">
        <v>26</v>
      </c>
      <c r="G6637" s="53" t="s">
        <v>16</v>
      </c>
      <c r="H6637" s="53" t="s">
        <v>9112</v>
      </c>
      <c r="I6637" s="83">
        <v>1</v>
      </c>
      <c r="J6637" s="62">
        <v>1</v>
      </c>
      <c r="K6637" s="62">
        <v>0</v>
      </c>
      <c r="L6637" s="62">
        <v>0</v>
      </c>
      <c r="M6637" s="62">
        <v>0</v>
      </c>
      <c r="N6637" s="39">
        <v>0</v>
      </c>
      <c r="O6637" s="31">
        <v>0</v>
      </c>
      <c r="P6637" s="84"/>
    </row>
    <row r="6638" spans="1:16" x14ac:dyDescent="0.25">
      <c r="A6638" s="82"/>
      <c r="B6638" s="59">
        <v>43100</v>
      </c>
      <c r="C6638" s="61">
        <v>2017</v>
      </c>
      <c r="D6638" s="11" t="s">
        <v>34</v>
      </c>
      <c r="E6638" s="53" t="s">
        <v>95</v>
      </c>
      <c r="F6638" s="36" t="s">
        <v>62</v>
      </c>
      <c r="G6638" s="53" t="s">
        <v>16</v>
      </c>
      <c r="H6638" s="53" t="s">
        <v>9113</v>
      </c>
      <c r="I6638" s="62">
        <v>0</v>
      </c>
      <c r="J6638" s="83">
        <v>5</v>
      </c>
      <c r="K6638" s="62">
        <v>0</v>
      </c>
      <c r="L6638" s="62">
        <v>0</v>
      </c>
      <c r="M6638" s="62">
        <v>0</v>
      </c>
      <c r="N6638" s="39">
        <v>0</v>
      </c>
      <c r="O6638" s="31">
        <v>0</v>
      </c>
      <c r="P6638" s="84"/>
    </row>
    <row r="6639" spans="1:16" ht="24" x14ac:dyDescent="0.25">
      <c r="A6639" s="82"/>
      <c r="B6639" s="59">
        <v>43100</v>
      </c>
      <c r="C6639" s="61">
        <v>2017</v>
      </c>
      <c r="D6639" s="11" t="s">
        <v>34</v>
      </c>
      <c r="E6639" s="53" t="s">
        <v>95</v>
      </c>
      <c r="F6639" s="36" t="s">
        <v>97</v>
      </c>
      <c r="G6639" s="53" t="s">
        <v>16</v>
      </c>
      <c r="H6639" s="53" t="s">
        <v>9114</v>
      </c>
      <c r="I6639" s="83">
        <v>2</v>
      </c>
      <c r="J6639" s="83">
        <v>11</v>
      </c>
      <c r="K6639" s="62">
        <v>0</v>
      </c>
      <c r="L6639" s="62">
        <v>0</v>
      </c>
      <c r="M6639" s="62">
        <v>0</v>
      </c>
      <c r="N6639" s="39">
        <v>0</v>
      </c>
      <c r="O6639" s="31">
        <v>0</v>
      </c>
      <c r="P6639" s="84"/>
    </row>
    <row r="6640" spans="1:16" ht="24" x14ac:dyDescent="0.25">
      <c r="A6640" s="82"/>
      <c r="B6640" s="59">
        <v>43100</v>
      </c>
      <c r="C6640" s="61">
        <v>2017</v>
      </c>
      <c r="D6640" s="11" t="s">
        <v>34</v>
      </c>
      <c r="E6640" s="53" t="s">
        <v>95</v>
      </c>
      <c r="F6640" s="36" t="s">
        <v>42</v>
      </c>
      <c r="G6640" s="53" t="s">
        <v>16</v>
      </c>
      <c r="H6640" s="53" t="s">
        <v>9115</v>
      </c>
      <c r="I6640" s="62">
        <v>0</v>
      </c>
      <c r="J6640" s="83">
        <v>8</v>
      </c>
      <c r="K6640" s="62">
        <v>0</v>
      </c>
      <c r="L6640" s="62">
        <v>0</v>
      </c>
      <c r="M6640" s="62">
        <v>0</v>
      </c>
      <c r="N6640" s="39">
        <v>0</v>
      </c>
      <c r="O6640" s="31">
        <v>0</v>
      </c>
      <c r="P6640" s="84"/>
    </row>
    <row r="6641" spans="1:16" ht="36" x14ac:dyDescent="0.25">
      <c r="A6641" s="82"/>
      <c r="B6641" s="59">
        <v>43100</v>
      </c>
      <c r="C6641" s="61">
        <v>2017</v>
      </c>
      <c r="D6641" s="11" t="s">
        <v>34</v>
      </c>
      <c r="E6641" s="53" t="s">
        <v>95</v>
      </c>
      <c r="F6641" s="36" t="s">
        <v>47</v>
      </c>
      <c r="G6641" s="53" t="s">
        <v>16</v>
      </c>
      <c r="H6641" s="53" t="s">
        <v>9116</v>
      </c>
      <c r="I6641" s="83">
        <v>2</v>
      </c>
      <c r="J6641" s="83">
        <v>51</v>
      </c>
      <c r="K6641" s="62">
        <v>0</v>
      </c>
      <c r="L6641" s="62">
        <v>0</v>
      </c>
      <c r="M6641" s="62">
        <v>0</v>
      </c>
      <c r="N6641" s="39">
        <v>0</v>
      </c>
      <c r="O6641" s="31">
        <v>0</v>
      </c>
      <c r="P6641" s="84"/>
    </row>
    <row r="6642" spans="1:16" x14ac:dyDescent="0.25">
      <c r="A6642" s="82"/>
      <c r="B6642" s="59">
        <v>43100</v>
      </c>
      <c r="C6642" s="61">
        <v>2017</v>
      </c>
      <c r="D6642" s="11" t="s">
        <v>34</v>
      </c>
      <c r="E6642" s="53" t="s">
        <v>95</v>
      </c>
      <c r="F6642" s="36" t="s">
        <v>69</v>
      </c>
      <c r="G6642" s="53" t="s">
        <v>16</v>
      </c>
      <c r="H6642" s="53" t="s">
        <v>9117</v>
      </c>
      <c r="I6642" s="62">
        <v>0</v>
      </c>
      <c r="J6642" s="83">
        <v>5</v>
      </c>
      <c r="K6642" s="62">
        <v>0</v>
      </c>
      <c r="L6642" s="62">
        <v>0</v>
      </c>
      <c r="M6642" s="62">
        <v>0</v>
      </c>
      <c r="N6642" s="39">
        <v>0</v>
      </c>
      <c r="O6642" s="31">
        <v>0</v>
      </c>
      <c r="P6642" s="84"/>
    </row>
    <row r="6643" spans="1:16" x14ac:dyDescent="0.25">
      <c r="A6643" s="82"/>
      <c r="B6643" s="59">
        <v>43100</v>
      </c>
      <c r="C6643" s="61">
        <v>2017</v>
      </c>
      <c r="D6643" s="11" t="s">
        <v>34</v>
      </c>
      <c r="E6643" s="53" t="s">
        <v>95</v>
      </c>
      <c r="F6643" s="82" t="s">
        <v>100</v>
      </c>
      <c r="G6643" s="53" t="s">
        <v>16</v>
      </c>
      <c r="H6643" s="53" t="s">
        <v>9118</v>
      </c>
      <c r="I6643" s="62">
        <v>0</v>
      </c>
      <c r="J6643" s="83">
        <v>1</v>
      </c>
      <c r="K6643" s="62">
        <v>0</v>
      </c>
      <c r="L6643" s="62">
        <v>0</v>
      </c>
      <c r="M6643" s="62">
        <v>0</v>
      </c>
      <c r="N6643" s="39">
        <v>0</v>
      </c>
      <c r="O6643" s="32">
        <v>0</v>
      </c>
      <c r="P6643" s="84"/>
    </row>
    <row r="6644" spans="1:16" ht="24" x14ac:dyDescent="0.25">
      <c r="A6644" s="82"/>
      <c r="B6644" s="59">
        <v>43100</v>
      </c>
      <c r="C6644" s="61">
        <v>2017</v>
      </c>
      <c r="D6644" s="11" t="s">
        <v>34</v>
      </c>
      <c r="E6644" s="53" t="s">
        <v>95</v>
      </c>
      <c r="F6644" s="36" t="s">
        <v>162</v>
      </c>
      <c r="G6644" s="53" t="s">
        <v>16</v>
      </c>
      <c r="H6644" s="53" t="s">
        <v>9119</v>
      </c>
      <c r="I6644" s="62">
        <v>0</v>
      </c>
      <c r="J6644" s="83">
        <v>16</v>
      </c>
      <c r="K6644" s="62">
        <v>0</v>
      </c>
      <c r="L6644" s="62">
        <v>0</v>
      </c>
      <c r="M6644" s="62">
        <v>0</v>
      </c>
      <c r="N6644" s="39">
        <v>0</v>
      </c>
      <c r="O6644" s="31">
        <v>0</v>
      </c>
      <c r="P6644" s="84"/>
    </row>
    <row r="6645" spans="1:16" ht="36" x14ac:dyDescent="0.25">
      <c r="A6645" s="82"/>
      <c r="B6645" s="59">
        <v>43100</v>
      </c>
      <c r="C6645" s="61">
        <v>2017</v>
      </c>
      <c r="D6645" s="11" t="s">
        <v>34</v>
      </c>
      <c r="E6645" s="53" t="s">
        <v>95</v>
      </c>
      <c r="F6645" s="36" t="s">
        <v>21</v>
      </c>
      <c r="G6645" s="53" t="s">
        <v>16</v>
      </c>
      <c r="H6645" s="53" t="s">
        <v>9120</v>
      </c>
      <c r="I6645" s="83">
        <v>4</v>
      </c>
      <c r="J6645" s="83">
        <v>165</v>
      </c>
      <c r="K6645" s="62">
        <v>0</v>
      </c>
      <c r="L6645" s="62">
        <v>0</v>
      </c>
      <c r="M6645" s="62">
        <v>0</v>
      </c>
      <c r="N6645" s="39">
        <v>0</v>
      </c>
      <c r="O6645" s="31">
        <v>0</v>
      </c>
      <c r="P6645" s="84"/>
    </row>
    <row r="6646" spans="1:16" x14ac:dyDescent="0.25">
      <c r="A6646" s="82"/>
      <c r="B6646" s="59">
        <v>43100</v>
      </c>
      <c r="C6646" s="61">
        <v>2017</v>
      </c>
      <c r="D6646" s="11" t="s">
        <v>34</v>
      </c>
      <c r="E6646" s="53" t="s">
        <v>323</v>
      </c>
      <c r="F6646" s="36" t="s">
        <v>62</v>
      </c>
      <c r="G6646" s="53" t="s">
        <v>16</v>
      </c>
      <c r="H6646" s="9" t="s">
        <v>9121</v>
      </c>
      <c r="I6646" s="83">
        <v>0</v>
      </c>
      <c r="J6646" s="83">
        <v>1</v>
      </c>
      <c r="K6646" s="62">
        <v>0</v>
      </c>
      <c r="L6646" s="62">
        <v>0</v>
      </c>
      <c r="M6646" s="62">
        <v>0</v>
      </c>
      <c r="N6646" s="39">
        <v>0</v>
      </c>
      <c r="O6646" s="31">
        <v>0</v>
      </c>
      <c r="P6646" s="84"/>
    </row>
    <row r="6647" spans="1:16" ht="24" x14ac:dyDescent="0.25">
      <c r="A6647" s="82"/>
      <c r="B6647" s="59">
        <v>43100</v>
      </c>
      <c r="C6647" s="61">
        <v>2017</v>
      </c>
      <c r="D6647" s="11" t="s">
        <v>34</v>
      </c>
      <c r="E6647" s="53" t="s">
        <v>323</v>
      </c>
      <c r="F6647" s="36" t="s">
        <v>69</v>
      </c>
      <c r="G6647" s="53" t="s">
        <v>16</v>
      </c>
      <c r="H6647" s="9" t="s">
        <v>9122</v>
      </c>
      <c r="I6647" s="83">
        <v>0</v>
      </c>
      <c r="J6647" s="83">
        <v>19</v>
      </c>
      <c r="K6647" s="62">
        <v>0</v>
      </c>
      <c r="L6647" s="62">
        <v>0</v>
      </c>
      <c r="M6647" s="62">
        <v>0</v>
      </c>
      <c r="N6647" s="39">
        <v>0</v>
      </c>
      <c r="O6647" s="31">
        <v>0</v>
      </c>
      <c r="P6647" s="84"/>
    </row>
    <row r="6648" spans="1:16" ht="24" x14ac:dyDescent="0.25">
      <c r="A6648" s="82"/>
      <c r="B6648" s="59">
        <v>43100</v>
      </c>
      <c r="C6648" s="61">
        <v>2017</v>
      </c>
      <c r="D6648" s="11" t="s">
        <v>34</v>
      </c>
      <c r="E6648" s="53" t="s">
        <v>323</v>
      </c>
      <c r="F6648" s="36" t="s">
        <v>21</v>
      </c>
      <c r="G6648" s="53" t="s">
        <v>16</v>
      </c>
      <c r="H6648" s="9" t="s">
        <v>9123</v>
      </c>
      <c r="I6648" s="83">
        <v>0</v>
      </c>
      <c r="J6648" s="83">
        <v>30</v>
      </c>
      <c r="K6648" s="62">
        <v>0</v>
      </c>
      <c r="L6648" s="62">
        <v>0</v>
      </c>
      <c r="M6648" s="62">
        <v>0</v>
      </c>
      <c r="N6648" s="39">
        <v>0</v>
      </c>
      <c r="O6648" s="31">
        <v>0</v>
      </c>
      <c r="P6648" s="84"/>
    </row>
    <row r="6649" spans="1:16" x14ac:dyDescent="0.25">
      <c r="A6649" s="82"/>
      <c r="B6649" s="59">
        <v>43100</v>
      </c>
      <c r="C6649" s="61">
        <v>2017</v>
      </c>
      <c r="D6649" s="11" t="s">
        <v>34</v>
      </c>
      <c r="E6649" s="53" t="s">
        <v>323</v>
      </c>
      <c r="F6649" s="36" t="s">
        <v>55</v>
      </c>
      <c r="G6649" s="53" t="s">
        <v>16</v>
      </c>
      <c r="H6649" s="9" t="s">
        <v>9124</v>
      </c>
      <c r="I6649" s="62">
        <v>0</v>
      </c>
      <c r="J6649" s="83">
        <v>1</v>
      </c>
      <c r="K6649" s="62">
        <v>0</v>
      </c>
      <c r="L6649" s="62">
        <v>0</v>
      </c>
      <c r="M6649" s="62">
        <v>0</v>
      </c>
      <c r="N6649" s="39">
        <v>0</v>
      </c>
      <c r="O6649" s="31">
        <v>0</v>
      </c>
      <c r="P6649" s="84"/>
    </row>
    <row r="6650" spans="1:16" ht="24" x14ac:dyDescent="0.25">
      <c r="A6650" s="82"/>
      <c r="B6650" s="59">
        <v>43100</v>
      </c>
      <c r="C6650" s="61">
        <v>2017</v>
      </c>
      <c r="D6650" s="11" t="s">
        <v>34</v>
      </c>
      <c r="E6650" s="53" t="s">
        <v>323</v>
      </c>
      <c r="F6650" s="36" t="s">
        <v>19</v>
      </c>
      <c r="G6650" s="53" t="s">
        <v>16</v>
      </c>
      <c r="H6650" s="9" t="s">
        <v>9125</v>
      </c>
      <c r="I6650" s="62">
        <v>0</v>
      </c>
      <c r="J6650" s="83">
        <v>21</v>
      </c>
      <c r="K6650" s="62">
        <v>0</v>
      </c>
      <c r="L6650" s="62">
        <v>0</v>
      </c>
      <c r="M6650" s="62">
        <v>0</v>
      </c>
      <c r="N6650" s="39">
        <v>0</v>
      </c>
      <c r="O6650" s="31">
        <v>0</v>
      </c>
      <c r="P6650" s="84"/>
    </row>
    <row r="6651" spans="1:16" x14ac:dyDescent="0.25">
      <c r="A6651" s="82"/>
      <c r="B6651" s="59">
        <v>43100</v>
      </c>
      <c r="C6651" s="61">
        <v>2017</v>
      </c>
      <c r="D6651" s="11" t="s">
        <v>34</v>
      </c>
      <c r="E6651" s="53" t="s">
        <v>323</v>
      </c>
      <c r="F6651" s="36" t="s">
        <v>26</v>
      </c>
      <c r="G6651" s="53" t="s">
        <v>16</v>
      </c>
      <c r="H6651" s="9" t="s">
        <v>9126</v>
      </c>
      <c r="I6651" s="62">
        <v>0</v>
      </c>
      <c r="J6651" s="83">
        <v>4</v>
      </c>
      <c r="K6651" s="62">
        <v>0</v>
      </c>
      <c r="L6651" s="62">
        <v>0</v>
      </c>
      <c r="M6651" s="62">
        <v>0</v>
      </c>
      <c r="N6651" s="39">
        <v>0</v>
      </c>
      <c r="O6651" s="31">
        <v>0</v>
      </c>
      <c r="P6651" s="84"/>
    </row>
    <row r="6652" spans="1:16" x14ac:dyDescent="0.25">
      <c r="A6652" s="82"/>
      <c r="B6652" s="59">
        <v>43100</v>
      </c>
      <c r="C6652" s="61">
        <v>2017</v>
      </c>
      <c r="D6652" s="11" t="s">
        <v>34</v>
      </c>
      <c r="E6652" s="53" t="s">
        <v>323</v>
      </c>
      <c r="F6652" s="82" t="s">
        <v>77</v>
      </c>
      <c r="G6652" s="53" t="s">
        <v>16</v>
      </c>
      <c r="H6652" s="9" t="s">
        <v>9124</v>
      </c>
      <c r="I6652" s="62">
        <v>0</v>
      </c>
      <c r="J6652" s="83">
        <v>1</v>
      </c>
      <c r="K6652" s="62">
        <v>0</v>
      </c>
      <c r="L6652" s="62">
        <v>0</v>
      </c>
      <c r="M6652" s="62">
        <v>0</v>
      </c>
      <c r="N6652" s="39">
        <v>0</v>
      </c>
      <c r="O6652" s="31">
        <v>0</v>
      </c>
      <c r="P6652" s="84"/>
    </row>
    <row r="6653" spans="1:16" ht="24" x14ac:dyDescent="0.25">
      <c r="A6653" s="82"/>
      <c r="B6653" s="59">
        <v>43100</v>
      </c>
      <c r="C6653" s="61">
        <v>2017</v>
      </c>
      <c r="D6653" s="11" t="s">
        <v>34</v>
      </c>
      <c r="E6653" s="53" t="s">
        <v>323</v>
      </c>
      <c r="F6653" s="82" t="s">
        <v>598</v>
      </c>
      <c r="G6653" s="53" t="s">
        <v>16</v>
      </c>
      <c r="H6653" s="9" t="s">
        <v>9127</v>
      </c>
      <c r="I6653" s="62">
        <v>0</v>
      </c>
      <c r="J6653" s="83">
        <v>12</v>
      </c>
      <c r="K6653" s="83">
        <v>0</v>
      </c>
      <c r="L6653" s="83">
        <v>0</v>
      </c>
      <c r="M6653" s="83">
        <v>0</v>
      </c>
      <c r="N6653" s="39">
        <v>0</v>
      </c>
      <c r="O6653" s="31">
        <v>0</v>
      </c>
      <c r="P6653" s="84"/>
    </row>
    <row r="6654" spans="1:16" ht="24" x14ac:dyDescent="0.25">
      <c r="A6654" s="82"/>
      <c r="B6654" s="59">
        <v>43100</v>
      </c>
      <c r="C6654" s="61">
        <v>2017</v>
      </c>
      <c r="D6654" s="11" t="s">
        <v>34</v>
      </c>
      <c r="E6654" s="53" t="s">
        <v>95</v>
      </c>
      <c r="F6654" s="36" t="s">
        <v>57</v>
      </c>
      <c r="G6654" s="53" t="s">
        <v>16</v>
      </c>
      <c r="H6654" s="53" t="s">
        <v>9128</v>
      </c>
      <c r="I6654" s="83">
        <v>3</v>
      </c>
      <c r="J6654" s="83">
        <v>4</v>
      </c>
      <c r="K6654" s="62">
        <v>0</v>
      </c>
      <c r="L6654" s="62">
        <v>0</v>
      </c>
      <c r="M6654" s="62">
        <v>0</v>
      </c>
      <c r="N6654" s="39">
        <v>0</v>
      </c>
      <c r="O6654" s="31">
        <v>0</v>
      </c>
      <c r="P6654" s="84"/>
    </row>
    <row r="6655" spans="1:16" ht="24" x14ac:dyDescent="0.25">
      <c r="A6655" s="82"/>
      <c r="B6655" s="59">
        <v>43100</v>
      </c>
      <c r="C6655" s="61">
        <v>2017</v>
      </c>
      <c r="D6655" s="11" t="s">
        <v>34</v>
      </c>
      <c r="E6655" s="53" t="s">
        <v>323</v>
      </c>
      <c r="F6655" s="36" t="s">
        <v>57</v>
      </c>
      <c r="G6655" s="53" t="s">
        <v>16</v>
      </c>
      <c r="H6655" s="9" t="s">
        <v>9129</v>
      </c>
      <c r="I6655" s="83">
        <v>1</v>
      </c>
      <c r="J6655" s="83">
        <v>11</v>
      </c>
      <c r="K6655" s="62">
        <v>0</v>
      </c>
      <c r="L6655" s="62">
        <v>0</v>
      </c>
      <c r="M6655" s="62">
        <v>0</v>
      </c>
      <c r="N6655" s="39">
        <v>0</v>
      </c>
      <c r="O6655" s="31">
        <v>0</v>
      </c>
      <c r="P6655" s="84"/>
    </row>
    <row r="6656" spans="1:16" x14ac:dyDescent="0.25">
      <c r="A6656" s="82"/>
      <c r="B6656" s="59">
        <v>43100</v>
      </c>
      <c r="C6656" s="61">
        <v>2017</v>
      </c>
      <c r="D6656" s="11" t="s">
        <v>34</v>
      </c>
      <c r="E6656" s="53" t="s">
        <v>95</v>
      </c>
      <c r="F6656" s="82" t="s">
        <v>92</v>
      </c>
      <c r="G6656" s="53" t="s">
        <v>16</v>
      </c>
      <c r="H6656" s="82" t="s">
        <v>9130</v>
      </c>
      <c r="I6656" s="62">
        <v>2</v>
      </c>
      <c r="J6656" s="83">
        <v>2</v>
      </c>
      <c r="K6656" s="62">
        <v>0</v>
      </c>
      <c r="L6656" s="62">
        <v>0</v>
      </c>
      <c r="M6656" s="62">
        <v>0</v>
      </c>
      <c r="N6656" s="39">
        <v>0</v>
      </c>
      <c r="O6656" s="32">
        <v>0</v>
      </c>
      <c r="P6656" s="84"/>
    </row>
    <row r="6657" spans="1:16" ht="36" x14ac:dyDescent="0.25">
      <c r="A6657" s="82"/>
      <c r="B6657" s="19">
        <v>43100</v>
      </c>
      <c r="C6657" s="61">
        <v>2017</v>
      </c>
      <c r="D6657" s="82" t="s">
        <v>13</v>
      </c>
      <c r="E6657" s="82" t="s">
        <v>14</v>
      </c>
      <c r="F6657" s="36" t="s">
        <v>75</v>
      </c>
      <c r="G6657" s="82" t="s">
        <v>1272</v>
      </c>
      <c r="H6657" s="82" t="s">
        <v>9131</v>
      </c>
      <c r="I6657" s="83">
        <v>0</v>
      </c>
      <c r="J6657" s="83">
        <v>0</v>
      </c>
      <c r="K6657" s="83">
        <v>0</v>
      </c>
      <c r="L6657" s="83">
        <v>0</v>
      </c>
      <c r="M6657" s="83">
        <v>0</v>
      </c>
      <c r="N6657" s="25">
        <v>14490.16</v>
      </c>
      <c r="O6657" s="32">
        <v>14.490159999999999</v>
      </c>
      <c r="P6657" s="84"/>
    </row>
    <row r="6658" spans="1:16" ht="36" x14ac:dyDescent="0.25">
      <c r="A6658" s="82"/>
      <c r="B6658" s="19">
        <v>43100</v>
      </c>
      <c r="C6658" s="61">
        <v>2017</v>
      </c>
      <c r="D6658" s="82" t="s">
        <v>13</v>
      </c>
      <c r="E6658" s="82" t="s">
        <v>14</v>
      </c>
      <c r="F6658" s="82" t="s">
        <v>65</v>
      </c>
      <c r="G6658" s="82" t="s">
        <v>1272</v>
      </c>
      <c r="H6658" s="82" t="s">
        <v>9132</v>
      </c>
      <c r="I6658" s="83">
        <v>0</v>
      </c>
      <c r="J6658" s="83">
        <v>0</v>
      </c>
      <c r="K6658" s="83">
        <v>0</v>
      </c>
      <c r="L6658" s="83">
        <v>0</v>
      </c>
      <c r="M6658" s="83">
        <v>0</v>
      </c>
      <c r="N6658" s="25">
        <v>4734.55</v>
      </c>
      <c r="O6658" s="32">
        <v>4.7345499999999996</v>
      </c>
      <c r="P6658" s="84"/>
    </row>
    <row r="6659" spans="1:16" ht="24" x14ac:dyDescent="0.25">
      <c r="A6659" s="82"/>
      <c r="B6659" s="19">
        <v>43100</v>
      </c>
      <c r="C6659" s="61">
        <v>2017</v>
      </c>
      <c r="D6659" s="82" t="s">
        <v>13</v>
      </c>
      <c r="E6659" s="82" t="s">
        <v>14</v>
      </c>
      <c r="F6659" s="36" t="s">
        <v>28</v>
      </c>
      <c r="G6659" s="82" t="s">
        <v>1272</v>
      </c>
      <c r="H6659" s="82" t="s">
        <v>9133</v>
      </c>
      <c r="I6659" s="83">
        <v>0</v>
      </c>
      <c r="J6659" s="83">
        <v>0</v>
      </c>
      <c r="K6659" s="83">
        <v>0</v>
      </c>
      <c r="L6659" s="83">
        <v>0</v>
      </c>
      <c r="M6659" s="83">
        <v>0</v>
      </c>
      <c r="N6659" s="25">
        <v>50948.87</v>
      </c>
      <c r="O6659" s="32">
        <v>50.948869999999999</v>
      </c>
      <c r="P6659" s="84"/>
    </row>
    <row r="6660" spans="1:16" ht="36" x14ac:dyDescent="0.25">
      <c r="A6660" s="82"/>
      <c r="B6660" s="19">
        <v>43100</v>
      </c>
      <c r="C6660" s="61">
        <v>2017</v>
      </c>
      <c r="D6660" s="82" t="s">
        <v>13</v>
      </c>
      <c r="E6660" s="82" t="s">
        <v>14</v>
      </c>
      <c r="F6660" s="82" t="s">
        <v>72</v>
      </c>
      <c r="G6660" s="82" t="s">
        <v>1272</v>
      </c>
      <c r="H6660" s="82" t="s">
        <v>9134</v>
      </c>
      <c r="I6660" s="83">
        <v>0</v>
      </c>
      <c r="J6660" s="83">
        <v>0</v>
      </c>
      <c r="K6660" s="83">
        <v>0</v>
      </c>
      <c r="L6660" s="83">
        <v>0</v>
      </c>
      <c r="M6660" s="83">
        <v>0</v>
      </c>
      <c r="N6660" s="25">
        <v>76.64</v>
      </c>
      <c r="O6660" s="32">
        <v>7.664E-2</v>
      </c>
      <c r="P6660" s="84"/>
    </row>
    <row r="6661" spans="1:16" ht="36" x14ac:dyDescent="0.25">
      <c r="A6661" s="82"/>
      <c r="B6661" s="19">
        <v>43100</v>
      </c>
      <c r="C6661" s="61">
        <v>2017</v>
      </c>
      <c r="D6661" s="82" t="s">
        <v>13</v>
      </c>
      <c r="E6661" s="82" t="s">
        <v>14</v>
      </c>
      <c r="F6661" s="82" t="s">
        <v>189</v>
      </c>
      <c r="G6661" s="82" t="s">
        <v>1272</v>
      </c>
      <c r="H6661" s="82" t="s">
        <v>9135</v>
      </c>
      <c r="I6661" s="83">
        <v>0</v>
      </c>
      <c r="J6661" s="83">
        <v>0</v>
      </c>
      <c r="K6661" s="83">
        <v>0</v>
      </c>
      <c r="L6661" s="83">
        <v>0</v>
      </c>
      <c r="M6661" s="83">
        <v>0</v>
      </c>
      <c r="N6661" s="25">
        <v>13817.5</v>
      </c>
      <c r="O6661" s="32">
        <v>13.817500000000001</v>
      </c>
      <c r="P6661" s="84"/>
    </row>
    <row r="6662" spans="1:16" ht="36" x14ac:dyDescent="0.25">
      <c r="A6662" s="82"/>
      <c r="B6662" s="19">
        <v>43100</v>
      </c>
      <c r="C6662" s="61">
        <v>2017</v>
      </c>
      <c r="D6662" s="82" t="s">
        <v>13</v>
      </c>
      <c r="E6662" s="82" t="s">
        <v>14</v>
      </c>
      <c r="F6662" s="36" t="s">
        <v>36</v>
      </c>
      <c r="G6662" s="82" t="s">
        <v>1272</v>
      </c>
      <c r="H6662" s="82" t="s">
        <v>9136</v>
      </c>
      <c r="I6662" s="83">
        <v>0</v>
      </c>
      <c r="J6662" s="83">
        <v>0</v>
      </c>
      <c r="K6662" s="83">
        <v>0</v>
      </c>
      <c r="L6662" s="83">
        <v>0</v>
      </c>
      <c r="M6662" s="83">
        <v>0</v>
      </c>
      <c r="N6662" s="25">
        <v>13001.83</v>
      </c>
      <c r="O6662" s="32">
        <v>13.00183</v>
      </c>
      <c r="P6662" s="84"/>
    </row>
    <row r="6663" spans="1:16" ht="36" x14ac:dyDescent="0.25">
      <c r="A6663" s="82"/>
      <c r="B6663" s="19">
        <v>43100</v>
      </c>
      <c r="C6663" s="61">
        <v>2017</v>
      </c>
      <c r="D6663" s="82" t="s">
        <v>13</v>
      </c>
      <c r="E6663" s="82" t="s">
        <v>14</v>
      </c>
      <c r="F6663" s="36" t="s">
        <v>21</v>
      </c>
      <c r="G6663" s="82" t="s">
        <v>1272</v>
      </c>
      <c r="H6663" s="82" t="s">
        <v>9137</v>
      </c>
      <c r="I6663" s="83">
        <v>0</v>
      </c>
      <c r="J6663" s="83">
        <v>0</v>
      </c>
      <c r="K6663" s="83">
        <v>0</v>
      </c>
      <c r="L6663" s="83">
        <v>0</v>
      </c>
      <c r="M6663" s="83">
        <v>0</v>
      </c>
      <c r="N6663" s="25">
        <v>87229.84</v>
      </c>
      <c r="O6663" s="32">
        <v>87.229839999999996</v>
      </c>
      <c r="P6663" s="84"/>
    </row>
    <row r="6664" spans="1:16" ht="36" x14ac:dyDescent="0.25">
      <c r="A6664" s="82"/>
      <c r="B6664" s="19">
        <v>43100</v>
      </c>
      <c r="C6664" s="61">
        <v>2017</v>
      </c>
      <c r="D6664" s="82" t="s">
        <v>13</v>
      </c>
      <c r="E6664" s="82" t="s">
        <v>14</v>
      </c>
      <c r="F6664" s="36" t="s">
        <v>57</v>
      </c>
      <c r="G6664" s="82" t="s">
        <v>1272</v>
      </c>
      <c r="H6664" s="82" t="s">
        <v>9138</v>
      </c>
      <c r="I6664" s="83">
        <v>0</v>
      </c>
      <c r="J6664" s="83">
        <v>0</v>
      </c>
      <c r="K6664" s="83">
        <v>0</v>
      </c>
      <c r="L6664" s="83">
        <v>0</v>
      </c>
      <c r="M6664" s="83">
        <v>0</v>
      </c>
      <c r="N6664" s="25">
        <v>10290.219999999999</v>
      </c>
      <c r="O6664" s="32">
        <v>10.29022</v>
      </c>
      <c r="P6664" s="84"/>
    </row>
    <row r="6665" spans="1:16" ht="24" x14ac:dyDescent="0.25">
      <c r="A6665" s="82"/>
      <c r="B6665" s="19">
        <v>43100</v>
      </c>
      <c r="C6665" s="61">
        <v>2017</v>
      </c>
      <c r="D6665" s="82" t="s">
        <v>13</v>
      </c>
      <c r="E6665" s="82" t="s">
        <v>14</v>
      </c>
      <c r="F6665" s="36" t="s">
        <v>78</v>
      </c>
      <c r="G6665" s="82" t="s">
        <v>1272</v>
      </c>
      <c r="H6665" s="82" t="s">
        <v>9139</v>
      </c>
      <c r="I6665" s="83">
        <v>0</v>
      </c>
      <c r="J6665" s="83">
        <v>0</v>
      </c>
      <c r="K6665" s="83">
        <v>0</v>
      </c>
      <c r="L6665" s="83">
        <v>0</v>
      </c>
      <c r="M6665" s="83">
        <v>0</v>
      </c>
      <c r="N6665" s="25">
        <v>2029.89</v>
      </c>
      <c r="O6665" s="32">
        <v>2.02989</v>
      </c>
      <c r="P6665" s="84"/>
    </row>
    <row r="6666" spans="1:16" ht="36" x14ac:dyDescent="0.25">
      <c r="A6666" s="82"/>
      <c r="B6666" s="19">
        <v>43100</v>
      </c>
      <c r="C6666" s="61">
        <v>2017</v>
      </c>
      <c r="D6666" s="82" t="s">
        <v>13</v>
      </c>
      <c r="E6666" s="82" t="s">
        <v>14</v>
      </c>
      <c r="F6666" s="36" t="s">
        <v>165</v>
      </c>
      <c r="G6666" s="82" t="s">
        <v>1272</v>
      </c>
      <c r="H6666" s="82" t="s">
        <v>9140</v>
      </c>
      <c r="I6666" s="83">
        <v>0</v>
      </c>
      <c r="J6666" s="83">
        <v>0</v>
      </c>
      <c r="K6666" s="83">
        <v>0</v>
      </c>
      <c r="L6666" s="83">
        <v>0</v>
      </c>
      <c r="M6666" s="83">
        <v>0</v>
      </c>
      <c r="N6666" s="25">
        <v>2345.16</v>
      </c>
      <c r="O6666" s="32">
        <v>2.3451599999999999</v>
      </c>
      <c r="P6666" s="84"/>
    </row>
    <row r="6667" spans="1:16" ht="36" x14ac:dyDescent="0.25">
      <c r="A6667" s="82"/>
      <c r="B6667" s="19">
        <v>43100</v>
      </c>
      <c r="C6667" s="61">
        <v>2017</v>
      </c>
      <c r="D6667" s="82" t="s">
        <v>13</v>
      </c>
      <c r="E6667" s="82" t="s">
        <v>14</v>
      </c>
      <c r="F6667" s="36" t="s">
        <v>24</v>
      </c>
      <c r="G6667" s="82" t="s">
        <v>1272</v>
      </c>
      <c r="H6667" s="82" t="s">
        <v>9141</v>
      </c>
      <c r="I6667" s="83">
        <v>0</v>
      </c>
      <c r="J6667" s="83">
        <v>0</v>
      </c>
      <c r="K6667" s="83">
        <v>0</v>
      </c>
      <c r="L6667" s="83">
        <v>0</v>
      </c>
      <c r="M6667" s="83">
        <v>0</v>
      </c>
      <c r="N6667" s="25">
        <v>41009.19</v>
      </c>
      <c r="O6667" s="32">
        <v>41.009189999999997</v>
      </c>
      <c r="P6667" s="84"/>
    </row>
    <row r="6668" spans="1:16" ht="36" x14ac:dyDescent="0.25">
      <c r="A6668" s="82"/>
      <c r="B6668" s="19">
        <v>43100</v>
      </c>
      <c r="C6668" s="61">
        <v>2017</v>
      </c>
      <c r="D6668" s="82" t="s">
        <v>13</v>
      </c>
      <c r="E6668" s="82" t="s">
        <v>14</v>
      </c>
      <c r="F6668" s="36" t="s">
        <v>55</v>
      </c>
      <c r="G6668" s="82" t="s">
        <v>1272</v>
      </c>
      <c r="H6668" s="82" t="s">
        <v>9142</v>
      </c>
      <c r="I6668" s="83">
        <v>0</v>
      </c>
      <c r="J6668" s="83">
        <v>0</v>
      </c>
      <c r="K6668" s="83">
        <v>0</v>
      </c>
      <c r="L6668" s="83">
        <v>0</v>
      </c>
      <c r="M6668" s="83">
        <v>0</v>
      </c>
      <c r="N6668" s="25">
        <v>7664.85</v>
      </c>
      <c r="O6668" s="32">
        <v>7.6648500000000004</v>
      </c>
      <c r="P6668" s="84"/>
    </row>
    <row r="6669" spans="1:16" ht="36" x14ac:dyDescent="0.25">
      <c r="A6669" s="82"/>
      <c r="B6669" s="19">
        <v>43100</v>
      </c>
      <c r="C6669" s="61">
        <v>2017</v>
      </c>
      <c r="D6669" s="82" t="s">
        <v>13</v>
      </c>
      <c r="E6669" s="82" t="s">
        <v>14</v>
      </c>
      <c r="F6669" s="36" t="s">
        <v>15</v>
      </c>
      <c r="G6669" s="82" t="s">
        <v>1272</v>
      </c>
      <c r="H6669" s="82" t="s">
        <v>9143</v>
      </c>
      <c r="I6669" s="83">
        <v>0</v>
      </c>
      <c r="J6669" s="83">
        <v>0</v>
      </c>
      <c r="K6669" s="83">
        <v>0</v>
      </c>
      <c r="L6669" s="83">
        <v>0</v>
      </c>
      <c r="M6669" s="83">
        <v>0</v>
      </c>
      <c r="N6669" s="25">
        <v>24067.89</v>
      </c>
      <c r="O6669" s="32">
        <v>24.067889999999998</v>
      </c>
      <c r="P6669" s="84"/>
    </row>
    <row r="6670" spans="1:16" ht="36" x14ac:dyDescent="0.25">
      <c r="A6670" s="82"/>
      <c r="B6670" s="19">
        <v>43100</v>
      </c>
      <c r="C6670" s="61">
        <v>2017</v>
      </c>
      <c r="D6670" s="82" t="s">
        <v>13</v>
      </c>
      <c r="E6670" s="82" t="s">
        <v>14</v>
      </c>
      <c r="F6670" s="36" t="s">
        <v>155</v>
      </c>
      <c r="G6670" s="82" t="s">
        <v>1272</v>
      </c>
      <c r="H6670" s="82" t="s">
        <v>9144</v>
      </c>
      <c r="I6670" s="83">
        <v>0</v>
      </c>
      <c r="J6670" s="83">
        <v>0</v>
      </c>
      <c r="K6670" s="83">
        <v>0</v>
      </c>
      <c r="L6670" s="83">
        <v>0</v>
      </c>
      <c r="M6670" s="83">
        <v>0</v>
      </c>
      <c r="N6670" s="25">
        <v>2959.23</v>
      </c>
      <c r="O6670" s="32">
        <v>2.9592299999999998</v>
      </c>
      <c r="P6670" s="84"/>
    </row>
    <row r="6671" spans="1:16" ht="36" x14ac:dyDescent="0.25">
      <c r="A6671" s="82"/>
      <c r="B6671" s="19">
        <v>43100</v>
      </c>
      <c r="C6671" s="61">
        <v>2017</v>
      </c>
      <c r="D6671" s="82" t="s">
        <v>13</v>
      </c>
      <c r="E6671" s="82" t="s">
        <v>14</v>
      </c>
      <c r="F6671" s="36" t="s">
        <v>19</v>
      </c>
      <c r="G6671" s="82" t="s">
        <v>1272</v>
      </c>
      <c r="H6671" s="82" t="s">
        <v>9145</v>
      </c>
      <c r="I6671" s="83">
        <v>0</v>
      </c>
      <c r="J6671" s="83">
        <v>0</v>
      </c>
      <c r="K6671" s="83">
        <v>0</v>
      </c>
      <c r="L6671" s="83">
        <v>0</v>
      </c>
      <c r="M6671" s="83">
        <v>0</v>
      </c>
      <c r="N6671" s="25">
        <v>189814.52</v>
      </c>
      <c r="O6671" s="32">
        <v>189.81451999999999</v>
      </c>
      <c r="P6671" s="84"/>
    </row>
    <row r="6672" spans="1:16" ht="36" x14ac:dyDescent="0.25">
      <c r="A6672" s="82"/>
      <c r="B6672" s="19">
        <v>43100</v>
      </c>
      <c r="C6672" s="61">
        <v>2017</v>
      </c>
      <c r="D6672" s="82" t="s">
        <v>13</v>
      </c>
      <c r="E6672" s="82" t="s">
        <v>14</v>
      </c>
      <c r="F6672" s="36" t="s">
        <v>51</v>
      </c>
      <c r="G6672" s="82" t="s">
        <v>1272</v>
      </c>
      <c r="H6672" s="82" t="s">
        <v>9146</v>
      </c>
      <c r="I6672" s="83">
        <v>0</v>
      </c>
      <c r="J6672" s="83">
        <v>0</v>
      </c>
      <c r="K6672" s="83">
        <v>0</v>
      </c>
      <c r="L6672" s="83">
        <v>0</v>
      </c>
      <c r="M6672" s="83">
        <v>0</v>
      </c>
      <c r="N6672" s="25">
        <v>11743.25</v>
      </c>
      <c r="O6672" s="32">
        <v>11.74325</v>
      </c>
      <c r="P6672" s="84"/>
    </row>
    <row r="6673" spans="1:16" ht="36" x14ac:dyDescent="0.25">
      <c r="A6673" s="82"/>
      <c r="B6673" s="19">
        <v>43100</v>
      </c>
      <c r="C6673" s="61">
        <v>2017</v>
      </c>
      <c r="D6673" s="82" t="s">
        <v>13</v>
      </c>
      <c r="E6673" s="82" t="s">
        <v>14</v>
      </c>
      <c r="F6673" s="36" t="s">
        <v>26</v>
      </c>
      <c r="G6673" s="82" t="s">
        <v>1272</v>
      </c>
      <c r="H6673" s="82" t="s">
        <v>9147</v>
      </c>
      <c r="I6673" s="83">
        <v>0</v>
      </c>
      <c r="J6673" s="83">
        <v>0</v>
      </c>
      <c r="K6673" s="83">
        <v>0</v>
      </c>
      <c r="L6673" s="83">
        <v>0</v>
      </c>
      <c r="M6673" s="83">
        <v>0</v>
      </c>
      <c r="N6673" s="25">
        <v>3406.25</v>
      </c>
      <c r="O6673" s="32">
        <v>3.40625</v>
      </c>
      <c r="P6673" s="84"/>
    </row>
    <row r="6674" spans="1:16" ht="36" x14ac:dyDescent="0.25">
      <c r="A6674" s="82"/>
      <c r="B6674" s="19">
        <v>43100</v>
      </c>
      <c r="C6674" s="61">
        <v>2017</v>
      </c>
      <c r="D6674" s="82" t="s">
        <v>13</v>
      </c>
      <c r="E6674" s="82" t="s">
        <v>14</v>
      </c>
      <c r="F6674" s="82" t="s">
        <v>77</v>
      </c>
      <c r="G6674" s="82" t="s">
        <v>1272</v>
      </c>
      <c r="H6674" s="82" t="s">
        <v>9148</v>
      </c>
      <c r="I6674" s="83">
        <v>0</v>
      </c>
      <c r="J6674" s="83">
        <v>0</v>
      </c>
      <c r="K6674" s="83">
        <v>0</v>
      </c>
      <c r="L6674" s="83">
        <v>0</v>
      </c>
      <c r="M6674" s="83">
        <v>0</v>
      </c>
      <c r="N6674" s="25">
        <v>32293.48</v>
      </c>
      <c r="O6674" s="32">
        <v>32.293480000000002</v>
      </c>
      <c r="P6674" s="84"/>
    </row>
    <row r="6675" spans="1:16" ht="36" x14ac:dyDescent="0.25">
      <c r="A6675" s="82"/>
      <c r="B6675" s="19">
        <v>43100</v>
      </c>
      <c r="C6675" s="61">
        <v>2017</v>
      </c>
      <c r="D6675" s="82" t="s">
        <v>13</v>
      </c>
      <c r="E6675" s="82" t="s">
        <v>14</v>
      </c>
      <c r="F6675" s="36" t="s">
        <v>62</v>
      </c>
      <c r="G6675" s="82" t="s">
        <v>1272</v>
      </c>
      <c r="H6675" s="82" t="s">
        <v>9149</v>
      </c>
      <c r="I6675" s="83">
        <v>0</v>
      </c>
      <c r="J6675" s="83">
        <v>0</v>
      </c>
      <c r="K6675" s="83">
        <v>0</v>
      </c>
      <c r="L6675" s="83">
        <v>0</v>
      </c>
      <c r="M6675" s="83">
        <v>0</v>
      </c>
      <c r="N6675" s="25">
        <v>733.5</v>
      </c>
      <c r="O6675" s="32">
        <v>0.73350000000000004</v>
      </c>
      <c r="P6675" s="84"/>
    </row>
    <row r="6676" spans="1:16" ht="36" x14ac:dyDescent="0.25">
      <c r="A6676" s="82"/>
      <c r="B6676" s="19">
        <v>43100</v>
      </c>
      <c r="C6676" s="61">
        <v>2017</v>
      </c>
      <c r="D6676" s="82" t="s">
        <v>13</v>
      </c>
      <c r="E6676" s="82" t="s">
        <v>14</v>
      </c>
      <c r="F6676" s="82" t="s">
        <v>92</v>
      </c>
      <c r="G6676" s="82" t="s">
        <v>1272</v>
      </c>
      <c r="H6676" s="82" t="s">
        <v>9150</v>
      </c>
      <c r="I6676" s="83">
        <v>0</v>
      </c>
      <c r="J6676" s="83">
        <v>0</v>
      </c>
      <c r="K6676" s="83">
        <v>0</v>
      </c>
      <c r="L6676" s="83">
        <v>0</v>
      </c>
      <c r="M6676" s="83">
        <v>0</v>
      </c>
      <c r="N6676" s="25">
        <v>42079.75</v>
      </c>
      <c r="O6676" s="32">
        <v>42.079749999999997</v>
      </c>
      <c r="P6676" s="84"/>
    </row>
    <row r="6677" spans="1:16" ht="36" x14ac:dyDescent="0.25">
      <c r="A6677" s="82"/>
      <c r="B6677" s="19">
        <v>43100</v>
      </c>
      <c r="C6677" s="61">
        <v>2017</v>
      </c>
      <c r="D6677" s="82" t="s">
        <v>13</v>
      </c>
      <c r="E6677" s="82" t="s">
        <v>14</v>
      </c>
      <c r="F6677" s="36" t="s">
        <v>97</v>
      </c>
      <c r="G6677" s="82" t="s">
        <v>1272</v>
      </c>
      <c r="H6677" s="82" t="s">
        <v>9151</v>
      </c>
      <c r="I6677" s="83">
        <v>0</v>
      </c>
      <c r="J6677" s="83">
        <v>0</v>
      </c>
      <c r="K6677" s="83">
        <v>0</v>
      </c>
      <c r="L6677" s="83">
        <v>0</v>
      </c>
      <c r="M6677" s="83">
        <v>0</v>
      </c>
      <c r="N6677" s="25">
        <v>10786.51</v>
      </c>
      <c r="O6677" s="32">
        <v>10.78651</v>
      </c>
      <c r="P6677" s="84"/>
    </row>
    <row r="6678" spans="1:16" ht="24" x14ac:dyDescent="0.25">
      <c r="A6678" s="82"/>
      <c r="B6678" s="19">
        <v>43100</v>
      </c>
      <c r="C6678" s="61">
        <v>2017</v>
      </c>
      <c r="D6678" s="82" t="s">
        <v>13</v>
      </c>
      <c r="E6678" s="82" t="s">
        <v>14</v>
      </c>
      <c r="F6678" s="36" t="s">
        <v>44</v>
      </c>
      <c r="G6678" s="82" t="s">
        <v>1272</v>
      </c>
      <c r="H6678" s="82" t="s">
        <v>9152</v>
      </c>
      <c r="I6678" s="83">
        <v>0</v>
      </c>
      <c r="J6678" s="83">
        <v>0</v>
      </c>
      <c r="K6678" s="83">
        <v>0</v>
      </c>
      <c r="L6678" s="83">
        <v>0</v>
      </c>
      <c r="M6678" s="83">
        <v>0</v>
      </c>
      <c r="N6678" s="25">
        <v>2556.6</v>
      </c>
      <c r="O6678" s="32">
        <v>2.5566</v>
      </c>
      <c r="P6678" s="84"/>
    </row>
    <row r="6679" spans="1:16" ht="24" x14ac:dyDescent="0.25">
      <c r="A6679" s="82"/>
      <c r="B6679" s="19">
        <v>43100</v>
      </c>
      <c r="C6679" s="61">
        <v>2017</v>
      </c>
      <c r="D6679" s="82" t="s">
        <v>13</v>
      </c>
      <c r="E6679" s="82" t="s">
        <v>14</v>
      </c>
      <c r="F6679" s="36" t="s">
        <v>30</v>
      </c>
      <c r="G6679" s="82" t="s">
        <v>1272</v>
      </c>
      <c r="H6679" s="82" t="s">
        <v>9153</v>
      </c>
      <c r="I6679" s="83">
        <v>0</v>
      </c>
      <c r="J6679" s="83">
        <v>0</v>
      </c>
      <c r="K6679" s="83">
        <v>0</v>
      </c>
      <c r="L6679" s="83">
        <v>0</v>
      </c>
      <c r="M6679" s="83">
        <v>0</v>
      </c>
      <c r="N6679" s="25">
        <v>9631.02</v>
      </c>
      <c r="O6679" s="32">
        <v>9.6310199999999995</v>
      </c>
      <c r="P6679" s="84"/>
    </row>
    <row r="6680" spans="1:16" ht="24" x14ac:dyDescent="0.25">
      <c r="A6680" s="82"/>
      <c r="B6680" s="19">
        <v>43100</v>
      </c>
      <c r="C6680" s="61">
        <v>2017</v>
      </c>
      <c r="D6680" s="82" t="s">
        <v>13</v>
      </c>
      <c r="E6680" s="82" t="s">
        <v>14</v>
      </c>
      <c r="F6680" s="36" t="s">
        <v>42</v>
      </c>
      <c r="G6680" s="82" t="s">
        <v>1272</v>
      </c>
      <c r="H6680" s="82" t="s">
        <v>9154</v>
      </c>
      <c r="I6680" s="83">
        <v>0</v>
      </c>
      <c r="J6680" s="83">
        <v>0</v>
      </c>
      <c r="K6680" s="83">
        <v>0</v>
      </c>
      <c r="L6680" s="83">
        <v>0</v>
      </c>
      <c r="M6680" s="83">
        <v>0</v>
      </c>
      <c r="N6680" s="25">
        <v>4378.1099999999997</v>
      </c>
      <c r="O6680" s="32">
        <v>4.3781100000000004</v>
      </c>
      <c r="P6680" s="84"/>
    </row>
    <row r="6681" spans="1:16" ht="36" x14ac:dyDescent="0.25">
      <c r="A6681" s="82"/>
      <c r="B6681" s="19">
        <v>43100</v>
      </c>
      <c r="C6681" s="61">
        <v>2017</v>
      </c>
      <c r="D6681" s="82" t="s">
        <v>13</v>
      </c>
      <c r="E6681" s="82" t="s">
        <v>14</v>
      </c>
      <c r="F6681" s="36" t="s">
        <v>59</v>
      </c>
      <c r="G6681" s="82" t="s">
        <v>1272</v>
      </c>
      <c r="H6681" s="82" t="s">
        <v>9155</v>
      </c>
      <c r="I6681" s="83">
        <v>0</v>
      </c>
      <c r="J6681" s="83">
        <v>0</v>
      </c>
      <c r="K6681" s="83">
        <v>0</v>
      </c>
      <c r="L6681" s="83">
        <v>0</v>
      </c>
      <c r="M6681" s="83">
        <v>0</v>
      </c>
      <c r="N6681" s="25">
        <v>3354</v>
      </c>
      <c r="O6681" s="32">
        <v>3.3540000000000001</v>
      </c>
      <c r="P6681" s="84"/>
    </row>
    <row r="6682" spans="1:16" ht="24" x14ac:dyDescent="0.25">
      <c r="A6682" s="82"/>
      <c r="B6682" s="19">
        <v>43100</v>
      </c>
      <c r="C6682" s="61">
        <v>2017</v>
      </c>
      <c r="D6682" s="82" t="s">
        <v>13</v>
      </c>
      <c r="E6682" s="82" t="s">
        <v>14</v>
      </c>
      <c r="F6682" s="36" t="s">
        <v>47</v>
      </c>
      <c r="G6682" s="82" t="s">
        <v>1272</v>
      </c>
      <c r="H6682" s="82" t="s">
        <v>9156</v>
      </c>
      <c r="I6682" s="83">
        <v>0</v>
      </c>
      <c r="J6682" s="83">
        <v>0</v>
      </c>
      <c r="K6682" s="83">
        <v>0</v>
      </c>
      <c r="L6682" s="83">
        <v>0</v>
      </c>
      <c r="M6682" s="83">
        <v>0</v>
      </c>
      <c r="N6682" s="25">
        <v>104324.22</v>
      </c>
      <c r="O6682" s="32">
        <v>104.32422</v>
      </c>
      <c r="P6682" s="84"/>
    </row>
    <row r="6683" spans="1:16" ht="24" x14ac:dyDescent="0.25">
      <c r="A6683" s="82"/>
      <c r="B6683" s="19">
        <v>43100</v>
      </c>
      <c r="C6683" s="61">
        <v>2017</v>
      </c>
      <c r="D6683" s="82" t="s">
        <v>13</v>
      </c>
      <c r="E6683" s="82" t="s">
        <v>14</v>
      </c>
      <c r="F6683" s="82" t="s">
        <v>598</v>
      </c>
      <c r="G6683" s="82" t="s">
        <v>1272</v>
      </c>
      <c r="H6683" s="82" t="s">
        <v>9157</v>
      </c>
      <c r="I6683" s="83">
        <v>0</v>
      </c>
      <c r="J6683" s="83">
        <v>0</v>
      </c>
      <c r="K6683" s="83">
        <v>0</v>
      </c>
      <c r="L6683" s="83">
        <v>0</v>
      </c>
      <c r="M6683" s="83">
        <v>0</v>
      </c>
      <c r="N6683" s="25">
        <v>985.65</v>
      </c>
      <c r="O6683" s="32">
        <v>0.98565000000000003</v>
      </c>
      <c r="P6683" s="84"/>
    </row>
    <row r="6684" spans="1:16" ht="24" x14ac:dyDescent="0.25">
      <c r="A6684" s="82"/>
      <c r="B6684" s="19">
        <v>43100</v>
      </c>
      <c r="C6684" s="61">
        <v>2017</v>
      </c>
      <c r="D6684" s="82" t="s">
        <v>13</v>
      </c>
      <c r="E6684" s="82" t="s">
        <v>14</v>
      </c>
      <c r="F6684" s="36" t="s">
        <v>69</v>
      </c>
      <c r="G6684" s="82" t="s">
        <v>1272</v>
      </c>
      <c r="H6684" s="82" t="s">
        <v>9158</v>
      </c>
      <c r="I6684" s="83">
        <v>0</v>
      </c>
      <c r="J6684" s="83">
        <v>0</v>
      </c>
      <c r="K6684" s="83">
        <v>0</v>
      </c>
      <c r="L6684" s="83">
        <v>0</v>
      </c>
      <c r="M6684" s="83">
        <v>0</v>
      </c>
      <c r="N6684" s="25">
        <v>2670.3</v>
      </c>
      <c r="O6684" s="32">
        <v>2.6703000000000001</v>
      </c>
      <c r="P6684" s="84"/>
    </row>
    <row r="6685" spans="1:16" ht="36" x14ac:dyDescent="0.25">
      <c r="A6685" s="82"/>
      <c r="B6685" s="19">
        <v>43100</v>
      </c>
      <c r="C6685" s="61">
        <v>2017</v>
      </c>
      <c r="D6685" s="82" t="s">
        <v>13</v>
      </c>
      <c r="E6685" s="82" t="s">
        <v>14</v>
      </c>
      <c r="F6685" s="82" t="s">
        <v>100</v>
      </c>
      <c r="G6685" s="82" t="s">
        <v>1272</v>
      </c>
      <c r="H6685" s="82" t="s">
        <v>9159</v>
      </c>
      <c r="I6685" s="83">
        <v>0</v>
      </c>
      <c r="J6685" s="83">
        <v>0</v>
      </c>
      <c r="K6685" s="83">
        <v>0</v>
      </c>
      <c r="L6685" s="83">
        <v>0</v>
      </c>
      <c r="M6685" s="83">
        <v>0</v>
      </c>
      <c r="N6685" s="25">
        <v>2395.36</v>
      </c>
      <c r="O6685" s="32">
        <v>2.3953600000000002</v>
      </c>
      <c r="P6685" s="84"/>
    </row>
    <row r="6686" spans="1:16" ht="36" x14ac:dyDescent="0.25">
      <c r="A6686" s="82"/>
      <c r="B6686" s="19">
        <v>43100</v>
      </c>
      <c r="C6686" s="61">
        <v>2017</v>
      </c>
      <c r="D6686" s="82" t="s">
        <v>13</v>
      </c>
      <c r="E6686" s="82" t="s">
        <v>14</v>
      </c>
      <c r="F6686" s="36" t="s">
        <v>162</v>
      </c>
      <c r="G6686" s="82" t="s">
        <v>1272</v>
      </c>
      <c r="H6686" s="82" t="s">
        <v>9160</v>
      </c>
      <c r="I6686" s="83">
        <v>0</v>
      </c>
      <c r="J6686" s="83">
        <v>0</v>
      </c>
      <c r="K6686" s="83">
        <v>0</v>
      </c>
      <c r="L6686" s="83">
        <v>0</v>
      </c>
      <c r="M6686" s="83">
        <v>0</v>
      </c>
      <c r="N6686" s="25">
        <v>3219.5</v>
      </c>
      <c r="O6686" s="32">
        <v>3.2195</v>
      </c>
      <c r="P6686" s="84"/>
    </row>
    <row r="6687" spans="1:16" ht="36" x14ac:dyDescent="0.25">
      <c r="A6687" s="82"/>
      <c r="B6687" s="19">
        <v>43100</v>
      </c>
      <c r="C6687" s="61">
        <v>2017</v>
      </c>
      <c r="D6687" s="82" t="s">
        <v>13</v>
      </c>
      <c r="E6687" s="82" t="s">
        <v>14</v>
      </c>
      <c r="F6687" s="36" t="s">
        <v>253</v>
      </c>
      <c r="G6687" s="82" t="s">
        <v>1272</v>
      </c>
      <c r="H6687" s="82" t="s">
        <v>9161</v>
      </c>
      <c r="I6687" s="83">
        <v>0</v>
      </c>
      <c r="J6687" s="83">
        <v>0</v>
      </c>
      <c r="K6687" s="83">
        <v>0</v>
      </c>
      <c r="L6687" s="83">
        <v>0</v>
      </c>
      <c r="M6687" s="83">
        <v>0</v>
      </c>
      <c r="N6687" s="25">
        <v>11008.4</v>
      </c>
      <c r="O6687" s="32">
        <v>11.0084</v>
      </c>
      <c r="P6687" s="84"/>
    </row>
    <row r="6688" spans="1:16" ht="24" x14ac:dyDescent="0.25">
      <c r="A6688" s="82"/>
      <c r="B6688" s="19">
        <v>43100</v>
      </c>
      <c r="C6688" s="61">
        <v>2017</v>
      </c>
      <c r="D6688" s="82" t="s">
        <v>13</v>
      </c>
      <c r="E6688" s="82" t="s">
        <v>14</v>
      </c>
      <c r="F6688" s="82" t="s">
        <v>32</v>
      </c>
      <c r="G6688" s="82" t="s">
        <v>1272</v>
      </c>
      <c r="H6688" s="82" t="s">
        <v>9162</v>
      </c>
      <c r="I6688" s="83">
        <v>0</v>
      </c>
      <c r="J6688" s="83">
        <v>0</v>
      </c>
      <c r="K6688" s="83">
        <v>0</v>
      </c>
      <c r="L6688" s="83">
        <v>0</v>
      </c>
      <c r="M6688" s="83">
        <v>0</v>
      </c>
      <c r="N6688" s="25">
        <v>16314.98</v>
      </c>
      <c r="O6688" s="32">
        <v>16.314979999999998</v>
      </c>
      <c r="P6688" s="84"/>
    </row>
    <row r="6689" spans="1:16" ht="84" x14ac:dyDescent="0.25">
      <c r="A6689" s="19">
        <v>43147</v>
      </c>
      <c r="B6689" s="19">
        <v>43147</v>
      </c>
      <c r="C6689" s="82">
        <v>2018</v>
      </c>
      <c r="D6689" s="82" t="s">
        <v>104</v>
      </c>
      <c r="E6689" s="82" t="s">
        <v>142</v>
      </c>
      <c r="F6689" s="82" t="s">
        <v>92</v>
      </c>
      <c r="G6689" s="82"/>
      <c r="H6689" s="82" t="s">
        <v>9163</v>
      </c>
      <c r="I6689" s="20">
        <v>0</v>
      </c>
      <c r="J6689" s="21">
        <v>60168</v>
      </c>
      <c r="K6689" s="20">
        <v>0</v>
      </c>
      <c r="L6689" s="20">
        <v>0</v>
      </c>
      <c r="M6689" s="20">
        <v>0</v>
      </c>
      <c r="N6689" s="25">
        <v>0</v>
      </c>
      <c r="O6689" s="32">
        <v>1425.210591885</v>
      </c>
      <c r="P6689" s="36" t="s">
        <v>4834</v>
      </c>
    </row>
    <row r="6690" spans="1:16" x14ac:dyDescent="0.25">
      <c r="A6690" s="22">
        <v>43147</v>
      </c>
      <c r="B6690" s="22">
        <v>43147</v>
      </c>
      <c r="C6690" s="82">
        <v>2018</v>
      </c>
      <c r="D6690" s="82" t="s">
        <v>104</v>
      </c>
      <c r="E6690" s="82" t="s">
        <v>142</v>
      </c>
      <c r="F6690" s="36" t="s">
        <v>15</v>
      </c>
      <c r="G6690" s="82">
        <v>11</v>
      </c>
      <c r="H6690" s="82" t="s">
        <v>9164</v>
      </c>
      <c r="I6690" s="86">
        <v>0</v>
      </c>
      <c r="J6690" s="86">
        <v>0</v>
      </c>
      <c r="K6690" s="86">
        <v>0</v>
      </c>
      <c r="L6690" s="86">
        <v>0</v>
      </c>
      <c r="M6690" s="86">
        <v>0</v>
      </c>
      <c r="N6690" s="25">
        <v>0</v>
      </c>
      <c r="O6690" s="33">
        <v>36.245917159999998</v>
      </c>
      <c r="P6690" s="8" t="s">
        <v>298</v>
      </c>
    </row>
    <row r="6691" spans="1:16" ht="60" x14ac:dyDescent="0.25">
      <c r="A6691" s="19">
        <v>43104</v>
      </c>
      <c r="B6691" s="82"/>
      <c r="C6691" s="82">
        <v>2018</v>
      </c>
      <c r="D6691" s="82" t="s">
        <v>13</v>
      </c>
      <c r="E6691" s="82" t="s">
        <v>125</v>
      </c>
      <c r="F6691" s="36" t="s">
        <v>51</v>
      </c>
      <c r="G6691" s="82" t="s">
        <v>2251</v>
      </c>
      <c r="H6691" s="82" t="s">
        <v>9165</v>
      </c>
      <c r="I6691" s="87">
        <v>0</v>
      </c>
      <c r="J6691" s="21">
        <v>1</v>
      </c>
      <c r="K6691" s="87">
        <v>0</v>
      </c>
      <c r="L6691" s="87">
        <v>0</v>
      </c>
      <c r="M6691" s="87">
        <v>0</v>
      </c>
      <c r="N6691" s="25">
        <v>0</v>
      </c>
      <c r="O6691" s="32">
        <v>9.3170000000000006E-3</v>
      </c>
      <c r="P6691" s="8" t="s">
        <v>99</v>
      </c>
    </row>
    <row r="6692" spans="1:16" ht="72" x14ac:dyDescent="0.25">
      <c r="A6692" s="19">
        <v>43104</v>
      </c>
      <c r="B6692" s="82"/>
      <c r="C6692" s="82">
        <v>2018</v>
      </c>
      <c r="D6692" s="82" t="s">
        <v>115</v>
      </c>
      <c r="E6692" s="82" t="s">
        <v>116</v>
      </c>
      <c r="F6692" s="36" t="s">
        <v>162</v>
      </c>
      <c r="G6692" s="82" t="s">
        <v>3753</v>
      </c>
      <c r="H6692" s="82" t="s">
        <v>9166</v>
      </c>
      <c r="I6692" s="87">
        <v>0</v>
      </c>
      <c r="J6692" s="21">
        <v>10</v>
      </c>
      <c r="K6692" s="87">
        <v>0</v>
      </c>
      <c r="L6692" s="87">
        <v>0</v>
      </c>
      <c r="M6692" s="87">
        <v>0</v>
      </c>
      <c r="N6692" s="25">
        <v>0</v>
      </c>
      <c r="O6692" s="32">
        <v>0.13883999999999999</v>
      </c>
      <c r="P6692" s="8" t="s">
        <v>99</v>
      </c>
    </row>
    <row r="6693" spans="1:16" ht="72" x14ac:dyDescent="0.25">
      <c r="A6693" s="19">
        <v>43107</v>
      </c>
      <c r="B6693" s="82"/>
      <c r="C6693" s="82">
        <v>2018</v>
      </c>
      <c r="D6693" s="82" t="s">
        <v>115</v>
      </c>
      <c r="E6693" s="82" t="s">
        <v>116</v>
      </c>
      <c r="F6693" s="36" t="s">
        <v>24</v>
      </c>
      <c r="G6693" s="82" t="s">
        <v>9167</v>
      </c>
      <c r="H6693" s="82" t="s">
        <v>9168</v>
      </c>
      <c r="I6693" s="87">
        <v>4</v>
      </c>
      <c r="J6693" s="21">
        <v>19</v>
      </c>
      <c r="K6693" s="87">
        <v>0</v>
      </c>
      <c r="L6693" s="87">
        <v>0</v>
      </c>
      <c r="M6693" s="87">
        <v>0</v>
      </c>
      <c r="N6693" s="25">
        <v>0</v>
      </c>
      <c r="O6693" s="32">
        <v>0.66269999999999996</v>
      </c>
      <c r="P6693" s="8" t="s">
        <v>99</v>
      </c>
    </row>
    <row r="6694" spans="1:16" ht="96" x14ac:dyDescent="0.25">
      <c r="A6694" s="19">
        <v>43111</v>
      </c>
      <c r="B6694" s="82"/>
      <c r="C6694" s="82">
        <v>2018</v>
      </c>
      <c r="D6694" s="82" t="s">
        <v>115</v>
      </c>
      <c r="E6694" s="82" t="s">
        <v>116</v>
      </c>
      <c r="F6694" s="36" t="s">
        <v>162</v>
      </c>
      <c r="G6694" s="82" t="s">
        <v>162</v>
      </c>
      <c r="H6694" s="82" t="s">
        <v>9169</v>
      </c>
      <c r="I6694" s="87">
        <v>8</v>
      </c>
      <c r="J6694" s="21">
        <v>8</v>
      </c>
      <c r="K6694" s="87">
        <v>0</v>
      </c>
      <c r="L6694" s="87">
        <v>0</v>
      </c>
      <c r="M6694" s="87">
        <v>0</v>
      </c>
      <c r="N6694" s="25">
        <v>0</v>
      </c>
      <c r="O6694" s="32">
        <v>0.90404700000000005</v>
      </c>
      <c r="P6694" s="8" t="s">
        <v>99</v>
      </c>
    </row>
    <row r="6695" spans="1:16" ht="84" x14ac:dyDescent="0.25">
      <c r="A6695" s="19">
        <v>43111</v>
      </c>
      <c r="B6695" s="82"/>
      <c r="C6695" s="82">
        <v>2018</v>
      </c>
      <c r="D6695" s="82" t="s">
        <v>115</v>
      </c>
      <c r="E6695" s="82" t="s">
        <v>116</v>
      </c>
      <c r="F6695" s="36" t="s">
        <v>36</v>
      </c>
      <c r="G6695" s="82" t="s">
        <v>414</v>
      </c>
      <c r="H6695" s="82" t="s">
        <v>9170</v>
      </c>
      <c r="I6695" s="87">
        <v>2</v>
      </c>
      <c r="J6695" s="21">
        <v>5</v>
      </c>
      <c r="K6695" s="87">
        <v>0</v>
      </c>
      <c r="L6695" s="87">
        <v>0</v>
      </c>
      <c r="M6695" s="87">
        <v>0</v>
      </c>
      <c r="N6695" s="25">
        <v>0</v>
      </c>
      <c r="O6695" s="32">
        <v>0.81420891000000006</v>
      </c>
      <c r="P6695" s="8" t="s">
        <v>99</v>
      </c>
    </row>
    <row r="6696" spans="1:16" ht="60" x14ac:dyDescent="0.25">
      <c r="A6696" s="19">
        <v>43112</v>
      </c>
      <c r="B6696" s="82"/>
      <c r="C6696" s="82">
        <v>2018</v>
      </c>
      <c r="D6696" s="82" t="s">
        <v>13</v>
      </c>
      <c r="E6696" s="82" t="s">
        <v>125</v>
      </c>
      <c r="F6696" s="36" t="s">
        <v>51</v>
      </c>
      <c r="G6696" s="82" t="s">
        <v>9171</v>
      </c>
      <c r="H6696" s="82" t="s">
        <v>9172</v>
      </c>
      <c r="I6696" s="87">
        <v>1</v>
      </c>
      <c r="J6696" s="21">
        <v>1</v>
      </c>
      <c r="K6696" s="87">
        <v>1</v>
      </c>
      <c r="L6696" s="87">
        <v>0</v>
      </c>
      <c r="M6696" s="87">
        <v>0</v>
      </c>
      <c r="N6696" s="25">
        <v>0</v>
      </c>
      <c r="O6696" s="32">
        <v>5.4999999999999997E-3</v>
      </c>
      <c r="P6696" s="8" t="s">
        <v>99</v>
      </c>
    </row>
    <row r="6697" spans="1:16" ht="192" x14ac:dyDescent="0.25">
      <c r="A6697" s="19">
        <v>43113</v>
      </c>
      <c r="B6697" s="82"/>
      <c r="C6697" s="82">
        <v>2018</v>
      </c>
      <c r="D6697" s="82" t="s">
        <v>13</v>
      </c>
      <c r="E6697" s="82" t="s">
        <v>125</v>
      </c>
      <c r="F6697" s="36" t="s">
        <v>55</v>
      </c>
      <c r="G6697" s="82" t="s">
        <v>1311</v>
      </c>
      <c r="H6697" s="82" t="s">
        <v>9173</v>
      </c>
      <c r="I6697" s="87">
        <v>0</v>
      </c>
      <c r="J6697" s="21">
        <v>33</v>
      </c>
      <c r="K6697" s="87">
        <v>10</v>
      </c>
      <c r="L6697" s="87">
        <v>0</v>
      </c>
      <c r="M6697" s="87">
        <v>0</v>
      </c>
      <c r="N6697" s="25">
        <v>0</v>
      </c>
      <c r="O6697" s="32">
        <v>0.60270000000000001</v>
      </c>
      <c r="P6697" s="8" t="s">
        <v>99</v>
      </c>
    </row>
    <row r="6698" spans="1:16" ht="84" x14ac:dyDescent="0.25">
      <c r="A6698" s="19">
        <v>43117</v>
      </c>
      <c r="B6698" s="82"/>
      <c r="C6698" s="82">
        <v>2018</v>
      </c>
      <c r="D6698" s="82" t="s">
        <v>115</v>
      </c>
      <c r="E6698" s="82" t="s">
        <v>116</v>
      </c>
      <c r="F6698" s="36" t="s">
        <v>19</v>
      </c>
      <c r="G6698" s="82" t="s">
        <v>3322</v>
      </c>
      <c r="H6698" s="82" t="s">
        <v>9174</v>
      </c>
      <c r="I6698" s="87">
        <v>5</v>
      </c>
      <c r="J6698" s="21">
        <v>15</v>
      </c>
      <c r="K6698" s="87">
        <v>0</v>
      </c>
      <c r="L6698" s="87">
        <v>0</v>
      </c>
      <c r="M6698" s="87">
        <v>0</v>
      </c>
      <c r="N6698" s="25">
        <v>0</v>
      </c>
      <c r="O6698" s="32">
        <v>3.0750470000000001</v>
      </c>
      <c r="P6698" s="8" t="s">
        <v>99</v>
      </c>
    </row>
    <row r="6699" spans="1:16" ht="72" x14ac:dyDescent="0.25">
      <c r="A6699" s="19">
        <v>43119</v>
      </c>
      <c r="B6699" s="19">
        <v>43119</v>
      </c>
      <c r="C6699" s="82">
        <v>2018</v>
      </c>
      <c r="D6699" s="82" t="s">
        <v>104</v>
      </c>
      <c r="E6699" s="11" t="s">
        <v>276</v>
      </c>
      <c r="F6699" s="36" t="s">
        <v>28</v>
      </c>
      <c r="G6699" s="82" t="s">
        <v>9175</v>
      </c>
      <c r="H6699" s="82" t="s">
        <v>9176</v>
      </c>
      <c r="I6699" s="20">
        <v>0</v>
      </c>
      <c r="J6699" s="21">
        <v>400</v>
      </c>
      <c r="K6699" s="20">
        <v>100</v>
      </c>
      <c r="L6699" s="20">
        <v>0</v>
      </c>
      <c r="M6699" s="20">
        <v>0</v>
      </c>
      <c r="N6699" s="25">
        <v>0</v>
      </c>
      <c r="O6699" s="32">
        <v>12</v>
      </c>
      <c r="P6699" s="8" t="s">
        <v>99</v>
      </c>
    </row>
    <row r="6700" spans="1:16" ht="84" x14ac:dyDescent="0.25">
      <c r="A6700" s="19">
        <v>43119</v>
      </c>
      <c r="B6700" s="82"/>
      <c r="C6700" s="82">
        <v>2018</v>
      </c>
      <c r="D6700" s="82" t="s">
        <v>115</v>
      </c>
      <c r="E6700" s="82" t="s">
        <v>116</v>
      </c>
      <c r="F6700" s="36" t="s">
        <v>51</v>
      </c>
      <c r="G6700" s="82" t="s">
        <v>310</v>
      </c>
      <c r="H6700" s="82" t="s">
        <v>9177</v>
      </c>
      <c r="I6700" s="87">
        <v>5</v>
      </c>
      <c r="J6700" s="21">
        <v>16</v>
      </c>
      <c r="K6700" s="87">
        <v>4</v>
      </c>
      <c r="L6700" s="87">
        <v>0</v>
      </c>
      <c r="M6700" s="87">
        <v>0</v>
      </c>
      <c r="N6700" s="25">
        <v>0</v>
      </c>
      <c r="O6700" s="32">
        <v>1.1275303488372095</v>
      </c>
      <c r="P6700" s="8" t="s">
        <v>99</v>
      </c>
    </row>
    <row r="6701" spans="1:16" ht="108" x14ac:dyDescent="0.25">
      <c r="A6701" s="19">
        <v>43120</v>
      </c>
      <c r="B6701" s="82"/>
      <c r="C6701" s="82">
        <v>2018</v>
      </c>
      <c r="D6701" s="82" t="s">
        <v>13</v>
      </c>
      <c r="E6701" s="82" t="s">
        <v>173</v>
      </c>
      <c r="F6701" s="82" t="s">
        <v>189</v>
      </c>
      <c r="G6701" s="82" t="s">
        <v>189</v>
      </c>
      <c r="H6701" s="82" t="s">
        <v>9178</v>
      </c>
      <c r="I6701" s="87">
        <v>0</v>
      </c>
      <c r="J6701" s="87">
        <v>0</v>
      </c>
      <c r="K6701" s="87">
        <v>0</v>
      </c>
      <c r="L6701" s="87">
        <v>0</v>
      </c>
      <c r="M6701" s="87">
        <v>0</v>
      </c>
      <c r="N6701" s="25">
        <v>0</v>
      </c>
      <c r="O6701" s="32">
        <v>0.47380711382387142</v>
      </c>
      <c r="P6701" s="8" t="s">
        <v>99</v>
      </c>
    </row>
    <row r="6702" spans="1:16" ht="168" x14ac:dyDescent="0.25">
      <c r="A6702" s="19">
        <v>43124</v>
      </c>
      <c r="B6702" s="82"/>
      <c r="C6702" s="82">
        <v>2018</v>
      </c>
      <c r="D6702" s="11" t="s">
        <v>34</v>
      </c>
      <c r="E6702" s="82" t="s">
        <v>333</v>
      </c>
      <c r="F6702" s="36" t="s">
        <v>51</v>
      </c>
      <c r="G6702" s="82" t="s">
        <v>9179</v>
      </c>
      <c r="H6702" s="82" t="s">
        <v>9180</v>
      </c>
      <c r="I6702" s="87">
        <v>1</v>
      </c>
      <c r="J6702" s="21">
        <v>80</v>
      </c>
      <c r="K6702" s="87">
        <v>20</v>
      </c>
      <c r="L6702" s="87">
        <v>0</v>
      </c>
      <c r="M6702" s="87">
        <v>0</v>
      </c>
      <c r="N6702" s="25">
        <v>0</v>
      </c>
      <c r="O6702" s="32">
        <v>1.4E-2</v>
      </c>
      <c r="P6702" s="8" t="s">
        <v>99</v>
      </c>
    </row>
    <row r="6703" spans="1:16" ht="84" x14ac:dyDescent="0.25">
      <c r="A6703" s="19">
        <v>43132</v>
      </c>
      <c r="B6703" s="82"/>
      <c r="C6703" s="82">
        <v>2018</v>
      </c>
      <c r="D6703" s="82" t="s">
        <v>115</v>
      </c>
      <c r="E6703" s="82" t="s">
        <v>116</v>
      </c>
      <c r="F6703" s="36" t="s">
        <v>51</v>
      </c>
      <c r="G6703" s="82" t="s">
        <v>741</v>
      </c>
      <c r="H6703" s="82" t="s">
        <v>9181</v>
      </c>
      <c r="I6703" s="87">
        <v>2</v>
      </c>
      <c r="J6703" s="21">
        <v>22</v>
      </c>
      <c r="K6703" s="87">
        <v>0</v>
      </c>
      <c r="L6703" s="87">
        <v>0</v>
      </c>
      <c r="M6703" s="87">
        <v>0</v>
      </c>
      <c r="N6703" s="25">
        <v>0</v>
      </c>
      <c r="O6703" s="32">
        <v>2.5760312588372094</v>
      </c>
      <c r="P6703" s="8" t="s">
        <v>99</v>
      </c>
    </row>
    <row r="6704" spans="1:16" ht="72" x14ac:dyDescent="0.25">
      <c r="A6704" s="19">
        <v>43132</v>
      </c>
      <c r="B6704" s="82"/>
      <c r="C6704" s="82">
        <v>2018</v>
      </c>
      <c r="D6704" s="82" t="s">
        <v>115</v>
      </c>
      <c r="E6704" s="82" t="s">
        <v>116</v>
      </c>
      <c r="F6704" s="36" t="s">
        <v>162</v>
      </c>
      <c r="G6704" s="82" t="s">
        <v>9182</v>
      </c>
      <c r="H6704" s="82" t="s">
        <v>9183</v>
      </c>
      <c r="I6704" s="87">
        <v>3</v>
      </c>
      <c r="J6704" s="21">
        <v>14</v>
      </c>
      <c r="K6704" s="87">
        <v>0</v>
      </c>
      <c r="L6704" s="87">
        <v>0</v>
      </c>
      <c r="M6704" s="87">
        <v>0</v>
      </c>
      <c r="N6704" s="25">
        <v>0</v>
      </c>
      <c r="O6704" s="32">
        <v>0.11451</v>
      </c>
      <c r="P6704" s="8" t="s">
        <v>99</v>
      </c>
    </row>
    <row r="6705" spans="1:16" ht="144" x14ac:dyDescent="0.25">
      <c r="A6705" s="19">
        <v>43137</v>
      </c>
      <c r="B6705" s="82"/>
      <c r="C6705" s="82">
        <v>2018</v>
      </c>
      <c r="D6705" s="11" t="s">
        <v>34</v>
      </c>
      <c r="E6705" s="82" t="s">
        <v>333</v>
      </c>
      <c r="F6705" s="36" t="s">
        <v>51</v>
      </c>
      <c r="G6705" s="82" t="s">
        <v>9184</v>
      </c>
      <c r="H6705" s="82" t="s">
        <v>9185</v>
      </c>
      <c r="I6705" s="87">
        <v>0</v>
      </c>
      <c r="J6705" s="21">
        <v>180</v>
      </c>
      <c r="K6705" s="87">
        <v>45</v>
      </c>
      <c r="L6705" s="87">
        <v>0</v>
      </c>
      <c r="M6705" s="87">
        <v>0</v>
      </c>
      <c r="N6705" s="25">
        <v>0</v>
      </c>
      <c r="O6705" s="32">
        <v>3.15E-2</v>
      </c>
      <c r="P6705" s="8" t="s">
        <v>99</v>
      </c>
    </row>
    <row r="6706" spans="1:16" ht="48" x14ac:dyDescent="0.25">
      <c r="A6706" s="19">
        <v>43143</v>
      </c>
      <c r="B6706" s="82"/>
      <c r="C6706" s="82">
        <v>2018</v>
      </c>
      <c r="D6706" s="82" t="s">
        <v>115</v>
      </c>
      <c r="E6706" s="82" t="s">
        <v>116</v>
      </c>
      <c r="F6706" s="36" t="s">
        <v>59</v>
      </c>
      <c r="G6706" s="82" t="s">
        <v>484</v>
      </c>
      <c r="H6706" s="82" t="s">
        <v>9186</v>
      </c>
      <c r="I6706" s="87">
        <v>2</v>
      </c>
      <c r="J6706" s="21">
        <v>2</v>
      </c>
      <c r="K6706" s="87">
        <v>0</v>
      </c>
      <c r="L6706" s="87">
        <v>0</v>
      </c>
      <c r="M6706" s="87">
        <v>0</v>
      </c>
      <c r="N6706" s="25">
        <v>0</v>
      </c>
      <c r="O6706" s="32">
        <v>4.4899779160159357</v>
      </c>
      <c r="P6706" s="8" t="s">
        <v>99</v>
      </c>
    </row>
    <row r="6707" spans="1:16" ht="84" x14ac:dyDescent="0.25">
      <c r="A6707" s="19">
        <v>43143</v>
      </c>
      <c r="B6707" s="82"/>
      <c r="C6707" s="82">
        <v>2018</v>
      </c>
      <c r="D6707" s="82" t="s">
        <v>115</v>
      </c>
      <c r="E6707" s="82" t="s">
        <v>116</v>
      </c>
      <c r="F6707" s="82" t="s">
        <v>77</v>
      </c>
      <c r="G6707" s="82" t="s">
        <v>9187</v>
      </c>
      <c r="H6707" s="82" t="s">
        <v>9188</v>
      </c>
      <c r="I6707" s="87">
        <v>2</v>
      </c>
      <c r="J6707" s="21">
        <v>12</v>
      </c>
      <c r="K6707" s="87">
        <v>0</v>
      </c>
      <c r="L6707" s="87">
        <v>0</v>
      </c>
      <c r="M6707" s="87">
        <v>0</v>
      </c>
      <c r="N6707" s="25">
        <v>0</v>
      </c>
      <c r="O6707" s="32">
        <v>0.11361</v>
      </c>
      <c r="P6707" s="8" t="s">
        <v>99</v>
      </c>
    </row>
    <row r="6708" spans="1:16" ht="72" x14ac:dyDescent="0.25">
      <c r="A6708" s="19">
        <v>43145</v>
      </c>
      <c r="B6708" s="82"/>
      <c r="C6708" s="82">
        <v>2018</v>
      </c>
      <c r="D6708" s="82" t="s">
        <v>115</v>
      </c>
      <c r="E6708" s="82" t="s">
        <v>116</v>
      </c>
      <c r="F6708" s="36" t="s">
        <v>42</v>
      </c>
      <c r="G6708" s="82" t="s">
        <v>42</v>
      </c>
      <c r="H6708" s="82" t="s">
        <v>9189</v>
      </c>
      <c r="I6708" s="87">
        <v>4</v>
      </c>
      <c r="J6708" s="21">
        <v>31</v>
      </c>
      <c r="K6708" s="87">
        <v>0</v>
      </c>
      <c r="L6708" s="87">
        <v>0</v>
      </c>
      <c r="M6708" s="87">
        <v>0</v>
      </c>
      <c r="N6708" s="25">
        <v>0</v>
      </c>
      <c r="O6708" s="32">
        <v>1.6890303488372094</v>
      </c>
      <c r="P6708" s="8" t="s">
        <v>99</v>
      </c>
    </row>
    <row r="6709" spans="1:16" ht="168" x14ac:dyDescent="0.25">
      <c r="A6709" s="19">
        <v>43145</v>
      </c>
      <c r="B6709" s="82"/>
      <c r="C6709" s="82">
        <v>2018</v>
      </c>
      <c r="D6709" s="82" t="s">
        <v>115</v>
      </c>
      <c r="E6709" s="82" t="s">
        <v>116</v>
      </c>
      <c r="F6709" s="36" t="s">
        <v>28</v>
      </c>
      <c r="G6709" s="82" t="s">
        <v>8525</v>
      </c>
      <c r="H6709" s="82" t="s">
        <v>9190</v>
      </c>
      <c r="I6709" s="87">
        <v>1</v>
      </c>
      <c r="J6709" s="21">
        <v>11</v>
      </c>
      <c r="K6709" s="87">
        <v>0</v>
      </c>
      <c r="L6709" s="87">
        <v>0</v>
      </c>
      <c r="M6709" s="87">
        <v>0</v>
      </c>
      <c r="N6709" s="25">
        <v>0</v>
      </c>
      <c r="O6709" s="32">
        <v>0.32006600000000002</v>
      </c>
      <c r="P6709" s="8" t="s">
        <v>99</v>
      </c>
    </row>
    <row r="6710" spans="1:16" ht="72" x14ac:dyDescent="0.25">
      <c r="A6710" s="19">
        <v>43146</v>
      </c>
      <c r="B6710" s="82"/>
      <c r="C6710" s="82">
        <v>2018</v>
      </c>
      <c r="D6710" s="82" t="s">
        <v>115</v>
      </c>
      <c r="E6710" s="82" t="s">
        <v>116</v>
      </c>
      <c r="F6710" s="36" t="s">
        <v>47</v>
      </c>
      <c r="G6710" s="82" t="s">
        <v>629</v>
      </c>
      <c r="H6710" s="82" t="s">
        <v>9191</v>
      </c>
      <c r="I6710" s="87">
        <v>2</v>
      </c>
      <c r="J6710" s="21">
        <v>14</v>
      </c>
      <c r="K6710" s="87">
        <v>0</v>
      </c>
      <c r="L6710" s="87">
        <v>0</v>
      </c>
      <c r="M6710" s="87">
        <v>0</v>
      </c>
      <c r="N6710" s="25">
        <v>0</v>
      </c>
      <c r="O6710" s="32">
        <v>0.66</v>
      </c>
      <c r="P6710" s="8" t="s">
        <v>99</v>
      </c>
    </row>
    <row r="6711" spans="1:16" ht="120" x14ac:dyDescent="0.25">
      <c r="A6711" s="19">
        <v>43152</v>
      </c>
      <c r="B6711" s="82"/>
      <c r="C6711" s="82">
        <v>2018</v>
      </c>
      <c r="D6711" s="82" t="s">
        <v>13</v>
      </c>
      <c r="E6711" s="82" t="s">
        <v>125</v>
      </c>
      <c r="F6711" s="36" t="s">
        <v>30</v>
      </c>
      <c r="G6711" s="82" t="s">
        <v>5302</v>
      </c>
      <c r="H6711" s="82" t="s">
        <v>9192</v>
      </c>
      <c r="I6711" s="87">
        <v>0</v>
      </c>
      <c r="J6711" s="21">
        <v>20</v>
      </c>
      <c r="K6711" s="87">
        <v>0</v>
      </c>
      <c r="L6711" s="87">
        <v>0</v>
      </c>
      <c r="M6711" s="87">
        <v>0</v>
      </c>
      <c r="N6711" s="25">
        <v>0</v>
      </c>
      <c r="O6711" s="32">
        <v>0.42482700000000001</v>
      </c>
      <c r="P6711" s="8" t="s">
        <v>99</v>
      </c>
    </row>
    <row r="6712" spans="1:16" ht="60" x14ac:dyDescent="0.25">
      <c r="A6712" s="19">
        <v>43152</v>
      </c>
      <c r="B6712" s="82"/>
      <c r="C6712" s="82">
        <v>2018</v>
      </c>
      <c r="D6712" s="82" t="s">
        <v>115</v>
      </c>
      <c r="E6712" s="82" t="s">
        <v>116</v>
      </c>
      <c r="F6712" s="36" t="s">
        <v>97</v>
      </c>
      <c r="G6712" s="82" t="s">
        <v>7797</v>
      </c>
      <c r="H6712" s="82" t="s">
        <v>9193</v>
      </c>
      <c r="I6712" s="87">
        <v>1</v>
      </c>
      <c r="J6712" s="21">
        <v>21</v>
      </c>
      <c r="K6712" s="87">
        <v>0</v>
      </c>
      <c r="L6712" s="87">
        <v>0</v>
      </c>
      <c r="M6712" s="87">
        <v>0</v>
      </c>
      <c r="N6712" s="25">
        <v>0</v>
      </c>
      <c r="O6712" s="32">
        <v>0.66720000000000002</v>
      </c>
      <c r="P6712" s="8" t="s">
        <v>99</v>
      </c>
    </row>
    <row r="6713" spans="1:16" ht="144" x14ac:dyDescent="0.25">
      <c r="A6713" s="19">
        <v>43157</v>
      </c>
      <c r="B6713" s="82"/>
      <c r="C6713" s="82">
        <v>2018</v>
      </c>
      <c r="D6713" s="82" t="s">
        <v>13</v>
      </c>
      <c r="E6713" s="82" t="s">
        <v>112</v>
      </c>
      <c r="F6713" s="36" t="s">
        <v>155</v>
      </c>
      <c r="G6713" s="82" t="s">
        <v>5552</v>
      </c>
      <c r="H6713" s="82" t="s">
        <v>9194</v>
      </c>
      <c r="I6713" s="87">
        <v>0</v>
      </c>
      <c r="J6713" s="21">
        <v>18</v>
      </c>
      <c r="K6713" s="87">
        <v>0</v>
      </c>
      <c r="L6713" s="87">
        <v>0</v>
      </c>
      <c r="M6713" s="87">
        <v>0</v>
      </c>
      <c r="N6713" s="25">
        <v>0</v>
      </c>
      <c r="O6713" s="32">
        <v>0.76454100000000003</v>
      </c>
      <c r="P6713" s="8" t="s">
        <v>99</v>
      </c>
    </row>
    <row r="6714" spans="1:16" ht="96" x14ac:dyDescent="0.25">
      <c r="A6714" s="19">
        <v>43157</v>
      </c>
      <c r="B6714" s="82"/>
      <c r="C6714" s="82">
        <v>2018</v>
      </c>
      <c r="D6714" s="82" t="s">
        <v>13</v>
      </c>
      <c r="E6714" s="82" t="s">
        <v>125</v>
      </c>
      <c r="F6714" s="36" t="s">
        <v>28</v>
      </c>
      <c r="G6714" s="82" t="s">
        <v>9175</v>
      </c>
      <c r="H6714" s="82" t="s">
        <v>9195</v>
      </c>
      <c r="I6714" s="87">
        <v>0</v>
      </c>
      <c r="J6714" s="21">
        <v>601</v>
      </c>
      <c r="K6714" s="87">
        <v>0</v>
      </c>
      <c r="L6714" s="87">
        <v>0</v>
      </c>
      <c r="M6714" s="87">
        <v>0</v>
      </c>
      <c r="N6714" s="25">
        <v>0</v>
      </c>
      <c r="O6714" s="32">
        <v>0.22734499999999999</v>
      </c>
      <c r="P6714" s="8" t="s">
        <v>99</v>
      </c>
    </row>
    <row r="6715" spans="1:16" ht="108" x14ac:dyDescent="0.25">
      <c r="A6715" s="19">
        <v>43157</v>
      </c>
      <c r="B6715" s="82"/>
      <c r="C6715" s="82">
        <v>2018</v>
      </c>
      <c r="D6715" s="82" t="s">
        <v>13</v>
      </c>
      <c r="E6715" s="82" t="s">
        <v>112</v>
      </c>
      <c r="F6715" s="36" t="s">
        <v>55</v>
      </c>
      <c r="G6715" s="82" t="s">
        <v>242</v>
      </c>
      <c r="H6715" s="82" t="s">
        <v>9196</v>
      </c>
      <c r="I6715" s="87">
        <v>0</v>
      </c>
      <c r="J6715" s="21">
        <v>123</v>
      </c>
      <c r="K6715" s="87">
        <v>0</v>
      </c>
      <c r="L6715" s="87">
        <v>0</v>
      </c>
      <c r="M6715" s="87">
        <v>0</v>
      </c>
      <c r="N6715" s="25">
        <v>0</v>
      </c>
      <c r="O6715" s="32">
        <v>6.9535E-2</v>
      </c>
      <c r="P6715" s="8" t="s">
        <v>99</v>
      </c>
    </row>
    <row r="6716" spans="1:16" ht="60" x14ac:dyDescent="0.25">
      <c r="A6716" s="19">
        <v>43157</v>
      </c>
      <c r="B6716" s="82"/>
      <c r="C6716" s="82">
        <v>2018</v>
      </c>
      <c r="D6716" s="82" t="s">
        <v>115</v>
      </c>
      <c r="E6716" s="82" t="s">
        <v>116</v>
      </c>
      <c r="F6716" s="36" t="s">
        <v>97</v>
      </c>
      <c r="G6716" s="82" t="s">
        <v>3372</v>
      </c>
      <c r="H6716" s="82" t="s">
        <v>9197</v>
      </c>
      <c r="I6716" s="87">
        <v>3</v>
      </c>
      <c r="J6716" s="21">
        <v>5</v>
      </c>
      <c r="K6716" s="87">
        <v>0</v>
      </c>
      <c r="L6716" s="87">
        <v>0</v>
      </c>
      <c r="M6716" s="87">
        <v>0</v>
      </c>
      <c r="N6716" s="25">
        <v>0</v>
      </c>
      <c r="O6716" s="32">
        <v>0.65100000000000002</v>
      </c>
      <c r="P6716" s="8" t="s">
        <v>99</v>
      </c>
    </row>
    <row r="6717" spans="1:16" ht="48" x14ac:dyDescent="0.25">
      <c r="A6717" s="19">
        <v>43158</v>
      </c>
      <c r="B6717" s="82"/>
      <c r="C6717" s="82">
        <v>2018</v>
      </c>
      <c r="D6717" s="82" t="s">
        <v>13</v>
      </c>
      <c r="E6717" s="82" t="s">
        <v>112</v>
      </c>
      <c r="F6717" s="36" t="s">
        <v>51</v>
      </c>
      <c r="G6717" s="82" t="s">
        <v>9171</v>
      </c>
      <c r="H6717" s="82" t="s">
        <v>9198</v>
      </c>
      <c r="I6717" s="87">
        <v>2</v>
      </c>
      <c r="J6717" s="21">
        <v>5</v>
      </c>
      <c r="K6717" s="87">
        <v>1</v>
      </c>
      <c r="L6717" s="87">
        <v>0</v>
      </c>
      <c r="M6717" s="87">
        <v>0</v>
      </c>
      <c r="N6717" s="25">
        <v>0</v>
      </c>
      <c r="O6717" s="32">
        <v>2.7000000000000001E-3</v>
      </c>
      <c r="P6717" s="8" t="s">
        <v>99</v>
      </c>
    </row>
    <row r="6718" spans="1:16" ht="108" x14ac:dyDescent="0.25">
      <c r="A6718" s="19">
        <v>43159</v>
      </c>
      <c r="B6718" s="82"/>
      <c r="C6718" s="82">
        <v>2018</v>
      </c>
      <c r="D6718" s="82" t="s">
        <v>13</v>
      </c>
      <c r="E6718" s="82" t="s">
        <v>149</v>
      </c>
      <c r="F6718" s="36" t="s">
        <v>165</v>
      </c>
      <c r="G6718" s="82" t="s">
        <v>603</v>
      </c>
      <c r="H6718" s="82" t="s">
        <v>9199</v>
      </c>
      <c r="I6718" s="87">
        <v>0</v>
      </c>
      <c r="J6718" s="21">
        <v>500</v>
      </c>
      <c r="K6718" s="87">
        <v>0</v>
      </c>
      <c r="L6718" s="87">
        <v>0</v>
      </c>
      <c r="M6718" s="87">
        <v>0</v>
      </c>
      <c r="N6718" s="25">
        <v>0</v>
      </c>
      <c r="O6718" s="32">
        <v>0</v>
      </c>
      <c r="P6718" s="8" t="s">
        <v>99</v>
      </c>
    </row>
    <row r="6719" spans="1:16" ht="84" x14ac:dyDescent="0.25">
      <c r="A6719" s="19">
        <v>43159</v>
      </c>
      <c r="B6719" s="82"/>
      <c r="C6719" s="82">
        <v>2018</v>
      </c>
      <c r="D6719" s="82" t="s">
        <v>13</v>
      </c>
      <c r="E6719" s="82" t="s">
        <v>112</v>
      </c>
      <c r="F6719" s="36" t="s">
        <v>19</v>
      </c>
      <c r="G6719" s="82" t="s">
        <v>641</v>
      </c>
      <c r="H6719" s="82" t="s">
        <v>9200</v>
      </c>
      <c r="I6719" s="87">
        <v>0</v>
      </c>
      <c r="J6719" s="21">
        <v>174</v>
      </c>
      <c r="K6719" s="87">
        <v>0</v>
      </c>
      <c r="L6719" s="87">
        <v>0</v>
      </c>
      <c r="M6719" s="87">
        <v>0</v>
      </c>
      <c r="N6719" s="25">
        <v>0</v>
      </c>
      <c r="O6719" s="32">
        <v>0</v>
      </c>
      <c r="P6719" s="8" t="s">
        <v>99</v>
      </c>
    </row>
    <row r="6720" spans="1:16" ht="60" x14ac:dyDescent="0.25">
      <c r="A6720" s="19">
        <v>43160</v>
      </c>
      <c r="B6720" s="82"/>
      <c r="C6720" s="82">
        <v>2018</v>
      </c>
      <c r="D6720" s="82" t="s">
        <v>115</v>
      </c>
      <c r="E6720" s="82" t="s">
        <v>116</v>
      </c>
      <c r="F6720" s="82" t="s">
        <v>100</v>
      </c>
      <c r="G6720" s="82" t="s">
        <v>8189</v>
      </c>
      <c r="H6720" s="82" t="s">
        <v>9201</v>
      </c>
      <c r="I6720" s="87">
        <v>7</v>
      </c>
      <c r="J6720" s="21">
        <v>15</v>
      </c>
      <c r="K6720" s="87">
        <v>0</v>
      </c>
      <c r="L6720" s="87">
        <v>0</v>
      </c>
      <c r="M6720" s="87">
        <v>0</v>
      </c>
      <c r="N6720" s="25">
        <v>0</v>
      </c>
      <c r="O6720" s="32">
        <v>0.26204699999999997</v>
      </c>
      <c r="P6720" s="8" t="s">
        <v>99</v>
      </c>
    </row>
    <row r="6721" spans="1:16" ht="132" x14ac:dyDescent="0.25">
      <c r="A6721" s="19">
        <v>43161</v>
      </c>
      <c r="B6721" s="82"/>
      <c r="C6721" s="82">
        <v>2018</v>
      </c>
      <c r="D6721" s="82" t="s">
        <v>115</v>
      </c>
      <c r="E6721" s="82" t="s">
        <v>116</v>
      </c>
      <c r="F6721" s="36" t="s">
        <v>69</v>
      </c>
      <c r="G6721" s="82" t="s">
        <v>1099</v>
      </c>
      <c r="H6721" s="82" t="s">
        <v>9202</v>
      </c>
      <c r="I6721" s="87">
        <v>0</v>
      </c>
      <c r="J6721" s="21">
        <v>1800</v>
      </c>
      <c r="K6721" s="87">
        <v>0</v>
      </c>
      <c r="L6721" s="87">
        <v>0</v>
      </c>
      <c r="M6721" s="87">
        <v>0</v>
      </c>
      <c r="N6721" s="25">
        <v>0</v>
      </c>
      <c r="O6721" s="32">
        <v>9.0905086499435947E-2</v>
      </c>
      <c r="P6721" s="8" t="s">
        <v>99</v>
      </c>
    </row>
    <row r="6722" spans="1:16" ht="108" x14ac:dyDescent="0.25">
      <c r="A6722" s="19">
        <v>43163</v>
      </c>
      <c r="B6722" s="82"/>
      <c r="C6722" s="82">
        <v>2018</v>
      </c>
      <c r="D6722" s="82" t="s">
        <v>115</v>
      </c>
      <c r="E6722" s="82" t="s">
        <v>116</v>
      </c>
      <c r="F6722" s="36" t="s">
        <v>42</v>
      </c>
      <c r="G6722" s="82" t="s">
        <v>9203</v>
      </c>
      <c r="H6722" s="82" t="s">
        <v>9204</v>
      </c>
      <c r="I6722" s="87">
        <v>0</v>
      </c>
      <c r="J6722" s="87">
        <v>0</v>
      </c>
      <c r="K6722" s="87">
        <v>0</v>
      </c>
      <c r="L6722" s="87">
        <v>0</v>
      </c>
      <c r="M6722" s="87">
        <v>0</v>
      </c>
      <c r="N6722" s="25">
        <v>0</v>
      </c>
      <c r="O6722" s="32">
        <v>1.013313294117647</v>
      </c>
      <c r="P6722" s="8" t="s">
        <v>99</v>
      </c>
    </row>
    <row r="6723" spans="1:16" ht="168" x14ac:dyDescent="0.25">
      <c r="A6723" s="19">
        <v>43164</v>
      </c>
      <c r="B6723" s="82"/>
      <c r="C6723" s="82">
        <v>2018</v>
      </c>
      <c r="D6723" s="82" t="s">
        <v>13</v>
      </c>
      <c r="E6723" s="82" t="s">
        <v>112</v>
      </c>
      <c r="F6723" s="36" t="s">
        <v>69</v>
      </c>
      <c r="G6723" s="82" t="s">
        <v>9205</v>
      </c>
      <c r="H6723" s="82" t="s">
        <v>9206</v>
      </c>
      <c r="I6723" s="87">
        <v>0</v>
      </c>
      <c r="J6723" s="21">
        <v>600</v>
      </c>
      <c r="K6723" s="87">
        <v>0</v>
      </c>
      <c r="L6723" s="87">
        <v>0</v>
      </c>
      <c r="M6723" s="87">
        <v>0</v>
      </c>
      <c r="N6723" s="25">
        <v>0</v>
      </c>
      <c r="O6723" s="32">
        <v>0</v>
      </c>
      <c r="P6723" s="8" t="s">
        <v>99</v>
      </c>
    </row>
    <row r="6724" spans="1:16" ht="96" x14ac:dyDescent="0.25">
      <c r="A6724" s="19">
        <v>43166</v>
      </c>
      <c r="B6724" s="82"/>
      <c r="C6724" s="82">
        <v>2018</v>
      </c>
      <c r="D6724" s="82" t="s">
        <v>13</v>
      </c>
      <c r="E6724" s="82" t="s">
        <v>112</v>
      </c>
      <c r="F6724" s="36" t="s">
        <v>55</v>
      </c>
      <c r="G6724" s="82" t="s">
        <v>9207</v>
      </c>
      <c r="H6724" s="82" t="s">
        <v>9208</v>
      </c>
      <c r="I6724" s="87">
        <v>0</v>
      </c>
      <c r="J6724" s="21">
        <v>24</v>
      </c>
      <c r="K6724" s="87">
        <v>0</v>
      </c>
      <c r="L6724" s="87">
        <v>0</v>
      </c>
      <c r="M6724" s="87">
        <v>0</v>
      </c>
      <c r="N6724" s="25">
        <v>0</v>
      </c>
      <c r="O6724" s="32">
        <v>0.26700699999999999</v>
      </c>
      <c r="P6724" s="8" t="s">
        <v>99</v>
      </c>
    </row>
    <row r="6725" spans="1:16" ht="60" x14ac:dyDescent="0.25">
      <c r="A6725" s="19">
        <v>43166</v>
      </c>
      <c r="B6725" s="82"/>
      <c r="C6725" s="82">
        <v>2018</v>
      </c>
      <c r="D6725" s="82" t="s">
        <v>13</v>
      </c>
      <c r="E6725" s="82" t="s">
        <v>112</v>
      </c>
      <c r="F6725" s="36" t="s">
        <v>51</v>
      </c>
      <c r="G6725" s="82" t="s">
        <v>9171</v>
      </c>
      <c r="H6725" s="82" t="s">
        <v>9209</v>
      </c>
      <c r="I6725" s="87">
        <v>1</v>
      </c>
      <c r="J6725" s="21">
        <v>1</v>
      </c>
      <c r="K6725" s="87">
        <v>0</v>
      </c>
      <c r="L6725" s="87">
        <v>0</v>
      </c>
      <c r="M6725" s="87">
        <v>0</v>
      </c>
      <c r="N6725" s="25">
        <v>0</v>
      </c>
      <c r="O6725" s="32">
        <v>0</v>
      </c>
      <c r="P6725" s="8" t="s">
        <v>99</v>
      </c>
    </row>
    <row r="6726" spans="1:16" ht="120" x14ac:dyDescent="0.25">
      <c r="A6726" s="19">
        <v>43168</v>
      </c>
      <c r="B6726" s="82"/>
      <c r="C6726" s="82">
        <v>2018</v>
      </c>
      <c r="D6726" s="82" t="s">
        <v>13</v>
      </c>
      <c r="E6726" s="82" t="s">
        <v>112</v>
      </c>
      <c r="F6726" s="36" t="s">
        <v>19</v>
      </c>
      <c r="G6726" s="82" t="s">
        <v>8849</v>
      </c>
      <c r="H6726" s="82" t="s">
        <v>9210</v>
      </c>
      <c r="I6726" s="87">
        <v>0</v>
      </c>
      <c r="J6726" s="87">
        <v>0</v>
      </c>
      <c r="K6726" s="87">
        <v>0</v>
      </c>
      <c r="L6726" s="87">
        <v>0</v>
      </c>
      <c r="M6726" s="87">
        <v>0</v>
      </c>
      <c r="N6726" s="25">
        <v>0</v>
      </c>
      <c r="O6726" s="32">
        <v>0.70512600674778403</v>
      </c>
      <c r="P6726" s="8" t="s">
        <v>99</v>
      </c>
    </row>
    <row r="6727" spans="1:16" ht="132" x14ac:dyDescent="0.25">
      <c r="A6727" s="19">
        <v>43168</v>
      </c>
      <c r="B6727" s="82"/>
      <c r="C6727" s="82">
        <v>2018</v>
      </c>
      <c r="D6727" s="82" t="s">
        <v>13</v>
      </c>
      <c r="E6727" s="82" t="s">
        <v>112</v>
      </c>
      <c r="F6727" s="36" t="s">
        <v>51</v>
      </c>
      <c r="G6727" s="82" t="s">
        <v>9211</v>
      </c>
      <c r="H6727" s="82" t="s">
        <v>9212</v>
      </c>
      <c r="I6727" s="87">
        <v>0</v>
      </c>
      <c r="J6727" s="21">
        <v>1</v>
      </c>
      <c r="K6727" s="87">
        <v>0</v>
      </c>
      <c r="L6727" s="87">
        <v>0</v>
      </c>
      <c r="M6727" s="87">
        <v>0</v>
      </c>
      <c r="N6727" s="25">
        <v>0</v>
      </c>
      <c r="O6727" s="32">
        <v>0.01</v>
      </c>
      <c r="P6727" s="8" t="s">
        <v>99</v>
      </c>
    </row>
    <row r="6728" spans="1:16" ht="144" x14ac:dyDescent="0.25">
      <c r="A6728" s="19">
        <v>43169</v>
      </c>
      <c r="B6728" s="82"/>
      <c r="C6728" s="82">
        <v>2018</v>
      </c>
      <c r="D6728" s="82" t="s">
        <v>13</v>
      </c>
      <c r="E6728" s="82" t="s">
        <v>112</v>
      </c>
      <c r="F6728" s="36" t="s">
        <v>19</v>
      </c>
      <c r="G6728" s="82" t="s">
        <v>9213</v>
      </c>
      <c r="H6728" s="82" t="s">
        <v>9214</v>
      </c>
      <c r="I6728" s="87">
        <v>0</v>
      </c>
      <c r="J6728" s="87">
        <v>0</v>
      </c>
      <c r="K6728" s="87">
        <v>0</v>
      </c>
      <c r="L6728" s="87">
        <v>0</v>
      </c>
      <c r="M6728" s="87">
        <v>0</v>
      </c>
      <c r="N6728" s="25">
        <v>0</v>
      </c>
      <c r="O6728" s="32">
        <v>0.01</v>
      </c>
      <c r="P6728" s="8" t="s">
        <v>99</v>
      </c>
    </row>
    <row r="6729" spans="1:16" ht="72" x14ac:dyDescent="0.25">
      <c r="A6729" s="19">
        <v>43169</v>
      </c>
      <c r="B6729" s="82"/>
      <c r="C6729" s="82">
        <v>2018</v>
      </c>
      <c r="D6729" s="82" t="s">
        <v>115</v>
      </c>
      <c r="E6729" s="82" t="s">
        <v>116</v>
      </c>
      <c r="F6729" s="36" t="s">
        <v>155</v>
      </c>
      <c r="G6729" s="82" t="s">
        <v>6569</v>
      </c>
      <c r="H6729" s="82" t="s">
        <v>9215</v>
      </c>
      <c r="I6729" s="87">
        <v>4</v>
      </c>
      <c r="J6729" s="21">
        <v>18</v>
      </c>
      <c r="K6729" s="87">
        <v>0</v>
      </c>
      <c r="L6729" s="87">
        <v>0</v>
      </c>
      <c r="M6729" s="87">
        <v>0</v>
      </c>
      <c r="N6729" s="25">
        <v>0</v>
      </c>
      <c r="O6729" s="32">
        <v>0.30713699999999999</v>
      </c>
      <c r="P6729" s="8" t="s">
        <v>99</v>
      </c>
    </row>
    <row r="6730" spans="1:16" ht="60" x14ac:dyDescent="0.25">
      <c r="A6730" s="19">
        <v>43171</v>
      </c>
      <c r="B6730" s="82"/>
      <c r="C6730" s="82">
        <v>2018</v>
      </c>
      <c r="D6730" s="82" t="s">
        <v>13</v>
      </c>
      <c r="E6730" s="82" t="s">
        <v>125</v>
      </c>
      <c r="F6730" s="82" t="s">
        <v>100</v>
      </c>
      <c r="G6730" s="82" t="s">
        <v>9216</v>
      </c>
      <c r="H6730" s="82" t="s">
        <v>9217</v>
      </c>
      <c r="I6730" s="87">
        <v>0</v>
      </c>
      <c r="J6730" s="21">
        <v>1</v>
      </c>
      <c r="K6730" s="87">
        <v>1</v>
      </c>
      <c r="L6730" s="87">
        <v>0</v>
      </c>
      <c r="M6730" s="87">
        <v>0</v>
      </c>
      <c r="N6730" s="25">
        <v>0</v>
      </c>
      <c r="O6730" s="32">
        <v>7.0600000000000003E-3</v>
      </c>
      <c r="P6730" s="8" t="s">
        <v>99</v>
      </c>
    </row>
    <row r="6731" spans="1:16" ht="48" x14ac:dyDescent="0.25">
      <c r="A6731" s="19">
        <v>43172</v>
      </c>
      <c r="B6731" s="82"/>
      <c r="C6731" s="82">
        <v>2018</v>
      </c>
      <c r="D6731" s="82" t="s">
        <v>13</v>
      </c>
      <c r="E6731" s="82" t="s">
        <v>112</v>
      </c>
      <c r="F6731" s="36" t="s">
        <v>62</v>
      </c>
      <c r="G6731" s="82" t="s">
        <v>585</v>
      </c>
      <c r="H6731" s="82" t="s">
        <v>9218</v>
      </c>
      <c r="I6731" s="87">
        <v>2</v>
      </c>
      <c r="J6731" s="21">
        <v>16</v>
      </c>
      <c r="K6731" s="87">
        <v>1</v>
      </c>
      <c r="L6731" s="87">
        <v>0</v>
      </c>
      <c r="M6731" s="87">
        <v>0</v>
      </c>
      <c r="N6731" s="25">
        <v>0</v>
      </c>
      <c r="O6731" s="32">
        <v>2.734E-2</v>
      </c>
      <c r="P6731" s="8" t="s">
        <v>99</v>
      </c>
    </row>
    <row r="6732" spans="1:16" ht="48" x14ac:dyDescent="0.25">
      <c r="A6732" s="19">
        <v>43172</v>
      </c>
      <c r="B6732" s="82"/>
      <c r="C6732" s="82">
        <v>2018</v>
      </c>
      <c r="D6732" s="82" t="s">
        <v>13</v>
      </c>
      <c r="E6732" s="82" t="s">
        <v>112</v>
      </c>
      <c r="F6732" s="36" t="s">
        <v>75</v>
      </c>
      <c r="G6732" s="82" t="s">
        <v>272</v>
      </c>
      <c r="H6732" s="82" t="s">
        <v>9219</v>
      </c>
      <c r="I6732" s="87">
        <v>0</v>
      </c>
      <c r="J6732" s="21">
        <v>40</v>
      </c>
      <c r="K6732" s="87">
        <v>9</v>
      </c>
      <c r="L6732" s="87">
        <v>0</v>
      </c>
      <c r="M6732" s="87">
        <v>0</v>
      </c>
      <c r="N6732" s="25">
        <v>0</v>
      </c>
      <c r="O6732" s="32">
        <v>4.9500000000000002E-2</v>
      </c>
      <c r="P6732" s="8" t="s">
        <v>99</v>
      </c>
    </row>
    <row r="6733" spans="1:16" ht="84" x14ac:dyDescent="0.25">
      <c r="A6733" s="19">
        <v>43172</v>
      </c>
      <c r="B6733" s="82"/>
      <c r="C6733" s="82">
        <v>2018</v>
      </c>
      <c r="D6733" s="82" t="s">
        <v>13</v>
      </c>
      <c r="E6733" s="82" t="s">
        <v>112</v>
      </c>
      <c r="F6733" s="36" t="s">
        <v>165</v>
      </c>
      <c r="G6733" s="82" t="s">
        <v>8628</v>
      </c>
      <c r="H6733" s="82" t="s">
        <v>9220</v>
      </c>
      <c r="I6733" s="87">
        <v>0</v>
      </c>
      <c r="J6733" s="21">
        <v>200</v>
      </c>
      <c r="K6733" s="87">
        <v>0</v>
      </c>
      <c r="L6733" s="87">
        <v>0</v>
      </c>
      <c r="M6733" s="87">
        <v>0</v>
      </c>
      <c r="N6733" s="25">
        <v>0</v>
      </c>
      <c r="O6733" s="32">
        <v>0</v>
      </c>
      <c r="P6733" s="8" t="s">
        <v>99</v>
      </c>
    </row>
    <row r="6734" spans="1:16" ht="60" x14ac:dyDescent="0.25">
      <c r="A6734" s="19">
        <v>43174</v>
      </c>
      <c r="B6734" s="82"/>
      <c r="C6734" s="82">
        <v>2018</v>
      </c>
      <c r="D6734" s="82" t="s">
        <v>115</v>
      </c>
      <c r="E6734" s="82" t="s">
        <v>116</v>
      </c>
      <c r="F6734" s="36" t="s">
        <v>55</v>
      </c>
      <c r="G6734" s="82" t="s">
        <v>1474</v>
      </c>
      <c r="H6734" s="82" t="s">
        <v>9221</v>
      </c>
      <c r="I6734" s="87">
        <v>0</v>
      </c>
      <c r="J6734" s="21">
        <v>2</v>
      </c>
      <c r="K6734" s="87">
        <v>0</v>
      </c>
      <c r="L6734" s="87">
        <v>0</v>
      </c>
      <c r="M6734" s="87">
        <v>0</v>
      </c>
      <c r="N6734" s="25">
        <v>0</v>
      </c>
      <c r="O6734" s="32">
        <v>4.4917779160159359</v>
      </c>
      <c r="P6734" s="8" t="s">
        <v>99</v>
      </c>
    </row>
    <row r="6735" spans="1:16" ht="48" x14ac:dyDescent="0.25">
      <c r="A6735" s="19">
        <v>43175</v>
      </c>
      <c r="B6735" s="82"/>
      <c r="C6735" s="82">
        <v>2018</v>
      </c>
      <c r="D6735" s="11" t="s">
        <v>34</v>
      </c>
      <c r="E6735" s="82" t="s">
        <v>333</v>
      </c>
      <c r="F6735" s="36" t="s">
        <v>36</v>
      </c>
      <c r="G6735" s="82" t="s">
        <v>296</v>
      </c>
      <c r="H6735" s="82" t="s">
        <v>9222</v>
      </c>
      <c r="I6735" s="87">
        <v>0</v>
      </c>
      <c r="J6735" s="21">
        <v>164</v>
      </c>
      <c r="K6735" s="87">
        <v>41</v>
      </c>
      <c r="L6735" s="87">
        <v>0</v>
      </c>
      <c r="M6735" s="87">
        <v>0</v>
      </c>
      <c r="N6735" s="25">
        <v>0</v>
      </c>
      <c r="O6735" s="32">
        <v>2.87E-2</v>
      </c>
      <c r="P6735" s="8" t="s">
        <v>99</v>
      </c>
    </row>
    <row r="6736" spans="1:16" ht="84" x14ac:dyDescent="0.25">
      <c r="A6736" s="19">
        <v>43175</v>
      </c>
      <c r="B6736" s="82"/>
      <c r="C6736" s="82">
        <v>2018</v>
      </c>
      <c r="D6736" s="82" t="s">
        <v>13</v>
      </c>
      <c r="E6736" s="82" t="s">
        <v>125</v>
      </c>
      <c r="F6736" s="36" t="s">
        <v>55</v>
      </c>
      <c r="G6736" s="82" t="s">
        <v>2501</v>
      </c>
      <c r="H6736" s="82" t="s">
        <v>9223</v>
      </c>
      <c r="I6736" s="87">
        <v>1</v>
      </c>
      <c r="J6736" s="21">
        <v>2</v>
      </c>
      <c r="K6736" s="87">
        <v>0</v>
      </c>
      <c r="L6736" s="87">
        <v>0</v>
      </c>
      <c r="M6736" s="87">
        <v>0</v>
      </c>
      <c r="N6736" s="25">
        <v>0</v>
      </c>
      <c r="O6736" s="32">
        <v>0.21734500000000001</v>
      </c>
      <c r="P6736" s="8" t="s">
        <v>99</v>
      </c>
    </row>
    <row r="6737" spans="1:16" ht="84" x14ac:dyDescent="0.25">
      <c r="A6737" s="19">
        <v>43177</v>
      </c>
      <c r="B6737" s="82"/>
      <c r="C6737" s="82">
        <v>2018</v>
      </c>
      <c r="D6737" s="82" t="s">
        <v>13</v>
      </c>
      <c r="E6737" s="82" t="s">
        <v>125</v>
      </c>
      <c r="F6737" s="36" t="s">
        <v>59</v>
      </c>
      <c r="G6737" s="82" t="s">
        <v>8784</v>
      </c>
      <c r="H6737" s="82" t="s">
        <v>9224</v>
      </c>
      <c r="I6737" s="87">
        <v>0</v>
      </c>
      <c r="J6737" s="21">
        <v>7</v>
      </c>
      <c r="K6737" s="87">
        <v>0</v>
      </c>
      <c r="L6737" s="87">
        <v>0</v>
      </c>
      <c r="M6737" s="87">
        <v>0</v>
      </c>
      <c r="N6737" s="25">
        <v>0</v>
      </c>
      <c r="O6737" s="32">
        <v>0</v>
      </c>
      <c r="P6737" s="8" t="s">
        <v>99</v>
      </c>
    </row>
    <row r="6738" spans="1:16" ht="96" x14ac:dyDescent="0.25">
      <c r="A6738" s="19">
        <v>43177</v>
      </c>
      <c r="B6738" s="82"/>
      <c r="C6738" s="82">
        <v>2018</v>
      </c>
      <c r="D6738" s="82" t="s">
        <v>115</v>
      </c>
      <c r="E6738" s="82" t="s">
        <v>116</v>
      </c>
      <c r="F6738" s="36" t="s">
        <v>162</v>
      </c>
      <c r="G6738" s="82" t="s">
        <v>945</v>
      </c>
      <c r="H6738" s="82" t="s">
        <v>9225</v>
      </c>
      <c r="I6738" s="87">
        <v>0</v>
      </c>
      <c r="J6738" s="21">
        <v>31</v>
      </c>
      <c r="K6738" s="87">
        <v>0</v>
      </c>
      <c r="L6738" s="87">
        <v>0</v>
      </c>
      <c r="M6738" s="87">
        <v>0</v>
      </c>
      <c r="N6738" s="25">
        <v>0</v>
      </c>
      <c r="O6738" s="32">
        <v>9.282E-2</v>
      </c>
      <c r="P6738" s="8" t="s">
        <v>99</v>
      </c>
    </row>
    <row r="6739" spans="1:16" ht="60" x14ac:dyDescent="0.25">
      <c r="A6739" s="19">
        <v>43180</v>
      </c>
      <c r="B6739" s="82"/>
      <c r="C6739" s="82">
        <v>2018</v>
      </c>
      <c r="D6739" s="82" t="s">
        <v>13</v>
      </c>
      <c r="E6739" s="82" t="s">
        <v>125</v>
      </c>
      <c r="F6739" s="36" t="s">
        <v>15</v>
      </c>
      <c r="G6739" s="82" t="s">
        <v>3901</v>
      </c>
      <c r="H6739" s="82" t="s">
        <v>9226</v>
      </c>
      <c r="I6739" s="87">
        <v>1</v>
      </c>
      <c r="J6739" s="21">
        <v>3</v>
      </c>
      <c r="K6739" s="87">
        <v>0</v>
      </c>
      <c r="L6739" s="87">
        <v>0</v>
      </c>
      <c r="M6739" s="87">
        <v>0</v>
      </c>
      <c r="N6739" s="25">
        <v>0</v>
      </c>
      <c r="O6739" s="32">
        <v>1.8E-3</v>
      </c>
      <c r="P6739" s="8" t="s">
        <v>99</v>
      </c>
    </row>
    <row r="6740" spans="1:16" ht="84" x14ac:dyDescent="0.25">
      <c r="A6740" s="19">
        <v>43182</v>
      </c>
      <c r="B6740" s="82"/>
      <c r="C6740" s="82">
        <v>2018</v>
      </c>
      <c r="D6740" s="82" t="s">
        <v>115</v>
      </c>
      <c r="E6740" s="82" t="s">
        <v>116</v>
      </c>
      <c r="F6740" s="36" t="s">
        <v>55</v>
      </c>
      <c r="G6740" s="82" t="s">
        <v>369</v>
      </c>
      <c r="H6740" s="82" t="s">
        <v>9227</v>
      </c>
      <c r="I6740" s="87">
        <v>4</v>
      </c>
      <c r="J6740" s="21">
        <v>18</v>
      </c>
      <c r="K6740" s="87">
        <v>0</v>
      </c>
      <c r="L6740" s="87">
        <v>0</v>
      </c>
      <c r="M6740" s="87">
        <v>0</v>
      </c>
      <c r="N6740" s="25">
        <v>0</v>
      </c>
      <c r="O6740" s="32">
        <v>0.11720999999999999</v>
      </c>
      <c r="P6740" s="8" t="s">
        <v>99</v>
      </c>
    </row>
    <row r="6741" spans="1:16" ht="72" x14ac:dyDescent="0.25">
      <c r="A6741" s="19">
        <v>43192</v>
      </c>
      <c r="B6741" s="82"/>
      <c r="C6741" s="82">
        <v>2018</v>
      </c>
      <c r="D6741" s="82" t="s">
        <v>13</v>
      </c>
      <c r="E6741" s="82" t="s">
        <v>125</v>
      </c>
      <c r="F6741" s="82" t="s">
        <v>598</v>
      </c>
      <c r="G6741" s="82" t="s">
        <v>2215</v>
      </c>
      <c r="H6741" s="82" t="s">
        <v>9228</v>
      </c>
      <c r="I6741" s="87">
        <v>0</v>
      </c>
      <c r="J6741" s="21">
        <v>100</v>
      </c>
      <c r="K6741" s="87">
        <v>0</v>
      </c>
      <c r="L6741" s="87">
        <v>0</v>
      </c>
      <c r="M6741" s="87">
        <v>0</v>
      </c>
      <c r="N6741" s="25">
        <v>0</v>
      </c>
      <c r="O6741" s="32">
        <v>0.01</v>
      </c>
      <c r="P6741" s="8" t="s">
        <v>99</v>
      </c>
    </row>
    <row r="6742" spans="1:16" ht="72" x14ac:dyDescent="0.25">
      <c r="A6742" s="19">
        <v>43192</v>
      </c>
      <c r="B6742" s="82"/>
      <c r="C6742" s="82">
        <v>2018</v>
      </c>
      <c r="D6742" s="82" t="s">
        <v>115</v>
      </c>
      <c r="E6742" s="82" t="s">
        <v>116</v>
      </c>
      <c r="F6742" s="36" t="s">
        <v>57</v>
      </c>
      <c r="G6742" s="82" t="s">
        <v>9229</v>
      </c>
      <c r="H6742" s="82" t="s">
        <v>9230</v>
      </c>
      <c r="I6742" s="87">
        <v>7</v>
      </c>
      <c r="J6742" s="21">
        <v>30</v>
      </c>
      <c r="K6742" s="87">
        <v>0</v>
      </c>
      <c r="L6742" s="87">
        <v>0</v>
      </c>
      <c r="M6742" s="87">
        <v>0</v>
      </c>
      <c r="N6742" s="25">
        <v>0</v>
      </c>
      <c r="O6742" s="32">
        <v>0.66990000000000005</v>
      </c>
      <c r="P6742" s="8" t="s">
        <v>99</v>
      </c>
    </row>
    <row r="6743" spans="1:16" ht="84" x14ac:dyDescent="0.25">
      <c r="A6743" s="19">
        <v>43192</v>
      </c>
      <c r="B6743" s="82"/>
      <c r="C6743" s="82">
        <v>2018</v>
      </c>
      <c r="D6743" s="82" t="s">
        <v>115</v>
      </c>
      <c r="E6743" s="82" t="s">
        <v>116</v>
      </c>
      <c r="F6743" s="82" t="s">
        <v>65</v>
      </c>
      <c r="G6743" s="82" t="s">
        <v>65</v>
      </c>
      <c r="H6743" s="82" t="s">
        <v>9231</v>
      </c>
      <c r="I6743" s="87">
        <v>2</v>
      </c>
      <c r="J6743" s="21">
        <v>36</v>
      </c>
      <c r="K6743" s="87">
        <v>0</v>
      </c>
      <c r="L6743" s="87">
        <v>0</v>
      </c>
      <c r="M6743" s="87">
        <v>0</v>
      </c>
      <c r="N6743" s="25">
        <v>0</v>
      </c>
      <c r="O6743" s="32">
        <v>0.92114700000000005</v>
      </c>
      <c r="P6743" s="8" t="s">
        <v>99</v>
      </c>
    </row>
    <row r="6744" spans="1:16" ht="72" x14ac:dyDescent="0.25">
      <c r="A6744" s="19">
        <v>43192</v>
      </c>
      <c r="B6744" s="82"/>
      <c r="C6744" s="82">
        <v>2018</v>
      </c>
      <c r="D6744" s="82" t="s">
        <v>115</v>
      </c>
      <c r="E6744" s="82" t="s">
        <v>116</v>
      </c>
      <c r="F6744" s="36" t="s">
        <v>51</v>
      </c>
      <c r="G6744" s="82" t="s">
        <v>1839</v>
      </c>
      <c r="H6744" s="82" t="s">
        <v>9232</v>
      </c>
      <c r="I6744" s="87">
        <v>0</v>
      </c>
      <c r="J6744" s="21">
        <v>42</v>
      </c>
      <c r="K6744" s="87">
        <v>0</v>
      </c>
      <c r="L6744" s="87">
        <v>0</v>
      </c>
      <c r="M6744" s="87">
        <v>0</v>
      </c>
      <c r="N6744" s="25">
        <v>0</v>
      </c>
      <c r="O6744" s="32">
        <v>0.45804</v>
      </c>
      <c r="P6744" s="8" t="s">
        <v>99</v>
      </c>
    </row>
    <row r="6745" spans="1:16" ht="60" x14ac:dyDescent="0.25">
      <c r="A6745" s="19">
        <v>43193</v>
      </c>
      <c r="B6745" s="82"/>
      <c r="C6745" s="82">
        <v>2018</v>
      </c>
      <c r="D6745" s="82" t="s">
        <v>13</v>
      </c>
      <c r="E6745" s="82" t="s">
        <v>173</v>
      </c>
      <c r="F6745" s="82" t="s">
        <v>100</v>
      </c>
      <c r="G6745" s="82" t="s">
        <v>9233</v>
      </c>
      <c r="H6745" s="82" t="s">
        <v>9234</v>
      </c>
      <c r="I6745" s="87">
        <v>1</v>
      </c>
      <c r="J6745" s="87">
        <v>0</v>
      </c>
      <c r="K6745" s="87">
        <v>0</v>
      </c>
      <c r="L6745" s="87">
        <v>0</v>
      </c>
      <c r="M6745" s="87">
        <v>0</v>
      </c>
      <c r="N6745" s="25">
        <v>0</v>
      </c>
      <c r="O6745" s="32">
        <v>0.23553691382387143</v>
      </c>
      <c r="P6745" s="8" t="s">
        <v>99</v>
      </c>
    </row>
    <row r="6746" spans="1:16" ht="60" x14ac:dyDescent="0.25">
      <c r="A6746" s="19">
        <v>43193</v>
      </c>
      <c r="B6746" s="82"/>
      <c r="C6746" s="82">
        <v>2018</v>
      </c>
      <c r="D6746" s="82" t="s">
        <v>115</v>
      </c>
      <c r="E6746" s="82" t="s">
        <v>116</v>
      </c>
      <c r="F6746" s="36" t="s">
        <v>62</v>
      </c>
      <c r="G6746" s="82" t="s">
        <v>9235</v>
      </c>
      <c r="H6746" s="82" t="s">
        <v>9236</v>
      </c>
      <c r="I6746" s="87">
        <v>1</v>
      </c>
      <c r="J6746" s="21">
        <v>26</v>
      </c>
      <c r="K6746" s="87">
        <v>0</v>
      </c>
      <c r="L6746" s="87">
        <v>0</v>
      </c>
      <c r="M6746" s="87">
        <v>0</v>
      </c>
      <c r="N6746" s="25">
        <v>0</v>
      </c>
      <c r="O6746" s="32">
        <v>8.7419999999999998E-2</v>
      </c>
      <c r="P6746" s="8" t="s">
        <v>99</v>
      </c>
    </row>
    <row r="6747" spans="1:16" ht="72" x14ac:dyDescent="0.25">
      <c r="A6747" s="19">
        <v>43193</v>
      </c>
      <c r="B6747" s="82"/>
      <c r="C6747" s="82">
        <v>2018</v>
      </c>
      <c r="D6747" s="82" t="s">
        <v>115</v>
      </c>
      <c r="E6747" s="82" t="s">
        <v>116</v>
      </c>
      <c r="F6747" s="36" t="s">
        <v>75</v>
      </c>
      <c r="G6747" s="82" t="s">
        <v>904</v>
      </c>
      <c r="H6747" s="82" t="s">
        <v>9237</v>
      </c>
      <c r="I6747" s="87">
        <v>1</v>
      </c>
      <c r="J6747" s="21">
        <v>20</v>
      </c>
      <c r="K6747" s="87">
        <v>0</v>
      </c>
      <c r="L6747" s="87">
        <v>0</v>
      </c>
      <c r="M6747" s="87">
        <v>0</v>
      </c>
      <c r="N6747" s="25">
        <v>0</v>
      </c>
      <c r="O6747" s="32">
        <v>8.1119999999999998E-2</v>
      </c>
      <c r="P6747" s="8" t="s">
        <v>99</v>
      </c>
    </row>
    <row r="6748" spans="1:16" ht="108" x14ac:dyDescent="0.25">
      <c r="A6748" s="19">
        <v>43194</v>
      </c>
      <c r="B6748" s="82"/>
      <c r="C6748" s="82">
        <v>2018</v>
      </c>
      <c r="D6748" s="82" t="s">
        <v>13</v>
      </c>
      <c r="E6748" s="82" t="s">
        <v>112</v>
      </c>
      <c r="F6748" s="36" t="s">
        <v>21</v>
      </c>
      <c r="G6748" s="82" t="s">
        <v>8512</v>
      </c>
      <c r="H6748" s="82" t="s">
        <v>9238</v>
      </c>
      <c r="I6748" s="87">
        <v>0</v>
      </c>
      <c r="J6748" s="21">
        <v>270</v>
      </c>
      <c r="K6748" s="87">
        <v>0</v>
      </c>
      <c r="L6748" s="87">
        <v>0</v>
      </c>
      <c r="M6748" s="87">
        <v>0</v>
      </c>
      <c r="N6748" s="25">
        <v>0</v>
      </c>
      <c r="O6748" s="32">
        <v>0.01</v>
      </c>
      <c r="P6748" s="8" t="s">
        <v>99</v>
      </c>
    </row>
    <row r="6749" spans="1:16" ht="72" x14ac:dyDescent="0.25">
      <c r="A6749" s="19">
        <v>43196</v>
      </c>
      <c r="B6749" s="82"/>
      <c r="C6749" s="82">
        <v>2018</v>
      </c>
      <c r="D6749" s="82" t="s">
        <v>115</v>
      </c>
      <c r="E6749" s="82" t="s">
        <v>116</v>
      </c>
      <c r="F6749" s="36" t="s">
        <v>165</v>
      </c>
      <c r="G6749" s="82" t="s">
        <v>8866</v>
      </c>
      <c r="H6749" s="82" t="s">
        <v>9239</v>
      </c>
      <c r="I6749" s="87">
        <v>0</v>
      </c>
      <c r="J6749" s="21">
        <v>22</v>
      </c>
      <c r="K6749" s="87">
        <v>0</v>
      </c>
      <c r="L6749" s="87">
        <v>0</v>
      </c>
      <c r="M6749" s="87">
        <v>0</v>
      </c>
      <c r="N6749" s="25">
        <v>0</v>
      </c>
      <c r="O6749" s="32">
        <v>8.4720000000000004E-2</v>
      </c>
      <c r="P6749" s="8" t="s">
        <v>99</v>
      </c>
    </row>
    <row r="6750" spans="1:16" ht="72" x14ac:dyDescent="0.25">
      <c r="A6750" s="19">
        <v>43197</v>
      </c>
      <c r="B6750" s="82"/>
      <c r="C6750" s="82">
        <v>2018</v>
      </c>
      <c r="D6750" s="82" t="s">
        <v>115</v>
      </c>
      <c r="E6750" s="82" t="s">
        <v>116</v>
      </c>
      <c r="F6750" s="36" t="s">
        <v>75</v>
      </c>
      <c r="G6750" s="82" t="s">
        <v>1553</v>
      </c>
      <c r="H6750" s="82" t="s">
        <v>9240</v>
      </c>
      <c r="I6750" s="87">
        <v>0</v>
      </c>
      <c r="J6750" s="21">
        <v>9</v>
      </c>
      <c r="K6750" s="87">
        <v>0</v>
      </c>
      <c r="L6750" s="87">
        <v>0</v>
      </c>
      <c r="M6750" s="87">
        <v>0</v>
      </c>
      <c r="N6750" s="25">
        <v>0</v>
      </c>
      <c r="O6750" s="32">
        <v>1.14408</v>
      </c>
      <c r="P6750" s="8" t="s">
        <v>99</v>
      </c>
    </row>
    <row r="6751" spans="1:16" ht="108" x14ac:dyDescent="0.25">
      <c r="A6751" s="19">
        <v>43197</v>
      </c>
      <c r="B6751" s="82"/>
      <c r="C6751" s="82">
        <v>2018</v>
      </c>
      <c r="D6751" s="82" t="s">
        <v>115</v>
      </c>
      <c r="E6751" s="82" t="s">
        <v>116</v>
      </c>
      <c r="F6751" s="36" t="s">
        <v>51</v>
      </c>
      <c r="G6751" s="82" t="s">
        <v>6183</v>
      </c>
      <c r="H6751" s="82" t="s">
        <v>9241</v>
      </c>
      <c r="I6751" s="87">
        <v>0</v>
      </c>
      <c r="J6751" s="21">
        <v>37</v>
      </c>
      <c r="K6751" s="87">
        <v>0</v>
      </c>
      <c r="L6751" s="87">
        <v>0</v>
      </c>
      <c r="M6751" s="87">
        <v>0</v>
      </c>
      <c r="N6751" s="25">
        <v>0</v>
      </c>
      <c r="O6751" s="32">
        <v>2.3017573488372096</v>
      </c>
      <c r="P6751" s="8" t="s">
        <v>99</v>
      </c>
    </row>
    <row r="6752" spans="1:16" ht="84" x14ac:dyDescent="0.25">
      <c r="A6752" s="19">
        <v>43200</v>
      </c>
      <c r="B6752" s="82"/>
      <c r="C6752" s="82">
        <v>2018</v>
      </c>
      <c r="D6752" s="11" t="s">
        <v>34</v>
      </c>
      <c r="E6752" s="82" t="s">
        <v>333</v>
      </c>
      <c r="F6752" s="36" t="s">
        <v>42</v>
      </c>
      <c r="G6752" s="82" t="s">
        <v>9242</v>
      </c>
      <c r="H6752" s="82" t="s">
        <v>9243</v>
      </c>
      <c r="I6752" s="87">
        <v>0</v>
      </c>
      <c r="J6752" s="21">
        <v>1718</v>
      </c>
      <c r="K6752" s="87">
        <v>274</v>
      </c>
      <c r="L6752" s="87">
        <v>4</v>
      </c>
      <c r="M6752" s="87">
        <v>0</v>
      </c>
      <c r="N6752" s="25">
        <v>0</v>
      </c>
      <c r="O6752" s="32">
        <v>0.2218</v>
      </c>
      <c r="P6752" s="8" t="s">
        <v>99</v>
      </c>
    </row>
    <row r="6753" spans="1:16" ht="48" x14ac:dyDescent="0.25">
      <c r="A6753" s="19">
        <v>43200</v>
      </c>
      <c r="B6753" s="82"/>
      <c r="C6753" s="82">
        <v>2018</v>
      </c>
      <c r="D6753" s="82" t="s">
        <v>13</v>
      </c>
      <c r="E6753" s="82" t="s">
        <v>112</v>
      </c>
      <c r="F6753" s="36" t="s">
        <v>24</v>
      </c>
      <c r="G6753" s="82" t="s">
        <v>24</v>
      </c>
      <c r="H6753" s="82" t="s">
        <v>9244</v>
      </c>
      <c r="I6753" s="87">
        <v>0</v>
      </c>
      <c r="J6753" s="21">
        <v>25</v>
      </c>
      <c r="K6753" s="87">
        <v>5</v>
      </c>
      <c r="L6753" s="87">
        <v>0</v>
      </c>
      <c r="M6753" s="87">
        <v>0</v>
      </c>
      <c r="N6753" s="25">
        <v>0</v>
      </c>
      <c r="O6753" s="32">
        <v>2.75E-2</v>
      </c>
      <c r="P6753" s="8" t="s">
        <v>99</v>
      </c>
    </row>
    <row r="6754" spans="1:16" ht="72" x14ac:dyDescent="0.25">
      <c r="A6754" s="19">
        <v>43200</v>
      </c>
      <c r="B6754" s="82"/>
      <c r="C6754" s="82">
        <v>2018</v>
      </c>
      <c r="D6754" s="82" t="s">
        <v>13</v>
      </c>
      <c r="E6754" s="82" t="s">
        <v>149</v>
      </c>
      <c r="F6754" s="36" t="s">
        <v>165</v>
      </c>
      <c r="G6754" s="82" t="s">
        <v>4272</v>
      </c>
      <c r="H6754" s="82" t="s">
        <v>9245</v>
      </c>
      <c r="I6754" s="87">
        <v>0</v>
      </c>
      <c r="J6754" s="21">
        <v>7</v>
      </c>
      <c r="K6754" s="87">
        <v>1</v>
      </c>
      <c r="L6754" s="87">
        <v>0</v>
      </c>
      <c r="M6754" s="87">
        <v>0</v>
      </c>
      <c r="N6754" s="25">
        <v>0</v>
      </c>
      <c r="O6754" s="32">
        <v>0.01</v>
      </c>
      <c r="P6754" s="8" t="s">
        <v>99</v>
      </c>
    </row>
    <row r="6755" spans="1:16" ht="156" x14ac:dyDescent="0.25">
      <c r="A6755" s="19">
        <v>43200</v>
      </c>
      <c r="B6755" s="82"/>
      <c r="C6755" s="82">
        <v>2018</v>
      </c>
      <c r="D6755" s="82" t="s">
        <v>13</v>
      </c>
      <c r="E6755" s="82" t="s">
        <v>14</v>
      </c>
      <c r="F6755" s="36" t="s">
        <v>19</v>
      </c>
      <c r="G6755" s="82" t="s">
        <v>9246</v>
      </c>
      <c r="H6755" s="82" t="s">
        <v>9247</v>
      </c>
      <c r="I6755" s="87">
        <v>0</v>
      </c>
      <c r="J6755" s="21">
        <v>12534</v>
      </c>
      <c r="K6755" s="87">
        <v>0</v>
      </c>
      <c r="L6755" s="87">
        <v>0</v>
      </c>
      <c r="M6755" s="87">
        <v>0</v>
      </c>
      <c r="N6755" s="25">
        <v>0</v>
      </c>
      <c r="O6755" s="32">
        <v>0</v>
      </c>
      <c r="P6755" s="8" t="s">
        <v>99</v>
      </c>
    </row>
    <row r="6756" spans="1:16" ht="60" x14ac:dyDescent="0.25">
      <c r="A6756" s="19">
        <v>43200</v>
      </c>
      <c r="B6756" s="82"/>
      <c r="C6756" s="82">
        <v>2018</v>
      </c>
      <c r="D6756" s="82" t="s">
        <v>115</v>
      </c>
      <c r="E6756" s="82" t="s">
        <v>116</v>
      </c>
      <c r="F6756" s="36" t="s">
        <v>51</v>
      </c>
      <c r="G6756" s="82" t="s">
        <v>357</v>
      </c>
      <c r="H6756" s="82" t="s">
        <v>9248</v>
      </c>
      <c r="I6756" s="87">
        <v>0</v>
      </c>
      <c r="J6756" s="21">
        <v>10</v>
      </c>
      <c r="K6756" s="87">
        <v>0</v>
      </c>
      <c r="L6756" s="87">
        <v>0</v>
      </c>
      <c r="M6756" s="87">
        <v>0</v>
      </c>
      <c r="N6756" s="25">
        <v>0</v>
      </c>
      <c r="O6756" s="32">
        <v>0.50969399999999998</v>
      </c>
      <c r="P6756" s="8" t="s">
        <v>99</v>
      </c>
    </row>
    <row r="6757" spans="1:16" x14ac:dyDescent="0.25">
      <c r="A6757" s="22">
        <v>43201</v>
      </c>
      <c r="B6757" s="82"/>
      <c r="C6757" s="82">
        <v>2018</v>
      </c>
      <c r="D6757" s="11" t="s">
        <v>34</v>
      </c>
      <c r="E6757" s="82" t="s">
        <v>333</v>
      </c>
      <c r="F6757" s="36" t="s">
        <v>57</v>
      </c>
      <c r="G6757" s="82">
        <v>3</v>
      </c>
      <c r="H6757" s="82" t="s">
        <v>9249</v>
      </c>
      <c r="I6757" s="86">
        <v>0</v>
      </c>
      <c r="J6757" s="86">
        <v>0</v>
      </c>
      <c r="K6757" s="86">
        <v>0</v>
      </c>
      <c r="L6757" s="86">
        <v>0</v>
      </c>
      <c r="M6757" s="86">
        <v>0</v>
      </c>
      <c r="N6757" s="25">
        <v>0</v>
      </c>
      <c r="O6757" s="33">
        <v>2.4837060000000002</v>
      </c>
      <c r="P6757" s="8" t="s">
        <v>298</v>
      </c>
    </row>
    <row r="6758" spans="1:16" ht="72" x14ac:dyDescent="0.25">
      <c r="A6758" s="19">
        <v>43202</v>
      </c>
      <c r="B6758" s="82"/>
      <c r="C6758" s="82">
        <v>2018</v>
      </c>
      <c r="D6758" s="82" t="s">
        <v>13</v>
      </c>
      <c r="E6758" s="82" t="s">
        <v>112</v>
      </c>
      <c r="F6758" s="36" t="s">
        <v>51</v>
      </c>
      <c r="G6758" s="82" t="s">
        <v>1220</v>
      </c>
      <c r="H6758" s="82" t="s">
        <v>9250</v>
      </c>
      <c r="I6758" s="87">
        <v>0</v>
      </c>
      <c r="J6758" s="21">
        <v>271</v>
      </c>
      <c r="K6758" s="87">
        <v>2</v>
      </c>
      <c r="L6758" s="87">
        <v>0</v>
      </c>
      <c r="M6758" s="87">
        <v>0</v>
      </c>
      <c r="N6758" s="25">
        <v>0</v>
      </c>
      <c r="O6758" s="32">
        <v>2.1899999999999999E-2</v>
      </c>
      <c r="P6758" s="8" t="s">
        <v>99</v>
      </c>
    </row>
    <row r="6759" spans="1:16" ht="84" x14ac:dyDescent="0.25">
      <c r="A6759" s="19">
        <v>43203</v>
      </c>
      <c r="B6759" s="82"/>
      <c r="C6759" s="82">
        <v>2018</v>
      </c>
      <c r="D6759" s="82" t="s">
        <v>13</v>
      </c>
      <c r="E6759" s="82" t="s">
        <v>112</v>
      </c>
      <c r="F6759" s="36" t="s">
        <v>155</v>
      </c>
      <c r="G6759" s="82" t="s">
        <v>6275</v>
      </c>
      <c r="H6759" s="82" t="s">
        <v>9251</v>
      </c>
      <c r="I6759" s="87">
        <v>0</v>
      </c>
      <c r="J6759" s="21">
        <v>15</v>
      </c>
      <c r="K6759" s="87">
        <v>0</v>
      </c>
      <c r="L6759" s="87">
        <v>0</v>
      </c>
      <c r="M6759" s="87">
        <v>0</v>
      </c>
      <c r="N6759" s="25">
        <v>0</v>
      </c>
      <c r="O6759" s="32">
        <v>0.01</v>
      </c>
      <c r="P6759" s="8" t="s">
        <v>99</v>
      </c>
    </row>
    <row r="6760" spans="1:16" ht="72" x14ac:dyDescent="0.25">
      <c r="A6760" s="19">
        <v>43203</v>
      </c>
      <c r="B6760" s="82"/>
      <c r="C6760" s="82">
        <v>2018</v>
      </c>
      <c r="D6760" s="82" t="s">
        <v>115</v>
      </c>
      <c r="E6760" s="82" t="s">
        <v>116</v>
      </c>
      <c r="F6760" s="36" t="s">
        <v>30</v>
      </c>
      <c r="G6760" s="82" t="s">
        <v>8550</v>
      </c>
      <c r="H6760" s="82" t="s">
        <v>9252</v>
      </c>
      <c r="I6760" s="87">
        <v>0</v>
      </c>
      <c r="J6760" s="21">
        <v>20</v>
      </c>
      <c r="K6760" s="87">
        <v>0</v>
      </c>
      <c r="L6760" s="87">
        <v>0</v>
      </c>
      <c r="M6760" s="87">
        <v>0</v>
      </c>
      <c r="N6760" s="25">
        <v>0</v>
      </c>
      <c r="O6760" s="32">
        <v>0.33776699999999998</v>
      </c>
      <c r="P6760" s="8" t="s">
        <v>99</v>
      </c>
    </row>
    <row r="6761" spans="1:16" ht="84" x14ac:dyDescent="0.25">
      <c r="A6761" s="19">
        <v>43204</v>
      </c>
      <c r="B6761" s="82"/>
      <c r="C6761" s="82">
        <v>2018</v>
      </c>
      <c r="D6761" s="82" t="s">
        <v>115</v>
      </c>
      <c r="E6761" s="82" t="s">
        <v>116</v>
      </c>
      <c r="F6761" s="36" t="s">
        <v>162</v>
      </c>
      <c r="G6761" s="82" t="s">
        <v>931</v>
      </c>
      <c r="H6761" s="82" t="s">
        <v>9253</v>
      </c>
      <c r="I6761" s="87">
        <v>0</v>
      </c>
      <c r="J6761" s="21">
        <v>16</v>
      </c>
      <c r="K6761" s="87">
        <v>0</v>
      </c>
      <c r="L6761" s="87">
        <v>0</v>
      </c>
      <c r="M6761" s="87">
        <v>0</v>
      </c>
      <c r="N6761" s="25">
        <v>0</v>
      </c>
      <c r="O6761" s="32">
        <v>7.9320000000000002E-2</v>
      </c>
      <c r="P6761" s="8" t="s">
        <v>99</v>
      </c>
    </row>
    <row r="6762" spans="1:16" ht="84" x14ac:dyDescent="0.25">
      <c r="A6762" s="19">
        <v>43205</v>
      </c>
      <c r="B6762" s="82"/>
      <c r="C6762" s="82">
        <v>2018</v>
      </c>
      <c r="D6762" s="82" t="s">
        <v>115</v>
      </c>
      <c r="E6762" s="82" t="s">
        <v>116</v>
      </c>
      <c r="F6762" s="82" t="s">
        <v>92</v>
      </c>
      <c r="G6762" s="82" t="s">
        <v>9254</v>
      </c>
      <c r="H6762" s="82" t="s">
        <v>9255</v>
      </c>
      <c r="I6762" s="87">
        <v>0</v>
      </c>
      <c r="J6762" s="21">
        <v>25</v>
      </c>
      <c r="K6762" s="87">
        <v>0</v>
      </c>
      <c r="L6762" s="87">
        <v>0</v>
      </c>
      <c r="M6762" s="87">
        <v>0</v>
      </c>
      <c r="N6762" s="25">
        <v>0</v>
      </c>
      <c r="O6762" s="32">
        <v>0.67169999999999996</v>
      </c>
      <c r="P6762" s="8" t="s">
        <v>99</v>
      </c>
    </row>
    <row r="6763" spans="1:16" ht="24" x14ac:dyDescent="0.25">
      <c r="A6763" s="19">
        <v>43206</v>
      </c>
      <c r="B6763" s="82"/>
      <c r="C6763" s="82">
        <v>2018</v>
      </c>
      <c r="D6763" s="82" t="s">
        <v>13</v>
      </c>
      <c r="E6763" s="82" t="s">
        <v>112</v>
      </c>
      <c r="F6763" s="36" t="s">
        <v>75</v>
      </c>
      <c r="G6763" s="82" t="s">
        <v>272</v>
      </c>
      <c r="H6763" s="82" t="s">
        <v>9256</v>
      </c>
      <c r="I6763" s="87">
        <v>1</v>
      </c>
      <c r="J6763" s="21">
        <v>2</v>
      </c>
      <c r="K6763" s="87">
        <v>0</v>
      </c>
      <c r="L6763" s="87">
        <v>0</v>
      </c>
      <c r="M6763" s="87">
        <v>0</v>
      </c>
      <c r="N6763" s="25">
        <v>0</v>
      </c>
      <c r="O6763" s="32">
        <v>8.9999999999999998E-4</v>
      </c>
      <c r="P6763" s="8" t="s">
        <v>99</v>
      </c>
    </row>
    <row r="6764" spans="1:16" ht="48" x14ac:dyDescent="0.25">
      <c r="A6764" s="19">
        <v>43206</v>
      </c>
      <c r="B6764" s="82"/>
      <c r="C6764" s="82">
        <v>2018</v>
      </c>
      <c r="D6764" s="82" t="s">
        <v>115</v>
      </c>
      <c r="E6764" s="82" t="s">
        <v>116</v>
      </c>
      <c r="F6764" s="82" t="s">
        <v>189</v>
      </c>
      <c r="G6764" s="82" t="s">
        <v>9257</v>
      </c>
      <c r="H6764" s="82" t="s">
        <v>9258</v>
      </c>
      <c r="I6764" s="87">
        <v>2</v>
      </c>
      <c r="J6764" s="21">
        <v>20</v>
      </c>
      <c r="K6764" s="87">
        <v>0</v>
      </c>
      <c r="L6764" s="87">
        <v>0</v>
      </c>
      <c r="M6764" s="87">
        <v>0</v>
      </c>
      <c r="N6764" s="25">
        <v>0</v>
      </c>
      <c r="O6764" s="32">
        <v>0.66539999999999999</v>
      </c>
      <c r="P6764" s="8" t="s">
        <v>99</v>
      </c>
    </row>
    <row r="6765" spans="1:16" ht="60" x14ac:dyDescent="0.25">
      <c r="A6765" s="19">
        <v>43208</v>
      </c>
      <c r="B6765" s="82"/>
      <c r="C6765" s="82">
        <v>2018</v>
      </c>
      <c r="D6765" s="82" t="s">
        <v>13</v>
      </c>
      <c r="E6765" s="82" t="s">
        <v>112</v>
      </c>
      <c r="F6765" s="36" t="s">
        <v>51</v>
      </c>
      <c r="G6765" s="82" t="s">
        <v>9259</v>
      </c>
      <c r="H6765" s="82" t="s">
        <v>9260</v>
      </c>
      <c r="I6765" s="87">
        <v>0</v>
      </c>
      <c r="J6765" s="21">
        <v>40</v>
      </c>
      <c r="K6765" s="87">
        <v>0</v>
      </c>
      <c r="L6765" s="87">
        <v>0</v>
      </c>
      <c r="M6765" s="87">
        <v>0</v>
      </c>
      <c r="N6765" s="25">
        <v>0</v>
      </c>
      <c r="O6765" s="32">
        <v>0.01</v>
      </c>
      <c r="P6765" s="8" t="s">
        <v>99</v>
      </c>
    </row>
    <row r="6766" spans="1:16" ht="72" x14ac:dyDescent="0.25">
      <c r="A6766" s="19">
        <v>43209</v>
      </c>
      <c r="B6766" s="82"/>
      <c r="C6766" s="82">
        <v>2018</v>
      </c>
      <c r="D6766" s="82" t="s">
        <v>13</v>
      </c>
      <c r="E6766" s="82" t="s">
        <v>173</v>
      </c>
      <c r="F6766" s="36" t="s">
        <v>75</v>
      </c>
      <c r="G6766" s="82" t="s">
        <v>8562</v>
      </c>
      <c r="H6766" s="82" t="s">
        <v>9261</v>
      </c>
      <c r="I6766" s="87">
        <v>0</v>
      </c>
      <c r="J6766" s="21">
        <v>5</v>
      </c>
      <c r="K6766" s="87">
        <v>0</v>
      </c>
      <c r="L6766" s="87">
        <v>0</v>
      </c>
      <c r="M6766" s="87">
        <v>0</v>
      </c>
      <c r="N6766" s="25">
        <v>0</v>
      </c>
      <c r="O6766" s="32">
        <v>0.01</v>
      </c>
      <c r="P6766" s="8" t="s">
        <v>99</v>
      </c>
    </row>
    <row r="6767" spans="1:16" ht="108" x14ac:dyDescent="0.25">
      <c r="A6767" s="19">
        <v>43209</v>
      </c>
      <c r="B6767" s="82"/>
      <c r="C6767" s="82">
        <v>2018</v>
      </c>
      <c r="D6767" s="82" t="s">
        <v>115</v>
      </c>
      <c r="E6767" s="82" t="s">
        <v>116</v>
      </c>
      <c r="F6767" s="82" t="s">
        <v>77</v>
      </c>
      <c r="G6767" s="82" t="s">
        <v>2681</v>
      </c>
      <c r="H6767" s="82" t="s">
        <v>9262</v>
      </c>
      <c r="I6767" s="87">
        <v>2</v>
      </c>
      <c r="J6767" s="21">
        <v>5</v>
      </c>
      <c r="K6767" s="87">
        <v>0</v>
      </c>
      <c r="L6767" s="87">
        <v>0</v>
      </c>
      <c r="M6767" s="87">
        <v>0</v>
      </c>
      <c r="N6767" s="25">
        <v>0</v>
      </c>
      <c r="O6767" s="32">
        <v>0.78584699999999996</v>
      </c>
      <c r="P6767" s="8" t="s">
        <v>99</v>
      </c>
    </row>
    <row r="6768" spans="1:16" ht="48" x14ac:dyDescent="0.25">
      <c r="A6768" s="19">
        <v>43210</v>
      </c>
      <c r="B6768" s="82"/>
      <c r="C6768" s="82">
        <v>2018</v>
      </c>
      <c r="D6768" s="82" t="s">
        <v>13</v>
      </c>
      <c r="E6768" s="82" t="s">
        <v>173</v>
      </c>
      <c r="F6768" s="36" t="s">
        <v>165</v>
      </c>
      <c r="G6768" s="82" t="s">
        <v>205</v>
      </c>
      <c r="H6768" s="82" t="s">
        <v>9263</v>
      </c>
      <c r="I6768" s="87">
        <v>0</v>
      </c>
      <c r="J6768" s="21">
        <v>3</v>
      </c>
      <c r="K6768" s="87">
        <v>1</v>
      </c>
      <c r="L6768" s="87">
        <v>0</v>
      </c>
      <c r="M6768" s="87">
        <v>0</v>
      </c>
      <c r="N6768" s="25">
        <v>0</v>
      </c>
      <c r="O6768" s="32">
        <v>5.4999999999999997E-3</v>
      </c>
      <c r="P6768" s="8" t="s">
        <v>99</v>
      </c>
    </row>
    <row r="6769" spans="1:16" x14ac:dyDescent="0.25">
      <c r="A6769" s="22">
        <v>43210</v>
      </c>
      <c r="B6769" s="82"/>
      <c r="C6769" s="82">
        <v>2018</v>
      </c>
      <c r="D6769" s="11" t="s">
        <v>34</v>
      </c>
      <c r="E6769" s="82" t="s">
        <v>35</v>
      </c>
      <c r="F6769" s="36" t="s">
        <v>162</v>
      </c>
      <c r="G6769" s="82">
        <v>3</v>
      </c>
      <c r="H6769" s="82" t="s">
        <v>9264</v>
      </c>
      <c r="I6769" s="86">
        <v>0</v>
      </c>
      <c r="J6769" s="86">
        <v>0</v>
      </c>
      <c r="K6769" s="86">
        <v>0</v>
      </c>
      <c r="L6769" s="86">
        <v>0</v>
      </c>
      <c r="M6769" s="86">
        <v>0</v>
      </c>
      <c r="N6769" s="25">
        <v>0</v>
      </c>
      <c r="O6769" s="33">
        <v>5.7645764549999994</v>
      </c>
      <c r="P6769" s="8" t="s">
        <v>298</v>
      </c>
    </row>
    <row r="6770" spans="1:16" x14ac:dyDescent="0.25">
      <c r="A6770" s="22">
        <v>43212</v>
      </c>
      <c r="B6770" s="82"/>
      <c r="C6770" s="82">
        <v>2018</v>
      </c>
      <c r="D6770" s="11" t="s">
        <v>34</v>
      </c>
      <c r="E6770" s="82" t="s">
        <v>333</v>
      </c>
      <c r="F6770" s="36" t="s">
        <v>97</v>
      </c>
      <c r="G6770" s="82">
        <v>9</v>
      </c>
      <c r="H6770" s="82" t="s">
        <v>9265</v>
      </c>
      <c r="I6770" s="86">
        <v>0</v>
      </c>
      <c r="J6770" s="86">
        <v>0</v>
      </c>
      <c r="K6770" s="86">
        <v>0</v>
      </c>
      <c r="L6770" s="86">
        <v>0</v>
      </c>
      <c r="M6770" s="86">
        <v>0</v>
      </c>
      <c r="N6770" s="25">
        <v>0</v>
      </c>
      <c r="O6770" s="33">
        <v>5.0233912500000004</v>
      </c>
      <c r="P6770" s="8" t="s">
        <v>298</v>
      </c>
    </row>
    <row r="6771" spans="1:16" ht="72" x14ac:dyDescent="0.25">
      <c r="A6771" s="19">
        <v>43213</v>
      </c>
      <c r="B6771" s="82"/>
      <c r="C6771" s="82">
        <v>2018</v>
      </c>
      <c r="D6771" s="82" t="s">
        <v>13</v>
      </c>
      <c r="E6771" s="82" t="s">
        <v>112</v>
      </c>
      <c r="F6771" s="36" t="s">
        <v>165</v>
      </c>
      <c r="G6771" s="82" t="s">
        <v>8866</v>
      </c>
      <c r="H6771" s="82" t="s">
        <v>9266</v>
      </c>
      <c r="I6771" s="87">
        <v>0</v>
      </c>
      <c r="J6771" s="21">
        <v>50</v>
      </c>
      <c r="K6771" s="87">
        <v>1</v>
      </c>
      <c r="L6771" s="87">
        <v>0</v>
      </c>
      <c r="M6771" s="87">
        <v>0</v>
      </c>
      <c r="N6771" s="25">
        <v>0</v>
      </c>
      <c r="O6771" s="32">
        <v>5.4999999999999997E-3</v>
      </c>
      <c r="P6771" s="8" t="s">
        <v>99</v>
      </c>
    </row>
    <row r="6772" spans="1:16" ht="72" x14ac:dyDescent="0.25">
      <c r="A6772" s="19">
        <v>43213</v>
      </c>
      <c r="B6772" s="82"/>
      <c r="C6772" s="82">
        <v>2018</v>
      </c>
      <c r="D6772" s="82" t="s">
        <v>13</v>
      </c>
      <c r="E6772" s="82" t="s">
        <v>173</v>
      </c>
      <c r="F6772" s="36" t="s">
        <v>19</v>
      </c>
      <c r="G6772" s="82" t="s">
        <v>641</v>
      </c>
      <c r="H6772" s="82" t="s">
        <v>9267</v>
      </c>
      <c r="I6772" s="87">
        <v>0</v>
      </c>
      <c r="J6772" s="21">
        <v>5</v>
      </c>
      <c r="K6772" s="87">
        <v>0</v>
      </c>
      <c r="L6772" s="87">
        <v>0</v>
      </c>
      <c r="M6772" s="87">
        <v>0</v>
      </c>
      <c r="N6772" s="25">
        <v>0</v>
      </c>
      <c r="O6772" s="32">
        <v>0</v>
      </c>
      <c r="P6772" s="8" t="s">
        <v>99</v>
      </c>
    </row>
    <row r="6773" spans="1:16" ht="132" x14ac:dyDescent="0.25">
      <c r="A6773" s="19">
        <v>43218</v>
      </c>
      <c r="B6773" s="82"/>
      <c r="C6773" s="82">
        <v>2018</v>
      </c>
      <c r="D6773" s="82" t="s">
        <v>115</v>
      </c>
      <c r="E6773" s="82" t="s">
        <v>116</v>
      </c>
      <c r="F6773" s="82" t="s">
        <v>77</v>
      </c>
      <c r="G6773" s="82" t="s">
        <v>9268</v>
      </c>
      <c r="H6773" s="82" t="s">
        <v>9269</v>
      </c>
      <c r="I6773" s="87">
        <v>1</v>
      </c>
      <c r="J6773" s="21">
        <v>30</v>
      </c>
      <c r="K6773" s="87">
        <v>0</v>
      </c>
      <c r="L6773" s="87">
        <v>0</v>
      </c>
      <c r="M6773" s="87">
        <v>0</v>
      </c>
      <c r="N6773" s="25">
        <v>0</v>
      </c>
      <c r="O6773" s="32">
        <v>0.18087303488372092</v>
      </c>
      <c r="P6773" s="8" t="s">
        <v>99</v>
      </c>
    </row>
    <row r="6774" spans="1:16" ht="96" x14ac:dyDescent="0.25">
      <c r="A6774" s="19">
        <v>43219</v>
      </c>
      <c r="B6774" s="82"/>
      <c r="C6774" s="82">
        <v>2018</v>
      </c>
      <c r="D6774" s="82" t="s">
        <v>115</v>
      </c>
      <c r="E6774" s="82" t="s">
        <v>116</v>
      </c>
      <c r="F6774" s="36" t="s">
        <v>15</v>
      </c>
      <c r="G6774" s="82" t="s">
        <v>863</v>
      </c>
      <c r="H6774" s="82" t="s">
        <v>9270</v>
      </c>
      <c r="I6774" s="87">
        <v>1</v>
      </c>
      <c r="J6774" s="21">
        <v>6</v>
      </c>
      <c r="K6774" s="87">
        <v>0</v>
      </c>
      <c r="L6774" s="87">
        <v>0</v>
      </c>
      <c r="M6774" s="87">
        <v>0</v>
      </c>
      <c r="N6774" s="25">
        <v>0</v>
      </c>
      <c r="O6774" s="32">
        <v>8.3879999999999996E-2</v>
      </c>
      <c r="P6774" s="8" t="s">
        <v>99</v>
      </c>
    </row>
    <row r="6775" spans="1:16" ht="84" x14ac:dyDescent="0.25">
      <c r="A6775" s="19">
        <v>43220</v>
      </c>
      <c r="B6775" s="82"/>
      <c r="C6775" s="82">
        <v>2018</v>
      </c>
      <c r="D6775" s="82" t="s">
        <v>115</v>
      </c>
      <c r="E6775" s="82" t="s">
        <v>116</v>
      </c>
      <c r="F6775" s="36" t="s">
        <v>59</v>
      </c>
      <c r="G6775" s="82" t="s">
        <v>2780</v>
      </c>
      <c r="H6775" s="82" t="s">
        <v>9271</v>
      </c>
      <c r="I6775" s="87">
        <v>0</v>
      </c>
      <c r="J6775" s="21">
        <v>1</v>
      </c>
      <c r="K6775" s="87">
        <v>0</v>
      </c>
      <c r="L6775" s="87">
        <v>0</v>
      </c>
      <c r="M6775" s="87">
        <v>0</v>
      </c>
      <c r="N6775" s="25">
        <v>0</v>
      </c>
      <c r="O6775" s="32">
        <v>4.6669779160159361</v>
      </c>
      <c r="P6775" s="8" t="s">
        <v>99</v>
      </c>
    </row>
    <row r="6776" spans="1:16" ht="144" x14ac:dyDescent="0.25">
      <c r="A6776" s="19">
        <v>43226</v>
      </c>
      <c r="B6776" s="82"/>
      <c r="C6776" s="82">
        <v>2018</v>
      </c>
      <c r="D6776" s="82" t="s">
        <v>115</v>
      </c>
      <c r="E6776" s="82" t="s">
        <v>116</v>
      </c>
      <c r="F6776" s="36" t="s">
        <v>47</v>
      </c>
      <c r="G6776" s="82" t="s">
        <v>2297</v>
      </c>
      <c r="H6776" s="82" t="s">
        <v>9272</v>
      </c>
      <c r="I6776" s="87">
        <v>1</v>
      </c>
      <c r="J6776" s="21">
        <v>25</v>
      </c>
      <c r="K6776" s="87">
        <v>0</v>
      </c>
      <c r="L6776" s="87">
        <v>0</v>
      </c>
      <c r="M6776" s="87">
        <v>0</v>
      </c>
      <c r="N6776" s="25">
        <v>0</v>
      </c>
      <c r="O6776" s="32">
        <v>7.9320000000000002E-2</v>
      </c>
      <c r="P6776" s="8" t="s">
        <v>99</v>
      </c>
    </row>
    <row r="6777" spans="1:16" ht="72" x14ac:dyDescent="0.25">
      <c r="A6777" s="19">
        <v>43229</v>
      </c>
      <c r="B6777" s="82"/>
      <c r="C6777" s="82">
        <v>2018</v>
      </c>
      <c r="D6777" s="11" t="s">
        <v>34</v>
      </c>
      <c r="E6777" s="82" t="s">
        <v>333</v>
      </c>
      <c r="F6777" s="36" t="s">
        <v>62</v>
      </c>
      <c r="G6777" s="82" t="s">
        <v>9273</v>
      </c>
      <c r="H6777" s="82" t="s">
        <v>9274</v>
      </c>
      <c r="I6777" s="87">
        <v>0</v>
      </c>
      <c r="J6777" s="21">
        <v>35</v>
      </c>
      <c r="K6777" s="87">
        <v>0</v>
      </c>
      <c r="L6777" s="87">
        <v>1</v>
      </c>
      <c r="M6777" s="87">
        <v>0</v>
      </c>
      <c r="N6777" s="25">
        <v>0</v>
      </c>
      <c r="O6777" s="32">
        <v>4.4999999999999997E-3</v>
      </c>
      <c r="P6777" s="8" t="s">
        <v>99</v>
      </c>
    </row>
    <row r="6778" spans="1:16" ht="72" x14ac:dyDescent="0.25">
      <c r="A6778" s="19">
        <v>43229</v>
      </c>
      <c r="B6778" s="82"/>
      <c r="C6778" s="82">
        <v>2018</v>
      </c>
      <c r="D6778" s="82" t="s">
        <v>115</v>
      </c>
      <c r="E6778" s="82" t="s">
        <v>116</v>
      </c>
      <c r="F6778" s="82" t="s">
        <v>598</v>
      </c>
      <c r="G6778" s="82" t="s">
        <v>9038</v>
      </c>
      <c r="H6778" s="82" t="s">
        <v>9275</v>
      </c>
      <c r="I6778" s="87">
        <v>0</v>
      </c>
      <c r="J6778" s="21">
        <v>40</v>
      </c>
      <c r="K6778" s="87">
        <v>0</v>
      </c>
      <c r="L6778" s="87">
        <v>0</v>
      </c>
      <c r="M6778" s="87">
        <v>0</v>
      </c>
      <c r="N6778" s="25">
        <v>0</v>
      </c>
      <c r="O6778" s="32">
        <v>7.8420000000000004E-2</v>
      </c>
      <c r="P6778" s="8" t="s">
        <v>99</v>
      </c>
    </row>
    <row r="6779" spans="1:16" ht="120" x14ac:dyDescent="0.25">
      <c r="A6779" s="19">
        <v>43230</v>
      </c>
      <c r="B6779" s="19">
        <v>43230</v>
      </c>
      <c r="C6779" s="82">
        <v>2018</v>
      </c>
      <c r="D6779" s="82" t="s">
        <v>104</v>
      </c>
      <c r="E6779" s="82" t="s">
        <v>1676</v>
      </c>
      <c r="F6779" s="36" t="s">
        <v>165</v>
      </c>
      <c r="G6779" s="82" t="s">
        <v>9276</v>
      </c>
      <c r="H6779" s="82" t="s">
        <v>9277</v>
      </c>
      <c r="I6779" s="20">
        <v>0</v>
      </c>
      <c r="J6779" s="21">
        <v>10</v>
      </c>
      <c r="K6779" s="20">
        <v>2</v>
      </c>
      <c r="L6779" s="20">
        <v>0</v>
      </c>
      <c r="M6779" s="20">
        <v>0</v>
      </c>
      <c r="N6779" s="25">
        <v>0</v>
      </c>
      <c r="O6779" s="32">
        <v>5.6000000000000001E-2</v>
      </c>
      <c r="P6779" s="8" t="s">
        <v>99</v>
      </c>
    </row>
    <row r="6780" spans="1:16" ht="72" x14ac:dyDescent="0.25">
      <c r="A6780" s="19">
        <v>43232</v>
      </c>
      <c r="B6780" s="82"/>
      <c r="C6780" s="82">
        <v>2018</v>
      </c>
      <c r="D6780" s="82" t="s">
        <v>13</v>
      </c>
      <c r="E6780" s="82" t="s">
        <v>125</v>
      </c>
      <c r="F6780" s="36" t="s">
        <v>57</v>
      </c>
      <c r="G6780" s="82" t="s">
        <v>1254</v>
      </c>
      <c r="H6780" s="82" t="s">
        <v>9278</v>
      </c>
      <c r="I6780" s="87">
        <v>0</v>
      </c>
      <c r="J6780" s="21">
        <v>5</v>
      </c>
      <c r="K6780" s="87">
        <v>0</v>
      </c>
      <c r="L6780" s="87">
        <v>0</v>
      </c>
      <c r="M6780" s="87">
        <v>0</v>
      </c>
      <c r="N6780" s="25">
        <v>0</v>
      </c>
      <c r="O6780" s="32">
        <v>1.0967249999999999</v>
      </c>
      <c r="P6780" s="8" t="s">
        <v>99</v>
      </c>
    </row>
    <row r="6781" spans="1:16" ht="96" x14ac:dyDescent="0.25">
      <c r="A6781" s="19">
        <v>43233</v>
      </c>
      <c r="B6781" s="82"/>
      <c r="C6781" s="82">
        <v>2018</v>
      </c>
      <c r="D6781" s="82" t="s">
        <v>115</v>
      </c>
      <c r="E6781" s="82" t="s">
        <v>116</v>
      </c>
      <c r="F6781" s="36" t="s">
        <v>47</v>
      </c>
      <c r="G6781" s="82" t="s">
        <v>629</v>
      </c>
      <c r="H6781" s="82" t="s">
        <v>9279</v>
      </c>
      <c r="I6781" s="87">
        <v>0</v>
      </c>
      <c r="J6781" s="21">
        <v>5</v>
      </c>
      <c r="K6781" s="87">
        <v>0</v>
      </c>
      <c r="L6781" s="87">
        <v>0</v>
      </c>
      <c r="M6781" s="87">
        <v>0</v>
      </c>
      <c r="N6781" s="25">
        <v>0</v>
      </c>
      <c r="O6781" s="32">
        <v>1.1897909100000001</v>
      </c>
      <c r="P6781" s="8" t="s">
        <v>99</v>
      </c>
    </row>
    <row r="6782" spans="1:16" ht="72" x14ac:dyDescent="0.25">
      <c r="A6782" s="19">
        <v>43235</v>
      </c>
      <c r="B6782" s="82"/>
      <c r="C6782" s="82">
        <v>2018</v>
      </c>
      <c r="D6782" s="82" t="s">
        <v>115</v>
      </c>
      <c r="E6782" s="82" t="s">
        <v>116</v>
      </c>
      <c r="F6782" s="36" t="s">
        <v>36</v>
      </c>
      <c r="G6782" s="82" t="s">
        <v>9280</v>
      </c>
      <c r="H6782" s="82" t="s">
        <v>9281</v>
      </c>
      <c r="I6782" s="87">
        <v>2</v>
      </c>
      <c r="J6782" s="21">
        <v>2</v>
      </c>
      <c r="K6782" s="87">
        <v>0</v>
      </c>
      <c r="L6782" s="87">
        <v>0</v>
      </c>
      <c r="M6782" s="87">
        <v>0</v>
      </c>
      <c r="N6782" s="25">
        <v>0</v>
      </c>
      <c r="O6782" s="32">
        <v>4.4899779160159357</v>
      </c>
      <c r="P6782" s="8" t="s">
        <v>99</v>
      </c>
    </row>
    <row r="6783" spans="1:16" ht="144" x14ac:dyDescent="0.25">
      <c r="A6783" s="19">
        <v>43239</v>
      </c>
      <c r="B6783" s="82"/>
      <c r="C6783" s="82">
        <v>2018</v>
      </c>
      <c r="D6783" s="82" t="s">
        <v>115</v>
      </c>
      <c r="E6783" s="82" t="s">
        <v>116</v>
      </c>
      <c r="F6783" s="36" t="s">
        <v>26</v>
      </c>
      <c r="G6783" s="82" t="s">
        <v>187</v>
      </c>
      <c r="H6783" s="82" t="s">
        <v>9282</v>
      </c>
      <c r="I6783" s="87">
        <v>0</v>
      </c>
      <c r="J6783" s="21">
        <v>48</v>
      </c>
      <c r="K6783" s="87">
        <v>0</v>
      </c>
      <c r="L6783" s="87">
        <v>0</v>
      </c>
      <c r="M6783" s="87">
        <v>0</v>
      </c>
      <c r="N6783" s="25">
        <v>0</v>
      </c>
      <c r="O6783" s="32">
        <v>9.3719999999999998E-2</v>
      </c>
      <c r="P6783" s="8" t="s">
        <v>99</v>
      </c>
    </row>
    <row r="6784" spans="1:16" ht="120" x14ac:dyDescent="0.25">
      <c r="A6784" s="19">
        <v>43240</v>
      </c>
      <c r="B6784" s="82"/>
      <c r="C6784" s="82">
        <v>2018</v>
      </c>
      <c r="D6784" s="82" t="s">
        <v>115</v>
      </c>
      <c r="E6784" s="82" t="s">
        <v>116</v>
      </c>
      <c r="F6784" s="36" t="s">
        <v>51</v>
      </c>
      <c r="G6784" s="82" t="s">
        <v>9283</v>
      </c>
      <c r="H6784" s="82" t="s">
        <v>9284</v>
      </c>
      <c r="I6784" s="87">
        <v>2</v>
      </c>
      <c r="J6784" s="21">
        <v>30</v>
      </c>
      <c r="K6784" s="87">
        <v>0</v>
      </c>
      <c r="L6784" s="87">
        <v>0</v>
      </c>
      <c r="M6784" s="87">
        <v>0</v>
      </c>
      <c r="N6784" s="25">
        <v>0</v>
      </c>
      <c r="O6784" s="32">
        <v>0.66539999999999999</v>
      </c>
      <c r="P6784" s="8" t="s">
        <v>99</v>
      </c>
    </row>
    <row r="6785" spans="1:16" ht="120" x14ac:dyDescent="0.25">
      <c r="A6785" s="19">
        <v>43243</v>
      </c>
      <c r="B6785" s="82"/>
      <c r="C6785" s="82">
        <v>2018</v>
      </c>
      <c r="D6785" s="82" t="s">
        <v>13</v>
      </c>
      <c r="E6785" s="82" t="s">
        <v>149</v>
      </c>
      <c r="F6785" s="36" t="s">
        <v>59</v>
      </c>
      <c r="G6785" s="82" t="s">
        <v>8784</v>
      </c>
      <c r="H6785" s="82" t="s">
        <v>9285</v>
      </c>
      <c r="I6785" s="87">
        <v>0</v>
      </c>
      <c r="J6785" s="21">
        <v>450</v>
      </c>
      <c r="K6785" s="87">
        <v>0</v>
      </c>
      <c r="L6785" s="87">
        <v>0</v>
      </c>
      <c r="M6785" s="87">
        <v>0</v>
      </c>
      <c r="N6785" s="25">
        <v>0</v>
      </c>
      <c r="O6785" s="32">
        <v>0</v>
      </c>
      <c r="P6785" s="8" t="s">
        <v>99</v>
      </c>
    </row>
    <row r="6786" spans="1:16" ht="132" x14ac:dyDescent="0.25">
      <c r="A6786" s="19">
        <v>43245</v>
      </c>
      <c r="B6786" s="82"/>
      <c r="C6786" s="82">
        <v>2018</v>
      </c>
      <c r="D6786" s="82" t="s">
        <v>115</v>
      </c>
      <c r="E6786" s="82" t="s">
        <v>116</v>
      </c>
      <c r="F6786" s="82" t="s">
        <v>32</v>
      </c>
      <c r="G6786" s="82" t="s">
        <v>611</v>
      </c>
      <c r="H6786" s="82" t="s">
        <v>9286</v>
      </c>
      <c r="I6786" s="87">
        <v>0</v>
      </c>
      <c r="J6786" s="21">
        <v>15</v>
      </c>
      <c r="K6786" s="87">
        <v>0</v>
      </c>
      <c r="L6786" s="87">
        <v>0</v>
      </c>
      <c r="M6786" s="87">
        <v>0</v>
      </c>
      <c r="N6786" s="25">
        <v>0</v>
      </c>
      <c r="O6786" s="32">
        <v>0.18303</v>
      </c>
      <c r="P6786" s="8" t="s">
        <v>99</v>
      </c>
    </row>
    <row r="6787" spans="1:16" ht="84" x14ac:dyDescent="0.25">
      <c r="A6787" s="19">
        <v>43247</v>
      </c>
      <c r="B6787" s="82"/>
      <c r="C6787" s="82">
        <v>2018</v>
      </c>
      <c r="D6787" s="82" t="s">
        <v>13</v>
      </c>
      <c r="E6787" s="82" t="s">
        <v>112</v>
      </c>
      <c r="F6787" s="36" t="s">
        <v>62</v>
      </c>
      <c r="G6787" s="82" t="s">
        <v>2054</v>
      </c>
      <c r="H6787" s="82" t="s">
        <v>9287</v>
      </c>
      <c r="I6787" s="87">
        <v>0</v>
      </c>
      <c r="J6787" s="21">
        <v>450</v>
      </c>
      <c r="K6787" s="87">
        <v>0</v>
      </c>
      <c r="L6787" s="87">
        <v>0</v>
      </c>
      <c r="M6787" s="87">
        <v>0</v>
      </c>
      <c r="N6787" s="25">
        <v>0</v>
      </c>
      <c r="O6787" s="32">
        <v>0.01</v>
      </c>
      <c r="P6787" s="8" t="s">
        <v>99</v>
      </c>
    </row>
    <row r="6788" spans="1:16" ht="96" x14ac:dyDescent="0.25">
      <c r="A6788" s="19">
        <v>43248</v>
      </c>
      <c r="B6788" s="82"/>
      <c r="C6788" s="82">
        <v>2018</v>
      </c>
      <c r="D6788" s="82" t="s">
        <v>13</v>
      </c>
      <c r="E6788" s="82" t="s">
        <v>14</v>
      </c>
      <c r="F6788" s="36" t="s">
        <v>165</v>
      </c>
      <c r="G6788" s="82" t="s">
        <v>603</v>
      </c>
      <c r="H6788" s="82" t="s">
        <v>9288</v>
      </c>
      <c r="I6788" s="87">
        <v>0</v>
      </c>
      <c r="J6788" s="21">
        <v>200</v>
      </c>
      <c r="K6788" s="87">
        <v>0</v>
      </c>
      <c r="L6788" s="87">
        <v>0</v>
      </c>
      <c r="M6788" s="87">
        <v>0</v>
      </c>
      <c r="N6788" s="25">
        <v>0</v>
      </c>
      <c r="O6788" s="32">
        <v>0.01</v>
      </c>
      <c r="P6788" s="8" t="s">
        <v>99</v>
      </c>
    </row>
    <row r="6789" spans="1:16" ht="60" x14ac:dyDescent="0.25">
      <c r="A6789" s="19">
        <v>43248</v>
      </c>
      <c r="B6789" s="82"/>
      <c r="C6789" s="82">
        <v>2018</v>
      </c>
      <c r="D6789" s="82" t="s">
        <v>115</v>
      </c>
      <c r="E6789" s="82" t="s">
        <v>116</v>
      </c>
      <c r="F6789" s="36" t="s">
        <v>62</v>
      </c>
      <c r="G6789" s="82" t="s">
        <v>9289</v>
      </c>
      <c r="H6789" s="82" t="s">
        <v>9290</v>
      </c>
      <c r="I6789" s="87">
        <v>1</v>
      </c>
      <c r="J6789" s="21">
        <v>1</v>
      </c>
      <c r="K6789" s="87">
        <v>0</v>
      </c>
      <c r="L6789" s="87">
        <v>0</v>
      </c>
      <c r="M6789" s="87">
        <v>0</v>
      </c>
      <c r="N6789" s="25">
        <v>0</v>
      </c>
      <c r="O6789" s="32">
        <v>0.20310606976744186</v>
      </c>
      <c r="P6789" s="8" t="s">
        <v>99</v>
      </c>
    </row>
    <row r="6790" spans="1:16" ht="72" x14ac:dyDescent="0.25">
      <c r="A6790" s="19">
        <v>43248</v>
      </c>
      <c r="B6790" s="82"/>
      <c r="C6790" s="82">
        <v>2018</v>
      </c>
      <c r="D6790" s="82" t="s">
        <v>115</v>
      </c>
      <c r="E6790" s="82" t="s">
        <v>116</v>
      </c>
      <c r="F6790" s="36" t="s">
        <v>162</v>
      </c>
      <c r="G6790" s="82" t="s">
        <v>208</v>
      </c>
      <c r="H6790" s="82" t="s">
        <v>9291</v>
      </c>
      <c r="I6790" s="87">
        <v>1</v>
      </c>
      <c r="J6790" s="21">
        <v>30</v>
      </c>
      <c r="K6790" s="87">
        <v>0</v>
      </c>
      <c r="L6790" s="87">
        <v>0</v>
      </c>
      <c r="M6790" s="87">
        <v>0</v>
      </c>
      <c r="N6790" s="25">
        <v>0</v>
      </c>
      <c r="O6790" s="32">
        <v>0.77685303488372093</v>
      </c>
      <c r="P6790" s="8" t="s">
        <v>99</v>
      </c>
    </row>
    <row r="6791" spans="1:16" ht="24" x14ac:dyDescent="0.25">
      <c r="A6791" s="22">
        <v>43248</v>
      </c>
      <c r="B6791" s="82"/>
      <c r="C6791" s="82">
        <v>2018</v>
      </c>
      <c r="D6791" s="11" t="s">
        <v>34</v>
      </c>
      <c r="E6791" s="82" t="s">
        <v>323</v>
      </c>
      <c r="F6791" s="36" t="s">
        <v>28</v>
      </c>
      <c r="G6791" s="82">
        <v>5</v>
      </c>
      <c r="H6791" s="23" t="s">
        <v>9292</v>
      </c>
      <c r="I6791" s="86">
        <v>0</v>
      </c>
      <c r="J6791" s="86">
        <v>0</v>
      </c>
      <c r="K6791" s="86">
        <v>0</v>
      </c>
      <c r="L6791" s="86">
        <v>0</v>
      </c>
      <c r="M6791" s="86">
        <v>0</v>
      </c>
      <c r="N6791" s="25">
        <v>0</v>
      </c>
      <c r="O6791" s="33">
        <v>17.102200603</v>
      </c>
      <c r="P6791" s="8" t="s">
        <v>298</v>
      </c>
    </row>
    <row r="6792" spans="1:16" ht="36" x14ac:dyDescent="0.25">
      <c r="A6792" s="22">
        <v>43248</v>
      </c>
      <c r="B6792" s="82"/>
      <c r="C6792" s="82">
        <v>2018</v>
      </c>
      <c r="D6792" s="11" t="s">
        <v>34</v>
      </c>
      <c r="E6792" s="82" t="s">
        <v>323</v>
      </c>
      <c r="F6792" s="82" t="s">
        <v>72</v>
      </c>
      <c r="G6792" s="82">
        <v>5</v>
      </c>
      <c r="H6792" s="82" t="s">
        <v>9293</v>
      </c>
      <c r="I6792" s="86">
        <v>0</v>
      </c>
      <c r="J6792" s="86">
        <v>0</v>
      </c>
      <c r="K6792" s="86">
        <v>0</v>
      </c>
      <c r="L6792" s="86">
        <v>0</v>
      </c>
      <c r="M6792" s="86">
        <v>0</v>
      </c>
      <c r="N6792" s="25">
        <v>0</v>
      </c>
      <c r="O6792" s="33">
        <v>3.2506649959999998</v>
      </c>
      <c r="P6792" s="8" t="s">
        <v>298</v>
      </c>
    </row>
    <row r="6793" spans="1:16" x14ac:dyDescent="0.25">
      <c r="A6793" s="22">
        <v>43248</v>
      </c>
      <c r="B6793" s="82"/>
      <c r="C6793" s="82">
        <v>2018</v>
      </c>
      <c r="D6793" s="11" t="s">
        <v>34</v>
      </c>
      <c r="E6793" s="82" t="s">
        <v>323</v>
      </c>
      <c r="F6793" s="82" t="s">
        <v>189</v>
      </c>
      <c r="G6793" s="82">
        <v>9</v>
      </c>
      <c r="H6793" s="11" t="s">
        <v>9293</v>
      </c>
      <c r="I6793" s="86">
        <v>0</v>
      </c>
      <c r="J6793" s="86">
        <v>0</v>
      </c>
      <c r="K6793" s="86">
        <v>0</v>
      </c>
      <c r="L6793" s="86">
        <v>0</v>
      </c>
      <c r="M6793" s="86">
        <v>0</v>
      </c>
      <c r="N6793" s="25">
        <v>0</v>
      </c>
      <c r="O6793" s="33">
        <v>5.6088846220000006</v>
      </c>
      <c r="P6793" s="8" t="s">
        <v>298</v>
      </c>
    </row>
    <row r="6794" spans="1:16" x14ac:dyDescent="0.25">
      <c r="A6794" s="22">
        <v>43248</v>
      </c>
      <c r="B6794" s="82"/>
      <c r="C6794" s="82">
        <v>2018</v>
      </c>
      <c r="D6794" s="11" t="s">
        <v>34</v>
      </c>
      <c r="E6794" s="82" t="s">
        <v>323</v>
      </c>
      <c r="F6794" s="36" t="s">
        <v>36</v>
      </c>
      <c r="G6794" s="82">
        <v>72</v>
      </c>
      <c r="H6794" s="11" t="s">
        <v>9293</v>
      </c>
      <c r="I6794" s="86">
        <v>0</v>
      </c>
      <c r="J6794" s="86">
        <v>0</v>
      </c>
      <c r="K6794" s="86">
        <v>0</v>
      </c>
      <c r="L6794" s="86">
        <v>0</v>
      </c>
      <c r="M6794" s="86">
        <v>0</v>
      </c>
      <c r="N6794" s="25">
        <v>0</v>
      </c>
      <c r="O6794" s="33">
        <v>10.558835288000001</v>
      </c>
      <c r="P6794" s="8" t="s">
        <v>298</v>
      </c>
    </row>
    <row r="6795" spans="1:16" x14ac:dyDescent="0.25">
      <c r="A6795" s="22">
        <v>43248</v>
      </c>
      <c r="B6795" s="82"/>
      <c r="C6795" s="82">
        <v>2018</v>
      </c>
      <c r="D6795" s="11" t="s">
        <v>34</v>
      </c>
      <c r="E6795" s="82" t="s">
        <v>323</v>
      </c>
      <c r="F6795" s="36" t="s">
        <v>36</v>
      </c>
      <c r="G6795" s="82">
        <v>72</v>
      </c>
      <c r="H6795" s="11" t="s">
        <v>9293</v>
      </c>
      <c r="I6795" s="86">
        <v>0</v>
      </c>
      <c r="J6795" s="86">
        <v>0</v>
      </c>
      <c r="K6795" s="86">
        <v>0</v>
      </c>
      <c r="L6795" s="86">
        <v>0</v>
      </c>
      <c r="M6795" s="86">
        <v>0</v>
      </c>
      <c r="N6795" s="25">
        <v>0</v>
      </c>
      <c r="O6795" s="33">
        <v>21.117670576000002</v>
      </c>
      <c r="P6795" s="8" t="s">
        <v>298</v>
      </c>
    </row>
    <row r="6796" spans="1:16" x14ac:dyDescent="0.25">
      <c r="A6796" s="22">
        <v>43248</v>
      </c>
      <c r="B6796" s="82"/>
      <c r="C6796" s="82">
        <v>2018</v>
      </c>
      <c r="D6796" s="11" t="s">
        <v>34</v>
      </c>
      <c r="E6796" s="82" t="s">
        <v>323</v>
      </c>
      <c r="F6796" s="36" t="s">
        <v>21</v>
      </c>
      <c r="G6796" s="82">
        <v>67</v>
      </c>
      <c r="H6796" s="11" t="s">
        <v>9293</v>
      </c>
      <c r="I6796" s="86">
        <v>0</v>
      </c>
      <c r="J6796" s="86">
        <v>0</v>
      </c>
      <c r="K6796" s="86">
        <v>0</v>
      </c>
      <c r="L6796" s="86">
        <v>0</v>
      </c>
      <c r="M6796" s="86">
        <v>0</v>
      </c>
      <c r="N6796" s="25">
        <v>0</v>
      </c>
      <c r="O6796" s="33">
        <v>27.829323339999998</v>
      </c>
      <c r="P6796" s="8" t="s">
        <v>298</v>
      </c>
    </row>
    <row r="6797" spans="1:16" x14ac:dyDescent="0.25">
      <c r="A6797" s="22">
        <v>43248</v>
      </c>
      <c r="B6797" s="82"/>
      <c r="C6797" s="82">
        <v>2018</v>
      </c>
      <c r="D6797" s="11" t="s">
        <v>34</v>
      </c>
      <c r="E6797" s="82" t="s">
        <v>323</v>
      </c>
      <c r="F6797" s="36" t="s">
        <v>57</v>
      </c>
      <c r="G6797" s="82">
        <v>20</v>
      </c>
      <c r="H6797" s="82" t="s">
        <v>9293</v>
      </c>
      <c r="I6797" s="86">
        <v>0</v>
      </c>
      <c r="J6797" s="86">
        <v>0</v>
      </c>
      <c r="K6797" s="86">
        <v>0</v>
      </c>
      <c r="L6797" s="86">
        <v>0</v>
      </c>
      <c r="M6797" s="86">
        <v>0</v>
      </c>
      <c r="N6797" s="25">
        <v>0</v>
      </c>
      <c r="O6797" s="33">
        <v>3.8207070180000007</v>
      </c>
      <c r="P6797" s="8" t="s">
        <v>298</v>
      </c>
    </row>
    <row r="6798" spans="1:16" x14ac:dyDescent="0.25">
      <c r="A6798" s="22">
        <v>43248</v>
      </c>
      <c r="B6798" s="82"/>
      <c r="C6798" s="82">
        <v>2018</v>
      </c>
      <c r="D6798" s="11" t="s">
        <v>34</v>
      </c>
      <c r="E6798" s="82" t="s">
        <v>323</v>
      </c>
      <c r="F6798" s="36" t="s">
        <v>78</v>
      </c>
      <c r="G6798" s="82">
        <v>10</v>
      </c>
      <c r="H6798" s="82" t="s">
        <v>9293</v>
      </c>
      <c r="I6798" s="86">
        <v>0</v>
      </c>
      <c r="J6798" s="86">
        <v>0</v>
      </c>
      <c r="K6798" s="86">
        <v>0</v>
      </c>
      <c r="L6798" s="86">
        <v>0</v>
      </c>
      <c r="M6798" s="86">
        <v>0</v>
      </c>
      <c r="N6798" s="25">
        <v>0</v>
      </c>
      <c r="O6798" s="33">
        <v>1.640936605</v>
      </c>
      <c r="P6798" s="8" t="s">
        <v>298</v>
      </c>
    </row>
    <row r="6799" spans="1:16" x14ac:dyDescent="0.25">
      <c r="A6799" s="22">
        <v>43248</v>
      </c>
      <c r="B6799" s="82"/>
      <c r="C6799" s="82">
        <v>2018</v>
      </c>
      <c r="D6799" s="11" t="s">
        <v>34</v>
      </c>
      <c r="E6799" s="82" t="s">
        <v>323</v>
      </c>
      <c r="F6799" s="36" t="s">
        <v>24</v>
      </c>
      <c r="G6799" s="82">
        <v>2</v>
      </c>
      <c r="H6799" s="82" t="s">
        <v>9292</v>
      </c>
      <c r="I6799" s="86">
        <v>0</v>
      </c>
      <c r="J6799" s="86">
        <v>0</v>
      </c>
      <c r="K6799" s="86">
        <v>0</v>
      </c>
      <c r="L6799" s="86">
        <v>0</v>
      </c>
      <c r="M6799" s="86">
        <v>0</v>
      </c>
      <c r="N6799" s="25">
        <v>0</v>
      </c>
      <c r="O6799" s="33">
        <v>0.38547183400000001</v>
      </c>
      <c r="P6799" s="8" t="s">
        <v>298</v>
      </c>
    </row>
    <row r="6800" spans="1:16" x14ac:dyDescent="0.25">
      <c r="A6800" s="22">
        <v>43248</v>
      </c>
      <c r="B6800" s="82"/>
      <c r="C6800" s="82">
        <v>2018</v>
      </c>
      <c r="D6800" s="11" t="s">
        <v>34</v>
      </c>
      <c r="E6800" s="82" t="s">
        <v>323</v>
      </c>
      <c r="F6800" s="36" t="s">
        <v>15</v>
      </c>
      <c r="G6800" s="82">
        <v>18</v>
      </c>
      <c r="H6800" s="82" t="s">
        <v>9293</v>
      </c>
      <c r="I6800" s="86">
        <v>0</v>
      </c>
      <c r="J6800" s="86">
        <v>0</v>
      </c>
      <c r="K6800" s="86">
        <v>0</v>
      </c>
      <c r="L6800" s="86">
        <v>0</v>
      </c>
      <c r="M6800" s="86">
        <v>0</v>
      </c>
      <c r="N6800" s="25">
        <v>0</v>
      </c>
      <c r="O6800" s="33">
        <v>12.123086476999999</v>
      </c>
      <c r="P6800" s="8" t="s">
        <v>298</v>
      </c>
    </row>
    <row r="6801" spans="1:16" x14ac:dyDescent="0.25">
      <c r="A6801" s="22">
        <v>43248</v>
      </c>
      <c r="B6801" s="82"/>
      <c r="C6801" s="82">
        <v>2018</v>
      </c>
      <c r="D6801" s="11" t="s">
        <v>34</v>
      </c>
      <c r="E6801" s="82" t="s">
        <v>323</v>
      </c>
      <c r="F6801" s="36" t="s">
        <v>75</v>
      </c>
      <c r="G6801" s="82">
        <v>34</v>
      </c>
      <c r="H6801" s="82" t="s">
        <v>9294</v>
      </c>
      <c r="I6801" s="86">
        <v>0</v>
      </c>
      <c r="J6801" s="86">
        <v>0</v>
      </c>
      <c r="K6801" s="86">
        <v>0</v>
      </c>
      <c r="L6801" s="86">
        <v>0</v>
      </c>
      <c r="M6801" s="86">
        <v>0</v>
      </c>
      <c r="N6801" s="25">
        <v>0</v>
      </c>
      <c r="O6801" s="33">
        <v>7.6614159640000006</v>
      </c>
      <c r="P6801" s="8" t="s">
        <v>298</v>
      </c>
    </row>
    <row r="6802" spans="1:16" x14ac:dyDescent="0.25">
      <c r="A6802" s="22">
        <v>43248</v>
      </c>
      <c r="B6802" s="82"/>
      <c r="C6802" s="82">
        <v>2018</v>
      </c>
      <c r="D6802" s="11" t="s">
        <v>34</v>
      </c>
      <c r="E6802" s="82" t="s">
        <v>323</v>
      </c>
      <c r="F6802" s="82" t="s">
        <v>77</v>
      </c>
      <c r="G6802" s="82">
        <v>6</v>
      </c>
      <c r="H6802" s="82" t="s">
        <v>9295</v>
      </c>
      <c r="I6802" s="86">
        <v>0</v>
      </c>
      <c r="J6802" s="86">
        <v>0</v>
      </c>
      <c r="K6802" s="86">
        <v>0</v>
      </c>
      <c r="L6802" s="86">
        <v>0</v>
      </c>
      <c r="M6802" s="86">
        <v>0</v>
      </c>
      <c r="N6802" s="25">
        <v>0</v>
      </c>
      <c r="O6802" s="33">
        <v>1.316550509</v>
      </c>
      <c r="P6802" s="8" t="s">
        <v>298</v>
      </c>
    </row>
    <row r="6803" spans="1:16" x14ac:dyDescent="0.25">
      <c r="A6803" s="22">
        <v>43248</v>
      </c>
      <c r="B6803" s="82"/>
      <c r="C6803" s="82">
        <v>2018</v>
      </c>
      <c r="D6803" s="11" t="s">
        <v>34</v>
      </c>
      <c r="E6803" s="82" t="s">
        <v>323</v>
      </c>
      <c r="F6803" s="36" t="s">
        <v>62</v>
      </c>
      <c r="G6803" s="82">
        <v>3</v>
      </c>
      <c r="H6803" s="82" t="s">
        <v>9293</v>
      </c>
      <c r="I6803" s="86">
        <v>0</v>
      </c>
      <c r="J6803" s="86">
        <v>0</v>
      </c>
      <c r="K6803" s="86">
        <v>0</v>
      </c>
      <c r="L6803" s="86">
        <v>0</v>
      </c>
      <c r="M6803" s="86">
        <v>0</v>
      </c>
      <c r="N6803" s="25">
        <v>0</v>
      </c>
      <c r="O6803" s="33">
        <v>5.9728474000000011E-2</v>
      </c>
      <c r="P6803" s="8" t="s">
        <v>298</v>
      </c>
    </row>
    <row r="6804" spans="1:16" x14ac:dyDescent="0.25">
      <c r="A6804" s="22">
        <v>43248</v>
      </c>
      <c r="B6804" s="82"/>
      <c r="C6804" s="82">
        <v>2018</v>
      </c>
      <c r="D6804" s="11" t="s">
        <v>34</v>
      </c>
      <c r="E6804" s="82" t="s">
        <v>323</v>
      </c>
      <c r="F6804" s="82" t="s">
        <v>92</v>
      </c>
      <c r="G6804" s="82">
        <v>23</v>
      </c>
      <c r="H6804" s="82" t="s">
        <v>9293</v>
      </c>
      <c r="I6804" s="86">
        <v>0</v>
      </c>
      <c r="J6804" s="86">
        <v>0</v>
      </c>
      <c r="K6804" s="86">
        <v>0</v>
      </c>
      <c r="L6804" s="86">
        <v>0</v>
      </c>
      <c r="M6804" s="86">
        <v>0</v>
      </c>
      <c r="N6804" s="25">
        <v>0</v>
      </c>
      <c r="O6804" s="33">
        <v>7.7608266940000004</v>
      </c>
      <c r="P6804" s="8" t="s">
        <v>298</v>
      </c>
    </row>
    <row r="6805" spans="1:16" x14ac:dyDescent="0.25">
      <c r="A6805" s="22">
        <v>43248</v>
      </c>
      <c r="B6805" s="82"/>
      <c r="C6805" s="82">
        <v>2018</v>
      </c>
      <c r="D6805" s="11" t="s">
        <v>34</v>
      </c>
      <c r="E6805" s="82" t="s">
        <v>323</v>
      </c>
      <c r="F6805" s="36" t="s">
        <v>97</v>
      </c>
      <c r="G6805" s="82">
        <v>17</v>
      </c>
      <c r="H6805" s="82" t="s">
        <v>9292</v>
      </c>
      <c r="I6805" s="86">
        <v>0</v>
      </c>
      <c r="J6805" s="86">
        <v>0</v>
      </c>
      <c r="K6805" s="86">
        <v>0</v>
      </c>
      <c r="L6805" s="86">
        <v>0</v>
      </c>
      <c r="M6805" s="86">
        <v>0</v>
      </c>
      <c r="N6805" s="25">
        <v>0</v>
      </c>
      <c r="O6805" s="33">
        <v>1.4726270109999999</v>
      </c>
      <c r="P6805" s="8" t="s">
        <v>298</v>
      </c>
    </row>
    <row r="6806" spans="1:16" ht="24" x14ac:dyDescent="0.25">
      <c r="A6806" s="22">
        <v>43248</v>
      </c>
      <c r="B6806" s="82"/>
      <c r="C6806" s="82">
        <v>2018</v>
      </c>
      <c r="D6806" s="11" t="s">
        <v>34</v>
      </c>
      <c r="E6806" s="82" t="s">
        <v>323</v>
      </c>
      <c r="F6806" s="36" t="s">
        <v>30</v>
      </c>
      <c r="G6806" s="82">
        <v>8</v>
      </c>
      <c r="H6806" s="82" t="s">
        <v>9293</v>
      </c>
      <c r="I6806" s="86">
        <v>0</v>
      </c>
      <c r="J6806" s="86">
        <v>0</v>
      </c>
      <c r="K6806" s="86">
        <v>0</v>
      </c>
      <c r="L6806" s="86">
        <v>0</v>
      </c>
      <c r="M6806" s="86">
        <v>0</v>
      </c>
      <c r="N6806" s="25">
        <v>0</v>
      </c>
      <c r="O6806" s="33">
        <v>15.513504522</v>
      </c>
      <c r="P6806" s="8" t="s">
        <v>298</v>
      </c>
    </row>
    <row r="6807" spans="1:16" ht="24" x14ac:dyDescent="0.25">
      <c r="A6807" s="22">
        <v>43248</v>
      </c>
      <c r="B6807" s="82"/>
      <c r="C6807" s="82">
        <v>2018</v>
      </c>
      <c r="D6807" s="11" t="s">
        <v>34</v>
      </c>
      <c r="E6807" s="82" t="s">
        <v>323</v>
      </c>
      <c r="F6807" s="36" t="s">
        <v>42</v>
      </c>
      <c r="G6807" s="82">
        <v>19</v>
      </c>
      <c r="H6807" s="82" t="s">
        <v>9293</v>
      </c>
      <c r="I6807" s="86">
        <v>0</v>
      </c>
      <c r="J6807" s="86">
        <v>0</v>
      </c>
      <c r="K6807" s="86">
        <v>0</v>
      </c>
      <c r="L6807" s="86">
        <v>0</v>
      </c>
      <c r="M6807" s="86">
        <v>0</v>
      </c>
      <c r="N6807" s="25">
        <v>0</v>
      </c>
      <c r="O6807" s="33">
        <v>3.8078085810000002</v>
      </c>
      <c r="P6807" s="8" t="s">
        <v>298</v>
      </c>
    </row>
    <row r="6808" spans="1:16" x14ac:dyDescent="0.25">
      <c r="A6808" s="22">
        <v>43248</v>
      </c>
      <c r="B6808" s="82"/>
      <c r="C6808" s="82">
        <v>2018</v>
      </c>
      <c r="D6808" s="11" t="s">
        <v>34</v>
      </c>
      <c r="E6808" s="82" t="s">
        <v>323</v>
      </c>
      <c r="F6808" s="36" t="s">
        <v>59</v>
      </c>
      <c r="G6808" s="82">
        <v>13</v>
      </c>
      <c r="H6808" s="82" t="s">
        <v>9293</v>
      </c>
      <c r="I6808" s="86">
        <v>0</v>
      </c>
      <c r="J6808" s="86">
        <v>0</v>
      </c>
      <c r="K6808" s="86">
        <v>0</v>
      </c>
      <c r="L6808" s="86">
        <v>0</v>
      </c>
      <c r="M6808" s="86">
        <v>0</v>
      </c>
      <c r="N6808" s="25">
        <v>0</v>
      </c>
      <c r="O6808" s="33">
        <v>4.0527858750000005</v>
      </c>
      <c r="P6808" s="8" t="s">
        <v>298</v>
      </c>
    </row>
    <row r="6809" spans="1:16" x14ac:dyDescent="0.25">
      <c r="A6809" s="22">
        <v>43248</v>
      </c>
      <c r="B6809" s="82"/>
      <c r="C6809" s="82">
        <v>2018</v>
      </c>
      <c r="D6809" s="11" t="s">
        <v>34</v>
      </c>
      <c r="E6809" s="82" t="s">
        <v>323</v>
      </c>
      <c r="F6809" s="36" t="s">
        <v>47</v>
      </c>
      <c r="G6809" s="82">
        <v>64</v>
      </c>
      <c r="H6809" s="82" t="s">
        <v>9293</v>
      </c>
      <c r="I6809" s="86">
        <v>0</v>
      </c>
      <c r="J6809" s="86">
        <v>0</v>
      </c>
      <c r="K6809" s="86">
        <v>0</v>
      </c>
      <c r="L6809" s="86">
        <v>0</v>
      </c>
      <c r="M6809" s="86">
        <v>0</v>
      </c>
      <c r="N6809" s="25">
        <v>0</v>
      </c>
      <c r="O6809" s="33">
        <v>7.0106123050000004</v>
      </c>
      <c r="P6809" s="8" t="s">
        <v>298</v>
      </c>
    </row>
    <row r="6810" spans="1:16" x14ac:dyDescent="0.25">
      <c r="A6810" s="22">
        <v>43248</v>
      </c>
      <c r="B6810" s="82"/>
      <c r="C6810" s="82">
        <v>2018</v>
      </c>
      <c r="D6810" s="11" t="s">
        <v>34</v>
      </c>
      <c r="E6810" s="82" t="s">
        <v>323</v>
      </c>
      <c r="F6810" s="82" t="s">
        <v>598</v>
      </c>
      <c r="G6810" s="82">
        <v>15</v>
      </c>
      <c r="H6810" s="82" t="s">
        <v>9293</v>
      </c>
      <c r="I6810" s="86">
        <v>0</v>
      </c>
      <c r="J6810" s="86">
        <v>0</v>
      </c>
      <c r="K6810" s="86">
        <v>0</v>
      </c>
      <c r="L6810" s="86">
        <v>0</v>
      </c>
      <c r="M6810" s="86">
        <v>0</v>
      </c>
      <c r="N6810" s="25">
        <v>0</v>
      </c>
      <c r="O6810" s="33">
        <v>5.535596795</v>
      </c>
      <c r="P6810" s="8" t="s">
        <v>298</v>
      </c>
    </row>
    <row r="6811" spans="1:16" x14ac:dyDescent="0.25">
      <c r="A6811" s="22">
        <v>43248</v>
      </c>
      <c r="B6811" s="82"/>
      <c r="C6811" s="82">
        <v>2018</v>
      </c>
      <c r="D6811" s="11" t="s">
        <v>34</v>
      </c>
      <c r="E6811" s="82" t="s">
        <v>323</v>
      </c>
      <c r="F6811" s="36" t="s">
        <v>69</v>
      </c>
      <c r="G6811" s="82">
        <v>6</v>
      </c>
      <c r="H6811" s="82" t="s">
        <v>9293</v>
      </c>
      <c r="I6811" s="86">
        <v>0</v>
      </c>
      <c r="J6811" s="86">
        <v>0</v>
      </c>
      <c r="K6811" s="86">
        <v>0</v>
      </c>
      <c r="L6811" s="86">
        <v>0</v>
      </c>
      <c r="M6811" s="86">
        <v>0</v>
      </c>
      <c r="N6811" s="25">
        <v>0</v>
      </c>
      <c r="O6811" s="33">
        <v>0.33491375000000001</v>
      </c>
      <c r="P6811" s="8" t="s">
        <v>298</v>
      </c>
    </row>
    <row r="6812" spans="1:16" x14ac:dyDescent="0.25">
      <c r="A6812" s="22">
        <v>43248</v>
      </c>
      <c r="B6812" s="82"/>
      <c r="C6812" s="82">
        <v>2018</v>
      </c>
      <c r="D6812" s="11" t="s">
        <v>34</v>
      </c>
      <c r="E6812" s="82" t="s">
        <v>323</v>
      </c>
      <c r="F6812" s="36" t="s">
        <v>162</v>
      </c>
      <c r="G6812" s="82">
        <v>51</v>
      </c>
      <c r="H6812" s="82" t="s">
        <v>9293</v>
      </c>
      <c r="I6812" s="86">
        <v>0</v>
      </c>
      <c r="J6812" s="86">
        <v>0</v>
      </c>
      <c r="K6812" s="86">
        <v>0</v>
      </c>
      <c r="L6812" s="86">
        <v>0</v>
      </c>
      <c r="M6812" s="86">
        <v>0</v>
      </c>
      <c r="N6812" s="25">
        <v>0</v>
      </c>
      <c r="O6812" s="33">
        <v>9.1934321330000017</v>
      </c>
      <c r="P6812" s="8" t="s">
        <v>298</v>
      </c>
    </row>
    <row r="6813" spans="1:16" x14ac:dyDescent="0.25">
      <c r="A6813" s="22">
        <v>43248</v>
      </c>
      <c r="B6813" s="82"/>
      <c r="C6813" s="82">
        <v>2018</v>
      </c>
      <c r="D6813" s="11" t="s">
        <v>34</v>
      </c>
      <c r="E6813" s="82" t="s">
        <v>323</v>
      </c>
      <c r="F6813" s="36" t="s">
        <v>253</v>
      </c>
      <c r="G6813" s="82">
        <v>98</v>
      </c>
      <c r="H6813" s="82" t="s">
        <v>9293</v>
      </c>
      <c r="I6813" s="86">
        <v>0</v>
      </c>
      <c r="J6813" s="86">
        <v>0</v>
      </c>
      <c r="K6813" s="86">
        <v>0</v>
      </c>
      <c r="L6813" s="86">
        <v>0</v>
      </c>
      <c r="M6813" s="86">
        <v>0</v>
      </c>
      <c r="N6813" s="25">
        <v>0</v>
      </c>
      <c r="O6813" s="33">
        <v>5.6292568689999998</v>
      </c>
      <c r="P6813" s="8" t="s">
        <v>298</v>
      </c>
    </row>
    <row r="6814" spans="1:16" ht="108" x14ac:dyDescent="0.25">
      <c r="A6814" s="19">
        <v>43249</v>
      </c>
      <c r="B6814" s="82"/>
      <c r="C6814" s="82">
        <v>2018</v>
      </c>
      <c r="D6814" s="82" t="s">
        <v>115</v>
      </c>
      <c r="E6814" s="82" t="s">
        <v>116</v>
      </c>
      <c r="F6814" s="36" t="s">
        <v>165</v>
      </c>
      <c r="G6814" s="82" t="s">
        <v>603</v>
      </c>
      <c r="H6814" s="82" t="s">
        <v>9296</v>
      </c>
      <c r="I6814" s="87">
        <v>0</v>
      </c>
      <c r="J6814" s="21">
        <v>15</v>
      </c>
      <c r="K6814" s="87">
        <v>0</v>
      </c>
      <c r="L6814" s="87">
        <v>0</v>
      </c>
      <c r="M6814" s="87">
        <v>0</v>
      </c>
      <c r="N6814" s="25">
        <v>0</v>
      </c>
      <c r="O6814" s="32">
        <v>0.35041506976744186</v>
      </c>
      <c r="P6814" s="8" t="s">
        <v>99</v>
      </c>
    </row>
    <row r="6815" spans="1:16" ht="84" x14ac:dyDescent="0.25">
      <c r="A6815" s="19">
        <v>43250</v>
      </c>
      <c r="B6815" s="82"/>
      <c r="C6815" s="82">
        <v>2018</v>
      </c>
      <c r="D6815" s="82" t="s">
        <v>13</v>
      </c>
      <c r="E6815" s="82" t="s">
        <v>112</v>
      </c>
      <c r="F6815" s="36" t="s">
        <v>165</v>
      </c>
      <c r="G6815" s="82" t="s">
        <v>8550</v>
      </c>
      <c r="H6815" s="82" t="s">
        <v>9297</v>
      </c>
      <c r="I6815" s="87">
        <v>0</v>
      </c>
      <c r="J6815" s="21">
        <v>2</v>
      </c>
      <c r="K6815" s="87">
        <v>0</v>
      </c>
      <c r="L6815" s="87">
        <v>0</v>
      </c>
      <c r="M6815" s="87">
        <v>0</v>
      </c>
      <c r="N6815" s="25">
        <v>0</v>
      </c>
      <c r="O6815" s="32">
        <v>0.01</v>
      </c>
      <c r="P6815" s="8" t="s">
        <v>99</v>
      </c>
    </row>
    <row r="6816" spans="1:16" ht="60" x14ac:dyDescent="0.25">
      <c r="A6816" s="19">
        <v>43250</v>
      </c>
      <c r="B6816" s="82"/>
      <c r="C6816" s="82">
        <v>2018</v>
      </c>
      <c r="D6816" s="82" t="s">
        <v>115</v>
      </c>
      <c r="E6816" s="82" t="s">
        <v>116</v>
      </c>
      <c r="F6816" s="36" t="s">
        <v>21</v>
      </c>
      <c r="G6816" s="82" t="s">
        <v>6270</v>
      </c>
      <c r="H6816" s="82" t="s">
        <v>9298</v>
      </c>
      <c r="I6816" s="87">
        <v>1</v>
      </c>
      <c r="J6816" s="21">
        <v>6</v>
      </c>
      <c r="K6816" s="87">
        <v>0</v>
      </c>
      <c r="L6816" s="87">
        <v>0</v>
      </c>
      <c r="M6816" s="87">
        <v>0</v>
      </c>
      <c r="N6816" s="25">
        <v>0</v>
      </c>
      <c r="O6816" s="32">
        <v>2.0355606976744185</v>
      </c>
      <c r="P6816" s="8" t="s">
        <v>99</v>
      </c>
    </row>
    <row r="6817" spans="1:16" ht="60" x14ac:dyDescent="0.25">
      <c r="A6817" s="19">
        <v>43252</v>
      </c>
      <c r="B6817" s="82"/>
      <c r="C6817" s="82">
        <v>2018</v>
      </c>
      <c r="D6817" s="82" t="s">
        <v>13</v>
      </c>
      <c r="E6817" s="82" t="s">
        <v>112</v>
      </c>
      <c r="F6817" s="36" t="s">
        <v>165</v>
      </c>
      <c r="G6817" s="82" t="s">
        <v>603</v>
      </c>
      <c r="H6817" s="82" t="s">
        <v>9299</v>
      </c>
      <c r="I6817" s="87">
        <v>0</v>
      </c>
      <c r="J6817" s="21">
        <v>15</v>
      </c>
      <c r="K6817" s="87">
        <v>0</v>
      </c>
      <c r="L6817" s="87">
        <v>0</v>
      </c>
      <c r="M6817" s="87">
        <v>0</v>
      </c>
      <c r="N6817" s="25">
        <v>0</v>
      </c>
      <c r="O6817" s="32">
        <v>0.01</v>
      </c>
      <c r="P6817" s="8" t="s">
        <v>99</v>
      </c>
    </row>
    <row r="6818" spans="1:16" ht="120" x14ac:dyDescent="0.25">
      <c r="A6818" s="19">
        <v>43253</v>
      </c>
      <c r="B6818" s="82"/>
      <c r="C6818" s="82">
        <v>2018</v>
      </c>
      <c r="D6818" s="82" t="s">
        <v>115</v>
      </c>
      <c r="E6818" s="82" t="s">
        <v>116</v>
      </c>
      <c r="F6818" s="36" t="s">
        <v>51</v>
      </c>
      <c r="G6818" s="82" t="s">
        <v>9300</v>
      </c>
      <c r="H6818" s="82" t="s">
        <v>9301</v>
      </c>
      <c r="I6818" s="87">
        <v>8</v>
      </c>
      <c r="J6818" s="21">
        <v>23</v>
      </c>
      <c r="K6818" s="87">
        <v>0</v>
      </c>
      <c r="L6818" s="87">
        <v>0</v>
      </c>
      <c r="M6818" s="87">
        <v>0</v>
      </c>
      <c r="N6818" s="25">
        <v>0</v>
      </c>
      <c r="O6818" s="32">
        <v>1.6782303488372095</v>
      </c>
      <c r="P6818" s="8" t="s">
        <v>99</v>
      </c>
    </row>
    <row r="6819" spans="1:16" ht="84" x14ac:dyDescent="0.25">
      <c r="A6819" s="19">
        <v>43255</v>
      </c>
      <c r="B6819" s="82"/>
      <c r="C6819" s="82">
        <v>2018</v>
      </c>
      <c r="D6819" s="82" t="s">
        <v>115</v>
      </c>
      <c r="E6819" s="82" t="s">
        <v>350</v>
      </c>
      <c r="F6819" s="36" t="s">
        <v>21</v>
      </c>
      <c r="G6819" s="82" t="s">
        <v>3561</v>
      </c>
      <c r="H6819" s="82" t="s">
        <v>9302</v>
      </c>
      <c r="I6819" s="87">
        <v>4</v>
      </c>
      <c r="J6819" s="21">
        <v>20</v>
      </c>
      <c r="K6819" s="87">
        <v>0</v>
      </c>
      <c r="L6819" s="87">
        <v>0</v>
      </c>
      <c r="M6819" s="87">
        <v>0</v>
      </c>
      <c r="N6819" s="25">
        <v>0</v>
      </c>
      <c r="O6819" s="32">
        <v>0.38131399999999999</v>
      </c>
      <c r="P6819" s="8" t="s">
        <v>99</v>
      </c>
    </row>
    <row r="6820" spans="1:16" ht="60" x14ac:dyDescent="0.25">
      <c r="A6820" s="19">
        <v>43255</v>
      </c>
      <c r="B6820" s="82"/>
      <c r="C6820" s="82">
        <v>2018</v>
      </c>
      <c r="D6820" s="82" t="s">
        <v>115</v>
      </c>
      <c r="E6820" s="82" t="s">
        <v>116</v>
      </c>
      <c r="F6820" s="36" t="s">
        <v>97</v>
      </c>
      <c r="G6820" s="82" t="s">
        <v>4323</v>
      </c>
      <c r="H6820" s="82" t="s">
        <v>9303</v>
      </c>
      <c r="I6820" s="87">
        <v>0</v>
      </c>
      <c r="J6820" s="21">
        <v>11</v>
      </c>
      <c r="K6820" s="87">
        <v>0</v>
      </c>
      <c r="L6820" s="87">
        <v>0</v>
      </c>
      <c r="M6820" s="87">
        <v>0</v>
      </c>
      <c r="N6820" s="25">
        <v>0</v>
      </c>
      <c r="O6820" s="32">
        <v>6.8519999999999998E-2</v>
      </c>
      <c r="P6820" s="8" t="s">
        <v>99</v>
      </c>
    </row>
    <row r="6821" spans="1:16" ht="96" x14ac:dyDescent="0.25">
      <c r="A6821" s="19">
        <v>43257</v>
      </c>
      <c r="B6821" s="82"/>
      <c r="C6821" s="82">
        <v>2018</v>
      </c>
      <c r="D6821" s="82" t="s">
        <v>13</v>
      </c>
      <c r="E6821" s="82" t="s">
        <v>125</v>
      </c>
      <c r="F6821" s="36" t="s">
        <v>51</v>
      </c>
      <c r="G6821" s="82" t="s">
        <v>9171</v>
      </c>
      <c r="H6821" s="82" t="s">
        <v>9304</v>
      </c>
      <c r="I6821" s="87">
        <v>7</v>
      </c>
      <c r="J6821" s="21">
        <v>18</v>
      </c>
      <c r="K6821" s="87">
        <v>23</v>
      </c>
      <c r="L6821" s="87">
        <v>0</v>
      </c>
      <c r="M6821" s="87">
        <v>0</v>
      </c>
      <c r="N6821" s="25">
        <v>0</v>
      </c>
      <c r="O6821" s="32">
        <v>0.70889999999999997</v>
      </c>
      <c r="P6821" s="8" t="s">
        <v>99</v>
      </c>
    </row>
    <row r="6822" spans="1:16" ht="60" x14ac:dyDescent="0.25">
      <c r="A6822" s="19">
        <v>43257</v>
      </c>
      <c r="B6822" s="82"/>
      <c r="C6822" s="82">
        <v>2018</v>
      </c>
      <c r="D6822" s="82" t="s">
        <v>13</v>
      </c>
      <c r="E6822" s="82" t="s">
        <v>125</v>
      </c>
      <c r="F6822" s="36" t="s">
        <v>162</v>
      </c>
      <c r="G6822" s="82" t="s">
        <v>5589</v>
      </c>
      <c r="H6822" s="82" t="s">
        <v>9305</v>
      </c>
      <c r="I6822" s="87">
        <v>0</v>
      </c>
      <c r="J6822" s="21">
        <v>3</v>
      </c>
      <c r="K6822" s="87">
        <v>0</v>
      </c>
      <c r="L6822" s="87">
        <v>0</v>
      </c>
      <c r="M6822" s="87">
        <v>0</v>
      </c>
      <c r="N6822" s="25">
        <v>0</v>
      </c>
      <c r="O6822" s="32">
        <v>1.2699999999999999E-2</v>
      </c>
      <c r="P6822" s="8" t="s">
        <v>99</v>
      </c>
    </row>
    <row r="6823" spans="1:16" ht="60" x14ac:dyDescent="0.25">
      <c r="A6823" s="19">
        <v>43257</v>
      </c>
      <c r="B6823" s="82"/>
      <c r="C6823" s="82">
        <v>2018</v>
      </c>
      <c r="D6823" s="82" t="s">
        <v>115</v>
      </c>
      <c r="E6823" s="82" t="s">
        <v>116</v>
      </c>
      <c r="F6823" s="36" t="s">
        <v>19</v>
      </c>
      <c r="G6823" s="82" t="s">
        <v>681</v>
      </c>
      <c r="H6823" s="82" t="s">
        <v>9306</v>
      </c>
      <c r="I6823" s="87">
        <v>0</v>
      </c>
      <c r="J6823" s="21">
        <v>19</v>
      </c>
      <c r="K6823" s="87">
        <v>0</v>
      </c>
      <c r="L6823" s="87">
        <v>0</v>
      </c>
      <c r="M6823" s="87">
        <v>0</v>
      </c>
      <c r="N6823" s="25">
        <v>0</v>
      </c>
      <c r="O6823" s="32">
        <v>0.21272818200000004</v>
      </c>
      <c r="P6823" s="8" t="s">
        <v>99</v>
      </c>
    </row>
    <row r="6824" spans="1:16" ht="72" x14ac:dyDescent="0.25">
      <c r="A6824" s="19">
        <v>43258</v>
      </c>
      <c r="B6824" s="82"/>
      <c r="C6824" s="82">
        <v>2018</v>
      </c>
      <c r="D6824" s="82" t="s">
        <v>115</v>
      </c>
      <c r="E6824" s="82" t="s">
        <v>116</v>
      </c>
      <c r="F6824" s="36" t="s">
        <v>19</v>
      </c>
      <c r="G6824" s="82" t="s">
        <v>8849</v>
      </c>
      <c r="H6824" s="82" t="s">
        <v>9307</v>
      </c>
      <c r="I6824" s="87">
        <v>1</v>
      </c>
      <c r="J6824" s="21">
        <v>51</v>
      </c>
      <c r="K6824" s="87">
        <v>0</v>
      </c>
      <c r="L6824" s="87">
        <v>0</v>
      </c>
      <c r="M6824" s="87">
        <v>0</v>
      </c>
      <c r="N6824" s="25">
        <v>0</v>
      </c>
      <c r="O6824" s="32">
        <v>1.2302909100000001</v>
      </c>
      <c r="P6824" s="8" t="s">
        <v>99</v>
      </c>
    </row>
    <row r="6825" spans="1:16" ht="72" x14ac:dyDescent="0.25">
      <c r="A6825" s="19">
        <v>43258</v>
      </c>
      <c r="B6825" s="82"/>
      <c r="C6825" s="82">
        <v>2018</v>
      </c>
      <c r="D6825" s="82" t="s">
        <v>115</v>
      </c>
      <c r="E6825" s="82" t="s">
        <v>116</v>
      </c>
      <c r="F6825" s="36" t="s">
        <v>165</v>
      </c>
      <c r="G6825" s="82" t="s">
        <v>1030</v>
      </c>
      <c r="H6825" s="82" t="s">
        <v>9308</v>
      </c>
      <c r="I6825" s="87">
        <v>0</v>
      </c>
      <c r="J6825" s="21">
        <v>7</v>
      </c>
      <c r="K6825" s="87">
        <v>0</v>
      </c>
      <c r="L6825" s="87">
        <v>0</v>
      </c>
      <c r="M6825" s="87">
        <v>0</v>
      </c>
      <c r="N6825" s="25">
        <v>0</v>
      </c>
      <c r="O6825" s="32">
        <v>3.1784699999999999E-2</v>
      </c>
      <c r="P6825" s="8" t="s">
        <v>99</v>
      </c>
    </row>
    <row r="6826" spans="1:16" ht="84" x14ac:dyDescent="0.25">
      <c r="A6826" s="19">
        <v>43258</v>
      </c>
      <c r="B6826" s="82"/>
      <c r="C6826" s="82">
        <v>2018</v>
      </c>
      <c r="D6826" s="82" t="s">
        <v>115</v>
      </c>
      <c r="E6826" s="82" t="s">
        <v>116</v>
      </c>
      <c r="F6826" s="82" t="s">
        <v>77</v>
      </c>
      <c r="G6826" s="82" t="s">
        <v>4701</v>
      </c>
      <c r="H6826" s="82" t="s">
        <v>9309</v>
      </c>
      <c r="I6826" s="87">
        <v>0</v>
      </c>
      <c r="J6826" s="21">
        <v>35</v>
      </c>
      <c r="K6826" s="87">
        <v>0</v>
      </c>
      <c r="L6826" s="87">
        <v>0</v>
      </c>
      <c r="M6826" s="87">
        <v>0</v>
      </c>
      <c r="N6826" s="25">
        <v>0</v>
      </c>
      <c r="O6826" s="32">
        <v>0.75885303488372091</v>
      </c>
      <c r="P6826" s="8" t="s">
        <v>99</v>
      </c>
    </row>
    <row r="6827" spans="1:16" ht="120" x14ac:dyDescent="0.25">
      <c r="A6827" s="19">
        <v>43258</v>
      </c>
      <c r="B6827" s="82"/>
      <c r="C6827" s="82">
        <v>2018</v>
      </c>
      <c r="D6827" s="82" t="s">
        <v>115</v>
      </c>
      <c r="E6827" s="82" t="s">
        <v>116</v>
      </c>
      <c r="F6827" s="36" t="s">
        <v>165</v>
      </c>
      <c r="G6827" s="82" t="s">
        <v>8628</v>
      </c>
      <c r="H6827" s="82" t="s">
        <v>9310</v>
      </c>
      <c r="I6827" s="87">
        <v>0</v>
      </c>
      <c r="J6827" s="21">
        <v>140</v>
      </c>
      <c r="K6827" s="87">
        <v>0</v>
      </c>
      <c r="L6827" s="87">
        <v>0</v>
      </c>
      <c r="M6827" s="87">
        <v>0</v>
      </c>
      <c r="N6827" s="25">
        <v>0</v>
      </c>
      <c r="O6827" s="32">
        <v>0.75885303488372091</v>
      </c>
      <c r="P6827" s="8" t="s">
        <v>99</v>
      </c>
    </row>
    <row r="6828" spans="1:16" ht="132" x14ac:dyDescent="0.25">
      <c r="A6828" s="19">
        <v>43261</v>
      </c>
      <c r="B6828" s="82"/>
      <c r="C6828" s="82">
        <v>2018</v>
      </c>
      <c r="D6828" s="11" t="s">
        <v>34</v>
      </c>
      <c r="E6828" s="82" t="s">
        <v>67</v>
      </c>
      <c r="F6828" s="36" t="s">
        <v>19</v>
      </c>
      <c r="G6828" s="82" t="s">
        <v>4587</v>
      </c>
      <c r="H6828" s="82" t="s">
        <v>9311</v>
      </c>
      <c r="I6828" s="87">
        <v>0</v>
      </c>
      <c r="J6828" s="21">
        <v>410</v>
      </c>
      <c r="K6828" s="87">
        <v>82</v>
      </c>
      <c r="L6828" s="87">
        <v>0</v>
      </c>
      <c r="M6828" s="87">
        <v>0</v>
      </c>
      <c r="N6828" s="25">
        <v>0</v>
      </c>
      <c r="O6828" s="32">
        <v>9.0582100000000008</v>
      </c>
      <c r="P6828" s="8" t="s">
        <v>99</v>
      </c>
    </row>
    <row r="6829" spans="1:16" ht="192" x14ac:dyDescent="0.25">
      <c r="A6829" s="19">
        <v>43262</v>
      </c>
      <c r="B6829" s="82"/>
      <c r="C6829" s="82">
        <v>2018</v>
      </c>
      <c r="D6829" s="11" t="s">
        <v>34</v>
      </c>
      <c r="E6829" s="82" t="s">
        <v>67</v>
      </c>
      <c r="F6829" s="36" t="s">
        <v>15</v>
      </c>
      <c r="G6829" s="82" t="s">
        <v>9312</v>
      </c>
      <c r="H6829" s="82" t="s">
        <v>9313</v>
      </c>
      <c r="I6829" s="87">
        <v>0</v>
      </c>
      <c r="J6829" s="21">
        <v>98</v>
      </c>
      <c r="K6829" s="87">
        <v>140</v>
      </c>
      <c r="L6829" s="87">
        <v>0</v>
      </c>
      <c r="M6829" s="87">
        <v>0</v>
      </c>
      <c r="N6829" s="25">
        <v>0</v>
      </c>
      <c r="O6829" s="32">
        <v>0.20699999999999999</v>
      </c>
      <c r="P6829" s="8" t="s">
        <v>99</v>
      </c>
    </row>
    <row r="6830" spans="1:16" ht="72" x14ac:dyDescent="0.25">
      <c r="A6830" s="19">
        <v>43262</v>
      </c>
      <c r="B6830" s="82"/>
      <c r="C6830" s="82">
        <v>2018</v>
      </c>
      <c r="D6830" s="82" t="s">
        <v>115</v>
      </c>
      <c r="E6830" s="82" t="s">
        <v>116</v>
      </c>
      <c r="F6830" s="36" t="s">
        <v>15</v>
      </c>
      <c r="G6830" s="82" t="s">
        <v>5422</v>
      </c>
      <c r="H6830" s="82" t="s">
        <v>9314</v>
      </c>
      <c r="I6830" s="87">
        <v>0</v>
      </c>
      <c r="J6830" s="21">
        <v>9</v>
      </c>
      <c r="K6830" s="87">
        <v>0</v>
      </c>
      <c r="L6830" s="87">
        <v>0</v>
      </c>
      <c r="M6830" s="87">
        <v>0</v>
      </c>
      <c r="N6830" s="25">
        <v>0</v>
      </c>
      <c r="O6830" s="32">
        <v>8.7480000000000002E-2</v>
      </c>
      <c r="P6830" s="8" t="s">
        <v>99</v>
      </c>
    </row>
    <row r="6831" spans="1:16" ht="108" x14ac:dyDescent="0.25">
      <c r="A6831" s="19">
        <v>43266</v>
      </c>
      <c r="B6831" s="82"/>
      <c r="C6831" s="82">
        <v>2018</v>
      </c>
      <c r="D6831" s="11" t="s">
        <v>34</v>
      </c>
      <c r="E6831" s="82" t="s">
        <v>67</v>
      </c>
      <c r="F6831" s="36" t="s">
        <v>15</v>
      </c>
      <c r="G6831" s="82" t="s">
        <v>9315</v>
      </c>
      <c r="H6831" s="82" t="s">
        <v>9316</v>
      </c>
      <c r="I6831" s="87">
        <v>0</v>
      </c>
      <c r="J6831" s="21">
        <v>97</v>
      </c>
      <c r="K6831" s="87">
        <v>51</v>
      </c>
      <c r="L6831" s="87">
        <v>0</v>
      </c>
      <c r="M6831" s="87">
        <v>1</v>
      </c>
      <c r="N6831" s="25">
        <v>0</v>
      </c>
      <c r="O6831" s="32">
        <v>0.27662100000000001</v>
      </c>
      <c r="P6831" s="8" t="s">
        <v>99</v>
      </c>
    </row>
    <row r="6832" spans="1:16" ht="48" x14ac:dyDescent="0.25">
      <c r="A6832" s="19">
        <v>43266</v>
      </c>
      <c r="B6832" s="82"/>
      <c r="C6832" s="82">
        <v>2018</v>
      </c>
      <c r="D6832" s="82" t="s">
        <v>13</v>
      </c>
      <c r="E6832" s="82" t="s">
        <v>112</v>
      </c>
      <c r="F6832" s="36" t="s">
        <v>28</v>
      </c>
      <c r="G6832" s="82" t="s">
        <v>9175</v>
      </c>
      <c r="H6832" s="82" t="s">
        <v>9317</v>
      </c>
      <c r="I6832" s="87">
        <v>0</v>
      </c>
      <c r="J6832" s="21">
        <v>30</v>
      </c>
      <c r="K6832" s="87">
        <v>0</v>
      </c>
      <c r="L6832" s="87">
        <v>0</v>
      </c>
      <c r="M6832" s="87">
        <v>0</v>
      </c>
      <c r="N6832" s="25">
        <v>0</v>
      </c>
      <c r="O6832" s="32">
        <v>0.01</v>
      </c>
      <c r="P6832" s="8" t="s">
        <v>99</v>
      </c>
    </row>
    <row r="6833" spans="1:16" ht="72" x14ac:dyDescent="0.25">
      <c r="A6833" s="19">
        <v>43266</v>
      </c>
      <c r="B6833" s="82"/>
      <c r="C6833" s="82">
        <v>2018</v>
      </c>
      <c r="D6833" s="82" t="s">
        <v>115</v>
      </c>
      <c r="E6833" s="82" t="s">
        <v>116</v>
      </c>
      <c r="F6833" s="36" t="s">
        <v>19</v>
      </c>
      <c r="G6833" s="82" t="s">
        <v>681</v>
      </c>
      <c r="H6833" s="82" t="s">
        <v>9318</v>
      </c>
      <c r="I6833" s="87">
        <v>6</v>
      </c>
      <c r="J6833" s="21">
        <v>41</v>
      </c>
      <c r="K6833" s="87">
        <v>0</v>
      </c>
      <c r="L6833" s="87">
        <v>0</v>
      </c>
      <c r="M6833" s="87">
        <v>0</v>
      </c>
      <c r="N6833" s="25">
        <v>0</v>
      </c>
      <c r="O6833" s="32">
        <v>0.68069999999999997</v>
      </c>
      <c r="P6833" s="8" t="s">
        <v>99</v>
      </c>
    </row>
    <row r="6834" spans="1:16" x14ac:dyDescent="0.25">
      <c r="A6834" s="22">
        <v>43268</v>
      </c>
      <c r="B6834" s="82"/>
      <c r="C6834" s="82">
        <v>2018</v>
      </c>
      <c r="D6834" s="11" t="s">
        <v>34</v>
      </c>
      <c r="E6834" s="82" t="s">
        <v>50</v>
      </c>
      <c r="F6834" s="36" t="s">
        <v>162</v>
      </c>
      <c r="G6834" s="82">
        <v>1</v>
      </c>
      <c r="H6834" s="82" t="s">
        <v>9319</v>
      </c>
      <c r="I6834" s="86">
        <v>0</v>
      </c>
      <c r="J6834" s="86">
        <v>0</v>
      </c>
      <c r="K6834" s="86">
        <v>0</v>
      </c>
      <c r="L6834" s="86">
        <v>0</v>
      </c>
      <c r="M6834" s="86">
        <v>0</v>
      </c>
      <c r="N6834" s="25">
        <v>0</v>
      </c>
      <c r="O6834" s="33">
        <v>5.753570475000001</v>
      </c>
      <c r="P6834" s="8" t="s">
        <v>298</v>
      </c>
    </row>
    <row r="6835" spans="1:16" ht="96" x14ac:dyDescent="0.25">
      <c r="A6835" s="19">
        <v>43349</v>
      </c>
      <c r="B6835" s="82"/>
      <c r="C6835" s="82">
        <v>2018</v>
      </c>
      <c r="D6835" s="11" t="s">
        <v>34</v>
      </c>
      <c r="E6835" s="82" t="s">
        <v>50</v>
      </c>
      <c r="F6835" s="36" t="s">
        <v>57</v>
      </c>
      <c r="G6835" s="82" t="s">
        <v>9320</v>
      </c>
      <c r="H6835" s="82" t="s">
        <v>9321</v>
      </c>
      <c r="I6835" s="83">
        <v>0</v>
      </c>
      <c r="J6835" s="86">
        <v>0</v>
      </c>
      <c r="K6835" s="86">
        <v>1</v>
      </c>
      <c r="L6835" s="86">
        <v>0</v>
      </c>
      <c r="M6835" s="86">
        <v>0</v>
      </c>
      <c r="N6835" s="25">
        <v>0</v>
      </c>
      <c r="O6835" s="32">
        <v>0.12</v>
      </c>
      <c r="P6835" s="82" t="s">
        <v>99</v>
      </c>
    </row>
    <row r="6836" spans="1:16" ht="108" x14ac:dyDescent="0.25">
      <c r="A6836" s="19">
        <v>43270</v>
      </c>
      <c r="B6836" s="82"/>
      <c r="C6836" s="82">
        <v>2018</v>
      </c>
      <c r="D6836" s="11" t="s">
        <v>34</v>
      </c>
      <c r="E6836" s="82" t="s">
        <v>50</v>
      </c>
      <c r="F6836" s="82" t="s">
        <v>65</v>
      </c>
      <c r="G6836" s="82" t="s">
        <v>65</v>
      </c>
      <c r="H6836" s="82" t="s">
        <v>9322</v>
      </c>
      <c r="I6836" s="87">
        <v>2</v>
      </c>
      <c r="J6836" s="21">
        <v>188</v>
      </c>
      <c r="K6836" s="87">
        <v>47</v>
      </c>
      <c r="L6836" s="87">
        <v>0</v>
      </c>
      <c r="M6836" s="87">
        <v>0</v>
      </c>
      <c r="N6836" s="25">
        <v>0</v>
      </c>
      <c r="O6836" s="32">
        <v>4.9349999999999998E-2</v>
      </c>
      <c r="P6836" s="8" t="s">
        <v>99</v>
      </c>
    </row>
    <row r="6837" spans="1:16" ht="48" x14ac:dyDescent="0.25">
      <c r="A6837" s="19">
        <v>43270</v>
      </c>
      <c r="B6837" s="82"/>
      <c r="C6837" s="82">
        <v>2018</v>
      </c>
      <c r="D6837" s="82" t="s">
        <v>13</v>
      </c>
      <c r="E6837" s="82" t="s">
        <v>149</v>
      </c>
      <c r="F6837" s="36" t="s">
        <v>69</v>
      </c>
      <c r="G6837" s="82" t="s">
        <v>2839</v>
      </c>
      <c r="H6837" s="82" t="s">
        <v>9323</v>
      </c>
      <c r="I6837" s="87">
        <v>0</v>
      </c>
      <c r="J6837" s="21">
        <v>30</v>
      </c>
      <c r="K6837" s="87">
        <v>0</v>
      </c>
      <c r="L6837" s="87">
        <v>0</v>
      </c>
      <c r="M6837" s="87">
        <v>0</v>
      </c>
      <c r="N6837" s="25">
        <v>0</v>
      </c>
      <c r="O6837" s="32">
        <v>0</v>
      </c>
      <c r="P6837" s="8" t="s">
        <v>99</v>
      </c>
    </row>
    <row r="6838" spans="1:16" ht="60" x14ac:dyDescent="0.25">
      <c r="A6838" s="19">
        <v>43270</v>
      </c>
      <c r="B6838" s="82"/>
      <c r="C6838" s="82">
        <v>2018</v>
      </c>
      <c r="D6838" s="82" t="s">
        <v>115</v>
      </c>
      <c r="E6838" s="82" t="s">
        <v>116</v>
      </c>
      <c r="F6838" s="36" t="s">
        <v>47</v>
      </c>
      <c r="G6838" s="82" t="s">
        <v>2297</v>
      </c>
      <c r="H6838" s="82" t="s">
        <v>9324</v>
      </c>
      <c r="I6838" s="87">
        <v>9</v>
      </c>
      <c r="J6838" s="21">
        <v>16</v>
      </c>
      <c r="K6838" s="87">
        <v>0</v>
      </c>
      <c r="L6838" s="87">
        <v>0</v>
      </c>
      <c r="M6838" s="87">
        <v>0</v>
      </c>
      <c r="N6838" s="25">
        <v>0</v>
      </c>
      <c r="O6838" s="32">
        <v>1.0077</v>
      </c>
      <c r="P6838" s="8" t="s">
        <v>99</v>
      </c>
    </row>
    <row r="6839" spans="1:16" ht="72" x14ac:dyDescent="0.25">
      <c r="A6839" s="19">
        <v>43270</v>
      </c>
      <c r="B6839" s="82"/>
      <c r="C6839" s="82">
        <v>2018</v>
      </c>
      <c r="D6839" s="82" t="s">
        <v>115</v>
      </c>
      <c r="E6839" s="82" t="s">
        <v>350</v>
      </c>
      <c r="F6839" s="36" t="s">
        <v>30</v>
      </c>
      <c r="G6839" s="82" t="s">
        <v>8550</v>
      </c>
      <c r="H6839" s="82" t="s">
        <v>9325</v>
      </c>
      <c r="I6839" s="87">
        <v>0</v>
      </c>
      <c r="J6839" s="21">
        <v>9</v>
      </c>
      <c r="K6839" s="87">
        <v>0</v>
      </c>
      <c r="L6839" s="87">
        <v>0</v>
      </c>
      <c r="M6839" s="87">
        <v>0</v>
      </c>
      <c r="N6839" s="25">
        <v>0</v>
      </c>
      <c r="O6839" s="32">
        <v>6.3E-3</v>
      </c>
      <c r="P6839" s="8" t="s">
        <v>99</v>
      </c>
    </row>
    <row r="6840" spans="1:16" ht="204" x14ac:dyDescent="0.25">
      <c r="A6840" s="19">
        <v>43271</v>
      </c>
      <c r="B6840" s="82"/>
      <c r="C6840" s="82">
        <v>2018</v>
      </c>
      <c r="D6840" s="11" t="s">
        <v>34</v>
      </c>
      <c r="E6840" s="82" t="s">
        <v>35</v>
      </c>
      <c r="F6840" s="36" t="s">
        <v>69</v>
      </c>
      <c r="G6840" s="82" t="s">
        <v>9326</v>
      </c>
      <c r="H6840" s="82" t="s">
        <v>9327</v>
      </c>
      <c r="I6840" s="87">
        <v>2</v>
      </c>
      <c r="J6840" s="21">
        <v>876</v>
      </c>
      <c r="K6840" s="87">
        <v>219</v>
      </c>
      <c r="L6840" s="87">
        <v>0</v>
      </c>
      <c r="M6840" s="87">
        <v>0</v>
      </c>
      <c r="N6840" s="25">
        <v>0</v>
      </c>
      <c r="O6840" s="32">
        <v>12.646662434999998</v>
      </c>
      <c r="P6840" s="36" t="s">
        <v>4834</v>
      </c>
    </row>
    <row r="6841" spans="1:16" ht="72" x14ac:dyDescent="0.25">
      <c r="A6841" s="19">
        <v>43271</v>
      </c>
      <c r="B6841" s="82"/>
      <c r="C6841" s="82">
        <v>2018</v>
      </c>
      <c r="D6841" s="82" t="s">
        <v>13</v>
      </c>
      <c r="E6841" s="82" t="s">
        <v>125</v>
      </c>
      <c r="F6841" s="82" t="s">
        <v>598</v>
      </c>
      <c r="G6841" s="82" t="s">
        <v>1729</v>
      </c>
      <c r="H6841" s="82" t="s">
        <v>9328</v>
      </c>
      <c r="I6841" s="87">
        <v>0</v>
      </c>
      <c r="J6841" s="21">
        <v>3</v>
      </c>
      <c r="K6841" s="87">
        <v>1</v>
      </c>
      <c r="L6841" s="87">
        <v>0</v>
      </c>
      <c r="M6841" s="87">
        <v>0</v>
      </c>
      <c r="N6841" s="25">
        <v>0</v>
      </c>
      <c r="O6841" s="32">
        <v>8.2000000000000007E-3</v>
      </c>
      <c r="P6841" s="8" t="s">
        <v>99</v>
      </c>
    </row>
    <row r="6842" spans="1:16" ht="60" x14ac:dyDescent="0.25">
      <c r="A6842" s="19">
        <v>43271</v>
      </c>
      <c r="B6842" s="82"/>
      <c r="C6842" s="82">
        <v>2018</v>
      </c>
      <c r="D6842" s="82" t="s">
        <v>13</v>
      </c>
      <c r="E6842" s="82" t="s">
        <v>112</v>
      </c>
      <c r="F6842" s="36" t="s">
        <v>30</v>
      </c>
      <c r="G6842" s="82" t="s">
        <v>9329</v>
      </c>
      <c r="H6842" s="82" t="s">
        <v>9330</v>
      </c>
      <c r="I6842" s="87">
        <v>0</v>
      </c>
      <c r="J6842" s="21">
        <v>237</v>
      </c>
      <c r="K6842" s="87">
        <v>0</v>
      </c>
      <c r="L6842" s="87">
        <v>0</v>
      </c>
      <c r="M6842" s="87">
        <v>0</v>
      </c>
      <c r="N6842" s="25">
        <v>0</v>
      </c>
      <c r="O6842" s="32">
        <v>0.01</v>
      </c>
      <c r="P6842" s="8" t="s">
        <v>99</v>
      </c>
    </row>
    <row r="6843" spans="1:16" ht="108" x14ac:dyDescent="0.25">
      <c r="A6843" s="19">
        <v>43272</v>
      </c>
      <c r="B6843" s="82"/>
      <c r="C6843" s="82">
        <v>2018</v>
      </c>
      <c r="D6843" s="11" t="s">
        <v>34</v>
      </c>
      <c r="E6843" s="82" t="s">
        <v>333</v>
      </c>
      <c r="F6843" s="36" t="s">
        <v>162</v>
      </c>
      <c r="G6843" s="82" t="s">
        <v>9331</v>
      </c>
      <c r="H6843" s="82" t="s">
        <v>9332</v>
      </c>
      <c r="I6843" s="87">
        <v>0</v>
      </c>
      <c r="J6843" s="21">
        <v>2</v>
      </c>
      <c r="K6843" s="87">
        <v>0</v>
      </c>
      <c r="L6843" s="87">
        <v>0</v>
      </c>
      <c r="M6843" s="87">
        <v>0</v>
      </c>
      <c r="N6843" s="25">
        <v>0</v>
      </c>
      <c r="O6843" s="32">
        <v>7.9380000000000006E-2</v>
      </c>
      <c r="P6843" s="8" t="s">
        <v>99</v>
      </c>
    </row>
    <row r="6844" spans="1:16" ht="60" x14ac:dyDescent="0.25">
      <c r="A6844" s="19">
        <v>43272</v>
      </c>
      <c r="B6844" s="82"/>
      <c r="C6844" s="82">
        <v>2018</v>
      </c>
      <c r="D6844" s="82" t="s">
        <v>115</v>
      </c>
      <c r="E6844" s="82" t="s">
        <v>116</v>
      </c>
      <c r="F6844" s="36" t="s">
        <v>62</v>
      </c>
      <c r="G6844" s="82" t="s">
        <v>9289</v>
      </c>
      <c r="H6844" s="82" t="s">
        <v>9333</v>
      </c>
      <c r="I6844" s="87">
        <v>0</v>
      </c>
      <c r="J6844" s="21">
        <v>43</v>
      </c>
      <c r="K6844" s="87">
        <v>0</v>
      </c>
      <c r="L6844" s="87">
        <v>0</v>
      </c>
      <c r="M6844" s="87">
        <v>0</v>
      </c>
      <c r="N6844" s="25">
        <v>0</v>
      </c>
      <c r="O6844" s="32">
        <v>0.90584699999999996</v>
      </c>
      <c r="P6844" s="8" t="s">
        <v>99</v>
      </c>
    </row>
    <row r="6845" spans="1:16" ht="84" x14ac:dyDescent="0.25">
      <c r="A6845" s="19">
        <v>43273</v>
      </c>
      <c r="B6845" s="82"/>
      <c r="C6845" s="82">
        <v>2018</v>
      </c>
      <c r="D6845" s="82" t="s">
        <v>13</v>
      </c>
      <c r="E6845" s="82" t="s">
        <v>149</v>
      </c>
      <c r="F6845" s="36" t="s">
        <v>165</v>
      </c>
      <c r="G6845" s="82" t="s">
        <v>8628</v>
      </c>
      <c r="H6845" s="82" t="s">
        <v>9334</v>
      </c>
      <c r="I6845" s="87">
        <v>0</v>
      </c>
      <c r="J6845" s="21">
        <v>150</v>
      </c>
      <c r="K6845" s="87">
        <v>0</v>
      </c>
      <c r="L6845" s="87">
        <v>0</v>
      </c>
      <c r="M6845" s="87">
        <v>0</v>
      </c>
      <c r="N6845" s="25">
        <v>0</v>
      </c>
      <c r="O6845" s="32">
        <v>0</v>
      </c>
      <c r="P6845" s="8" t="s">
        <v>99</v>
      </c>
    </row>
    <row r="6846" spans="1:16" ht="108" x14ac:dyDescent="0.25">
      <c r="A6846" s="19">
        <v>43275</v>
      </c>
      <c r="B6846" s="82"/>
      <c r="C6846" s="82">
        <v>2018</v>
      </c>
      <c r="D6846" s="82" t="s">
        <v>115</v>
      </c>
      <c r="E6846" s="82" t="s">
        <v>116</v>
      </c>
      <c r="F6846" s="36" t="s">
        <v>55</v>
      </c>
      <c r="G6846" s="82" t="s">
        <v>1474</v>
      </c>
      <c r="H6846" s="82" t="s">
        <v>9335</v>
      </c>
      <c r="I6846" s="87">
        <v>1</v>
      </c>
      <c r="J6846" s="21">
        <v>8</v>
      </c>
      <c r="K6846" s="87">
        <v>0</v>
      </c>
      <c r="L6846" s="87">
        <v>0</v>
      </c>
      <c r="M6846" s="87">
        <v>0</v>
      </c>
      <c r="N6846" s="25">
        <v>0</v>
      </c>
      <c r="O6846" s="32">
        <v>0.30083700000000002</v>
      </c>
      <c r="P6846" s="8" t="s">
        <v>99</v>
      </c>
    </row>
    <row r="6847" spans="1:16" x14ac:dyDescent="0.25">
      <c r="A6847" s="22">
        <v>43275</v>
      </c>
      <c r="B6847" s="82"/>
      <c r="C6847" s="82">
        <v>2018</v>
      </c>
      <c r="D6847" s="11" t="s">
        <v>34</v>
      </c>
      <c r="E6847" s="82" t="s">
        <v>50</v>
      </c>
      <c r="F6847" s="36" t="s">
        <v>162</v>
      </c>
      <c r="G6847" s="82">
        <v>2</v>
      </c>
      <c r="H6847" s="82" t="s">
        <v>9319</v>
      </c>
      <c r="I6847" s="86">
        <v>0</v>
      </c>
      <c r="J6847" s="86">
        <v>0</v>
      </c>
      <c r="K6847" s="86">
        <v>0</v>
      </c>
      <c r="L6847" s="86">
        <v>0</v>
      </c>
      <c r="M6847" s="86">
        <v>0</v>
      </c>
      <c r="N6847" s="25">
        <v>0</v>
      </c>
      <c r="O6847" s="33">
        <v>3.0193254559999998</v>
      </c>
      <c r="P6847" s="8" t="s">
        <v>298</v>
      </c>
    </row>
    <row r="6848" spans="1:16" ht="48" x14ac:dyDescent="0.25">
      <c r="A6848" s="19">
        <v>43276</v>
      </c>
      <c r="B6848" s="82"/>
      <c r="C6848" s="82">
        <v>2018</v>
      </c>
      <c r="D6848" s="82" t="s">
        <v>13</v>
      </c>
      <c r="E6848" s="82" t="s">
        <v>125</v>
      </c>
      <c r="F6848" s="36" t="s">
        <v>51</v>
      </c>
      <c r="G6848" s="82" t="s">
        <v>9171</v>
      </c>
      <c r="H6848" s="82" t="s">
        <v>9336</v>
      </c>
      <c r="I6848" s="87">
        <v>1</v>
      </c>
      <c r="J6848" s="21">
        <v>7</v>
      </c>
      <c r="K6848" s="87">
        <v>1</v>
      </c>
      <c r="L6848" s="87">
        <v>0</v>
      </c>
      <c r="M6848" s="87">
        <v>0</v>
      </c>
      <c r="N6848" s="25">
        <v>0</v>
      </c>
      <c r="O6848" s="32">
        <v>0</v>
      </c>
      <c r="P6848" s="8" t="s">
        <v>99</v>
      </c>
    </row>
    <row r="6849" spans="1:16" ht="132" x14ac:dyDescent="0.25">
      <c r="A6849" s="19">
        <v>43276</v>
      </c>
      <c r="B6849" s="82"/>
      <c r="C6849" s="82">
        <v>2018</v>
      </c>
      <c r="D6849" s="82" t="s">
        <v>13</v>
      </c>
      <c r="E6849" s="82" t="s">
        <v>125</v>
      </c>
      <c r="F6849" s="36" t="s">
        <v>51</v>
      </c>
      <c r="G6849" s="82" t="s">
        <v>9337</v>
      </c>
      <c r="H6849" s="82" t="s">
        <v>9338</v>
      </c>
      <c r="I6849" s="87">
        <v>0</v>
      </c>
      <c r="J6849" s="21">
        <v>3</v>
      </c>
      <c r="K6849" s="87">
        <v>0</v>
      </c>
      <c r="L6849" s="87">
        <v>0</v>
      </c>
      <c r="M6849" s="87">
        <v>0</v>
      </c>
      <c r="N6849" s="25">
        <v>0</v>
      </c>
      <c r="O6849" s="32">
        <v>2.7951E-2</v>
      </c>
      <c r="P6849" s="8" t="s">
        <v>99</v>
      </c>
    </row>
    <row r="6850" spans="1:16" ht="168" x14ac:dyDescent="0.25">
      <c r="A6850" s="19">
        <v>43277</v>
      </c>
      <c r="B6850" s="82"/>
      <c r="C6850" s="82">
        <v>2018</v>
      </c>
      <c r="D6850" s="82" t="s">
        <v>13</v>
      </c>
      <c r="E6850" s="82" t="s">
        <v>112</v>
      </c>
      <c r="F6850" s="36" t="s">
        <v>21</v>
      </c>
      <c r="G6850" s="82" t="s">
        <v>8512</v>
      </c>
      <c r="H6850" s="82" t="s">
        <v>9339</v>
      </c>
      <c r="I6850" s="87">
        <v>0</v>
      </c>
      <c r="J6850" s="21">
        <v>21</v>
      </c>
      <c r="K6850" s="87">
        <v>0</v>
      </c>
      <c r="L6850" s="87">
        <v>0</v>
      </c>
      <c r="M6850" s="87">
        <v>0</v>
      </c>
      <c r="N6850" s="25">
        <v>0</v>
      </c>
      <c r="O6850" s="32">
        <v>0.01</v>
      </c>
      <c r="P6850" s="8" t="s">
        <v>99</v>
      </c>
    </row>
    <row r="6851" spans="1:16" ht="96" x14ac:dyDescent="0.25">
      <c r="A6851" s="19">
        <v>43280</v>
      </c>
      <c r="B6851" s="82"/>
      <c r="C6851" s="82">
        <v>2018</v>
      </c>
      <c r="D6851" s="82" t="s">
        <v>115</v>
      </c>
      <c r="E6851" s="82" t="s">
        <v>116</v>
      </c>
      <c r="F6851" s="36" t="s">
        <v>97</v>
      </c>
      <c r="G6851" s="82" t="s">
        <v>428</v>
      </c>
      <c r="H6851" s="82" t="s">
        <v>9340</v>
      </c>
      <c r="I6851" s="87">
        <v>0</v>
      </c>
      <c r="J6851" s="21">
        <v>7</v>
      </c>
      <c r="K6851" s="87">
        <v>0</v>
      </c>
      <c r="L6851" s="87">
        <v>0</v>
      </c>
      <c r="M6851" s="87">
        <v>0</v>
      </c>
      <c r="N6851" s="25">
        <v>0</v>
      </c>
      <c r="O6851" s="32">
        <v>0.12482909100000002</v>
      </c>
      <c r="P6851" s="8" t="s">
        <v>99</v>
      </c>
    </row>
    <row r="6852" spans="1:16" ht="84" x14ac:dyDescent="0.25">
      <c r="A6852" s="19">
        <v>43283</v>
      </c>
      <c r="B6852" s="82"/>
      <c r="C6852" s="82">
        <v>2018</v>
      </c>
      <c r="D6852" s="82" t="s">
        <v>13</v>
      </c>
      <c r="E6852" s="82" t="s">
        <v>149</v>
      </c>
      <c r="F6852" s="36" t="s">
        <v>59</v>
      </c>
      <c r="G6852" s="82" t="s">
        <v>9341</v>
      </c>
      <c r="H6852" s="82" t="s">
        <v>9342</v>
      </c>
      <c r="I6852" s="87">
        <v>0</v>
      </c>
      <c r="J6852" s="21">
        <v>1500</v>
      </c>
      <c r="K6852" s="87">
        <v>0</v>
      </c>
      <c r="L6852" s="87">
        <v>0</v>
      </c>
      <c r="M6852" s="87">
        <v>0</v>
      </c>
      <c r="N6852" s="25">
        <v>0</v>
      </c>
      <c r="O6852" s="32">
        <v>0</v>
      </c>
      <c r="P6852" s="8" t="s">
        <v>99</v>
      </c>
    </row>
    <row r="6853" spans="1:16" ht="228" x14ac:dyDescent="0.25">
      <c r="A6853" s="19">
        <v>43286</v>
      </c>
      <c r="B6853" s="82"/>
      <c r="C6853" s="82">
        <v>2018</v>
      </c>
      <c r="D6853" s="82" t="s">
        <v>13</v>
      </c>
      <c r="E6853" s="82" t="s">
        <v>125</v>
      </c>
      <c r="F6853" s="36" t="s">
        <v>51</v>
      </c>
      <c r="G6853" s="82" t="s">
        <v>9171</v>
      </c>
      <c r="H6853" s="82" t="s">
        <v>9343</v>
      </c>
      <c r="I6853" s="87">
        <v>24</v>
      </c>
      <c r="J6853" s="21">
        <v>78</v>
      </c>
      <c r="K6853" s="87">
        <v>0</v>
      </c>
      <c r="L6853" s="87">
        <v>0</v>
      </c>
      <c r="M6853" s="87">
        <v>0</v>
      </c>
      <c r="N6853" s="25">
        <v>0</v>
      </c>
      <c r="O6853" s="32">
        <v>2.254829</v>
      </c>
      <c r="P6853" s="8" t="s">
        <v>99</v>
      </c>
    </row>
    <row r="6854" spans="1:16" ht="84" x14ac:dyDescent="0.25">
      <c r="A6854" s="19">
        <v>43288</v>
      </c>
      <c r="B6854" s="19">
        <v>43288</v>
      </c>
      <c r="C6854" s="82">
        <v>2018</v>
      </c>
      <c r="D6854" s="82" t="s">
        <v>104</v>
      </c>
      <c r="E6854" s="11" t="s">
        <v>276</v>
      </c>
      <c r="F6854" s="36" t="s">
        <v>162</v>
      </c>
      <c r="G6854" s="82" t="s">
        <v>382</v>
      </c>
      <c r="H6854" s="82" t="s">
        <v>9344</v>
      </c>
      <c r="I6854" s="20">
        <v>3</v>
      </c>
      <c r="J6854" s="21">
        <v>12</v>
      </c>
      <c r="K6854" s="20">
        <v>0</v>
      </c>
      <c r="L6854" s="20">
        <v>0</v>
      </c>
      <c r="M6854" s="20">
        <v>0</v>
      </c>
      <c r="N6854" s="25">
        <v>0</v>
      </c>
      <c r="O6854" s="32">
        <v>0.6573</v>
      </c>
      <c r="P6854" s="8" t="s">
        <v>99</v>
      </c>
    </row>
    <row r="6855" spans="1:16" ht="96" x14ac:dyDescent="0.25">
      <c r="A6855" s="19">
        <v>43288</v>
      </c>
      <c r="B6855" s="82"/>
      <c r="C6855" s="82">
        <v>2018</v>
      </c>
      <c r="D6855" s="82" t="s">
        <v>115</v>
      </c>
      <c r="E6855" s="82" t="s">
        <v>116</v>
      </c>
      <c r="F6855" s="36" t="s">
        <v>51</v>
      </c>
      <c r="G6855" s="82" t="s">
        <v>5431</v>
      </c>
      <c r="H6855" s="82" t="s">
        <v>9345</v>
      </c>
      <c r="I6855" s="87">
        <v>3</v>
      </c>
      <c r="J6855" s="21">
        <v>24</v>
      </c>
      <c r="K6855" s="87">
        <v>0</v>
      </c>
      <c r="L6855" s="87">
        <v>0</v>
      </c>
      <c r="M6855" s="87">
        <v>0</v>
      </c>
      <c r="N6855" s="25">
        <v>0</v>
      </c>
      <c r="O6855" s="32">
        <v>0.702809091</v>
      </c>
      <c r="P6855" s="8" t="s">
        <v>99</v>
      </c>
    </row>
    <row r="6856" spans="1:16" ht="108" x14ac:dyDescent="0.25">
      <c r="A6856" s="19">
        <v>43288</v>
      </c>
      <c r="B6856" s="82"/>
      <c r="C6856" s="82">
        <v>2018</v>
      </c>
      <c r="D6856" s="82" t="s">
        <v>115</v>
      </c>
      <c r="E6856" s="82" t="s">
        <v>116</v>
      </c>
      <c r="F6856" s="82" t="s">
        <v>100</v>
      </c>
      <c r="G6856" s="82" t="s">
        <v>100</v>
      </c>
      <c r="H6856" s="82" t="s">
        <v>9346</v>
      </c>
      <c r="I6856" s="87">
        <v>4</v>
      </c>
      <c r="J6856" s="21">
        <v>10</v>
      </c>
      <c r="K6856" s="87">
        <v>0</v>
      </c>
      <c r="L6856" s="87">
        <v>0</v>
      </c>
      <c r="M6856" s="87">
        <v>0</v>
      </c>
      <c r="N6856" s="25">
        <v>0</v>
      </c>
      <c r="O6856" s="32">
        <v>0.29993700000000001</v>
      </c>
      <c r="P6856" s="8" t="s">
        <v>99</v>
      </c>
    </row>
    <row r="6857" spans="1:16" ht="48" x14ac:dyDescent="0.25">
      <c r="A6857" s="19">
        <v>43289</v>
      </c>
      <c r="B6857" s="82"/>
      <c r="C6857" s="82">
        <v>2018</v>
      </c>
      <c r="D6857" s="11" t="s">
        <v>34</v>
      </c>
      <c r="E6857" s="82" t="s">
        <v>333</v>
      </c>
      <c r="F6857" s="36" t="s">
        <v>75</v>
      </c>
      <c r="G6857" s="82" t="s">
        <v>4899</v>
      </c>
      <c r="H6857" s="82" t="s">
        <v>9347</v>
      </c>
      <c r="I6857" s="87">
        <v>4</v>
      </c>
      <c r="J6857" s="21">
        <v>4</v>
      </c>
      <c r="K6857" s="87">
        <v>0</v>
      </c>
      <c r="L6857" s="87">
        <v>0</v>
      </c>
      <c r="M6857" s="87">
        <v>0</v>
      </c>
      <c r="N6857" s="25">
        <v>0</v>
      </c>
      <c r="O6857" s="32">
        <v>0</v>
      </c>
      <c r="P6857" s="8" t="s">
        <v>99</v>
      </c>
    </row>
    <row r="6858" spans="1:16" ht="36" x14ac:dyDescent="0.25">
      <c r="A6858" s="19">
        <v>43289</v>
      </c>
      <c r="B6858" s="82"/>
      <c r="C6858" s="82">
        <v>2018</v>
      </c>
      <c r="D6858" s="11" t="s">
        <v>34</v>
      </c>
      <c r="E6858" s="82" t="s">
        <v>333</v>
      </c>
      <c r="F6858" s="36" t="s">
        <v>75</v>
      </c>
      <c r="G6858" s="82" t="s">
        <v>9348</v>
      </c>
      <c r="H6858" s="82" t="s">
        <v>9349</v>
      </c>
      <c r="I6858" s="87">
        <v>1</v>
      </c>
      <c r="J6858" s="21">
        <v>1</v>
      </c>
      <c r="K6858" s="87">
        <v>0</v>
      </c>
      <c r="L6858" s="87">
        <v>0</v>
      </c>
      <c r="M6858" s="87">
        <v>0</v>
      </c>
      <c r="N6858" s="25">
        <v>0</v>
      </c>
      <c r="O6858" s="32">
        <v>0</v>
      </c>
      <c r="P6858" s="8" t="s">
        <v>99</v>
      </c>
    </row>
    <row r="6859" spans="1:16" ht="156" x14ac:dyDescent="0.25">
      <c r="A6859" s="19">
        <v>43290</v>
      </c>
      <c r="B6859" s="82"/>
      <c r="C6859" s="82">
        <v>2018</v>
      </c>
      <c r="D6859" s="11" t="s">
        <v>34</v>
      </c>
      <c r="E6859" s="82" t="s">
        <v>35</v>
      </c>
      <c r="F6859" s="36" t="s">
        <v>75</v>
      </c>
      <c r="G6859" s="82" t="s">
        <v>272</v>
      </c>
      <c r="H6859" s="82" t="s">
        <v>9350</v>
      </c>
      <c r="I6859" s="87">
        <v>0</v>
      </c>
      <c r="J6859" s="21">
        <v>344</v>
      </c>
      <c r="K6859" s="87">
        <v>0</v>
      </c>
      <c r="L6859" s="87">
        <v>0</v>
      </c>
      <c r="M6859" s="87">
        <v>0</v>
      </c>
      <c r="N6859" s="25">
        <v>0</v>
      </c>
      <c r="O6859" s="32">
        <v>13.583500135</v>
      </c>
      <c r="P6859" s="36" t="s">
        <v>4834</v>
      </c>
    </row>
    <row r="6860" spans="1:16" ht="60" x14ac:dyDescent="0.25">
      <c r="A6860" s="19">
        <v>43290</v>
      </c>
      <c r="B6860" s="82"/>
      <c r="C6860" s="82">
        <v>2018</v>
      </c>
      <c r="D6860" s="82" t="s">
        <v>115</v>
      </c>
      <c r="E6860" s="82" t="s">
        <v>116</v>
      </c>
      <c r="F6860" s="36" t="s">
        <v>97</v>
      </c>
      <c r="G6860" s="82" t="s">
        <v>4323</v>
      </c>
      <c r="H6860" s="82" t="s">
        <v>9351</v>
      </c>
      <c r="I6860" s="87">
        <v>0</v>
      </c>
      <c r="J6860" s="21">
        <v>4</v>
      </c>
      <c r="K6860" s="87">
        <v>0</v>
      </c>
      <c r="L6860" s="87">
        <v>0</v>
      </c>
      <c r="M6860" s="87">
        <v>0</v>
      </c>
      <c r="N6860" s="25">
        <v>0</v>
      </c>
      <c r="O6860" s="32">
        <v>0.20159188200000003</v>
      </c>
      <c r="P6860" s="8" t="s">
        <v>99</v>
      </c>
    </row>
    <row r="6861" spans="1:16" ht="96" x14ac:dyDescent="0.25">
      <c r="A6861" s="19">
        <v>43291</v>
      </c>
      <c r="B6861" s="82"/>
      <c r="C6861" s="82">
        <v>2018</v>
      </c>
      <c r="D6861" s="11" t="s">
        <v>34</v>
      </c>
      <c r="E6861" s="82" t="s">
        <v>35</v>
      </c>
      <c r="F6861" s="36" t="s">
        <v>55</v>
      </c>
      <c r="G6861" s="82" t="s">
        <v>2060</v>
      </c>
      <c r="H6861" s="82" t="s">
        <v>9352</v>
      </c>
      <c r="I6861" s="87">
        <v>0</v>
      </c>
      <c r="J6861" s="21">
        <v>80</v>
      </c>
      <c r="K6861" s="87">
        <v>20</v>
      </c>
      <c r="L6861" s="87">
        <v>0</v>
      </c>
      <c r="M6861" s="87">
        <v>0</v>
      </c>
      <c r="N6861" s="25">
        <v>0</v>
      </c>
      <c r="O6861" s="32">
        <v>2.1000000000000001E-2</v>
      </c>
      <c r="P6861" s="8" t="s">
        <v>99</v>
      </c>
    </row>
    <row r="6862" spans="1:16" ht="96" x14ac:dyDescent="0.25">
      <c r="A6862" s="19">
        <v>43291</v>
      </c>
      <c r="B6862" s="82"/>
      <c r="C6862" s="82">
        <v>2018</v>
      </c>
      <c r="D6862" s="82" t="s">
        <v>13</v>
      </c>
      <c r="E6862" s="82" t="s">
        <v>112</v>
      </c>
      <c r="F6862" s="36" t="s">
        <v>55</v>
      </c>
      <c r="G6862" s="82" t="s">
        <v>9207</v>
      </c>
      <c r="H6862" s="82" t="s">
        <v>9353</v>
      </c>
      <c r="I6862" s="87">
        <v>0</v>
      </c>
      <c r="J6862" s="21">
        <v>560</v>
      </c>
      <c r="K6862" s="87">
        <v>1</v>
      </c>
      <c r="L6862" s="87">
        <v>0</v>
      </c>
      <c r="M6862" s="87">
        <v>0</v>
      </c>
      <c r="N6862" s="25">
        <v>0</v>
      </c>
      <c r="O6862" s="32">
        <v>0.2940655813789041</v>
      </c>
      <c r="P6862" s="8" t="s">
        <v>99</v>
      </c>
    </row>
    <row r="6863" spans="1:16" ht="72" x14ac:dyDescent="0.25">
      <c r="A6863" s="19">
        <v>43291</v>
      </c>
      <c r="B6863" s="82"/>
      <c r="C6863" s="82">
        <v>2018</v>
      </c>
      <c r="D6863" s="82" t="s">
        <v>115</v>
      </c>
      <c r="E6863" s="82" t="s">
        <v>116</v>
      </c>
      <c r="F6863" s="36" t="s">
        <v>162</v>
      </c>
      <c r="G6863" s="82" t="s">
        <v>162</v>
      </c>
      <c r="H6863" s="82" t="s">
        <v>9354</v>
      </c>
      <c r="I6863" s="87">
        <v>0</v>
      </c>
      <c r="J6863" s="21">
        <v>24</v>
      </c>
      <c r="K6863" s="87">
        <v>0</v>
      </c>
      <c r="L6863" s="87">
        <v>0</v>
      </c>
      <c r="M6863" s="87">
        <v>0</v>
      </c>
      <c r="N6863" s="25">
        <v>0</v>
      </c>
      <c r="O6863" s="32">
        <v>0.67079999999999995</v>
      </c>
      <c r="P6863" s="8" t="s">
        <v>99</v>
      </c>
    </row>
    <row r="6864" spans="1:16" ht="72" x14ac:dyDescent="0.25">
      <c r="A6864" s="19">
        <v>43291</v>
      </c>
      <c r="B6864" s="82"/>
      <c r="C6864" s="82">
        <v>2018</v>
      </c>
      <c r="D6864" s="82" t="s">
        <v>115</v>
      </c>
      <c r="E6864" s="82" t="s">
        <v>116</v>
      </c>
      <c r="F6864" s="36" t="s">
        <v>165</v>
      </c>
      <c r="G6864" s="82" t="s">
        <v>1189</v>
      </c>
      <c r="H6864" s="82" t="s">
        <v>9355</v>
      </c>
      <c r="I6864" s="87">
        <v>0</v>
      </c>
      <c r="J6864" s="21">
        <v>23</v>
      </c>
      <c r="K6864" s="87">
        <v>0</v>
      </c>
      <c r="L6864" s="87">
        <v>0</v>
      </c>
      <c r="M6864" s="87">
        <v>0</v>
      </c>
      <c r="N6864" s="25">
        <v>0</v>
      </c>
      <c r="O6864" s="32">
        <v>0.6492</v>
      </c>
      <c r="P6864" s="8" t="s">
        <v>99</v>
      </c>
    </row>
    <row r="6865" spans="1:16" ht="120" x14ac:dyDescent="0.25">
      <c r="A6865" s="19">
        <v>43292</v>
      </c>
      <c r="B6865" s="82"/>
      <c r="C6865" s="82">
        <v>2018</v>
      </c>
      <c r="D6865" s="82" t="s">
        <v>13</v>
      </c>
      <c r="E6865" s="82" t="s">
        <v>112</v>
      </c>
      <c r="F6865" s="36" t="s">
        <v>165</v>
      </c>
      <c r="G6865" s="82" t="s">
        <v>8628</v>
      </c>
      <c r="H6865" s="82" t="s">
        <v>9356</v>
      </c>
      <c r="I6865" s="87">
        <v>0</v>
      </c>
      <c r="J6865" s="21">
        <v>3</v>
      </c>
      <c r="K6865" s="87">
        <v>0</v>
      </c>
      <c r="L6865" s="87">
        <v>0</v>
      </c>
      <c r="M6865" s="87">
        <v>1</v>
      </c>
      <c r="N6865" s="25">
        <v>0</v>
      </c>
      <c r="O6865" s="32">
        <v>0</v>
      </c>
      <c r="P6865" s="8" t="s">
        <v>99</v>
      </c>
    </row>
    <row r="6866" spans="1:16" ht="60" x14ac:dyDescent="0.25">
      <c r="A6866" s="19">
        <v>43292</v>
      </c>
      <c r="B6866" s="82"/>
      <c r="C6866" s="82">
        <v>2018</v>
      </c>
      <c r="D6866" s="82" t="s">
        <v>115</v>
      </c>
      <c r="E6866" s="82" t="s">
        <v>116</v>
      </c>
      <c r="F6866" s="36" t="s">
        <v>19</v>
      </c>
      <c r="G6866" s="82" t="s">
        <v>1282</v>
      </c>
      <c r="H6866" s="82" t="s">
        <v>9357</v>
      </c>
      <c r="I6866" s="87">
        <v>1</v>
      </c>
      <c r="J6866" s="21">
        <v>13</v>
      </c>
      <c r="K6866" s="87">
        <v>0</v>
      </c>
      <c r="L6866" s="87">
        <v>0</v>
      </c>
      <c r="M6866" s="87">
        <v>0</v>
      </c>
      <c r="N6866" s="25">
        <v>0</v>
      </c>
      <c r="O6866" s="32">
        <v>0.95453699999999997</v>
      </c>
      <c r="P6866" s="8" t="s">
        <v>99</v>
      </c>
    </row>
    <row r="6867" spans="1:16" ht="60" x14ac:dyDescent="0.25">
      <c r="A6867" s="19">
        <v>43293</v>
      </c>
      <c r="B6867" s="82"/>
      <c r="C6867" s="82">
        <v>2018</v>
      </c>
      <c r="D6867" s="11" t="s">
        <v>34</v>
      </c>
      <c r="E6867" s="82" t="s">
        <v>35</v>
      </c>
      <c r="F6867" s="36" t="s">
        <v>19</v>
      </c>
      <c r="G6867" s="82" t="s">
        <v>576</v>
      </c>
      <c r="H6867" s="82" t="s">
        <v>9358</v>
      </c>
      <c r="I6867" s="87">
        <v>0</v>
      </c>
      <c r="J6867" s="21">
        <v>20</v>
      </c>
      <c r="K6867" s="87">
        <v>25</v>
      </c>
      <c r="L6867" s="87">
        <v>0</v>
      </c>
      <c r="M6867" s="87">
        <v>0</v>
      </c>
      <c r="N6867" s="25">
        <v>0</v>
      </c>
      <c r="O6867" s="32">
        <v>2.5388258720930232</v>
      </c>
      <c r="P6867" s="8" t="s">
        <v>99</v>
      </c>
    </row>
    <row r="6868" spans="1:16" ht="84" x14ac:dyDescent="0.25">
      <c r="A6868" s="19">
        <v>43293</v>
      </c>
      <c r="B6868" s="82"/>
      <c r="C6868" s="82">
        <v>2018</v>
      </c>
      <c r="D6868" s="82" t="s">
        <v>115</v>
      </c>
      <c r="E6868" s="11" t="s">
        <v>352</v>
      </c>
      <c r="F6868" s="36" t="s">
        <v>165</v>
      </c>
      <c r="G6868" s="82" t="s">
        <v>8866</v>
      </c>
      <c r="H6868" s="82" t="s">
        <v>9359</v>
      </c>
      <c r="I6868" s="87">
        <v>0</v>
      </c>
      <c r="J6868" s="21">
        <v>250</v>
      </c>
      <c r="K6868" s="87">
        <v>0</v>
      </c>
      <c r="L6868" s="87">
        <v>0</v>
      </c>
      <c r="M6868" s="87">
        <v>0</v>
      </c>
      <c r="N6868" s="25">
        <v>0</v>
      </c>
      <c r="O6868" s="32">
        <v>0.01</v>
      </c>
      <c r="P6868" s="8" t="s">
        <v>99</v>
      </c>
    </row>
    <row r="6869" spans="1:16" ht="60" x14ac:dyDescent="0.25">
      <c r="A6869" s="19">
        <v>43294</v>
      </c>
      <c r="B6869" s="82"/>
      <c r="C6869" s="82">
        <v>2018</v>
      </c>
      <c r="D6869" s="11" t="s">
        <v>34</v>
      </c>
      <c r="E6869" s="82" t="s">
        <v>35</v>
      </c>
      <c r="F6869" s="36" t="s">
        <v>51</v>
      </c>
      <c r="G6869" s="82" t="s">
        <v>5107</v>
      </c>
      <c r="H6869" s="82" t="s">
        <v>9360</v>
      </c>
      <c r="I6869" s="87">
        <v>0</v>
      </c>
      <c r="J6869" s="21">
        <v>200</v>
      </c>
      <c r="K6869" s="87">
        <v>50</v>
      </c>
      <c r="L6869" s="87">
        <v>0</v>
      </c>
      <c r="M6869" s="87">
        <v>0</v>
      </c>
      <c r="N6869" s="25">
        <v>0</v>
      </c>
      <c r="O6869" s="32">
        <v>5.2499999999999998E-2</v>
      </c>
      <c r="P6869" s="8" t="s">
        <v>99</v>
      </c>
    </row>
    <row r="6870" spans="1:16" ht="48" x14ac:dyDescent="0.25">
      <c r="A6870" s="19">
        <v>43295</v>
      </c>
      <c r="B6870" s="19">
        <v>43295</v>
      </c>
      <c r="C6870" s="82">
        <v>2018</v>
      </c>
      <c r="D6870" s="82" t="s">
        <v>104</v>
      </c>
      <c r="E6870" s="11" t="s">
        <v>276</v>
      </c>
      <c r="F6870" s="36" t="s">
        <v>28</v>
      </c>
      <c r="G6870" s="82" t="s">
        <v>9175</v>
      </c>
      <c r="H6870" s="82" t="s">
        <v>9361</v>
      </c>
      <c r="I6870" s="20">
        <v>0</v>
      </c>
      <c r="J6870" s="21">
        <v>96</v>
      </c>
      <c r="K6870" s="20">
        <v>24</v>
      </c>
      <c r="L6870" s="20">
        <v>0</v>
      </c>
      <c r="M6870" s="20">
        <v>0</v>
      </c>
      <c r="N6870" s="25">
        <v>0</v>
      </c>
      <c r="O6870" s="32">
        <v>2.88</v>
      </c>
      <c r="P6870" s="8" t="s">
        <v>99</v>
      </c>
    </row>
    <row r="6871" spans="1:16" ht="96" x14ac:dyDescent="0.25">
      <c r="A6871" s="19">
        <v>43296</v>
      </c>
      <c r="B6871" s="82"/>
      <c r="C6871" s="82">
        <v>2018</v>
      </c>
      <c r="D6871" s="82" t="s">
        <v>115</v>
      </c>
      <c r="E6871" s="82" t="s">
        <v>116</v>
      </c>
      <c r="F6871" s="36" t="s">
        <v>15</v>
      </c>
      <c r="G6871" s="82" t="s">
        <v>9362</v>
      </c>
      <c r="H6871" s="82" t="s">
        <v>9363</v>
      </c>
      <c r="I6871" s="87">
        <v>0</v>
      </c>
      <c r="J6871" s="21">
        <v>5</v>
      </c>
      <c r="K6871" s="87">
        <v>0</v>
      </c>
      <c r="L6871" s="87">
        <v>0</v>
      </c>
      <c r="M6871" s="87">
        <v>0</v>
      </c>
      <c r="N6871" s="25">
        <v>0</v>
      </c>
      <c r="O6871" s="32">
        <v>5.5469400000000002E-2</v>
      </c>
      <c r="P6871" s="8" t="s">
        <v>99</v>
      </c>
    </row>
    <row r="6872" spans="1:16" ht="60" x14ac:dyDescent="0.25">
      <c r="A6872" s="19">
        <v>43297</v>
      </c>
      <c r="B6872" s="82"/>
      <c r="C6872" s="82">
        <v>2018</v>
      </c>
      <c r="D6872" s="82" t="s">
        <v>13</v>
      </c>
      <c r="E6872" s="82" t="s">
        <v>149</v>
      </c>
      <c r="F6872" s="36" t="s">
        <v>165</v>
      </c>
      <c r="G6872" s="82" t="s">
        <v>8628</v>
      </c>
      <c r="H6872" s="82" t="s">
        <v>9364</v>
      </c>
      <c r="I6872" s="87">
        <v>0</v>
      </c>
      <c r="J6872" s="21">
        <v>60</v>
      </c>
      <c r="K6872" s="87">
        <v>0</v>
      </c>
      <c r="L6872" s="87">
        <v>0</v>
      </c>
      <c r="M6872" s="87">
        <v>0</v>
      </c>
      <c r="N6872" s="25">
        <v>0</v>
      </c>
      <c r="O6872" s="32">
        <v>0</v>
      </c>
      <c r="P6872" s="8" t="s">
        <v>99</v>
      </c>
    </row>
    <row r="6873" spans="1:16" ht="48" x14ac:dyDescent="0.25">
      <c r="A6873" s="19">
        <v>43298</v>
      </c>
      <c r="B6873" s="82"/>
      <c r="C6873" s="82">
        <v>2018</v>
      </c>
      <c r="D6873" s="11" t="s">
        <v>34</v>
      </c>
      <c r="E6873" s="82" t="s">
        <v>35</v>
      </c>
      <c r="F6873" s="36" t="s">
        <v>51</v>
      </c>
      <c r="G6873" s="82" t="s">
        <v>9259</v>
      </c>
      <c r="H6873" s="82" t="s">
        <v>9365</v>
      </c>
      <c r="I6873" s="87">
        <v>3</v>
      </c>
      <c r="J6873" s="21">
        <v>3</v>
      </c>
      <c r="K6873" s="87">
        <v>0</v>
      </c>
      <c r="L6873" s="87">
        <v>0</v>
      </c>
      <c r="M6873" s="87">
        <v>0</v>
      </c>
      <c r="N6873" s="25">
        <v>0</v>
      </c>
      <c r="O6873" s="32">
        <v>3.9690000000000003E-2</v>
      </c>
      <c r="P6873" s="8" t="s">
        <v>99</v>
      </c>
    </row>
    <row r="6874" spans="1:16" ht="72" x14ac:dyDescent="0.25">
      <c r="A6874" s="19">
        <v>43298</v>
      </c>
      <c r="B6874" s="82"/>
      <c r="C6874" s="82">
        <v>2018</v>
      </c>
      <c r="D6874" s="82" t="s">
        <v>115</v>
      </c>
      <c r="E6874" s="82" t="s">
        <v>116</v>
      </c>
      <c r="F6874" s="82" t="s">
        <v>92</v>
      </c>
      <c r="G6874" s="82" t="s">
        <v>3727</v>
      </c>
      <c r="H6874" s="82" t="s">
        <v>9366</v>
      </c>
      <c r="I6874" s="87">
        <v>0</v>
      </c>
      <c r="J6874" s="21">
        <v>2</v>
      </c>
      <c r="K6874" s="87">
        <v>0</v>
      </c>
      <c r="L6874" s="87">
        <v>0</v>
      </c>
      <c r="M6874" s="87">
        <v>0</v>
      </c>
      <c r="N6874" s="25">
        <v>0</v>
      </c>
      <c r="O6874" s="32">
        <v>4.4899779160159357</v>
      </c>
      <c r="P6874" s="8" t="s">
        <v>99</v>
      </c>
    </row>
    <row r="6875" spans="1:16" ht="72" x14ac:dyDescent="0.25">
      <c r="A6875" s="19">
        <v>43299</v>
      </c>
      <c r="B6875" s="82"/>
      <c r="C6875" s="82">
        <v>2018</v>
      </c>
      <c r="D6875" s="82" t="s">
        <v>115</v>
      </c>
      <c r="E6875" s="82" t="s">
        <v>350</v>
      </c>
      <c r="F6875" s="36" t="s">
        <v>75</v>
      </c>
      <c r="G6875" s="82" t="s">
        <v>272</v>
      </c>
      <c r="H6875" s="82" t="s">
        <v>9367</v>
      </c>
      <c r="I6875" s="87">
        <v>0</v>
      </c>
      <c r="J6875" s="21">
        <v>35</v>
      </c>
      <c r="K6875" s="87">
        <v>0</v>
      </c>
      <c r="L6875" s="87">
        <v>1</v>
      </c>
      <c r="M6875" s="87">
        <v>0</v>
      </c>
      <c r="N6875" s="25">
        <v>0</v>
      </c>
      <c r="O6875" s="32">
        <v>3.5999999999999999E-3</v>
      </c>
      <c r="P6875" s="8" t="s">
        <v>99</v>
      </c>
    </row>
    <row r="6876" spans="1:16" ht="72" x14ac:dyDescent="0.25">
      <c r="A6876" s="19">
        <v>43299</v>
      </c>
      <c r="B6876" s="82"/>
      <c r="C6876" s="82">
        <v>2018</v>
      </c>
      <c r="D6876" s="82" t="s">
        <v>115</v>
      </c>
      <c r="E6876" s="82" t="s">
        <v>116</v>
      </c>
      <c r="F6876" s="36" t="s">
        <v>97</v>
      </c>
      <c r="G6876" s="82" t="s">
        <v>4070</v>
      </c>
      <c r="H6876" s="82" t="s">
        <v>9368</v>
      </c>
      <c r="I6876" s="87">
        <v>0</v>
      </c>
      <c r="J6876" s="21">
        <v>14</v>
      </c>
      <c r="K6876" s="87">
        <v>0</v>
      </c>
      <c r="L6876" s="87">
        <v>0</v>
      </c>
      <c r="M6876" s="87">
        <v>0</v>
      </c>
      <c r="N6876" s="25">
        <v>0</v>
      </c>
      <c r="O6876" s="32">
        <v>7.5974699999999992E-2</v>
      </c>
      <c r="P6876" s="8" t="s">
        <v>99</v>
      </c>
    </row>
    <row r="6877" spans="1:16" ht="84" x14ac:dyDescent="0.25">
      <c r="A6877" s="19">
        <v>43301</v>
      </c>
      <c r="B6877" s="82"/>
      <c r="C6877" s="82">
        <v>2018</v>
      </c>
      <c r="D6877" s="82" t="s">
        <v>115</v>
      </c>
      <c r="E6877" s="82" t="s">
        <v>116</v>
      </c>
      <c r="F6877" s="36" t="s">
        <v>51</v>
      </c>
      <c r="G6877" s="82" t="s">
        <v>310</v>
      </c>
      <c r="H6877" s="82" t="s">
        <v>9369</v>
      </c>
      <c r="I6877" s="87">
        <v>12</v>
      </c>
      <c r="J6877" s="21">
        <v>21</v>
      </c>
      <c r="K6877" s="87">
        <v>0</v>
      </c>
      <c r="L6877" s="87">
        <v>0</v>
      </c>
      <c r="M6877" s="87">
        <v>0</v>
      </c>
      <c r="N6877" s="25">
        <v>0</v>
      </c>
      <c r="O6877" s="32">
        <v>0.3645000348837209</v>
      </c>
      <c r="P6877" s="8" t="s">
        <v>99</v>
      </c>
    </row>
    <row r="6878" spans="1:16" ht="72" x14ac:dyDescent="0.25">
      <c r="A6878" s="19">
        <v>43301</v>
      </c>
      <c r="B6878" s="82"/>
      <c r="C6878" s="82">
        <v>2018</v>
      </c>
      <c r="D6878" s="82" t="s">
        <v>115</v>
      </c>
      <c r="E6878" s="82" t="s">
        <v>116</v>
      </c>
      <c r="F6878" s="36" t="s">
        <v>75</v>
      </c>
      <c r="G6878" s="82" t="s">
        <v>5805</v>
      </c>
      <c r="H6878" s="82" t="s">
        <v>9370</v>
      </c>
      <c r="I6878" s="87">
        <v>1</v>
      </c>
      <c r="J6878" s="21">
        <v>30</v>
      </c>
      <c r="K6878" s="87">
        <v>0</v>
      </c>
      <c r="L6878" s="87">
        <v>0</v>
      </c>
      <c r="M6878" s="87">
        <v>0</v>
      </c>
      <c r="N6878" s="25">
        <v>0</v>
      </c>
      <c r="O6878" s="32">
        <v>0.6492</v>
      </c>
      <c r="P6878" s="8" t="s">
        <v>99</v>
      </c>
    </row>
    <row r="6879" spans="1:16" ht="72" x14ac:dyDescent="0.25">
      <c r="A6879" s="19">
        <v>43301</v>
      </c>
      <c r="B6879" s="82"/>
      <c r="C6879" s="82">
        <v>2018</v>
      </c>
      <c r="D6879" s="82" t="s">
        <v>115</v>
      </c>
      <c r="E6879" s="82" t="s">
        <v>116</v>
      </c>
      <c r="F6879" s="82" t="s">
        <v>77</v>
      </c>
      <c r="G6879" s="82" t="s">
        <v>4701</v>
      </c>
      <c r="H6879" s="82" t="s">
        <v>9371</v>
      </c>
      <c r="I6879" s="87">
        <v>0</v>
      </c>
      <c r="J6879" s="21">
        <v>46</v>
      </c>
      <c r="K6879" s="87">
        <v>0</v>
      </c>
      <c r="L6879" s="87">
        <v>0</v>
      </c>
      <c r="M6879" s="87">
        <v>0</v>
      </c>
      <c r="N6879" s="25">
        <v>0</v>
      </c>
      <c r="O6879" s="32">
        <v>6.4920000000000005E-2</v>
      </c>
      <c r="P6879" s="8" t="s">
        <v>99</v>
      </c>
    </row>
    <row r="6880" spans="1:16" ht="72" x14ac:dyDescent="0.25">
      <c r="A6880" s="19">
        <v>43304</v>
      </c>
      <c r="B6880" s="82"/>
      <c r="C6880" s="82">
        <v>2018</v>
      </c>
      <c r="D6880" s="82" t="s">
        <v>115</v>
      </c>
      <c r="E6880" s="82" t="s">
        <v>116</v>
      </c>
      <c r="F6880" s="36" t="s">
        <v>165</v>
      </c>
      <c r="G6880" s="82" t="s">
        <v>205</v>
      </c>
      <c r="H6880" s="82" t="s">
        <v>9372</v>
      </c>
      <c r="I6880" s="87">
        <v>0</v>
      </c>
      <c r="J6880" s="21">
        <v>3</v>
      </c>
      <c r="K6880" s="87">
        <v>0</v>
      </c>
      <c r="L6880" s="87">
        <v>0</v>
      </c>
      <c r="M6880" s="87">
        <v>0</v>
      </c>
      <c r="N6880" s="25">
        <v>0</v>
      </c>
      <c r="O6880" s="32">
        <v>0.29642909100000003</v>
      </c>
      <c r="P6880" s="8" t="s">
        <v>99</v>
      </c>
    </row>
    <row r="6881" spans="1:16" ht="72" x14ac:dyDescent="0.25">
      <c r="A6881" s="19">
        <v>43306</v>
      </c>
      <c r="B6881" s="82"/>
      <c r="C6881" s="82">
        <v>2018</v>
      </c>
      <c r="D6881" s="82" t="s">
        <v>115</v>
      </c>
      <c r="E6881" s="82" t="s">
        <v>116</v>
      </c>
      <c r="F6881" s="36" t="s">
        <v>36</v>
      </c>
      <c r="G6881" s="82" t="s">
        <v>8790</v>
      </c>
      <c r="H6881" s="82" t="s">
        <v>9373</v>
      </c>
      <c r="I6881" s="87">
        <v>0</v>
      </c>
      <c r="J6881" s="21">
        <v>11</v>
      </c>
      <c r="K6881" s="87">
        <v>0</v>
      </c>
      <c r="L6881" s="87">
        <v>0</v>
      </c>
      <c r="M6881" s="87">
        <v>0</v>
      </c>
      <c r="N6881" s="25">
        <v>0</v>
      </c>
      <c r="O6881" s="32">
        <v>0.25844699999999998</v>
      </c>
      <c r="P6881" s="8" t="s">
        <v>99</v>
      </c>
    </row>
    <row r="6882" spans="1:16" ht="96" x14ac:dyDescent="0.25">
      <c r="A6882" s="19">
        <v>43307</v>
      </c>
      <c r="B6882" s="82"/>
      <c r="C6882" s="82">
        <v>2018</v>
      </c>
      <c r="D6882" s="82" t="s">
        <v>115</v>
      </c>
      <c r="E6882" s="82" t="s">
        <v>116</v>
      </c>
      <c r="F6882" s="36" t="s">
        <v>78</v>
      </c>
      <c r="G6882" s="82" t="s">
        <v>4658</v>
      </c>
      <c r="H6882" s="82" t="s">
        <v>9374</v>
      </c>
      <c r="I6882" s="87">
        <v>4</v>
      </c>
      <c r="J6882" s="21">
        <v>13</v>
      </c>
      <c r="K6882" s="87">
        <v>0</v>
      </c>
      <c r="L6882" s="87">
        <v>0</v>
      </c>
      <c r="M6882" s="87">
        <v>0</v>
      </c>
      <c r="N6882" s="25">
        <v>0</v>
      </c>
      <c r="O6882" s="32">
        <v>1.1993309100000002</v>
      </c>
      <c r="P6882" s="8" t="s">
        <v>99</v>
      </c>
    </row>
    <row r="6883" spans="1:16" ht="132" x14ac:dyDescent="0.25">
      <c r="A6883" s="19">
        <v>43309</v>
      </c>
      <c r="B6883" s="82"/>
      <c r="C6883" s="82">
        <v>2018</v>
      </c>
      <c r="D6883" s="11" t="s">
        <v>34</v>
      </c>
      <c r="E6883" s="82" t="s">
        <v>35</v>
      </c>
      <c r="F6883" s="36" t="s">
        <v>19</v>
      </c>
      <c r="G6883" s="82" t="s">
        <v>9375</v>
      </c>
      <c r="H6883" s="82" t="s">
        <v>9376</v>
      </c>
      <c r="I6883" s="87">
        <v>0</v>
      </c>
      <c r="J6883" s="21">
        <v>48</v>
      </c>
      <c r="K6883" s="87">
        <v>2</v>
      </c>
      <c r="L6883" s="87">
        <v>0</v>
      </c>
      <c r="M6883" s="87">
        <v>0</v>
      </c>
      <c r="N6883" s="25">
        <v>0</v>
      </c>
      <c r="O6883" s="32">
        <v>0.12046999999999999</v>
      </c>
      <c r="P6883" s="8" t="s">
        <v>99</v>
      </c>
    </row>
    <row r="6884" spans="1:16" ht="60" x14ac:dyDescent="0.25">
      <c r="A6884" s="19">
        <v>43309</v>
      </c>
      <c r="B6884" s="82"/>
      <c r="C6884" s="82">
        <v>2018</v>
      </c>
      <c r="D6884" s="82" t="s">
        <v>115</v>
      </c>
      <c r="E6884" s="82" t="s">
        <v>116</v>
      </c>
      <c r="F6884" s="82" t="s">
        <v>77</v>
      </c>
      <c r="G6884" s="82" t="s">
        <v>4701</v>
      </c>
      <c r="H6884" s="82" t="s">
        <v>9377</v>
      </c>
      <c r="I6884" s="87">
        <v>4</v>
      </c>
      <c r="J6884" s="21">
        <v>34</v>
      </c>
      <c r="K6884" s="87">
        <v>0</v>
      </c>
      <c r="L6884" s="87">
        <v>0</v>
      </c>
      <c r="M6884" s="87">
        <v>0</v>
      </c>
      <c r="N6884" s="25">
        <v>0</v>
      </c>
      <c r="O6884" s="32">
        <v>0.67620000000000002</v>
      </c>
      <c r="P6884" s="8" t="s">
        <v>99</v>
      </c>
    </row>
    <row r="6885" spans="1:16" ht="84" x14ac:dyDescent="0.25">
      <c r="A6885" s="19">
        <v>43309</v>
      </c>
      <c r="B6885" s="82"/>
      <c r="C6885" s="82">
        <v>2018</v>
      </c>
      <c r="D6885" s="82" t="s">
        <v>115</v>
      </c>
      <c r="E6885" s="82" t="s">
        <v>116</v>
      </c>
      <c r="F6885" s="36" t="s">
        <v>165</v>
      </c>
      <c r="G6885" s="82" t="s">
        <v>799</v>
      </c>
      <c r="H6885" s="82" t="s">
        <v>9378</v>
      </c>
      <c r="I6885" s="87">
        <v>0</v>
      </c>
      <c r="J6885" s="21">
        <v>16</v>
      </c>
      <c r="K6885" s="87">
        <v>0</v>
      </c>
      <c r="L6885" s="87">
        <v>0</v>
      </c>
      <c r="M6885" s="87">
        <v>0</v>
      </c>
      <c r="N6885" s="25">
        <v>0</v>
      </c>
      <c r="O6885" s="32">
        <v>0.88471791</v>
      </c>
      <c r="P6885" s="8" t="s">
        <v>99</v>
      </c>
    </row>
    <row r="6886" spans="1:16" ht="72" x14ac:dyDescent="0.25">
      <c r="A6886" s="19">
        <v>43309</v>
      </c>
      <c r="B6886" s="82"/>
      <c r="C6886" s="82">
        <v>2018</v>
      </c>
      <c r="D6886" s="82" t="s">
        <v>115</v>
      </c>
      <c r="E6886" s="82" t="s">
        <v>116</v>
      </c>
      <c r="F6886" s="82" t="s">
        <v>32</v>
      </c>
      <c r="G6886" s="82" t="s">
        <v>6754</v>
      </c>
      <c r="H6886" s="82" t="s">
        <v>9379</v>
      </c>
      <c r="I6886" s="87">
        <v>5</v>
      </c>
      <c r="J6886" s="21">
        <v>9</v>
      </c>
      <c r="K6886" s="87">
        <v>0</v>
      </c>
      <c r="L6886" s="87">
        <v>0</v>
      </c>
      <c r="M6886" s="87">
        <v>0</v>
      </c>
      <c r="N6886" s="25">
        <v>0</v>
      </c>
      <c r="O6886" s="32">
        <v>0.1479</v>
      </c>
      <c r="P6886" s="8" t="s">
        <v>99</v>
      </c>
    </row>
    <row r="6887" spans="1:16" ht="84" x14ac:dyDescent="0.25">
      <c r="A6887" s="19">
        <v>43309</v>
      </c>
      <c r="B6887" s="82"/>
      <c r="C6887" s="82">
        <v>2018</v>
      </c>
      <c r="D6887" s="82" t="s">
        <v>115</v>
      </c>
      <c r="E6887" s="82" t="s">
        <v>116</v>
      </c>
      <c r="F6887" s="36" t="s">
        <v>19</v>
      </c>
      <c r="G6887" s="82" t="s">
        <v>9380</v>
      </c>
      <c r="H6887" s="82" t="s">
        <v>9381</v>
      </c>
      <c r="I6887" s="87">
        <v>0</v>
      </c>
      <c r="J6887" s="21">
        <v>15</v>
      </c>
      <c r="K6887" s="87">
        <v>0</v>
      </c>
      <c r="L6887" s="87">
        <v>0</v>
      </c>
      <c r="M6887" s="87">
        <v>0</v>
      </c>
      <c r="N6887" s="25">
        <v>0</v>
      </c>
      <c r="O6887" s="32">
        <v>7.8420000000000004E-2</v>
      </c>
      <c r="P6887" s="8" t="s">
        <v>99</v>
      </c>
    </row>
    <row r="6888" spans="1:16" ht="48" x14ac:dyDescent="0.25">
      <c r="A6888" s="19">
        <v>43311</v>
      </c>
      <c r="B6888" s="82"/>
      <c r="C6888" s="82">
        <v>2018</v>
      </c>
      <c r="D6888" s="82" t="s">
        <v>115</v>
      </c>
      <c r="E6888" s="82" t="s">
        <v>116</v>
      </c>
      <c r="F6888" s="36" t="s">
        <v>21</v>
      </c>
      <c r="G6888" s="82" t="s">
        <v>8776</v>
      </c>
      <c r="H6888" s="82" t="s">
        <v>9382</v>
      </c>
      <c r="I6888" s="87">
        <v>2</v>
      </c>
      <c r="J6888" s="21">
        <v>7</v>
      </c>
      <c r="K6888" s="87">
        <v>0</v>
      </c>
      <c r="L6888" s="87">
        <v>0</v>
      </c>
      <c r="M6888" s="87">
        <v>0</v>
      </c>
      <c r="N6888" s="25">
        <v>0</v>
      </c>
      <c r="O6888" s="32">
        <v>6.9419999999999996E-2</v>
      </c>
      <c r="P6888" s="8" t="s">
        <v>99</v>
      </c>
    </row>
    <row r="6889" spans="1:16" ht="60" x14ac:dyDescent="0.25">
      <c r="A6889" s="19">
        <v>43312</v>
      </c>
      <c r="B6889" s="82"/>
      <c r="C6889" s="82">
        <v>2018</v>
      </c>
      <c r="D6889" s="82" t="s">
        <v>115</v>
      </c>
      <c r="E6889" s="82" t="s">
        <v>116</v>
      </c>
      <c r="F6889" s="36" t="s">
        <v>24</v>
      </c>
      <c r="G6889" s="82" t="s">
        <v>6544</v>
      </c>
      <c r="H6889" s="82" t="s">
        <v>9383</v>
      </c>
      <c r="I6889" s="87">
        <v>6</v>
      </c>
      <c r="J6889" s="21">
        <v>31</v>
      </c>
      <c r="K6889" s="87">
        <v>0</v>
      </c>
      <c r="L6889" s="87">
        <v>0</v>
      </c>
      <c r="M6889" s="87">
        <v>0</v>
      </c>
      <c r="N6889" s="25">
        <v>0</v>
      </c>
      <c r="O6889" s="32">
        <v>0.77325303488372088</v>
      </c>
      <c r="P6889" s="8" t="s">
        <v>99</v>
      </c>
    </row>
    <row r="6890" spans="1:16" ht="60" x14ac:dyDescent="0.25">
      <c r="A6890" s="19">
        <v>43312</v>
      </c>
      <c r="B6890" s="82"/>
      <c r="C6890" s="82">
        <v>2018</v>
      </c>
      <c r="D6890" s="82" t="s">
        <v>115</v>
      </c>
      <c r="E6890" s="82" t="s">
        <v>116</v>
      </c>
      <c r="F6890" s="36" t="s">
        <v>24</v>
      </c>
      <c r="G6890" s="82" t="s">
        <v>24</v>
      </c>
      <c r="H6890" s="82" t="s">
        <v>9384</v>
      </c>
      <c r="I6890" s="87">
        <v>0</v>
      </c>
      <c r="J6890" s="21">
        <v>103</v>
      </c>
      <c r="K6890" s="87">
        <v>0</v>
      </c>
      <c r="L6890" s="87">
        <v>0</v>
      </c>
      <c r="M6890" s="87">
        <v>0</v>
      </c>
      <c r="N6890" s="25">
        <v>0</v>
      </c>
      <c r="O6890" s="32">
        <v>4.4899779160159357</v>
      </c>
      <c r="P6890" s="8" t="s">
        <v>99</v>
      </c>
    </row>
    <row r="6891" spans="1:16" ht="96" x14ac:dyDescent="0.25">
      <c r="A6891" s="19">
        <v>43313</v>
      </c>
      <c r="B6891" s="19">
        <v>43313</v>
      </c>
      <c r="C6891" s="82">
        <v>2018</v>
      </c>
      <c r="D6891" s="82" t="s">
        <v>104</v>
      </c>
      <c r="E6891" s="82" t="s">
        <v>690</v>
      </c>
      <c r="F6891" s="36" t="s">
        <v>15</v>
      </c>
      <c r="G6891" s="82" t="s">
        <v>9385</v>
      </c>
      <c r="H6891" s="82" t="s">
        <v>9386</v>
      </c>
      <c r="I6891" s="20">
        <v>0</v>
      </c>
      <c r="J6891" s="21">
        <v>108</v>
      </c>
      <c r="K6891" s="20">
        <v>0</v>
      </c>
      <c r="L6891" s="20">
        <v>0</v>
      </c>
      <c r="M6891" s="20">
        <v>0</v>
      </c>
      <c r="N6891" s="25">
        <v>0</v>
      </c>
      <c r="O6891" s="32">
        <v>0</v>
      </c>
      <c r="P6891" s="8" t="s">
        <v>99</v>
      </c>
    </row>
    <row r="6892" spans="1:16" ht="60" x14ac:dyDescent="0.25">
      <c r="A6892" s="19">
        <v>43313</v>
      </c>
      <c r="B6892" s="82"/>
      <c r="C6892" s="82">
        <v>2018</v>
      </c>
      <c r="D6892" s="82" t="s">
        <v>115</v>
      </c>
      <c r="E6892" s="82" t="s">
        <v>116</v>
      </c>
      <c r="F6892" s="82" t="s">
        <v>77</v>
      </c>
      <c r="G6892" s="82" t="s">
        <v>8626</v>
      </c>
      <c r="H6892" s="82" t="s">
        <v>9387</v>
      </c>
      <c r="I6892" s="87">
        <v>1</v>
      </c>
      <c r="J6892" s="21">
        <v>13</v>
      </c>
      <c r="K6892" s="87">
        <v>0</v>
      </c>
      <c r="L6892" s="87">
        <v>0</v>
      </c>
      <c r="M6892" s="87">
        <v>0</v>
      </c>
      <c r="N6892" s="25">
        <v>0</v>
      </c>
      <c r="O6892" s="32">
        <v>1.4661103488372094</v>
      </c>
      <c r="P6892" s="8" t="s">
        <v>99</v>
      </c>
    </row>
    <row r="6893" spans="1:16" ht="60" x14ac:dyDescent="0.25">
      <c r="A6893" s="19">
        <v>43313</v>
      </c>
      <c r="B6893" s="82"/>
      <c r="C6893" s="82">
        <v>2018</v>
      </c>
      <c r="D6893" s="82" t="s">
        <v>115</v>
      </c>
      <c r="E6893" s="82" t="s">
        <v>116</v>
      </c>
      <c r="F6893" s="36" t="s">
        <v>21</v>
      </c>
      <c r="G6893" s="82" t="s">
        <v>9388</v>
      </c>
      <c r="H6893" s="82" t="s">
        <v>9389</v>
      </c>
      <c r="I6893" s="87">
        <v>1</v>
      </c>
      <c r="J6893" s="21">
        <v>1</v>
      </c>
      <c r="K6893" s="87">
        <v>0</v>
      </c>
      <c r="L6893" s="87">
        <v>0</v>
      </c>
      <c r="M6893" s="87">
        <v>0</v>
      </c>
      <c r="N6893" s="25">
        <v>0</v>
      </c>
      <c r="O6893" s="32">
        <v>4.4899779160159357</v>
      </c>
      <c r="P6893" s="8" t="s">
        <v>99</v>
      </c>
    </row>
    <row r="6894" spans="1:16" ht="72" x14ac:dyDescent="0.25">
      <c r="A6894" s="19">
        <v>43313</v>
      </c>
      <c r="B6894" s="82"/>
      <c r="C6894" s="82">
        <v>2018</v>
      </c>
      <c r="D6894" s="82" t="s">
        <v>115</v>
      </c>
      <c r="E6894" s="82" t="s">
        <v>116</v>
      </c>
      <c r="F6894" s="36" t="s">
        <v>165</v>
      </c>
      <c r="G6894" s="82" t="s">
        <v>603</v>
      </c>
      <c r="H6894" s="82" t="s">
        <v>9390</v>
      </c>
      <c r="I6894" s="87">
        <v>0</v>
      </c>
      <c r="J6894" s="21">
        <v>14</v>
      </c>
      <c r="K6894" s="87">
        <v>0</v>
      </c>
      <c r="L6894" s="87">
        <v>0</v>
      </c>
      <c r="M6894" s="87">
        <v>0</v>
      </c>
      <c r="N6894" s="25">
        <v>0</v>
      </c>
      <c r="O6894" s="32">
        <v>0.400947</v>
      </c>
      <c r="P6894" s="8" t="s">
        <v>99</v>
      </c>
    </row>
    <row r="6895" spans="1:16" ht="60" x14ac:dyDescent="0.25">
      <c r="A6895" s="19">
        <v>43313</v>
      </c>
      <c r="B6895" s="82"/>
      <c r="C6895" s="82">
        <v>2018</v>
      </c>
      <c r="D6895" s="82" t="s">
        <v>115</v>
      </c>
      <c r="E6895" s="82" t="s">
        <v>116</v>
      </c>
      <c r="F6895" s="36" t="s">
        <v>162</v>
      </c>
      <c r="G6895" s="82" t="s">
        <v>9391</v>
      </c>
      <c r="H6895" s="82" t="s">
        <v>9392</v>
      </c>
      <c r="I6895" s="87">
        <v>0</v>
      </c>
      <c r="J6895" s="21">
        <v>12</v>
      </c>
      <c r="K6895" s="87">
        <v>0</v>
      </c>
      <c r="L6895" s="87">
        <v>0</v>
      </c>
      <c r="M6895" s="87">
        <v>0</v>
      </c>
      <c r="N6895" s="25">
        <v>0</v>
      </c>
      <c r="O6895" s="32">
        <v>0.370257</v>
      </c>
      <c r="P6895" s="8" t="s">
        <v>99</v>
      </c>
    </row>
    <row r="6896" spans="1:16" ht="96" x14ac:dyDescent="0.25">
      <c r="A6896" s="19">
        <v>43314</v>
      </c>
      <c r="B6896" s="19">
        <v>43314</v>
      </c>
      <c r="C6896" s="82">
        <v>2018</v>
      </c>
      <c r="D6896" s="82" t="s">
        <v>104</v>
      </c>
      <c r="E6896" s="11" t="s">
        <v>276</v>
      </c>
      <c r="F6896" s="36" t="s">
        <v>155</v>
      </c>
      <c r="G6896" s="82" t="s">
        <v>426</v>
      </c>
      <c r="H6896" s="82" t="s">
        <v>9393</v>
      </c>
      <c r="I6896" s="20">
        <v>5</v>
      </c>
      <c r="J6896" s="21">
        <v>5</v>
      </c>
      <c r="K6896" s="20">
        <v>0</v>
      </c>
      <c r="L6896" s="20">
        <v>0</v>
      </c>
      <c r="M6896" s="20">
        <v>0</v>
      </c>
      <c r="N6896" s="25">
        <v>1</v>
      </c>
      <c r="O6896" s="32">
        <v>0.01</v>
      </c>
      <c r="P6896" s="8" t="s">
        <v>99</v>
      </c>
    </row>
    <row r="6897" spans="1:16" ht="36" x14ac:dyDescent="0.25">
      <c r="A6897" s="19">
        <v>43314</v>
      </c>
      <c r="B6897" s="82"/>
      <c r="C6897" s="82">
        <v>2018</v>
      </c>
      <c r="D6897" s="82" t="s">
        <v>115</v>
      </c>
      <c r="E6897" s="82" t="s">
        <v>116</v>
      </c>
      <c r="F6897" s="36" t="s">
        <v>69</v>
      </c>
      <c r="G6897" s="82" t="s">
        <v>1160</v>
      </c>
      <c r="H6897" s="82" t="s">
        <v>9394</v>
      </c>
      <c r="I6897" s="87">
        <v>0</v>
      </c>
      <c r="J6897" s="21">
        <v>8</v>
      </c>
      <c r="K6897" s="87">
        <v>0</v>
      </c>
      <c r="L6897" s="87">
        <v>0</v>
      </c>
      <c r="M6897" s="87">
        <v>0</v>
      </c>
      <c r="N6897" s="25">
        <v>0</v>
      </c>
      <c r="O6897" s="32">
        <v>7.2120000000000004E-2</v>
      </c>
      <c r="P6897" s="8" t="s">
        <v>99</v>
      </c>
    </row>
    <row r="6898" spans="1:16" ht="60" x14ac:dyDescent="0.25">
      <c r="A6898" s="19">
        <v>43314</v>
      </c>
      <c r="B6898" s="82"/>
      <c r="C6898" s="82">
        <v>2018</v>
      </c>
      <c r="D6898" s="82" t="s">
        <v>115</v>
      </c>
      <c r="E6898" s="82" t="s">
        <v>116</v>
      </c>
      <c r="F6898" s="36" t="s">
        <v>19</v>
      </c>
      <c r="G6898" s="82" t="s">
        <v>1700</v>
      </c>
      <c r="H6898" s="82" t="s">
        <v>9395</v>
      </c>
      <c r="I6898" s="87">
        <v>0</v>
      </c>
      <c r="J6898" s="21">
        <v>27</v>
      </c>
      <c r="K6898" s="87">
        <v>0</v>
      </c>
      <c r="L6898" s="87">
        <v>0</v>
      </c>
      <c r="M6898" s="87">
        <v>0</v>
      </c>
      <c r="N6898" s="25">
        <v>0</v>
      </c>
      <c r="O6898" s="32">
        <v>1.1207990910000001</v>
      </c>
      <c r="P6898" s="8" t="s">
        <v>99</v>
      </c>
    </row>
    <row r="6899" spans="1:16" ht="72" x14ac:dyDescent="0.25">
      <c r="A6899" s="19">
        <v>43317</v>
      </c>
      <c r="B6899" s="82"/>
      <c r="C6899" s="82">
        <v>2018</v>
      </c>
      <c r="D6899" s="11" t="s">
        <v>34</v>
      </c>
      <c r="E6899" s="82" t="s">
        <v>845</v>
      </c>
      <c r="F6899" s="36" t="s">
        <v>15</v>
      </c>
      <c r="G6899" s="82" t="s">
        <v>486</v>
      </c>
      <c r="H6899" s="82" t="s">
        <v>9396</v>
      </c>
      <c r="I6899" s="87">
        <v>2</v>
      </c>
      <c r="J6899" s="21">
        <v>2</v>
      </c>
      <c r="K6899" s="87">
        <v>0</v>
      </c>
      <c r="L6899" s="87">
        <v>0</v>
      </c>
      <c r="M6899" s="87">
        <v>0</v>
      </c>
      <c r="N6899" s="25">
        <v>0</v>
      </c>
      <c r="O6899" s="32">
        <v>0</v>
      </c>
      <c r="P6899" s="8" t="s">
        <v>99</v>
      </c>
    </row>
    <row r="6900" spans="1:16" ht="84" x14ac:dyDescent="0.25">
      <c r="A6900" s="19">
        <v>43317</v>
      </c>
      <c r="B6900" s="82"/>
      <c r="C6900" s="82">
        <v>2018</v>
      </c>
      <c r="D6900" s="82" t="s">
        <v>115</v>
      </c>
      <c r="E6900" s="82" t="s">
        <v>116</v>
      </c>
      <c r="F6900" s="36" t="s">
        <v>69</v>
      </c>
      <c r="G6900" s="82" t="s">
        <v>4575</v>
      </c>
      <c r="H6900" s="82" t="s">
        <v>9397</v>
      </c>
      <c r="I6900" s="87">
        <v>1</v>
      </c>
      <c r="J6900" s="21">
        <v>21</v>
      </c>
      <c r="K6900" s="87">
        <v>0</v>
      </c>
      <c r="L6900" s="87">
        <v>0</v>
      </c>
      <c r="M6900" s="87">
        <v>0</v>
      </c>
      <c r="N6900" s="25">
        <v>0</v>
      </c>
      <c r="O6900" s="32">
        <v>0.12261</v>
      </c>
      <c r="P6900" s="8" t="s">
        <v>99</v>
      </c>
    </row>
    <row r="6901" spans="1:16" ht="48" x14ac:dyDescent="0.25">
      <c r="A6901" s="19">
        <v>43317</v>
      </c>
      <c r="B6901" s="82"/>
      <c r="C6901" s="82">
        <v>2018</v>
      </c>
      <c r="D6901" s="82" t="s">
        <v>115</v>
      </c>
      <c r="E6901" s="82" t="s">
        <v>116</v>
      </c>
      <c r="F6901" s="36" t="s">
        <v>69</v>
      </c>
      <c r="G6901" s="82" t="s">
        <v>1176</v>
      </c>
      <c r="H6901" s="82" t="s">
        <v>9398</v>
      </c>
      <c r="I6901" s="87">
        <v>1</v>
      </c>
      <c r="J6901" s="21">
        <v>10</v>
      </c>
      <c r="K6901" s="87">
        <v>0</v>
      </c>
      <c r="L6901" s="87">
        <v>0</v>
      </c>
      <c r="M6901" s="87">
        <v>0</v>
      </c>
      <c r="N6901" s="25">
        <v>0</v>
      </c>
      <c r="O6901" s="32">
        <v>0.11271</v>
      </c>
      <c r="P6901" s="8" t="s">
        <v>99</v>
      </c>
    </row>
    <row r="6902" spans="1:16" ht="60" x14ac:dyDescent="0.25">
      <c r="A6902" s="19">
        <v>43318</v>
      </c>
      <c r="B6902" s="82"/>
      <c r="C6902" s="82">
        <v>2018</v>
      </c>
      <c r="D6902" s="82" t="s">
        <v>115</v>
      </c>
      <c r="E6902" s="82" t="s">
        <v>116</v>
      </c>
      <c r="F6902" s="36" t="s">
        <v>162</v>
      </c>
      <c r="G6902" s="82" t="s">
        <v>5593</v>
      </c>
      <c r="H6902" s="82" t="s">
        <v>9399</v>
      </c>
      <c r="I6902" s="87">
        <v>0</v>
      </c>
      <c r="J6902" s="21">
        <v>15</v>
      </c>
      <c r="K6902" s="87">
        <v>0</v>
      </c>
      <c r="L6902" s="87">
        <v>0</v>
      </c>
      <c r="M6902" s="87">
        <v>0</v>
      </c>
      <c r="N6902" s="25">
        <v>0</v>
      </c>
      <c r="O6902" s="32">
        <v>6.762E-2</v>
      </c>
      <c r="P6902" s="8" t="s">
        <v>99</v>
      </c>
    </row>
    <row r="6903" spans="1:16" ht="84" x14ac:dyDescent="0.25">
      <c r="A6903" s="19">
        <v>43319</v>
      </c>
      <c r="B6903" s="82"/>
      <c r="C6903" s="82">
        <v>2018</v>
      </c>
      <c r="D6903" s="11" t="s">
        <v>34</v>
      </c>
      <c r="E6903" s="82" t="s">
        <v>67</v>
      </c>
      <c r="F6903" s="82" t="s">
        <v>77</v>
      </c>
      <c r="G6903" s="82" t="s">
        <v>9400</v>
      </c>
      <c r="H6903" s="82" t="s">
        <v>9401</v>
      </c>
      <c r="I6903" s="87">
        <v>0</v>
      </c>
      <c r="J6903" s="21">
        <v>250</v>
      </c>
      <c r="K6903" s="87">
        <v>0</v>
      </c>
      <c r="L6903" s="87">
        <v>0</v>
      </c>
      <c r="M6903" s="87">
        <v>0</v>
      </c>
      <c r="N6903" s="25">
        <v>0</v>
      </c>
      <c r="O6903" s="32">
        <v>0</v>
      </c>
      <c r="P6903" s="8" t="s">
        <v>99</v>
      </c>
    </row>
    <row r="6904" spans="1:16" ht="96" x14ac:dyDescent="0.25">
      <c r="A6904" s="19">
        <v>43319</v>
      </c>
      <c r="B6904" s="82"/>
      <c r="C6904" s="82">
        <v>2018</v>
      </c>
      <c r="D6904" s="11" t="s">
        <v>34</v>
      </c>
      <c r="E6904" s="82" t="s">
        <v>845</v>
      </c>
      <c r="F6904" s="36" t="s">
        <v>15</v>
      </c>
      <c r="G6904" s="82" t="s">
        <v>5492</v>
      </c>
      <c r="H6904" s="82" t="s">
        <v>9402</v>
      </c>
      <c r="I6904" s="87">
        <v>0</v>
      </c>
      <c r="J6904" s="21">
        <v>16</v>
      </c>
      <c r="K6904" s="87">
        <v>4</v>
      </c>
      <c r="L6904" s="87">
        <v>0</v>
      </c>
      <c r="M6904" s="87">
        <v>0</v>
      </c>
      <c r="N6904" s="25">
        <v>0</v>
      </c>
      <c r="O6904" s="32">
        <v>0.20399999999999999</v>
      </c>
      <c r="P6904" s="8" t="s">
        <v>99</v>
      </c>
    </row>
    <row r="6905" spans="1:16" ht="72" x14ac:dyDescent="0.25">
      <c r="A6905" s="19">
        <v>43319</v>
      </c>
      <c r="B6905" s="82"/>
      <c r="C6905" s="82">
        <v>2018</v>
      </c>
      <c r="D6905" s="82" t="s">
        <v>115</v>
      </c>
      <c r="E6905" s="82" t="s">
        <v>350</v>
      </c>
      <c r="F6905" s="36" t="s">
        <v>30</v>
      </c>
      <c r="G6905" s="82" t="s">
        <v>8550</v>
      </c>
      <c r="H6905" s="82" t="s">
        <v>9403</v>
      </c>
      <c r="I6905" s="87">
        <v>1</v>
      </c>
      <c r="J6905" s="21">
        <v>15</v>
      </c>
      <c r="K6905" s="87">
        <v>0</v>
      </c>
      <c r="L6905" s="87">
        <v>0</v>
      </c>
      <c r="M6905" s="87">
        <v>0</v>
      </c>
      <c r="N6905" s="25">
        <v>0</v>
      </c>
      <c r="O6905" s="32">
        <v>0.35399999999999998</v>
      </c>
      <c r="P6905" s="8" t="s">
        <v>99</v>
      </c>
    </row>
    <row r="6906" spans="1:16" ht="72" x14ac:dyDescent="0.25">
      <c r="A6906" s="19">
        <v>43319</v>
      </c>
      <c r="B6906" s="82"/>
      <c r="C6906" s="82">
        <v>2018</v>
      </c>
      <c r="D6906" s="82" t="s">
        <v>115</v>
      </c>
      <c r="E6906" s="82" t="s">
        <v>116</v>
      </c>
      <c r="F6906" s="82" t="s">
        <v>72</v>
      </c>
      <c r="G6906" s="82" t="s">
        <v>8525</v>
      </c>
      <c r="H6906" s="82" t="s">
        <v>9404</v>
      </c>
      <c r="I6906" s="87">
        <v>5</v>
      </c>
      <c r="J6906" s="21">
        <v>5</v>
      </c>
      <c r="K6906" s="87">
        <v>0</v>
      </c>
      <c r="L6906" s="87">
        <v>0</v>
      </c>
      <c r="M6906" s="87">
        <v>0</v>
      </c>
      <c r="N6906" s="25">
        <v>0</v>
      </c>
      <c r="O6906" s="32">
        <v>0.73095632941176469</v>
      </c>
      <c r="P6906" s="8" t="s">
        <v>99</v>
      </c>
    </row>
    <row r="6907" spans="1:16" ht="120" x14ac:dyDescent="0.25">
      <c r="A6907" s="19">
        <v>43320</v>
      </c>
      <c r="B6907" s="82"/>
      <c r="C6907" s="82">
        <v>2018</v>
      </c>
      <c r="D6907" s="11" t="s">
        <v>34</v>
      </c>
      <c r="E6907" s="82" t="s">
        <v>67</v>
      </c>
      <c r="F6907" s="36" t="s">
        <v>47</v>
      </c>
      <c r="G6907" s="82" t="s">
        <v>1904</v>
      </c>
      <c r="H6907" s="82" t="s">
        <v>9405</v>
      </c>
      <c r="I6907" s="87">
        <v>0</v>
      </c>
      <c r="J6907" s="21">
        <v>46200</v>
      </c>
      <c r="K6907" s="87">
        <v>500</v>
      </c>
      <c r="L6907" s="87">
        <v>0</v>
      </c>
      <c r="M6907" s="87">
        <v>0</v>
      </c>
      <c r="N6907" s="25">
        <v>0</v>
      </c>
      <c r="O6907" s="32">
        <v>16.603227308333334</v>
      </c>
      <c r="P6907" s="36" t="s">
        <v>4834</v>
      </c>
    </row>
    <row r="6908" spans="1:16" ht="72" x14ac:dyDescent="0.25">
      <c r="A6908" s="19">
        <v>43320</v>
      </c>
      <c r="B6908" s="82"/>
      <c r="C6908" s="82">
        <v>2018</v>
      </c>
      <c r="D6908" s="82" t="s">
        <v>115</v>
      </c>
      <c r="E6908" s="82" t="s">
        <v>116</v>
      </c>
      <c r="F6908" s="36" t="s">
        <v>15</v>
      </c>
      <c r="G6908" s="82" t="s">
        <v>9406</v>
      </c>
      <c r="H6908" s="82" t="s">
        <v>9407</v>
      </c>
      <c r="I6908" s="87">
        <v>0</v>
      </c>
      <c r="J6908" s="21">
        <v>20</v>
      </c>
      <c r="K6908" s="87">
        <v>1</v>
      </c>
      <c r="L6908" s="87">
        <v>0</v>
      </c>
      <c r="M6908" s="87">
        <v>0</v>
      </c>
      <c r="N6908" s="25">
        <v>0</v>
      </c>
      <c r="O6908" s="32">
        <v>0.27024700000000001</v>
      </c>
      <c r="P6908" s="8" t="s">
        <v>99</v>
      </c>
    </row>
    <row r="6909" spans="1:16" ht="84" x14ac:dyDescent="0.25">
      <c r="A6909" s="19">
        <v>43322</v>
      </c>
      <c r="B6909" s="82"/>
      <c r="C6909" s="82">
        <v>2018</v>
      </c>
      <c r="D6909" s="82" t="s">
        <v>13</v>
      </c>
      <c r="E6909" s="82" t="s">
        <v>112</v>
      </c>
      <c r="F6909" s="36" t="s">
        <v>165</v>
      </c>
      <c r="G6909" s="82" t="s">
        <v>8550</v>
      </c>
      <c r="H6909" s="82" t="s">
        <v>9408</v>
      </c>
      <c r="I6909" s="87">
        <v>0</v>
      </c>
      <c r="J6909" s="21">
        <v>65</v>
      </c>
      <c r="K6909" s="87">
        <v>0</v>
      </c>
      <c r="L6909" s="87">
        <v>0</v>
      </c>
      <c r="M6909" s="87">
        <v>0</v>
      </c>
      <c r="N6909" s="25">
        <v>0</v>
      </c>
      <c r="O6909" s="32">
        <v>0.44899779160159359</v>
      </c>
      <c r="P6909" s="8" t="s">
        <v>99</v>
      </c>
    </row>
    <row r="6910" spans="1:16" ht="60" x14ac:dyDescent="0.25">
      <c r="A6910" s="19">
        <v>43322</v>
      </c>
      <c r="B6910" s="82"/>
      <c r="C6910" s="82">
        <v>2018</v>
      </c>
      <c r="D6910" s="82" t="s">
        <v>115</v>
      </c>
      <c r="E6910" s="82" t="s">
        <v>116</v>
      </c>
      <c r="F6910" s="36" t="s">
        <v>51</v>
      </c>
      <c r="G6910" s="82" t="s">
        <v>7356</v>
      </c>
      <c r="H6910" s="82" t="s">
        <v>9409</v>
      </c>
      <c r="I6910" s="87">
        <v>0</v>
      </c>
      <c r="J6910" s="21">
        <v>6</v>
      </c>
      <c r="K6910" s="87">
        <v>0</v>
      </c>
      <c r="L6910" s="87">
        <v>0</v>
      </c>
      <c r="M6910" s="87">
        <v>0</v>
      </c>
      <c r="N6910" s="25">
        <v>0</v>
      </c>
      <c r="O6910" s="32">
        <v>0.4267200348837209</v>
      </c>
      <c r="P6910" s="8" t="s">
        <v>99</v>
      </c>
    </row>
    <row r="6911" spans="1:16" x14ac:dyDescent="0.25">
      <c r="A6911" s="22">
        <v>43322</v>
      </c>
      <c r="B6911" s="82"/>
      <c r="C6911" s="82">
        <v>2018</v>
      </c>
      <c r="D6911" s="11" t="s">
        <v>34</v>
      </c>
      <c r="E6911" s="82" t="s">
        <v>35</v>
      </c>
      <c r="F6911" s="82" t="s">
        <v>92</v>
      </c>
      <c r="G6911" s="82">
        <v>2</v>
      </c>
      <c r="H6911" s="82" t="s">
        <v>9410</v>
      </c>
      <c r="I6911" s="86">
        <v>0</v>
      </c>
      <c r="J6911" s="86">
        <v>0</v>
      </c>
      <c r="K6911" s="86">
        <v>0</v>
      </c>
      <c r="L6911" s="86">
        <v>0</v>
      </c>
      <c r="M6911" s="86">
        <v>0</v>
      </c>
      <c r="N6911" s="25">
        <v>0</v>
      </c>
      <c r="O6911" s="33">
        <v>3.4968321339999999</v>
      </c>
      <c r="P6911" s="8" t="s">
        <v>298</v>
      </c>
    </row>
    <row r="6912" spans="1:16" ht="120" x14ac:dyDescent="0.25">
      <c r="A6912" s="19">
        <v>43323</v>
      </c>
      <c r="B6912" s="82"/>
      <c r="C6912" s="82">
        <v>2018</v>
      </c>
      <c r="D6912" s="82" t="s">
        <v>13</v>
      </c>
      <c r="E6912" s="82" t="s">
        <v>112</v>
      </c>
      <c r="F6912" s="36" t="s">
        <v>28</v>
      </c>
      <c r="G6912" s="82" t="s">
        <v>9175</v>
      </c>
      <c r="H6912" s="82" t="s">
        <v>9411</v>
      </c>
      <c r="I6912" s="87">
        <v>0</v>
      </c>
      <c r="J6912" s="21">
        <v>40</v>
      </c>
      <c r="K6912" s="87">
        <v>0</v>
      </c>
      <c r="L6912" s="87">
        <v>0</v>
      </c>
      <c r="M6912" s="87">
        <v>0</v>
      </c>
      <c r="N6912" s="25">
        <v>0</v>
      </c>
      <c r="O6912" s="32">
        <v>0.01</v>
      </c>
      <c r="P6912" s="8" t="s">
        <v>99</v>
      </c>
    </row>
    <row r="6913" spans="1:16" ht="48" x14ac:dyDescent="0.25">
      <c r="A6913" s="19">
        <v>43324</v>
      </c>
      <c r="B6913" s="82"/>
      <c r="C6913" s="82">
        <v>2018</v>
      </c>
      <c r="D6913" s="11" t="s">
        <v>34</v>
      </c>
      <c r="E6913" s="82" t="s">
        <v>50</v>
      </c>
      <c r="F6913" s="36" t="s">
        <v>21</v>
      </c>
      <c r="G6913" s="82" t="s">
        <v>8091</v>
      </c>
      <c r="H6913" s="82" t="s">
        <v>9412</v>
      </c>
      <c r="I6913" s="87">
        <v>0</v>
      </c>
      <c r="J6913" s="21">
        <v>71</v>
      </c>
      <c r="K6913" s="87">
        <v>25</v>
      </c>
      <c r="L6913" s="87">
        <v>0</v>
      </c>
      <c r="M6913" s="87">
        <v>0</v>
      </c>
      <c r="N6913" s="25">
        <v>0</v>
      </c>
      <c r="O6913" s="32">
        <v>2.6249999999999999E-2</v>
      </c>
      <c r="P6913" s="8" t="s">
        <v>99</v>
      </c>
    </row>
    <row r="6914" spans="1:16" x14ac:dyDescent="0.25">
      <c r="A6914" s="22">
        <v>43324</v>
      </c>
      <c r="B6914" s="82"/>
      <c r="C6914" s="82">
        <v>2018</v>
      </c>
      <c r="D6914" s="11" t="s">
        <v>34</v>
      </c>
      <c r="E6914" s="82" t="s">
        <v>35</v>
      </c>
      <c r="F6914" s="36" t="s">
        <v>24</v>
      </c>
      <c r="G6914" s="82">
        <v>2</v>
      </c>
      <c r="H6914" s="82" t="s">
        <v>9413</v>
      </c>
      <c r="I6914" s="86">
        <v>0</v>
      </c>
      <c r="J6914" s="86">
        <v>0</v>
      </c>
      <c r="K6914" s="86">
        <v>0</v>
      </c>
      <c r="L6914" s="86">
        <v>0</v>
      </c>
      <c r="M6914" s="86">
        <v>0</v>
      </c>
      <c r="N6914" s="25">
        <v>0</v>
      </c>
      <c r="O6914" s="33">
        <v>15.43328414</v>
      </c>
      <c r="P6914" s="8" t="s">
        <v>298</v>
      </c>
    </row>
    <row r="6915" spans="1:16" x14ac:dyDescent="0.25">
      <c r="A6915" s="22">
        <v>43324</v>
      </c>
      <c r="B6915" s="82"/>
      <c r="C6915" s="82">
        <v>2018</v>
      </c>
      <c r="D6915" s="11" t="s">
        <v>34</v>
      </c>
      <c r="E6915" s="82" t="s">
        <v>50</v>
      </c>
      <c r="F6915" s="36" t="s">
        <v>47</v>
      </c>
      <c r="G6915" s="82">
        <v>1</v>
      </c>
      <c r="H6915" s="82" t="s">
        <v>9414</v>
      </c>
      <c r="I6915" s="86">
        <v>0</v>
      </c>
      <c r="J6915" s="86">
        <v>0</v>
      </c>
      <c r="K6915" s="86">
        <v>0</v>
      </c>
      <c r="L6915" s="86">
        <v>0</v>
      </c>
      <c r="M6915" s="86">
        <v>0</v>
      </c>
      <c r="N6915" s="25">
        <v>0</v>
      </c>
      <c r="O6915" s="33">
        <v>14.16793511</v>
      </c>
      <c r="P6915" s="8" t="s">
        <v>298</v>
      </c>
    </row>
    <row r="6916" spans="1:16" ht="72" x14ac:dyDescent="0.25">
      <c r="A6916" s="19">
        <v>43325</v>
      </c>
      <c r="B6916" s="82"/>
      <c r="C6916" s="82">
        <v>2018</v>
      </c>
      <c r="D6916" s="82" t="s">
        <v>115</v>
      </c>
      <c r="E6916" s="82" t="s">
        <v>116</v>
      </c>
      <c r="F6916" s="36" t="s">
        <v>19</v>
      </c>
      <c r="G6916" s="82" t="s">
        <v>8849</v>
      </c>
      <c r="H6916" s="82" t="s">
        <v>9415</v>
      </c>
      <c r="I6916" s="87">
        <v>0</v>
      </c>
      <c r="J6916" s="21">
        <v>21</v>
      </c>
      <c r="K6916" s="87">
        <v>0</v>
      </c>
      <c r="L6916" s="87">
        <v>0</v>
      </c>
      <c r="M6916" s="87">
        <v>0</v>
      </c>
      <c r="N6916" s="25">
        <v>0</v>
      </c>
      <c r="O6916" s="32">
        <v>8.3820000000000006E-2</v>
      </c>
      <c r="P6916" s="8" t="s">
        <v>99</v>
      </c>
    </row>
    <row r="6917" spans="1:16" ht="72" x14ac:dyDescent="0.25">
      <c r="A6917" s="19">
        <v>43327</v>
      </c>
      <c r="B6917" s="82"/>
      <c r="C6917" s="82">
        <v>2018</v>
      </c>
      <c r="D6917" s="82" t="s">
        <v>115</v>
      </c>
      <c r="E6917" s="82" t="s">
        <v>116</v>
      </c>
      <c r="F6917" s="36" t="s">
        <v>97</v>
      </c>
      <c r="G6917" s="82" t="s">
        <v>9416</v>
      </c>
      <c r="H6917" s="82" t="s">
        <v>9417</v>
      </c>
      <c r="I6917" s="87">
        <v>1</v>
      </c>
      <c r="J6917" s="21">
        <v>13</v>
      </c>
      <c r="K6917" s="87">
        <v>0</v>
      </c>
      <c r="L6917" s="87">
        <v>0</v>
      </c>
      <c r="M6917" s="87">
        <v>0</v>
      </c>
      <c r="N6917" s="25">
        <v>0</v>
      </c>
      <c r="O6917" s="32">
        <v>0.30533700000000003</v>
      </c>
      <c r="P6917" s="8" t="s">
        <v>99</v>
      </c>
    </row>
    <row r="6918" spans="1:16" ht="84" x14ac:dyDescent="0.25">
      <c r="A6918" s="19">
        <v>43327</v>
      </c>
      <c r="B6918" s="82"/>
      <c r="C6918" s="82">
        <v>2018</v>
      </c>
      <c r="D6918" s="82" t="s">
        <v>115</v>
      </c>
      <c r="E6918" s="82" t="s">
        <v>116</v>
      </c>
      <c r="F6918" s="36" t="s">
        <v>55</v>
      </c>
      <c r="G6918" s="82" t="s">
        <v>9207</v>
      </c>
      <c r="H6918" s="82" t="s">
        <v>9418</v>
      </c>
      <c r="I6918" s="87">
        <v>0</v>
      </c>
      <c r="J6918" s="21">
        <v>20</v>
      </c>
      <c r="K6918" s="87">
        <v>0</v>
      </c>
      <c r="L6918" s="87">
        <v>0</v>
      </c>
      <c r="M6918" s="87">
        <v>0</v>
      </c>
      <c r="N6918" s="25">
        <v>0</v>
      </c>
      <c r="O6918" s="32">
        <v>0.12261</v>
      </c>
      <c r="P6918" s="8" t="s">
        <v>99</v>
      </c>
    </row>
    <row r="6919" spans="1:16" ht="84" x14ac:dyDescent="0.25">
      <c r="A6919" s="19">
        <v>43328</v>
      </c>
      <c r="B6919" s="82"/>
      <c r="C6919" s="82">
        <v>2018</v>
      </c>
      <c r="D6919" s="11" t="s">
        <v>34</v>
      </c>
      <c r="E6919" s="82" t="s">
        <v>35</v>
      </c>
      <c r="F6919" s="36" t="s">
        <v>36</v>
      </c>
      <c r="G6919" s="82" t="s">
        <v>9419</v>
      </c>
      <c r="H6919" s="82" t="s">
        <v>9420</v>
      </c>
      <c r="I6919" s="87">
        <v>0</v>
      </c>
      <c r="J6919" s="21">
        <v>168</v>
      </c>
      <c r="K6919" s="87">
        <v>42</v>
      </c>
      <c r="L6919" s="87">
        <v>0</v>
      </c>
      <c r="M6919" s="87">
        <v>0</v>
      </c>
      <c r="N6919" s="25">
        <v>0</v>
      </c>
      <c r="O6919" s="32">
        <v>225.34680970292857</v>
      </c>
      <c r="P6919" s="36" t="s">
        <v>4834</v>
      </c>
    </row>
    <row r="6920" spans="1:16" ht="60" x14ac:dyDescent="0.25">
      <c r="A6920" s="19">
        <v>43328</v>
      </c>
      <c r="B6920" s="82"/>
      <c r="C6920" s="82">
        <v>2018</v>
      </c>
      <c r="D6920" s="82" t="s">
        <v>13</v>
      </c>
      <c r="E6920" s="82" t="s">
        <v>112</v>
      </c>
      <c r="F6920" s="36" t="s">
        <v>55</v>
      </c>
      <c r="G6920" s="82" t="s">
        <v>1330</v>
      </c>
      <c r="H6920" s="82" t="s">
        <v>9421</v>
      </c>
      <c r="I6920" s="87">
        <v>0</v>
      </c>
      <c r="J6920" s="21">
        <v>206</v>
      </c>
      <c r="K6920" s="87">
        <v>0</v>
      </c>
      <c r="L6920" s="87">
        <v>0</v>
      </c>
      <c r="M6920" s="87">
        <v>0</v>
      </c>
      <c r="N6920" s="25">
        <v>0</v>
      </c>
      <c r="O6920" s="32">
        <v>5.4000000000000003E-3</v>
      </c>
      <c r="P6920" s="8" t="s">
        <v>99</v>
      </c>
    </row>
    <row r="6921" spans="1:16" ht="84" x14ac:dyDescent="0.25">
      <c r="A6921" s="19">
        <v>43328</v>
      </c>
      <c r="B6921" s="82"/>
      <c r="C6921" s="82">
        <v>2018</v>
      </c>
      <c r="D6921" s="82" t="s">
        <v>13</v>
      </c>
      <c r="E6921" s="82" t="s">
        <v>173</v>
      </c>
      <c r="F6921" s="36" t="s">
        <v>51</v>
      </c>
      <c r="G6921" s="82" t="s">
        <v>4893</v>
      </c>
      <c r="H6921" s="82" t="s">
        <v>9422</v>
      </c>
      <c r="I6921" s="87">
        <v>0</v>
      </c>
      <c r="J6921" s="21">
        <v>100</v>
      </c>
      <c r="K6921" s="87">
        <v>0</v>
      </c>
      <c r="L6921" s="87">
        <v>0</v>
      </c>
      <c r="M6921" s="87">
        <v>0</v>
      </c>
      <c r="N6921" s="25">
        <v>0</v>
      </c>
      <c r="O6921" s="32">
        <v>0</v>
      </c>
      <c r="P6921" s="8" t="s">
        <v>99</v>
      </c>
    </row>
    <row r="6922" spans="1:16" ht="72" x14ac:dyDescent="0.25">
      <c r="A6922" s="19">
        <v>43328</v>
      </c>
      <c r="B6922" s="82"/>
      <c r="C6922" s="82">
        <v>2018</v>
      </c>
      <c r="D6922" s="82" t="s">
        <v>13</v>
      </c>
      <c r="E6922" s="82" t="s">
        <v>125</v>
      </c>
      <c r="F6922" s="36" t="s">
        <v>51</v>
      </c>
      <c r="G6922" s="82" t="s">
        <v>2459</v>
      </c>
      <c r="H6922" s="82" t="s">
        <v>9423</v>
      </c>
      <c r="I6922" s="87">
        <v>1</v>
      </c>
      <c r="J6922" s="21">
        <v>3</v>
      </c>
      <c r="K6922" s="87">
        <v>0</v>
      </c>
      <c r="L6922" s="87">
        <v>0</v>
      </c>
      <c r="M6922" s="87">
        <v>0</v>
      </c>
      <c r="N6922" s="25">
        <v>0</v>
      </c>
      <c r="O6922" s="32">
        <v>3.1199999999999999E-3</v>
      </c>
      <c r="P6922" s="8" t="s">
        <v>99</v>
      </c>
    </row>
    <row r="6923" spans="1:16" ht="60" x14ac:dyDescent="0.25">
      <c r="A6923" s="19">
        <v>43328</v>
      </c>
      <c r="B6923" s="82"/>
      <c r="C6923" s="82">
        <v>2018</v>
      </c>
      <c r="D6923" s="82" t="s">
        <v>115</v>
      </c>
      <c r="E6923" s="82" t="s">
        <v>116</v>
      </c>
      <c r="F6923" s="36" t="s">
        <v>253</v>
      </c>
      <c r="G6923" s="82" t="s">
        <v>9041</v>
      </c>
      <c r="H6923" s="82" t="s">
        <v>9424</v>
      </c>
      <c r="I6923" s="87">
        <v>2</v>
      </c>
      <c r="J6923" s="21">
        <v>17</v>
      </c>
      <c r="K6923" s="87">
        <v>0</v>
      </c>
      <c r="L6923" s="87">
        <v>0</v>
      </c>
      <c r="M6923" s="87">
        <v>0</v>
      </c>
      <c r="N6923" s="25">
        <v>0</v>
      </c>
      <c r="O6923" s="32">
        <v>0.71630909100000006</v>
      </c>
      <c r="P6923" s="8" t="s">
        <v>99</v>
      </c>
    </row>
    <row r="6924" spans="1:16" ht="72" x14ac:dyDescent="0.25">
      <c r="A6924" s="19">
        <v>43328</v>
      </c>
      <c r="B6924" s="82"/>
      <c r="C6924" s="82">
        <v>2018</v>
      </c>
      <c r="D6924" s="82" t="s">
        <v>115</v>
      </c>
      <c r="E6924" s="82" t="s">
        <v>116</v>
      </c>
      <c r="F6924" s="36" t="s">
        <v>57</v>
      </c>
      <c r="G6924" s="82" t="s">
        <v>235</v>
      </c>
      <c r="H6924" s="82" t="s">
        <v>9425</v>
      </c>
      <c r="I6924" s="87">
        <v>1</v>
      </c>
      <c r="J6924" s="21">
        <v>23</v>
      </c>
      <c r="K6924" s="87">
        <v>0</v>
      </c>
      <c r="L6924" s="87">
        <v>0</v>
      </c>
      <c r="M6924" s="87">
        <v>0</v>
      </c>
      <c r="N6924" s="25">
        <v>0</v>
      </c>
      <c r="O6924" s="32">
        <v>1.4261090910000001</v>
      </c>
      <c r="P6924" s="8" t="s">
        <v>99</v>
      </c>
    </row>
    <row r="6925" spans="1:16" ht="72" x14ac:dyDescent="0.25">
      <c r="A6925" s="19">
        <v>43328</v>
      </c>
      <c r="B6925" s="82"/>
      <c r="C6925" s="82">
        <v>2018</v>
      </c>
      <c r="D6925" s="82" t="s">
        <v>115</v>
      </c>
      <c r="E6925" s="82" t="s">
        <v>116</v>
      </c>
      <c r="F6925" s="36" t="s">
        <v>155</v>
      </c>
      <c r="G6925" s="82" t="s">
        <v>9426</v>
      </c>
      <c r="H6925" s="82" t="s">
        <v>9427</v>
      </c>
      <c r="I6925" s="87">
        <v>0</v>
      </c>
      <c r="J6925" s="21">
        <v>5</v>
      </c>
      <c r="K6925" s="87">
        <v>0</v>
      </c>
      <c r="L6925" s="87">
        <v>0</v>
      </c>
      <c r="M6925" s="87">
        <v>0</v>
      </c>
      <c r="N6925" s="25">
        <v>0</v>
      </c>
      <c r="O6925" s="32">
        <v>4.4899779160159357</v>
      </c>
      <c r="P6925" s="8" t="s">
        <v>99</v>
      </c>
    </row>
    <row r="6926" spans="1:16" ht="72" x14ac:dyDescent="0.25">
      <c r="A6926" s="19">
        <v>43329</v>
      </c>
      <c r="B6926" s="19">
        <v>43329</v>
      </c>
      <c r="C6926" s="82">
        <v>2018</v>
      </c>
      <c r="D6926" s="82" t="s">
        <v>104</v>
      </c>
      <c r="E6926" s="11" t="s">
        <v>276</v>
      </c>
      <c r="F6926" s="36" t="s">
        <v>15</v>
      </c>
      <c r="G6926" s="82" t="s">
        <v>994</v>
      </c>
      <c r="H6926" s="82" t="s">
        <v>9428</v>
      </c>
      <c r="I6926" s="20">
        <v>1</v>
      </c>
      <c r="J6926" s="21">
        <v>2</v>
      </c>
      <c r="K6926" s="20">
        <v>0</v>
      </c>
      <c r="L6926" s="20">
        <v>0</v>
      </c>
      <c r="M6926" s="20">
        <v>0</v>
      </c>
      <c r="N6926" s="25">
        <v>0</v>
      </c>
      <c r="O6926" s="32">
        <v>2.4171000000000002E-2</v>
      </c>
      <c r="P6926" s="8" t="s">
        <v>99</v>
      </c>
    </row>
    <row r="6927" spans="1:16" ht="36" x14ac:dyDescent="0.25">
      <c r="A6927" s="19">
        <v>43329</v>
      </c>
      <c r="B6927" s="82"/>
      <c r="C6927" s="82">
        <v>2018</v>
      </c>
      <c r="D6927" s="11" t="s">
        <v>34</v>
      </c>
      <c r="E6927" s="82" t="s">
        <v>35</v>
      </c>
      <c r="F6927" s="36" t="s">
        <v>24</v>
      </c>
      <c r="G6927" s="82" t="s">
        <v>24</v>
      </c>
      <c r="H6927" s="82" t="s">
        <v>9429</v>
      </c>
      <c r="I6927" s="87">
        <v>0</v>
      </c>
      <c r="J6927" s="21">
        <v>140</v>
      </c>
      <c r="K6927" s="87">
        <v>34</v>
      </c>
      <c r="L6927" s="87">
        <v>0</v>
      </c>
      <c r="M6927" s="87">
        <v>0</v>
      </c>
      <c r="N6927" s="25">
        <v>0</v>
      </c>
      <c r="O6927" s="32">
        <v>8.5115360100000004</v>
      </c>
      <c r="P6927" s="36" t="s">
        <v>4834</v>
      </c>
    </row>
    <row r="6928" spans="1:16" ht="84" x14ac:dyDescent="0.25">
      <c r="A6928" s="19">
        <v>43329</v>
      </c>
      <c r="B6928" s="82"/>
      <c r="C6928" s="82">
        <v>2018</v>
      </c>
      <c r="D6928" s="82" t="s">
        <v>115</v>
      </c>
      <c r="E6928" s="82" t="s">
        <v>116</v>
      </c>
      <c r="F6928" s="36" t="s">
        <v>15</v>
      </c>
      <c r="G6928" s="82" t="s">
        <v>8550</v>
      </c>
      <c r="H6928" s="82" t="s">
        <v>9430</v>
      </c>
      <c r="I6928" s="87">
        <v>1</v>
      </c>
      <c r="J6928" s="21">
        <v>14</v>
      </c>
      <c r="K6928" s="87">
        <v>0</v>
      </c>
      <c r="L6928" s="87">
        <v>0</v>
      </c>
      <c r="M6928" s="87">
        <v>0</v>
      </c>
      <c r="N6928" s="25">
        <v>0</v>
      </c>
      <c r="O6928" s="32">
        <v>1.2604470348837209</v>
      </c>
      <c r="P6928" s="8" t="s">
        <v>99</v>
      </c>
    </row>
    <row r="6929" spans="1:16" ht="60" x14ac:dyDescent="0.25">
      <c r="A6929" s="19">
        <v>43329</v>
      </c>
      <c r="B6929" s="82"/>
      <c r="C6929" s="82">
        <v>2018</v>
      </c>
      <c r="D6929" s="82" t="s">
        <v>115</v>
      </c>
      <c r="E6929" s="82" t="s">
        <v>116</v>
      </c>
      <c r="F6929" s="36" t="s">
        <v>97</v>
      </c>
      <c r="G6929" s="82" t="s">
        <v>9431</v>
      </c>
      <c r="H6929" s="82" t="s">
        <v>9432</v>
      </c>
      <c r="I6929" s="87">
        <v>0</v>
      </c>
      <c r="J6929" s="21">
        <v>3</v>
      </c>
      <c r="K6929" s="87">
        <v>0</v>
      </c>
      <c r="L6929" s="87">
        <v>0</v>
      </c>
      <c r="M6929" s="87">
        <v>0</v>
      </c>
      <c r="N6929" s="25">
        <v>0</v>
      </c>
      <c r="O6929" s="32">
        <v>0.45169779160159362</v>
      </c>
      <c r="P6929" s="8" t="s">
        <v>99</v>
      </c>
    </row>
    <row r="6930" spans="1:16" ht="60" x14ac:dyDescent="0.25">
      <c r="A6930" s="19">
        <v>43333</v>
      </c>
      <c r="B6930" s="82"/>
      <c r="C6930" s="82">
        <v>2018</v>
      </c>
      <c r="D6930" s="82" t="s">
        <v>115</v>
      </c>
      <c r="E6930" s="82" t="s">
        <v>116</v>
      </c>
      <c r="F6930" s="36" t="s">
        <v>75</v>
      </c>
      <c r="G6930" s="82" t="s">
        <v>1288</v>
      </c>
      <c r="H6930" s="82" t="s">
        <v>9433</v>
      </c>
      <c r="I6930" s="87">
        <v>5</v>
      </c>
      <c r="J6930" s="21">
        <v>10</v>
      </c>
      <c r="K6930" s="87">
        <v>0</v>
      </c>
      <c r="L6930" s="87">
        <v>0</v>
      </c>
      <c r="M6930" s="87">
        <v>0</v>
      </c>
      <c r="N6930" s="25">
        <v>0</v>
      </c>
      <c r="O6930" s="32">
        <v>8.3879999999999996E-2</v>
      </c>
      <c r="P6930" s="8" t="s">
        <v>99</v>
      </c>
    </row>
    <row r="6931" spans="1:16" ht="48" x14ac:dyDescent="0.25">
      <c r="A6931" s="19">
        <v>43333</v>
      </c>
      <c r="B6931" s="82"/>
      <c r="C6931" s="82">
        <v>2018</v>
      </c>
      <c r="D6931" s="82" t="s">
        <v>115</v>
      </c>
      <c r="E6931" s="82" t="s">
        <v>116</v>
      </c>
      <c r="F6931" s="36" t="s">
        <v>21</v>
      </c>
      <c r="G6931" s="82" t="s">
        <v>8512</v>
      </c>
      <c r="H6931" s="82" t="s">
        <v>9434</v>
      </c>
      <c r="I6931" s="87">
        <v>0</v>
      </c>
      <c r="J6931" s="21">
        <v>1</v>
      </c>
      <c r="K6931" s="87">
        <v>0</v>
      </c>
      <c r="L6931" s="87">
        <v>0</v>
      </c>
      <c r="M6931" s="87">
        <v>0</v>
      </c>
      <c r="N6931" s="25">
        <v>0</v>
      </c>
      <c r="O6931" s="32">
        <v>0.4498977916015936</v>
      </c>
      <c r="P6931" s="8" t="s">
        <v>99</v>
      </c>
    </row>
    <row r="6932" spans="1:16" ht="72" x14ac:dyDescent="0.25">
      <c r="A6932" s="19">
        <v>43334</v>
      </c>
      <c r="B6932" s="82"/>
      <c r="C6932" s="82">
        <v>2018</v>
      </c>
      <c r="D6932" s="11" t="s">
        <v>34</v>
      </c>
      <c r="E6932" s="82" t="s">
        <v>35</v>
      </c>
      <c r="F6932" s="36" t="s">
        <v>162</v>
      </c>
      <c r="G6932" s="82" t="s">
        <v>9435</v>
      </c>
      <c r="H6932" s="82" t="s">
        <v>9436</v>
      </c>
      <c r="I6932" s="87">
        <v>0</v>
      </c>
      <c r="J6932" s="21">
        <v>520</v>
      </c>
      <c r="K6932" s="87">
        <v>130</v>
      </c>
      <c r="L6932" s="87">
        <v>0</v>
      </c>
      <c r="M6932" s="87">
        <v>0</v>
      </c>
      <c r="N6932" s="25">
        <v>0</v>
      </c>
      <c r="O6932" s="32">
        <v>0.13650000000000001</v>
      </c>
      <c r="P6932" s="8" t="s">
        <v>99</v>
      </c>
    </row>
    <row r="6933" spans="1:16" ht="48" x14ac:dyDescent="0.25">
      <c r="A6933" s="19">
        <v>43334</v>
      </c>
      <c r="B6933" s="82"/>
      <c r="C6933" s="82">
        <v>2018</v>
      </c>
      <c r="D6933" s="11" t="s">
        <v>34</v>
      </c>
      <c r="E6933" s="82" t="s">
        <v>35</v>
      </c>
      <c r="F6933" s="36" t="s">
        <v>162</v>
      </c>
      <c r="G6933" s="82" t="s">
        <v>9437</v>
      </c>
      <c r="H6933" s="82" t="s">
        <v>9438</v>
      </c>
      <c r="I6933" s="87">
        <v>1</v>
      </c>
      <c r="J6933" s="21">
        <v>3</v>
      </c>
      <c r="K6933" s="87">
        <v>1</v>
      </c>
      <c r="L6933" s="87">
        <v>0</v>
      </c>
      <c r="M6933" s="87">
        <v>0</v>
      </c>
      <c r="N6933" s="25">
        <v>0</v>
      </c>
      <c r="O6933" s="32">
        <v>0.12180000000000001</v>
      </c>
      <c r="P6933" s="8" t="s">
        <v>99</v>
      </c>
    </row>
    <row r="6934" spans="1:16" ht="96" x14ac:dyDescent="0.25">
      <c r="A6934" s="19">
        <v>43335</v>
      </c>
      <c r="B6934" s="82"/>
      <c r="C6934" s="82">
        <v>2018</v>
      </c>
      <c r="D6934" s="11" t="s">
        <v>34</v>
      </c>
      <c r="E6934" s="82" t="s">
        <v>35</v>
      </c>
      <c r="F6934" s="36" t="s">
        <v>47</v>
      </c>
      <c r="G6934" s="82" t="s">
        <v>931</v>
      </c>
      <c r="H6934" s="82" t="s">
        <v>9439</v>
      </c>
      <c r="I6934" s="87">
        <v>0</v>
      </c>
      <c r="J6934" s="21">
        <v>24</v>
      </c>
      <c r="K6934" s="87">
        <v>6</v>
      </c>
      <c r="L6934" s="87">
        <v>0</v>
      </c>
      <c r="M6934" s="87">
        <v>0</v>
      </c>
      <c r="N6934" s="25">
        <v>0</v>
      </c>
      <c r="O6934" s="32">
        <v>13.103262186666665</v>
      </c>
      <c r="P6934" s="36" t="s">
        <v>4834</v>
      </c>
    </row>
    <row r="6935" spans="1:16" ht="84" x14ac:dyDescent="0.25">
      <c r="A6935" s="19">
        <v>43335</v>
      </c>
      <c r="B6935" s="82"/>
      <c r="C6935" s="82">
        <v>2018</v>
      </c>
      <c r="D6935" s="11" t="s">
        <v>34</v>
      </c>
      <c r="E6935" s="82" t="s">
        <v>182</v>
      </c>
      <c r="F6935" s="36" t="s">
        <v>36</v>
      </c>
      <c r="G6935" s="82" t="s">
        <v>9440</v>
      </c>
      <c r="H6935" s="82" t="s">
        <v>9441</v>
      </c>
      <c r="I6935" s="87">
        <v>0</v>
      </c>
      <c r="J6935" s="21">
        <v>400</v>
      </c>
      <c r="K6935" s="87">
        <v>200</v>
      </c>
      <c r="L6935" s="87">
        <v>0</v>
      </c>
      <c r="M6935" s="87">
        <v>0</v>
      </c>
      <c r="N6935" s="25">
        <v>0</v>
      </c>
      <c r="O6935" s="32">
        <v>7.0000000000000007E-2</v>
      </c>
      <c r="P6935" s="8" t="s">
        <v>99</v>
      </c>
    </row>
    <row r="6936" spans="1:16" ht="156" x14ac:dyDescent="0.25">
      <c r="A6936" s="19">
        <v>43335</v>
      </c>
      <c r="B6936" s="82"/>
      <c r="C6936" s="82">
        <v>2018</v>
      </c>
      <c r="D6936" s="11" t="s">
        <v>34</v>
      </c>
      <c r="E6936" s="82" t="s">
        <v>182</v>
      </c>
      <c r="F6936" s="36" t="s">
        <v>15</v>
      </c>
      <c r="G6936" s="82" t="s">
        <v>9442</v>
      </c>
      <c r="H6936" s="82" t="s">
        <v>9443</v>
      </c>
      <c r="I6936" s="87">
        <v>0</v>
      </c>
      <c r="J6936" s="21">
        <v>670</v>
      </c>
      <c r="K6936" s="87">
        <v>117</v>
      </c>
      <c r="L6936" s="87">
        <v>0</v>
      </c>
      <c r="M6936" s="87">
        <v>0</v>
      </c>
      <c r="N6936" s="25">
        <v>0</v>
      </c>
      <c r="O6936" s="32">
        <v>3.0644</v>
      </c>
      <c r="P6936" s="8" t="s">
        <v>99</v>
      </c>
    </row>
    <row r="6937" spans="1:16" ht="72" x14ac:dyDescent="0.25">
      <c r="A6937" s="19">
        <v>43336</v>
      </c>
      <c r="B6937" s="82"/>
      <c r="C6937" s="82">
        <v>2018</v>
      </c>
      <c r="D6937" s="11" t="s">
        <v>34</v>
      </c>
      <c r="E6937" s="82" t="s">
        <v>182</v>
      </c>
      <c r="F6937" s="36" t="s">
        <v>36</v>
      </c>
      <c r="G6937" s="82" t="s">
        <v>414</v>
      </c>
      <c r="H6937" s="82" t="s">
        <v>9444</v>
      </c>
      <c r="I6937" s="87">
        <v>0</v>
      </c>
      <c r="J6937" s="21">
        <v>4</v>
      </c>
      <c r="K6937" s="87">
        <v>1</v>
      </c>
      <c r="L6937" s="87">
        <v>0</v>
      </c>
      <c r="M6937" s="87">
        <v>0</v>
      </c>
      <c r="N6937" s="25">
        <v>0</v>
      </c>
      <c r="O6937" s="32">
        <v>1.16E-3</v>
      </c>
      <c r="P6937" s="8" t="s">
        <v>99</v>
      </c>
    </row>
    <row r="6938" spans="1:16" ht="84" x14ac:dyDescent="0.25">
      <c r="A6938" s="19">
        <v>43336</v>
      </c>
      <c r="B6938" s="82"/>
      <c r="C6938" s="82">
        <v>2018</v>
      </c>
      <c r="D6938" s="82" t="s">
        <v>13</v>
      </c>
      <c r="E6938" s="82" t="s">
        <v>125</v>
      </c>
      <c r="F6938" s="36" t="s">
        <v>162</v>
      </c>
      <c r="G6938" s="82" t="s">
        <v>9445</v>
      </c>
      <c r="H6938" s="82" t="s">
        <v>9446</v>
      </c>
      <c r="I6938" s="87">
        <v>0</v>
      </c>
      <c r="J6938" s="21">
        <v>8</v>
      </c>
      <c r="K6938" s="87">
        <v>0</v>
      </c>
      <c r="L6938" s="87">
        <v>0</v>
      </c>
      <c r="M6938" s="87">
        <v>0</v>
      </c>
      <c r="N6938" s="25">
        <v>0</v>
      </c>
      <c r="O6938" s="32">
        <v>0.60255000000000003</v>
      </c>
      <c r="P6938" s="8" t="s">
        <v>99</v>
      </c>
    </row>
    <row r="6939" spans="1:16" ht="84" x14ac:dyDescent="0.25">
      <c r="A6939" s="19">
        <v>43338</v>
      </c>
      <c r="B6939" s="82"/>
      <c r="C6939" s="82">
        <v>2018</v>
      </c>
      <c r="D6939" s="82" t="s">
        <v>115</v>
      </c>
      <c r="E6939" s="82" t="s">
        <v>116</v>
      </c>
      <c r="F6939" s="36" t="s">
        <v>15</v>
      </c>
      <c r="G6939" s="82" t="s">
        <v>9447</v>
      </c>
      <c r="H6939" s="82" t="s">
        <v>9448</v>
      </c>
      <c r="I6939" s="87">
        <v>0</v>
      </c>
      <c r="J6939" s="21">
        <v>31</v>
      </c>
      <c r="K6939" s="87">
        <v>0</v>
      </c>
      <c r="L6939" s="87">
        <v>0</v>
      </c>
      <c r="M6939" s="87">
        <v>0</v>
      </c>
      <c r="N6939" s="25">
        <v>0</v>
      </c>
      <c r="O6939" s="32">
        <v>5.4569400000000004E-2</v>
      </c>
      <c r="P6939" s="8" t="s">
        <v>99</v>
      </c>
    </row>
    <row r="6940" spans="1:16" ht="72" x14ac:dyDescent="0.25">
      <c r="A6940" s="19">
        <v>43339</v>
      </c>
      <c r="B6940" s="82"/>
      <c r="C6940" s="82">
        <v>2018</v>
      </c>
      <c r="D6940" s="82" t="s">
        <v>13</v>
      </c>
      <c r="E6940" s="82" t="s">
        <v>125</v>
      </c>
      <c r="F6940" s="36" t="s">
        <v>162</v>
      </c>
      <c r="G6940" s="82" t="s">
        <v>4568</v>
      </c>
      <c r="H6940" s="82" t="s">
        <v>9449</v>
      </c>
      <c r="I6940" s="87">
        <v>0</v>
      </c>
      <c r="J6940" s="21">
        <v>2</v>
      </c>
      <c r="K6940" s="87">
        <v>0</v>
      </c>
      <c r="L6940" s="87">
        <v>0</v>
      </c>
      <c r="M6940" s="87">
        <v>0</v>
      </c>
      <c r="N6940" s="25">
        <v>0</v>
      </c>
      <c r="O6940" s="32">
        <v>5.9662E-2</v>
      </c>
      <c r="P6940" s="8" t="s">
        <v>99</v>
      </c>
    </row>
    <row r="6941" spans="1:16" ht="132" x14ac:dyDescent="0.25">
      <c r="A6941" s="19">
        <v>43340</v>
      </c>
      <c r="B6941" s="19">
        <v>43340</v>
      </c>
      <c r="C6941" s="82">
        <v>2018</v>
      </c>
      <c r="D6941" s="82" t="s">
        <v>104</v>
      </c>
      <c r="E6941" s="11" t="s">
        <v>276</v>
      </c>
      <c r="F6941" s="36" t="s">
        <v>165</v>
      </c>
      <c r="G6941" s="82" t="s">
        <v>1189</v>
      </c>
      <c r="H6941" s="82" t="s">
        <v>9450</v>
      </c>
      <c r="I6941" s="20">
        <v>0</v>
      </c>
      <c r="J6941" s="20">
        <v>0</v>
      </c>
      <c r="K6941" s="20">
        <v>1</v>
      </c>
      <c r="L6941" s="20">
        <v>0</v>
      </c>
      <c r="M6941" s="20">
        <v>0</v>
      </c>
      <c r="N6941" s="25">
        <v>0</v>
      </c>
      <c r="O6941" s="32">
        <v>0.12457</v>
      </c>
      <c r="P6941" s="8" t="s">
        <v>99</v>
      </c>
    </row>
    <row r="6942" spans="1:16" ht="132" x14ac:dyDescent="0.25">
      <c r="A6942" s="19">
        <v>43340</v>
      </c>
      <c r="B6942" s="82"/>
      <c r="C6942" s="82">
        <v>2018</v>
      </c>
      <c r="D6942" s="82" t="s">
        <v>13</v>
      </c>
      <c r="E6942" s="82" t="s">
        <v>125</v>
      </c>
      <c r="F6942" s="36" t="s">
        <v>44</v>
      </c>
      <c r="G6942" s="82" t="s">
        <v>8547</v>
      </c>
      <c r="H6942" s="82" t="s">
        <v>9451</v>
      </c>
      <c r="I6942" s="87">
        <v>1</v>
      </c>
      <c r="J6942" s="21">
        <v>3</v>
      </c>
      <c r="K6942" s="87">
        <v>0</v>
      </c>
      <c r="L6942" s="87">
        <v>0</v>
      </c>
      <c r="M6942" s="87">
        <v>0</v>
      </c>
      <c r="N6942" s="25">
        <v>0</v>
      </c>
      <c r="O6942" s="32">
        <v>2.3271E-2</v>
      </c>
      <c r="P6942" s="8" t="s">
        <v>99</v>
      </c>
    </row>
    <row r="6943" spans="1:16" ht="108" x14ac:dyDescent="0.25">
      <c r="A6943" s="19">
        <v>43340</v>
      </c>
      <c r="B6943" s="82"/>
      <c r="C6943" s="82">
        <v>2018</v>
      </c>
      <c r="D6943" s="82" t="s">
        <v>115</v>
      </c>
      <c r="E6943" s="82" t="s">
        <v>116</v>
      </c>
      <c r="F6943" s="36" t="s">
        <v>42</v>
      </c>
      <c r="G6943" s="82" t="s">
        <v>747</v>
      </c>
      <c r="H6943" s="82" t="s">
        <v>9452</v>
      </c>
      <c r="I6943" s="87">
        <v>1</v>
      </c>
      <c r="J6943" s="21">
        <v>2</v>
      </c>
      <c r="K6943" s="87">
        <v>0</v>
      </c>
      <c r="L6943" s="87">
        <v>0</v>
      </c>
      <c r="M6943" s="87">
        <v>0</v>
      </c>
      <c r="N6943" s="25">
        <v>0</v>
      </c>
      <c r="O6943" s="32">
        <v>4.4908779160159362</v>
      </c>
      <c r="P6943" s="8" t="s">
        <v>99</v>
      </c>
    </row>
    <row r="6944" spans="1:16" ht="72" x14ac:dyDescent="0.25">
      <c r="A6944" s="19">
        <v>43341</v>
      </c>
      <c r="B6944" s="19">
        <v>43341</v>
      </c>
      <c r="C6944" s="82">
        <v>2018</v>
      </c>
      <c r="D6944" s="82" t="s">
        <v>104</v>
      </c>
      <c r="E6944" s="11" t="s">
        <v>276</v>
      </c>
      <c r="F6944" s="36" t="s">
        <v>51</v>
      </c>
      <c r="G6944" s="82" t="s">
        <v>9259</v>
      </c>
      <c r="H6944" s="82" t="s">
        <v>9453</v>
      </c>
      <c r="I6944" s="20">
        <v>0</v>
      </c>
      <c r="J6944" s="21">
        <v>8</v>
      </c>
      <c r="K6944" s="20">
        <v>2</v>
      </c>
      <c r="L6944" s="20">
        <v>0</v>
      </c>
      <c r="M6944" s="20">
        <v>0</v>
      </c>
      <c r="N6944" s="25">
        <v>0</v>
      </c>
      <c r="O6944" s="32">
        <v>0.20945</v>
      </c>
      <c r="P6944" s="8" t="s">
        <v>99</v>
      </c>
    </row>
    <row r="6945" spans="1:16" ht="60" x14ac:dyDescent="0.25">
      <c r="A6945" s="19">
        <v>43341</v>
      </c>
      <c r="B6945" s="82"/>
      <c r="C6945" s="82">
        <v>2018</v>
      </c>
      <c r="D6945" s="82" t="s">
        <v>115</v>
      </c>
      <c r="E6945" s="11" t="s">
        <v>352</v>
      </c>
      <c r="F6945" s="36" t="s">
        <v>97</v>
      </c>
      <c r="G6945" s="82" t="s">
        <v>6530</v>
      </c>
      <c r="H6945" s="82" t="s">
        <v>9454</v>
      </c>
      <c r="I6945" s="87">
        <v>1</v>
      </c>
      <c r="J6945" s="21">
        <v>2</v>
      </c>
      <c r="K6945" s="87">
        <v>0</v>
      </c>
      <c r="L6945" s="87">
        <v>0</v>
      </c>
      <c r="M6945" s="87">
        <v>0</v>
      </c>
      <c r="N6945" s="25">
        <v>0</v>
      </c>
      <c r="O6945" s="32">
        <v>8.9999999999999998E-4</v>
      </c>
      <c r="P6945" s="8" t="s">
        <v>99</v>
      </c>
    </row>
    <row r="6946" spans="1:16" ht="60" x14ac:dyDescent="0.25">
      <c r="A6946" s="19">
        <v>43341</v>
      </c>
      <c r="B6946" s="82"/>
      <c r="C6946" s="82">
        <v>2018</v>
      </c>
      <c r="D6946" s="82" t="s">
        <v>115</v>
      </c>
      <c r="E6946" s="82" t="s">
        <v>116</v>
      </c>
      <c r="F6946" s="82" t="s">
        <v>100</v>
      </c>
      <c r="G6946" s="82" t="s">
        <v>9455</v>
      </c>
      <c r="H6946" s="82" t="s">
        <v>9456</v>
      </c>
      <c r="I6946" s="87">
        <v>1</v>
      </c>
      <c r="J6946" s="21">
        <v>5</v>
      </c>
      <c r="K6946" s="87">
        <v>0</v>
      </c>
      <c r="L6946" s="87">
        <v>0</v>
      </c>
      <c r="M6946" s="87">
        <v>0</v>
      </c>
      <c r="N6946" s="25">
        <v>0</v>
      </c>
      <c r="O6946" s="32">
        <v>0.25844699999999998</v>
      </c>
      <c r="P6946" s="8" t="s">
        <v>99</v>
      </c>
    </row>
    <row r="6947" spans="1:16" ht="72" x14ac:dyDescent="0.25">
      <c r="A6947" s="19">
        <v>43342</v>
      </c>
      <c r="B6947" s="82"/>
      <c r="C6947" s="82">
        <v>2018</v>
      </c>
      <c r="D6947" s="82" t="s">
        <v>115</v>
      </c>
      <c r="E6947" s="82" t="s">
        <v>116</v>
      </c>
      <c r="F6947" s="36" t="s">
        <v>19</v>
      </c>
      <c r="G6947" s="82" t="s">
        <v>9457</v>
      </c>
      <c r="H6947" s="82" t="s">
        <v>9458</v>
      </c>
      <c r="I6947" s="87">
        <v>0</v>
      </c>
      <c r="J6947" s="21">
        <v>18</v>
      </c>
      <c r="K6947" s="87">
        <v>0</v>
      </c>
      <c r="L6947" s="87">
        <v>0</v>
      </c>
      <c r="M6947" s="87">
        <v>0</v>
      </c>
      <c r="N6947" s="25">
        <v>0</v>
      </c>
      <c r="O6947" s="32">
        <v>0.71040003488372094</v>
      </c>
      <c r="P6947" s="8" t="s">
        <v>99</v>
      </c>
    </row>
    <row r="6948" spans="1:16" ht="108" x14ac:dyDescent="0.25">
      <c r="A6948" s="19">
        <v>43343</v>
      </c>
      <c r="B6948" s="82"/>
      <c r="C6948" s="82">
        <v>2018</v>
      </c>
      <c r="D6948" s="11" t="s">
        <v>34</v>
      </c>
      <c r="E6948" s="82" t="s">
        <v>35</v>
      </c>
      <c r="F6948" s="36" t="s">
        <v>51</v>
      </c>
      <c r="G6948" s="82" t="s">
        <v>244</v>
      </c>
      <c r="H6948" s="82" t="s">
        <v>9459</v>
      </c>
      <c r="I6948" s="87">
        <v>2</v>
      </c>
      <c r="J6948" s="21">
        <v>6</v>
      </c>
      <c r="K6948" s="87">
        <v>0</v>
      </c>
      <c r="L6948" s="87">
        <v>0</v>
      </c>
      <c r="M6948" s="87">
        <v>0</v>
      </c>
      <c r="N6948" s="25">
        <v>0</v>
      </c>
      <c r="O6948" s="32">
        <v>3.5999999999999999E-3</v>
      </c>
      <c r="P6948" s="8" t="s">
        <v>99</v>
      </c>
    </row>
    <row r="6949" spans="1:16" ht="60" x14ac:dyDescent="0.25">
      <c r="A6949" s="19">
        <v>43343</v>
      </c>
      <c r="B6949" s="82"/>
      <c r="C6949" s="82">
        <v>2018</v>
      </c>
      <c r="D6949" s="82" t="s">
        <v>115</v>
      </c>
      <c r="E6949" s="82" t="s">
        <v>116</v>
      </c>
      <c r="F6949" s="36" t="s">
        <v>51</v>
      </c>
      <c r="G6949" s="82" t="s">
        <v>9460</v>
      </c>
      <c r="H6949" s="82" t="s">
        <v>9461</v>
      </c>
      <c r="I6949" s="87">
        <v>2</v>
      </c>
      <c r="J6949" s="21">
        <v>12</v>
      </c>
      <c r="K6949" s="87">
        <v>0</v>
      </c>
      <c r="L6949" s="87">
        <v>0</v>
      </c>
      <c r="M6949" s="87">
        <v>0</v>
      </c>
      <c r="N6949" s="25">
        <v>0</v>
      </c>
      <c r="O6949" s="32">
        <v>0.263847</v>
      </c>
      <c r="P6949" s="8" t="s">
        <v>99</v>
      </c>
    </row>
    <row r="6950" spans="1:16" ht="300" x14ac:dyDescent="0.25">
      <c r="A6950" s="19">
        <v>43344</v>
      </c>
      <c r="B6950" s="82"/>
      <c r="C6950" s="82">
        <v>2018</v>
      </c>
      <c r="D6950" s="11" t="s">
        <v>34</v>
      </c>
      <c r="E6950" s="82" t="s">
        <v>35</v>
      </c>
      <c r="F6950" s="36" t="s">
        <v>51</v>
      </c>
      <c r="G6950" s="82" t="s">
        <v>1011</v>
      </c>
      <c r="H6950" s="82" t="s">
        <v>9462</v>
      </c>
      <c r="I6950" s="87">
        <v>0</v>
      </c>
      <c r="J6950" s="21">
        <v>3800</v>
      </c>
      <c r="K6950" s="87">
        <v>30</v>
      </c>
      <c r="L6950" s="87">
        <v>0</v>
      </c>
      <c r="M6950" s="87">
        <v>0</v>
      </c>
      <c r="N6950" s="25">
        <v>0</v>
      </c>
      <c r="O6950" s="32">
        <v>3.15E-2</v>
      </c>
      <c r="P6950" s="8" t="s">
        <v>99</v>
      </c>
    </row>
    <row r="6951" spans="1:16" ht="120" x14ac:dyDescent="0.25">
      <c r="A6951" s="19">
        <v>43345</v>
      </c>
      <c r="B6951" s="82"/>
      <c r="C6951" s="82">
        <v>2018</v>
      </c>
      <c r="D6951" s="82" t="s">
        <v>13</v>
      </c>
      <c r="E6951" s="82" t="s">
        <v>125</v>
      </c>
      <c r="F6951" s="36" t="s">
        <v>165</v>
      </c>
      <c r="G6951" s="82" t="s">
        <v>9463</v>
      </c>
      <c r="H6951" s="82" t="s">
        <v>9464</v>
      </c>
      <c r="I6951" s="87">
        <v>0</v>
      </c>
      <c r="J6951" s="21">
        <v>4</v>
      </c>
      <c r="K6951" s="87">
        <v>0</v>
      </c>
      <c r="L6951" s="87">
        <v>0</v>
      </c>
      <c r="M6951" s="87">
        <v>0</v>
      </c>
      <c r="N6951" s="25">
        <v>0</v>
      </c>
      <c r="O6951" s="32">
        <v>0</v>
      </c>
      <c r="P6951" s="8" t="s">
        <v>99</v>
      </c>
    </row>
    <row r="6952" spans="1:16" ht="132" x14ac:dyDescent="0.25">
      <c r="A6952" s="19">
        <v>43346</v>
      </c>
      <c r="B6952" s="82"/>
      <c r="C6952" s="82">
        <v>2018</v>
      </c>
      <c r="D6952" s="11" t="s">
        <v>34</v>
      </c>
      <c r="E6952" s="82" t="s">
        <v>35</v>
      </c>
      <c r="F6952" s="36" t="s">
        <v>62</v>
      </c>
      <c r="G6952" s="82" t="s">
        <v>2679</v>
      </c>
      <c r="H6952" s="82" t="s">
        <v>9465</v>
      </c>
      <c r="I6952" s="87">
        <v>1</v>
      </c>
      <c r="J6952" s="21">
        <v>3</v>
      </c>
      <c r="K6952" s="87">
        <v>50</v>
      </c>
      <c r="L6952" s="87">
        <v>0</v>
      </c>
      <c r="M6952" s="87">
        <v>0</v>
      </c>
      <c r="N6952" s="25">
        <v>0</v>
      </c>
      <c r="O6952" s="32">
        <v>1.9889049999999999</v>
      </c>
      <c r="P6952" s="8" t="s">
        <v>99</v>
      </c>
    </row>
    <row r="6953" spans="1:16" ht="240" x14ac:dyDescent="0.25">
      <c r="A6953" s="19">
        <v>43346</v>
      </c>
      <c r="B6953" s="82"/>
      <c r="C6953" s="82">
        <v>2018</v>
      </c>
      <c r="D6953" s="11" t="s">
        <v>34</v>
      </c>
      <c r="E6953" s="82" t="s">
        <v>35</v>
      </c>
      <c r="F6953" s="36" t="s">
        <v>57</v>
      </c>
      <c r="G6953" s="82" t="s">
        <v>784</v>
      </c>
      <c r="H6953" s="82" t="s">
        <v>9466</v>
      </c>
      <c r="I6953" s="87">
        <v>0</v>
      </c>
      <c r="J6953" s="21">
        <v>218</v>
      </c>
      <c r="K6953" s="87">
        <v>50</v>
      </c>
      <c r="L6953" s="87">
        <v>0</v>
      </c>
      <c r="M6953" s="87">
        <v>0</v>
      </c>
      <c r="N6953" s="25">
        <v>0</v>
      </c>
      <c r="O6953" s="32">
        <v>3.6650000000000002E-2</v>
      </c>
      <c r="P6953" s="8" t="s">
        <v>99</v>
      </c>
    </row>
    <row r="6954" spans="1:16" ht="96" x14ac:dyDescent="0.25">
      <c r="A6954" s="19">
        <v>43346</v>
      </c>
      <c r="B6954" s="82"/>
      <c r="C6954" s="82">
        <v>2018</v>
      </c>
      <c r="D6954" s="82" t="s">
        <v>13</v>
      </c>
      <c r="E6954" s="82" t="s">
        <v>125</v>
      </c>
      <c r="F6954" s="36" t="s">
        <v>51</v>
      </c>
      <c r="G6954" s="82" t="s">
        <v>214</v>
      </c>
      <c r="H6954" s="82" t="s">
        <v>9467</v>
      </c>
      <c r="I6954" s="87">
        <v>0</v>
      </c>
      <c r="J6954" s="21">
        <v>2</v>
      </c>
      <c r="K6954" s="87">
        <v>0</v>
      </c>
      <c r="L6954" s="87">
        <v>0</v>
      </c>
      <c r="M6954" s="87">
        <v>0</v>
      </c>
      <c r="N6954" s="25">
        <v>0</v>
      </c>
      <c r="O6954" s="32">
        <v>0</v>
      </c>
      <c r="P6954" s="8" t="s">
        <v>99</v>
      </c>
    </row>
    <row r="6955" spans="1:16" ht="72" x14ac:dyDescent="0.25">
      <c r="A6955" s="19">
        <v>43346</v>
      </c>
      <c r="B6955" s="82"/>
      <c r="C6955" s="82">
        <v>2018</v>
      </c>
      <c r="D6955" s="82" t="s">
        <v>13</v>
      </c>
      <c r="E6955" s="82" t="s">
        <v>125</v>
      </c>
      <c r="F6955" s="36" t="s">
        <v>62</v>
      </c>
      <c r="G6955" s="82" t="s">
        <v>2445</v>
      </c>
      <c r="H6955" s="82" t="s">
        <v>9468</v>
      </c>
      <c r="I6955" s="87">
        <v>0</v>
      </c>
      <c r="J6955" s="21">
        <v>84</v>
      </c>
      <c r="K6955" s="87">
        <v>0</v>
      </c>
      <c r="L6955" s="87">
        <v>0</v>
      </c>
      <c r="M6955" s="87">
        <v>0</v>
      </c>
      <c r="N6955" s="25">
        <v>0</v>
      </c>
      <c r="O6955" s="32">
        <v>0.01</v>
      </c>
      <c r="P6955" s="8" t="s">
        <v>99</v>
      </c>
    </row>
    <row r="6956" spans="1:16" ht="36" x14ac:dyDescent="0.25">
      <c r="A6956" s="19">
        <v>43347</v>
      </c>
      <c r="B6956" s="82"/>
      <c r="C6956" s="82">
        <v>2018</v>
      </c>
      <c r="D6956" s="11" t="s">
        <v>34</v>
      </c>
      <c r="E6956" s="82" t="s">
        <v>35</v>
      </c>
      <c r="F6956" s="82" t="s">
        <v>77</v>
      </c>
      <c r="G6956" s="82" t="s">
        <v>943</v>
      </c>
      <c r="H6956" s="82" t="s">
        <v>9469</v>
      </c>
      <c r="I6956" s="87">
        <v>0</v>
      </c>
      <c r="J6956" s="21">
        <v>120</v>
      </c>
      <c r="K6956" s="87">
        <v>30</v>
      </c>
      <c r="L6956" s="87">
        <v>0</v>
      </c>
      <c r="M6956" s="87">
        <v>0</v>
      </c>
      <c r="N6956" s="25">
        <v>0</v>
      </c>
      <c r="O6956" s="32">
        <v>2.1000000000000001E-2</v>
      </c>
      <c r="P6956" s="8" t="s">
        <v>99</v>
      </c>
    </row>
    <row r="6957" spans="1:16" ht="84" x14ac:dyDescent="0.25">
      <c r="A6957" s="19">
        <v>43347</v>
      </c>
      <c r="B6957" s="82"/>
      <c r="C6957" s="82">
        <v>2018</v>
      </c>
      <c r="D6957" s="11" t="s">
        <v>34</v>
      </c>
      <c r="E6957" s="82" t="s">
        <v>35</v>
      </c>
      <c r="F6957" s="36" t="s">
        <v>24</v>
      </c>
      <c r="G6957" s="82" t="s">
        <v>24</v>
      </c>
      <c r="H6957" s="82" t="s">
        <v>9470</v>
      </c>
      <c r="I6957" s="87">
        <v>0</v>
      </c>
      <c r="J6957" s="21">
        <v>8</v>
      </c>
      <c r="K6957" s="87">
        <v>2</v>
      </c>
      <c r="L6957" s="87">
        <v>0</v>
      </c>
      <c r="M6957" s="87">
        <v>0</v>
      </c>
      <c r="N6957" s="25">
        <v>0</v>
      </c>
      <c r="O6957" s="32">
        <v>7.9012841099999997</v>
      </c>
      <c r="P6957" s="36" t="s">
        <v>4834</v>
      </c>
    </row>
    <row r="6958" spans="1:16" x14ac:dyDescent="0.25">
      <c r="A6958" s="22">
        <v>43347</v>
      </c>
      <c r="B6958" s="82"/>
      <c r="C6958" s="82">
        <v>2018</v>
      </c>
      <c r="D6958" s="11" t="s">
        <v>34</v>
      </c>
      <c r="E6958" s="82" t="s">
        <v>35</v>
      </c>
      <c r="F6958" s="36" t="s">
        <v>57</v>
      </c>
      <c r="G6958" s="82">
        <v>1</v>
      </c>
      <c r="H6958" s="82" t="s">
        <v>9471</v>
      </c>
      <c r="I6958" s="86">
        <v>0</v>
      </c>
      <c r="J6958" s="86">
        <v>0</v>
      </c>
      <c r="K6958" s="86">
        <v>0</v>
      </c>
      <c r="L6958" s="86">
        <v>0</v>
      </c>
      <c r="M6958" s="86">
        <v>0</v>
      </c>
      <c r="N6958" s="25">
        <v>0</v>
      </c>
      <c r="O6958" s="33">
        <v>3.8634116499999998</v>
      </c>
      <c r="P6958" s="8" t="s">
        <v>298</v>
      </c>
    </row>
    <row r="6959" spans="1:16" ht="84" x14ac:dyDescent="0.25">
      <c r="A6959" s="19">
        <v>43349</v>
      </c>
      <c r="B6959" s="82"/>
      <c r="C6959" s="82">
        <v>2018</v>
      </c>
      <c r="D6959" s="11" t="s">
        <v>34</v>
      </c>
      <c r="E6959" s="82" t="s">
        <v>35</v>
      </c>
      <c r="F6959" s="82" t="s">
        <v>77</v>
      </c>
      <c r="G6959" s="82" t="s">
        <v>9472</v>
      </c>
      <c r="H6959" s="82" t="s">
        <v>9473</v>
      </c>
      <c r="I6959" s="87">
        <v>4</v>
      </c>
      <c r="J6959" s="21">
        <v>4</v>
      </c>
      <c r="K6959" s="87">
        <v>0</v>
      </c>
      <c r="L6959" s="87">
        <v>0</v>
      </c>
      <c r="M6959" s="87">
        <v>0</v>
      </c>
      <c r="N6959" s="25">
        <v>0</v>
      </c>
      <c r="O6959" s="32">
        <v>3.9690000000000003E-2</v>
      </c>
      <c r="P6959" s="8" t="s">
        <v>99</v>
      </c>
    </row>
    <row r="6960" spans="1:16" ht="409.5" x14ac:dyDescent="0.25">
      <c r="A6960" s="19">
        <v>43349</v>
      </c>
      <c r="B6960" s="82"/>
      <c r="C6960" s="82">
        <v>2018</v>
      </c>
      <c r="D6960" s="11" t="s">
        <v>34</v>
      </c>
      <c r="E6960" s="82" t="s">
        <v>35</v>
      </c>
      <c r="F6960" s="36" t="s">
        <v>57</v>
      </c>
      <c r="G6960" s="82" t="s">
        <v>9474</v>
      </c>
      <c r="H6960" s="82" t="s">
        <v>9475</v>
      </c>
      <c r="I6960" s="87">
        <v>0</v>
      </c>
      <c r="J6960" s="21">
        <v>42</v>
      </c>
      <c r="K6960" s="87">
        <v>142</v>
      </c>
      <c r="L6960" s="87">
        <v>0</v>
      </c>
      <c r="M6960" s="87">
        <v>0</v>
      </c>
      <c r="N6960" s="25">
        <v>0</v>
      </c>
      <c r="O6960" s="32">
        <v>9.5894830600000009</v>
      </c>
      <c r="P6960" s="36" t="s">
        <v>4834</v>
      </c>
    </row>
    <row r="6961" spans="1:16" ht="84" x14ac:dyDescent="0.25">
      <c r="A6961" s="19">
        <v>43349</v>
      </c>
      <c r="B6961" s="82"/>
      <c r="C6961" s="82">
        <v>2018</v>
      </c>
      <c r="D6961" s="82" t="s">
        <v>115</v>
      </c>
      <c r="E6961" s="82" t="s">
        <v>350</v>
      </c>
      <c r="F6961" s="36" t="s">
        <v>165</v>
      </c>
      <c r="G6961" s="82" t="s">
        <v>1189</v>
      </c>
      <c r="H6961" s="82" t="s">
        <v>9476</v>
      </c>
      <c r="I6961" s="87">
        <v>1</v>
      </c>
      <c r="J6961" s="21">
        <v>3</v>
      </c>
      <c r="K6961" s="87">
        <v>0</v>
      </c>
      <c r="L6961" s="87">
        <v>0</v>
      </c>
      <c r="M6961" s="87">
        <v>0</v>
      </c>
      <c r="N6961" s="25">
        <v>0</v>
      </c>
      <c r="O6961" s="32">
        <v>8.9999999999999998E-4</v>
      </c>
      <c r="P6961" s="8" t="s">
        <v>99</v>
      </c>
    </row>
    <row r="6962" spans="1:16" ht="108" x14ac:dyDescent="0.25">
      <c r="A6962" s="19">
        <v>43349</v>
      </c>
      <c r="B6962" s="82"/>
      <c r="C6962" s="82">
        <v>2018</v>
      </c>
      <c r="D6962" s="82" t="s">
        <v>13</v>
      </c>
      <c r="E6962" s="82" t="s">
        <v>112</v>
      </c>
      <c r="F6962" s="36" t="s">
        <v>165</v>
      </c>
      <c r="G6962" s="82" t="s">
        <v>8628</v>
      </c>
      <c r="H6962" s="82" t="s">
        <v>9477</v>
      </c>
      <c r="I6962" s="87">
        <v>0</v>
      </c>
      <c r="J6962" s="21">
        <v>2</v>
      </c>
      <c r="K6962" s="87">
        <v>0</v>
      </c>
      <c r="L6962" s="87">
        <v>0</v>
      </c>
      <c r="M6962" s="87">
        <v>0</v>
      </c>
      <c r="N6962" s="25">
        <v>0</v>
      </c>
      <c r="O6962" s="32">
        <v>0.01</v>
      </c>
      <c r="P6962" s="8" t="s">
        <v>99</v>
      </c>
    </row>
    <row r="6963" spans="1:16" ht="60" x14ac:dyDescent="0.25">
      <c r="A6963" s="19">
        <v>43349</v>
      </c>
      <c r="B6963" s="82"/>
      <c r="C6963" s="82">
        <v>2018</v>
      </c>
      <c r="D6963" s="82" t="s">
        <v>115</v>
      </c>
      <c r="E6963" s="82" t="s">
        <v>116</v>
      </c>
      <c r="F6963" s="82" t="s">
        <v>32</v>
      </c>
      <c r="G6963" s="82" t="s">
        <v>8245</v>
      </c>
      <c r="H6963" s="82" t="s">
        <v>9478</v>
      </c>
      <c r="I6963" s="87">
        <v>0</v>
      </c>
      <c r="J6963" s="21">
        <v>2</v>
      </c>
      <c r="K6963" s="87">
        <v>0</v>
      </c>
      <c r="L6963" s="87">
        <v>0</v>
      </c>
      <c r="M6963" s="87">
        <v>0</v>
      </c>
      <c r="N6963" s="25">
        <v>0</v>
      </c>
      <c r="O6963" s="32">
        <v>0.20490606976744186</v>
      </c>
      <c r="P6963" s="8" t="s">
        <v>99</v>
      </c>
    </row>
    <row r="6964" spans="1:16" ht="108" x14ac:dyDescent="0.25">
      <c r="A6964" s="19">
        <v>43351</v>
      </c>
      <c r="B6964" s="82"/>
      <c r="C6964" s="82">
        <v>2018</v>
      </c>
      <c r="D6964" s="11" t="s">
        <v>34</v>
      </c>
      <c r="E6964" s="82" t="s">
        <v>35</v>
      </c>
      <c r="F6964" s="36" t="s">
        <v>21</v>
      </c>
      <c r="G6964" s="82" t="s">
        <v>6544</v>
      </c>
      <c r="H6964" s="82" t="s">
        <v>9479</v>
      </c>
      <c r="I6964" s="87">
        <v>0</v>
      </c>
      <c r="J6964" s="21">
        <v>50</v>
      </c>
      <c r="K6964" s="87">
        <v>20</v>
      </c>
      <c r="L6964" s="87">
        <v>0</v>
      </c>
      <c r="M6964" s="87">
        <v>0</v>
      </c>
      <c r="N6964" s="25">
        <v>0</v>
      </c>
      <c r="O6964" s="32">
        <v>2.1000000000000001E-2</v>
      </c>
      <c r="P6964" s="8" t="s">
        <v>99</v>
      </c>
    </row>
    <row r="6965" spans="1:16" ht="60" x14ac:dyDescent="0.25">
      <c r="A6965" s="19">
        <v>43352</v>
      </c>
      <c r="B6965" s="82"/>
      <c r="C6965" s="82">
        <v>2018</v>
      </c>
      <c r="D6965" s="82" t="s">
        <v>115</v>
      </c>
      <c r="E6965" s="82" t="s">
        <v>116</v>
      </c>
      <c r="F6965" s="36" t="s">
        <v>51</v>
      </c>
      <c r="G6965" s="82" t="s">
        <v>9259</v>
      </c>
      <c r="H6965" s="82" t="s">
        <v>9480</v>
      </c>
      <c r="I6965" s="87">
        <v>0</v>
      </c>
      <c r="J6965" s="21">
        <v>9</v>
      </c>
      <c r="K6965" s="87">
        <v>0</v>
      </c>
      <c r="L6965" s="87">
        <v>0</v>
      </c>
      <c r="M6965" s="87">
        <v>0</v>
      </c>
      <c r="N6965" s="25">
        <v>0</v>
      </c>
      <c r="O6965" s="32">
        <v>0.32786700000000002</v>
      </c>
      <c r="P6965" s="8" t="s">
        <v>99</v>
      </c>
    </row>
    <row r="6966" spans="1:16" ht="120" x14ac:dyDescent="0.25">
      <c r="A6966" s="19">
        <v>43354</v>
      </c>
      <c r="B6966" s="82"/>
      <c r="C6966" s="82">
        <v>2018</v>
      </c>
      <c r="D6966" s="11" t="s">
        <v>34</v>
      </c>
      <c r="E6966" s="82" t="s">
        <v>35</v>
      </c>
      <c r="F6966" s="36" t="s">
        <v>75</v>
      </c>
      <c r="G6966" s="82" t="s">
        <v>1721</v>
      </c>
      <c r="H6966" s="82" t="s">
        <v>9481</v>
      </c>
      <c r="I6966" s="87">
        <v>0</v>
      </c>
      <c r="J6966" s="21">
        <v>80</v>
      </c>
      <c r="K6966" s="87">
        <v>62</v>
      </c>
      <c r="L6966" s="87">
        <v>0</v>
      </c>
      <c r="M6966" s="87">
        <v>0</v>
      </c>
      <c r="N6966" s="25">
        <v>0</v>
      </c>
      <c r="O6966" s="32">
        <v>1.2545999999999999</v>
      </c>
      <c r="P6966" s="8" t="s">
        <v>99</v>
      </c>
    </row>
    <row r="6967" spans="1:16" ht="108" x14ac:dyDescent="0.25">
      <c r="A6967" s="19">
        <v>43354</v>
      </c>
      <c r="B6967" s="82"/>
      <c r="C6967" s="82">
        <v>2018</v>
      </c>
      <c r="D6967" s="82" t="s">
        <v>13</v>
      </c>
      <c r="E6967" s="82" t="s">
        <v>751</v>
      </c>
      <c r="F6967" s="36" t="s">
        <v>59</v>
      </c>
      <c r="G6967" s="82" t="s">
        <v>523</v>
      </c>
      <c r="H6967" s="82" t="s">
        <v>9482</v>
      </c>
      <c r="I6967" s="87">
        <v>0</v>
      </c>
      <c r="J6967" s="21">
        <v>44</v>
      </c>
      <c r="K6967" s="87">
        <v>0</v>
      </c>
      <c r="L6967" s="87">
        <v>0</v>
      </c>
      <c r="M6967" s="87">
        <v>0</v>
      </c>
      <c r="N6967" s="25">
        <v>0</v>
      </c>
      <c r="O6967" s="32">
        <v>3.9600000000000003E-2</v>
      </c>
      <c r="P6967" s="8" t="s">
        <v>99</v>
      </c>
    </row>
    <row r="6968" spans="1:16" ht="96" x14ac:dyDescent="0.25">
      <c r="A6968" s="19">
        <v>43355</v>
      </c>
      <c r="B6968" s="19">
        <v>43355</v>
      </c>
      <c r="C6968" s="82">
        <v>2018</v>
      </c>
      <c r="D6968" s="82" t="s">
        <v>104</v>
      </c>
      <c r="E6968" s="82" t="s">
        <v>690</v>
      </c>
      <c r="F6968" s="36" t="s">
        <v>24</v>
      </c>
      <c r="G6968" s="82" t="s">
        <v>2800</v>
      </c>
      <c r="H6968" s="82" t="s">
        <v>9483</v>
      </c>
      <c r="I6968" s="20">
        <v>0</v>
      </c>
      <c r="J6968" s="21">
        <v>2000</v>
      </c>
      <c r="K6968" s="20">
        <v>0</v>
      </c>
      <c r="L6968" s="20">
        <v>0</v>
      </c>
      <c r="M6968" s="20">
        <v>0</v>
      </c>
      <c r="N6968" s="25">
        <v>0</v>
      </c>
      <c r="O6968" s="32">
        <v>0</v>
      </c>
      <c r="P6968" s="8" t="s">
        <v>99</v>
      </c>
    </row>
    <row r="6969" spans="1:16" ht="409.5" x14ac:dyDescent="0.25">
      <c r="A6969" s="19">
        <v>43355</v>
      </c>
      <c r="B6969" s="82"/>
      <c r="C6969" s="82">
        <v>2018</v>
      </c>
      <c r="D6969" s="11" t="s">
        <v>34</v>
      </c>
      <c r="E6969" s="82" t="s">
        <v>35</v>
      </c>
      <c r="F6969" s="36" t="s">
        <v>51</v>
      </c>
      <c r="G6969" s="82" t="s">
        <v>9484</v>
      </c>
      <c r="H6969" s="82" t="s">
        <v>9485</v>
      </c>
      <c r="I6969" s="87">
        <v>0</v>
      </c>
      <c r="J6969" s="21">
        <v>16</v>
      </c>
      <c r="K6969" s="87">
        <v>4</v>
      </c>
      <c r="L6969" s="87">
        <v>0</v>
      </c>
      <c r="M6969" s="87">
        <v>0</v>
      </c>
      <c r="N6969" s="25">
        <v>0</v>
      </c>
      <c r="O6969" s="32">
        <v>4.1999999999999997E-3</v>
      </c>
      <c r="P6969" s="8" t="s">
        <v>99</v>
      </c>
    </row>
    <row r="6970" spans="1:16" ht="312" x14ac:dyDescent="0.25">
      <c r="A6970" s="19">
        <v>43355</v>
      </c>
      <c r="B6970" s="82"/>
      <c r="C6970" s="82">
        <v>2018</v>
      </c>
      <c r="D6970" s="11" t="s">
        <v>34</v>
      </c>
      <c r="E6970" s="82" t="s">
        <v>35</v>
      </c>
      <c r="F6970" s="36" t="s">
        <v>97</v>
      </c>
      <c r="G6970" s="82" t="s">
        <v>97</v>
      </c>
      <c r="H6970" s="82" t="s">
        <v>9486</v>
      </c>
      <c r="I6970" s="87">
        <v>0</v>
      </c>
      <c r="J6970" s="21">
        <v>308</v>
      </c>
      <c r="K6970" s="87">
        <v>67</v>
      </c>
      <c r="L6970" s="87">
        <v>0</v>
      </c>
      <c r="M6970" s="87">
        <v>0</v>
      </c>
      <c r="N6970" s="25">
        <v>0</v>
      </c>
      <c r="O6970" s="32">
        <v>0</v>
      </c>
      <c r="P6970" s="8" t="s">
        <v>99</v>
      </c>
    </row>
    <row r="6971" spans="1:16" ht="84" x14ac:dyDescent="0.25">
      <c r="A6971" s="19">
        <v>43355</v>
      </c>
      <c r="B6971" s="82"/>
      <c r="C6971" s="82">
        <v>2018</v>
      </c>
      <c r="D6971" s="11" t="s">
        <v>34</v>
      </c>
      <c r="E6971" s="82" t="s">
        <v>35</v>
      </c>
      <c r="F6971" s="82" t="s">
        <v>92</v>
      </c>
      <c r="G6971" s="82" t="s">
        <v>7080</v>
      </c>
      <c r="H6971" s="82" t="s">
        <v>9487</v>
      </c>
      <c r="I6971" s="87">
        <v>0</v>
      </c>
      <c r="J6971" s="21">
        <v>100</v>
      </c>
      <c r="K6971" s="87">
        <v>25</v>
      </c>
      <c r="L6971" s="87">
        <v>0</v>
      </c>
      <c r="M6971" s="87">
        <v>0</v>
      </c>
      <c r="N6971" s="25">
        <v>0</v>
      </c>
      <c r="O6971" s="32">
        <v>0</v>
      </c>
      <c r="P6971" s="8" t="s">
        <v>99</v>
      </c>
    </row>
    <row r="6972" spans="1:16" ht="409.5" x14ac:dyDescent="0.25">
      <c r="A6972" s="19">
        <v>43355</v>
      </c>
      <c r="B6972" s="82"/>
      <c r="C6972" s="82">
        <v>2018</v>
      </c>
      <c r="D6972" s="82" t="s">
        <v>13</v>
      </c>
      <c r="E6972" s="82" t="s">
        <v>149</v>
      </c>
      <c r="F6972" s="36" t="s">
        <v>97</v>
      </c>
      <c r="G6972" s="82" t="s">
        <v>97</v>
      </c>
      <c r="H6972" s="82" t="s">
        <v>9488</v>
      </c>
      <c r="I6972" s="87">
        <v>0</v>
      </c>
      <c r="J6972" s="21">
        <v>60000</v>
      </c>
      <c r="K6972" s="87">
        <v>0</v>
      </c>
      <c r="L6972" s="87">
        <v>0</v>
      </c>
      <c r="M6972" s="87">
        <v>0</v>
      </c>
      <c r="N6972" s="25">
        <v>0</v>
      </c>
      <c r="O6972" s="32">
        <v>0</v>
      </c>
      <c r="P6972" s="8" t="s">
        <v>99</v>
      </c>
    </row>
    <row r="6973" spans="1:16" ht="72" x14ac:dyDescent="0.25">
      <c r="A6973" s="19">
        <v>43355</v>
      </c>
      <c r="B6973" s="82"/>
      <c r="C6973" s="82">
        <v>2018</v>
      </c>
      <c r="D6973" s="82" t="s">
        <v>115</v>
      </c>
      <c r="E6973" s="82" t="s">
        <v>116</v>
      </c>
      <c r="F6973" s="36" t="s">
        <v>19</v>
      </c>
      <c r="G6973" s="82" t="s">
        <v>1282</v>
      </c>
      <c r="H6973" s="82" t="s">
        <v>9489</v>
      </c>
      <c r="I6973" s="87">
        <v>0</v>
      </c>
      <c r="J6973" s="21">
        <v>10</v>
      </c>
      <c r="K6973" s="87">
        <v>0</v>
      </c>
      <c r="L6973" s="87">
        <v>0</v>
      </c>
      <c r="M6973" s="87">
        <v>0</v>
      </c>
      <c r="N6973" s="25">
        <v>0</v>
      </c>
      <c r="O6973" s="32">
        <v>0.32516699999999998</v>
      </c>
      <c r="P6973" s="8" t="s">
        <v>99</v>
      </c>
    </row>
    <row r="6974" spans="1:16" ht="96" x14ac:dyDescent="0.25">
      <c r="A6974" s="19">
        <v>43356</v>
      </c>
      <c r="B6974" s="19">
        <v>43356</v>
      </c>
      <c r="C6974" s="82">
        <v>2018</v>
      </c>
      <c r="D6974" s="82" t="s">
        <v>104</v>
      </c>
      <c r="E6974" s="11" t="s">
        <v>276</v>
      </c>
      <c r="F6974" s="36" t="s">
        <v>21</v>
      </c>
      <c r="G6974" s="82" t="s">
        <v>2427</v>
      </c>
      <c r="H6974" s="82" t="s">
        <v>9490</v>
      </c>
      <c r="I6974" s="20">
        <v>2</v>
      </c>
      <c r="J6974" s="21">
        <v>2</v>
      </c>
      <c r="K6974" s="20">
        <v>0</v>
      </c>
      <c r="L6974" s="20">
        <v>0</v>
      </c>
      <c r="M6974" s="20">
        <v>0</v>
      </c>
      <c r="N6974" s="25">
        <v>0</v>
      </c>
      <c r="O6974" s="32">
        <v>0</v>
      </c>
      <c r="P6974" s="8" t="s">
        <v>99</v>
      </c>
    </row>
    <row r="6975" spans="1:16" ht="72" x14ac:dyDescent="0.25">
      <c r="A6975" s="19">
        <v>43356</v>
      </c>
      <c r="B6975" s="82"/>
      <c r="C6975" s="82">
        <v>2018</v>
      </c>
      <c r="D6975" s="11" t="s">
        <v>34</v>
      </c>
      <c r="E6975" s="82" t="s">
        <v>50</v>
      </c>
      <c r="F6975" s="36" t="s">
        <v>97</v>
      </c>
      <c r="G6975" s="82" t="s">
        <v>9491</v>
      </c>
      <c r="H6975" s="82" t="s">
        <v>9492</v>
      </c>
      <c r="I6975" s="87">
        <v>0</v>
      </c>
      <c r="J6975" s="87">
        <v>0</v>
      </c>
      <c r="K6975" s="87">
        <v>30</v>
      </c>
      <c r="L6975" s="87">
        <v>0</v>
      </c>
      <c r="M6975" s="87">
        <v>0</v>
      </c>
      <c r="N6975" s="25">
        <v>0</v>
      </c>
      <c r="O6975" s="32">
        <v>0</v>
      </c>
      <c r="P6975" s="8" t="s">
        <v>99</v>
      </c>
    </row>
    <row r="6976" spans="1:16" ht="96" x14ac:dyDescent="0.25">
      <c r="A6976" s="19">
        <v>43356</v>
      </c>
      <c r="B6976" s="82"/>
      <c r="C6976" s="82">
        <v>2018</v>
      </c>
      <c r="D6976" s="11" t="s">
        <v>34</v>
      </c>
      <c r="E6976" s="82" t="s">
        <v>35</v>
      </c>
      <c r="F6976" s="82" t="s">
        <v>92</v>
      </c>
      <c r="G6976" s="82" t="s">
        <v>7606</v>
      </c>
      <c r="H6976" s="82" t="s">
        <v>9493</v>
      </c>
      <c r="I6976" s="87">
        <v>0</v>
      </c>
      <c r="J6976" s="21">
        <v>2000</v>
      </c>
      <c r="K6976" s="87">
        <v>0</v>
      </c>
      <c r="L6976" s="87">
        <v>0</v>
      </c>
      <c r="M6976" s="87">
        <v>0</v>
      </c>
      <c r="N6976" s="25">
        <v>0</v>
      </c>
      <c r="O6976" s="32">
        <v>3.4544999999999999</v>
      </c>
      <c r="P6976" s="8" t="s">
        <v>99</v>
      </c>
    </row>
    <row r="6977" spans="1:16" ht="144" x14ac:dyDescent="0.25">
      <c r="A6977" s="19">
        <v>43358</v>
      </c>
      <c r="B6977" s="82"/>
      <c r="C6977" s="82">
        <v>2018</v>
      </c>
      <c r="D6977" s="82" t="s">
        <v>13</v>
      </c>
      <c r="E6977" s="82" t="s">
        <v>149</v>
      </c>
      <c r="F6977" s="36" t="s">
        <v>55</v>
      </c>
      <c r="G6977" s="82" t="s">
        <v>1311</v>
      </c>
      <c r="H6977" s="82" t="s">
        <v>9494</v>
      </c>
      <c r="I6977" s="87">
        <v>0</v>
      </c>
      <c r="J6977" s="21">
        <v>256</v>
      </c>
      <c r="K6977" s="87">
        <v>0</v>
      </c>
      <c r="L6977" s="87">
        <v>0</v>
      </c>
      <c r="M6977" s="87">
        <v>0</v>
      </c>
      <c r="N6977" s="25">
        <v>0</v>
      </c>
      <c r="O6977" s="32">
        <v>5.4000000000000003E-3</v>
      </c>
      <c r="P6977" s="8" t="s">
        <v>99</v>
      </c>
    </row>
    <row r="6978" spans="1:16" ht="120" x14ac:dyDescent="0.25">
      <c r="A6978" s="19">
        <v>43358</v>
      </c>
      <c r="B6978" s="82"/>
      <c r="C6978" s="82">
        <v>2018</v>
      </c>
      <c r="D6978" s="82" t="s">
        <v>115</v>
      </c>
      <c r="E6978" s="82" t="s">
        <v>116</v>
      </c>
      <c r="F6978" s="36" t="s">
        <v>19</v>
      </c>
      <c r="G6978" s="82" t="s">
        <v>9495</v>
      </c>
      <c r="H6978" s="82" t="s">
        <v>9496</v>
      </c>
      <c r="I6978" s="87">
        <v>8</v>
      </c>
      <c r="J6978" s="21">
        <v>43</v>
      </c>
      <c r="K6978" s="87">
        <v>0</v>
      </c>
      <c r="L6978" s="87">
        <v>0</v>
      </c>
      <c r="M6978" s="87">
        <v>0</v>
      </c>
      <c r="N6978" s="25">
        <v>0</v>
      </c>
      <c r="O6978" s="32">
        <v>1.6872303488372093</v>
      </c>
      <c r="P6978" s="8" t="s">
        <v>99</v>
      </c>
    </row>
    <row r="6979" spans="1:16" ht="108" x14ac:dyDescent="0.25">
      <c r="A6979" s="19">
        <v>43359</v>
      </c>
      <c r="B6979" s="82"/>
      <c r="C6979" s="82">
        <v>2018</v>
      </c>
      <c r="D6979" s="11" t="s">
        <v>34</v>
      </c>
      <c r="E6979" s="82" t="s">
        <v>35</v>
      </c>
      <c r="F6979" s="36" t="s">
        <v>26</v>
      </c>
      <c r="G6979" s="82" t="s">
        <v>2841</v>
      </c>
      <c r="H6979" s="82" t="s">
        <v>9497</v>
      </c>
      <c r="I6979" s="87">
        <v>0</v>
      </c>
      <c r="J6979" s="21">
        <v>1400</v>
      </c>
      <c r="K6979" s="87">
        <v>350</v>
      </c>
      <c r="L6979" s="87">
        <v>0</v>
      </c>
      <c r="M6979" s="87">
        <v>0</v>
      </c>
      <c r="N6979" s="25">
        <v>0</v>
      </c>
      <c r="O6979" s="32">
        <v>0.36749999999999999</v>
      </c>
      <c r="P6979" s="8" t="s">
        <v>99</v>
      </c>
    </row>
    <row r="6980" spans="1:16" ht="132" x14ac:dyDescent="0.25">
      <c r="A6980" s="19">
        <v>43359</v>
      </c>
      <c r="B6980" s="82"/>
      <c r="C6980" s="82">
        <v>2018</v>
      </c>
      <c r="D6980" s="82" t="s">
        <v>115</v>
      </c>
      <c r="E6980" s="82" t="s">
        <v>116</v>
      </c>
      <c r="F6980" s="82" t="s">
        <v>92</v>
      </c>
      <c r="G6980" s="82" t="s">
        <v>9498</v>
      </c>
      <c r="H6980" s="82" t="s">
        <v>9499</v>
      </c>
      <c r="I6980" s="87">
        <v>0</v>
      </c>
      <c r="J6980" s="21">
        <v>36</v>
      </c>
      <c r="K6980" s="87">
        <v>0</v>
      </c>
      <c r="L6980" s="87">
        <v>0</v>
      </c>
      <c r="M6980" s="87">
        <v>0</v>
      </c>
      <c r="N6980" s="25">
        <v>0</v>
      </c>
      <c r="O6980" s="32">
        <v>7.3020000000000002E-2</v>
      </c>
      <c r="P6980" s="8" t="s">
        <v>99</v>
      </c>
    </row>
    <row r="6981" spans="1:16" ht="156" x14ac:dyDescent="0.25">
      <c r="A6981" s="19">
        <v>43360</v>
      </c>
      <c r="B6981" s="82"/>
      <c r="C6981" s="82">
        <v>2018</v>
      </c>
      <c r="D6981" s="11" t="s">
        <v>34</v>
      </c>
      <c r="E6981" s="82" t="s">
        <v>35</v>
      </c>
      <c r="F6981" s="36" t="s">
        <v>19</v>
      </c>
      <c r="G6981" s="82" t="s">
        <v>641</v>
      </c>
      <c r="H6981" s="82" t="s">
        <v>9500</v>
      </c>
      <c r="I6981" s="87">
        <v>0</v>
      </c>
      <c r="J6981" s="21">
        <v>70</v>
      </c>
      <c r="K6981" s="87">
        <v>4</v>
      </c>
      <c r="L6981" s="87">
        <v>0</v>
      </c>
      <c r="M6981" s="87">
        <v>0</v>
      </c>
      <c r="N6981" s="25">
        <v>0</v>
      </c>
      <c r="O6981" s="32">
        <v>6.6654000000000005E-2</v>
      </c>
      <c r="P6981" s="36" t="s">
        <v>4834</v>
      </c>
    </row>
    <row r="6982" spans="1:16" ht="72" x14ac:dyDescent="0.25">
      <c r="A6982" s="19">
        <v>43360</v>
      </c>
      <c r="B6982" s="82"/>
      <c r="C6982" s="82">
        <v>2018</v>
      </c>
      <c r="D6982" s="82" t="s">
        <v>115</v>
      </c>
      <c r="E6982" s="11" t="s">
        <v>352</v>
      </c>
      <c r="F6982" s="36" t="s">
        <v>55</v>
      </c>
      <c r="G6982" s="82" t="s">
        <v>2184</v>
      </c>
      <c r="H6982" s="82" t="s">
        <v>9501</v>
      </c>
      <c r="I6982" s="87">
        <v>1</v>
      </c>
      <c r="J6982" s="21">
        <v>4</v>
      </c>
      <c r="K6982" s="87">
        <v>0</v>
      </c>
      <c r="L6982" s="87">
        <v>0</v>
      </c>
      <c r="M6982" s="87">
        <v>0</v>
      </c>
      <c r="N6982" s="25">
        <v>0</v>
      </c>
      <c r="O6982" s="32">
        <v>0</v>
      </c>
      <c r="P6982" s="8" t="s">
        <v>99</v>
      </c>
    </row>
    <row r="6983" spans="1:16" ht="84" x14ac:dyDescent="0.25">
      <c r="A6983" s="19">
        <v>43360</v>
      </c>
      <c r="B6983" s="82"/>
      <c r="C6983" s="82">
        <v>2018</v>
      </c>
      <c r="D6983" s="82" t="s">
        <v>115</v>
      </c>
      <c r="E6983" s="82" t="s">
        <v>116</v>
      </c>
      <c r="F6983" s="36" t="s">
        <v>19</v>
      </c>
      <c r="G6983" s="82" t="s">
        <v>8521</v>
      </c>
      <c r="H6983" s="82" t="s">
        <v>9502</v>
      </c>
      <c r="I6983" s="87">
        <v>0</v>
      </c>
      <c r="J6983" s="21">
        <v>15</v>
      </c>
      <c r="K6983" s="87">
        <v>0</v>
      </c>
      <c r="L6983" s="87">
        <v>0</v>
      </c>
      <c r="M6983" s="87">
        <v>0</v>
      </c>
      <c r="N6983" s="25">
        <v>0</v>
      </c>
      <c r="O6983" s="32">
        <v>6.4920000000000005E-2</v>
      </c>
      <c r="P6983" s="8" t="s">
        <v>99</v>
      </c>
    </row>
    <row r="6984" spans="1:16" ht="72" x14ac:dyDescent="0.25">
      <c r="A6984" s="19">
        <v>43361</v>
      </c>
      <c r="B6984" s="82"/>
      <c r="C6984" s="82">
        <v>2018</v>
      </c>
      <c r="D6984" s="82" t="s">
        <v>115</v>
      </c>
      <c r="E6984" s="82" t="s">
        <v>1450</v>
      </c>
      <c r="F6984" s="36" t="s">
        <v>51</v>
      </c>
      <c r="G6984" s="82" t="s">
        <v>1839</v>
      </c>
      <c r="H6984" s="82" t="s">
        <v>9503</v>
      </c>
      <c r="I6984" s="87">
        <v>0</v>
      </c>
      <c r="J6984" s="21">
        <v>70</v>
      </c>
      <c r="K6984" s="87">
        <v>0</v>
      </c>
      <c r="L6984" s="87">
        <v>0</v>
      </c>
      <c r="M6984" s="87">
        <v>0</v>
      </c>
      <c r="N6984" s="25">
        <v>0</v>
      </c>
      <c r="O6984" s="32">
        <v>0</v>
      </c>
      <c r="P6984" s="8" t="s">
        <v>99</v>
      </c>
    </row>
    <row r="6985" spans="1:16" x14ac:dyDescent="0.25">
      <c r="A6985" s="22">
        <v>43361</v>
      </c>
      <c r="B6985" s="82"/>
      <c r="C6985" s="82">
        <v>2018</v>
      </c>
      <c r="D6985" s="11" t="s">
        <v>34</v>
      </c>
      <c r="E6985" s="82" t="s">
        <v>35</v>
      </c>
      <c r="F6985" s="36" t="s">
        <v>24</v>
      </c>
      <c r="G6985" s="82">
        <v>2</v>
      </c>
      <c r="H6985" s="82" t="s">
        <v>9504</v>
      </c>
      <c r="I6985" s="86">
        <v>0</v>
      </c>
      <c r="J6985" s="86">
        <v>0</v>
      </c>
      <c r="K6985" s="86">
        <v>0</v>
      </c>
      <c r="L6985" s="86">
        <v>0</v>
      </c>
      <c r="M6985" s="86">
        <v>0</v>
      </c>
      <c r="N6985" s="25">
        <v>0</v>
      </c>
      <c r="O6985" s="33">
        <v>1.5648693500000002</v>
      </c>
      <c r="P6985" s="8" t="s">
        <v>298</v>
      </c>
    </row>
    <row r="6986" spans="1:16" ht="240" x14ac:dyDescent="0.25">
      <c r="A6986" s="19">
        <v>43362</v>
      </c>
      <c r="B6986" s="82"/>
      <c r="C6986" s="82">
        <v>2018</v>
      </c>
      <c r="D6986" s="11" t="s">
        <v>34</v>
      </c>
      <c r="E6986" s="82" t="s">
        <v>35</v>
      </c>
      <c r="F6986" s="36" t="s">
        <v>21</v>
      </c>
      <c r="G6986" s="82" t="s">
        <v>9505</v>
      </c>
      <c r="H6986" s="82" t="s">
        <v>9506</v>
      </c>
      <c r="I6986" s="87">
        <v>4</v>
      </c>
      <c r="J6986" s="21">
        <v>604</v>
      </c>
      <c r="K6986" s="87">
        <v>1</v>
      </c>
      <c r="L6986" s="87">
        <v>0</v>
      </c>
      <c r="M6986" s="87">
        <v>0</v>
      </c>
      <c r="N6986" s="25">
        <v>0</v>
      </c>
      <c r="O6986" s="32">
        <v>61.157461210000001</v>
      </c>
      <c r="P6986" s="8" t="s">
        <v>99</v>
      </c>
    </row>
    <row r="6987" spans="1:16" ht="409.5" x14ac:dyDescent="0.25">
      <c r="A6987" s="19">
        <v>43362</v>
      </c>
      <c r="B6987" s="82"/>
      <c r="C6987" s="82">
        <v>2018</v>
      </c>
      <c r="D6987" s="11" t="s">
        <v>34</v>
      </c>
      <c r="E6987" s="82" t="s">
        <v>35</v>
      </c>
      <c r="F6987" s="82" t="s">
        <v>32</v>
      </c>
      <c r="G6987" s="82" t="s">
        <v>9507</v>
      </c>
      <c r="H6987" s="82" t="s">
        <v>9508</v>
      </c>
      <c r="I6987" s="87">
        <v>0</v>
      </c>
      <c r="J6987" s="21">
        <v>28809</v>
      </c>
      <c r="K6987" s="87">
        <v>1588</v>
      </c>
      <c r="L6987" s="87">
        <v>1</v>
      </c>
      <c r="M6987" s="87">
        <v>0</v>
      </c>
      <c r="N6987" s="25">
        <v>0</v>
      </c>
      <c r="O6987" s="32">
        <v>1.584474385</v>
      </c>
      <c r="P6987" s="36" t="s">
        <v>4834</v>
      </c>
    </row>
    <row r="6988" spans="1:16" ht="36" x14ac:dyDescent="0.25">
      <c r="A6988" s="22">
        <v>43362</v>
      </c>
      <c r="B6988" s="82"/>
      <c r="C6988" s="82">
        <v>2018</v>
      </c>
      <c r="D6988" s="11" t="s">
        <v>34</v>
      </c>
      <c r="E6988" s="82" t="s">
        <v>35</v>
      </c>
      <c r="F6988" s="82" t="s">
        <v>72</v>
      </c>
      <c r="G6988" s="82">
        <v>1</v>
      </c>
      <c r="H6988" s="82" t="s">
        <v>9509</v>
      </c>
      <c r="I6988" s="86">
        <v>0</v>
      </c>
      <c r="J6988" s="86">
        <v>0</v>
      </c>
      <c r="K6988" s="86">
        <v>0</v>
      </c>
      <c r="L6988" s="86">
        <v>0</v>
      </c>
      <c r="M6988" s="86">
        <v>0</v>
      </c>
      <c r="N6988" s="25">
        <v>0</v>
      </c>
      <c r="O6988" s="33">
        <v>3.4504937100000004</v>
      </c>
      <c r="P6988" s="8" t="s">
        <v>298</v>
      </c>
    </row>
    <row r="6989" spans="1:16" ht="409.5" x14ac:dyDescent="0.25">
      <c r="A6989" s="19">
        <v>43363</v>
      </c>
      <c r="B6989" s="82"/>
      <c r="C6989" s="82">
        <v>2018</v>
      </c>
      <c r="D6989" s="11" t="s">
        <v>34</v>
      </c>
      <c r="E6989" s="82" t="s">
        <v>67</v>
      </c>
      <c r="F6989" s="36" t="s">
        <v>59</v>
      </c>
      <c r="G6989" s="82" t="s">
        <v>9510</v>
      </c>
      <c r="H6989" s="82" t="s">
        <v>9511</v>
      </c>
      <c r="I6989" s="87">
        <v>4</v>
      </c>
      <c r="J6989" s="21">
        <v>184825</v>
      </c>
      <c r="K6989" s="21">
        <v>2686</v>
      </c>
      <c r="L6989" s="87">
        <v>412</v>
      </c>
      <c r="M6989" s="87">
        <v>2</v>
      </c>
      <c r="N6989" s="25">
        <v>0</v>
      </c>
      <c r="O6989" s="32">
        <v>3183.6941815</v>
      </c>
      <c r="P6989" s="8" t="s">
        <v>38</v>
      </c>
    </row>
    <row r="6990" spans="1:16" ht="72" x14ac:dyDescent="0.25">
      <c r="A6990" s="19">
        <v>43365</v>
      </c>
      <c r="B6990" s="82"/>
      <c r="C6990" s="82">
        <v>2018</v>
      </c>
      <c r="D6990" s="82" t="s">
        <v>115</v>
      </c>
      <c r="E6990" s="82" t="s">
        <v>116</v>
      </c>
      <c r="F6990" s="36" t="s">
        <v>55</v>
      </c>
      <c r="G6990" s="82" t="s">
        <v>8748</v>
      </c>
      <c r="H6990" s="82" t="s">
        <v>9512</v>
      </c>
      <c r="I6990" s="87">
        <v>1</v>
      </c>
      <c r="J6990" s="21">
        <v>13</v>
      </c>
      <c r="K6990" s="87">
        <v>0</v>
      </c>
      <c r="L6990" s="87">
        <v>0</v>
      </c>
      <c r="M6990" s="87">
        <v>0</v>
      </c>
      <c r="N6990" s="25">
        <v>0</v>
      </c>
      <c r="O6990" s="32">
        <v>0.92865303488372086</v>
      </c>
      <c r="P6990" s="8" t="s">
        <v>99</v>
      </c>
    </row>
    <row r="6991" spans="1:16" ht="240" x14ac:dyDescent="0.25">
      <c r="A6991" s="19">
        <v>43366</v>
      </c>
      <c r="B6991" s="82"/>
      <c r="C6991" s="82">
        <v>2018</v>
      </c>
      <c r="D6991" s="11" t="s">
        <v>34</v>
      </c>
      <c r="E6991" s="82" t="s">
        <v>50</v>
      </c>
      <c r="F6991" s="36" t="s">
        <v>75</v>
      </c>
      <c r="G6991" s="82" t="s">
        <v>9513</v>
      </c>
      <c r="H6991" s="82" t="s">
        <v>9514</v>
      </c>
      <c r="I6991" s="87">
        <v>8</v>
      </c>
      <c r="J6991" s="21">
        <v>1526</v>
      </c>
      <c r="K6991" s="87">
        <v>205</v>
      </c>
      <c r="L6991" s="87">
        <v>0</v>
      </c>
      <c r="M6991" s="87">
        <v>0</v>
      </c>
      <c r="N6991" s="25">
        <v>0</v>
      </c>
      <c r="O6991" s="32">
        <v>180.78215950000001</v>
      </c>
      <c r="P6991" s="36" t="s">
        <v>4834</v>
      </c>
    </row>
    <row r="6992" spans="1:16" ht="84" x14ac:dyDescent="0.25">
      <c r="A6992" s="19">
        <v>43366</v>
      </c>
      <c r="B6992" s="82"/>
      <c r="C6992" s="82">
        <v>2018</v>
      </c>
      <c r="D6992" s="82" t="s">
        <v>115</v>
      </c>
      <c r="E6992" s="82" t="s">
        <v>116</v>
      </c>
      <c r="F6992" s="82" t="s">
        <v>77</v>
      </c>
      <c r="G6992" s="82" t="s">
        <v>9515</v>
      </c>
      <c r="H6992" s="82" t="s">
        <v>9516</v>
      </c>
      <c r="I6992" s="87">
        <v>2</v>
      </c>
      <c r="J6992" s="21">
        <v>9</v>
      </c>
      <c r="K6992" s="87">
        <v>0</v>
      </c>
      <c r="L6992" s="87">
        <v>0</v>
      </c>
      <c r="M6992" s="87">
        <v>0</v>
      </c>
      <c r="N6992" s="25">
        <v>0</v>
      </c>
      <c r="O6992" s="32">
        <v>0.65549999999999997</v>
      </c>
      <c r="P6992" s="8" t="s">
        <v>99</v>
      </c>
    </row>
    <row r="6993" spans="1:16" ht="96" x14ac:dyDescent="0.25">
      <c r="A6993" s="19">
        <v>43367</v>
      </c>
      <c r="B6993" s="82"/>
      <c r="C6993" s="82">
        <v>2018</v>
      </c>
      <c r="D6993" s="82" t="s">
        <v>115</v>
      </c>
      <c r="E6993" s="82" t="s">
        <v>116</v>
      </c>
      <c r="F6993" s="36" t="s">
        <v>75</v>
      </c>
      <c r="G6993" s="82" t="s">
        <v>4935</v>
      </c>
      <c r="H6993" s="82" t="s">
        <v>9517</v>
      </c>
      <c r="I6993" s="87">
        <v>0</v>
      </c>
      <c r="J6993" s="21">
        <v>48</v>
      </c>
      <c r="K6993" s="87">
        <v>0</v>
      </c>
      <c r="L6993" s="87">
        <v>0</v>
      </c>
      <c r="M6993" s="87">
        <v>0</v>
      </c>
      <c r="N6993" s="25">
        <v>0</v>
      </c>
      <c r="O6993" s="32">
        <v>0.69240000000000002</v>
      </c>
      <c r="P6993" s="8" t="s">
        <v>99</v>
      </c>
    </row>
    <row r="6994" spans="1:16" ht="108" x14ac:dyDescent="0.25">
      <c r="A6994" s="19">
        <v>43368</v>
      </c>
      <c r="B6994" s="19">
        <v>43368</v>
      </c>
      <c r="C6994" s="82">
        <v>2018</v>
      </c>
      <c r="D6994" s="82" t="s">
        <v>104</v>
      </c>
      <c r="E6994" s="82" t="s">
        <v>690</v>
      </c>
      <c r="F6994" s="82" t="s">
        <v>92</v>
      </c>
      <c r="G6994" s="82" t="s">
        <v>9518</v>
      </c>
      <c r="H6994" s="82" t="s">
        <v>9519</v>
      </c>
      <c r="I6994" s="20">
        <v>0</v>
      </c>
      <c r="J6994" s="21">
        <v>121</v>
      </c>
      <c r="K6994" s="20">
        <v>0</v>
      </c>
      <c r="L6994" s="20">
        <v>0</v>
      </c>
      <c r="M6994" s="20">
        <v>0</v>
      </c>
      <c r="N6994" s="25">
        <v>0</v>
      </c>
      <c r="O6994" s="32">
        <v>0</v>
      </c>
      <c r="P6994" s="8" t="s">
        <v>99</v>
      </c>
    </row>
    <row r="6995" spans="1:16" ht="84" x14ac:dyDescent="0.25">
      <c r="A6995" s="19">
        <v>43368</v>
      </c>
      <c r="B6995" s="82"/>
      <c r="C6995" s="82">
        <v>2018</v>
      </c>
      <c r="D6995" s="82" t="s">
        <v>115</v>
      </c>
      <c r="E6995" s="82" t="s">
        <v>116</v>
      </c>
      <c r="F6995" s="36" t="s">
        <v>44</v>
      </c>
      <c r="G6995" s="82" t="s">
        <v>8842</v>
      </c>
      <c r="H6995" s="82" t="s">
        <v>9520</v>
      </c>
      <c r="I6995" s="87">
        <v>0</v>
      </c>
      <c r="J6995" s="21">
        <v>29</v>
      </c>
      <c r="K6995" s="87">
        <v>0</v>
      </c>
      <c r="L6995" s="87">
        <v>0</v>
      </c>
      <c r="M6995" s="87">
        <v>0</v>
      </c>
      <c r="N6995" s="25">
        <v>0</v>
      </c>
      <c r="O6995" s="32">
        <v>0.24282000000000001</v>
      </c>
      <c r="P6995" s="8" t="s">
        <v>99</v>
      </c>
    </row>
    <row r="6996" spans="1:16" ht="60" x14ac:dyDescent="0.25">
      <c r="A6996" s="19">
        <v>43369</v>
      </c>
      <c r="B6996" s="82"/>
      <c r="C6996" s="82">
        <v>2018</v>
      </c>
      <c r="D6996" s="11" t="s">
        <v>34</v>
      </c>
      <c r="E6996" s="82" t="s">
        <v>333</v>
      </c>
      <c r="F6996" s="36" t="s">
        <v>162</v>
      </c>
      <c r="G6996" s="82" t="s">
        <v>2034</v>
      </c>
      <c r="H6996" s="82" t="s">
        <v>9521</v>
      </c>
      <c r="I6996" s="87">
        <v>0</v>
      </c>
      <c r="J6996" s="21">
        <v>5</v>
      </c>
      <c r="K6996" s="87">
        <v>0</v>
      </c>
      <c r="L6996" s="87">
        <v>0</v>
      </c>
      <c r="M6996" s="87">
        <v>0</v>
      </c>
      <c r="N6996" s="25">
        <v>0</v>
      </c>
      <c r="O6996" s="32">
        <v>1.7314E-2</v>
      </c>
      <c r="P6996" s="8" t="s">
        <v>99</v>
      </c>
    </row>
    <row r="6997" spans="1:16" ht="84" x14ac:dyDescent="0.25">
      <c r="A6997" s="19">
        <v>43370</v>
      </c>
      <c r="B6997" s="82"/>
      <c r="C6997" s="82">
        <v>2018</v>
      </c>
      <c r="D6997" s="11" t="s">
        <v>34</v>
      </c>
      <c r="E6997" s="82" t="s">
        <v>35</v>
      </c>
      <c r="F6997" s="36" t="s">
        <v>59</v>
      </c>
      <c r="G6997" s="82" t="s">
        <v>59</v>
      </c>
      <c r="H6997" s="82" t="s">
        <v>9522</v>
      </c>
      <c r="I6997" s="87">
        <v>0</v>
      </c>
      <c r="J6997" s="21">
        <v>600</v>
      </c>
      <c r="K6997" s="87">
        <v>150</v>
      </c>
      <c r="L6997" s="87">
        <v>0</v>
      </c>
      <c r="M6997" s="87">
        <v>0</v>
      </c>
      <c r="N6997" s="25">
        <v>0</v>
      </c>
      <c r="O6997" s="32">
        <v>0</v>
      </c>
      <c r="P6997" s="8" t="s">
        <v>99</v>
      </c>
    </row>
    <row r="6998" spans="1:16" ht="108" x14ac:dyDescent="0.25">
      <c r="A6998" s="19">
        <v>43370</v>
      </c>
      <c r="B6998" s="82"/>
      <c r="C6998" s="82">
        <v>2018</v>
      </c>
      <c r="D6998" s="11" t="s">
        <v>34</v>
      </c>
      <c r="E6998" s="82" t="s">
        <v>35</v>
      </c>
      <c r="F6998" s="36" t="s">
        <v>24</v>
      </c>
      <c r="G6998" s="82" t="s">
        <v>9523</v>
      </c>
      <c r="H6998" s="82" t="s">
        <v>9524</v>
      </c>
      <c r="I6998" s="87">
        <v>0</v>
      </c>
      <c r="J6998" s="21">
        <v>400</v>
      </c>
      <c r="K6998" s="87">
        <v>100</v>
      </c>
      <c r="L6998" s="87">
        <v>0</v>
      </c>
      <c r="M6998" s="87">
        <v>0</v>
      </c>
      <c r="N6998" s="25">
        <v>0</v>
      </c>
      <c r="O6998" s="32">
        <v>8.7499999999999994E-2</v>
      </c>
      <c r="P6998" s="8" t="s">
        <v>99</v>
      </c>
    </row>
    <row r="6999" spans="1:16" ht="204" x14ac:dyDescent="0.25">
      <c r="A6999" s="19">
        <v>43370</v>
      </c>
      <c r="B6999" s="82"/>
      <c r="C6999" s="82">
        <v>2018</v>
      </c>
      <c r="D6999" s="82" t="s">
        <v>13</v>
      </c>
      <c r="E6999" s="82" t="s">
        <v>112</v>
      </c>
      <c r="F6999" s="36" t="s">
        <v>165</v>
      </c>
      <c r="G6999" s="82" t="s">
        <v>603</v>
      </c>
      <c r="H6999" s="82" t="s">
        <v>9525</v>
      </c>
      <c r="I6999" s="87">
        <v>0</v>
      </c>
      <c r="J6999" s="21">
        <v>800</v>
      </c>
      <c r="K6999" s="87">
        <v>0</v>
      </c>
      <c r="L6999" s="87">
        <v>0</v>
      </c>
      <c r="M6999" s="87">
        <v>0</v>
      </c>
      <c r="N6999" s="25">
        <v>0</v>
      </c>
      <c r="O6999" s="32">
        <v>0.01</v>
      </c>
      <c r="P6999" s="8" t="s">
        <v>99</v>
      </c>
    </row>
    <row r="7000" spans="1:16" ht="108" x14ac:dyDescent="0.25">
      <c r="A7000" s="19">
        <v>43373</v>
      </c>
      <c r="B7000" s="82"/>
      <c r="C7000" s="82">
        <v>2018</v>
      </c>
      <c r="D7000" s="82" t="s">
        <v>13</v>
      </c>
      <c r="E7000" s="82" t="s">
        <v>125</v>
      </c>
      <c r="F7000" s="36" t="s">
        <v>51</v>
      </c>
      <c r="G7000" s="82" t="s">
        <v>214</v>
      </c>
      <c r="H7000" s="82" t="s">
        <v>9526</v>
      </c>
      <c r="I7000" s="87">
        <v>0</v>
      </c>
      <c r="J7000" s="21">
        <v>10</v>
      </c>
      <c r="K7000" s="87">
        <v>0</v>
      </c>
      <c r="L7000" s="87">
        <v>0</v>
      </c>
      <c r="M7000" s="87">
        <v>0</v>
      </c>
      <c r="N7000" s="25">
        <v>0</v>
      </c>
      <c r="O7000" s="32">
        <v>0</v>
      </c>
      <c r="P7000" s="8" t="s">
        <v>99</v>
      </c>
    </row>
    <row r="7001" spans="1:16" ht="84" x14ac:dyDescent="0.25">
      <c r="A7001" s="19">
        <v>43374</v>
      </c>
      <c r="B7001" s="82"/>
      <c r="C7001" s="82">
        <v>2018</v>
      </c>
      <c r="D7001" s="82" t="s">
        <v>13</v>
      </c>
      <c r="E7001" s="82" t="s">
        <v>112</v>
      </c>
      <c r="F7001" s="36" t="s">
        <v>51</v>
      </c>
      <c r="G7001" s="82" t="s">
        <v>9259</v>
      </c>
      <c r="H7001" s="82" t="s">
        <v>9527</v>
      </c>
      <c r="I7001" s="87">
        <v>0</v>
      </c>
      <c r="J7001" s="21">
        <v>150</v>
      </c>
      <c r="K7001" s="87">
        <v>5</v>
      </c>
      <c r="L7001" s="87">
        <v>0</v>
      </c>
      <c r="M7001" s="87">
        <v>0</v>
      </c>
      <c r="N7001" s="25">
        <v>0</v>
      </c>
      <c r="O7001" s="32">
        <v>0.6</v>
      </c>
      <c r="P7001" s="8" t="s">
        <v>99</v>
      </c>
    </row>
    <row r="7002" spans="1:16" ht="24" x14ac:dyDescent="0.25">
      <c r="A7002" s="22">
        <v>43374</v>
      </c>
      <c r="B7002" s="82"/>
      <c r="C7002" s="82">
        <v>2018</v>
      </c>
      <c r="D7002" s="11" t="s">
        <v>34</v>
      </c>
      <c r="E7002" s="11" t="s">
        <v>1136</v>
      </c>
      <c r="F7002" s="36" t="s">
        <v>28</v>
      </c>
      <c r="G7002" s="88">
        <v>2</v>
      </c>
      <c r="H7002" s="11" t="s">
        <v>9528</v>
      </c>
      <c r="I7002" s="86">
        <v>0</v>
      </c>
      <c r="J7002" s="24">
        <v>20000</v>
      </c>
      <c r="K7002" s="86">
        <v>0</v>
      </c>
      <c r="L7002" s="86">
        <v>0</v>
      </c>
      <c r="M7002" s="86">
        <v>0</v>
      </c>
      <c r="N7002" s="25">
        <v>0</v>
      </c>
      <c r="O7002" s="33">
        <v>35.418285500000003</v>
      </c>
      <c r="P7002" s="8" t="s">
        <v>298</v>
      </c>
    </row>
    <row r="7003" spans="1:16" x14ac:dyDescent="0.25">
      <c r="A7003" s="22">
        <v>43374</v>
      </c>
      <c r="B7003" s="82"/>
      <c r="C7003" s="82">
        <v>2018</v>
      </c>
      <c r="D7003" s="11" t="s">
        <v>34</v>
      </c>
      <c r="E7003" s="82" t="s">
        <v>50</v>
      </c>
      <c r="F7003" s="36" t="s">
        <v>162</v>
      </c>
      <c r="G7003" s="82">
        <v>2</v>
      </c>
      <c r="H7003" s="82" t="s">
        <v>9529</v>
      </c>
      <c r="I7003" s="86">
        <v>0</v>
      </c>
      <c r="J7003" s="86">
        <v>0</v>
      </c>
      <c r="K7003" s="86">
        <v>0</v>
      </c>
      <c r="L7003" s="86">
        <v>0</v>
      </c>
      <c r="M7003" s="86">
        <v>0</v>
      </c>
      <c r="N7003" s="25">
        <v>0</v>
      </c>
      <c r="O7003" s="33">
        <v>1.8178001499999998</v>
      </c>
      <c r="P7003" s="8" t="s">
        <v>298</v>
      </c>
    </row>
    <row r="7004" spans="1:16" ht="72" x14ac:dyDescent="0.25">
      <c r="A7004" s="19">
        <v>43376</v>
      </c>
      <c r="B7004" s="82"/>
      <c r="C7004" s="82">
        <v>2018</v>
      </c>
      <c r="D7004" s="82" t="s">
        <v>13</v>
      </c>
      <c r="E7004" s="82" t="s">
        <v>125</v>
      </c>
      <c r="F7004" s="36" t="s">
        <v>26</v>
      </c>
      <c r="G7004" s="82" t="s">
        <v>237</v>
      </c>
      <c r="H7004" s="82" t="s">
        <v>9530</v>
      </c>
      <c r="I7004" s="87">
        <v>0</v>
      </c>
      <c r="J7004" s="21">
        <v>1</v>
      </c>
      <c r="K7004" s="87">
        <v>1</v>
      </c>
      <c r="L7004" s="87">
        <v>0</v>
      </c>
      <c r="M7004" s="87">
        <v>0</v>
      </c>
      <c r="N7004" s="25">
        <v>0</v>
      </c>
      <c r="O7004" s="32">
        <v>6.4000000000000003E-3</v>
      </c>
      <c r="P7004" s="8" t="s">
        <v>99</v>
      </c>
    </row>
    <row r="7005" spans="1:16" ht="108" x14ac:dyDescent="0.25">
      <c r="A7005" s="19">
        <v>43376</v>
      </c>
      <c r="B7005" s="82"/>
      <c r="C7005" s="82">
        <v>2018</v>
      </c>
      <c r="D7005" s="82" t="s">
        <v>115</v>
      </c>
      <c r="E7005" s="82" t="s">
        <v>116</v>
      </c>
      <c r="F7005" s="36" t="s">
        <v>55</v>
      </c>
      <c r="G7005" s="82" t="s">
        <v>9207</v>
      </c>
      <c r="H7005" s="82" t="s">
        <v>9531</v>
      </c>
      <c r="I7005" s="87">
        <v>0</v>
      </c>
      <c r="J7005" s="21">
        <v>4</v>
      </c>
      <c r="K7005" s="87">
        <v>0</v>
      </c>
      <c r="L7005" s="87">
        <v>0</v>
      </c>
      <c r="M7005" s="87">
        <v>0</v>
      </c>
      <c r="N7005" s="25">
        <v>0</v>
      </c>
      <c r="O7005" s="32">
        <v>0.17007303488372091</v>
      </c>
      <c r="P7005" s="8" t="s">
        <v>99</v>
      </c>
    </row>
    <row r="7006" spans="1:16" ht="84" x14ac:dyDescent="0.25">
      <c r="A7006" s="19">
        <v>43377</v>
      </c>
      <c r="B7006" s="82"/>
      <c r="C7006" s="82">
        <v>2018</v>
      </c>
      <c r="D7006" s="82" t="s">
        <v>13</v>
      </c>
      <c r="E7006" s="82" t="s">
        <v>125</v>
      </c>
      <c r="F7006" s="36" t="s">
        <v>51</v>
      </c>
      <c r="G7006" s="82" t="s">
        <v>9259</v>
      </c>
      <c r="H7006" s="82" t="s">
        <v>9532</v>
      </c>
      <c r="I7006" s="87">
        <v>0</v>
      </c>
      <c r="J7006" s="21">
        <v>70</v>
      </c>
      <c r="K7006" s="87">
        <v>0</v>
      </c>
      <c r="L7006" s="87">
        <v>0</v>
      </c>
      <c r="M7006" s="87">
        <v>0</v>
      </c>
      <c r="N7006" s="25">
        <v>0</v>
      </c>
      <c r="O7006" s="32">
        <v>1.2699999999999999E-2</v>
      </c>
      <c r="P7006" s="8" t="s">
        <v>99</v>
      </c>
    </row>
    <row r="7007" spans="1:16" ht="120" x14ac:dyDescent="0.25">
      <c r="A7007" s="19">
        <v>43377</v>
      </c>
      <c r="B7007" s="82"/>
      <c r="C7007" s="82">
        <v>2018</v>
      </c>
      <c r="D7007" s="82" t="s">
        <v>13</v>
      </c>
      <c r="E7007" s="82" t="s">
        <v>173</v>
      </c>
      <c r="F7007" s="36" t="s">
        <v>19</v>
      </c>
      <c r="G7007" s="82" t="s">
        <v>1282</v>
      </c>
      <c r="H7007" s="82" t="s">
        <v>9533</v>
      </c>
      <c r="I7007" s="87">
        <v>0</v>
      </c>
      <c r="J7007" s="21">
        <v>21</v>
      </c>
      <c r="K7007" s="87">
        <v>0</v>
      </c>
      <c r="L7007" s="87">
        <v>0</v>
      </c>
      <c r="M7007" s="87">
        <v>0</v>
      </c>
      <c r="N7007" s="25">
        <v>0</v>
      </c>
      <c r="O7007" s="32">
        <v>5.4000000000000003E-3</v>
      </c>
      <c r="P7007" s="8" t="s">
        <v>99</v>
      </c>
    </row>
    <row r="7008" spans="1:16" ht="108" x14ac:dyDescent="0.25">
      <c r="A7008" s="19">
        <v>43377</v>
      </c>
      <c r="B7008" s="82"/>
      <c r="C7008" s="82">
        <v>2018</v>
      </c>
      <c r="D7008" s="82" t="s">
        <v>115</v>
      </c>
      <c r="E7008" s="82" t="s">
        <v>116</v>
      </c>
      <c r="F7008" s="82" t="s">
        <v>32</v>
      </c>
      <c r="G7008" s="82" t="s">
        <v>6754</v>
      </c>
      <c r="H7008" s="82" t="s">
        <v>9534</v>
      </c>
      <c r="I7008" s="87">
        <v>0</v>
      </c>
      <c r="J7008" s="21">
        <v>9</v>
      </c>
      <c r="K7008" s="87">
        <v>0</v>
      </c>
      <c r="L7008" s="87">
        <v>0</v>
      </c>
      <c r="M7008" s="87">
        <v>0</v>
      </c>
      <c r="N7008" s="25">
        <v>0</v>
      </c>
      <c r="O7008" s="32">
        <v>0.26294699999999999</v>
      </c>
      <c r="P7008" s="8" t="s">
        <v>99</v>
      </c>
    </row>
    <row r="7009" spans="1:16" ht="84" x14ac:dyDescent="0.25">
      <c r="A7009" s="19">
        <v>43378</v>
      </c>
      <c r="B7009" s="82"/>
      <c r="C7009" s="82">
        <v>2018</v>
      </c>
      <c r="D7009" s="82" t="s">
        <v>115</v>
      </c>
      <c r="E7009" s="82" t="s">
        <v>116</v>
      </c>
      <c r="F7009" s="36" t="s">
        <v>59</v>
      </c>
      <c r="G7009" s="82" t="s">
        <v>523</v>
      </c>
      <c r="H7009" s="82" t="s">
        <v>9535</v>
      </c>
      <c r="I7009" s="87">
        <v>0</v>
      </c>
      <c r="J7009" s="21">
        <v>35</v>
      </c>
      <c r="K7009" s="87">
        <v>0</v>
      </c>
      <c r="L7009" s="87">
        <v>0</v>
      </c>
      <c r="M7009" s="87">
        <v>0</v>
      </c>
      <c r="N7009" s="25">
        <v>0</v>
      </c>
      <c r="O7009" s="32">
        <v>0.7579530348837209</v>
      </c>
      <c r="P7009" s="8" t="s">
        <v>99</v>
      </c>
    </row>
    <row r="7010" spans="1:16" ht="84" x14ac:dyDescent="0.25">
      <c r="A7010" s="19">
        <v>43380</v>
      </c>
      <c r="B7010" s="19">
        <v>43380</v>
      </c>
      <c r="C7010" s="82">
        <v>2018</v>
      </c>
      <c r="D7010" s="82" t="s">
        <v>104</v>
      </c>
      <c r="E7010" s="11" t="s">
        <v>276</v>
      </c>
      <c r="F7010" s="36" t="s">
        <v>75</v>
      </c>
      <c r="G7010" s="82" t="s">
        <v>9536</v>
      </c>
      <c r="H7010" s="82" t="s">
        <v>9537</v>
      </c>
      <c r="I7010" s="20">
        <v>1</v>
      </c>
      <c r="J7010" s="21">
        <v>4</v>
      </c>
      <c r="K7010" s="20">
        <v>0</v>
      </c>
      <c r="L7010" s="20">
        <v>0</v>
      </c>
      <c r="M7010" s="20">
        <v>0</v>
      </c>
      <c r="N7010" s="25">
        <v>0</v>
      </c>
      <c r="O7010" s="32">
        <v>1.8536133488372093</v>
      </c>
      <c r="P7010" s="8" t="s">
        <v>99</v>
      </c>
    </row>
    <row r="7011" spans="1:16" ht="96" x14ac:dyDescent="0.25">
      <c r="A7011" s="19">
        <v>43382</v>
      </c>
      <c r="B7011" s="82"/>
      <c r="C7011" s="82">
        <v>2018</v>
      </c>
      <c r="D7011" s="82" t="s">
        <v>115</v>
      </c>
      <c r="E7011" s="82" t="s">
        <v>116</v>
      </c>
      <c r="F7011" s="36" t="s">
        <v>51</v>
      </c>
      <c r="G7011" s="82" t="s">
        <v>9538</v>
      </c>
      <c r="H7011" s="82" t="s">
        <v>9539</v>
      </c>
      <c r="I7011" s="87">
        <v>0</v>
      </c>
      <c r="J7011" s="21">
        <v>17</v>
      </c>
      <c r="K7011" s="87">
        <v>0</v>
      </c>
      <c r="L7011" s="87">
        <v>0</v>
      </c>
      <c r="M7011" s="87">
        <v>0</v>
      </c>
      <c r="N7011" s="25">
        <v>0</v>
      </c>
      <c r="O7011" s="32">
        <v>0.94384500000000005</v>
      </c>
      <c r="P7011" s="8" t="s">
        <v>99</v>
      </c>
    </row>
    <row r="7012" spans="1:16" ht="60" x14ac:dyDescent="0.25">
      <c r="A7012" s="19">
        <v>43382</v>
      </c>
      <c r="B7012" s="82"/>
      <c r="C7012" s="82">
        <v>2018</v>
      </c>
      <c r="D7012" s="82" t="s">
        <v>115</v>
      </c>
      <c r="E7012" s="82" t="s">
        <v>116</v>
      </c>
      <c r="F7012" s="36" t="s">
        <v>75</v>
      </c>
      <c r="G7012" s="82" t="s">
        <v>272</v>
      </c>
      <c r="H7012" s="82" t="s">
        <v>9540</v>
      </c>
      <c r="I7012" s="87">
        <v>0</v>
      </c>
      <c r="J7012" s="21">
        <v>3</v>
      </c>
      <c r="K7012" s="87">
        <v>0</v>
      </c>
      <c r="L7012" s="87">
        <v>0</v>
      </c>
      <c r="M7012" s="87">
        <v>0</v>
      </c>
      <c r="N7012" s="25">
        <v>0</v>
      </c>
      <c r="O7012" s="32">
        <v>0.29633700000000002</v>
      </c>
      <c r="P7012" s="8" t="s">
        <v>99</v>
      </c>
    </row>
    <row r="7013" spans="1:16" ht="72" x14ac:dyDescent="0.25">
      <c r="A7013" s="19">
        <v>43383</v>
      </c>
      <c r="B7013" s="82"/>
      <c r="C7013" s="82">
        <v>2018</v>
      </c>
      <c r="D7013" s="82" t="s">
        <v>115</v>
      </c>
      <c r="E7013" s="82" t="s">
        <v>1450</v>
      </c>
      <c r="F7013" s="36" t="s">
        <v>26</v>
      </c>
      <c r="G7013" s="82" t="s">
        <v>237</v>
      </c>
      <c r="H7013" s="82" t="s">
        <v>9541</v>
      </c>
      <c r="I7013" s="87">
        <v>0</v>
      </c>
      <c r="J7013" s="21">
        <v>500</v>
      </c>
      <c r="K7013" s="87">
        <v>0</v>
      </c>
      <c r="L7013" s="87">
        <v>0</v>
      </c>
      <c r="M7013" s="87">
        <v>0</v>
      </c>
      <c r="N7013" s="25">
        <v>0</v>
      </c>
      <c r="O7013" s="32">
        <v>0</v>
      </c>
      <c r="P7013" s="8" t="s">
        <v>99</v>
      </c>
    </row>
    <row r="7014" spans="1:16" ht="60" x14ac:dyDescent="0.25">
      <c r="A7014" s="19">
        <v>43384</v>
      </c>
      <c r="B7014" s="82"/>
      <c r="C7014" s="82">
        <v>2018</v>
      </c>
      <c r="D7014" s="82" t="s">
        <v>115</v>
      </c>
      <c r="E7014" s="82" t="s">
        <v>350</v>
      </c>
      <c r="F7014" s="36" t="s">
        <v>62</v>
      </c>
      <c r="G7014" s="82" t="s">
        <v>9542</v>
      </c>
      <c r="H7014" s="82" t="s">
        <v>9543</v>
      </c>
      <c r="I7014" s="87">
        <v>8</v>
      </c>
      <c r="J7014" s="21">
        <v>23</v>
      </c>
      <c r="K7014" s="87">
        <v>0</v>
      </c>
      <c r="L7014" s="87">
        <v>0</v>
      </c>
      <c r="M7014" s="87">
        <v>0</v>
      </c>
      <c r="N7014" s="25">
        <v>0</v>
      </c>
      <c r="O7014" s="32">
        <v>1.35E-2</v>
      </c>
      <c r="P7014" s="8" t="s">
        <v>99</v>
      </c>
    </row>
    <row r="7015" spans="1:16" ht="36" x14ac:dyDescent="0.25">
      <c r="A7015" s="22">
        <v>43385</v>
      </c>
      <c r="B7015" s="82"/>
      <c r="C7015" s="82">
        <v>2018</v>
      </c>
      <c r="D7015" s="11" t="s">
        <v>34</v>
      </c>
      <c r="E7015" s="11" t="s">
        <v>1136</v>
      </c>
      <c r="F7015" s="11" t="s">
        <v>72</v>
      </c>
      <c r="G7015" s="88">
        <v>3</v>
      </c>
      <c r="H7015" s="11" t="s">
        <v>9544</v>
      </c>
      <c r="I7015" s="86">
        <v>0</v>
      </c>
      <c r="J7015" s="24">
        <v>3884</v>
      </c>
      <c r="K7015" s="86">
        <v>0</v>
      </c>
      <c r="L7015" s="86">
        <v>0</v>
      </c>
      <c r="M7015" s="86">
        <v>0</v>
      </c>
      <c r="N7015" s="25">
        <v>0</v>
      </c>
      <c r="O7015" s="33">
        <v>13.347253705</v>
      </c>
      <c r="P7015" s="8" t="s">
        <v>298</v>
      </c>
    </row>
    <row r="7016" spans="1:16" ht="132" x14ac:dyDescent="0.25">
      <c r="A7016" s="19">
        <v>43387</v>
      </c>
      <c r="B7016" s="82"/>
      <c r="C7016" s="82">
        <v>2018</v>
      </c>
      <c r="D7016" s="82" t="s">
        <v>13</v>
      </c>
      <c r="E7016" s="82" t="s">
        <v>149</v>
      </c>
      <c r="F7016" s="36" t="s">
        <v>155</v>
      </c>
      <c r="G7016" s="82" t="s">
        <v>1703</v>
      </c>
      <c r="H7016" s="82" t="s">
        <v>9545</v>
      </c>
      <c r="I7016" s="87">
        <v>1</v>
      </c>
      <c r="J7016" s="21">
        <v>207</v>
      </c>
      <c r="K7016" s="87">
        <v>0</v>
      </c>
      <c r="L7016" s="87">
        <v>0</v>
      </c>
      <c r="M7016" s="87">
        <v>0</v>
      </c>
      <c r="N7016" s="25">
        <v>0</v>
      </c>
      <c r="O7016" s="32">
        <v>0</v>
      </c>
      <c r="P7016" s="8" t="s">
        <v>99</v>
      </c>
    </row>
    <row r="7017" spans="1:16" ht="96" x14ac:dyDescent="0.25">
      <c r="A7017" s="19">
        <v>43387</v>
      </c>
      <c r="B7017" s="82"/>
      <c r="C7017" s="82">
        <v>2018</v>
      </c>
      <c r="D7017" s="82" t="s">
        <v>115</v>
      </c>
      <c r="E7017" s="82" t="s">
        <v>116</v>
      </c>
      <c r="F7017" s="36" t="s">
        <v>97</v>
      </c>
      <c r="G7017" s="82" t="s">
        <v>4323</v>
      </c>
      <c r="H7017" s="82" t="s">
        <v>9546</v>
      </c>
      <c r="I7017" s="87">
        <v>1</v>
      </c>
      <c r="J7017" s="21">
        <v>16</v>
      </c>
      <c r="K7017" s="87">
        <v>0</v>
      </c>
      <c r="L7017" s="87">
        <v>0</v>
      </c>
      <c r="M7017" s="87">
        <v>0</v>
      </c>
      <c r="N7017" s="25">
        <v>0</v>
      </c>
      <c r="O7017" s="32">
        <v>0.77066609100000005</v>
      </c>
      <c r="P7017" s="8" t="s">
        <v>99</v>
      </c>
    </row>
    <row r="7018" spans="1:16" ht="60" x14ac:dyDescent="0.25">
      <c r="A7018" s="19">
        <v>43388</v>
      </c>
      <c r="B7018" s="82"/>
      <c r="C7018" s="82">
        <v>2018</v>
      </c>
      <c r="D7018" s="82" t="s">
        <v>115</v>
      </c>
      <c r="E7018" s="82" t="s">
        <v>116</v>
      </c>
      <c r="F7018" s="36" t="s">
        <v>51</v>
      </c>
      <c r="G7018" s="82" t="s">
        <v>9171</v>
      </c>
      <c r="H7018" s="82" t="s">
        <v>9547</v>
      </c>
      <c r="I7018" s="87">
        <v>0</v>
      </c>
      <c r="J7018" s="21">
        <v>12</v>
      </c>
      <c r="K7018" s="87">
        <v>0</v>
      </c>
      <c r="L7018" s="87">
        <v>0</v>
      </c>
      <c r="M7018" s="87">
        <v>0</v>
      </c>
      <c r="N7018" s="25">
        <v>0</v>
      </c>
      <c r="O7018" s="32">
        <v>0.76509303488372093</v>
      </c>
      <c r="P7018" s="8" t="s">
        <v>99</v>
      </c>
    </row>
    <row r="7019" spans="1:16" ht="84" x14ac:dyDescent="0.25">
      <c r="A7019" s="19">
        <v>43388</v>
      </c>
      <c r="B7019" s="82"/>
      <c r="C7019" s="82">
        <v>2018</v>
      </c>
      <c r="D7019" s="82" t="s">
        <v>115</v>
      </c>
      <c r="E7019" s="82" t="s">
        <v>116</v>
      </c>
      <c r="F7019" s="36" t="s">
        <v>162</v>
      </c>
      <c r="G7019" s="82" t="s">
        <v>7092</v>
      </c>
      <c r="H7019" s="82" t="s">
        <v>9548</v>
      </c>
      <c r="I7019" s="87">
        <v>6</v>
      </c>
      <c r="J7019" s="21">
        <v>15</v>
      </c>
      <c r="K7019" s="87">
        <v>0</v>
      </c>
      <c r="L7019" s="87">
        <v>0</v>
      </c>
      <c r="M7019" s="87">
        <v>0</v>
      </c>
      <c r="N7019" s="25">
        <v>0</v>
      </c>
      <c r="O7019" s="32">
        <v>0.66209399999999996</v>
      </c>
      <c r="P7019" s="8" t="s">
        <v>99</v>
      </c>
    </row>
    <row r="7020" spans="1:16" ht="168" x14ac:dyDescent="0.25">
      <c r="A7020" s="19">
        <v>43388</v>
      </c>
      <c r="B7020" s="82"/>
      <c r="C7020" s="82">
        <v>2018</v>
      </c>
      <c r="D7020" s="82" t="s">
        <v>115</v>
      </c>
      <c r="E7020" s="82" t="s">
        <v>116</v>
      </c>
      <c r="F7020" s="36" t="s">
        <v>15</v>
      </c>
      <c r="G7020" s="82" t="s">
        <v>6037</v>
      </c>
      <c r="H7020" s="82" t="s">
        <v>9549</v>
      </c>
      <c r="I7020" s="87">
        <v>6</v>
      </c>
      <c r="J7020" s="21">
        <v>8</v>
      </c>
      <c r="K7020" s="87">
        <v>0</v>
      </c>
      <c r="L7020" s="87">
        <v>0</v>
      </c>
      <c r="M7020" s="87">
        <v>0</v>
      </c>
      <c r="N7020" s="25">
        <v>0</v>
      </c>
      <c r="O7020" s="32">
        <v>0.10641</v>
      </c>
      <c r="P7020" s="8" t="s">
        <v>99</v>
      </c>
    </row>
    <row r="7021" spans="1:16" ht="216" x14ac:dyDescent="0.25">
      <c r="A7021" s="19">
        <v>43389</v>
      </c>
      <c r="B7021" s="82"/>
      <c r="C7021" s="82">
        <v>2018</v>
      </c>
      <c r="D7021" s="11" t="s">
        <v>34</v>
      </c>
      <c r="E7021" s="82" t="s">
        <v>35</v>
      </c>
      <c r="F7021" s="36" t="s">
        <v>162</v>
      </c>
      <c r="G7021" s="82" t="s">
        <v>9550</v>
      </c>
      <c r="H7021" s="82" t="s">
        <v>9551</v>
      </c>
      <c r="I7021" s="87">
        <v>0</v>
      </c>
      <c r="J7021" s="21">
        <v>211677</v>
      </c>
      <c r="K7021" s="87">
        <v>58910</v>
      </c>
      <c r="L7021" s="87">
        <v>36</v>
      </c>
      <c r="M7021" s="87">
        <v>0</v>
      </c>
      <c r="N7021" s="25">
        <v>0</v>
      </c>
      <c r="O7021" s="32">
        <v>562.59500400000002</v>
      </c>
      <c r="P7021" s="36" t="s">
        <v>4834</v>
      </c>
    </row>
    <row r="7022" spans="1:16" ht="60" x14ac:dyDescent="0.25">
      <c r="A7022" s="19">
        <v>43389</v>
      </c>
      <c r="B7022" s="82"/>
      <c r="C7022" s="82">
        <v>2018</v>
      </c>
      <c r="D7022" s="82" t="s">
        <v>115</v>
      </c>
      <c r="E7022" s="82" t="s">
        <v>116</v>
      </c>
      <c r="F7022" s="82" t="s">
        <v>72</v>
      </c>
      <c r="G7022" s="82" t="s">
        <v>430</v>
      </c>
      <c r="H7022" s="82" t="s">
        <v>9552</v>
      </c>
      <c r="I7022" s="87">
        <v>1</v>
      </c>
      <c r="J7022" s="21">
        <v>2</v>
      </c>
      <c r="K7022" s="87">
        <v>0</v>
      </c>
      <c r="L7022" s="87">
        <v>0</v>
      </c>
      <c r="M7022" s="87">
        <v>0</v>
      </c>
      <c r="N7022" s="25">
        <v>0</v>
      </c>
      <c r="O7022" s="32">
        <v>4.4899779160159357</v>
      </c>
      <c r="P7022" s="8" t="s">
        <v>99</v>
      </c>
    </row>
    <row r="7023" spans="1:16" ht="60" x14ac:dyDescent="0.25">
      <c r="A7023" s="19">
        <v>43390</v>
      </c>
      <c r="B7023" s="19">
        <v>43390</v>
      </c>
      <c r="C7023" s="82">
        <v>2018</v>
      </c>
      <c r="D7023" s="82" t="s">
        <v>104</v>
      </c>
      <c r="E7023" s="11" t="s">
        <v>276</v>
      </c>
      <c r="F7023" s="82" t="s">
        <v>92</v>
      </c>
      <c r="G7023" s="82" t="s">
        <v>9553</v>
      </c>
      <c r="H7023" s="82" t="s">
        <v>9554</v>
      </c>
      <c r="I7023" s="20">
        <v>6</v>
      </c>
      <c r="J7023" s="21">
        <v>6</v>
      </c>
      <c r="K7023" s="20">
        <v>0</v>
      </c>
      <c r="L7023" s="20">
        <v>0</v>
      </c>
      <c r="M7023" s="20">
        <v>0</v>
      </c>
      <c r="N7023" s="25">
        <v>0</v>
      </c>
      <c r="O7023" s="32">
        <v>0</v>
      </c>
      <c r="P7023" s="8" t="s">
        <v>99</v>
      </c>
    </row>
    <row r="7024" spans="1:16" ht="60" x14ac:dyDescent="0.25">
      <c r="A7024" s="19">
        <v>43390</v>
      </c>
      <c r="B7024" s="82"/>
      <c r="C7024" s="82">
        <v>2018</v>
      </c>
      <c r="D7024" s="82" t="s">
        <v>13</v>
      </c>
      <c r="E7024" s="82" t="s">
        <v>112</v>
      </c>
      <c r="F7024" s="36" t="s">
        <v>28</v>
      </c>
      <c r="G7024" s="82" t="s">
        <v>9175</v>
      </c>
      <c r="H7024" s="82" t="s">
        <v>9555</v>
      </c>
      <c r="I7024" s="87">
        <v>0</v>
      </c>
      <c r="J7024" s="21">
        <v>32</v>
      </c>
      <c r="K7024" s="87">
        <v>10</v>
      </c>
      <c r="L7024" s="87">
        <v>0</v>
      </c>
      <c r="M7024" s="87">
        <v>0</v>
      </c>
      <c r="N7024" s="25">
        <v>0</v>
      </c>
      <c r="O7024" s="32">
        <v>5.5E-2</v>
      </c>
      <c r="P7024" s="8" t="s">
        <v>99</v>
      </c>
    </row>
    <row r="7025" spans="1:16" ht="84" x14ac:dyDescent="0.25">
      <c r="A7025" s="19">
        <v>43391</v>
      </c>
      <c r="B7025" s="82"/>
      <c r="C7025" s="82">
        <v>2018</v>
      </c>
      <c r="D7025" s="82" t="s">
        <v>115</v>
      </c>
      <c r="E7025" s="82" t="s">
        <v>116</v>
      </c>
      <c r="F7025" s="36" t="s">
        <v>75</v>
      </c>
      <c r="G7025" s="82" t="s">
        <v>9556</v>
      </c>
      <c r="H7025" s="82" t="s">
        <v>9557</v>
      </c>
      <c r="I7025" s="87">
        <v>12</v>
      </c>
      <c r="J7025" s="21">
        <v>24</v>
      </c>
      <c r="K7025" s="87">
        <v>0</v>
      </c>
      <c r="L7025" s="87">
        <v>0</v>
      </c>
      <c r="M7025" s="87">
        <v>0</v>
      </c>
      <c r="N7025" s="25">
        <v>0</v>
      </c>
      <c r="O7025" s="32">
        <v>0.65459999999999996</v>
      </c>
      <c r="P7025" s="8" t="s">
        <v>99</v>
      </c>
    </row>
    <row r="7026" spans="1:16" ht="144" x14ac:dyDescent="0.25">
      <c r="A7026" s="19">
        <v>43392</v>
      </c>
      <c r="B7026" s="19">
        <v>43392</v>
      </c>
      <c r="C7026" s="82">
        <v>2018</v>
      </c>
      <c r="D7026" s="82" t="s">
        <v>104</v>
      </c>
      <c r="E7026" s="11" t="s">
        <v>276</v>
      </c>
      <c r="F7026" s="36" t="s">
        <v>36</v>
      </c>
      <c r="G7026" s="82" t="s">
        <v>9558</v>
      </c>
      <c r="H7026" s="82" t="s">
        <v>9559</v>
      </c>
      <c r="I7026" s="20">
        <v>0</v>
      </c>
      <c r="J7026" s="21">
        <v>215</v>
      </c>
      <c r="K7026" s="20">
        <v>58</v>
      </c>
      <c r="L7026" s="20">
        <v>0</v>
      </c>
      <c r="M7026" s="20">
        <v>0</v>
      </c>
      <c r="N7026" s="25">
        <v>0</v>
      </c>
      <c r="O7026" s="32">
        <v>3.3911241790000002</v>
      </c>
      <c r="P7026" s="36" t="s">
        <v>4834</v>
      </c>
    </row>
    <row r="7027" spans="1:16" x14ac:dyDescent="0.25">
      <c r="A7027" s="22">
        <v>43392</v>
      </c>
      <c r="B7027" s="82"/>
      <c r="C7027" s="82">
        <v>2018</v>
      </c>
      <c r="D7027" s="11" t="s">
        <v>34</v>
      </c>
      <c r="E7027" s="82" t="s">
        <v>35</v>
      </c>
      <c r="F7027" s="36" t="s">
        <v>36</v>
      </c>
      <c r="G7027" s="82">
        <v>1</v>
      </c>
      <c r="H7027" s="11" t="s">
        <v>9560</v>
      </c>
      <c r="I7027" s="86">
        <v>0</v>
      </c>
      <c r="J7027" s="86">
        <v>0</v>
      </c>
      <c r="K7027" s="86">
        <v>0</v>
      </c>
      <c r="L7027" s="86">
        <v>0</v>
      </c>
      <c r="M7027" s="86">
        <v>0</v>
      </c>
      <c r="N7027" s="25">
        <v>0</v>
      </c>
      <c r="O7027" s="33">
        <v>3.0794161561428575</v>
      </c>
      <c r="P7027" s="8" t="s">
        <v>298</v>
      </c>
    </row>
    <row r="7028" spans="1:16" ht="396" x14ac:dyDescent="0.25">
      <c r="A7028" s="19">
        <v>43393</v>
      </c>
      <c r="B7028" s="82"/>
      <c r="C7028" s="82">
        <v>2018</v>
      </c>
      <c r="D7028" s="11" t="s">
        <v>34</v>
      </c>
      <c r="E7028" s="82" t="s">
        <v>35</v>
      </c>
      <c r="F7028" s="82" t="s">
        <v>92</v>
      </c>
      <c r="G7028" s="82" t="s">
        <v>9561</v>
      </c>
      <c r="H7028" s="82" t="s">
        <v>9562</v>
      </c>
      <c r="I7028" s="87">
        <v>0</v>
      </c>
      <c r="J7028" s="21">
        <v>398</v>
      </c>
      <c r="K7028" s="87">
        <v>99</v>
      </c>
      <c r="L7028" s="87">
        <v>0</v>
      </c>
      <c r="M7028" s="87">
        <v>0</v>
      </c>
      <c r="N7028" s="25">
        <v>0</v>
      </c>
      <c r="O7028" s="32">
        <v>68.07642315999999</v>
      </c>
      <c r="P7028" s="36" t="s">
        <v>4834</v>
      </c>
    </row>
    <row r="7029" spans="1:16" ht="84" x14ac:dyDescent="0.25">
      <c r="A7029" s="19">
        <v>43393</v>
      </c>
      <c r="B7029" s="82"/>
      <c r="C7029" s="82">
        <v>2018</v>
      </c>
      <c r="D7029" s="82" t="s">
        <v>115</v>
      </c>
      <c r="E7029" s="82" t="s">
        <v>116</v>
      </c>
      <c r="F7029" s="36" t="s">
        <v>28</v>
      </c>
      <c r="G7029" s="82" t="s">
        <v>228</v>
      </c>
      <c r="H7029" s="82" t="s">
        <v>9563</v>
      </c>
      <c r="I7029" s="87">
        <v>0</v>
      </c>
      <c r="J7029" s="21">
        <v>3</v>
      </c>
      <c r="K7029" s="87">
        <v>0</v>
      </c>
      <c r="L7029" s="87">
        <v>0</v>
      </c>
      <c r="M7029" s="87">
        <v>0</v>
      </c>
      <c r="N7029" s="25">
        <v>0</v>
      </c>
      <c r="O7029" s="32">
        <v>0.45169779160159362</v>
      </c>
      <c r="P7029" s="8" t="s">
        <v>99</v>
      </c>
    </row>
    <row r="7030" spans="1:16" ht="132" x14ac:dyDescent="0.25">
      <c r="A7030" s="19">
        <v>43394</v>
      </c>
      <c r="B7030" s="82"/>
      <c r="C7030" s="82">
        <v>2018</v>
      </c>
      <c r="D7030" s="11" t="s">
        <v>34</v>
      </c>
      <c r="E7030" s="82" t="s">
        <v>35</v>
      </c>
      <c r="F7030" s="36" t="s">
        <v>75</v>
      </c>
      <c r="G7030" s="82" t="s">
        <v>1553</v>
      </c>
      <c r="H7030" s="82" t="s">
        <v>9564</v>
      </c>
      <c r="I7030" s="87">
        <v>0</v>
      </c>
      <c r="J7030" s="21">
        <v>53</v>
      </c>
      <c r="K7030" s="87">
        <v>15</v>
      </c>
      <c r="L7030" s="87">
        <v>0</v>
      </c>
      <c r="M7030" s="87">
        <v>0</v>
      </c>
      <c r="N7030" s="25">
        <v>0</v>
      </c>
      <c r="O7030" s="32">
        <v>0.3609</v>
      </c>
      <c r="P7030" s="8" t="s">
        <v>99</v>
      </c>
    </row>
    <row r="7031" spans="1:16" x14ac:dyDescent="0.25">
      <c r="A7031" s="22">
        <v>43394</v>
      </c>
      <c r="B7031" s="82"/>
      <c r="C7031" s="82">
        <v>2018</v>
      </c>
      <c r="D7031" s="11" t="s">
        <v>34</v>
      </c>
      <c r="E7031" s="82" t="s">
        <v>35</v>
      </c>
      <c r="F7031" s="36" t="s">
        <v>75</v>
      </c>
      <c r="G7031" s="82" t="s">
        <v>272</v>
      </c>
      <c r="H7031" s="82" t="s">
        <v>9565</v>
      </c>
      <c r="I7031" s="86">
        <v>0</v>
      </c>
      <c r="J7031" s="86">
        <v>0</v>
      </c>
      <c r="K7031" s="86">
        <v>0</v>
      </c>
      <c r="L7031" s="86">
        <v>0</v>
      </c>
      <c r="M7031" s="86">
        <v>0</v>
      </c>
      <c r="N7031" s="25">
        <v>0</v>
      </c>
      <c r="O7031" s="33">
        <v>7.2069109526360542</v>
      </c>
      <c r="P7031" s="8" t="s">
        <v>298</v>
      </c>
    </row>
    <row r="7032" spans="1:16" ht="96" x14ac:dyDescent="0.25">
      <c r="A7032" s="19">
        <v>43395</v>
      </c>
      <c r="B7032" s="82"/>
      <c r="C7032" s="82">
        <v>2018</v>
      </c>
      <c r="D7032" s="82" t="s">
        <v>13</v>
      </c>
      <c r="E7032" s="82" t="s">
        <v>112</v>
      </c>
      <c r="F7032" s="36" t="s">
        <v>165</v>
      </c>
      <c r="G7032" s="82" t="s">
        <v>8628</v>
      </c>
      <c r="H7032" s="82" t="s">
        <v>9566</v>
      </c>
      <c r="I7032" s="87">
        <v>0</v>
      </c>
      <c r="J7032" s="21">
        <v>2000</v>
      </c>
      <c r="K7032" s="87">
        <v>0</v>
      </c>
      <c r="L7032" s="87">
        <v>0</v>
      </c>
      <c r="M7032" s="87">
        <v>0</v>
      </c>
      <c r="N7032" s="25">
        <v>0</v>
      </c>
      <c r="O7032" s="32">
        <v>8.9999999999999998E-4</v>
      </c>
      <c r="P7032" s="8" t="s">
        <v>99</v>
      </c>
    </row>
    <row r="7033" spans="1:16" ht="72" x14ac:dyDescent="0.25">
      <c r="A7033" s="19">
        <v>43396</v>
      </c>
      <c r="B7033" s="82"/>
      <c r="C7033" s="82">
        <v>2018</v>
      </c>
      <c r="D7033" s="11" t="s">
        <v>34</v>
      </c>
      <c r="E7033" s="82" t="s">
        <v>67</v>
      </c>
      <c r="F7033" s="36" t="s">
        <v>59</v>
      </c>
      <c r="G7033" s="82" t="s">
        <v>9567</v>
      </c>
      <c r="H7033" s="82" t="s">
        <v>9568</v>
      </c>
      <c r="I7033" s="87">
        <v>2</v>
      </c>
      <c r="J7033" s="21">
        <v>103511</v>
      </c>
      <c r="K7033" s="87">
        <v>893</v>
      </c>
      <c r="L7033" s="87">
        <v>97</v>
      </c>
      <c r="M7033" s="87">
        <v>1</v>
      </c>
      <c r="N7033" s="25">
        <v>0</v>
      </c>
      <c r="O7033" s="32">
        <v>1641.0436414000001</v>
      </c>
      <c r="P7033" s="8" t="s">
        <v>38</v>
      </c>
    </row>
    <row r="7034" spans="1:16" ht="96" x14ac:dyDescent="0.25">
      <c r="A7034" s="19">
        <v>43396</v>
      </c>
      <c r="B7034" s="82"/>
      <c r="C7034" s="82">
        <v>2018</v>
      </c>
      <c r="D7034" s="11" t="s">
        <v>34</v>
      </c>
      <c r="E7034" s="82" t="s">
        <v>67</v>
      </c>
      <c r="F7034" s="82" t="s">
        <v>77</v>
      </c>
      <c r="G7034" s="82" t="s">
        <v>9569</v>
      </c>
      <c r="H7034" s="82" t="s">
        <v>9570</v>
      </c>
      <c r="I7034" s="87">
        <v>7</v>
      </c>
      <c r="J7034" s="21">
        <v>132044</v>
      </c>
      <c r="K7034" s="21">
        <v>4141</v>
      </c>
      <c r="L7034" s="87">
        <v>666</v>
      </c>
      <c r="M7034" s="87">
        <v>17</v>
      </c>
      <c r="N7034" s="25">
        <v>0</v>
      </c>
      <c r="O7034" s="32">
        <v>1986.3809857085996</v>
      </c>
      <c r="P7034" s="8" t="s">
        <v>38</v>
      </c>
    </row>
    <row r="7035" spans="1:16" ht="72" x14ac:dyDescent="0.25">
      <c r="A7035" s="19">
        <v>43396</v>
      </c>
      <c r="B7035" s="82"/>
      <c r="C7035" s="82">
        <v>2018</v>
      </c>
      <c r="D7035" s="82" t="s">
        <v>115</v>
      </c>
      <c r="E7035" s="82" t="s">
        <v>116</v>
      </c>
      <c r="F7035" s="36" t="s">
        <v>51</v>
      </c>
      <c r="G7035" s="82" t="s">
        <v>5902</v>
      </c>
      <c r="H7035" s="82" t="s">
        <v>9571</v>
      </c>
      <c r="I7035" s="87">
        <v>0</v>
      </c>
      <c r="J7035" s="21">
        <v>33</v>
      </c>
      <c r="K7035" s="87">
        <v>0</v>
      </c>
      <c r="L7035" s="87">
        <v>0</v>
      </c>
      <c r="M7035" s="87">
        <v>0</v>
      </c>
      <c r="N7035" s="25">
        <v>0</v>
      </c>
      <c r="O7035" s="32">
        <v>0.6744</v>
      </c>
      <c r="P7035" s="8" t="s">
        <v>99</v>
      </c>
    </row>
    <row r="7036" spans="1:16" x14ac:dyDescent="0.25">
      <c r="A7036" s="22">
        <v>43396</v>
      </c>
      <c r="B7036" s="82"/>
      <c r="C7036" s="82">
        <v>2018</v>
      </c>
      <c r="D7036" s="11" t="s">
        <v>34</v>
      </c>
      <c r="E7036" s="82" t="s">
        <v>35</v>
      </c>
      <c r="F7036" s="36" t="s">
        <v>24</v>
      </c>
      <c r="G7036" s="88">
        <v>3</v>
      </c>
      <c r="H7036" s="11" t="s">
        <v>9572</v>
      </c>
      <c r="I7036" s="86">
        <v>0</v>
      </c>
      <c r="J7036" s="86">
        <v>0</v>
      </c>
      <c r="K7036" s="86">
        <v>0</v>
      </c>
      <c r="L7036" s="86">
        <v>0</v>
      </c>
      <c r="M7036" s="86">
        <v>0</v>
      </c>
      <c r="N7036" s="25">
        <v>0</v>
      </c>
      <c r="O7036" s="33">
        <v>8.7095318766666665</v>
      </c>
      <c r="P7036" s="8" t="s">
        <v>298</v>
      </c>
    </row>
    <row r="7037" spans="1:16" x14ac:dyDescent="0.25">
      <c r="A7037" s="22">
        <v>43396</v>
      </c>
      <c r="B7037" s="82"/>
      <c r="C7037" s="82">
        <v>2018</v>
      </c>
      <c r="D7037" s="11" t="s">
        <v>34</v>
      </c>
      <c r="E7037" s="82" t="s">
        <v>50</v>
      </c>
      <c r="F7037" s="36" t="s">
        <v>47</v>
      </c>
      <c r="G7037" s="82">
        <v>1</v>
      </c>
      <c r="H7037" s="82" t="s">
        <v>9573</v>
      </c>
      <c r="I7037" s="86">
        <v>0</v>
      </c>
      <c r="J7037" s="86">
        <v>0</v>
      </c>
      <c r="K7037" s="86">
        <v>0</v>
      </c>
      <c r="L7037" s="86">
        <v>0</v>
      </c>
      <c r="M7037" s="86">
        <v>0</v>
      </c>
      <c r="N7037" s="25">
        <v>0</v>
      </c>
      <c r="O7037" s="33">
        <v>5.7328701366666666</v>
      </c>
      <c r="P7037" s="8" t="s">
        <v>298</v>
      </c>
    </row>
    <row r="7038" spans="1:16" ht="84" x14ac:dyDescent="0.25">
      <c r="A7038" s="19">
        <v>43397</v>
      </c>
      <c r="B7038" s="82"/>
      <c r="C7038" s="82">
        <v>2018</v>
      </c>
      <c r="D7038" s="82" t="s">
        <v>115</v>
      </c>
      <c r="E7038" s="82" t="s">
        <v>116</v>
      </c>
      <c r="F7038" s="82" t="s">
        <v>77</v>
      </c>
      <c r="G7038" s="82" t="s">
        <v>9187</v>
      </c>
      <c r="H7038" s="82" t="s">
        <v>9574</v>
      </c>
      <c r="I7038" s="87">
        <v>8</v>
      </c>
      <c r="J7038" s="21">
        <v>34</v>
      </c>
      <c r="K7038" s="87">
        <v>0</v>
      </c>
      <c r="L7038" s="87">
        <v>0</v>
      </c>
      <c r="M7038" s="87">
        <v>0</v>
      </c>
      <c r="N7038" s="25">
        <v>0</v>
      </c>
      <c r="O7038" s="32">
        <v>0.20738999999999999</v>
      </c>
      <c r="P7038" s="8" t="s">
        <v>99</v>
      </c>
    </row>
    <row r="7039" spans="1:16" ht="84" x14ac:dyDescent="0.25">
      <c r="A7039" s="19">
        <v>43397</v>
      </c>
      <c r="B7039" s="82"/>
      <c r="C7039" s="82">
        <v>2018</v>
      </c>
      <c r="D7039" s="82" t="s">
        <v>115</v>
      </c>
      <c r="E7039" s="82" t="s">
        <v>116</v>
      </c>
      <c r="F7039" s="36" t="s">
        <v>19</v>
      </c>
      <c r="G7039" s="82" t="s">
        <v>1282</v>
      </c>
      <c r="H7039" s="82" t="s">
        <v>9575</v>
      </c>
      <c r="I7039" s="87">
        <v>0</v>
      </c>
      <c r="J7039" s="21">
        <v>15</v>
      </c>
      <c r="K7039" s="87">
        <v>0</v>
      </c>
      <c r="L7039" s="87">
        <v>0</v>
      </c>
      <c r="M7039" s="87">
        <v>0</v>
      </c>
      <c r="N7039" s="25">
        <v>0</v>
      </c>
      <c r="O7039" s="32">
        <v>0.12984000000000001</v>
      </c>
      <c r="P7039" s="8" t="s">
        <v>99</v>
      </c>
    </row>
    <row r="7040" spans="1:16" ht="84" x14ac:dyDescent="0.25">
      <c r="A7040" s="19">
        <v>43399</v>
      </c>
      <c r="B7040" s="82"/>
      <c r="C7040" s="82">
        <v>2018</v>
      </c>
      <c r="D7040" s="82" t="s">
        <v>115</v>
      </c>
      <c r="E7040" s="82" t="s">
        <v>116</v>
      </c>
      <c r="F7040" s="36" t="s">
        <v>57</v>
      </c>
      <c r="G7040" s="82" t="s">
        <v>235</v>
      </c>
      <c r="H7040" s="82" t="s">
        <v>9576</v>
      </c>
      <c r="I7040" s="87">
        <v>0</v>
      </c>
      <c r="J7040" s="21">
        <v>3</v>
      </c>
      <c r="K7040" s="87">
        <v>0</v>
      </c>
      <c r="L7040" s="87">
        <v>0</v>
      </c>
      <c r="M7040" s="87">
        <v>0</v>
      </c>
      <c r="N7040" s="25">
        <v>0</v>
      </c>
      <c r="O7040" s="32">
        <v>0.828237</v>
      </c>
      <c r="P7040" s="8" t="s">
        <v>99</v>
      </c>
    </row>
    <row r="7041" spans="1:16" ht="96" x14ac:dyDescent="0.25">
      <c r="A7041" s="19">
        <v>43399</v>
      </c>
      <c r="B7041" s="82"/>
      <c r="C7041" s="82">
        <v>2018</v>
      </c>
      <c r="D7041" s="82" t="s">
        <v>115</v>
      </c>
      <c r="E7041" s="82" t="s">
        <v>116</v>
      </c>
      <c r="F7041" s="36" t="s">
        <v>30</v>
      </c>
      <c r="G7041" s="82" t="s">
        <v>8550</v>
      </c>
      <c r="H7041" s="82" t="s">
        <v>9577</v>
      </c>
      <c r="I7041" s="87">
        <v>0</v>
      </c>
      <c r="J7041" s="21">
        <v>17</v>
      </c>
      <c r="K7041" s="87">
        <v>0</v>
      </c>
      <c r="L7041" s="87">
        <v>0</v>
      </c>
      <c r="M7041" s="87">
        <v>0</v>
      </c>
      <c r="N7041" s="25">
        <v>0</v>
      </c>
      <c r="O7041" s="32">
        <v>0.52499399999999996</v>
      </c>
      <c r="P7041" s="8" t="s">
        <v>99</v>
      </c>
    </row>
    <row r="7042" spans="1:16" ht="84" x14ac:dyDescent="0.25">
      <c r="A7042" s="19">
        <v>43400</v>
      </c>
      <c r="B7042" s="82"/>
      <c r="C7042" s="82">
        <v>2018</v>
      </c>
      <c r="D7042" s="82" t="s">
        <v>13</v>
      </c>
      <c r="E7042" s="82" t="s">
        <v>112</v>
      </c>
      <c r="F7042" s="36" t="s">
        <v>44</v>
      </c>
      <c r="G7042" s="82" t="s">
        <v>44</v>
      </c>
      <c r="H7042" s="82" t="s">
        <v>9578</v>
      </c>
      <c r="I7042" s="87">
        <v>0</v>
      </c>
      <c r="J7042" s="21">
        <v>100</v>
      </c>
      <c r="K7042" s="87">
        <v>0</v>
      </c>
      <c r="L7042" s="87">
        <v>0</v>
      </c>
      <c r="M7042" s="87">
        <v>0</v>
      </c>
      <c r="N7042" s="25">
        <v>0</v>
      </c>
      <c r="O7042" s="32">
        <v>0.01</v>
      </c>
      <c r="P7042" s="8" t="s">
        <v>99</v>
      </c>
    </row>
    <row r="7043" spans="1:16" ht="96" x14ac:dyDescent="0.25">
      <c r="A7043" s="19">
        <v>43400</v>
      </c>
      <c r="B7043" s="82"/>
      <c r="C7043" s="82">
        <v>2018</v>
      </c>
      <c r="D7043" s="82" t="s">
        <v>115</v>
      </c>
      <c r="E7043" s="82" t="s">
        <v>116</v>
      </c>
      <c r="F7043" s="36" t="s">
        <v>51</v>
      </c>
      <c r="G7043" s="82" t="s">
        <v>9579</v>
      </c>
      <c r="H7043" s="82" t="s">
        <v>9580</v>
      </c>
      <c r="I7043" s="87">
        <v>1</v>
      </c>
      <c r="J7043" s="21">
        <v>8</v>
      </c>
      <c r="K7043" s="87">
        <v>0</v>
      </c>
      <c r="L7043" s="87">
        <v>0</v>
      </c>
      <c r="M7043" s="87">
        <v>0</v>
      </c>
      <c r="N7043" s="25">
        <v>0</v>
      </c>
      <c r="O7043" s="32">
        <v>1.8945000000000001</v>
      </c>
      <c r="P7043" s="8" t="s">
        <v>99</v>
      </c>
    </row>
    <row r="7044" spans="1:16" ht="132" x14ac:dyDescent="0.25">
      <c r="A7044" s="19">
        <v>43402</v>
      </c>
      <c r="B7044" s="82"/>
      <c r="C7044" s="82">
        <v>2018</v>
      </c>
      <c r="D7044" s="82" t="s">
        <v>115</v>
      </c>
      <c r="E7044" s="82" t="s">
        <v>116</v>
      </c>
      <c r="F7044" s="36" t="s">
        <v>57</v>
      </c>
      <c r="G7044" s="82" t="s">
        <v>2461</v>
      </c>
      <c r="H7044" s="82" t="s">
        <v>9581</v>
      </c>
      <c r="I7044" s="87">
        <v>3</v>
      </c>
      <c r="J7044" s="21">
        <v>7</v>
      </c>
      <c r="K7044" s="87">
        <v>0</v>
      </c>
      <c r="L7044" s="87">
        <v>0</v>
      </c>
      <c r="M7044" s="87">
        <v>0</v>
      </c>
      <c r="N7044" s="25">
        <v>0</v>
      </c>
      <c r="O7044" s="32">
        <v>0.10821</v>
      </c>
      <c r="P7044" s="8" t="s">
        <v>99</v>
      </c>
    </row>
    <row r="7045" spans="1:16" ht="72" x14ac:dyDescent="0.25">
      <c r="A7045" s="19">
        <v>43403</v>
      </c>
      <c r="B7045" s="82"/>
      <c r="C7045" s="82">
        <v>2018</v>
      </c>
      <c r="D7045" s="82" t="s">
        <v>115</v>
      </c>
      <c r="E7045" s="82" t="s">
        <v>116</v>
      </c>
      <c r="F7045" s="36" t="s">
        <v>19</v>
      </c>
      <c r="G7045" s="82" t="s">
        <v>9246</v>
      </c>
      <c r="H7045" s="82" t="s">
        <v>9582</v>
      </c>
      <c r="I7045" s="87">
        <v>0</v>
      </c>
      <c r="J7045" s="21">
        <v>2</v>
      </c>
      <c r="K7045" s="87">
        <v>0</v>
      </c>
      <c r="L7045" s="87">
        <v>0</v>
      </c>
      <c r="M7045" s="87">
        <v>0</v>
      </c>
      <c r="N7045" s="25">
        <v>0</v>
      </c>
      <c r="O7045" s="32">
        <v>3.9690000000000003E-2</v>
      </c>
      <c r="P7045" s="8" t="s">
        <v>99</v>
      </c>
    </row>
    <row r="7046" spans="1:16" ht="192" x14ac:dyDescent="0.25">
      <c r="A7046" s="19">
        <v>43404</v>
      </c>
      <c r="B7046" s="82"/>
      <c r="C7046" s="82">
        <v>2018</v>
      </c>
      <c r="D7046" s="82" t="s">
        <v>13</v>
      </c>
      <c r="E7046" s="82" t="s">
        <v>149</v>
      </c>
      <c r="F7046" s="36" t="s">
        <v>75</v>
      </c>
      <c r="G7046" s="82" t="s">
        <v>379</v>
      </c>
      <c r="H7046" s="82" t="s">
        <v>9583</v>
      </c>
      <c r="I7046" s="87">
        <v>0</v>
      </c>
      <c r="J7046" s="87">
        <v>0</v>
      </c>
      <c r="K7046" s="87">
        <v>0</v>
      </c>
      <c r="L7046" s="87">
        <v>0</v>
      </c>
      <c r="M7046" s="87">
        <v>0</v>
      </c>
      <c r="N7046" s="25">
        <v>0</v>
      </c>
      <c r="O7046" s="32">
        <v>0.51233039690958893</v>
      </c>
      <c r="P7046" s="8" t="s">
        <v>99</v>
      </c>
    </row>
    <row r="7047" spans="1:16" ht="108" x14ac:dyDescent="0.25">
      <c r="A7047" s="19">
        <v>43405</v>
      </c>
      <c r="B7047" s="82"/>
      <c r="C7047" s="82">
        <v>2018</v>
      </c>
      <c r="D7047" s="82" t="s">
        <v>13</v>
      </c>
      <c r="E7047" s="82" t="s">
        <v>149</v>
      </c>
      <c r="F7047" s="82" t="s">
        <v>598</v>
      </c>
      <c r="G7047" s="82" t="s">
        <v>1246</v>
      </c>
      <c r="H7047" s="82" t="s">
        <v>9584</v>
      </c>
      <c r="I7047" s="87">
        <v>0</v>
      </c>
      <c r="J7047" s="21">
        <v>15</v>
      </c>
      <c r="K7047" s="87">
        <v>0</v>
      </c>
      <c r="L7047" s="87">
        <v>0</v>
      </c>
      <c r="M7047" s="87">
        <v>0</v>
      </c>
      <c r="N7047" s="25">
        <v>0</v>
      </c>
      <c r="O7047" s="32">
        <v>3.68E-4</v>
      </c>
      <c r="P7047" s="8" t="s">
        <v>99</v>
      </c>
    </row>
    <row r="7048" spans="1:16" ht="60" x14ac:dyDescent="0.25">
      <c r="A7048" s="19">
        <v>43405</v>
      </c>
      <c r="B7048" s="82"/>
      <c r="C7048" s="82">
        <v>2018</v>
      </c>
      <c r="D7048" s="82" t="s">
        <v>115</v>
      </c>
      <c r="E7048" s="82" t="s">
        <v>116</v>
      </c>
      <c r="F7048" s="36" t="s">
        <v>51</v>
      </c>
      <c r="G7048" s="82" t="s">
        <v>310</v>
      </c>
      <c r="H7048" s="82" t="s">
        <v>9585</v>
      </c>
      <c r="I7048" s="87">
        <v>0</v>
      </c>
      <c r="J7048" s="21">
        <v>7</v>
      </c>
      <c r="K7048" s="87">
        <v>0</v>
      </c>
      <c r="L7048" s="87">
        <v>0</v>
      </c>
      <c r="M7048" s="87">
        <v>0</v>
      </c>
      <c r="N7048" s="25">
        <v>0</v>
      </c>
      <c r="O7048" s="32">
        <v>7.1474700000000002E-2</v>
      </c>
      <c r="P7048" s="8" t="s">
        <v>99</v>
      </c>
    </row>
    <row r="7049" spans="1:16" ht="108" x14ac:dyDescent="0.25">
      <c r="A7049" s="19">
        <v>43406</v>
      </c>
      <c r="B7049" s="82"/>
      <c r="C7049" s="82">
        <v>2018</v>
      </c>
      <c r="D7049" s="11" t="s">
        <v>34</v>
      </c>
      <c r="E7049" s="82" t="s">
        <v>35</v>
      </c>
      <c r="F7049" s="36" t="s">
        <v>15</v>
      </c>
      <c r="G7049" s="82" t="s">
        <v>994</v>
      </c>
      <c r="H7049" s="82" t="s">
        <v>9586</v>
      </c>
      <c r="I7049" s="87">
        <v>2</v>
      </c>
      <c r="J7049" s="21">
        <v>2</v>
      </c>
      <c r="K7049" s="87">
        <v>0</v>
      </c>
      <c r="L7049" s="87">
        <v>0</v>
      </c>
      <c r="M7049" s="87">
        <v>0</v>
      </c>
      <c r="N7049" s="25">
        <v>0</v>
      </c>
      <c r="O7049" s="32">
        <v>3.9690000000000003E-2</v>
      </c>
      <c r="P7049" s="8" t="s">
        <v>99</v>
      </c>
    </row>
    <row r="7050" spans="1:16" ht="96" x14ac:dyDescent="0.25">
      <c r="A7050" s="19">
        <v>43406</v>
      </c>
      <c r="B7050" s="82"/>
      <c r="C7050" s="82">
        <v>2018</v>
      </c>
      <c r="D7050" s="82" t="s">
        <v>13</v>
      </c>
      <c r="E7050" s="82" t="s">
        <v>112</v>
      </c>
      <c r="F7050" s="36" t="s">
        <v>62</v>
      </c>
      <c r="G7050" s="82" t="s">
        <v>611</v>
      </c>
      <c r="H7050" s="82" t="s">
        <v>9587</v>
      </c>
      <c r="I7050" s="87">
        <v>0</v>
      </c>
      <c r="J7050" s="21">
        <v>42</v>
      </c>
      <c r="K7050" s="87">
        <v>0</v>
      </c>
      <c r="L7050" s="87">
        <v>0</v>
      </c>
      <c r="M7050" s="87">
        <v>0</v>
      </c>
      <c r="N7050" s="25">
        <v>0</v>
      </c>
      <c r="O7050" s="32">
        <v>0.61727463558926132</v>
      </c>
      <c r="P7050" s="8" t="s">
        <v>99</v>
      </c>
    </row>
    <row r="7051" spans="1:16" ht="60" x14ac:dyDescent="0.25">
      <c r="A7051" s="19">
        <v>43407</v>
      </c>
      <c r="B7051" s="82"/>
      <c r="C7051" s="82">
        <v>2018</v>
      </c>
      <c r="D7051" s="82" t="s">
        <v>115</v>
      </c>
      <c r="E7051" s="82" t="s">
        <v>116</v>
      </c>
      <c r="F7051" s="36" t="s">
        <v>55</v>
      </c>
      <c r="G7051" s="82" t="s">
        <v>1039</v>
      </c>
      <c r="H7051" s="82" t="s">
        <v>9588</v>
      </c>
      <c r="I7051" s="87">
        <v>2</v>
      </c>
      <c r="J7051" s="21">
        <v>21</v>
      </c>
      <c r="K7051" s="87">
        <v>0</v>
      </c>
      <c r="L7051" s="87">
        <v>0</v>
      </c>
      <c r="M7051" s="87">
        <v>0</v>
      </c>
      <c r="N7051" s="25">
        <v>0</v>
      </c>
      <c r="O7051" s="32">
        <v>1.1852909100000002</v>
      </c>
      <c r="P7051" s="8" t="s">
        <v>99</v>
      </c>
    </row>
    <row r="7052" spans="1:16" ht="72" x14ac:dyDescent="0.25">
      <c r="A7052" s="19">
        <v>43407</v>
      </c>
      <c r="B7052" s="82"/>
      <c r="C7052" s="82">
        <v>2018</v>
      </c>
      <c r="D7052" s="82" t="s">
        <v>115</v>
      </c>
      <c r="E7052" s="82" t="s">
        <v>116</v>
      </c>
      <c r="F7052" s="36" t="s">
        <v>47</v>
      </c>
      <c r="G7052" s="82" t="s">
        <v>629</v>
      </c>
      <c r="H7052" s="82" t="s">
        <v>9589</v>
      </c>
      <c r="I7052" s="87">
        <v>2</v>
      </c>
      <c r="J7052" s="21">
        <v>17</v>
      </c>
      <c r="K7052" s="87">
        <v>0</v>
      </c>
      <c r="L7052" s="87">
        <v>0</v>
      </c>
      <c r="M7052" s="87">
        <v>0</v>
      </c>
      <c r="N7052" s="25">
        <v>0</v>
      </c>
      <c r="O7052" s="32">
        <v>1.6782303488372095</v>
      </c>
      <c r="P7052" s="8" t="s">
        <v>99</v>
      </c>
    </row>
    <row r="7053" spans="1:16" ht="72" x14ac:dyDescent="0.25">
      <c r="A7053" s="19">
        <v>43409</v>
      </c>
      <c r="B7053" s="82"/>
      <c r="C7053" s="82">
        <v>2018</v>
      </c>
      <c r="D7053" s="82" t="s">
        <v>115</v>
      </c>
      <c r="E7053" s="82" t="s">
        <v>116</v>
      </c>
      <c r="F7053" s="36" t="s">
        <v>36</v>
      </c>
      <c r="G7053" s="82" t="s">
        <v>9590</v>
      </c>
      <c r="H7053" s="82" t="s">
        <v>9591</v>
      </c>
      <c r="I7053" s="87">
        <v>0</v>
      </c>
      <c r="J7053" s="21">
        <v>2</v>
      </c>
      <c r="K7053" s="87">
        <v>0</v>
      </c>
      <c r="L7053" s="87">
        <v>0</v>
      </c>
      <c r="M7053" s="87">
        <v>0</v>
      </c>
      <c r="N7053" s="25">
        <v>0</v>
      </c>
      <c r="O7053" s="32">
        <v>4.4917779160159359</v>
      </c>
      <c r="P7053" s="8" t="s">
        <v>99</v>
      </c>
    </row>
    <row r="7054" spans="1:16" ht="84" x14ac:dyDescent="0.25">
      <c r="A7054" s="19">
        <v>43409</v>
      </c>
      <c r="B7054" s="82"/>
      <c r="C7054" s="82">
        <v>2018</v>
      </c>
      <c r="D7054" s="82" t="s">
        <v>115</v>
      </c>
      <c r="E7054" s="82" t="s">
        <v>116</v>
      </c>
      <c r="F7054" s="36" t="s">
        <v>19</v>
      </c>
      <c r="G7054" s="82" t="s">
        <v>1970</v>
      </c>
      <c r="H7054" s="82" t="s">
        <v>9592</v>
      </c>
      <c r="I7054" s="87">
        <v>0</v>
      </c>
      <c r="J7054" s="21">
        <v>17</v>
      </c>
      <c r="K7054" s="87">
        <v>0</v>
      </c>
      <c r="L7054" s="87">
        <v>0</v>
      </c>
      <c r="M7054" s="87">
        <v>0</v>
      </c>
      <c r="N7054" s="25">
        <v>0</v>
      </c>
      <c r="O7054" s="32">
        <v>0.11852909100000002</v>
      </c>
      <c r="P7054" s="8" t="s">
        <v>99</v>
      </c>
    </row>
    <row r="7055" spans="1:16" ht="96" x14ac:dyDescent="0.25">
      <c r="A7055" s="19">
        <v>43409</v>
      </c>
      <c r="B7055" s="82"/>
      <c r="C7055" s="82">
        <v>2018</v>
      </c>
      <c r="D7055" s="82" t="s">
        <v>115</v>
      </c>
      <c r="E7055" s="82" t="s">
        <v>116</v>
      </c>
      <c r="F7055" s="36" t="s">
        <v>19</v>
      </c>
      <c r="G7055" s="82" t="s">
        <v>681</v>
      </c>
      <c r="H7055" s="82" t="s">
        <v>9593</v>
      </c>
      <c r="I7055" s="87">
        <v>0</v>
      </c>
      <c r="J7055" s="21">
        <v>50</v>
      </c>
      <c r="K7055" s="87">
        <v>1</v>
      </c>
      <c r="L7055" s="87">
        <v>0</v>
      </c>
      <c r="M7055" s="87">
        <v>0</v>
      </c>
      <c r="N7055" s="25">
        <v>0</v>
      </c>
      <c r="O7055" s="32">
        <v>7.0419999999999996E-2</v>
      </c>
      <c r="P7055" s="8" t="s">
        <v>99</v>
      </c>
    </row>
    <row r="7056" spans="1:16" ht="60" x14ac:dyDescent="0.25">
      <c r="A7056" s="19">
        <v>43412</v>
      </c>
      <c r="B7056" s="82"/>
      <c r="C7056" s="82">
        <v>2018</v>
      </c>
      <c r="D7056" s="82" t="s">
        <v>115</v>
      </c>
      <c r="E7056" s="82" t="s">
        <v>116</v>
      </c>
      <c r="F7056" s="36" t="s">
        <v>19</v>
      </c>
      <c r="G7056" s="82" t="s">
        <v>8849</v>
      </c>
      <c r="H7056" s="82" t="s">
        <v>9594</v>
      </c>
      <c r="I7056" s="87">
        <v>0</v>
      </c>
      <c r="J7056" s="21">
        <v>25</v>
      </c>
      <c r="K7056" s="87">
        <v>0</v>
      </c>
      <c r="L7056" s="87">
        <v>0</v>
      </c>
      <c r="M7056" s="87">
        <v>0</v>
      </c>
      <c r="N7056" s="25">
        <v>0</v>
      </c>
      <c r="O7056" s="32">
        <v>0.93675303488372097</v>
      </c>
      <c r="P7056" s="8" t="s">
        <v>99</v>
      </c>
    </row>
    <row r="7057" spans="1:16" ht="84" x14ac:dyDescent="0.25">
      <c r="A7057" s="19">
        <v>43413</v>
      </c>
      <c r="B7057" s="82"/>
      <c r="C7057" s="82">
        <v>2018</v>
      </c>
      <c r="D7057" s="82" t="s">
        <v>115</v>
      </c>
      <c r="E7057" s="82" t="s">
        <v>116</v>
      </c>
      <c r="F7057" s="82" t="s">
        <v>77</v>
      </c>
      <c r="G7057" s="82" t="s">
        <v>2681</v>
      </c>
      <c r="H7057" s="82" t="s">
        <v>9595</v>
      </c>
      <c r="I7057" s="87">
        <v>0</v>
      </c>
      <c r="J7057" s="21">
        <v>25</v>
      </c>
      <c r="K7057" s="87">
        <v>0</v>
      </c>
      <c r="L7057" s="87">
        <v>0</v>
      </c>
      <c r="M7057" s="87">
        <v>0</v>
      </c>
      <c r="N7057" s="25">
        <v>0</v>
      </c>
      <c r="O7057" s="32">
        <v>1.2984</v>
      </c>
      <c r="P7057" s="8" t="s">
        <v>99</v>
      </c>
    </row>
    <row r="7058" spans="1:16" ht="60" x14ac:dyDescent="0.25">
      <c r="A7058" s="19">
        <v>43414</v>
      </c>
      <c r="B7058" s="82"/>
      <c r="C7058" s="82">
        <v>2018</v>
      </c>
      <c r="D7058" s="82" t="s">
        <v>13</v>
      </c>
      <c r="E7058" s="82" t="s">
        <v>125</v>
      </c>
      <c r="F7058" s="36" t="s">
        <v>51</v>
      </c>
      <c r="G7058" s="82" t="s">
        <v>9171</v>
      </c>
      <c r="H7058" s="82" t="s">
        <v>9596</v>
      </c>
      <c r="I7058" s="87">
        <v>2</v>
      </c>
      <c r="J7058" s="21">
        <v>2</v>
      </c>
      <c r="K7058" s="87">
        <v>0</v>
      </c>
      <c r="L7058" s="87">
        <v>0</v>
      </c>
      <c r="M7058" s="87">
        <v>0</v>
      </c>
      <c r="N7058" s="25">
        <v>0</v>
      </c>
      <c r="O7058" s="32">
        <v>0</v>
      </c>
      <c r="P7058" s="8" t="s">
        <v>99</v>
      </c>
    </row>
    <row r="7059" spans="1:16" ht="60" x14ac:dyDescent="0.25">
      <c r="A7059" s="19">
        <v>43414</v>
      </c>
      <c r="B7059" s="82"/>
      <c r="C7059" s="82">
        <v>2018</v>
      </c>
      <c r="D7059" s="82" t="s">
        <v>115</v>
      </c>
      <c r="E7059" s="82" t="s">
        <v>116</v>
      </c>
      <c r="F7059" s="36" t="s">
        <v>19</v>
      </c>
      <c r="G7059" s="82" t="s">
        <v>8521</v>
      </c>
      <c r="H7059" s="82" t="s">
        <v>9597</v>
      </c>
      <c r="I7059" s="87">
        <v>0</v>
      </c>
      <c r="J7059" s="21">
        <v>8</v>
      </c>
      <c r="K7059" s="87">
        <v>0</v>
      </c>
      <c r="L7059" s="87">
        <v>0</v>
      </c>
      <c r="M7059" s="87">
        <v>0</v>
      </c>
      <c r="N7059" s="25">
        <v>0</v>
      </c>
      <c r="O7059" s="32">
        <v>0.17367303488372091</v>
      </c>
      <c r="P7059" s="8" t="s">
        <v>99</v>
      </c>
    </row>
    <row r="7060" spans="1:16" ht="96" x14ac:dyDescent="0.25">
      <c r="A7060" s="19">
        <v>43414</v>
      </c>
      <c r="B7060" s="82"/>
      <c r="C7060" s="82">
        <v>2018</v>
      </c>
      <c r="D7060" s="82" t="s">
        <v>115</v>
      </c>
      <c r="E7060" s="82" t="s">
        <v>116</v>
      </c>
      <c r="F7060" s="36" t="s">
        <v>51</v>
      </c>
      <c r="G7060" s="82" t="s">
        <v>498</v>
      </c>
      <c r="H7060" s="82" t="s">
        <v>9598</v>
      </c>
      <c r="I7060" s="87">
        <v>0</v>
      </c>
      <c r="J7060" s="21">
        <v>21</v>
      </c>
      <c r="K7060" s="87">
        <v>0</v>
      </c>
      <c r="L7060" s="87">
        <v>0</v>
      </c>
      <c r="M7060" s="87">
        <v>0</v>
      </c>
      <c r="N7060" s="25">
        <v>0</v>
      </c>
      <c r="O7060" s="32">
        <v>0.6663</v>
      </c>
      <c r="P7060" s="8" t="s">
        <v>99</v>
      </c>
    </row>
    <row r="7061" spans="1:16" ht="96" x14ac:dyDescent="0.25">
      <c r="A7061" s="19">
        <v>43414</v>
      </c>
      <c r="B7061" s="82"/>
      <c r="C7061" s="82">
        <v>2018</v>
      </c>
      <c r="D7061" s="82" t="s">
        <v>115</v>
      </c>
      <c r="E7061" s="82" t="s">
        <v>116</v>
      </c>
      <c r="F7061" s="36" t="s">
        <v>51</v>
      </c>
      <c r="G7061" s="82" t="s">
        <v>248</v>
      </c>
      <c r="H7061" s="82" t="s">
        <v>9599</v>
      </c>
      <c r="I7061" s="87">
        <v>0</v>
      </c>
      <c r="J7061" s="21">
        <v>10</v>
      </c>
      <c r="K7061" s="87">
        <v>0</v>
      </c>
      <c r="L7061" s="87">
        <v>0</v>
      </c>
      <c r="M7061" s="87">
        <v>0</v>
      </c>
      <c r="N7061" s="25">
        <v>0</v>
      </c>
      <c r="O7061" s="32">
        <v>6.6974699999999998E-2</v>
      </c>
      <c r="P7061" s="8" t="s">
        <v>99</v>
      </c>
    </row>
    <row r="7062" spans="1:16" ht="120" x14ac:dyDescent="0.25">
      <c r="A7062" s="19">
        <v>43414</v>
      </c>
      <c r="B7062" s="82"/>
      <c r="C7062" s="82">
        <v>2018</v>
      </c>
      <c r="D7062" s="82" t="s">
        <v>115</v>
      </c>
      <c r="E7062" s="82" t="s">
        <v>364</v>
      </c>
      <c r="F7062" s="82" t="s">
        <v>77</v>
      </c>
      <c r="G7062" s="82" t="s">
        <v>9187</v>
      </c>
      <c r="H7062" s="82" t="s">
        <v>9600</v>
      </c>
      <c r="I7062" s="87">
        <v>0</v>
      </c>
      <c r="J7062" s="21">
        <v>30</v>
      </c>
      <c r="K7062" s="87">
        <v>0</v>
      </c>
      <c r="L7062" s="87">
        <v>0</v>
      </c>
      <c r="M7062" s="87">
        <v>0</v>
      </c>
      <c r="N7062" s="25">
        <v>0</v>
      </c>
      <c r="O7062" s="32">
        <v>3.6900000000000002E-2</v>
      </c>
      <c r="P7062" s="8" t="s">
        <v>99</v>
      </c>
    </row>
    <row r="7063" spans="1:16" ht="120" x14ac:dyDescent="0.25">
      <c r="A7063" s="19">
        <v>43414</v>
      </c>
      <c r="B7063" s="82"/>
      <c r="C7063" s="82">
        <v>2018</v>
      </c>
      <c r="D7063" s="82" t="s">
        <v>115</v>
      </c>
      <c r="E7063" s="82" t="s">
        <v>116</v>
      </c>
      <c r="F7063" s="36" t="s">
        <v>59</v>
      </c>
      <c r="G7063" s="82" t="s">
        <v>9341</v>
      </c>
      <c r="H7063" s="82" t="s">
        <v>9601</v>
      </c>
      <c r="I7063" s="87">
        <v>0</v>
      </c>
      <c r="J7063" s="21">
        <v>3</v>
      </c>
      <c r="K7063" s="87">
        <v>0</v>
      </c>
      <c r="L7063" s="87">
        <v>0</v>
      </c>
      <c r="M7063" s="87">
        <v>0</v>
      </c>
      <c r="N7063" s="25">
        <v>0</v>
      </c>
      <c r="O7063" s="32">
        <v>0.45169779160159362</v>
      </c>
      <c r="P7063" s="8" t="s">
        <v>99</v>
      </c>
    </row>
    <row r="7064" spans="1:16" ht="84" x14ac:dyDescent="0.25">
      <c r="A7064" s="19">
        <v>43414</v>
      </c>
      <c r="B7064" s="82"/>
      <c r="C7064" s="82">
        <v>2018</v>
      </c>
      <c r="D7064" s="82" t="s">
        <v>115</v>
      </c>
      <c r="E7064" s="82" t="s">
        <v>116</v>
      </c>
      <c r="F7064" s="36" t="s">
        <v>165</v>
      </c>
      <c r="G7064" s="82" t="s">
        <v>603</v>
      </c>
      <c r="H7064" s="82" t="s">
        <v>9602</v>
      </c>
      <c r="I7064" s="87">
        <v>0</v>
      </c>
      <c r="J7064" s="21">
        <v>9</v>
      </c>
      <c r="K7064" s="87">
        <v>0</v>
      </c>
      <c r="L7064" s="87">
        <v>0</v>
      </c>
      <c r="M7064" s="87">
        <v>0</v>
      </c>
      <c r="N7064" s="25">
        <v>0</v>
      </c>
      <c r="O7064" s="32">
        <v>2.7284700000000002E-2</v>
      </c>
      <c r="P7064" s="8" t="s">
        <v>99</v>
      </c>
    </row>
    <row r="7065" spans="1:16" ht="96" x14ac:dyDescent="0.25">
      <c r="A7065" s="19">
        <v>43416</v>
      </c>
      <c r="B7065" s="82"/>
      <c r="C7065" s="82">
        <v>2018</v>
      </c>
      <c r="D7065" s="82" t="s">
        <v>115</v>
      </c>
      <c r="E7065" s="82" t="s">
        <v>350</v>
      </c>
      <c r="F7065" s="36" t="s">
        <v>165</v>
      </c>
      <c r="G7065" s="82" t="s">
        <v>8628</v>
      </c>
      <c r="H7065" s="82" t="s">
        <v>9603</v>
      </c>
      <c r="I7065" s="87">
        <v>0</v>
      </c>
      <c r="J7065" s="21">
        <v>3</v>
      </c>
      <c r="K7065" s="87">
        <v>0</v>
      </c>
      <c r="L7065" s="87">
        <v>0</v>
      </c>
      <c r="M7065" s="87">
        <v>0</v>
      </c>
      <c r="N7065" s="25">
        <v>0</v>
      </c>
      <c r="O7065" s="32">
        <v>1.6414000000000002E-2</v>
      </c>
      <c r="P7065" s="8" t="s">
        <v>99</v>
      </c>
    </row>
    <row r="7066" spans="1:16" ht="96" x14ac:dyDescent="0.25">
      <c r="A7066" s="19">
        <v>43416</v>
      </c>
      <c r="B7066" s="82"/>
      <c r="C7066" s="82">
        <v>2018</v>
      </c>
      <c r="D7066" s="82" t="s">
        <v>115</v>
      </c>
      <c r="E7066" s="82" t="s">
        <v>116</v>
      </c>
      <c r="F7066" s="36" t="s">
        <v>69</v>
      </c>
      <c r="G7066" s="82" t="s">
        <v>2086</v>
      </c>
      <c r="H7066" s="82" t="s">
        <v>9604</v>
      </c>
      <c r="I7066" s="87">
        <v>2</v>
      </c>
      <c r="J7066" s="21">
        <v>2</v>
      </c>
      <c r="K7066" s="87">
        <v>0</v>
      </c>
      <c r="L7066" s="87">
        <v>0</v>
      </c>
      <c r="M7066" s="87">
        <v>0</v>
      </c>
      <c r="N7066" s="25">
        <v>0</v>
      </c>
      <c r="O7066" s="32">
        <v>0.48868779160159359</v>
      </c>
      <c r="P7066" s="8" t="s">
        <v>99</v>
      </c>
    </row>
    <row r="7067" spans="1:16" ht="132" x14ac:dyDescent="0.25">
      <c r="A7067" s="19">
        <v>43417</v>
      </c>
      <c r="B7067" s="82"/>
      <c r="C7067" s="82">
        <v>2018</v>
      </c>
      <c r="D7067" s="11" t="s">
        <v>34</v>
      </c>
      <c r="E7067" s="82" t="s">
        <v>35</v>
      </c>
      <c r="F7067" s="82" t="s">
        <v>598</v>
      </c>
      <c r="G7067" s="82" t="s">
        <v>9605</v>
      </c>
      <c r="H7067" s="82" t="s">
        <v>9606</v>
      </c>
      <c r="I7067" s="87">
        <v>0</v>
      </c>
      <c r="J7067" s="21">
        <v>122</v>
      </c>
      <c r="K7067" s="87">
        <v>0</v>
      </c>
      <c r="L7067" s="87">
        <v>0</v>
      </c>
      <c r="M7067" s="87">
        <v>0</v>
      </c>
      <c r="N7067" s="25">
        <v>0</v>
      </c>
      <c r="O7067" s="32">
        <v>1.4274469999999999</v>
      </c>
      <c r="P7067" s="36" t="s">
        <v>4834</v>
      </c>
    </row>
    <row r="7068" spans="1:16" ht="96" x14ac:dyDescent="0.25">
      <c r="A7068" s="19">
        <v>43417</v>
      </c>
      <c r="B7068" s="82"/>
      <c r="C7068" s="82">
        <v>2018</v>
      </c>
      <c r="D7068" s="82" t="s">
        <v>13</v>
      </c>
      <c r="E7068" s="82" t="s">
        <v>173</v>
      </c>
      <c r="F7068" s="36" t="s">
        <v>51</v>
      </c>
      <c r="G7068" s="82" t="s">
        <v>2251</v>
      </c>
      <c r="H7068" s="82" t="s">
        <v>9607</v>
      </c>
      <c r="I7068" s="87">
        <v>0</v>
      </c>
      <c r="J7068" s="21">
        <v>200</v>
      </c>
      <c r="K7068" s="87">
        <v>0</v>
      </c>
      <c r="L7068" s="87">
        <v>0</v>
      </c>
      <c r="M7068" s="87">
        <v>0</v>
      </c>
      <c r="N7068" s="25">
        <v>0</v>
      </c>
      <c r="O7068" s="32">
        <v>0.36595028350684922</v>
      </c>
      <c r="P7068" s="8" t="s">
        <v>99</v>
      </c>
    </row>
    <row r="7069" spans="1:16" ht="120" x14ac:dyDescent="0.25">
      <c r="A7069" s="19">
        <v>43417</v>
      </c>
      <c r="B7069" s="82"/>
      <c r="C7069" s="82">
        <v>2018</v>
      </c>
      <c r="D7069" s="82" t="s">
        <v>13</v>
      </c>
      <c r="E7069" s="82" t="s">
        <v>125</v>
      </c>
      <c r="F7069" s="36" t="s">
        <v>162</v>
      </c>
      <c r="G7069" s="82" t="s">
        <v>967</v>
      </c>
      <c r="H7069" s="82" t="s">
        <v>9608</v>
      </c>
      <c r="I7069" s="87">
        <v>0</v>
      </c>
      <c r="J7069" s="21">
        <v>6</v>
      </c>
      <c r="K7069" s="87">
        <v>0</v>
      </c>
      <c r="L7069" s="87">
        <v>0</v>
      </c>
      <c r="M7069" s="87">
        <v>0</v>
      </c>
      <c r="N7069" s="25">
        <v>0</v>
      </c>
      <c r="O7069" s="32">
        <v>0.01</v>
      </c>
      <c r="P7069" s="8" t="s">
        <v>99</v>
      </c>
    </row>
    <row r="7070" spans="1:16" ht="72" x14ac:dyDescent="0.25">
      <c r="A7070" s="19">
        <v>43417</v>
      </c>
      <c r="B7070" s="82"/>
      <c r="C7070" s="82">
        <v>2018</v>
      </c>
      <c r="D7070" s="82" t="s">
        <v>115</v>
      </c>
      <c r="E7070" s="82" t="s">
        <v>116</v>
      </c>
      <c r="F7070" s="36" t="s">
        <v>69</v>
      </c>
      <c r="G7070" s="82" t="s">
        <v>264</v>
      </c>
      <c r="H7070" s="82" t="s">
        <v>9609</v>
      </c>
      <c r="I7070" s="87">
        <v>2</v>
      </c>
      <c r="J7070" s="21">
        <v>2</v>
      </c>
      <c r="K7070" s="87">
        <v>0</v>
      </c>
      <c r="L7070" s="87">
        <v>0</v>
      </c>
      <c r="M7070" s="87">
        <v>0</v>
      </c>
      <c r="N7070" s="25">
        <v>0</v>
      </c>
      <c r="O7070" s="32">
        <v>4.4899779160159357</v>
      </c>
      <c r="P7070" s="8" t="s">
        <v>99</v>
      </c>
    </row>
    <row r="7071" spans="1:16" ht="72" x14ac:dyDescent="0.25">
      <c r="A7071" s="19">
        <v>43418</v>
      </c>
      <c r="B7071" s="82"/>
      <c r="C7071" s="82">
        <v>2018</v>
      </c>
      <c r="D7071" s="82" t="s">
        <v>13</v>
      </c>
      <c r="E7071" s="82" t="s">
        <v>125</v>
      </c>
      <c r="F7071" s="82" t="s">
        <v>100</v>
      </c>
      <c r="G7071" s="82" t="s">
        <v>9233</v>
      </c>
      <c r="H7071" s="82" t="s">
        <v>9610</v>
      </c>
      <c r="I7071" s="87">
        <v>1</v>
      </c>
      <c r="J7071" s="21">
        <v>1</v>
      </c>
      <c r="K7071" s="87">
        <v>0</v>
      </c>
      <c r="L7071" s="87">
        <v>0</v>
      </c>
      <c r="M7071" s="87">
        <v>0</v>
      </c>
      <c r="N7071" s="25">
        <v>0</v>
      </c>
      <c r="O7071" s="32">
        <v>0</v>
      </c>
      <c r="P7071" s="8" t="s">
        <v>99</v>
      </c>
    </row>
    <row r="7072" spans="1:16" ht="180" x14ac:dyDescent="0.25">
      <c r="A7072" s="19">
        <v>43419</v>
      </c>
      <c r="B7072" s="82"/>
      <c r="C7072" s="82">
        <v>2018</v>
      </c>
      <c r="D7072" s="82" t="s">
        <v>13</v>
      </c>
      <c r="E7072" s="82" t="s">
        <v>112</v>
      </c>
      <c r="F7072" s="36" t="s">
        <v>24</v>
      </c>
      <c r="G7072" s="82" t="s">
        <v>24</v>
      </c>
      <c r="H7072" s="82" t="s">
        <v>9611</v>
      </c>
      <c r="I7072" s="87">
        <v>0</v>
      </c>
      <c r="J7072" s="87">
        <v>0</v>
      </c>
      <c r="K7072" s="87">
        <v>0</v>
      </c>
      <c r="L7072" s="87">
        <v>0</v>
      </c>
      <c r="M7072" s="87">
        <v>1</v>
      </c>
      <c r="N7072" s="25">
        <v>0</v>
      </c>
      <c r="O7072" s="32">
        <v>0</v>
      </c>
      <c r="P7072" s="8" t="s">
        <v>99</v>
      </c>
    </row>
    <row r="7073" spans="1:16" ht="96" x14ac:dyDescent="0.25">
      <c r="A7073" s="19">
        <v>43421</v>
      </c>
      <c r="B7073" s="82"/>
      <c r="C7073" s="82">
        <v>2018</v>
      </c>
      <c r="D7073" s="82" t="s">
        <v>115</v>
      </c>
      <c r="E7073" s="82" t="s">
        <v>116</v>
      </c>
      <c r="F7073" s="36" t="s">
        <v>30</v>
      </c>
      <c r="G7073" s="82" t="s">
        <v>5302</v>
      </c>
      <c r="H7073" s="82" t="s">
        <v>9612</v>
      </c>
      <c r="I7073" s="87">
        <v>0</v>
      </c>
      <c r="J7073" s="21">
        <v>8</v>
      </c>
      <c r="K7073" s="87">
        <v>0</v>
      </c>
      <c r="L7073" s="87">
        <v>0</v>
      </c>
      <c r="M7073" s="87">
        <v>0</v>
      </c>
      <c r="N7073" s="25">
        <v>0</v>
      </c>
      <c r="O7073" s="32">
        <v>5.8169400000000003E-2</v>
      </c>
      <c r="P7073" s="8" t="s">
        <v>99</v>
      </c>
    </row>
    <row r="7074" spans="1:16" ht="84" x14ac:dyDescent="0.25">
      <c r="A7074" s="19">
        <v>43423</v>
      </c>
      <c r="B7074" s="82"/>
      <c r="C7074" s="82">
        <v>2018</v>
      </c>
      <c r="D7074" s="82" t="s">
        <v>13</v>
      </c>
      <c r="E7074" s="82" t="s">
        <v>112</v>
      </c>
      <c r="F7074" s="36" t="s">
        <v>165</v>
      </c>
      <c r="G7074" s="82" t="s">
        <v>3544</v>
      </c>
      <c r="H7074" s="82" t="s">
        <v>9613</v>
      </c>
      <c r="I7074" s="87">
        <v>0</v>
      </c>
      <c r="J7074" s="21">
        <v>80</v>
      </c>
      <c r="K7074" s="87">
        <v>1</v>
      </c>
      <c r="L7074" s="87">
        <v>0</v>
      </c>
      <c r="M7074" s="87">
        <v>0</v>
      </c>
      <c r="N7074" s="25">
        <v>0</v>
      </c>
      <c r="O7074" s="32">
        <v>5.4999999999999997E-3</v>
      </c>
      <c r="P7074" s="8" t="s">
        <v>99</v>
      </c>
    </row>
    <row r="7075" spans="1:16" ht="72" x14ac:dyDescent="0.25">
      <c r="A7075" s="19">
        <v>43423</v>
      </c>
      <c r="B7075" s="82"/>
      <c r="C7075" s="82">
        <v>2018</v>
      </c>
      <c r="D7075" s="82" t="s">
        <v>115</v>
      </c>
      <c r="E7075" s="82" t="s">
        <v>116</v>
      </c>
      <c r="F7075" s="36" t="s">
        <v>62</v>
      </c>
      <c r="G7075" s="82" t="s">
        <v>1731</v>
      </c>
      <c r="H7075" s="82" t="s">
        <v>9614</v>
      </c>
      <c r="I7075" s="87">
        <v>6</v>
      </c>
      <c r="J7075" s="21">
        <v>20</v>
      </c>
      <c r="K7075" s="87">
        <v>0</v>
      </c>
      <c r="L7075" s="87">
        <v>0</v>
      </c>
      <c r="M7075" s="87">
        <v>0</v>
      </c>
      <c r="N7075" s="25">
        <v>0</v>
      </c>
      <c r="O7075" s="32">
        <v>0.66180000000000005</v>
      </c>
      <c r="P7075" s="8" t="s">
        <v>99</v>
      </c>
    </row>
    <row r="7076" spans="1:16" ht="60" x14ac:dyDescent="0.25">
      <c r="A7076" s="19">
        <v>43424</v>
      </c>
      <c r="B7076" s="82"/>
      <c r="C7076" s="82">
        <v>2018</v>
      </c>
      <c r="D7076" s="82" t="s">
        <v>115</v>
      </c>
      <c r="E7076" s="82" t="s">
        <v>116</v>
      </c>
      <c r="F7076" s="82" t="s">
        <v>92</v>
      </c>
      <c r="G7076" s="82" t="s">
        <v>9615</v>
      </c>
      <c r="H7076" s="82" t="s">
        <v>9616</v>
      </c>
      <c r="I7076" s="87">
        <v>4</v>
      </c>
      <c r="J7076" s="21">
        <v>6</v>
      </c>
      <c r="K7076" s="87">
        <v>0</v>
      </c>
      <c r="L7076" s="87">
        <v>0</v>
      </c>
      <c r="M7076" s="87">
        <v>0</v>
      </c>
      <c r="N7076" s="25">
        <v>0</v>
      </c>
      <c r="O7076" s="32">
        <v>0.14304303488372092</v>
      </c>
      <c r="P7076" s="8" t="s">
        <v>99</v>
      </c>
    </row>
    <row r="7077" spans="1:16" ht="60" x14ac:dyDescent="0.25">
      <c r="A7077" s="19">
        <v>43431</v>
      </c>
      <c r="B7077" s="82"/>
      <c r="C7077" s="82">
        <v>2018</v>
      </c>
      <c r="D7077" s="82" t="s">
        <v>13</v>
      </c>
      <c r="E7077" s="82" t="s">
        <v>149</v>
      </c>
      <c r="F7077" s="82" t="s">
        <v>92</v>
      </c>
      <c r="G7077" s="82" t="s">
        <v>92</v>
      </c>
      <c r="H7077" s="82" t="s">
        <v>9617</v>
      </c>
      <c r="I7077" s="87">
        <v>0</v>
      </c>
      <c r="J7077" s="21">
        <v>17</v>
      </c>
      <c r="K7077" s="87">
        <v>0</v>
      </c>
      <c r="L7077" s="87">
        <v>0</v>
      </c>
      <c r="M7077" s="87">
        <v>0</v>
      </c>
      <c r="N7077" s="25">
        <v>0</v>
      </c>
      <c r="O7077" s="32">
        <v>3.1199999999999999E-3</v>
      </c>
      <c r="P7077" s="8" t="s">
        <v>99</v>
      </c>
    </row>
    <row r="7078" spans="1:16" ht="60" x14ac:dyDescent="0.25">
      <c r="A7078" s="19">
        <v>43431</v>
      </c>
      <c r="B7078" s="82"/>
      <c r="C7078" s="82">
        <v>2018</v>
      </c>
      <c r="D7078" s="82" t="s">
        <v>13</v>
      </c>
      <c r="E7078" s="82" t="s">
        <v>125</v>
      </c>
      <c r="F7078" s="36" t="s">
        <v>51</v>
      </c>
      <c r="G7078" s="82" t="s">
        <v>9171</v>
      </c>
      <c r="H7078" s="82" t="s">
        <v>9618</v>
      </c>
      <c r="I7078" s="87">
        <v>0</v>
      </c>
      <c r="J7078" s="21">
        <v>1</v>
      </c>
      <c r="K7078" s="87">
        <v>0</v>
      </c>
      <c r="L7078" s="87">
        <v>0</v>
      </c>
      <c r="M7078" s="87">
        <v>0</v>
      </c>
      <c r="N7078" s="25">
        <v>0</v>
      </c>
      <c r="O7078" s="32">
        <v>8.9999999999999998E-4</v>
      </c>
      <c r="P7078" s="8" t="s">
        <v>99</v>
      </c>
    </row>
    <row r="7079" spans="1:16" ht="48" x14ac:dyDescent="0.25">
      <c r="A7079" s="19">
        <v>43432</v>
      </c>
      <c r="B7079" s="82"/>
      <c r="C7079" s="82">
        <v>2018</v>
      </c>
      <c r="D7079" s="82" t="s">
        <v>115</v>
      </c>
      <c r="E7079" s="82" t="s">
        <v>116</v>
      </c>
      <c r="F7079" s="36" t="s">
        <v>19</v>
      </c>
      <c r="G7079" s="82" t="s">
        <v>641</v>
      </c>
      <c r="H7079" s="82" t="s">
        <v>9619</v>
      </c>
      <c r="I7079" s="87">
        <v>0</v>
      </c>
      <c r="J7079" s="21">
        <v>8</v>
      </c>
      <c r="K7079" s="87">
        <v>0</v>
      </c>
      <c r="L7079" s="87">
        <v>0</v>
      </c>
      <c r="M7079" s="87">
        <v>0</v>
      </c>
      <c r="N7079" s="25">
        <v>0</v>
      </c>
      <c r="O7079" s="32">
        <v>7.2120000000000004E-2</v>
      </c>
      <c r="P7079" s="8" t="s">
        <v>99</v>
      </c>
    </row>
    <row r="7080" spans="1:16" ht="84" x14ac:dyDescent="0.25">
      <c r="A7080" s="19">
        <v>43432</v>
      </c>
      <c r="B7080" s="82"/>
      <c r="C7080" s="82">
        <v>2018</v>
      </c>
      <c r="D7080" s="82" t="s">
        <v>115</v>
      </c>
      <c r="E7080" s="82" t="s">
        <v>116</v>
      </c>
      <c r="F7080" s="82" t="s">
        <v>32</v>
      </c>
      <c r="G7080" s="82" t="s">
        <v>32</v>
      </c>
      <c r="H7080" s="82" t="s">
        <v>9620</v>
      </c>
      <c r="I7080" s="87">
        <v>0</v>
      </c>
      <c r="J7080" s="21">
        <v>14</v>
      </c>
      <c r="K7080" s="87">
        <v>0</v>
      </c>
      <c r="L7080" s="87">
        <v>0</v>
      </c>
      <c r="M7080" s="87">
        <v>0</v>
      </c>
      <c r="N7080" s="25">
        <v>0</v>
      </c>
      <c r="O7080" s="32">
        <v>0.61529727300000003</v>
      </c>
      <c r="P7080" s="8" t="s">
        <v>99</v>
      </c>
    </row>
    <row r="7081" spans="1:16" ht="240" x14ac:dyDescent="0.25">
      <c r="A7081" s="19">
        <v>43433</v>
      </c>
      <c r="B7081" s="82"/>
      <c r="C7081" s="82">
        <v>2018</v>
      </c>
      <c r="D7081" s="82" t="s">
        <v>13</v>
      </c>
      <c r="E7081" s="82" t="s">
        <v>125</v>
      </c>
      <c r="F7081" s="82" t="s">
        <v>598</v>
      </c>
      <c r="G7081" s="82" t="s">
        <v>9038</v>
      </c>
      <c r="H7081" s="82" t="s">
        <v>9621</v>
      </c>
      <c r="I7081" s="87">
        <v>2</v>
      </c>
      <c r="J7081" s="21">
        <v>6</v>
      </c>
      <c r="K7081" s="87">
        <v>0</v>
      </c>
      <c r="L7081" s="87">
        <v>0</v>
      </c>
      <c r="M7081" s="87">
        <v>0</v>
      </c>
      <c r="N7081" s="25">
        <v>0</v>
      </c>
      <c r="O7081" s="32">
        <v>0</v>
      </c>
      <c r="P7081" s="8" t="s">
        <v>99</v>
      </c>
    </row>
    <row r="7082" spans="1:16" ht="84" x14ac:dyDescent="0.25">
      <c r="A7082" s="19">
        <v>43435</v>
      </c>
      <c r="B7082" s="82"/>
      <c r="C7082" s="82">
        <v>2018</v>
      </c>
      <c r="D7082" s="82" t="s">
        <v>115</v>
      </c>
      <c r="E7082" s="82" t="s">
        <v>116</v>
      </c>
      <c r="F7082" s="36" t="s">
        <v>69</v>
      </c>
      <c r="G7082" s="82" t="s">
        <v>733</v>
      </c>
      <c r="H7082" s="82" t="s">
        <v>9622</v>
      </c>
      <c r="I7082" s="87">
        <v>3</v>
      </c>
      <c r="J7082" s="21">
        <v>8</v>
      </c>
      <c r="K7082" s="87">
        <v>0</v>
      </c>
      <c r="L7082" s="87">
        <v>0</v>
      </c>
      <c r="M7082" s="87">
        <v>0</v>
      </c>
      <c r="N7082" s="25">
        <v>0</v>
      </c>
      <c r="O7082" s="32">
        <v>0.32426700000000003</v>
      </c>
      <c r="P7082" s="8" t="s">
        <v>99</v>
      </c>
    </row>
    <row r="7083" spans="1:16" ht="84" x14ac:dyDescent="0.25">
      <c r="A7083" s="19">
        <v>43435</v>
      </c>
      <c r="B7083" s="82"/>
      <c r="C7083" s="82">
        <v>2018</v>
      </c>
      <c r="D7083" s="82" t="s">
        <v>13</v>
      </c>
      <c r="E7083" s="82" t="s">
        <v>125</v>
      </c>
      <c r="F7083" s="36" t="s">
        <v>19</v>
      </c>
      <c r="G7083" s="82" t="s">
        <v>641</v>
      </c>
      <c r="H7083" s="82" t="s">
        <v>9623</v>
      </c>
      <c r="I7083" s="87">
        <v>0</v>
      </c>
      <c r="J7083" s="21">
        <v>5</v>
      </c>
      <c r="K7083" s="87">
        <v>1</v>
      </c>
      <c r="L7083" s="87">
        <v>0</v>
      </c>
      <c r="M7083" s="87">
        <v>0</v>
      </c>
      <c r="N7083" s="25">
        <v>0</v>
      </c>
      <c r="O7083" s="32">
        <v>8.7569999999999995E-2</v>
      </c>
      <c r="P7083" s="8" t="s">
        <v>99</v>
      </c>
    </row>
    <row r="7084" spans="1:16" ht="72" x14ac:dyDescent="0.25">
      <c r="A7084" s="19">
        <v>43435</v>
      </c>
      <c r="B7084" s="82"/>
      <c r="C7084" s="82">
        <v>2018</v>
      </c>
      <c r="D7084" s="82" t="s">
        <v>115</v>
      </c>
      <c r="E7084" s="82" t="s">
        <v>116</v>
      </c>
      <c r="F7084" s="36" t="s">
        <v>165</v>
      </c>
      <c r="G7084" s="82" t="s">
        <v>4272</v>
      </c>
      <c r="H7084" s="82" t="s">
        <v>9624</v>
      </c>
      <c r="I7084" s="87">
        <v>0</v>
      </c>
      <c r="J7084" s="21">
        <v>11</v>
      </c>
      <c r="K7084" s="87">
        <v>0</v>
      </c>
      <c r="L7084" s="87">
        <v>0</v>
      </c>
      <c r="M7084" s="87">
        <v>0</v>
      </c>
      <c r="N7084" s="25">
        <v>0</v>
      </c>
      <c r="O7084" s="32">
        <v>0.12984000000000001</v>
      </c>
      <c r="P7084" s="8" t="s">
        <v>99</v>
      </c>
    </row>
    <row r="7085" spans="1:16" ht="60" x14ac:dyDescent="0.25">
      <c r="A7085" s="19">
        <v>43435</v>
      </c>
      <c r="B7085" s="82"/>
      <c r="C7085" s="82">
        <v>2018</v>
      </c>
      <c r="D7085" s="82" t="s">
        <v>115</v>
      </c>
      <c r="E7085" s="82" t="s">
        <v>116</v>
      </c>
      <c r="F7085" s="36" t="s">
        <v>162</v>
      </c>
      <c r="G7085" s="82" t="s">
        <v>1723</v>
      </c>
      <c r="H7085" s="82" t="s">
        <v>9625</v>
      </c>
      <c r="I7085" s="87">
        <v>7</v>
      </c>
      <c r="J7085" s="21">
        <v>28</v>
      </c>
      <c r="K7085" s="87">
        <v>0</v>
      </c>
      <c r="L7085" s="87">
        <v>0</v>
      </c>
      <c r="M7085" s="87">
        <v>0</v>
      </c>
      <c r="N7085" s="25">
        <v>0</v>
      </c>
      <c r="O7085" s="32">
        <v>0.20288999999999999</v>
      </c>
      <c r="P7085" s="8" t="s">
        <v>99</v>
      </c>
    </row>
    <row r="7086" spans="1:16" ht="120" x14ac:dyDescent="0.25">
      <c r="A7086" s="19">
        <v>43436</v>
      </c>
      <c r="B7086" s="82"/>
      <c r="C7086" s="82">
        <v>2018</v>
      </c>
      <c r="D7086" s="82" t="s">
        <v>115</v>
      </c>
      <c r="E7086" s="82" t="s">
        <v>116</v>
      </c>
      <c r="F7086" s="36" t="s">
        <v>42</v>
      </c>
      <c r="G7086" s="82" t="s">
        <v>9626</v>
      </c>
      <c r="H7086" s="82" t="s">
        <v>9627</v>
      </c>
      <c r="I7086" s="87">
        <v>0</v>
      </c>
      <c r="J7086" s="21">
        <v>60</v>
      </c>
      <c r="K7086" s="87">
        <v>0</v>
      </c>
      <c r="L7086" s="87">
        <v>0</v>
      </c>
      <c r="M7086" s="87">
        <v>0</v>
      </c>
      <c r="N7086" s="25">
        <v>0</v>
      </c>
      <c r="O7086" s="32">
        <v>0.11892</v>
      </c>
      <c r="P7086" s="8" t="s">
        <v>99</v>
      </c>
    </row>
    <row r="7087" spans="1:16" ht="60" x14ac:dyDescent="0.25">
      <c r="A7087" s="19">
        <v>43436</v>
      </c>
      <c r="B7087" s="82"/>
      <c r="C7087" s="82">
        <v>2018</v>
      </c>
      <c r="D7087" s="82" t="s">
        <v>115</v>
      </c>
      <c r="E7087" s="82" t="s">
        <v>116</v>
      </c>
      <c r="F7087" s="36" t="s">
        <v>51</v>
      </c>
      <c r="G7087" s="82" t="s">
        <v>5289</v>
      </c>
      <c r="H7087" s="82" t="s">
        <v>9628</v>
      </c>
      <c r="I7087" s="87">
        <v>1</v>
      </c>
      <c r="J7087" s="21">
        <v>8</v>
      </c>
      <c r="K7087" s="87">
        <v>0</v>
      </c>
      <c r="L7087" s="87">
        <v>0</v>
      </c>
      <c r="M7087" s="87">
        <v>0</v>
      </c>
      <c r="N7087" s="25">
        <v>0</v>
      </c>
      <c r="O7087" s="32">
        <v>0.25484699999999999</v>
      </c>
      <c r="P7087" s="8" t="s">
        <v>99</v>
      </c>
    </row>
    <row r="7088" spans="1:16" ht="60" x14ac:dyDescent="0.25">
      <c r="A7088" s="19">
        <v>43437</v>
      </c>
      <c r="B7088" s="82"/>
      <c r="C7088" s="82">
        <v>2018</v>
      </c>
      <c r="D7088" s="82" t="s">
        <v>115</v>
      </c>
      <c r="E7088" s="82" t="s">
        <v>116</v>
      </c>
      <c r="F7088" s="36" t="s">
        <v>55</v>
      </c>
      <c r="G7088" s="82" t="s">
        <v>936</v>
      </c>
      <c r="H7088" s="82" t="s">
        <v>9629</v>
      </c>
      <c r="I7088" s="87">
        <v>0</v>
      </c>
      <c r="J7088" s="21">
        <v>13</v>
      </c>
      <c r="K7088" s="87">
        <v>0</v>
      </c>
      <c r="L7088" s="87">
        <v>0</v>
      </c>
      <c r="M7088" s="87">
        <v>0</v>
      </c>
      <c r="N7088" s="25">
        <v>0</v>
      </c>
      <c r="O7088" s="32">
        <v>7.6619999999999994E-2</v>
      </c>
      <c r="P7088" s="8" t="s">
        <v>99</v>
      </c>
    </row>
    <row r="7089" spans="1:16" ht="84" x14ac:dyDescent="0.25">
      <c r="A7089" s="19">
        <v>43437</v>
      </c>
      <c r="B7089" s="82"/>
      <c r="C7089" s="82">
        <v>2018</v>
      </c>
      <c r="D7089" s="82" t="s">
        <v>115</v>
      </c>
      <c r="E7089" s="82" t="s">
        <v>116</v>
      </c>
      <c r="F7089" s="36" t="s">
        <v>59</v>
      </c>
      <c r="G7089" s="82" t="s">
        <v>8784</v>
      </c>
      <c r="H7089" s="82" t="s">
        <v>9630</v>
      </c>
      <c r="I7089" s="87">
        <v>4</v>
      </c>
      <c r="J7089" s="21">
        <v>7</v>
      </c>
      <c r="K7089" s="87">
        <v>1</v>
      </c>
      <c r="L7089" s="87">
        <v>0</v>
      </c>
      <c r="M7089" s="87">
        <v>0</v>
      </c>
      <c r="N7089" s="25">
        <v>0</v>
      </c>
      <c r="O7089" s="32">
        <v>4.6126779160159357</v>
      </c>
      <c r="P7089" s="8" t="s">
        <v>99</v>
      </c>
    </row>
    <row r="7090" spans="1:16" ht="72" x14ac:dyDescent="0.25">
      <c r="A7090" s="19">
        <v>43439</v>
      </c>
      <c r="B7090" s="82"/>
      <c r="C7090" s="82">
        <v>2018</v>
      </c>
      <c r="D7090" s="82" t="s">
        <v>13</v>
      </c>
      <c r="E7090" s="82" t="s">
        <v>112</v>
      </c>
      <c r="F7090" s="36" t="s">
        <v>165</v>
      </c>
      <c r="G7090" s="82" t="s">
        <v>8866</v>
      </c>
      <c r="H7090" s="82" t="s">
        <v>9631</v>
      </c>
      <c r="I7090" s="87">
        <v>0</v>
      </c>
      <c r="J7090" s="21">
        <v>30</v>
      </c>
      <c r="K7090" s="87">
        <v>0</v>
      </c>
      <c r="L7090" s="87">
        <v>0</v>
      </c>
      <c r="M7090" s="87">
        <v>0</v>
      </c>
      <c r="N7090" s="25">
        <v>0</v>
      </c>
      <c r="O7090" s="32">
        <v>0.01</v>
      </c>
      <c r="P7090" s="8" t="s">
        <v>99</v>
      </c>
    </row>
    <row r="7091" spans="1:16" ht="72" x14ac:dyDescent="0.25">
      <c r="A7091" s="19">
        <v>43439</v>
      </c>
      <c r="B7091" s="82"/>
      <c r="C7091" s="82">
        <v>2018</v>
      </c>
      <c r="D7091" s="82" t="s">
        <v>13</v>
      </c>
      <c r="E7091" s="82" t="s">
        <v>112</v>
      </c>
      <c r="F7091" s="36" t="s">
        <v>51</v>
      </c>
      <c r="G7091" s="82" t="s">
        <v>9259</v>
      </c>
      <c r="H7091" s="82" t="s">
        <v>9632</v>
      </c>
      <c r="I7091" s="87">
        <v>0</v>
      </c>
      <c r="J7091" s="21">
        <v>1200</v>
      </c>
      <c r="K7091" s="87">
        <v>0</v>
      </c>
      <c r="L7091" s="87">
        <v>0</v>
      </c>
      <c r="M7091" s="87">
        <v>0</v>
      </c>
      <c r="N7091" s="25">
        <v>0</v>
      </c>
      <c r="O7091" s="32">
        <v>0.01</v>
      </c>
      <c r="P7091" s="8" t="s">
        <v>99</v>
      </c>
    </row>
    <row r="7092" spans="1:16" ht="84" x14ac:dyDescent="0.25">
      <c r="A7092" s="19">
        <v>43440</v>
      </c>
      <c r="B7092" s="82"/>
      <c r="C7092" s="82">
        <v>2018</v>
      </c>
      <c r="D7092" s="11" t="s">
        <v>34</v>
      </c>
      <c r="E7092" s="82" t="s">
        <v>50</v>
      </c>
      <c r="F7092" s="36" t="s">
        <v>162</v>
      </c>
      <c r="G7092" s="82" t="s">
        <v>9633</v>
      </c>
      <c r="H7092" s="82" t="s">
        <v>9634</v>
      </c>
      <c r="I7092" s="87">
        <v>0</v>
      </c>
      <c r="J7092" s="21">
        <v>4212</v>
      </c>
      <c r="K7092" s="87">
        <v>1053</v>
      </c>
      <c r="L7092" s="87">
        <v>0</v>
      </c>
      <c r="M7092" s="87">
        <v>0</v>
      </c>
      <c r="N7092" s="25">
        <v>0</v>
      </c>
      <c r="O7092" s="32">
        <v>1.9692750000000001</v>
      </c>
      <c r="P7092" s="8" t="s">
        <v>99</v>
      </c>
    </row>
    <row r="7093" spans="1:16" ht="72" x14ac:dyDescent="0.25">
      <c r="A7093" s="19">
        <v>43440</v>
      </c>
      <c r="B7093" s="82"/>
      <c r="C7093" s="82">
        <v>2018</v>
      </c>
      <c r="D7093" s="82" t="s">
        <v>13</v>
      </c>
      <c r="E7093" s="82" t="s">
        <v>125</v>
      </c>
      <c r="F7093" s="36" t="s">
        <v>44</v>
      </c>
      <c r="G7093" s="82" t="s">
        <v>592</v>
      </c>
      <c r="H7093" s="82" t="s">
        <v>9635</v>
      </c>
      <c r="I7093" s="87">
        <v>1</v>
      </c>
      <c r="J7093" s="21">
        <v>11</v>
      </c>
      <c r="K7093" s="87">
        <v>0</v>
      </c>
      <c r="L7093" s="87">
        <v>0</v>
      </c>
      <c r="M7093" s="87">
        <v>0</v>
      </c>
      <c r="N7093" s="25">
        <v>0</v>
      </c>
      <c r="O7093" s="32">
        <v>8.9999999999999993E-3</v>
      </c>
      <c r="P7093" s="8" t="s">
        <v>99</v>
      </c>
    </row>
    <row r="7094" spans="1:16" ht="72" x14ac:dyDescent="0.25">
      <c r="A7094" s="19">
        <v>43441</v>
      </c>
      <c r="B7094" s="82"/>
      <c r="C7094" s="82">
        <v>2018</v>
      </c>
      <c r="D7094" s="82" t="s">
        <v>115</v>
      </c>
      <c r="E7094" s="82" t="s">
        <v>116</v>
      </c>
      <c r="F7094" s="82" t="s">
        <v>598</v>
      </c>
      <c r="G7094" s="82" t="s">
        <v>1246</v>
      </c>
      <c r="H7094" s="82" t="s">
        <v>9636</v>
      </c>
      <c r="I7094" s="87">
        <v>0</v>
      </c>
      <c r="J7094" s="21">
        <v>17</v>
      </c>
      <c r="K7094" s="87">
        <v>0</v>
      </c>
      <c r="L7094" s="87">
        <v>0</v>
      </c>
      <c r="M7094" s="87">
        <v>0</v>
      </c>
      <c r="N7094" s="25">
        <v>0</v>
      </c>
      <c r="O7094" s="32">
        <v>0.27014700000000003</v>
      </c>
      <c r="P7094" s="8" t="s">
        <v>99</v>
      </c>
    </row>
    <row r="7095" spans="1:16" ht="72" x14ac:dyDescent="0.25">
      <c r="A7095" s="19">
        <v>43442</v>
      </c>
      <c r="B7095" s="82"/>
      <c r="C7095" s="82">
        <v>2018</v>
      </c>
      <c r="D7095" s="82" t="s">
        <v>115</v>
      </c>
      <c r="E7095" s="82" t="s">
        <v>116</v>
      </c>
      <c r="F7095" s="36" t="s">
        <v>42</v>
      </c>
      <c r="G7095" s="82" t="s">
        <v>9637</v>
      </c>
      <c r="H7095" s="82" t="s">
        <v>9638</v>
      </c>
      <c r="I7095" s="87">
        <v>1</v>
      </c>
      <c r="J7095" s="21">
        <v>4</v>
      </c>
      <c r="K7095" s="87">
        <v>0</v>
      </c>
      <c r="L7095" s="87">
        <v>0</v>
      </c>
      <c r="M7095" s="87">
        <v>0</v>
      </c>
      <c r="N7095" s="25">
        <v>0</v>
      </c>
      <c r="O7095" s="32">
        <v>6.6974699999999998E-2</v>
      </c>
      <c r="P7095" s="8" t="s">
        <v>99</v>
      </c>
    </row>
    <row r="7096" spans="1:16" ht="60" x14ac:dyDescent="0.25">
      <c r="A7096" s="19">
        <v>43442</v>
      </c>
      <c r="B7096" s="82"/>
      <c r="C7096" s="82">
        <v>2018</v>
      </c>
      <c r="D7096" s="82" t="s">
        <v>13</v>
      </c>
      <c r="E7096" s="82" t="s">
        <v>112</v>
      </c>
      <c r="F7096" s="36" t="s">
        <v>165</v>
      </c>
      <c r="G7096" s="82" t="s">
        <v>8866</v>
      </c>
      <c r="H7096" s="82" t="s">
        <v>9639</v>
      </c>
      <c r="I7096" s="87">
        <v>0</v>
      </c>
      <c r="J7096" s="21">
        <v>9</v>
      </c>
      <c r="K7096" s="87">
        <v>1</v>
      </c>
      <c r="L7096" s="87">
        <v>0</v>
      </c>
      <c r="M7096" s="87">
        <v>0</v>
      </c>
      <c r="N7096" s="25">
        <v>0</v>
      </c>
      <c r="O7096" s="32">
        <v>1.6066</v>
      </c>
      <c r="P7096" s="8" t="s">
        <v>99</v>
      </c>
    </row>
    <row r="7097" spans="1:16" ht="60" x14ac:dyDescent="0.25">
      <c r="A7097" s="19">
        <v>43443</v>
      </c>
      <c r="B7097" s="82"/>
      <c r="C7097" s="82">
        <v>2018</v>
      </c>
      <c r="D7097" s="82" t="s">
        <v>13</v>
      </c>
      <c r="E7097" s="82" t="s">
        <v>125</v>
      </c>
      <c r="F7097" s="36" t="s">
        <v>165</v>
      </c>
      <c r="G7097" s="82" t="s">
        <v>1030</v>
      </c>
      <c r="H7097" s="82" t="s">
        <v>9640</v>
      </c>
      <c r="I7097" s="87">
        <v>1</v>
      </c>
      <c r="J7097" s="21">
        <v>3</v>
      </c>
      <c r="K7097" s="87">
        <v>1</v>
      </c>
      <c r="L7097" s="87">
        <v>0</v>
      </c>
      <c r="M7097" s="87">
        <v>0</v>
      </c>
      <c r="N7097" s="25">
        <v>0</v>
      </c>
      <c r="O7097" s="32">
        <v>2.98E-2</v>
      </c>
      <c r="P7097" s="8" t="s">
        <v>99</v>
      </c>
    </row>
    <row r="7098" spans="1:16" ht="72" x14ac:dyDescent="0.25">
      <c r="A7098" s="19">
        <v>43444</v>
      </c>
      <c r="B7098" s="82"/>
      <c r="C7098" s="82">
        <v>2018</v>
      </c>
      <c r="D7098" s="82" t="s">
        <v>115</v>
      </c>
      <c r="E7098" s="82" t="s">
        <v>116</v>
      </c>
      <c r="F7098" s="36" t="s">
        <v>165</v>
      </c>
      <c r="G7098" s="82" t="s">
        <v>205</v>
      </c>
      <c r="H7098" s="82" t="s">
        <v>9641</v>
      </c>
      <c r="I7098" s="87">
        <v>0</v>
      </c>
      <c r="J7098" s="21">
        <v>15</v>
      </c>
      <c r="K7098" s="87">
        <v>0</v>
      </c>
      <c r="L7098" s="87">
        <v>0</v>
      </c>
      <c r="M7098" s="87">
        <v>0</v>
      </c>
      <c r="N7098" s="25">
        <v>0</v>
      </c>
      <c r="O7098" s="32">
        <v>0.33326699999999998</v>
      </c>
      <c r="P7098" s="8" t="s">
        <v>99</v>
      </c>
    </row>
    <row r="7099" spans="1:16" ht="96" x14ac:dyDescent="0.25">
      <c r="A7099" s="19">
        <v>43445</v>
      </c>
      <c r="B7099" s="82"/>
      <c r="C7099" s="82">
        <v>2018</v>
      </c>
      <c r="D7099" s="82" t="s">
        <v>13</v>
      </c>
      <c r="E7099" s="82" t="s">
        <v>112</v>
      </c>
      <c r="F7099" s="36" t="s">
        <v>28</v>
      </c>
      <c r="G7099" s="82" t="s">
        <v>9175</v>
      </c>
      <c r="H7099" s="82" t="s">
        <v>9642</v>
      </c>
      <c r="I7099" s="87">
        <v>0</v>
      </c>
      <c r="J7099" s="21">
        <v>20</v>
      </c>
      <c r="K7099" s="87">
        <v>0</v>
      </c>
      <c r="L7099" s="87">
        <v>0</v>
      </c>
      <c r="M7099" s="87">
        <v>0</v>
      </c>
      <c r="N7099" s="25">
        <v>0</v>
      </c>
      <c r="O7099" s="32">
        <v>0</v>
      </c>
      <c r="P7099" s="8" t="s">
        <v>99</v>
      </c>
    </row>
    <row r="7100" spans="1:16" ht="72" x14ac:dyDescent="0.25">
      <c r="A7100" s="19">
        <v>43445</v>
      </c>
      <c r="B7100" s="82"/>
      <c r="C7100" s="82">
        <v>2018</v>
      </c>
      <c r="D7100" s="82" t="s">
        <v>13</v>
      </c>
      <c r="E7100" s="82" t="s">
        <v>125</v>
      </c>
      <c r="F7100" s="36" t="s">
        <v>44</v>
      </c>
      <c r="G7100" s="82" t="s">
        <v>606</v>
      </c>
      <c r="H7100" s="82" t="s">
        <v>9643</v>
      </c>
      <c r="I7100" s="87">
        <v>5</v>
      </c>
      <c r="J7100" s="21">
        <v>20</v>
      </c>
      <c r="K7100" s="87">
        <v>0</v>
      </c>
      <c r="L7100" s="87">
        <v>0</v>
      </c>
      <c r="M7100" s="87">
        <v>0</v>
      </c>
      <c r="N7100" s="25">
        <v>0</v>
      </c>
      <c r="O7100" s="32">
        <v>0</v>
      </c>
      <c r="P7100" s="8" t="s">
        <v>99</v>
      </c>
    </row>
    <row r="7101" spans="1:16" ht="72" x14ac:dyDescent="0.25">
      <c r="A7101" s="19">
        <v>43446</v>
      </c>
      <c r="B7101" s="82"/>
      <c r="C7101" s="82">
        <v>2018</v>
      </c>
      <c r="D7101" s="82" t="s">
        <v>115</v>
      </c>
      <c r="E7101" s="82" t="s">
        <v>116</v>
      </c>
      <c r="F7101" s="36" t="s">
        <v>21</v>
      </c>
      <c r="G7101" s="82" t="s">
        <v>21</v>
      </c>
      <c r="H7101" s="82" t="s">
        <v>9644</v>
      </c>
      <c r="I7101" s="87">
        <v>1</v>
      </c>
      <c r="J7101" s="21">
        <v>9</v>
      </c>
      <c r="K7101" s="87">
        <v>0</v>
      </c>
      <c r="L7101" s="87">
        <v>0</v>
      </c>
      <c r="M7101" s="87">
        <v>0</v>
      </c>
      <c r="N7101" s="25">
        <v>0</v>
      </c>
      <c r="O7101" s="32">
        <v>0.702809091</v>
      </c>
      <c r="P7101" s="8" t="s">
        <v>99</v>
      </c>
    </row>
    <row r="7102" spans="1:16" ht="96" x14ac:dyDescent="0.25">
      <c r="A7102" s="19">
        <v>43447</v>
      </c>
      <c r="B7102" s="19">
        <v>43447</v>
      </c>
      <c r="C7102" s="82">
        <v>2018</v>
      </c>
      <c r="D7102" s="82" t="s">
        <v>104</v>
      </c>
      <c r="E7102" s="11" t="s">
        <v>276</v>
      </c>
      <c r="F7102" s="36" t="s">
        <v>47</v>
      </c>
      <c r="G7102" s="82" t="s">
        <v>979</v>
      </c>
      <c r="H7102" s="82" t="s">
        <v>9645</v>
      </c>
      <c r="I7102" s="20">
        <v>2</v>
      </c>
      <c r="J7102" s="21">
        <v>7</v>
      </c>
      <c r="K7102" s="20">
        <v>0</v>
      </c>
      <c r="L7102" s="20">
        <v>0</v>
      </c>
      <c r="M7102" s="20">
        <v>0</v>
      </c>
      <c r="N7102" s="25">
        <v>1</v>
      </c>
      <c r="O7102" s="32">
        <v>0.01</v>
      </c>
      <c r="P7102" s="8" t="s">
        <v>99</v>
      </c>
    </row>
    <row r="7103" spans="1:16" ht="60" x14ac:dyDescent="0.25">
      <c r="A7103" s="19">
        <v>43447</v>
      </c>
      <c r="B7103" s="82"/>
      <c r="C7103" s="82">
        <v>2018</v>
      </c>
      <c r="D7103" s="82" t="s">
        <v>13</v>
      </c>
      <c r="E7103" s="82" t="s">
        <v>149</v>
      </c>
      <c r="F7103" s="36" t="s">
        <v>26</v>
      </c>
      <c r="G7103" s="82" t="s">
        <v>1856</v>
      </c>
      <c r="H7103" s="82" t="s">
        <v>9646</v>
      </c>
      <c r="I7103" s="87">
        <v>0</v>
      </c>
      <c r="J7103" s="21">
        <v>400</v>
      </c>
      <c r="K7103" s="87">
        <v>0</v>
      </c>
      <c r="L7103" s="87">
        <v>0</v>
      </c>
      <c r="M7103" s="87">
        <v>0</v>
      </c>
      <c r="N7103" s="25">
        <v>0</v>
      </c>
      <c r="O7103" s="32">
        <v>0</v>
      </c>
      <c r="P7103" s="8" t="s">
        <v>99</v>
      </c>
    </row>
    <row r="7104" spans="1:16" ht="168" x14ac:dyDescent="0.25">
      <c r="A7104" s="19">
        <v>43447</v>
      </c>
      <c r="B7104" s="82"/>
      <c r="C7104" s="82">
        <v>2018</v>
      </c>
      <c r="D7104" s="82" t="s">
        <v>13</v>
      </c>
      <c r="E7104" s="82" t="s">
        <v>149</v>
      </c>
      <c r="F7104" s="36" t="s">
        <v>28</v>
      </c>
      <c r="G7104" s="82" t="s">
        <v>9175</v>
      </c>
      <c r="H7104" s="82" t="s">
        <v>9647</v>
      </c>
      <c r="I7104" s="87">
        <v>0</v>
      </c>
      <c r="J7104" s="21">
        <v>162</v>
      </c>
      <c r="K7104" s="87">
        <v>0</v>
      </c>
      <c r="L7104" s="87">
        <v>0</v>
      </c>
      <c r="M7104" s="87">
        <v>0</v>
      </c>
      <c r="N7104" s="25">
        <v>0</v>
      </c>
      <c r="O7104" s="32">
        <v>0</v>
      </c>
      <c r="P7104" s="8" t="s">
        <v>99</v>
      </c>
    </row>
    <row r="7105" spans="1:16" ht="216" x14ac:dyDescent="0.25">
      <c r="A7105" s="19">
        <v>43451</v>
      </c>
      <c r="B7105" s="82"/>
      <c r="C7105" s="82">
        <v>2018</v>
      </c>
      <c r="D7105" s="82" t="s">
        <v>13</v>
      </c>
      <c r="E7105" s="82" t="s">
        <v>112</v>
      </c>
      <c r="F7105" s="36" t="s">
        <v>51</v>
      </c>
      <c r="G7105" s="82" t="s">
        <v>741</v>
      </c>
      <c r="H7105" s="82" t="s">
        <v>9648</v>
      </c>
      <c r="I7105" s="87">
        <v>0</v>
      </c>
      <c r="J7105" s="21">
        <v>2103</v>
      </c>
      <c r="K7105" s="87">
        <v>0</v>
      </c>
      <c r="L7105" s="87">
        <v>0</v>
      </c>
      <c r="M7105" s="87">
        <v>0</v>
      </c>
      <c r="N7105" s="25">
        <v>0</v>
      </c>
      <c r="O7105" s="32">
        <v>1.18E-2</v>
      </c>
      <c r="P7105" s="8" t="s">
        <v>99</v>
      </c>
    </row>
    <row r="7106" spans="1:16" ht="60" x14ac:dyDescent="0.25">
      <c r="A7106" s="19">
        <v>43451</v>
      </c>
      <c r="B7106" s="82"/>
      <c r="C7106" s="82">
        <v>2018</v>
      </c>
      <c r="D7106" s="82" t="s">
        <v>115</v>
      </c>
      <c r="E7106" s="82" t="s">
        <v>116</v>
      </c>
      <c r="F7106" s="36" t="s">
        <v>51</v>
      </c>
      <c r="G7106" s="82" t="s">
        <v>8919</v>
      </c>
      <c r="H7106" s="82" t="s">
        <v>9649</v>
      </c>
      <c r="I7106" s="87">
        <v>3</v>
      </c>
      <c r="J7106" s="21">
        <v>12</v>
      </c>
      <c r="K7106" s="87">
        <v>0</v>
      </c>
      <c r="L7106" s="87">
        <v>0</v>
      </c>
      <c r="M7106" s="87">
        <v>0</v>
      </c>
      <c r="N7106" s="25">
        <v>0</v>
      </c>
      <c r="O7106" s="32">
        <v>0.272947</v>
      </c>
      <c r="P7106" s="8" t="s">
        <v>99</v>
      </c>
    </row>
    <row r="7107" spans="1:16" ht="84" x14ac:dyDescent="0.25">
      <c r="A7107" s="19">
        <v>43453</v>
      </c>
      <c r="B7107" s="82"/>
      <c r="C7107" s="82">
        <v>2018</v>
      </c>
      <c r="D7107" s="82" t="s">
        <v>115</v>
      </c>
      <c r="E7107" s="82" t="s">
        <v>116</v>
      </c>
      <c r="F7107" s="36" t="s">
        <v>51</v>
      </c>
      <c r="G7107" s="82" t="s">
        <v>310</v>
      </c>
      <c r="H7107" s="82" t="s">
        <v>9650</v>
      </c>
      <c r="I7107" s="87">
        <v>0</v>
      </c>
      <c r="J7107" s="21">
        <v>8</v>
      </c>
      <c r="K7107" s="87">
        <v>0</v>
      </c>
      <c r="L7107" s="87">
        <v>0</v>
      </c>
      <c r="M7107" s="87">
        <v>0</v>
      </c>
      <c r="N7107" s="25">
        <v>0</v>
      </c>
      <c r="O7107" s="32">
        <v>0.36360003488372089</v>
      </c>
      <c r="P7107" s="8" t="s">
        <v>99</v>
      </c>
    </row>
    <row r="7108" spans="1:16" ht="72" x14ac:dyDescent="0.25">
      <c r="A7108" s="19">
        <v>43453</v>
      </c>
      <c r="B7108" s="82"/>
      <c r="C7108" s="82">
        <v>2018</v>
      </c>
      <c r="D7108" s="82" t="s">
        <v>115</v>
      </c>
      <c r="E7108" s="82" t="s">
        <v>116</v>
      </c>
      <c r="F7108" s="36" t="s">
        <v>165</v>
      </c>
      <c r="G7108" s="82" t="s">
        <v>8866</v>
      </c>
      <c r="H7108" s="82" t="s">
        <v>9651</v>
      </c>
      <c r="I7108" s="87">
        <v>0</v>
      </c>
      <c r="J7108" s="21">
        <v>7</v>
      </c>
      <c r="K7108" s="87">
        <v>0</v>
      </c>
      <c r="L7108" s="87">
        <v>0</v>
      </c>
      <c r="M7108" s="87">
        <v>0</v>
      </c>
      <c r="N7108" s="25">
        <v>0</v>
      </c>
      <c r="O7108" s="32">
        <v>0.15060000000000001</v>
      </c>
      <c r="P7108" s="8" t="s">
        <v>99</v>
      </c>
    </row>
    <row r="7109" spans="1:16" ht="60" x14ac:dyDescent="0.25">
      <c r="A7109" s="19">
        <v>43454</v>
      </c>
      <c r="B7109" s="82"/>
      <c r="C7109" s="82">
        <v>2018</v>
      </c>
      <c r="D7109" s="82" t="s">
        <v>115</v>
      </c>
      <c r="E7109" s="82" t="s">
        <v>116</v>
      </c>
      <c r="F7109" s="36" t="s">
        <v>162</v>
      </c>
      <c r="G7109" s="82" t="s">
        <v>8425</v>
      </c>
      <c r="H7109" s="82" t="s">
        <v>9652</v>
      </c>
      <c r="I7109" s="87">
        <v>0</v>
      </c>
      <c r="J7109" s="21">
        <v>13</v>
      </c>
      <c r="K7109" s="87">
        <v>0</v>
      </c>
      <c r="L7109" s="87">
        <v>0</v>
      </c>
      <c r="M7109" s="87">
        <v>0</v>
      </c>
      <c r="N7109" s="25">
        <v>0</v>
      </c>
      <c r="O7109" s="32">
        <v>0.17817303488372091</v>
      </c>
      <c r="P7109" s="8" t="s">
        <v>99</v>
      </c>
    </row>
    <row r="7110" spans="1:16" ht="60" x14ac:dyDescent="0.25">
      <c r="A7110" s="19">
        <v>43454</v>
      </c>
      <c r="B7110" s="82"/>
      <c r="C7110" s="82">
        <v>2018</v>
      </c>
      <c r="D7110" s="82" t="s">
        <v>115</v>
      </c>
      <c r="E7110" s="82" t="s">
        <v>116</v>
      </c>
      <c r="F7110" s="36" t="s">
        <v>51</v>
      </c>
      <c r="G7110" s="82" t="s">
        <v>357</v>
      </c>
      <c r="H7110" s="82" t="s">
        <v>9653</v>
      </c>
      <c r="I7110" s="87">
        <v>0</v>
      </c>
      <c r="J7110" s="21">
        <v>4</v>
      </c>
      <c r="K7110" s="87">
        <v>0</v>
      </c>
      <c r="L7110" s="87">
        <v>0</v>
      </c>
      <c r="M7110" s="87">
        <v>0</v>
      </c>
      <c r="N7110" s="25">
        <v>0</v>
      </c>
      <c r="O7110" s="32">
        <v>0.17007303488372091</v>
      </c>
      <c r="P7110" s="8" t="s">
        <v>99</v>
      </c>
    </row>
    <row r="7111" spans="1:16" ht="60" x14ac:dyDescent="0.25">
      <c r="A7111" s="19">
        <v>43454</v>
      </c>
      <c r="B7111" s="82"/>
      <c r="C7111" s="82">
        <v>2018</v>
      </c>
      <c r="D7111" s="82" t="s">
        <v>115</v>
      </c>
      <c r="E7111" s="82" t="s">
        <v>116</v>
      </c>
      <c r="F7111" s="36" t="s">
        <v>30</v>
      </c>
      <c r="G7111" s="82" t="s">
        <v>5302</v>
      </c>
      <c r="H7111" s="82" t="s">
        <v>9654</v>
      </c>
      <c r="I7111" s="87">
        <v>0</v>
      </c>
      <c r="J7111" s="21">
        <v>2</v>
      </c>
      <c r="K7111" s="87">
        <v>0</v>
      </c>
      <c r="L7111" s="87">
        <v>0</v>
      </c>
      <c r="M7111" s="87">
        <v>0</v>
      </c>
      <c r="N7111" s="25">
        <v>0</v>
      </c>
      <c r="O7111" s="32">
        <v>0.45079779160159361</v>
      </c>
      <c r="P7111" s="8" t="s">
        <v>99</v>
      </c>
    </row>
    <row r="7112" spans="1:16" ht="84" x14ac:dyDescent="0.25">
      <c r="A7112" s="19">
        <v>43455</v>
      </c>
      <c r="B7112" s="82"/>
      <c r="C7112" s="82">
        <v>2018</v>
      </c>
      <c r="D7112" s="82" t="s">
        <v>115</v>
      </c>
      <c r="E7112" s="82" t="s">
        <v>116</v>
      </c>
      <c r="F7112" s="36" t="s">
        <v>15</v>
      </c>
      <c r="G7112" s="82" t="s">
        <v>3684</v>
      </c>
      <c r="H7112" s="82" t="s">
        <v>9655</v>
      </c>
      <c r="I7112" s="87">
        <v>0</v>
      </c>
      <c r="J7112" s="21">
        <v>2</v>
      </c>
      <c r="K7112" s="87">
        <v>0</v>
      </c>
      <c r="L7112" s="87">
        <v>0</v>
      </c>
      <c r="M7112" s="87">
        <v>0</v>
      </c>
      <c r="N7112" s="25">
        <v>0</v>
      </c>
      <c r="O7112" s="32">
        <v>6.6720000000000002E-2</v>
      </c>
      <c r="P7112" s="8" t="s">
        <v>99</v>
      </c>
    </row>
    <row r="7113" spans="1:16" ht="120" x14ac:dyDescent="0.25">
      <c r="A7113" s="19">
        <v>43458</v>
      </c>
      <c r="B7113" s="82"/>
      <c r="C7113" s="82">
        <v>2018</v>
      </c>
      <c r="D7113" s="82" t="s">
        <v>13</v>
      </c>
      <c r="E7113" s="82" t="s">
        <v>112</v>
      </c>
      <c r="F7113" s="36" t="s">
        <v>15</v>
      </c>
      <c r="G7113" s="82" t="s">
        <v>266</v>
      </c>
      <c r="H7113" s="82" t="s">
        <v>9656</v>
      </c>
      <c r="I7113" s="87">
        <v>0</v>
      </c>
      <c r="J7113" s="21">
        <v>350</v>
      </c>
      <c r="K7113" s="87">
        <v>150</v>
      </c>
      <c r="L7113" s="87">
        <v>0</v>
      </c>
      <c r="M7113" s="87">
        <v>0</v>
      </c>
      <c r="N7113" s="25">
        <v>0</v>
      </c>
      <c r="O7113" s="32">
        <v>0.21</v>
      </c>
      <c r="P7113" s="8" t="s">
        <v>99</v>
      </c>
    </row>
    <row r="7114" spans="1:16" ht="96" x14ac:dyDescent="0.25">
      <c r="A7114" s="19">
        <v>43458</v>
      </c>
      <c r="B7114" s="82"/>
      <c r="C7114" s="82">
        <v>2018</v>
      </c>
      <c r="D7114" s="82" t="s">
        <v>115</v>
      </c>
      <c r="E7114" s="82" t="s">
        <v>116</v>
      </c>
      <c r="F7114" s="36" t="s">
        <v>97</v>
      </c>
      <c r="G7114" s="82" t="s">
        <v>9657</v>
      </c>
      <c r="H7114" s="82" t="s">
        <v>9658</v>
      </c>
      <c r="I7114" s="87">
        <v>5</v>
      </c>
      <c r="J7114" s="21">
        <v>5</v>
      </c>
      <c r="K7114" s="87">
        <v>0</v>
      </c>
      <c r="L7114" s="87">
        <v>0</v>
      </c>
      <c r="M7114" s="87">
        <v>0</v>
      </c>
      <c r="N7114" s="25">
        <v>0</v>
      </c>
      <c r="O7114" s="32">
        <v>0.44899779160159359</v>
      </c>
      <c r="P7114" s="8" t="s">
        <v>99</v>
      </c>
    </row>
    <row r="7115" spans="1:16" ht="108" x14ac:dyDescent="0.25">
      <c r="A7115" s="19">
        <v>43460</v>
      </c>
      <c r="B7115" s="82"/>
      <c r="C7115" s="82">
        <v>2018</v>
      </c>
      <c r="D7115" s="82" t="s">
        <v>13</v>
      </c>
      <c r="E7115" s="82" t="s">
        <v>173</v>
      </c>
      <c r="F7115" s="36" t="s">
        <v>55</v>
      </c>
      <c r="G7115" s="82" t="s">
        <v>9659</v>
      </c>
      <c r="H7115" s="82" t="s">
        <v>9660</v>
      </c>
      <c r="I7115" s="87">
        <v>0</v>
      </c>
      <c r="J7115" s="21">
        <v>2400</v>
      </c>
      <c r="K7115" s="87">
        <v>0</v>
      </c>
      <c r="L7115" s="87">
        <v>0</v>
      </c>
      <c r="M7115" s="87">
        <v>0</v>
      </c>
      <c r="N7115" s="25">
        <v>0</v>
      </c>
      <c r="O7115" s="32">
        <v>0</v>
      </c>
      <c r="P7115" s="8" t="s">
        <v>99</v>
      </c>
    </row>
    <row r="7116" spans="1:16" ht="96" x14ac:dyDescent="0.25">
      <c r="A7116" s="19">
        <v>43460</v>
      </c>
      <c r="B7116" s="82"/>
      <c r="C7116" s="82">
        <v>2018</v>
      </c>
      <c r="D7116" s="82" t="s">
        <v>13</v>
      </c>
      <c r="E7116" s="82" t="s">
        <v>125</v>
      </c>
      <c r="F7116" s="36" t="s">
        <v>75</v>
      </c>
      <c r="G7116" s="82" t="s">
        <v>7527</v>
      </c>
      <c r="H7116" s="82" t="s">
        <v>9661</v>
      </c>
      <c r="I7116" s="87">
        <v>1</v>
      </c>
      <c r="J7116" s="21">
        <v>11</v>
      </c>
      <c r="K7116" s="87">
        <v>5</v>
      </c>
      <c r="L7116" s="87">
        <v>0</v>
      </c>
      <c r="M7116" s="87">
        <v>0</v>
      </c>
      <c r="N7116" s="25">
        <v>0</v>
      </c>
      <c r="O7116" s="32">
        <v>3.3269E-2</v>
      </c>
      <c r="P7116" s="8" t="s">
        <v>99</v>
      </c>
    </row>
    <row r="7117" spans="1:16" ht="84" x14ac:dyDescent="0.25">
      <c r="A7117" s="19">
        <v>43460</v>
      </c>
      <c r="B7117" s="82"/>
      <c r="C7117" s="82">
        <v>2018</v>
      </c>
      <c r="D7117" s="82" t="s">
        <v>115</v>
      </c>
      <c r="E7117" s="82" t="s">
        <v>116</v>
      </c>
      <c r="F7117" s="36" t="s">
        <v>51</v>
      </c>
      <c r="G7117" s="82" t="s">
        <v>6183</v>
      </c>
      <c r="H7117" s="82" t="s">
        <v>9662</v>
      </c>
      <c r="I7117" s="87">
        <v>0</v>
      </c>
      <c r="J7117" s="21">
        <v>9</v>
      </c>
      <c r="K7117" s="87">
        <v>0</v>
      </c>
      <c r="L7117" s="87">
        <v>0</v>
      </c>
      <c r="M7117" s="87">
        <v>0</v>
      </c>
      <c r="N7117" s="25">
        <v>0</v>
      </c>
      <c r="O7117" s="32">
        <v>3.3584699999999995E-2</v>
      </c>
      <c r="P7117" s="8" t="s">
        <v>99</v>
      </c>
    </row>
    <row r="7118" spans="1:16" ht="60" x14ac:dyDescent="0.25">
      <c r="A7118" s="19">
        <v>43460</v>
      </c>
      <c r="B7118" s="82"/>
      <c r="C7118" s="82">
        <v>2018</v>
      </c>
      <c r="D7118" s="82" t="s">
        <v>115</v>
      </c>
      <c r="E7118" s="82" t="s">
        <v>116</v>
      </c>
      <c r="F7118" s="36" t="s">
        <v>165</v>
      </c>
      <c r="G7118" s="82" t="s">
        <v>1189</v>
      </c>
      <c r="H7118" s="82" t="s">
        <v>9663</v>
      </c>
      <c r="I7118" s="87">
        <v>0</v>
      </c>
      <c r="J7118" s="21">
        <v>8</v>
      </c>
      <c r="K7118" s="87">
        <v>0</v>
      </c>
      <c r="L7118" s="87">
        <v>0</v>
      </c>
      <c r="M7118" s="87">
        <v>0</v>
      </c>
      <c r="N7118" s="25">
        <v>0</v>
      </c>
      <c r="O7118" s="32">
        <v>0.10460999999999999</v>
      </c>
      <c r="P7118" s="8" t="s">
        <v>99</v>
      </c>
    </row>
    <row r="7119" spans="1:16" ht="108" x14ac:dyDescent="0.25">
      <c r="A7119" s="19">
        <v>43460</v>
      </c>
      <c r="B7119" s="82"/>
      <c r="C7119" s="82">
        <v>2018</v>
      </c>
      <c r="D7119" s="82" t="s">
        <v>115</v>
      </c>
      <c r="E7119" s="82" t="s">
        <v>116</v>
      </c>
      <c r="F7119" s="36" t="s">
        <v>55</v>
      </c>
      <c r="G7119" s="82" t="s">
        <v>5352</v>
      </c>
      <c r="H7119" s="82" t="s">
        <v>9664</v>
      </c>
      <c r="I7119" s="87">
        <v>0</v>
      </c>
      <c r="J7119" s="21">
        <v>1</v>
      </c>
      <c r="K7119" s="87">
        <v>0</v>
      </c>
      <c r="L7119" s="87">
        <v>0</v>
      </c>
      <c r="M7119" s="87">
        <v>0</v>
      </c>
      <c r="N7119" s="25">
        <v>0</v>
      </c>
      <c r="O7119" s="32">
        <v>0.2183424348837209</v>
      </c>
      <c r="P7119" s="8" t="s">
        <v>99</v>
      </c>
    </row>
    <row r="7120" spans="1:16" ht="48" x14ac:dyDescent="0.25">
      <c r="A7120" s="19">
        <v>43461</v>
      </c>
      <c r="B7120" s="82"/>
      <c r="C7120" s="82">
        <v>2018</v>
      </c>
      <c r="D7120" s="82" t="s">
        <v>13</v>
      </c>
      <c r="E7120" s="82" t="s">
        <v>125</v>
      </c>
      <c r="F7120" s="36" t="s">
        <v>78</v>
      </c>
      <c r="G7120" s="82" t="s">
        <v>8945</v>
      </c>
      <c r="H7120" s="82" t="s">
        <v>9665</v>
      </c>
      <c r="I7120" s="87">
        <v>1</v>
      </c>
      <c r="J7120" s="21">
        <v>2</v>
      </c>
      <c r="K7120" s="87">
        <v>0</v>
      </c>
      <c r="L7120" s="87">
        <v>0</v>
      </c>
      <c r="M7120" s="87">
        <v>0</v>
      </c>
      <c r="N7120" s="25">
        <v>0</v>
      </c>
      <c r="O7120" s="32">
        <v>1.09E-2</v>
      </c>
      <c r="P7120" s="8" t="s">
        <v>99</v>
      </c>
    </row>
    <row r="7121" spans="1:16" ht="108" x14ac:dyDescent="0.25">
      <c r="A7121" s="19">
        <v>43461</v>
      </c>
      <c r="B7121" s="82"/>
      <c r="C7121" s="82">
        <v>2018</v>
      </c>
      <c r="D7121" s="82" t="s">
        <v>115</v>
      </c>
      <c r="E7121" s="82" t="s">
        <v>116</v>
      </c>
      <c r="F7121" s="36" t="s">
        <v>15</v>
      </c>
      <c r="G7121" s="82" t="s">
        <v>9666</v>
      </c>
      <c r="H7121" s="82" t="s">
        <v>9667</v>
      </c>
      <c r="I7121" s="87">
        <v>2</v>
      </c>
      <c r="J7121" s="21">
        <v>22</v>
      </c>
      <c r="K7121" s="87">
        <v>0</v>
      </c>
      <c r="L7121" s="87">
        <v>0</v>
      </c>
      <c r="M7121" s="87">
        <v>0</v>
      </c>
      <c r="N7121" s="25">
        <v>0</v>
      </c>
      <c r="O7121" s="32">
        <v>0.66449999999999998</v>
      </c>
      <c r="P7121" s="8" t="s">
        <v>99</v>
      </c>
    </row>
    <row r="7122" spans="1:16" ht="120" x14ac:dyDescent="0.25">
      <c r="A7122" s="19">
        <v>43461</v>
      </c>
      <c r="B7122" s="82"/>
      <c r="C7122" s="82">
        <v>2018</v>
      </c>
      <c r="D7122" s="82" t="s">
        <v>115</v>
      </c>
      <c r="E7122" s="82" t="s">
        <v>116</v>
      </c>
      <c r="F7122" s="36" t="s">
        <v>42</v>
      </c>
      <c r="G7122" s="82" t="s">
        <v>9626</v>
      </c>
      <c r="H7122" s="82" t="s">
        <v>9668</v>
      </c>
      <c r="I7122" s="87">
        <v>8</v>
      </c>
      <c r="J7122" s="21">
        <v>32</v>
      </c>
      <c r="K7122" s="87">
        <v>0</v>
      </c>
      <c r="L7122" s="87">
        <v>0</v>
      </c>
      <c r="M7122" s="87">
        <v>0</v>
      </c>
      <c r="N7122" s="25">
        <v>0</v>
      </c>
      <c r="O7122" s="32">
        <v>0.67079999999999995</v>
      </c>
      <c r="P7122" s="8" t="s">
        <v>99</v>
      </c>
    </row>
    <row r="7123" spans="1:16" ht="120" x14ac:dyDescent="0.25">
      <c r="A7123" s="19">
        <v>43462</v>
      </c>
      <c r="B7123" s="82"/>
      <c r="C7123" s="82">
        <v>2018</v>
      </c>
      <c r="D7123" s="82" t="s">
        <v>13</v>
      </c>
      <c r="E7123" s="82" t="s">
        <v>112</v>
      </c>
      <c r="F7123" s="36" t="s">
        <v>165</v>
      </c>
      <c r="G7123" s="82" t="s">
        <v>603</v>
      </c>
      <c r="H7123" s="82" t="s">
        <v>9669</v>
      </c>
      <c r="I7123" s="87">
        <v>7</v>
      </c>
      <c r="J7123" s="21">
        <v>27</v>
      </c>
      <c r="K7123" s="87">
        <v>1</v>
      </c>
      <c r="L7123" s="87">
        <v>0</v>
      </c>
      <c r="M7123" s="87">
        <v>0</v>
      </c>
      <c r="N7123" s="25">
        <v>0</v>
      </c>
      <c r="O7123" s="32">
        <v>0.12</v>
      </c>
      <c r="P7123" s="8" t="s">
        <v>99</v>
      </c>
    </row>
    <row r="7124" spans="1:16" ht="72" x14ac:dyDescent="0.25">
      <c r="A7124" s="19">
        <v>43462</v>
      </c>
      <c r="B7124" s="82"/>
      <c r="C7124" s="82">
        <v>2018</v>
      </c>
      <c r="D7124" s="82" t="s">
        <v>115</v>
      </c>
      <c r="E7124" s="82" t="s">
        <v>116</v>
      </c>
      <c r="F7124" s="36" t="s">
        <v>162</v>
      </c>
      <c r="G7124" s="82" t="s">
        <v>6203</v>
      </c>
      <c r="H7124" s="82" t="s">
        <v>9670</v>
      </c>
      <c r="I7124" s="87">
        <v>0</v>
      </c>
      <c r="J7124" s="21">
        <v>4</v>
      </c>
      <c r="K7124" s="87">
        <v>0</v>
      </c>
      <c r="L7124" s="87">
        <v>0</v>
      </c>
      <c r="M7124" s="87">
        <v>0</v>
      </c>
      <c r="N7124" s="25">
        <v>0</v>
      </c>
      <c r="O7124" s="32">
        <v>4.3290000000000002E-2</v>
      </c>
      <c r="P7124" s="8" t="s">
        <v>99</v>
      </c>
    </row>
    <row r="7125" spans="1:16" ht="96" x14ac:dyDescent="0.25">
      <c r="A7125" s="19">
        <v>43463</v>
      </c>
      <c r="B7125" s="82"/>
      <c r="C7125" s="82">
        <v>2018</v>
      </c>
      <c r="D7125" s="82" t="s">
        <v>13</v>
      </c>
      <c r="E7125" s="82" t="s">
        <v>112</v>
      </c>
      <c r="F7125" s="36" t="s">
        <v>19</v>
      </c>
      <c r="G7125" s="82" t="s">
        <v>641</v>
      </c>
      <c r="H7125" s="82" t="s">
        <v>9671</v>
      </c>
      <c r="I7125" s="87">
        <v>0</v>
      </c>
      <c r="J7125" s="21">
        <v>4</v>
      </c>
      <c r="K7125" s="87">
        <v>1</v>
      </c>
      <c r="L7125" s="87">
        <v>0</v>
      </c>
      <c r="M7125" s="87">
        <v>0</v>
      </c>
      <c r="N7125" s="25">
        <v>0</v>
      </c>
      <c r="O7125" s="32">
        <v>9.1000000000000004E-3</v>
      </c>
      <c r="P7125" s="8" t="s">
        <v>99</v>
      </c>
    </row>
    <row r="7126" spans="1:16" ht="72" x14ac:dyDescent="0.25">
      <c r="A7126" s="19">
        <v>43463</v>
      </c>
      <c r="B7126" s="82"/>
      <c r="C7126" s="82">
        <v>2018</v>
      </c>
      <c r="D7126" s="82" t="s">
        <v>13</v>
      </c>
      <c r="E7126" s="82" t="s">
        <v>125</v>
      </c>
      <c r="F7126" s="36" t="s">
        <v>19</v>
      </c>
      <c r="G7126" s="82" t="s">
        <v>641</v>
      </c>
      <c r="H7126" s="82" t="s">
        <v>9672</v>
      </c>
      <c r="I7126" s="87">
        <v>5</v>
      </c>
      <c r="J7126" s="21">
        <v>5</v>
      </c>
      <c r="K7126" s="87">
        <v>1</v>
      </c>
      <c r="L7126" s="87">
        <v>0</v>
      </c>
      <c r="M7126" s="87">
        <v>0</v>
      </c>
      <c r="N7126" s="25">
        <v>0</v>
      </c>
      <c r="O7126" s="32">
        <v>2.8000000000000001E-2</v>
      </c>
      <c r="P7126" s="8" t="s">
        <v>99</v>
      </c>
    </row>
    <row r="7127" spans="1:16" ht="96" x14ac:dyDescent="0.25">
      <c r="A7127" s="19">
        <v>43463</v>
      </c>
      <c r="B7127" s="82"/>
      <c r="C7127" s="82">
        <v>2018</v>
      </c>
      <c r="D7127" s="82" t="s">
        <v>115</v>
      </c>
      <c r="E7127" s="82" t="s">
        <v>116</v>
      </c>
      <c r="F7127" s="36" t="s">
        <v>55</v>
      </c>
      <c r="G7127" s="82" t="s">
        <v>8593</v>
      </c>
      <c r="H7127" s="82" t="s">
        <v>9673</v>
      </c>
      <c r="I7127" s="87">
        <v>9</v>
      </c>
      <c r="J7127" s="21">
        <v>53</v>
      </c>
      <c r="K7127" s="87">
        <v>0</v>
      </c>
      <c r="L7127" s="87">
        <v>0</v>
      </c>
      <c r="M7127" s="87">
        <v>0</v>
      </c>
      <c r="N7127" s="25">
        <v>0</v>
      </c>
      <c r="O7127" s="32">
        <v>0.68879999999999997</v>
      </c>
      <c r="P7127" s="8" t="s">
        <v>99</v>
      </c>
    </row>
    <row r="7128" spans="1:16" ht="84" x14ac:dyDescent="0.25">
      <c r="A7128" s="19">
        <v>43465</v>
      </c>
      <c r="B7128" s="82"/>
      <c r="C7128" s="82">
        <v>2018</v>
      </c>
      <c r="D7128" s="82" t="s">
        <v>115</v>
      </c>
      <c r="E7128" s="82" t="s">
        <v>116</v>
      </c>
      <c r="F7128" s="82" t="s">
        <v>598</v>
      </c>
      <c r="G7128" s="82" t="s">
        <v>2215</v>
      </c>
      <c r="H7128" s="82" t="s">
        <v>9674</v>
      </c>
      <c r="I7128" s="87">
        <v>1</v>
      </c>
      <c r="J7128" s="21">
        <v>2</v>
      </c>
      <c r="K7128" s="87">
        <v>0</v>
      </c>
      <c r="L7128" s="87">
        <v>0</v>
      </c>
      <c r="M7128" s="87">
        <v>0</v>
      </c>
      <c r="N7128" s="25">
        <v>0</v>
      </c>
      <c r="O7128" s="32">
        <v>0.255747</v>
      </c>
      <c r="P7128" s="8" t="s">
        <v>99</v>
      </c>
    </row>
    <row r="7129" spans="1:16" ht="96" x14ac:dyDescent="0.25">
      <c r="A7129" s="19">
        <v>43465</v>
      </c>
      <c r="B7129" s="82"/>
      <c r="C7129" s="82">
        <v>2018</v>
      </c>
      <c r="D7129" s="82" t="s">
        <v>115</v>
      </c>
      <c r="E7129" s="82" t="s">
        <v>116</v>
      </c>
      <c r="F7129" s="36" t="s">
        <v>55</v>
      </c>
      <c r="G7129" s="82" t="s">
        <v>2880</v>
      </c>
      <c r="H7129" s="82" t="s">
        <v>9675</v>
      </c>
      <c r="I7129" s="87">
        <v>0</v>
      </c>
      <c r="J7129" s="21">
        <v>8</v>
      </c>
      <c r="K7129" s="87">
        <v>0</v>
      </c>
      <c r="L7129" s="87">
        <v>0</v>
      </c>
      <c r="M7129" s="87">
        <v>0</v>
      </c>
      <c r="N7129" s="25">
        <v>0</v>
      </c>
      <c r="O7129" s="32">
        <v>7.2120000000000004E-2</v>
      </c>
      <c r="P7129" s="8" t="s">
        <v>99</v>
      </c>
    </row>
    <row r="7130" spans="1:16" ht="24" x14ac:dyDescent="0.25">
      <c r="A7130" s="82" t="s">
        <v>9676</v>
      </c>
      <c r="B7130" s="82"/>
      <c r="C7130" s="82">
        <v>2018</v>
      </c>
      <c r="D7130" s="50" t="s">
        <v>13</v>
      </c>
      <c r="E7130" s="50" t="s">
        <v>14</v>
      </c>
      <c r="F7130" s="11" t="s">
        <v>65</v>
      </c>
      <c r="G7130" s="36" t="s">
        <v>1272</v>
      </c>
      <c r="H7130" s="65" t="s">
        <v>9677</v>
      </c>
      <c r="I7130" s="89">
        <v>0</v>
      </c>
      <c r="J7130" s="90">
        <v>0</v>
      </c>
      <c r="K7130" s="89">
        <v>0</v>
      </c>
      <c r="L7130" s="89">
        <v>0</v>
      </c>
      <c r="M7130" s="89">
        <v>0</v>
      </c>
      <c r="N7130" s="37">
        <v>883.94</v>
      </c>
      <c r="O7130" s="32">
        <v>1.2344045312</v>
      </c>
      <c r="P7130" s="8" t="s">
        <v>18</v>
      </c>
    </row>
    <row r="7131" spans="1:16" ht="36" x14ac:dyDescent="0.25">
      <c r="A7131" s="82" t="s">
        <v>9676</v>
      </c>
      <c r="B7131" s="82"/>
      <c r="C7131" s="82">
        <v>2018</v>
      </c>
      <c r="D7131" s="50" t="s">
        <v>13</v>
      </c>
      <c r="E7131" s="50" t="s">
        <v>14</v>
      </c>
      <c r="F7131" s="36" t="s">
        <v>28</v>
      </c>
      <c r="G7131" s="36" t="s">
        <v>1272</v>
      </c>
      <c r="H7131" s="65" t="s">
        <v>9678</v>
      </c>
      <c r="I7131" s="89">
        <v>0</v>
      </c>
      <c r="J7131" s="90">
        <v>0</v>
      </c>
      <c r="K7131" s="89">
        <v>0</v>
      </c>
      <c r="L7131" s="89">
        <v>0</v>
      </c>
      <c r="M7131" s="89">
        <v>0</v>
      </c>
      <c r="N7131" s="37">
        <v>17902.39</v>
      </c>
      <c r="O7131" s="32">
        <v>25.0003295872</v>
      </c>
      <c r="P7131" s="8" t="s">
        <v>18</v>
      </c>
    </row>
    <row r="7132" spans="1:16" ht="36" x14ac:dyDescent="0.25">
      <c r="A7132" s="82" t="s">
        <v>9676</v>
      </c>
      <c r="B7132" s="82"/>
      <c r="C7132" s="82">
        <v>2018</v>
      </c>
      <c r="D7132" s="50" t="s">
        <v>13</v>
      </c>
      <c r="E7132" s="50" t="s">
        <v>14</v>
      </c>
      <c r="F7132" s="60" t="s">
        <v>72</v>
      </c>
      <c r="G7132" s="36" t="s">
        <v>1272</v>
      </c>
      <c r="H7132" s="65" t="s">
        <v>9679</v>
      </c>
      <c r="I7132" s="89">
        <v>0</v>
      </c>
      <c r="J7132" s="90">
        <v>0</v>
      </c>
      <c r="K7132" s="89">
        <v>0</v>
      </c>
      <c r="L7132" s="89">
        <v>0</v>
      </c>
      <c r="M7132" s="89">
        <v>0</v>
      </c>
      <c r="N7132" s="37">
        <v>11.27</v>
      </c>
      <c r="O7132" s="32">
        <v>1.57383296E-2</v>
      </c>
      <c r="P7132" s="8" t="s">
        <v>18</v>
      </c>
    </row>
    <row r="7133" spans="1:16" ht="24" x14ac:dyDescent="0.25">
      <c r="A7133" s="82" t="s">
        <v>9676</v>
      </c>
      <c r="B7133" s="82"/>
      <c r="C7133" s="82">
        <v>2018</v>
      </c>
      <c r="D7133" s="50" t="s">
        <v>13</v>
      </c>
      <c r="E7133" s="50" t="s">
        <v>14</v>
      </c>
      <c r="F7133" s="60" t="s">
        <v>189</v>
      </c>
      <c r="G7133" s="36" t="s">
        <v>1272</v>
      </c>
      <c r="H7133" s="65" t="s">
        <v>9680</v>
      </c>
      <c r="I7133" s="89">
        <v>0</v>
      </c>
      <c r="J7133" s="90">
        <v>0</v>
      </c>
      <c r="K7133" s="89">
        <v>0</v>
      </c>
      <c r="L7133" s="89">
        <v>0</v>
      </c>
      <c r="M7133" s="89">
        <v>0</v>
      </c>
      <c r="N7133" s="37">
        <v>3150</v>
      </c>
      <c r="O7133" s="32">
        <v>4.3989120000000002</v>
      </c>
      <c r="P7133" s="8" t="s">
        <v>18</v>
      </c>
    </row>
    <row r="7134" spans="1:16" ht="36" x14ac:dyDescent="0.25">
      <c r="A7134" s="82" t="s">
        <v>9676</v>
      </c>
      <c r="B7134" s="82"/>
      <c r="C7134" s="82">
        <v>2018</v>
      </c>
      <c r="D7134" s="50" t="s">
        <v>13</v>
      </c>
      <c r="E7134" s="50" t="s">
        <v>14</v>
      </c>
      <c r="F7134" s="36" t="s">
        <v>36</v>
      </c>
      <c r="G7134" s="36" t="s">
        <v>1272</v>
      </c>
      <c r="H7134" s="65" t="s">
        <v>9681</v>
      </c>
      <c r="I7134" s="89">
        <v>0</v>
      </c>
      <c r="J7134" s="90">
        <v>0</v>
      </c>
      <c r="K7134" s="89">
        <v>0</v>
      </c>
      <c r="L7134" s="89">
        <v>0</v>
      </c>
      <c r="M7134" s="89">
        <v>0</v>
      </c>
      <c r="N7134" s="37">
        <v>11614.1</v>
      </c>
      <c r="O7134" s="32">
        <v>16.218858367999999</v>
      </c>
      <c r="P7134" s="8" t="s">
        <v>18</v>
      </c>
    </row>
    <row r="7135" spans="1:16" ht="36" x14ac:dyDescent="0.25">
      <c r="A7135" s="82" t="s">
        <v>9676</v>
      </c>
      <c r="B7135" s="82"/>
      <c r="C7135" s="82">
        <v>2018</v>
      </c>
      <c r="D7135" s="50" t="s">
        <v>13</v>
      </c>
      <c r="E7135" s="50" t="s">
        <v>14</v>
      </c>
      <c r="F7135" s="36" t="s">
        <v>21</v>
      </c>
      <c r="G7135" s="36" t="s">
        <v>1272</v>
      </c>
      <c r="H7135" s="65" t="s">
        <v>9682</v>
      </c>
      <c r="I7135" s="89">
        <v>0</v>
      </c>
      <c r="J7135" s="90">
        <v>0</v>
      </c>
      <c r="K7135" s="89">
        <v>0</v>
      </c>
      <c r="L7135" s="89">
        <v>0</v>
      </c>
      <c r="M7135" s="89">
        <v>0</v>
      </c>
      <c r="N7135" s="37">
        <v>160927.13</v>
      </c>
      <c r="O7135" s="32">
        <v>224.73151850240001</v>
      </c>
      <c r="P7135" s="8" t="s">
        <v>18</v>
      </c>
    </row>
    <row r="7136" spans="1:16" ht="36" x14ac:dyDescent="0.25">
      <c r="A7136" s="82" t="s">
        <v>9676</v>
      </c>
      <c r="B7136" s="82"/>
      <c r="C7136" s="82">
        <v>2018</v>
      </c>
      <c r="D7136" s="50" t="s">
        <v>13</v>
      </c>
      <c r="E7136" s="50" t="s">
        <v>14</v>
      </c>
      <c r="F7136" s="36" t="s">
        <v>57</v>
      </c>
      <c r="G7136" s="36" t="s">
        <v>1272</v>
      </c>
      <c r="H7136" s="65" t="s">
        <v>9683</v>
      </c>
      <c r="I7136" s="89">
        <v>0</v>
      </c>
      <c r="J7136" s="90">
        <v>0</v>
      </c>
      <c r="K7136" s="89">
        <v>0</v>
      </c>
      <c r="L7136" s="89">
        <v>0</v>
      </c>
      <c r="M7136" s="89">
        <v>0</v>
      </c>
      <c r="N7136" s="37">
        <v>14125.12</v>
      </c>
      <c r="O7136" s="32">
        <v>19.725447577600001</v>
      </c>
      <c r="P7136" s="8" t="s">
        <v>18</v>
      </c>
    </row>
    <row r="7137" spans="1:16" ht="24" x14ac:dyDescent="0.25">
      <c r="A7137" s="82" t="s">
        <v>9676</v>
      </c>
      <c r="B7137" s="82"/>
      <c r="C7137" s="82">
        <v>2018</v>
      </c>
      <c r="D7137" s="50" t="s">
        <v>13</v>
      </c>
      <c r="E7137" s="50" t="s">
        <v>14</v>
      </c>
      <c r="F7137" s="36" t="s">
        <v>78</v>
      </c>
      <c r="G7137" s="36" t="s">
        <v>1272</v>
      </c>
      <c r="H7137" s="65" t="s">
        <v>9684</v>
      </c>
      <c r="I7137" s="89">
        <v>0</v>
      </c>
      <c r="J7137" s="90">
        <v>0</v>
      </c>
      <c r="K7137" s="89">
        <v>0</v>
      </c>
      <c r="L7137" s="89">
        <v>0</v>
      </c>
      <c r="M7137" s="89">
        <v>0</v>
      </c>
      <c r="N7137" s="37">
        <v>1279.2</v>
      </c>
      <c r="O7137" s="32">
        <v>1.786377216</v>
      </c>
      <c r="P7137" s="8" t="s">
        <v>18</v>
      </c>
    </row>
    <row r="7138" spans="1:16" ht="36" x14ac:dyDescent="0.25">
      <c r="A7138" s="82" t="s">
        <v>9676</v>
      </c>
      <c r="B7138" s="82"/>
      <c r="C7138" s="82">
        <v>2018</v>
      </c>
      <c r="D7138" s="50" t="s">
        <v>13</v>
      </c>
      <c r="E7138" s="50" t="s">
        <v>14</v>
      </c>
      <c r="F7138" s="36" t="s">
        <v>165</v>
      </c>
      <c r="G7138" s="36" t="s">
        <v>1272</v>
      </c>
      <c r="H7138" s="65" t="s">
        <v>9685</v>
      </c>
      <c r="I7138" s="89">
        <v>0</v>
      </c>
      <c r="J7138" s="90">
        <v>0</v>
      </c>
      <c r="K7138" s="89">
        <v>0</v>
      </c>
      <c r="L7138" s="89">
        <v>0</v>
      </c>
      <c r="M7138" s="89">
        <v>0</v>
      </c>
      <c r="N7138" s="37">
        <v>2274.2399999999998</v>
      </c>
      <c r="O7138" s="32">
        <v>3.1759306752000001</v>
      </c>
      <c r="P7138" s="8" t="s">
        <v>18</v>
      </c>
    </row>
    <row r="7139" spans="1:16" ht="36" x14ac:dyDescent="0.25">
      <c r="A7139" s="82" t="s">
        <v>9676</v>
      </c>
      <c r="B7139" s="82"/>
      <c r="C7139" s="82">
        <v>2018</v>
      </c>
      <c r="D7139" s="50" t="s">
        <v>13</v>
      </c>
      <c r="E7139" s="50" t="s">
        <v>14</v>
      </c>
      <c r="F7139" s="36" t="s">
        <v>24</v>
      </c>
      <c r="G7139" s="36" t="s">
        <v>1272</v>
      </c>
      <c r="H7139" s="65" t="s">
        <v>9686</v>
      </c>
      <c r="I7139" s="89">
        <v>0</v>
      </c>
      <c r="J7139" s="90">
        <v>0</v>
      </c>
      <c r="K7139" s="89">
        <v>0</v>
      </c>
      <c r="L7139" s="89">
        <v>0</v>
      </c>
      <c r="M7139" s="89">
        <v>0</v>
      </c>
      <c r="N7139" s="37">
        <v>38293.15</v>
      </c>
      <c r="O7139" s="32">
        <v>53.475618112000006</v>
      </c>
      <c r="P7139" s="8" t="s">
        <v>18</v>
      </c>
    </row>
    <row r="7140" spans="1:16" ht="36" x14ac:dyDescent="0.25">
      <c r="A7140" s="82" t="s">
        <v>9676</v>
      </c>
      <c r="B7140" s="82"/>
      <c r="C7140" s="82">
        <v>2018</v>
      </c>
      <c r="D7140" s="50" t="s">
        <v>13</v>
      </c>
      <c r="E7140" s="50" t="s">
        <v>14</v>
      </c>
      <c r="F7140" s="36" t="s">
        <v>55</v>
      </c>
      <c r="G7140" s="36" t="s">
        <v>1272</v>
      </c>
      <c r="H7140" s="65" t="s">
        <v>9687</v>
      </c>
      <c r="I7140" s="89">
        <v>0</v>
      </c>
      <c r="J7140" s="90">
        <v>0</v>
      </c>
      <c r="K7140" s="89">
        <v>0</v>
      </c>
      <c r="L7140" s="89">
        <v>0</v>
      </c>
      <c r="M7140" s="89">
        <v>0</v>
      </c>
      <c r="N7140" s="37">
        <v>3746.88</v>
      </c>
      <c r="O7140" s="32">
        <v>5.2324429824000003</v>
      </c>
      <c r="P7140" s="8" t="s">
        <v>18</v>
      </c>
    </row>
    <row r="7141" spans="1:16" ht="36" x14ac:dyDescent="0.25">
      <c r="A7141" s="82" t="s">
        <v>9676</v>
      </c>
      <c r="B7141" s="82"/>
      <c r="C7141" s="82">
        <v>2018</v>
      </c>
      <c r="D7141" s="50" t="s">
        <v>13</v>
      </c>
      <c r="E7141" s="50" t="s">
        <v>14</v>
      </c>
      <c r="F7141" s="36" t="s">
        <v>15</v>
      </c>
      <c r="G7141" s="36" t="s">
        <v>1272</v>
      </c>
      <c r="H7141" s="65" t="s">
        <v>9688</v>
      </c>
      <c r="I7141" s="89">
        <v>0</v>
      </c>
      <c r="J7141" s="90">
        <v>0</v>
      </c>
      <c r="K7141" s="89">
        <v>0</v>
      </c>
      <c r="L7141" s="89">
        <v>0</v>
      </c>
      <c r="M7141" s="89">
        <v>0</v>
      </c>
      <c r="N7141" s="37">
        <v>21999.15</v>
      </c>
      <c r="O7141" s="32">
        <v>30.721372992000003</v>
      </c>
      <c r="P7141" s="8" t="s">
        <v>18</v>
      </c>
    </row>
    <row r="7142" spans="1:16" ht="36" x14ac:dyDescent="0.25">
      <c r="A7142" s="82" t="s">
        <v>9676</v>
      </c>
      <c r="B7142" s="82"/>
      <c r="C7142" s="82">
        <v>2018</v>
      </c>
      <c r="D7142" s="50" t="s">
        <v>13</v>
      </c>
      <c r="E7142" s="50" t="s">
        <v>14</v>
      </c>
      <c r="F7142" s="36" t="s">
        <v>155</v>
      </c>
      <c r="G7142" s="36" t="s">
        <v>1272</v>
      </c>
      <c r="H7142" s="65" t="s">
        <v>9689</v>
      </c>
      <c r="I7142" s="89">
        <v>0</v>
      </c>
      <c r="J7142" s="90">
        <v>0</v>
      </c>
      <c r="K7142" s="89">
        <v>0</v>
      </c>
      <c r="L7142" s="89">
        <v>0</v>
      </c>
      <c r="M7142" s="89">
        <v>0</v>
      </c>
      <c r="N7142" s="37">
        <v>1468.49</v>
      </c>
      <c r="O7142" s="32">
        <v>2.0507169151999998</v>
      </c>
      <c r="P7142" s="8" t="s">
        <v>18</v>
      </c>
    </row>
    <row r="7143" spans="1:16" ht="36" x14ac:dyDescent="0.25">
      <c r="A7143" s="82" t="s">
        <v>9676</v>
      </c>
      <c r="B7143" s="82"/>
      <c r="C7143" s="82">
        <v>2018</v>
      </c>
      <c r="D7143" s="50" t="s">
        <v>13</v>
      </c>
      <c r="E7143" s="50" t="s">
        <v>14</v>
      </c>
      <c r="F7143" s="36" t="s">
        <v>19</v>
      </c>
      <c r="G7143" s="36" t="s">
        <v>1272</v>
      </c>
      <c r="H7143" s="65" t="s">
        <v>9690</v>
      </c>
      <c r="I7143" s="89">
        <v>0</v>
      </c>
      <c r="J7143" s="90">
        <v>0</v>
      </c>
      <c r="K7143" s="89">
        <v>0</v>
      </c>
      <c r="L7143" s="89">
        <v>0</v>
      </c>
      <c r="M7143" s="89">
        <v>0</v>
      </c>
      <c r="N7143" s="37">
        <v>44473.48</v>
      </c>
      <c r="O7143" s="32">
        <v>62.106325350400006</v>
      </c>
      <c r="P7143" s="8" t="s">
        <v>18</v>
      </c>
    </row>
    <row r="7144" spans="1:16" ht="36" x14ac:dyDescent="0.25">
      <c r="A7144" s="82" t="s">
        <v>9676</v>
      </c>
      <c r="B7144" s="82"/>
      <c r="C7144" s="82">
        <v>2018</v>
      </c>
      <c r="D7144" s="50" t="s">
        <v>13</v>
      </c>
      <c r="E7144" s="50" t="s">
        <v>14</v>
      </c>
      <c r="F7144" s="36" t="s">
        <v>51</v>
      </c>
      <c r="G7144" s="36" t="s">
        <v>1272</v>
      </c>
      <c r="H7144" s="65" t="s">
        <v>9691</v>
      </c>
      <c r="I7144" s="89">
        <v>0</v>
      </c>
      <c r="J7144" s="90">
        <v>0</v>
      </c>
      <c r="K7144" s="89">
        <v>0</v>
      </c>
      <c r="L7144" s="89">
        <v>0</v>
      </c>
      <c r="M7144" s="89">
        <v>0</v>
      </c>
      <c r="N7144" s="37">
        <v>7811.85</v>
      </c>
      <c r="O7144" s="32">
        <v>10.909092288</v>
      </c>
      <c r="P7144" s="8" t="s">
        <v>18</v>
      </c>
    </row>
    <row r="7145" spans="1:16" ht="36" x14ac:dyDescent="0.25">
      <c r="A7145" s="82" t="s">
        <v>9676</v>
      </c>
      <c r="B7145" s="82"/>
      <c r="C7145" s="82">
        <v>2018</v>
      </c>
      <c r="D7145" s="50" t="s">
        <v>13</v>
      </c>
      <c r="E7145" s="50" t="s">
        <v>14</v>
      </c>
      <c r="F7145" s="36" t="s">
        <v>75</v>
      </c>
      <c r="G7145" s="36" t="s">
        <v>1272</v>
      </c>
      <c r="H7145" s="65" t="s">
        <v>9692</v>
      </c>
      <c r="I7145" s="89">
        <v>0</v>
      </c>
      <c r="J7145" s="90">
        <v>0</v>
      </c>
      <c r="K7145" s="89">
        <v>0</v>
      </c>
      <c r="L7145" s="89">
        <v>0</v>
      </c>
      <c r="M7145" s="89">
        <v>0</v>
      </c>
      <c r="N7145" s="37">
        <v>12675.8</v>
      </c>
      <c r="O7145" s="32">
        <v>17.701501184000001</v>
      </c>
      <c r="P7145" s="8" t="s">
        <v>18</v>
      </c>
    </row>
    <row r="7146" spans="1:16" ht="36" x14ac:dyDescent="0.25">
      <c r="A7146" s="82" t="s">
        <v>9676</v>
      </c>
      <c r="B7146" s="82"/>
      <c r="C7146" s="82">
        <v>2018</v>
      </c>
      <c r="D7146" s="50" t="s">
        <v>13</v>
      </c>
      <c r="E7146" s="50" t="s">
        <v>14</v>
      </c>
      <c r="F7146" s="36" t="s">
        <v>26</v>
      </c>
      <c r="G7146" s="36" t="s">
        <v>1272</v>
      </c>
      <c r="H7146" s="65" t="s">
        <v>9693</v>
      </c>
      <c r="I7146" s="89">
        <v>0</v>
      </c>
      <c r="J7146" s="90">
        <v>0</v>
      </c>
      <c r="K7146" s="89">
        <v>0</v>
      </c>
      <c r="L7146" s="89">
        <v>0</v>
      </c>
      <c r="M7146" s="89">
        <v>0</v>
      </c>
      <c r="N7146" s="37">
        <v>1602.65</v>
      </c>
      <c r="O7146" s="32">
        <v>2.2380686720000003</v>
      </c>
      <c r="P7146" s="8" t="s">
        <v>18</v>
      </c>
    </row>
    <row r="7147" spans="1:16" ht="36" x14ac:dyDescent="0.25">
      <c r="A7147" s="82" t="s">
        <v>9676</v>
      </c>
      <c r="B7147" s="82"/>
      <c r="C7147" s="82">
        <v>2018</v>
      </c>
      <c r="D7147" s="50" t="s">
        <v>13</v>
      </c>
      <c r="E7147" s="50" t="s">
        <v>14</v>
      </c>
      <c r="F7147" s="60" t="s">
        <v>77</v>
      </c>
      <c r="G7147" s="36" t="s">
        <v>1272</v>
      </c>
      <c r="H7147" s="65" t="s">
        <v>9694</v>
      </c>
      <c r="I7147" s="89">
        <v>0</v>
      </c>
      <c r="J7147" s="90">
        <v>0</v>
      </c>
      <c r="K7147" s="89">
        <v>0</v>
      </c>
      <c r="L7147" s="89">
        <v>0</v>
      </c>
      <c r="M7147" s="89">
        <v>0</v>
      </c>
      <c r="N7147" s="37">
        <v>17996.2</v>
      </c>
      <c r="O7147" s="32">
        <v>25.131333376000001</v>
      </c>
      <c r="P7147" s="8" t="s">
        <v>18</v>
      </c>
    </row>
    <row r="7148" spans="1:16" ht="36" x14ac:dyDescent="0.25">
      <c r="A7148" s="82" t="s">
        <v>9676</v>
      </c>
      <c r="B7148" s="82"/>
      <c r="C7148" s="82">
        <v>2018</v>
      </c>
      <c r="D7148" s="50" t="s">
        <v>13</v>
      </c>
      <c r="E7148" s="50" t="s">
        <v>14</v>
      </c>
      <c r="F7148" s="36" t="s">
        <v>62</v>
      </c>
      <c r="G7148" s="36" t="s">
        <v>1272</v>
      </c>
      <c r="H7148" s="65" t="s">
        <v>9695</v>
      </c>
      <c r="I7148" s="89">
        <v>0</v>
      </c>
      <c r="J7148" s="90">
        <v>0</v>
      </c>
      <c r="K7148" s="89">
        <v>0</v>
      </c>
      <c r="L7148" s="89">
        <v>0</v>
      </c>
      <c r="M7148" s="89">
        <v>0</v>
      </c>
      <c r="N7148" s="37">
        <v>3485.17</v>
      </c>
      <c r="O7148" s="32">
        <v>4.8669702016</v>
      </c>
      <c r="P7148" s="8" t="s">
        <v>18</v>
      </c>
    </row>
    <row r="7149" spans="1:16" ht="36" x14ac:dyDescent="0.25">
      <c r="A7149" s="82" t="s">
        <v>9676</v>
      </c>
      <c r="B7149" s="82"/>
      <c r="C7149" s="82">
        <v>2018</v>
      </c>
      <c r="D7149" s="50" t="s">
        <v>13</v>
      </c>
      <c r="E7149" s="50" t="s">
        <v>14</v>
      </c>
      <c r="F7149" s="60" t="s">
        <v>92</v>
      </c>
      <c r="G7149" s="36" t="s">
        <v>1272</v>
      </c>
      <c r="H7149" s="65" t="s">
        <v>9696</v>
      </c>
      <c r="I7149" s="89">
        <v>0</v>
      </c>
      <c r="J7149" s="90">
        <v>0</v>
      </c>
      <c r="K7149" s="89">
        <v>0</v>
      </c>
      <c r="L7149" s="89">
        <v>0</v>
      </c>
      <c r="M7149" s="89">
        <v>0</v>
      </c>
      <c r="N7149" s="37">
        <v>19517.52</v>
      </c>
      <c r="O7149" s="32">
        <v>27.255826329600001</v>
      </c>
      <c r="P7149" s="8" t="s">
        <v>18</v>
      </c>
    </row>
    <row r="7150" spans="1:16" ht="36" x14ac:dyDescent="0.25">
      <c r="A7150" s="82" t="s">
        <v>9676</v>
      </c>
      <c r="B7150" s="82"/>
      <c r="C7150" s="82">
        <v>2018</v>
      </c>
      <c r="D7150" s="50" t="s">
        <v>13</v>
      </c>
      <c r="E7150" s="50" t="s">
        <v>14</v>
      </c>
      <c r="F7150" s="36" t="s">
        <v>97</v>
      </c>
      <c r="G7150" s="36" t="s">
        <v>1272</v>
      </c>
      <c r="H7150" s="65" t="s">
        <v>9697</v>
      </c>
      <c r="I7150" s="89">
        <v>0</v>
      </c>
      <c r="J7150" s="90">
        <v>0</v>
      </c>
      <c r="K7150" s="89">
        <v>0</v>
      </c>
      <c r="L7150" s="89">
        <v>0</v>
      </c>
      <c r="M7150" s="89">
        <v>0</v>
      </c>
      <c r="N7150" s="37">
        <v>5244.75</v>
      </c>
      <c r="O7150" s="32">
        <v>7.3241884800000001</v>
      </c>
      <c r="P7150" s="8" t="s">
        <v>18</v>
      </c>
    </row>
    <row r="7151" spans="1:16" ht="24" x14ac:dyDescent="0.25">
      <c r="A7151" s="82" t="s">
        <v>9676</v>
      </c>
      <c r="B7151" s="82"/>
      <c r="C7151" s="82">
        <v>2018</v>
      </c>
      <c r="D7151" s="50" t="s">
        <v>13</v>
      </c>
      <c r="E7151" s="50" t="s">
        <v>14</v>
      </c>
      <c r="F7151" s="36" t="s">
        <v>44</v>
      </c>
      <c r="G7151" s="36" t="s">
        <v>1272</v>
      </c>
      <c r="H7151" s="65" t="s">
        <v>9698</v>
      </c>
      <c r="I7151" s="89">
        <v>0</v>
      </c>
      <c r="J7151" s="90">
        <v>0</v>
      </c>
      <c r="K7151" s="89">
        <v>0</v>
      </c>
      <c r="L7151" s="89">
        <v>0</v>
      </c>
      <c r="M7151" s="89">
        <v>0</v>
      </c>
      <c r="N7151" s="37">
        <v>227.97</v>
      </c>
      <c r="O7151" s="32">
        <v>0.31835554560000001</v>
      </c>
      <c r="P7151" s="8" t="s">
        <v>18</v>
      </c>
    </row>
    <row r="7152" spans="1:16" ht="36" x14ac:dyDescent="0.25">
      <c r="A7152" s="82" t="s">
        <v>9676</v>
      </c>
      <c r="B7152" s="82"/>
      <c r="C7152" s="82">
        <v>2018</v>
      </c>
      <c r="D7152" s="50" t="s">
        <v>13</v>
      </c>
      <c r="E7152" s="50" t="s">
        <v>14</v>
      </c>
      <c r="F7152" s="36" t="s">
        <v>30</v>
      </c>
      <c r="G7152" s="36" t="s">
        <v>1272</v>
      </c>
      <c r="H7152" s="65" t="s">
        <v>9699</v>
      </c>
      <c r="I7152" s="89">
        <v>0</v>
      </c>
      <c r="J7152" s="90">
        <v>0</v>
      </c>
      <c r="K7152" s="89">
        <v>0</v>
      </c>
      <c r="L7152" s="89">
        <v>0</v>
      </c>
      <c r="M7152" s="89">
        <v>0</v>
      </c>
      <c r="N7152" s="37">
        <v>6855.08</v>
      </c>
      <c r="O7152" s="32">
        <v>9.5729821184000006</v>
      </c>
      <c r="P7152" s="8" t="s">
        <v>18</v>
      </c>
    </row>
    <row r="7153" spans="1:16" ht="36" x14ac:dyDescent="0.25">
      <c r="A7153" s="82" t="s">
        <v>9676</v>
      </c>
      <c r="B7153" s="82"/>
      <c r="C7153" s="82">
        <v>2018</v>
      </c>
      <c r="D7153" s="50" t="s">
        <v>13</v>
      </c>
      <c r="E7153" s="50" t="s">
        <v>14</v>
      </c>
      <c r="F7153" s="36" t="s">
        <v>42</v>
      </c>
      <c r="G7153" s="36" t="s">
        <v>1272</v>
      </c>
      <c r="H7153" s="65" t="s">
        <v>9700</v>
      </c>
      <c r="I7153" s="89">
        <v>0</v>
      </c>
      <c r="J7153" s="90">
        <v>0</v>
      </c>
      <c r="K7153" s="89">
        <v>0</v>
      </c>
      <c r="L7153" s="89">
        <v>0</v>
      </c>
      <c r="M7153" s="89">
        <v>0</v>
      </c>
      <c r="N7153" s="37">
        <v>2191.62</v>
      </c>
      <c r="O7153" s="32">
        <v>3.0605534976</v>
      </c>
      <c r="P7153" s="8" t="s">
        <v>18</v>
      </c>
    </row>
    <row r="7154" spans="1:16" ht="24" x14ac:dyDescent="0.25">
      <c r="A7154" s="82" t="s">
        <v>9676</v>
      </c>
      <c r="B7154" s="82"/>
      <c r="C7154" s="82">
        <v>2018</v>
      </c>
      <c r="D7154" s="50" t="s">
        <v>13</v>
      </c>
      <c r="E7154" s="50" t="s">
        <v>14</v>
      </c>
      <c r="F7154" s="36" t="s">
        <v>59</v>
      </c>
      <c r="G7154" s="36" t="s">
        <v>1272</v>
      </c>
      <c r="H7154" s="65" t="s">
        <v>9701</v>
      </c>
      <c r="I7154" s="89">
        <v>0</v>
      </c>
      <c r="J7154" s="90">
        <v>0</v>
      </c>
      <c r="K7154" s="89">
        <v>0</v>
      </c>
      <c r="L7154" s="89">
        <v>0</v>
      </c>
      <c r="M7154" s="89">
        <v>0</v>
      </c>
      <c r="N7154" s="37">
        <v>10121</v>
      </c>
      <c r="O7154" s="32">
        <v>14.13377408</v>
      </c>
      <c r="P7154" s="8" t="s">
        <v>18</v>
      </c>
    </row>
    <row r="7155" spans="1:16" ht="36" x14ac:dyDescent="0.25">
      <c r="A7155" s="82" t="s">
        <v>9676</v>
      </c>
      <c r="B7155" s="82"/>
      <c r="C7155" s="82">
        <v>2018</v>
      </c>
      <c r="D7155" s="50" t="s">
        <v>13</v>
      </c>
      <c r="E7155" s="50" t="s">
        <v>14</v>
      </c>
      <c r="F7155" s="36" t="s">
        <v>47</v>
      </c>
      <c r="G7155" s="36" t="s">
        <v>1272</v>
      </c>
      <c r="H7155" s="65" t="s">
        <v>9702</v>
      </c>
      <c r="I7155" s="89">
        <v>0</v>
      </c>
      <c r="J7155" s="90">
        <v>0</v>
      </c>
      <c r="K7155" s="89">
        <v>0</v>
      </c>
      <c r="L7155" s="89">
        <v>0</v>
      </c>
      <c r="M7155" s="89">
        <v>0</v>
      </c>
      <c r="N7155" s="37">
        <v>51874.67</v>
      </c>
      <c r="O7155" s="32">
        <v>72.44193916159999</v>
      </c>
      <c r="P7155" s="8" t="s">
        <v>18</v>
      </c>
    </row>
    <row r="7156" spans="1:16" ht="36" x14ac:dyDescent="0.25">
      <c r="A7156" s="82" t="s">
        <v>9676</v>
      </c>
      <c r="B7156" s="82"/>
      <c r="C7156" s="82">
        <v>2018</v>
      </c>
      <c r="D7156" s="50" t="s">
        <v>13</v>
      </c>
      <c r="E7156" s="50" t="s">
        <v>14</v>
      </c>
      <c r="F7156" s="50" t="s">
        <v>598</v>
      </c>
      <c r="G7156" s="36" t="s">
        <v>1272</v>
      </c>
      <c r="H7156" s="65" t="s">
        <v>9703</v>
      </c>
      <c r="I7156" s="89">
        <v>0</v>
      </c>
      <c r="J7156" s="90">
        <v>0</v>
      </c>
      <c r="K7156" s="89">
        <v>0</v>
      </c>
      <c r="L7156" s="89">
        <v>0</v>
      </c>
      <c r="M7156" s="89">
        <v>0</v>
      </c>
      <c r="N7156" s="37">
        <v>4351.5600000000004</v>
      </c>
      <c r="O7156" s="32">
        <v>6.0768665088000011</v>
      </c>
      <c r="P7156" s="8" t="s">
        <v>18</v>
      </c>
    </row>
    <row r="7157" spans="1:16" ht="24" x14ac:dyDescent="0.25">
      <c r="A7157" s="82" t="s">
        <v>9676</v>
      </c>
      <c r="B7157" s="82"/>
      <c r="C7157" s="82">
        <v>2018</v>
      </c>
      <c r="D7157" s="50" t="s">
        <v>13</v>
      </c>
      <c r="E7157" s="50" t="s">
        <v>14</v>
      </c>
      <c r="F7157" s="36" t="s">
        <v>69</v>
      </c>
      <c r="G7157" s="36" t="s">
        <v>1272</v>
      </c>
      <c r="H7157" s="65" t="s">
        <v>9704</v>
      </c>
      <c r="I7157" s="89">
        <v>0</v>
      </c>
      <c r="J7157" s="90">
        <v>0</v>
      </c>
      <c r="K7157" s="89">
        <v>0</v>
      </c>
      <c r="L7157" s="89">
        <v>0</v>
      </c>
      <c r="M7157" s="89">
        <v>0</v>
      </c>
      <c r="N7157" s="37">
        <v>4339</v>
      </c>
      <c r="O7157" s="32">
        <v>6.0593267199999996</v>
      </c>
      <c r="P7157" s="8" t="s">
        <v>18</v>
      </c>
    </row>
    <row r="7158" spans="1:16" ht="36" x14ac:dyDescent="0.25">
      <c r="A7158" s="82" t="s">
        <v>9676</v>
      </c>
      <c r="B7158" s="82"/>
      <c r="C7158" s="82">
        <v>2018</v>
      </c>
      <c r="D7158" s="50" t="s">
        <v>13</v>
      </c>
      <c r="E7158" s="50" t="s">
        <v>14</v>
      </c>
      <c r="F7158" s="60" t="s">
        <v>100</v>
      </c>
      <c r="G7158" s="36" t="s">
        <v>1272</v>
      </c>
      <c r="H7158" s="65" t="s">
        <v>9705</v>
      </c>
      <c r="I7158" s="89">
        <v>0</v>
      </c>
      <c r="J7158" s="90">
        <v>0</v>
      </c>
      <c r="K7158" s="89">
        <v>0</v>
      </c>
      <c r="L7158" s="89">
        <v>0</v>
      </c>
      <c r="M7158" s="89">
        <v>0</v>
      </c>
      <c r="N7158" s="37">
        <v>1766.8</v>
      </c>
      <c r="O7158" s="32">
        <v>2.4673008640000003</v>
      </c>
      <c r="P7158" s="8" t="s">
        <v>18</v>
      </c>
    </row>
    <row r="7159" spans="1:16" ht="24" x14ac:dyDescent="0.25">
      <c r="A7159" s="82" t="s">
        <v>9676</v>
      </c>
      <c r="B7159" s="82"/>
      <c r="C7159" s="82">
        <v>2018</v>
      </c>
      <c r="D7159" s="50" t="s">
        <v>13</v>
      </c>
      <c r="E7159" s="50" t="s">
        <v>14</v>
      </c>
      <c r="F7159" s="36" t="s">
        <v>162</v>
      </c>
      <c r="G7159" s="36" t="s">
        <v>1272</v>
      </c>
      <c r="H7159" s="65" t="s">
        <v>9706</v>
      </c>
      <c r="I7159" s="89">
        <v>0</v>
      </c>
      <c r="J7159" s="90">
        <v>0</v>
      </c>
      <c r="K7159" s="89">
        <v>0</v>
      </c>
      <c r="L7159" s="89">
        <v>0</v>
      </c>
      <c r="M7159" s="89">
        <v>0</v>
      </c>
      <c r="N7159" s="37">
        <v>1179.75</v>
      </c>
      <c r="O7159" s="32">
        <v>1.6474972800000001</v>
      </c>
      <c r="P7159" s="8" t="s">
        <v>18</v>
      </c>
    </row>
    <row r="7160" spans="1:16" ht="24" x14ac:dyDescent="0.25">
      <c r="A7160" s="82" t="s">
        <v>9676</v>
      </c>
      <c r="B7160" s="82"/>
      <c r="C7160" s="82">
        <v>2018</v>
      </c>
      <c r="D7160" s="50" t="s">
        <v>13</v>
      </c>
      <c r="E7160" s="50" t="s">
        <v>14</v>
      </c>
      <c r="F7160" s="36" t="s">
        <v>253</v>
      </c>
      <c r="G7160" s="36" t="s">
        <v>1272</v>
      </c>
      <c r="H7160" s="65" t="s">
        <v>9707</v>
      </c>
      <c r="I7160" s="89">
        <v>0</v>
      </c>
      <c r="J7160" s="90">
        <v>0</v>
      </c>
      <c r="K7160" s="89">
        <v>0</v>
      </c>
      <c r="L7160" s="89">
        <v>0</v>
      </c>
      <c r="M7160" s="89">
        <v>0</v>
      </c>
      <c r="N7160" s="37">
        <v>1850.9</v>
      </c>
      <c r="O7160" s="32">
        <v>2.5847448320000002</v>
      </c>
      <c r="P7160" s="8" t="s">
        <v>18</v>
      </c>
    </row>
    <row r="7161" spans="1:16" ht="24" x14ac:dyDescent="0.25">
      <c r="A7161" s="82" t="s">
        <v>9676</v>
      </c>
      <c r="B7161" s="82"/>
      <c r="C7161" s="82">
        <v>2018</v>
      </c>
      <c r="D7161" s="50" t="s">
        <v>13</v>
      </c>
      <c r="E7161" s="50" t="s">
        <v>14</v>
      </c>
      <c r="F7161" s="60" t="s">
        <v>32</v>
      </c>
      <c r="G7161" s="36" t="s">
        <v>1272</v>
      </c>
      <c r="H7161" s="65" t="s">
        <v>9708</v>
      </c>
      <c r="I7161" s="89">
        <v>0</v>
      </c>
      <c r="J7161" s="90">
        <v>0</v>
      </c>
      <c r="K7161" s="89">
        <v>0</v>
      </c>
      <c r="L7161" s="89">
        <v>0</v>
      </c>
      <c r="M7161" s="89">
        <v>0</v>
      </c>
      <c r="N7161" s="37">
        <v>12280.68</v>
      </c>
      <c r="O7161" s="32">
        <v>17.1497240064</v>
      </c>
      <c r="P7161" s="8" t="s">
        <v>18</v>
      </c>
    </row>
    <row r="7162" spans="1:16" ht="24" x14ac:dyDescent="0.25">
      <c r="A7162" s="82" t="s">
        <v>9676</v>
      </c>
      <c r="B7162" s="82"/>
      <c r="C7162" s="82">
        <v>2018</v>
      </c>
      <c r="D7162" s="11" t="s">
        <v>34</v>
      </c>
      <c r="E7162" s="82" t="s">
        <v>95</v>
      </c>
      <c r="F7162" s="82" t="s">
        <v>65</v>
      </c>
      <c r="G7162" s="82" t="s">
        <v>16</v>
      </c>
      <c r="H7162" s="53" t="s">
        <v>9709</v>
      </c>
      <c r="I7162" s="83">
        <v>2</v>
      </c>
      <c r="J7162" s="21">
        <v>2</v>
      </c>
      <c r="K7162" s="8">
        <v>0</v>
      </c>
      <c r="L7162" s="8">
        <v>0</v>
      </c>
      <c r="M7162" s="8">
        <v>0</v>
      </c>
      <c r="N7162" s="25">
        <v>0</v>
      </c>
      <c r="O7162" s="91">
        <v>1.8E-3</v>
      </c>
      <c r="P7162" s="8" t="s">
        <v>1960</v>
      </c>
    </row>
    <row r="7163" spans="1:16" ht="24" x14ac:dyDescent="0.25">
      <c r="A7163" s="82" t="s">
        <v>9676</v>
      </c>
      <c r="B7163" s="82"/>
      <c r="C7163" s="82">
        <v>2018</v>
      </c>
      <c r="D7163" s="11" t="s">
        <v>34</v>
      </c>
      <c r="E7163" s="82" t="s">
        <v>95</v>
      </c>
      <c r="F7163" s="36" t="s">
        <v>28</v>
      </c>
      <c r="G7163" s="82" t="s">
        <v>16</v>
      </c>
      <c r="H7163" s="53" t="s">
        <v>9710</v>
      </c>
      <c r="I7163" s="83">
        <v>0</v>
      </c>
      <c r="J7163" s="21">
        <v>1</v>
      </c>
      <c r="K7163" s="8">
        <v>0</v>
      </c>
      <c r="L7163" s="8">
        <v>0</v>
      </c>
      <c r="M7163" s="8">
        <v>0</v>
      </c>
      <c r="N7163" s="25">
        <v>0</v>
      </c>
      <c r="O7163" s="91">
        <v>8.6569999999999998E-3</v>
      </c>
      <c r="P7163" s="8" t="s">
        <v>1960</v>
      </c>
    </row>
    <row r="7164" spans="1:16" ht="36" x14ac:dyDescent="0.25">
      <c r="A7164" s="82" t="s">
        <v>9676</v>
      </c>
      <c r="B7164" s="82"/>
      <c r="C7164" s="82">
        <v>2018</v>
      </c>
      <c r="D7164" s="11" t="s">
        <v>34</v>
      </c>
      <c r="E7164" s="82" t="s">
        <v>95</v>
      </c>
      <c r="F7164" s="36" t="s">
        <v>21</v>
      </c>
      <c r="G7164" s="82" t="s">
        <v>16</v>
      </c>
      <c r="H7164" s="53" t="s">
        <v>9711</v>
      </c>
      <c r="I7164" s="83">
        <v>6</v>
      </c>
      <c r="J7164" s="21">
        <v>111</v>
      </c>
      <c r="K7164" s="8">
        <v>0</v>
      </c>
      <c r="L7164" s="8">
        <v>0</v>
      </c>
      <c r="M7164" s="8">
        <v>0</v>
      </c>
      <c r="N7164" s="25">
        <v>0</v>
      </c>
      <c r="O7164" s="91">
        <v>0.169713</v>
      </c>
      <c r="P7164" s="8" t="s">
        <v>1960</v>
      </c>
    </row>
    <row r="7165" spans="1:16" ht="36" x14ac:dyDescent="0.25">
      <c r="A7165" s="82" t="s">
        <v>9676</v>
      </c>
      <c r="B7165" s="82"/>
      <c r="C7165" s="82">
        <v>2018</v>
      </c>
      <c r="D7165" s="11" t="s">
        <v>34</v>
      </c>
      <c r="E7165" s="82" t="s">
        <v>95</v>
      </c>
      <c r="F7165" s="36" t="s">
        <v>47</v>
      </c>
      <c r="G7165" s="82" t="s">
        <v>16</v>
      </c>
      <c r="H7165" s="53" t="s">
        <v>9712</v>
      </c>
      <c r="I7165" s="83">
        <v>5</v>
      </c>
      <c r="J7165" s="21">
        <v>31</v>
      </c>
      <c r="K7165" s="8">
        <v>0</v>
      </c>
      <c r="L7165" s="8">
        <v>0</v>
      </c>
      <c r="M7165" s="8">
        <v>0</v>
      </c>
      <c r="N7165" s="25">
        <v>0</v>
      </c>
      <c r="O7165" s="91">
        <v>5.1171000000000001E-2</v>
      </c>
      <c r="P7165" s="8" t="s">
        <v>1960</v>
      </c>
    </row>
    <row r="7166" spans="1:16" ht="36" x14ac:dyDescent="0.25">
      <c r="A7166" s="82" t="s">
        <v>9676</v>
      </c>
      <c r="B7166" s="82"/>
      <c r="C7166" s="82">
        <v>2018</v>
      </c>
      <c r="D7166" s="11" t="s">
        <v>34</v>
      </c>
      <c r="E7166" s="82" t="s">
        <v>95</v>
      </c>
      <c r="F7166" s="36" t="s">
        <v>24</v>
      </c>
      <c r="G7166" s="82" t="s">
        <v>16</v>
      </c>
      <c r="H7166" s="53" t="s">
        <v>9713</v>
      </c>
      <c r="I7166" s="83">
        <v>2</v>
      </c>
      <c r="J7166" s="21">
        <v>21</v>
      </c>
      <c r="K7166" s="8">
        <v>0</v>
      </c>
      <c r="L7166" s="8">
        <v>0</v>
      </c>
      <c r="M7166" s="8">
        <v>0</v>
      </c>
      <c r="N7166" s="25">
        <v>0</v>
      </c>
      <c r="O7166" s="91">
        <v>3.4414E-2</v>
      </c>
      <c r="P7166" s="8" t="s">
        <v>1960</v>
      </c>
    </row>
    <row r="7167" spans="1:16" ht="24" x14ac:dyDescent="0.25">
      <c r="A7167" s="82" t="s">
        <v>9676</v>
      </c>
      <c r="B7167" s="82"/>
      <c r="C7167" s="82">
        <v>2018</v>
      </c>
      <c r="D7167" s="11" t="s">
        <v>34</v>
      </c>
      <c r="E7167" s="82" t="s">
        <v>95</v>
      </c>
      <c r="F7167" s="36" t="s">
        <v>57</v>
      </c>
      <c r="G7167" s="82" t="s">
        <v>16</v>
      </c>
      <c r="H7167" s="53" t="s">
        <v>9714</v>
      </c>
      <c r="I7167" s="83">
        <v>2</v>
      </c>
      <c r="J7167" s="21">
        <v>54</v>
      </c>
      <c r="K7167" s="8">
        <v>0</v>
      </c>
      <c r="L7167" s="8">
        <v>0</v>
      </c>
      <c r="M7167" s="8">
        <v>0</v>
      </c>
      <c r="N7167" s="25">
        <v>0</v>
      </c>
      <c r="O7167" s="91">
        <v>5.6356999999999997E-2</v>
      </c>
      <c r="P7167" s="8" t="s">
        <v>1960</v>
      </c>
    </row>
    <row r="7168" spans="1:16" ht="24" x14ac:dyDescent="0.25">
      <c r="A7168" s="82" t="s">
        <v>9676</v>
      </c>
      <c r="B7168" s="82"/>
      <c r="C7168" s="82">
        <v>2018</v>
      </c>
      <c r="D7168" s="11" t="s">
        <v>34</v>
      </c>
      <c r="E7168" s="82" t="s">
        <v>95</v>
      </c>
      <c r="F7168" s="36" t="s">
        <v>97</v>
      </c>
      <c r="G7168" s="82" t="s">
        <v>16</v>
      </c>
      <c r="H7168" s="53" t="s">
        <v>9715</v>
      </c>
      <c r="I7168" s="83">
        <v>0</v>
      </c>
      <c r="J7168" s="21">
        <v>26</v>
      </c>
      <c r="K7168" s="8">
        <v>0</v>
      </c>
      <c r="L7168" s="8">
        <v>0</v>
      </c>
      <c r="M7168" s="8">
        <v>0</v>
      </c>
      <c r="N7168" s="25">
        <v>0</v>
      </c>
      <c r="O7168" s="91">
        <v>3.1157000000000001E-2</v>
      </c>
      <c r="P7168" s="8" t="s">
        <v>1960</v>
      </c>
    </row>
    <row r="7169" spans="1:16" ht="24" x14ac:dyDescent="0.25">
      <c r="A7169" s="82" t="s">
        <v>9676</v>
      </c>
      <c r="B7169" s="82"/>
      <c r="C7169" s="82">
        <v>2018</v>
      </c>
      <c r="D7169" s="11" t="s">
        <v>34</v>
      </c>
      <c r="E7169" s="82" t="s">
        <v>95</v>
      </c>
      <c r="F7169" s="36" t="s">
        <v>62</v>
      </c>
      <c r="G7169" s="82" t="s">
        <v>16</v>
      </c>
      <c r="H7169" s="53" t="s">
        <v>9716</v>
      </c>
      <c r="I7169" s="83">
        <v>4</v>
      </c>
      <c r="J7169" s="21">
        <v>25</v>
      </c>
      <c r="K7169" s="8">
        <v>0</v>
      </c>
      <c r="L7169" s="8">
        <v>0</v>
      </c>
      <c r="M7169" s="8">
        <v>0</v>
      </c>
      <c r="N7169" s="25">
        <v>0</v>
      </c>
      <c r="O7169" s="91">
        <v>3.0256999999999999E-2</v>
      </c>
      <c r="P7169" s="8" t="s">
        <v>1960</v>
      </c>
    </row>
    <row r="7170" spans="1:16" ht="36" x14ac:dyDescent="0.25">
      <c r="A7170" s="82" t="s">
        <v>9676</v>
      </c>
      <c r="B7170" s="82"/>
      <c r="C7170" s="82">
        <v>2018</v>
      </c>
      <c r="D7170" s="11" t="s">
        <v>34</v>
      </c>
      <c r="E7170" s="82" t="s">
        <v>95</v>
      </c>
      <c r="F7170" s="36" t="s">
        <v>69</v>
      </c>
      <c r="G7170" s="82" t="s">
        <v>16</v>
      </c>
      <c r="H7170" s="53" t="s">
        <v>9717</v>
      </c>
      <c r="I7170" s="83">
        <v>4</v>
      </c>
      <c r="J7170" s="21">
        <v>58</v>
      </c>
      <c r="K7170" s="8">
        <v>0</v>
      </c>
      <c r="L7170" s="8">
        <v>0</v>
      </c>
      <c r="M7170" s="8">
        <v>0</v>
      </c>
      <c r="N7170" s="25">
        <v>0</v>
      </c>
      <c r="O7170" s="91">
        <v>7.5470999999999996E-2</v>
      </c>
      <c r="P7170" s="8" t="s">
        <v>1960</v>
      </c>
    </row>
    <row r="7171" spans="1:16" ht="24" x14ac:dyDescent="0.25">
      <c r="A7171" s="82" t="s">
        <v>9676</v>
      </c>
      <c r="B7171" s="82"/>
      <c r="C7171" s="82">
        <v>2018</v>
      </c>
      <c r="D7171" s="11" t="s">
        <v>34</v>
      </c>
      <c r="E7171" s="82" t="s">
        <v>95</v>
      </c>
      <c r="F7171" s="36" t="s">
        <v>42</v>
      </c>
      <c r="G7171" s="82" t="s">
        <v>16</v>
      </c>
      <c r="H7171" s="53" t="s">
        <v>9718</v>
      </c>
      <c r="I7171" s="83">
        <v>1</v>
      </c>
      <c r="J7171" s="21">
        <v>6</v>
      </c>
      <c r="K7171" s="8">
        <v>0</v>
      </c>
      <c r="L7171" s="8">
        <v>0</v>
      </c>
      <c r="M7171" s="8">
        <v>0</v>
      </c>
      <c r="N7171" s="25">
        <v>0</v>
      </c>
      <c r="O7171" s="91">
        <v>3.6428000000000002E-2</v>
      </c>
      <c r="P7171" s="8" t="s">
        <v>1960</v>
      </c>
    </row>
    <row r="7172" spans="1:16" ht="24" x14ac:dyDescent="0.25">
      <c r="A7172" s="82" t="s">
        <v>9676</v>
      </c>
      <c r="B7172" s="82"/>
      <c r="C7172" s="82">
        <v>2018</v>
      </c>
      <c r="D7172" s="11" t="s">
        <v>34</v>
      </c>
      <c r="E7172" s="82" t="s">
        <v>95</v>
      </c>
      <c r="F7172" s="36" t="s">
        <v>165</v>
      </c>
      <c r="G7172" s="82" t="s">
        <v>16</v>
      </c>
      <c r="H7172" s="53" t="s">
        <v>9719</v>
      </c>
      <c r="I7172" s="83">
        <v>0</v>
      </c>
      <c r="J7172" s="21">
        <v>1</v>
      </c>
      <c r="K7172" s="8">
        <v>0</v>
      </c>
      <c r="L7172" s="8">
        <v>0</v>
      </c>
      <c r="M7172" s="8">
        <v>0</v>
      </c>
      <c r="N7172" s="25">
        <v>0</v>
      </c>
      <c r="O7172" s="91">
        <v>8.6569999999999998E-3</v>
      </c>
      <c r="P7172" s="8" t="s">
        <v>1960</v>
      </c>
    </row>
    <row r="7173" spans="1:16" ht="24" x14ac:dyDescent="0.25">
      <c r="A7173" s="82" t="s">
        <v>9676</v>
      </c>
      <c r="B7173" s="82"/>
      <c r="C7173" s="82">
        <v>2018</v>
      </c>
      <c r="D7173" s="11" t="s">
        <v>34</v>
      </c>
      <c r="E7173" s="82" t="s">
        <v>95</v>
      </c>
      <c r="F7173" s="36" t="s">
        <v>55</v>
      </c>
      <c r="G7173" s="82" t="s">
        <v>16</v>
      </c>
      <c r="H7173" s="53" t="s">
        <v>9720</v>
      </c>
      <c r="I7173" s="83">
        <v>0</v>
      </c>
      <c r="J7173" s="21">
        <v>3</v>
      </c>
      <c r="K7173" s="8">
        <v>0</v>
      </c>
      <c r="L7173" s="8">
        <v>0</v>
      </c>
      <c r="M7173" s="8">
        <v>0</v>
      </c>
      <c r="N7173" s="25">
        <v>0</v>
      </c>
      <c r="O7173" s="91">
        <v>1.0456999999999999E-2</v>
      </c>
      <c r="P7173" s="8" t="s">
        <v>1960</v>
      </c>
    </row>
    <row r="7174" spans="1:16" ht="24" x14ac:dyDescent="0.25">
      <c r="A7174" s="82" t="s">
        <v>9676</v>
      </c>
      <c r="B7174" s="82"/>
      <c r="C7174" s="82">
        <v>2018</v>
      </c>
      <c r="D7174" s="11" t="s">
        <v>34</v>
      </c>
      <c r="E7174" s="82" t="s">
        <v>95</v>
      </c>
      <c r="F7174" s="36" t="s">
        <v>162</v>
      </c>
      <c r="G7174" s="82" t="s">
        <v>16</v>
      </c>
      <c r="H7174" s="53" t="s">
        <v>9721</v>
      </c>
      <c r="I7174" s="83">
        <v>2</v>
      </c>
      <c r="J7174" s="21">
        <v>13</v>
      </c>
      <c r="K7174" s="8">
        <v>0</v>
      </c>
      <c r="L7174" s="8">
        <v>0</v>
      </c>
      <c r="M7174" s="8">
        <v>0</v>
      </c>
      <c r="N7174" s="25">
        <v>0</v>
      </c>
      <c r="O7174" s="91">
        <v>1.17E-2</v>
      </c>
      <c r="P7174" s="8" t="s">
        <v>1960</v>
      </c>
    </row>
    <row r="7175" spans="1:16" ht="24" x14ac:dyDescent="0.25">
      <c r="A7175" s="82" t="s">
        <v>9676</v>
      </c>
      <c r="B7175" s="82"/>
      <c r="C7175" s="82">
        <v>2018</v>
      </c>
      <c r="D7175" s="11" t="s">
        <v>34</v>
      </c>
      <c r="E7175" s="82" t="s">
        <v>95</v>
      </c>
      <c r="F7175" s="36" t="s">
        <v>155</v>
      </c>
      <c r="G7175" s="82" t="s">
        <v>16</v>
      </c>
      <c r="H7175" s="53" t="s">
        <v>9722</v>
      </c>
      <c r="I7175" s="83">
        <v>0</v>
      </c>
      <c r="J7175" s="21">
        <v>38</v>
      </c>
      <c r="K7175" s="8">
        <v>0</v>
      </c>
      <c r="L7175" s="8">
        <v>0</v>
      </c>
      <c r="M7175" s="8">
        <v>0</v>
      </c>
      <c r="N7175" s="25">
        <v>0</v>
      </c>
      <c r="O7175" s="91">
        <v>4.9714000000000001E-2</v>
      </c>
      <c r="P7175" s="8" t="s">
        <v>1960</v>
      </c>
    </row>
    <row r="7176" spans="1:16" ht="24" x14ac:dyDescent="0.25">
      <c r="A7176" s="82" t="s">
        <v>9676</v>
      </c>
      <c r="B7176" s="82"/>
      <c r="C7176" s="82">
        <v>2018</v>
      </c>
      <c r="D7176" s="11" t="s">
        <v>34</v>
      </c>
      <c r="E7176" s="82" t="s">
        <v>95</v>
      </c>
      <c r="F7176" s="36" t="s">
        <v>36</v>
      </c>
      <c r="G7176" s="82" t="s">
        <v>16</v>
      </c>
      <c r="H7176" s="53" t="s">
        <v>9723</v>
      </c>
      <c r="I7176" s="83">
        <v>0</v>
      </c>
      <c r="J7176" s="21">
        <v>4</v>
      </c>
      <c r="K7176" s="8">
        <v>0</v>
      </c>
      <c r="L7176" s="8">
        <v>0</v>
      </c>
      <c r="M7176" s="8">
        <v>0</v>
      </c>
      <c r="N7176" s="25">
        <v>0</v>
      </c>
      <c r="O7176" s="91">
        <v>1.1357000000000001E-2</v>
      </c>
      <c r="P7176" s="8" t="s">
        <v>1960</v>
      </c>
    </row>
    <row r="7177" spans="1:16" ht="24" x14ac:dyDescent="0.25">
      <c r="A7177" s="82" t="s">
        <v>9676</v>
      </c>
      <c r="B7177" s="82"/>
      <c r="C7177" s="82">
        <v>2018</v>
      </c>
      <c r="D7177" s="11" t="s">
        <v>34</v>
      </c>
      <c r="E7177" s="82" t="s">
        <v>95</v>
      </c>
      <c r="F7177" s="82" t="s">
        <v>100</v>
      </c>
      <c r="G7177" s="82" t="s">
        <v>16</v>
      </c>
      <c r="H7177" s="53" t="s">
        <v>9724</v>
      </c>
      <c r="I7177" s="83">
        <v>0</v>
      </c>
      <c r="J7177" s="21">
        <v>6</v>
      </c>
      <c r="K7177" s="8">
        <v>0</v>
      </c>
      <c r="L7177" s="8">
        <v>0</v>
      </c>
      <c r="M7177" s="8">
        <v>0</v>
      </c>
      <c r="N7177" s="25">
        <v>0</v>
      </c>
      <c r="O7177" s="91">
        <v>5.4000000000000003E-3</v>
      </c>
      <c r="P7177" s="8" t="s">
        <v>1960</v>
      </c>
    </row>
    <row r="7178" spans="1:16" ht="24" x14ac:dyDescent="0.25">
      <c r="A7178" s="82" t="s">
        <v>9676</v>
      </c>
      <c r="B7178" s="82"/>
      <c r="C7178" s="82">
        <v>2018</v>
      </c>
      <c r="D7178" s="11" t="s">
        <v>34</v>
      </c>
      <c r="E7178" s="82" t="s">
        <v>95</v>
      </c>
      <c r="F7178" s="82" t="s">
        <v>32</v>
      </c>
      <c r="G7178" s="82" t="s">
        <v>16</v>
      </c>
      <c r="H7178" s="53" t="s">
        <v>9725</v>
      </c>
      <c r="I7178" s="83">
        <v>0</v>
      </c>
      <c r="J7178" s="21">
        <v>8</v>
      </c>
      <c r="K7178" s="8">
        <v>0</v>
      </c>
      <c r="L7178" s="8">
        <v>0</v>
      </c>
      <c r="M7178" s="8">
        <v>0</v>
      </c>
      <c r="N7178" s="25">
        <v>0</v>
      </c>
      <c r="O7178" s="91">
        <v>7.1999999999999998E-3</v>
      </c>
      <c r="P7178" s="8" t="s">
        <v>1960</v>
      </c>
    </row>
    <row r="7179" spans="1:16" ht="24" x14ac:dyDescent="0.25">
      <c r="A7179" s="82" t="s">
        <v>9676</v>
      </c>
      <c r="B7179" s="82"/>
      <c r="C7179" s="82">
        <v>2018</v>
      </c>
      <c r="D7179" s="11" t="s">
        <v>34</v>
      </c>
      <c r="E7179" s="82" t="s">
        <v>95</v>
      </c>
      <c r="F7179" s="82" t="s">
        <v>92</v>
      </c>
      <c r="G7179" s="82" t="s">
        <v>16</v>
      </c>
      <c r="H7179" s="53" t="s">
        <v>9726</v>
      </c>
      <c r="I7179" s="83">
        <v>0</v>
      </c>
      <c r="J7179" s="21">
        <v>2</v>
      </c>
      <c r="K7179" s="8">
        <v>0</v>
      </c>
      <c r="L7179" s="8">
        <v>0</v>
      </c>
      <c r="M7179" s="8">
        <v>0</v>
      </c>
      <c r="N7179" s="25">
        <v>0</v>
      </c>
      <c r="O7179" s="91">
        <v>1.8E-3</v>
      </c>
      <c r="P7179" s="8" t="s">
        <v>1960</v>
      </c>
    </row>
    <row r="7180" spans="1:16" ht="24" x14ac:dyDescent="0.25">
      <c r="A7180" s="82" t="s">
        <v>9676</v>
      </c>
      <c r="B7180" s="82"/>
      <c r="C7180" s="82">
        <v>2018</v>
      </c>
      <c r="D7180" s="11" t="s">
        <v>34</v>
      </c>
      <c r="E7180" s="82" t="s">
        <v>95</v>
      </c>
      <c r="F7180" s="36" t="s">
        <v>26</v>
      </c>
      <c r="G7180" s="82" t="s">
        <v>16</v>
      </c>
      <c r="H7180" s="53" t="s">
        <v>9727</v>
      </c>
      <c r="I7180" s="83">
        <v>0</v>
      </c>
      <c r="J7180" s="21">
        <v>3</v>
      </c>
      <c r="K7180" s="8">
        <v>0</v>
      </c>
      <c r="L7180" s="8">
        <v>0</v>
      </c>
      <c r="M7180" s="8">
        <v>0</v>
      </c>
      <c r="N7180" s="25">
        <v>0</v>
      </c>
      <c r="O7180" s="91">
        <v>1.0456999999999999E-2</v>
      </c>
      <c r="P7180" s="8" t="s">
        <v>1960</v>
      </c>
    </row>
    <row r="7181" spans="1:16" ht="24" x14ac:dyDescent="0.25">
      <c r="A7181" s="82" t="s">
        <v>9676</v>
      </c>
      <c r="B7181" s="82"/>
      <c r="C7181" s="82">
        <v>2018</v>
      </c>
      <c r="D7181" s="11" t="s">
        <v>34</v>
      </c>
      <c r="E7181" s="82" t="s">
        <v>95</v>
      </c>
      <c r="F7181" s="36" t="s">
        <v>75</v>
      </c>
      <c r="G7181" s="82" t="s">
        <v>16</v>
      </c>
      <c r="H7181" s="53" t="s">
        <v>9728</v>
      </c>
      <c r="I7181" s="83">
        <v>0</v>
      </c>
      <c r="J7181" s="21">
        <v>1</v>
      </c>
      <c r="K7181" s="8">
        <v>0</v>
      </c>
      <c r="L7181" s="8">
        <v>0</v>
      </c>
      <c r="M7181" s="8">
        <v>0</v>
      </c>
      <c r="N7181" s="25">
        <v>0</v>
      </c>
      <c r="O7181" s="91">
        <v>8.9999999999999998E-4</v>
      </c>
      <c r="P7181" s="8" t="s">
        <v>1960</v>
      </c>
    </row>
    <row r="7182" spans="1:16" ht="24" x14ac:dyDescent="0.25">
      <c r="A7182" s="82" t="s">
        <v>9676</v>
      </c>
      <c r="B7182" s="82"/>
      <c r="C7182" s="82">
        <v>2018</v>
      </c>
      <c r="D7182" s="11" t="s">
        <v>34</v>
      </c>
      <c r="E7182" s="82" t="s">
        <v>95</v>
      </c>
      <c r="F7182" s="36" t="s">
        <v>44</v>
      </c>
      <c r="G7182" s="82" t="s">
        <v>16</v>
      </c>
      <c r="H7182" s="53" t="s">
        <v>9719</v>
      </c>
      <c r="I7182" s="83">
        <v>0</v>
      </c>
      <c r="J7182" s="21">
        <v>1</v>
      </c>
      <c r="K7182" s="8">
        <v>0</v>
      </c>
      <c r="L7182" s="8">
        <v>0</v>
      </c>
      <c r="M7182" s="8">
        <v>0</v>
      </c>
      <c r="N7182" s="25">
        <v>0</v>
      </c>
      <c r="O7182" s="91">
        <v>8.6569999999999998E-3</v>
      </c>
      <c r="P7182" s="8" t="s">
        <v>1960</v>
      </c>
    </row>
    <row r="7183" spans="1:16" ht="36" x14ac:dyDescent="0.25">
      <c r="A7183" s="82" t="s">
        <v>9676</v>
      </c>
      <c r="B7183" s="82"/>
      <c r="C7183" s="82">
        <v>2018</v>
      </c>
      <c r="D7183" s="11" t="s">
        <v>34</v>
      </c>
      <c r="E7183" s="82" t="s">
        <v>323</v>
      </c>
      <c r="F7183" s="36" t="s">
        <v>47</v>
      </c>
      <c r="G7183" s="82" t="s">
        <v>16</v>
      </c>
      <c r="H7183" s="53" t="s">
        <v>9729</v>
      </c>
      <c r="I7183" s="83">
        <v>11</v>
      </c>
      <c r="J7183" s="21">
        <v>211</v>
      </c>
      <c r="K7183" s="8">
        <v>0</v>
      </c>
      <c r="L7183" s="8">
        <v>0</v>
      </c>
      <c r="M7183" s="8">
        <v>0</v>
      </c>
      <c r="N7183" s="25">
        <v>0</v>
      </c>
      <c r="O7183" s="91">
        <v>0.18990000000000001</v>
      </c>
      <c r="P7183" s="8" t="s">
        <v>1960</v>
      </c>
    </row>
    <row r="7184" spans="1:16" ht="36" x14ac:dyDescent="0.25">
      <c r="A7184" s="82" t="s">
        <v>9676</v>
      </c>
      <c r="B7184" s="82"/>
      <c r="C7184" s="82">
        <v>2018</v>
      </c>
      <c r="D7184" s="11" t="s">
        <v>34</v>
      </c>
      <c r="E7184" s="82" t="s">
        <v>323</v>
      </c>
      <c r="F7184" s="36" t="s">
        <v>28</v>
      </c>
      <c r="G7184" s="82" t="s">
        <v>16</v>
      </c>
      <c r="H7184" s="53" t="s">
        <v>9730</v>
      </c>
      <c r="I7184" s="83">
        <v>13</v>
      </c>
      <c r="J7184" s="21">
        <v>104</v>
      </c>
      <c r="K7184" s="8">
        <v>0</v>
      </c>
      <c r="L7184" s="8">
        <v>0</v>
      </c>
      <c r="M7184" s="8">
        <v>0</v>
      </c>
      <c r="N7184" s="25">
        <v>0</v>
      </c>
      <c r="O7184" s="91">
        <v>9.3600000000000003E-2</v>
      </c>
      <c r="P7184" s="8" t="s">
        <v>1960</v>
      </c>
    </row>
    <row r="7185" spans="1:16" ht="24" x14ac:dyDescent="0.25">
      <c r="A7185" s="82" t="s">
        <v>9676</v>
      </c>
      <c r="B7185" s="82"/>
      <c r="C7185" s="82">
        <v>2018</v>
      </c>
      <c r="D7185" s="11" t="s">
        <v>34</v>
      </c>
      <c r="E7185" s="82" t="s">
        <v>323</v>
      </c>
      <c r="F7185" s="36" t="s">
        <v>162</v>
      </c>
      <c r="G7185" s="82" t="s">
        <v>16</v>
      </c>
      <c r="H7185" s="53" t="s">
        <v>9731</v>
      </c>
      <c r="I7185" s="83">
        <v>0</v>
      </c>
      <c r="J7185" s="21">
        <v>74</v>
      </c>
      <c r="K7185" s="8">
        <v>0</v>
      </c>
      <c r="L7185" s="8">
        <v>0</v>
      </c>
      <c r="M7185" s="8">
        <v>0</v>
      </c>
      <c r="N7185" s="25">
        <v>0</v>
      </c>
      <c r="O7185" s="91">
        <v>6.6600000000000006E-2</v>
      </c>
      <c r="P7185" s="8" t="s">
        <v>1960</v>
      </c>
    </row>
    <row r="7186" spans="1:16" ht="36" x14ac:dyDescent="0.25">
      <c r="A7186" s="82" t="s">
        <v>9676</v>
      </c>
      <c r="B7186" s="82"/>
      <c r="C7186" s="82">
        <v>2018</v>
      </c>
      <c r="D7186" s="11" t="s">
        <v>34</v>
      </c>
      <c r="E7186" s="82" t="s">
        <v>323</v>
      </c>
      <c r="F7186" s="36" t="s">
        <v>21</v>
      </c>
      <c r="G7186" s="82" t="s">
        <v>16</v>
      </c>
      <c r="H7186" s="53" t="s">
        <v>9732</v>
      </c>
      <c r="I7186" s="83">
        <v>2</v>
      </c>
      <c r="J7186" s="21">
        <v>51</v>
      </c>
      <c r="K7186" s="8">
        <v>0</v>
      </c>
      <c r="L7186" s="8">
        <v>0</v>
      </c>
      <c r="M7186" s="8">
        <v>0</v>
      </c>
      <c r="N7186" s="25">
        <v>0</v>
      </c>
      <c r="O7186" s="91">
        <v>4.5900000000000003E-2</v>
      </c>
      <c r="P7186" s="8" t="s">
        <v>1960</v>
      </c>
    </row>
    <row r="7187" spans="1:16" ht="24" x14ac:dyDescent="0.25">
      <c r="A7187" s="82" t="s">
        <v>9676</v>
      </c>
      <c r="B7187" s="82"/>
      <c r="C7187" s="82">
        <v>2018</v>
      </c>
      <c r="D7187" s="11" t="s">
        <v>34</v>
      </c>
      <c r="E7187" s="82" t="s">
        <v>323</v>
      </c>
      <c r="F7187" s="82" t="s">
        <v>598</v>
      </c>
      <c r="G7187" s="82" t="s">
        <v>16</v>
      </c>
      <c r="H7187" s="53" t="s">
        <v>9733</v>
      </c>
      <c r="I7187" s="83">
        <v>1</v>
      </c>
      <c r="J7187" s="21">
        <v>34</v>
      </c>
      <c r="K7187" s="8">
        <v>0</v>
      </c>
      <c r="L7187" s="8">
        <v>0</v>
      </c>
      <c r="M7187" s="8">
        <v>0</v>
      </c>
      <c r="N7187" s="25">
        <v>0</v>
      </c>
      <c r="O7187" s="91">
        <v>3.0599999999999999E-2</v>
      </c>
      <c r="P7187" s="8" t="s">
        <v>1960</v>
      </c>
    </row>
    <row r="7188" spans="1:16" ht="24" x14ac:dyDescent="0.25">
      <c r="A7188" s="82" t="s">
        <v>9676</v>
      </c>
      <c r="B7188" s="82"/>
      <c r="C7188" s="82">
        <v>2018</v>
      </c>
      <c r="D7188" s="11" t="s">
        <v>34</v>
      </c>
      <c r="E7188" s="82" t="s">
        <v>323</v>
      </c>
      <c r="F7188" s="36" t="s">
        <v>69</v>
      </c>
      <c r="G7188" s="82" t="s">
        <v>16</v>
      </c>
      <c r="H7188" s="53" t="s">
        <v>9734</v>
      </c>
      <c r="I7188" s="83">
        <v>0</v>
      </c>
      <c r="J7188" s="21">
        <v>28</v>
      </c>
      <c r="K7188" s="8">
        <v>0</v>
      </c>
      <c r="L7188" s="8">
        <v>0</v>
      </c>
      <c r="M7188" s="8">
        <v>0</v>
      </c>
      <c r="N7188" s="25">
        <v>0</v>
      </c>
      <c r="O7188" s="91">
        <v>2.52E-2</v>
      </c>
      <c r="P7188" s="8" t="s">
        <v>1960</v>
      </c>
    </row>
    <row r="7189" spans="1:16" ht="24" x14ac:dyDescent="0.25">
      <c r="A7189" s="82" t="s">
        <v>9676</v>
      </c>
      <c r="B7189" s="82"/>
      <c r="C7189" s="82">
        <v>2018</v>
      </c>
      <c r="D7189" s="11" t="s">
        <v>34</v>
      </c>
      <c r="E7189" s="82" t="s">
        <v>323</v>
      </c>
      <c r="F7189" s="36" t="s">
        <v>19</v>
      </c>
      <c r="G7189" s="82" t="s">
        <v>16</v>
      </c>
      <c r="H7189" s="53" t="s">
        <v>9735</v>
      </c>
      <c r="I7189" s="83">
        <v>0</v>
      </c>
      <c r="J7189" s="21">
        <v>25</v>
      </c>
      <c r="K7189" s="8">
        <v>0</v>
      </c>
      <c r="L7189" s="8">
        <v>0</v>
      </c>
      <c r="M7189" s="8">
        <v>0</v>
      </c>
      <c r="N7189" s="25">
        <v>0</v>
      </c>
      <c r="O7189" s="91">
        <v>2.2499999999999999E-2</v>
      </c>
      <c r="P7189" s="8" t="s">
        <v>1960</v>
      </c>
    </row>
    <row r="7190" spans="1:16" ht="24" x14ac:dyDescent="0.25">
      <c r="A7190" s="82" t="s">
        <v>9676</v>
      </c>
      <c r="B7190" s="82"/>
      <c r="C7190" s="82">
        <v>2018</v>
      </c>
      <c r="D7190" s="11" t="s">
        <v>34</v>
      </c>
      <c r="E7190" s="82" t="s">
        <v>323</v>
      </c>
      <c r="F7190" s="36" t="s">
        <v>59</v>
      </c>
      <c r="G7190" s="82" t="s">
        <v>16</v>
      </c>
      <c r="H7190" s="53" t="s">
        <v>9736</v>
      </c>
      <c r="I7190" s="83">
        <v>0</v>
      </c>
      <c r="J7190" s="21">
        <v>19</v>
      </c>
      <c r="K7190" s="8">
        <v>0</v>
      </c>
      <c r="L7190" s="8">
        <v>0</v>
      </c>
      <c r="M7190" s="8">
        <v>0</v>
      </c>
      <c r="N7190" s="25">
        <v>0</v>
      </c>
      <c r="O7190" s="91">
        <v>1.7100000000000001E-2</v>
      </c>
      <c r="P7190" s="8" t="s">
        <v>1960</v>
      </c>
    </row>
    <row r="7191" spans="1:16" ht="24" x14ac:dyDescent="0.25">
      <c r="A7191" s="82" t="s">
        <v>9676</v>
      </c>
      <c r="B7191" s="82"/>
      <c r="C7191" s="82">
        <v>2018</v>
      </c>
      <c r="D7191" s="11" t="s">
        <v>34</v>
      </c>
      <c r="E7191" s="82" t="s">
        <v>323</v>
      </c>
      <c r="F7191" s="36" t="s">
        <v>75</v>
      </c>
      <c r="G7191" s="82" t="s">
        <v>16</v>
      </c>
      <c r="H7191" s="53" t="s">
        <v>9737</v>
      </c>
      <c r="I7191" s="83">
        <v>0</v>
      </c>
      <c r="J7191" s="21">
        <v>16</v>
      </c>
      <c r="K7191" s="8">
        <v>0</v>
      </c>
      <c r="L7191" s="8">
        <v>0</v>
      </c>
      <c r="M7191" s="8">
        <v>0</v>
      </c>
      <c r="N7191" s="25">
        <v>0</v>
      </c>
      <c r="O7191" s="91">
        <v>1.44E-2</v>
      </c>
      <c r="P7191" s="8" t="s">
        <v>1960</v>
      </c>
    </row>
    <row r="7192" spans="1:16" ht="24" x14ac:dyDescent="0.25">
      <c r="A7192" s="82" t="s">
        <v>9676</v>
      </c>
      <c r="B7192" s="82"/>
      <c r="C7192" s="82">
        <v>2018</v>
      </c>
      <c r="D7192" s="11" t="s">
        <v>34</v>
      </c>
      <c r="E7192" s="82" t="s">
        <v>323</v>
      </c>
      <c r="F7192" s="36" t="s">
        <v>30</v>
      </c>
      <c r="G7192" s="82" t="s">
        <v>16</v>
      </c>
      <c r="H7192" s="53" t="s">
        <v>9738</v>
      </c>
      <c r="I7192" s="83">
        <v>0</v>
      </c>
      <c r="J7192" s="21">
        <v>13</v>
      </c>
      <c r="K7192" s="8">
        <v>0</v>
      </c>
      <c r="L7192" s="8">
        <v>0</v>
      </c>
      <c r="M7192" s="8">
        <v>0</v>
      </c>
      <c r="N7192" s="25">
        <v>0</v>
      </c>
      <c r="O7192" s="91">
        <v>5.8500000000000002E-3</v>
      </c>
      <c r="P7192" s="8" t="s">
        <v>1960</v>
      </c>
    </row>
    <row r="7193" spans="1:16" ht="24" x14ac:dyDescent="0.25">
      <c r="A7193" s="82" t="s">
        <v>9676</v>
      </c>
      <c r="B7193" s="82"/>
      <c r="C7193" s="82">
        <v>2018</v>
      </c>
      <c r="D7193" s="11" t="s">
        <v>34</v>
      </c>
      <c r="E7193" s="82" t="s">
        <v>323</v>
      </c>
      <c r="F7193" s="36" t="s">
        <v>57</v>
      </c>
      <c r="G7193" s="82" t="s">
        <v>16</v>
      </c>
      <c r="H7193" s="53" t="s">
        <v>9739</v>
      </c>
      <c r="I7193" s="83">
        <v>0</v>
      </c>
      <c r="J7193" s="21">
        <v>11</v>
      </c>
      <c r="K7193" s="8">
        <v>0</v>
      </c>
      <c r="L7193" s="8">
        <v>0</v>
      </c>
      <c r="M7193" s="8">
        <v>0</v>
      </c>
      <c r="N7193" s="25">
        <v>0</v>
      </c>
      <c r="O7193" s="91">
        <v>9.9000000000000008E-3</v>
      </c>
      <c r="P7193" s="8" t="s">
        <v>1960</v>
      </c>
    </row>
    <row r="7194" spans="1:16" ht="24" x14ac:dyDescent="0.25">
      <c r="A7194" s="82" t="s">
        <v>9676</v>
      </c>
      <c r="B7194" s="82"/>
      <c r="C7194" s="82">
        <v>2018</v>
      </c>
      <c r="D7194" s="11" t="s">
        <v>34</v>
      </c>
      <c r="E7194" s="82" t="s">
        <v>323</v>
      </c>
      <c r="F7194" s="36" t="s">
        <v>42</v>
      </c>
      <c r="G7194" s="82" t="s">
        <v>16</v>
      </c>
      <c r="H7194" s="53" t="s">
        <v>9740</v>
      </c>
      <c r="I7194" s="83">
        <v>0</v>
      </c>
      <c r="J7194" s="21">
        <v>11</v>
      </c>
      <c r="K7194" s="8">
        <v>0</v>
      </c>
      <c r="L7194" s="8">
        <v>0</v>
      </c>
      <c r="M7194" s="8">
        <v>0</v>
      </c>
      <c r="N7194" s="25">
        <v>0</v>
      </c>
      <c r="O7194" s="91">
        <v>9.9000000000000008E-3</v>
      </c>
      <c r="P7194" s="8" t="s">
        <v>1960</v>
      </c>
    </row>
    <row r="7195" spans="1:16" ht="36" x14ac:dyDescent="0.25">
      <c r="A7195" s="82" t="s">
        <v>9676</v>
      </c>
      <c r="B7195" s="82"/>
      <c r="C7195" s="82">
        <v>2018</v>
      </c>
      <c r="D7195" s="11" t="s">
        <v>34</v>
      </c>
      <c r="E7195" s="82" t="s">
        <v>323</v>
      </c>
      <c r="F7195" s="82" t="s">
        <v>72</v>
      </c>
      <c r="G7195" s="82" t="s">
        <v>16</v>
      </c>
      <c r="H7195" s="53" t="s">
        <v>9741</v>
      </c>
      <c r="I7195" s="83">
        <v>0</v>
      </c>
      <c r="J7195" s="21">
        <v>9</v>
      </c>
      <c r="K7195" s="8">
        <v>0</v>
      </c>
      <c r="L7195" s="8">
        <v>0</v>
      </c>
      <c r="M7195" s="8">
        <v>0</v>
      </c>
      <c r="N7195" s="25">
        <v>0</v>
      </c>
      <c r="O7195" s="91">
        <v>8.0999999999999996E-3</v>
      </c>
      <c r="P7195" s="8" t="s">
        <v>1960</v>
      </c>
    </row>
    <row r="7196" spans="1:16" ht="24" x14ac:dyDescent="0.25">
      <c r="A7196" s="82" t="s">
        <v>9676</v>
      </c>
      <c r="B7196" s="82"/>
      <c r="C7196" s="82">
        <v>2018</v>
      </c>
      <c r="D7196" s="11" t="s">
        <v>34</v>
      </c>
      <c r="E7196" s="82" t="s">
        <v>323</v>
      </c>
      <c r="F7196" s="82" t="s">
        <v>77</v>
      </c>
      <c r="G7196" s="82" t="s">
        <v>16</v>
      </c>
      <c r="H7196" s="53" t="s">
        <v>9742</v>
      </c>
      <c r="I7196" s="83">
        <v>0</v>
      </c>
      <c r="J7196" s="21">
        <v>7</v>
      </c>
      <c r="K7196" s="8">
        <v>0</v>
      </c>
      <c r="L7196" s="8">
        <v>0</v>
      </c>
      <c r="M7196" s="8">
        <v>0</v>
      </c>
      <c r="N7196" s="25">
        <v>0</v>
      </c>
      <c r="O7196" s="91">
        <v>6.3E-3</v>
      </c>
      <c r="P7196" s="8" t="s">
        <v>1960</v>
      </c>
    </row>
    <row r="7197" spans="1:16" ht="24" x14ac:dyDescent="0.25">
      <c r="A7197" s="82" t="s">
        <v>9676</v>
      </c>
      <c r="B7197" s="82"/>
      <c r="C7197" s="82">
        <v>2018</v>
      </c>
      <c r="D7197" s="11" t="s">
        <v>34</v>
      </c>
      <c r="E7197" s="82" t="s">
        <v>323</v>
      </c>
      <c r="F7197" s="36" t="s">
        <v>55</v>
      </c>
      <c r="G7197" s="82" t="s">
        <v>16</v>
      </c>
      <c r="H7197" s="53" t="s">
        <v>9743</v>
      </c>
      <c r="I7197" s="83">
        <v>0</v>
      </c>
      <c r="J7197" s="21">
        <v>4</v>
      </c>
      <c r="K7197" s="8">
        <v>0</v>
      </c>
      <c r="L7197" s="8">
        <v>0</v>
      </c>
      <c r="M7197" s="8">
        <v>0</v>
      </c>
      <c r="N7197" s="25">
        <v>0</v>
      </c>
      <c r="O7197" s="91">
        <v>3.5999999999999999E-3</v>
      </c>
      <c r="P7197" s="8" t="s">
        <v>1960</v>
      </c>
    </row>
    <row r="7198" spans="1:16" ht="24" x14ac:dyDescent="0.25">
      <c r="A7198" s="82" t="s">
        <v>9676</v>
      </c>
      <c r="B7198" s="82"/>
      <c r="C7198" s="82">
        <v>2018</v>
      </c>
      <c r="D7198" s="11" t="s">
        <v>34</v>
      </c>
      <c r="E7198" s="82" t="s">
        <v>323</v>
      </c>
      <c r="F7198" s="36" t="s">
        <v>62</v>
      </c>
      <c r="G7198" s="82" t="s">
        <v>16</v>
      </c>
      <c r="H7198" s="53" t="s">
        <v>9744</v>
      </c>
      <c r="I7198" s="83">
        <v>0</v>
      </c>
      <c r="J7198" s="21">
        <v>4</v>
      </c>
      <c r="K7198" s="8">
        <v>0</v>
      </c>
      <c r="L7198" s="8">
        <v>0</v>
      </c>
      <c r="M7198" s="8">
        <v>0</v>
      </c>
      <c r="N7198" s="25">
        <v>0</v>
      </c>
      <c r="O7198" s="91">
        <v>3.5999999999999999E-3</v>
      </c>
      <c r="P7198" s="8" t="s">
        <v>1960</v>
      </c>
    </row>
    <row r="7199" spans="1:16" ht="24" x14ac:dyDescent="0.25">
      <c r="A7199" s="82" t="s">
        <v>9676</v>
      </c>
      <c r="B7199" s="82"/>
      <c r="C7199" s="82">
        <v>2018</v>
      </c>
      <c r="D7199" s="11" t="s">
        <v>34</v>
      </c>
      <c r="E7199" s="82" t="s">
        <v>323</v>
      </c>
      <c r="F7199" s="82" t="s">
        <v>92</v>
      </c>
      <c r="G7199" s="82" t="s">
        <v>16</v>
      </c>
      <c r="H7199" s="53" t="s">
        <v>9745</v>
      </c>
      <c r="I7199" s="83">
        <v>0</v>
      </c>
      <c r="J7199" s="21">
        <v>3</v>
      </c>
      <c r="K7199" s="8">
        <v>0</v>
      </c>
      <c r="L7199" s="8">
        <v>0</v>
      </c>
      <c r="M7199" s="8">
        <v>0</v>
      </c>
      <c r="N7199" s="25">
        <v>0</v>
      </c>
      <c r="O7199" s="91">
        <v>2.7000000000000001E-3</v>
      </c>
      <c r="P7199" s="8" t="s">
        <v>1960</v>
      </c>
    </row>
    <row r="7200" spans="1:16" ht="24" x14ac:dyDescent="0.25">
      <c r="A7200" s="82" t="s">
        <v>9676</v>
      </c>
      <c r="B7200" s="82"/>
      <c r="C7200" s="82">
        <v>2018</v>
      </c>
      <c r="D7200" s="11" t="s">
        <v>34</v>
      </c>
      <c r="E7200" s="82" t="s">
        <v>323</v>
      </c>
      <c r="F7200" s="82" t="s">
        <v>65</v>
      </c>
      <c r="G7200" s="82" t="s">
        <v>16</v>
      </c>
      <c r="H7200" s="53" t="s">
        <v>9746</v>
      </c>
      <c r="I7200" s="83">
        <v>0</v>
      </c>
      <c r="J7200" s="21">
        <v>2</v>
      </c>
      <c r="K7200" s="8">
        <v>0</v>
      </c>
      <c r="L7200" s="8">
        <v>0</v>
      </c>
      <c r="M7200" s="8">
        <v>0</v>
      </c>
      <c r="N7200" s="25">
        <v>0</v>
      </c>
      <c r="O7200" s="91">
        <v>1.8E-3</v>
      </c>
      <c r="P7200" s="8" t="s">
        <v>1960</v>
      </c>
    </row>
    <row r="7201" spans="1:16" ht="24" x14ac:dyDescent="0.25">
      <c r="A7201" s="82" t="s">
        <v>9676</v>
      </c>
      <c r="B7201" s="82"/>
      <c r="C7201" s="82">
        <v>2018</v>
      </c>
      <c r="D7201" s="11" t="s">
        <v>34</v>
      </c>
      <c r="E7201" s="82" t="s">
        <v>323</v>
      </c>
      <c r="F7201" s="36" t="s">
        <v>36</v>
      </c>
      <c r="G7201" s="82" t="s">
        <v>16</v>
      </c>
      <c r="H7201" s="53" t="s">
        <v>9747</v>
      </c>
      <c r="I7201" s="83">
        <v>0</v>
      </c>
      <c r="J7201" s="21">
        <v>2</v>
      </c>
      <c r="K7201" s="8">
        <v>0</v>
      </c>
      <c r="L7201" s="8">
        <v>0</v>
      </c>
      <c r="M7201" s="8">
        <v>0</v>
      </c>
      <c r="N7201" s="25">
        <v>0</v>
      </c>
      <c r="O7201" s="91">
        <v>8.9999999999999998E-4</v>
      </c>
      <c r="P7201" s="8" t="s">
        <v>1960</v>
      </c>
    </row>
    <row r="7202" spans="1:16" ht="24" x14ac:dyDescent="0.25">
      <c r="A7202" s="82" t="s">
        <v>9676</v>
      </c>
      <c r="B7202" s="82"/>
      <c r="C7202" s="82">
        <v>2018</v>
      </c>
      <c r="D7202" s="11" t="s">
        <v>34</v>
      </c>
      <c r="E7202" s="82" t="s">
        <v>323</v>
      </c>
      <c r="F7202" s="36" t="s">
        <v>26</v>
      </c>
      <c r="G7202" s="82" t="s">
        <v>16</v>
      </c>
      <c r="H7202" s="53" t="s">
        <v>9748</v>
      </c>
      <c r="I7202" s="83">
        <v>0</v>
      </c>
      <c r="J7202" s="21">
        <v>1</v>
      </c>
      <c r="K7202" s="8">
        <v>0</v>
      </c>
      <c r="L7202" s="8">
        <v>0</v>
      </c>
      <c r="M7202" s="8">
        <v>0</v>
      </c>
      <c r="N7202" s="25">
        <v>0</v>
      </c>
      <c r="O7202" s="91">
        <v>8.9999999999999998E-4</v>
      </c>
      <c r="P7202" s="8" t="s">
        <v>1960</v>
      </c>
    </row>
    <row r="7203" spans="1:16" ht="24" x14ac:dyDescent="0.25">
      <c r="A7203" s="82" t="s">
        <v>9676</v>
      </c>
      <c r="B7203" s="82"/>
      <c r="C7203" s="82">
        <v>2018</v>
      </c>
      <c r="D7203" s="11" t="s">
        <v>34</v>
      </c>
      <c r="E7203" s="82" t="s">
        <v>323</v>
      </c>
      <c r="F7203" s="82" t="s">
        <v>189</v>
      </c>
      <c r="G7203" s="82" t="s">
        <v>16</v>
      </c>
      <c r="H7203" s="53" t="s">
        <v>9749</v>
      </c>
      <c r="I7203" s="83">
        <v>0</v>
      </c>
      <c r="J7203" s="21">
        <v>1</v>
      </c>
      <c r="K7203" s="8">
        <v>0</v>
      </c>
      <c r="L7203" s="8">
        <v>0</v>
      </c>
      <c r="M7203" s="8">
        <v>0</v>
      </c>
      <c r="N7203" s="25">
        <v>0</v>
      </c>
      <c r="O7203" s="91">
        <v>8.9999999999999998E-4</v>
      </c>
      <c r="P7203" s="8" t="s">
        <v>1960</v>
      </c>
    </row>
    <row r="7204" spans="1:16" ht="24" x14ac:dyDescent="0.25">
      <c r="A7204" s="82" t="s">
        <v>9676</v>
      </c>
      <c r="B7204" s="82"/>
      <c r="C7204" s="82">
        <v>2018</v>
      </c>
      <c r="D7204" s="11" t="s">
        <v>34</v>
      </c>
      <c r="E7204" s="82" t="s">
        <v>323</v>
      </c>
      <c r="F7204" s="36" t="s">
        <v>253</v>
      </c>
      <c r="G7204" s="82" t="s">
        <v>16</v>
      </c>
      <c r="H7204" s="53" t="s">
        <v>9750</v>
      </c>
      <c r="I7204" s="83">
        <v>0</v>
      </c>
      <c r="J7204" s="21">
        <v>1</v>
      </c>
      <c r="K7204" s="8">
        <v>0</v>
      </c>
      <c r="L7204" s="8">
        <v>0</v>
      </c>
      <c r="M7204" s="8">
        <v>0</v>
      </c>
      <c r="N7204" s="25">
        <v>0</v>
      </c>
      <c r="O7204" s="91">
        <v>8.9999999999999998E-4</v>
      </c>
      <c r="P7204" s="8" t="s">
        <v>1960</v>
      </c>
    </row>
    <row r="7205" spans="1:16" ht="24" x14ac:dyDescent="0.25">
      <c r="A7205" s="82" t="s">
        <v>9676</v>
      </c>
      <c r="B7205" s="82"/>
      <c r="C7205" s="82">
        <v>2018</v>
      </c>
      <c r="D7205" s="11" t="s">
        <v>34</v>
      </c>
      <c r="E7205" s="82" t="s">
        <v>323</v>
      </c>
      <c r="F7205" s="36" t="s">
        <v>36</v>
      </c>
      <c r="G7205" s="82" t="s">
        <v>16</v>
      </c>
      <c r="H7205" s="53" t="s">
        <v>9751</v>
      </c>
      <c r="I7205" s="83">
        <v>1</v>
      </c>
      <c r="J7205" s="83">
        <v>0</v>
      </c>
      <c r="K7205" s="8">
        <v>0</v>
      </c>
      <c r="L7205" s="8">
        <v>0</v>
      </c>
      <c r="M7205" s="8">
        <v>0</v>
      </c>
      <c r="N7205" s="25">
        <v>0</v>
      </c>
      <c r="O7205" s="91">
        <v>8.9999999999999998E-4</v>
      </c>
      <c r="P7205" s="8" t="s">
        <v>1960</v>
      </c>
    </row>
    <row r="7206" spans="1:16" ht="24" x14ac:dyDescent="0.25">
      <c r="A7206" s="82" t="s">
        <v>9676</v>
      </c>
      <c r="B7206" s="82"/>
      <c r="C7206" s="82">
        <v>2018</v>
      </c>
      <c r="D7206" s="11" t="s">
        <v>34</v>
      </c>
      <c r="E7206" s="82" t="s">
        <v>323</v>
      </c>
      <c r="F7206" s="36" t="s">
        <v>30</v>
      </c>
      <c r="G7206" s="82" t="s">
        <v>16</v>
      </c>
      <c r="H7206" s="53" t="s">
        <v>9752</v>
      </c>
      <c r="I7206" s="83">
        <v>2</v>
      </c>
      <c r="J7206" s="83">
        <v>0</v>
      </c>
      <c r="K7206" s="8">
        <v>0</v>
      </c>
      <c r="L7206" s="8">
        <v>0</v>
      </c>
      <c r="M7206" s="8">
        <v>0</v>
      </c>
      <c r="N7206" s="25">
        <v>0</v>
      </c>
      <c r="O7206" s="91">
        <v>5.8500000000000002E-3</v>
      </c>
      <c r="P7206" s="8" t="s">
        <v>1960</v>
      </c>
    </row>
    <row r="7207" spans="1:16" x14ac:dyDescent="0.25">
      <c r="A7207" s="22">
        <v>43384</v>
      </c>
      <c r="B7207" s="22">
        <v>43385</v>
      </c>
      <c r="C7207" s="82">
        <v>2018</v>
      </c>
      <c r="D7207" s="11" t="s">
        <v>34</v>
      </c>
      <c r="E7207" s="82" t="s">
        <v>35</v>
      </c>
      <c r="F7207" s="36" t="s">
        <v>47</v>
      </c>
      <c r="G7207" s="88">
        <v>13</v>
      </c>
      <c r="H7207" s="11" t="s">
        <v>9753</v>
      </c>
      <c r="I7207" s="86">
        <v>0</v>
      </c>
      <c r="J7207" s="86">
        <v>0</v>
      </c>
      <c r="K7207" s="86">
        <v>0</v>
      </c>
      <c r="L7207" s="86">
        <v>0</v>
      </c>
      <c r="M7207" s="86">
        <v>0</v>
      </c>
      <c r="N7207" s="25">
        <v>0</v>
      </c>
      <c r="O7207" s="33">
        <v>24.360381396666668</v>
      </c>
      <c r="P7207" s="8" t="s">
        <v>298</v>
      </c>
    </row>
    <row r="7208" spans="1:16" ht="24" x14ac:dyDescent="0.25">
      <c r="A7208" s="22">
        <v>43265</v>
      </c>
      <c r="B7208" s="22">
        <v>43266</v>
      </c>
      <c r="C7208" s="82">
        <v>2018</v>
      </c>
      <c r="D7208" s="11" t="s">
        <v>34</v>
      </c>
      <c r="E7208" s="82" t="s">
        <v>35</v>
      </c>
      <c r="F7208" s="36" t="s">
        <v>30</v>
      </c>
      <c r="G7208" s="88">
        <v>6</v>
      </c>
      <c r="H7208" s="11" t="s">
        <v>9754</v>
      </c>
      <c r="I7208" s="86">
        <v>0</v>
      </c>
      <c r="J7208" s="86">
        <v>0</v>
      </c>
      <c r="K7208" s="86">
        <v>0</v>
      </c>
      <c r="L7208" s="86">
        <v>0</v>
      </c>
      <c r="M7208" s="86">
        <v>0</v>
      </c>
      <c r="N7208" s="25">
        <v>0</v>
      </c>
      <c r="O7208" s="33">
        <v>1245.5281237700001</v>
      </c>
      <c r="P7208" s="8" t="s">
        <v>298</v>
      </c>
    </row>
    <row r="7209" spans="1:16" ht="24" x14ac:dyDescent="0.25">
      <c r="A7209" s="11" t="s">
        <v>9755</v>
      </c>
      <c r="B7209" s="82"/>
      <c r="C7209" s="82">
        <v>2018</v>
      </c>
      <c r="D7209" s="11" t="s">
        <v>34</v>
      </c>
      <c r="E7209" s="82" t="s">
        <v>8517</v>
      </c>
      <c r="F7209" s="36" t="s">
        <v>28</v>
      </c>
      <c r="G7209" s="82">
        <v>1</v>
      </c>
      <c r="H7209" s="23" t="s">
        <v>9756</v>
      </c>
      <c r="I7209" s="86">
        <v>0</v>
      </c>
      <c r="J7209" s="86">
        <v>0</v>
      </c>
      <c r="K7209" s="86">
        <v>0</v>
      </c>
      <c r="L7209" s="86">
        <v>0</v>
      </c>
      <c r="M7209" s="86">
        <v>0</v>
      </c>
      <c r="N7209" s="25">
        <v>0</v>
      </c>
      <c r="O7209" s="33">
        <v>8.1002264999999998</v>
      </c>
      <c r="P7209" s="8" t="s">
        <v>298</v>
      </c>
    </row>
    <row r="7210" spans="1:16" ht="24" x14ac:dyDescent="0.25">
      <c r="A7210" s="11" t="s">
        <v>9757</v>
      </c>
      <c r="B7210" s="82"/>
      <c r="C7210" s="82">
        <v>2018</v>
      </c>
      <c r="D7210" s="11" t="s">
        <v>34</v>
      </c>
      <c r="E7210" s="82" t="s">
        <v>8517</v>
      </c>
      <c r="F7210" s="36" t="s">
        <v>97</v>
      </c>
      <c r="G7210" s="82">
        <v>17</v>
      </c>
      <c r="H7210" s="82" t="s">
        <v>9756</v>
      </c>
      <c r="I7210" s="86">
        <v>0</v>
      </c>
      <c r="J7210" s="86">
        <v>0</v>
      </c>
      <c r="K7210" s="86">
        <v>0</v>
      </c>
      <c r="L7210" s="86">
        <v>0</v>
      </c>
      <c r="M7210" s="86">
        <v>0</v>
      </c>
      <c r="N7210" s="25">
        <v>0</v>
      </c>
      <c r="O7210" s="33">
        <v>16.475255324999999</v>
      </c>
      <c r="P7210" s="8" t="s">
        <v>298</v>
      </c>
    </row>
    <row r="7211" spans="1:16" ht="24" x14ac:dyDescent="0.25">
      <c r="A7211" s="11" t="s">
        <v>9757</v>
      </c>
      <c r="B7211" s="82"/>
      <c r="C7211" s="82">
        <v>2018</v>
      </c>
      <c r="D7211" s="11" t="s">
        <v>34</v>
      </c>
      <c r="E7211" s="82" t="s">
        <v>8517</v>
      </c>
      <c r="F7211" s="82" t="s">
        <v>32</v>
      </c>
      <c r="G7211" s="82">
        <v>21</v>
      </c>
      <c r="H7211" s="82" t="s">
        <v>9756</v>
      </c>
      <c r="I7211" s="86">
        <v>0</v>
      </c>
      <c r="J7211" s="86">
        <v>0</v>
      </c>
      <c r="K7211" s="86">
        <v>0</v>
      </c>
      <c r="L7211" s="86">
        <v>0</v>
      </c>
      <c r="M7211" s="86">
        <v>0</v>
      </c>
      <c r="N7211" s="25">
        <v>0</v>
      </c>
      <c r="O7211" s="33">
        <v>3.3304761000000003</v>
      </c>
      <c r="P7211" s="8" t="s">
        <v>298</v>
      </c>
    </row>
    <row r="7212" spans="1:16" x14ac:dyDescent="0.25">
      <c r="A7212" s="22">
        <v>43389</v>
      </c>
      <c r="B7212" s="22">
        <v>43390</v>
      </c>
      <c r="C7212" s="82">
        <v>2018</v>
      </c>
      <c r="D7212" s="11" t="s">
        <v>34</v>
      </c>
      <c r="E7212" s="82" t="s">
        <v>35</v>
      </c>
      <c r="F7212" s="36" t="s">
        <v>162</v>
      </c>
      <c r="G7212" s="82">
        <v>13</v>
      </c>
      <c r="H7212" s="82" t="s">
        <v>9758</v>
      </c>
      <c r="I7212" s="86">
        <v>0</v>
      </c>
      <c r="J7212" s="86">
        <v>0</v>
      </c>
      <c r="K7212" s="86">
        <v>0</v>
      </c>
      <c r="L7212" s="86">
        <v>0</v>
      </c>
      <c r="M7212" s="86">
        <v>0</v>
      </c>
      <c r="N7212" s="25">
        <v>0</v>
      </c>
      <c r="O7212" s="33">
        <v>23.448937218775509</v>
      </c>
      <c r="P7212" s="8" t="s">
        <v>298</v>
      </c>
    </row>
    <row r="7213" spans="1:16" ht="24" x14ac:dyDescent="0.25">
      <c r="A7213" s="11" t="s">
        <v>9759</v>
      </c>
      <c r="B7213" s="82"/>
      <c r="C7213" s="82">
        <v>2018</v>
      </c>
      <c r="D7213" s="11" t="s">
        <v>34</v>
      </c>
      <c r="E7213" s="82" t="s">
        <v>8517</v>
      </c>
      <c r="F7213" s="36" t="s">
        <v>57</v>
      </c>
      <c r="G7213" s="82">
        <v>3</v>
      </c>
      <c r="H7213" s="11" t="s">
        <v>9760</v>
      </c>
      <c r="I7213" s="86">
        <v>0</v>
      </c>
      <c r="J7213" s="86">
        <v>0</v>
      </c>
      <c r="K7213" s="86">
        <v>0</v>
      </c>
      <c r="L7213" s="86">
        <v>0</v>
      </c>
      <c r="M7213" s="86">
        <v>0</v>
      </c>
      <c r="N7213" s="25">
        <v>0</v>
      </c>
      <c r="O7213" s="33">
        <v>1.9495954</v>
      </c>
      <c r="P7213" s="8" t="s">
        <v>298</v>
      </c>
    </row>
    <row r="7214" spans="1:16" ht="24" x14ac:dyDescent="0.25">
      <c r="A7214" s="22">
        <v>43389</v>
      </c>
      <c r="B7214" s="22">
        <v>43391</v>
      </c>
      <c r="C7214" s="82">
        <v>2018</v>
      </c>
      <c r="D7214" s="11" t="s">
        <v>34</v>
      </c>
      <c r="E7214" s="82" t="s">
        <v>35</v>
      </c>
      <c r="F7214" s="36" t="s">
        <v>162</v>
      </c>
      <c r="G7214" s="82">
        <v>8</v>
      </c>
      <c r="H7214" s="82" t="s">
        <v>9761</v>
      </c>
      <c r="I7214" s="86">
        <v>0</v>
      </c>
      <c r="J7214" s="86">
        <v>0</v>
      </c>
      <c r="K7214" s="86">
        <v>0</v>
      </c>
      <c r="L7214" s="86">
        <v>0</v>
      </c>
      <c r="M7214" s="86">
        <v>0</v>
      </c>
      <c r="N7214" s="25">
        <v>0</v>
      </c>
      <c r="O7214" s="33">
        <v>7.9261018916734693</v>
      </c>
      <c r="P7214" s="8" t="s">
        <v>298</v>
      </c>
    </row>
    <row r="7215" spans="1:16" ht="24" x14ac:dyDescent="0.25">
      <c r="A7215" s="22">
        <v>43389</v>
      </c>
      <c r="B7215" s="22">
        <v>43393</v>
      </c>
      <c r="C7215" s="82">
        <v>2018</v>
      </c>
      <c r="D7215" s="11" t="s">
        <v>34</v>
      </c>
      <c r="E7215" s="82" t="s">
        <v>35</v>
      </c>
      <c r="F7215" s="36" t="s">
        <v>162</v>
      </c>
      <c r="G7215" s="82">
        <v>6</v>
      </c>
      <c r="H7215" s="82" t="s">
        <v>9762</v>
      </c>
      <c r="I7215" s="86">
        <v>0</v>
      </c>
      <c r="J7215" s="86">
        <v>0</v>
      </c>
      <c r="K7215" s="86">
        <v>0</v>
      </c>
      <c r="L7215" s="86">
        <v>0</v>
      </c>
      <c r="M7215" s="86">
        <v>0</v>
      </c>
      <c r="N7215" s="25">
        <v>0</v>
      </c>
      <c r="O7215" s="33">
        <v>9.1102300901122462</v>
      </c>
      <c r="P7215" s="8" t="s">
        <v>298</v>
      </c>
    </row>
    <row r="7216" spans="1:16" ht="24" x14ac:dyDescent="0.25">
      <c r="A7216" s="22">
        <v>43389</v>
      </c>
      <c r="B7216" s="22">
        <v>43397</v>
      </c>
      <c r="C7216" s="82">
        <v>2018</v>
      </c>
      <c r="D7216" s="11" t="s">
        <v>34</v>
      </c>
      <c r="E7216" s="82" t="s">
        <v>35</v>
      </c>
      <c r="F7216" s="36" t="s">
        <v>162</v>
      </c>
      <c r="G7216" s="82">
        <v>5</v>
      </c>
      <c r="H7216" s="82" t="s">
        <v>9763</v>
      </c>
      <c r="I7216" s="86">
        <v>0</v>
      </c>
      <c r="J7216" s="86">
        <v>0</v>
      </c>
      <c r="K7216" s="86">
        <v>0</v>
      </c>
      <c r="L7216" s="86">
        <v>0</v>
      </c>
      <c r="M7216" s="86">
        <v>0</v>
      </c>
      <c r="N7216" s="25">
        <v>0</v>
      </c>
      <c r="O7216" s="33">
        <v>4.8311812997857135</v>
      </c>
      <c r="P7216" s="8" t="s">
        <v>298</v>
      </c>
    </row>
    <row r="7217" spans="1:16" x14ac:dyDescent="0.25">
      <c r="A7217" s="22">
        <v>43390</v>
      </c>
      <c r="B7217" s="22">
        <v>43391</v>
      </c>
      <c r="C7217" s="82">
        <v>2018</v>
      </c>
      <c r="D7217" s="11" t="s">
        <v>34</v>
      </c>
      <c r="E7217" s="82" t="s">
        <v>35</v>
      </c>
      <c r="F7217" s="11" t="s">
        <v>92</v>
      </c>
      <c r="G7217" s="88">
        <v>15</v>
      </c>
      <c r="H7217" s="11" t="s">
        <v>9764</v>
      </c>
      <c r="I7217" s="86">
        <v>0</v>
      </c>
      <c r="J7217" s="86">
        <v>0</v>
      </c>
      <c r="K7217" s="86">
        <v>0</v>
      </c>
      <c r="L7217" s="86">
        <v>0</v>
      </c>
      <c r="M7217" s="86">
        <v>0</v>
      </c>
      <c r="N7217" s="25">
        <v>0</v>
      </c>
      <c r="O7217" s="33">
        <v>82.828742169999998</v>
      </c>
      <c r="P7217" s="8" t="s">
        <v>298</v>
      </c>
    </row>
    <row r="7218" spans="1:16" x14ac:dyDescent="0.25">
      <c r="A7218" s="22">
        <v>43390</v>
      </c>
      <c r="B7218" s="22">
        <v>43394</v>
      </c>
      <c r="C7218" s="82">
        <v>2018</v>
      </c>
      <c r="D7218" s="11" t="s">
        <v>34</v>
      </c>
      <c r="E7218" s="82" t="s">
        <v>35</v>
      </c>
      <c r="F7218" s="36" t="s">
        <v>162</v>
      </c>
      <c r="G7218" s="82">
        <v>5</v>
      </c>
      <c r="H7218" s="82" t="s">
        <v>9765</v>
      </c>
      <c r="I7218" s="86">
        <v>0</v>
      </c>
      <c r="J7218" s="86">
        <v>0</v>
      </c>
      <c r="K7218" s="86">
        <v>0</v>
      </c>
      <c r="L7218" s="86">
        <v>0</v>
      </c>
      <c r="M7218" s="86">
        <v>0</v>
      </c>
      <c r="N7218" s="25">
        <v>0</v>
      </c>
      <c r="O7218" s="33">
        <v>7.5848080588979592</v>
      </c>
      <c r="P7218" s="8" t="s">
        <v>298</v>
      </c>
    </row>
    <row r="7219" spans="1:16" ht="24" x14ac:dyDescent="0.25">
      <c r="A7219" s="11" t="s">
        <v>9766</v>
      </c>
      <c r="B7219" s="82"/>
      <c r="C7219" s="82">
        <v>2018</v>
      </c>
      <c r="D7219" s="11" t="s">
        <v>34</v>
      </c>
      <c r="E7219" s="82" t="s">
        <v>50</v>
      </c>
      <c r="F7219" s="36" t="s">
        <v>36</v>
      </c>
      <c r="G7219" s="82">
        <v>2</v>
      </c>
      <c r="H7219" s="11" t="s">
        <v>9767</v>
      </c>
      <c r="I7219" s="86">
        <v>0</v>
      </c>
      <c r="J7219" s="86">
        <v>0</v>
      </c>
      <c r="K7219" s="86">
        <v>0</v>
      </c>
      <c r="L7219" s="86">
        <v>0</v>
      </c>
      <c r="M7219" s="86">
        <v>0</v>
      </c>
      <c r="N7219" s="25">
        <v>0</v>
      </c>
      <c r="O7219" s="33">
        <v>1.2932445810892859</v>
      </c>
      <c r="P7219" s="8" t="s">
        <v>298</v>
      </c>
    </row>
    <row r="7220" spans="1:16" ht="384" x14ac:dyDescent="0.25">
      <c r="A7220" s="19">
        <v>43361</v>
      </c>
      <c r="B7220" s="82"/>
      <c r="C7220" s="82">
        <v>2018</v>
      </c>
      <c r="D7220" s="11" t="s">
        <v>34</v>
      </c>
      <c r="E7220" s="82" t="s">
        <v>67</v>
      </c>
      <c r="F7220" s="36" t="s">
        <v>47</v>
      </c>
      <c r="G7220" s="82" t="s">
        <v>9768</v>
      </c>
      <c r="H7220" s="82" t="s">
        <v>9769</v>
      </c>
      <c r="I7220" s="87">
        <v>0</v>
      </c>
      <c r="J7220" s="21">
        <v>132420</v>
      </c>
      <c r="K7220" s="87">
        <v>79</v>
      </c>
      <c r="L7220" s="87">
        <v>0</v>
      </c>
      <c r="M7220" s="87">
        <v>0</v>
      </c>
      <c r="N7220" s="25">
        <v>0</v>
      </c>
      <c r="O7220" s="32">
        <v>1034.636383</v>
      </c>
      <c r="P7220" s="36" t="s">
        <v>4834</v>
      </c>
    </row>
    <row r="7221" spans="1:16" ht="24" x14ac:dyDescent="0.25">
      <c r="A7221" s="11" t="s">
        <v>9770</v>
      </c>
      <c r="B7221" s="82"/>
      <c r="C7221" s="82">
        <v>2018</v>
      </c>
      <c r="D7221" s="11" t="s">
        <v>34</v>
      </c>
      <c r="E7221" s="82" t="s">
        <v>50</v>
      </c>
      <c r="F7221" s="36" t="s">
        <v>47</v>
      </c>
      <c r="G7221" s="82">
        <v>11</v>
      </c>
      <c r="H7221" s="82" t="s">
        <v>9771</v>
      </c>
      <c r="I7221" s="86">
        <v>0</v>
      </c>
      <c r="J7221" s="86">
        <v>0</v>
      </c>
      <c r="K7221" s="86">
        <v>0</v>
      </c>
      <c r="L7221" s="86">
        <v>0</v>
      </c>
      <c r="M7221" s="86">
        <v>0</v>
      </c>
      <c r="N7221" s="25">
        <v>0</v>
      </c>
      <c r="O7221" s="33">
        <v>36.125385171666665</v>
      </c>
      <c r="P7221" s="8" t="s">
        <v>298</v>
      </c>
    </row>
    <row r="7222" spans="1:16" ht="24" x14ac:dyDescent="0.25">
      <c r="A7222" s="22">
        <v>43391</v>
      </c>
      <c r="B7222" s="22">
        <v>43394</v>
      </c>
      <c r="C7222" s="82">
        <v>2018</v>
      </c>
      <c r="D7222" s="11" t="s">
        <v>34</v>
      </c>
      <c r="E7222" s="82" t="s">
        <v>35</v>
      </c>
      <c r="F7222" s="36" t="s">
        <v>162</v>
      </c>
      <c r="G7222" s="82">
        <v>6</v>
      </c>
      <c r="H7222" s="82" t="s">
        <v>9772</v>
      </c>
      <c r="I7222" s="86">
        <v>0</v>
      </c>
      <c r="J7222" s="86">
        <v>0</v>
      </c>
      <c r="K7222" s="86">
        <v>0</v>
      </c>
      <c r="L7222" s="86">
        <v>0</v>
      </c>
      <c r="M7222" s="86">
        <v>0</v>
      </c>
      <c r="N7222" s="25">
        <v>0</v>
      </c>
      <c r="O7222" s="33">
        <v>4.4167165203571432</v>
      </c>
      <c r="P7222" s="8" t="s">
        <v>298</v>
      </c>
    </row>
    <row r="7223" spans="1:16" ht="24" x14ac:dyDescent="0.25">
      <c r="A7223" s="11" t="s">
        <v>9773</v>
      </c>
      <c r="B7223" s="82"/>
      <c r="C7223" s="82">
        <v>2018</v>
      </c>
      <c r="D7223" s="11" t="s">
        <v>34</v>
      </c>
      <c r="E7223" s="82" t="s">
        <v>50</v>
      </c>
      <c r="F7223" s="36" t="s">
        <v>36</v>
      </c>
      <c r="G7223" s="82">
        <v>1</v>
      </c>
      <c r="H7223" s="11" t="s">
        <v>9774</v>
      </c>
      <c r="I7223" s="86">
        <v>0</v>
      </c>
      <c r="J7223" s="86">
        <v>0</v>
      </c>
      <c r="K7223" s="86">
        <v>0</v>
      </c>
      <c r="L7223" s="86">
        <v>0</v>
      </c>
      <c r="M7223" s="86">
        <v>0</v>
      </c>
      <c r="N7223" s="25">
        <v>0</v>
      </c>
      <c r="O7223" s="33">
        <v>29.660990642142856</v>
      </c>
      <c r="P7223" s="8" t="s">
        <v>298</v>
      </c>
    </row>
    <row r="7224" spans="1:16" x14ac:dyDescent="0.25">
      <c r="A7224" s="22">
        <v>43392</v>
      </c>
      <c r="B7224" s="22">
        <v>43394</v>
      </c>
      <c r="C7224" s="82">
        <v>2018</v>
      </c>
      <c r="D7224" s="11" t="s">
        <v>34</v>
      </c>
      <c r="E7224" s="82" t="s">
        <v>35</v>
      </c>
      <c r="F7224" s="11" t="s">
        <v>92</v>
      </c>
      <c r="G7224" s="88">
        <v>71</v>
      </c>
      <c r="H7224" s="11" t="s">
        <v>9775</v>
      </c>
      <c r="I7224" s="86">
        <v>0</v>
      </c>
      <c r="J7224" s="86">
        <v>0</v>
      </c>
      <c r="K7224" s="86">
        <v>0</v>
      </c>
      <c r="L7224" s="86">
        <v>0</v>
      </c>
      <c r="M7224" s="86">
        <v>0</v>
      </c>
      <c r="N7224" s="25">
        <v>0</v>
      </c>
      <c r="O7224" s="33">
        <v>131.99866499999999</v>
      </c>
      <c r="P7224" s="8" t="s">
        <v>298</v>
      </c>
    </row>
    <row r="7225" spans="1:16" x14ac:dyDescent="0.25">
      <c r="A7225" s="22">
        <v>43392</v>
      </c>
      <c r="B7225" s="22">
        <v>43395</v>
      </c>
      <c r="C7225" s="82">
        <v>2018</v>
      </c>
      <c r="D7225" s="11" t="s">
        <v>34</v>
      </c>
      <c r="E7225" s="82" t="s">
        <v>35</v>
      </c>
      <c r="F7225" s="36" t="s">
        <v>162</v>
      </c>
      <c r="G7225" s="82">
        <v>4</v>
      </c>
      <c r="H7225" s="82" t="s">
        <v>9776</v>
      </c>
      <c r="I7225" s="86">
        <v>0</v>
      </c>
      <c r="J7225" s="86">
        <v>0</v>
      </c>
      <c r="K7225" s="86">
        <v>0</v>
      </c>
      <c r="L7225" s="86">
        <v>0</v>
      </c>
      <c r="M7225" s="86">
        <v>0</v>
      </c>
      <c r="N7225" s="25">
        <v>0</v>
      </c>
      <c r="O7225" s="33">
        <v>5.4276527573673476</v>
      </c>
      <c r="P7225" s="8" t="s">
        <v>298</v>
      </c>
    </row>
    <row r="7226" spans="1:16" ht="24" x14ac:dyDescent="0.25">
      <c r="A7226" s="11" t="s">
        <v>9777</v>
      </c>
      <c r="B7226" s="82"/>
      <c r="C7226" s="82">
        <v>2018</v>
      </c>
      <c r="D7226" s="11" t="s">
        <v>34</v>
      </c>
      <c r="E7226" s="82" t="s">
        <v>50</v>
      </c>
      <c r="F7226" s="36" t="s">
        <v>162</v>
      </c>
      <c r="G7226" s="88">
        <v>4</v>
      </c>
      <c r="H7226" s="11" t="s">
        <v>9778</v>
      </c>
      <c r="I7226" s="86">
        <v>0</v>
      </c>
      <c r="J7226" s="86">
        <v>0</v>
      </c>
      <c r="K7226" s="86">
        <v>0</v>
      </c>
      <c r="L7226" s="86">
        <v>0</v>
      </c>
      <c r="M7226" s="86">
        <v>0</v>
      </c>
      <c r="N7226" s="25">
        <v>0</v>
      </c>
      <c r="O7226" s="33">
        <v>33.76</v>
      </c>
      <c r="P7226" s="8" t="s">
        <v>298</v>
      </c>
    </row>
    <row r="7227" spans="1:16" x14ac:dyDescent="0.25">
      <c r="A7227" s="22">
        <v>43393</v>
      </c>
      <c r="B7227" s="22">
        <v>43394</v>
      </c>
      <c r="C7227" s="82">
        <v>2018</v>
      </c>
      <c r="D7227" s="11" t="s">
        <v>34</v>
      </c>
      <c r="E7227" s="82" t="s">
        <v>35</v>
      </c>
      <c r="F7227" s="36" t="s">
        <v>97</v>
      </c>
      <c r="G7227" s="82">
        <v>15</v>
      </c>
      <c r="H7227" s="82" t="s">
        <v>9779</v>
      </c>
      <c r="I7227" s="86">
        <v>0</v>
      </c>
      <c r="J7227" s="86">
        <v>0</v>
      </c>
      <c r="K7227" s="86">
        <v>0</v>
      </c>
      <c r="L7227" s="86">
        <v>0</v>
      </c>
      <c r="M7227" s="86">
        <v>0</v>
      </c>
      <c r="N7227" s="25">
        <v>0</v>
      </c>
      <c r="O7227" s="33">
        <v>5.4097256500000004</v>
      </c>
      <c r="P7227" s="8" t="s">
        <v>298</v>
      </c>
    </row>
    <row r="7228" spans="1:16" ht="24" x14ac:dyDescent="0.25">
      <c r="A7228" s="11" t="s">
        <v>9780</v>
      </c>
      <c r="B7228" s="82"/>
      <c r="C7228" s="82">
        <v>2018</v>
      </c>
      <c r="D7228" s="11" t="s">
        <v>34</v>
      </c>
      <c r="E7228" s="82" t="s">
        <v>50</v>
      </c>
      <c r="F7228" s="36" t="s">
        <v>30</v>
      </c>
      <c r="G7228" s="88">
        <v>10</v>
      </c>
      <c r="H7228" s="11" t="s">
        <v>9781</v>
      </c>
      <c r="I7228" s="86">
        <v>0</v>
      </c>
      <c r="J7228" s="86">
        <v>0</v>
      </c>
      <c r="K7228" s="86">
        <v>0</v>
      </c>
      <c r="L7228" s="86">
        <v>0</v>
      </c>
      <c r="M7228" s="86">
        <v>0</v>
      </c>
      <c r="N7228" s="25">
        <v>0</v>
      </c>
      <c r="O7228" s="33">
        <v>62.573044580000001</v>
      </c>
      <c r="P7228" s="8" t="s">
        <v>298</v>
      </c>
    </row>
    <row r="7229" spans="1:16" ht="24" x14ac:dyDescent="0.25">
      <c r="A7229" s="11" t="s">
        <v>9782</v>
      </c>
      <c r="B7229" s="82"/>
      <c r="C7229" s="82">
        <v>2018</v>
      </c>
      <c r="D7229" s="11" t="s">
        <v>34</v>
      </c>
      <c r="E7229" s="82" t="s">
        <v>323</v>
      </c>
      <c r="F7229" s="36" t="s">
        <v>24</v>
      </c>
      <c r="G7229" s="82">
        <v>37</v>
      </c>
      <c r="H7229" s="82" t="s">
        <v>9783</v>
      </c>
      <c r="I7229" s="86">
        <v>0</v>
      </c>
      <c r="J7229" s="86">
        <v>0</v>
      </c>
      <c r="K7229" s="86">
        <v>0</v>
      </c>
      <c r="L7229" s="86">
        <v>0</v>
      </c>
      <c r="M7229" s="86">
        <v>0</v>
      </c>
      <c r="N7229" s="25">
        <v>0</v>
      </c>
      <c r="O7229" s="33">
        <v>2.1016597999999997</v>
      </c>
      <c r="P7229" s="8" t="s">
        <v>298</v>
      </c>
    </row>
    <row r="7230" spans="1:16" ht="24" x14ac:dyDescent="0.25">
      <c r="A7230" s="11" t="s">
        <v>9784</v>
      </c>
      <c r="B7230" s="82"/>
      <c r="C7230" s="82">
        <v>2018</v>
      </c>
      <c r="D7230" s="11" t="s">
        <v>34</v>
      </c>
      <c r="E7230" s="82" t="s">
        <v>323</v>
      </c>
      <c r="F7230" s="36" t="s">
        <v>28</v>
      </c>
      <c r="G7230" s="82">
        <v>5</v>
      </c>
      <c r="H7230" s="23" t="s">
        <v>9785</v>
      </c>
      <c r="I7230" s="86">
        <v>0</v>
      </c>
      <c r="J7230" s="86">
        <v>0</v>
      </c>
      <c r="K7230" s="86">
        <v>0</v>
      </c>
      <c r="L7230" s="86">
        <v>0</v>
      </c>
      <c r="M7230" s="86">
        <v>0</v>
      </c>
      <c r="N7230" s="25">
        <v>0</v>
      </c>
      <c r="O7230" s="33">
        <v>16.965800000000002</v>
      </c>
      <c r="P7230" s="8" t="s">
        <v>298</v>
      </c>
    </row>
    <row r="7231" spans="1:16" ht="36" x14ac:dyDescent="0.25">
      <c r="A7231" s="11" t="s">
        <v>9784</v>
      </c>
      <c r="B7231" s="82"/>
      <c r="C7231" s="82">
        <v>2018</v>
      </c>
      <c r="D7231" s="11" t="s">
        <v>34</v>
      </c>
      <c r="E7231" s="82" t="s">
        <v>323</v>
      </c>
      <c r="F7231" s="82" t="s">
        <v>72</v>
      </c>
      <c r="G7231" s="82">
        <v>5</v>
      </c>
      <c r="H7231" s="82" t="s">
        <v>9785</v>
      </c>
      <c r="I7231" s="86">
        <v>0</v>
      </c>
      <c r="J7231" s="86">
        <v>0</v>
      </c>
      <c r="K7231" s="86">
        <v>0</v>
      </c>
      <c r="L7231" s="86">
        <v>0</v>
      </c>
      <c r="M7231" s="86">
        <v>0</v>
      </c>
      <c r="N7231" s="25">
        <v>0</v>
      </c>
      <c r="O7231" s="33">
        <v>1.6253324979999999</v>
      </c>
      <c r="P7231" s="8" t="s">
        <v>298</v>
      </c>
    </row>
    <row r="7232" spans="1:16" ht="24" x14ac:dyDescent="0.25">
      <c r="A7232" s="11" t="s">
        <v>9784</v>
      </c>
      <c r="B7232" s="82"/>
      <c r="C7232" s="82">
        <v>2018</v>
      </c>
      <c r="D7232" s="11" t="s">
        <v>34</v>
      </c>
      <c r="E7232" s="82" t="s">
        <v>323</v>
      </c>
      <c r="F7232" s="82" t="s">
        <v>189</v>
      </c>
      <c r="G7232" s="82">
        <v>9</v>
      </c>
      <c r="H7232" s="11" t="s">
        <v>9785</v>
      </c>
      <c r="I7232" s="86">
        <v>0</v>
      </c>
      <c r="J7232" s="86">
        <v>0</v>
      </c>
      <c r="K7232" s="86">
        <v>0</v>
      </c>
      <c r="L7232" s="86">
        <v>0</v>
      </c>
      <c r="M7232" s="86">
        <v>0</v>
      </c>
      <c r="N7232" s="25">
        <v>0</v>
      </c>
      <c r="O7232" s="33">
        <v>2.8044423110000003</v>
      </c>
      <c r="P7232" s="8" t="s">
        <v>298</v>
      </c>
    </row>
    <row r="7233" spans="1:16" ht="24" x14ac:dyDescent="0.25">
      <c r="A7233" s="11" t="s">
        <v>9784</v>
      </c>
      <c r="B7233" s="82"/>
      <c r="C7233" s="82">
        <v>2018</v>
      </c>
      <c r="D7233" s="11" t="s">
        <v>34</v>
      </c>
      <c r="E7233" s="82" t="s">
        <v>323</v>
      </c>
      <c r="F7233" s="36" t="s">
        <v>21</v>
      </c>
      <c r="G7233" s="82">
        <v>67</v>
      </c>
      <c r="H7233" s="11" t="s">
        <v>9785</v>
      </c>
      <c r="I7233" s="86">
        <v>0</v>
      </c>
      <c r="J7233" s="86">
        <v>0</v>
      </c>
      <c r="K7233" s="86">
        <v>0</v>
      </c>
      <c r="L7233" s="86">
        <v>0</v>
      </c>
      <c r="M7233" s="86">
        <v>0</v>
      </c>
      <c r="N7233" s="25">
        <v>0</v>
      </c>
      <c r="O7233" s="33">
        <v>20.871992505000001</v>
      </c>
      <c r="P7233" s="8" t="s">
        <v>298</v>
      </c>
    </row>
    <row r="7234" spans="1:16" ht="24" x14ac:dyDescent="0.25">
      <c r="A7234" s="11" t="s">
        <v>9784</v>
      </c>
      <c r="B7234" s="82"/>
      <c r="C7234" s="82">
        <v>2018</v>
      </c>
      <c r="D7234" s="11" t="s">
        <v>34</v>
      </c>
      <c r="E7234" s="82" t="s">
        <v>323</v>
      </c>
      <c r="F7234" s="36" t="s">
        <v>57</v>
      </c>
      <c r="G7234" s="82">
        <v>20</v>
      </c>
      <c r="H7234" s="82" t="s">
        <v>9785</v>
      </c>
      <c r="I7234" s="86">
        <v>0</v>
      </c>
      <c r="J7234" s="86">
        <v>0</v>
      </c>
      <c r="K7234" s="86">
        <v>0</v>
      </c>
      <c r="L7234" s="86">
        <v>0</v>
      </c>
      <c r="M7234" s="86">
        <v>0</v>
      </c>
      <c r="N7234" s="25">
        <v>0</v>
      </c>
      <c r="O7234" s="33">
        <v>1.9103535090000003</v>
      </c>
      <c r="P7234" s="8" t="s">
        <v>298</v>
      </c>
    </row>
    <row r="7235" spans="1:16" ht="24" x14ac:dyDescent="0.25">
      <c r="A7235" s="11" t="s">
        <v>9784</v>
      </c>
      <c r="B7235" s="82"/>
      <c r="C7235" s="82">
        <v>2018</v>
      </c>
      <c r="D7235" s="11" t="s">
        <v>34</v>
      </c>
      <c r="E7235" s="82" t="s">
        <v>323</v>
      </c>
      <c r="F7235" s="36" t="s">
        <v>78</v>
      </c>
      <c r="G7235" s="82">
        <v>10</v>
      </c>
      <c r="H7235" s="82" t="s">
        <v>9785</v>
      </c>
      <c r="I7235" s="86">
        <v>0</v>
      </c>
      <c r="J7235" s="86">
        <v>0</v>
      </c>
      <c r="K7235" s="86">
        <v>0</v>
      </c>
      <c r="L7235" s="86">
        <v>0</v>
      </c>
      <c r="M7235" s="86">
        <v>0</v>
      </c>
      <c r="N7235" s="25">
        <v>0</v>
      </c>
      <c r="O7235" s="33">
        <v>1.640936605</v>
      </c>
      <c r="P7235" s="8" t="s">
        <v>298</v>
      </c>
    </row>
    <row r="7236" spans="1:16" ht="24" x14ac:dyDescent="0.25">
      <c r="A7236" s="11" t="s">
        <v>9784</v>
      </c>
      <c r="B7236" s="82"/>
      <c r="C7236" s="82">
        <v>2018</v>
      </c>
      <c r="D7236" s="11" t="s">
        <v>34</v>
      </c>
      <c r="E7236" s="82" t="s">
        <v>323</v>
      </c>
      <c r="F7236" s="36" t="s">
        <v>24</v>
      </c>
      <c r="G7236" s="82">
        <v>21</v>
      </c>
      <c r="H7236" s="82" t="s">
        <v>9785</v>
      </c>
      <c r="I7236" s="86">
        <v>0</v>
      </c>
      <c r="J7236" s="86">
        <v>0</v>
      </c>
      <c r="K7236" s="86">
        <v>0</v>
      </c>
      <c r="L7236" s="86">
        <v>0</v>
      </c>
      <c r="M7236" s="86">
        <v>0</v>
      </c>
      <c r="N7236" s="25">
        <v>0</v>
      </c>
      <c r="O7236" s="33">
        <v>2.6704080619999999</v>
      </c>
      <c r="P7236" s="8" t="s">
        <v>298</v>
      </c>
    </row>
    <row r="7237" spans="1:16" ht="24" x14ac:dyDescent="0.25">
      <c r="A7237" s="11" t="s">
        <v>9784</v>
      </c>
      <c r="B7237" s="82"/>
      <c r="C7237" s="82">
        <v>2018</v>
      </c>
      <c r="D7237" s="11" t="s">
        <v>34</v>
      </c>
      <c r="E7237" s="82" t="s">
        <v>323</v>
      </c>
      <c r="F7237" s="36" t="s">
        <v>15</v>
      </c>
      <c r="G7237" s="82">
        <v>18</v>
      </c>
      <c r="H7237" s="82" t="s">
        <v>9786</v>
      </c>
      <c r="I7237" s="86">
        <v>0</v>
      </c>
      <c r="J7237" s="86">
        <v>0</v>
      </c>
      <c r="K7237" s="86">
        <v>0</v>
      </c>
      <c r="L7237" s="86">
        <v>0</v>
      </c>
      <c r="M7237" s="86">
        <v>0</v>
      </c>
      <c r="N7237" s="25">
        <v>0</v>
      </c>
      <c r="O7237" s="33">
        <v>8.6038784770000003</v>
      </c>
      <c r="P7237" s="8" t="s">
        <v>298</v>
      </c>
    </row>
    <row r="7238" spans="1:16" ht="24" x14ac:dyDescent="0.25">
      <c r="A7238" s="11" t="s">
        <v>9784</v>
      </c>
      <c r="B7238" s="82"/>
      <c r="C7238" s="82">
        <v>2018</v>
      </c>
      <c r="D7238" s="11" t="s">
        <v>34</v>
      </c>
      <c r="E7238" s="82" t="s">
        <v>323</v>
      </c>
      <c r="F7238" s="36" t="s">
        <v>155</v>
      </c>
      <c r="G7238" s="82">
        <v>20</v>
      </c>
      <c r="H7238" s="82" t="s">
        <v>9785</v>
      </c>
      <c r="I7238" s="86">
        <v>0</v>
      </c>
      <c r="J7238" s="86">
        <v>0</v>
      </c>
      <c r="K7238" s="86">
        <v>0</v>
      </c>
      <c r="L7238" s="86">
        <v>0</v>
      </c>
      <c r="M7238" s="86">
        <v>0</v>
      </c>
      <c r="N7238" s="25">
        <v>0</v>
      </c>
      <c r="O7238" s="33">
        <v>4.8824046370000005</v>
      </c>
      <c r="P7238" s="8" t="s">
        <v>298</v>
      </c>
    </row>
    <row r="7239" spans="1:16" ht="24" x14ac:dyDescent="0.25">
      <c r="A7239" s="11" t="s">
        <v>9784</v>
      </c>
      <c r="B7239" s="82"/>
      <c r="C7239" s="82">
        <v>2018</v>
      </c>
      <c r="D7239" s="11" t="s">
        <v>34</v>
      </c>
      <c r="E7239" s="82" t="s">
        <v>323</v>
      </c>
      <c r="F7239" s="36" t="s">
        <v>75</v>
      </c>
      <c r="G7239" s="82">
        <v>34</v>
      </c>
      <c r="H7239" s="82" t="s">
        <v>9785</v>
      </c>
      <c r="I7239" s="86">
        <v>0</v>
      </c>
      <c r="J7239" s="86">
        <v>0</v>
      </c>
      <c r="K7239" s="86">
        <v>0</v>
      </c>
      <c r="L7239" s="86">
        <v>0</v>
      </c>
      <c r="M7239" s="86">
        <v>0</v>
      </c>
      <c r="N7239" s="25">
        <v>0</v>
      </c>
      <c r="O7239" s="33">
        <v>7.6614159640000006</v>
      </c>
      <c r="P7239" s="8" t="s">
        <v>298</v>
      </c>
    </row>
    <row r="7240" spans="1:16" ht="24" x14ac:dyDescent="0.25">
      <c r="A7240" s="11" t="s">
        <v>9784</v>
      </c>
      <c r="B7240" s="82"/>
      <c r="C7240" s="82">
        <v>2018</v>
      </c>
      <c r="D7240" s="11" t="s">
        <v>34</v>
      </c>
      <c r="E7240" s="82" t="s">
        <v>323</v>
      </c>
      <c r="F7240" s="82" t="s">
        <v>77</v>
      </c>
      <c r="G7240" s="82">
        <v>14</v>
      </c>
      <c r="H7240" s="82" t="s">
        <v>9785</v>
      </c>
      <c r="I7240" s="86">
        <v>0</v>
      </c>
      <c r="J7240" s="86">
        <v>0</v>
      </c>
      <c r="K7240" s="86">
        <v>0</v>
      </c>
      <c r="L7240" s="86">
        <v>0</v>
      </c>
      <c r="M7240" s="86">
        <v>0</v>
      </c>
      <c r="N7240" s="25">
        <v>0</v>
      </c>
      <c r="O7240" s="33">
        <v>1.8580988450000002</v>
      </c>
      <c r="P7240" s="8" t="s">
        <v>298</v>
      </c>
    </row>
    <row r="7241" spans="1:16" ht="24" x14ac:dyDescent="0.25">
      <c r="A7241" s="11" t="s">
        <v>9784</v>
      </c>
      <c r="B7241" s="82"/>
      <c r="C7241" s="82">
        <v>2018</v>
      </c>
      <c r="D7241" s="11" t="s">
        <v>34</v>
      </c>
      <c r="E7241" s="82" t="s">
        <v>323</v>
      </c>
      <c r="F7241" s="36" t="s">
        <v>62</v>
      </c>
      <c r="G7241" s="82">
        <v>3</v>
      </c>
      <c r="H7241" s="82" t="s">
        <v>9785</v>
      </c>
      <c r="I7241" s="86">
        <v>0</v>
      </c>
      <c r="J7241" s="86">
        <v>0</v>
      </c>
      <c r="K7241" s="86">
        <v>0</v>
      </c>
      <c r="L7241" s="86">
        <v>0</v>
      </c>
      <c r="M7241" s="86">
        <v>0</v>
      </c>
      <c r="N7241" s="25">
        <v>0</v>
      </c>
      <c r="O7241" s="33">
        <v>5.9728474000000011E-2</v>
      </c>
      <c r="P7241" s="8" t="s">
        <v>298</v>
      </c>
    </row>
    <row r="7242" spans="1:16" ht="24" x14ac:dyDescent="0.25">
      <c r="A7242" s="11" t="s">
        <v>9784</v>
      </c>
      <c r="B7242" s="82"/>
      <c r="C7242" s="82">
        <v>2018</v>
      </c>
      <c r="D7242" s="11" t="s">
        <v>34</v>
      </c>
      <c r="E7242" s="82" t="s">
        <v>323</v>
      </c>
      <c r="F7242" s="82" t="s">
        <v>92</v>
      </c>
      <c r="G7242" s="82">
        <v>23</v>
      </c>
      <c r="H7242" s="82" t="s">
        <v>9785</v>
      </c>
      <c r="I7242" s="86">
        <v>0</v>
      </c>
      <c r="J7242" s="86">
        <v>0</v>
      </c>
      <c r="K7242" s="86">
        <v>0</v>
      </c>
      <c r="L7242" s="86">
        <v>0</v>
      </c>
      <c r="M7242" s="86">
        <v>0</v>
      </c>
      <c r="N7242" s="25">
        <v>0</v>
      </c>
      <c r="O7242" s="33">
        <v>2.7539673470000001</v>
      </c>
      <c r="P7242" s="8" t="s">
        <v>298</v>
      </c>
    </row>
    <row r="7243" spans="1:16" ht="24" x14ac:dyDescent="0.25">
      <c r="A7243" s="11" t="s">
        <v>9784</v>
      </c>
      <c r="B7243" s="82"/>
      <c r="C7243" s="82">
        <v>2018</v>
      </c>
      <c r="D7243" s="11" t="s">
        <v>34</v>
      </c>
      <c r="E7243" s="82" t="s">
        <v>323</v>
      </c>
      <c r="F7243" s="36" t="s">
        <v>97</v>
      </c>
      <c r="G7243" s="82">
        <v>17</v>
      </c>
      <c r="H7243" s="82" t="s">
        <v>9785</v>
      </c>
      <c r="I7243" s="86">
        <v>0</v>
      </c>
      <c r="J7243" s="86">
        <v>0</v>
      </c>
      <c r="K7243" s="86">
        <v>0</v>
      </c>
      <c r="L7243" s="86">
        <v>0</v>
      </c>
      <c r="M7243" s="86">
        <v>0</v>
      </c>
      <c r="N7243" s="25">
        <v>0</v>
      </c>
      <c r="O7243" s="33">
        <v>1.045137011</v>
      </c>
      <c r="P7243" s="8" t="s">
        <v>298</v>
      </c>
    </row>
    <row r="7244" spans="1:16" ht="24" x14ac:dyDescent="0.25">
      <c r="A7244" s="11" t="s">
        <v>9784</v>
      </c>
      <c r="B7244" s="82"/>
      <c r="C7244" s="82">
        <v>2018</v>
      </c>
      <c r="D7244" s="11" t="s">
        <v>34</v>
      </c>
      <c r="E7244" s="82" t="s">
        <v>323</v>
      </c>
      <c r="F7244" s="36" t="s">
        <v>30</v>
      </c>
      <c r="G7244" s="82">
        <v>8</v>
      </c>
      <c r="H7244" s="82" t="s">
        <v>9785</v>
      </c>
      <c r="I7244" s="86">
        <v>0</v>
      </c>
      <c r="J7244" s="86">
        <v>0</v>
      </c>
      <c r="K7244" s="86">
        <v>0</v>
      </c>
      <c r="L7244" s="86">
        <v>0</v>
      </c>
      <c r="M7244" s="86">
        <v>0</v>
      </c>
      <c r="N7244" s="25">
        <v>0</v>
      </c>
      <c r="O7244" s="33">
        <v>15.513504522</v>
      </c>
      <c r="P7244" s="8" t="s">
        <v>298</v>
      </c>
    </row>
    <row r="7245" spans="1:16" ht="24" x14ac:dyDescent="0.25">
      <c r="A7245" s="11" t="s">
        <v>9784</v>
      </c>
      <c r="B7245" s="82"/>
      <c r="C7245" s="82">
        <v>2018</v>
      </c>
      <c r="D7245" s="11" t="s">
        <v>34</v>
      </c>
      <c r="E7245" s="82" t="s">
        <v>323</v>
      </c>
      <c r="F7245" s="36" t="s">
        <v>42</v>
      </c>
      <c r="G7245" s="82">
        <v>19</v>
      </c>
      <c r="H7245" s="82" t="s">
        <v>9785</v>
      </c>
      <c r="I7245" s="86">
        <v>0</v>
      </c>
      <c r="J7245" s="86">
        <v>0</v>
      </c>
      <c r="K7245" s="86">
        <v>0</v>
      </c>
      <c r="L7245" s="86">
        <v>0</v>
      </c>
      <c r="M7245" s="86">
        <v>0</v>
      </c>
      <c r="N7245" s="25">
        <v>0</v>
      </c>
      <c r="O7245" s="33">
        <v>3.8078085810000002</v>
      </c>
      <c r="P7245" s="8" t="s">
        <v>298</v>
      </c>
    </row>
    <row r="7246" spans="1:16" ht="24" x14ac:dyDescent="0.25">
      <c r="A7246" s="11" t="s">
        <v>9784</v>
      </c>
      <c r="B7246" s="82"/>
      <c r="C7246" s="82">
        <v>2018</v>
      </c>
      <c r="D7246" s="11" t="s">
        <v>34</v>
      </c>
      <c r="E7246" s="82" t="s">
        <v>323</v>
      </c>
      <c r="F7246" s="36" t="s">
        <v>59</v>
      </c>
      <c r="G7246" s="82">
        <v>13</v>
      </c>
      <c r="H7246" s="82" t="s">
        <v>9785</v>
      </c>
      <c r="I7246" s="86">
        <v>0</v>
      </c>
      <c r="J7246" s="86">
        <v>0</v>
      </c>
      <c r="K7246" s="86">
        <v>0</v>
      </c>
      <c r="L7246" s="86">
        <v>0</v>
      </c>
      <c r="M7246" s="86">
        <v>0</v>
      </c>
      <c r="N7246" s="25">
        <v>0</v>
      </c>
      <c r="O7246" s="33">
        <v>4.0527858750000005</v>
      </c>
      <c r="P7246" s="8" t="s">
        <v>298</v>
      </c>
    </row>
    <row r="7247" spans="1:16" ht="24" x14ac:dyDescent="0.25">
      <c r="A7247" s="11" t="s">
        <v>9784</v>
      </c>
      <c r="B7247" s="82"/>
      <c r="C7247" s="82">
        <v>2018</v>
      </c>
      <c r="D7247" s="11" t="s">
        <v>34</v>
      </c>
      <c r="E7247" s="82" t="s">
        <v>323</v>
      </c>
      <c r="F7247" s="36" t="s">
        <v>47</v>
      </c>
      <c r="G7247" s="82">
        <v>64</v>
      </c>
      <c r="H7247" s="82" t="s">
        <v>9785</v>
      </c>
      <c r="I7247" s="86">
        <v>0</v>
      </c>
      <c r="J7247" s="86">
        <v>0</v>
      </c>
      <c r="K7247" s="86">
        <v>0</v>
      </c>
      <c r="L7247" s="86">
        <v>0</v>
      </c>
      <c r="M7247" s="86">
        <v>0</v>
      </c>
      <c r="N7247" s="25">
        <v>0</v>
      </c>
      <c r="O7247" s="33">
        <v>7.0106123050000004</v>
      </c>
      <c r="P7247" s="8" t="s">
        <v>298</v>
      </c>
    </row>
    <row r="7248" spans="1:16" ht="24" x14ac:dyDescent="0.25">
      <c r="A7248" s="11" t="s">
        <v>9784</v>
      </c>
      <c r="B7248" s="82"/>
      <c r="C7248" s="82">
        <v>2018</v>
      </c>
      <c r="D7248" s="11" t="s">
        <v>34</v>
      </c>
      <c r="E7248" s="82" t="s">
        <v>323</v>
      </c>
      <c r="F7248" s="82" t="s">
        <v>598</v>
      </c>
      <c r="G7248" s="82">
        <v>15</v>
      </c>
      <c r="H7248" s="82" t="s">
        <v>9785</v>
      </c>
      <c r="I7248" s="86">
        <v>0</v>
      </c>
      <c r="J7248" s="86">
        <v>0</v>
      </c>
      <c r="K7248" s="86">
        <v>0</v>
      </c>
      <c r="L7248" s="86">
        <v>0</v>
      </c>
      <c r="M7248" s="86">
        <v>0</v>
      </c>
      <c r="N7248" s="25">
        <v>0</v>
      </c>
      <c r="O7248" s="33">
        <v>5.535596795</v>
      </c>
      <c r="P7248" s="8" t="s">
        <v>298</v>
      </c>
    </row>
    <row r="7249" spans="1:16" ht="24" x14ac:dyDescent="0.25">
      <c r="A7249" s="11" t="s">
        <v>9784</v>
      </c>
      <c r="B7249" s="82"/>
      <c r="C7249" s="82">
        <v>2018</v>
      </c>
      <c r="D7249" s="11" t="s">
        <v>34</v>
      </c>
      <c r="E7249" s="82" t="s">
        <v>323</v>
      </c>
      <c r="F7249" s="36" t="s">
        <v>69</v>
      </c>
      <c r="G7249" s="82">
        <v>6</v>
      </c>
      <c r="H7249" s="82" t="s">
        <v>9785</v>
      </c>
      <c r="I7249" s="86">
        <v>0</v>
      </c>
      <c r="J7249" s="86">
        <v>0</v>
      </c>
      <c r="K7249" s="86">
        <v>0</v>
      </c>
      <c r="L7249" s="86">
        <v>0</v>
      </c>
      <c r="M7249" s="86">
        <v>0</v>
      </c>
      <c r="N7249" s="25">
        <v>0</v>
      </c>
      <c r="O7249" s="33">
        <v>1.2746914229999999</v>
      </c>
      <c r="P7249" s="8" t="s">
        <v>298</v>
      </c>
    </row>
    <row r="7250" spans="1:16" ht="24" x14ac:dyDescent="0.25">
      <c r="A7250" s="11" t="s">
        <v>9784</v>
      </c>
      <c r="B7250" s="82"/>
      <c r="C7250" s="82">
        <v>2018</v>
      </c>
      <c r="D7250" s="11" t="s">
        <v>34</v>
      </c>
      <c r="E7250" s="82" t="s">
        <v>323</v>
      </c>
      <c r="F7250" s="36" t="s">
        <v>162</v>
      </c>
      <c r="G7250" s="82">
        <v>51</v>
      </c>
      <c r="H7250" s="82" t="s">
        <v>9785</v>
      </c>
      <c r="I7250" s="86">
        <v>0</v>
      </c>
      <c r="J7250" s="86">
        <v>0</v>
      </c>
      <c r="K7250" s="86">
        <v>0</v>
      </c>
      <c r="L7250" s="86">
        <v>0</v>
      </c>
      <c r="M7250" s="86">
        <v>0</v>
      </c>
      <c r="N7250" s="25">
        <v>0</v>
      </c>
      <c r="O7250" s="33">
        <v>9.1934321330000017</v>
      </c>
      <c r="P7250" s="8" t="s">
        <v>298</v>
      </c>
    </row>
    <row r="7251" spans="1:16" ht="24" x14ac:dyDescent="0.25">
      <c r="A7251" s="11" t="s">
        <v>9784</v>
      </c>
      <c r="B7251" s="82"/>
      <c r="C7251" s="82">
        <v>2018</v>
      </c>
      <c r="D7251" s="11" t="s">
        <v>34</v>
      </c>
      <c r="E7251" s="82" t="s">
        <v>323</v>
      </c>
      <c r="F7251" s="36" t="s">
        <v>253</v>
      </c>
      <c r="G7251" s="82">
        <v>98</v>
      </c>
      <c r="H7251" s="82" t="s">
        <v>9785</v>
      </c>
      <c r="I7251" s="86">
        <v>0</v>
      </c>
      <c r="J7251" s="86">
        <v>0</v>
      </c>
      <c r="K7251" s="86">
        <v>0</v>
      </c>
      <c r="L7251" s="86">
        <v>0</v>
      </c>
      <c r="M7251" s="86">
        <v>0</v>
      </c>
      <c r="N7251" s="25">
        <v>0</v>
      </c>
      <c r="O7251" s="33">
        <v>2.7306497540000003</v>
      </c>
      <c r="P7251" s="8" t="s">
        <v>298</v>
      </c>
    </row>
    <row r="7252" spans="1:16" x14ac:dyDescent="0.25">
      <c r="A7252" s="11" t="s">
        <v>9787</v>
      </c>
      <c r="B7252" s="82"/>
      <c r="C7252" s="82">
        <v>2018</v>
      </c>
      <c r="D7252" s="11" t="s">
        <v>34</v>
      </c>
      <c r="E7252" s="82" t="s">
        <v>323</v>
      </c>
      <c r="F7252" s="82" t="s">
        <v>32</v>
      </c>
      <c r="G7252" s="82">
        <v>41</v>
      </c>
      <c r="H7252" s="82" t="s">
        <v>9788</v>
      </c>
      <c r="I7252" s="86">
        <v>0</v>
      </c>
      <c r="J7252" s="86">
        <v>0</v>
      </c>
      <c r="K7252" s="86">
        <v>0</v>
      </c>
      <c r="L7252" s="86">
        <v>0</v>
      </c>
      <c r="M7252" s="86">
        <v>0</v>
      </c>
      <c r="N7252" s="25">
        <v>0</v>
      </c>
      <c r="O7252" s="33">
        <v>1.6955244</v>
      </c>
      <c r="P7252" s="8" t="s">
        <v>298</v>
      </c>
    </row>
    <row r="7253" spans="1:16" x14ac:dyDescent="0.25">
      <c r="A7253" s="11" t="s">
        <v>9789</v>
      </c>
      <c r="B7253" s="82"/>
      <c r="C7253" s="82">
        <v>2018</v>
      </c>
      <c r="D7253" s="11" t="s">
        <v>34</v>
      </c>
      <c r="E7253" s="82" t="s">
        <v>323</v>
      </c>
      <c r="F7253" s="36" t="s">
        <v>57</v>
      </c>
      <c r="G7253" s="82">
        <v>18</v>
      </c>
      <c r="H7253" s="82" t="s">
        <v>9790</v>
      </c>
      <c r="I7253" s="86">
        <v>0</v>
      </c>
      <c r="J7253" s="86">
        <v>0</v>
      </c>
      <c r="K7253" s="86">
        <v>0</v>
      </c>
      <c r="L7253" s="86">
        <v>0</v>
      </c>
      <c r="M7253" s="86">
        <v>0</v>
      </c>
      <c r="N7253" s="25">
        <v>0</v>
      </c>
      <c r="O7253" s="33">
        <v>2.0499276000000002</v>
      </c>
      <c r="P7253" s="8" t="s">
        <v>298</v>
      </c>
    </row>
    <row r="7254" spans="1:16" x14ac:dyDescent="0.25">
      <c r="A7254" s="22">
        <v>43128</v>
      </c>
      <c r="B7254" s="22">
        <v>43130</v>
      </c>
      <c r="C7254" s="82">
        <v>2018</v>
      </c>
      <c r="D7254" s="11" t="s">
        <v>34</v>
      </c>
      <c r="E7254" s="82" t="s">
        <v>35</v>
      </c>
      <c r="F7254" s="36" t="s">
        <v>36</v>
      </c>
      <c r="G7254" s="88">
        <v>10</v>
      </c>
      <c r="H7254" s="11" t="s">
        <v>9791</v>
      </c>
      <c r="I7254" s="86">
        <v>0</v>
      </c>
      <c r="J7254" s="86">
        <v>0</v>
      </c>
      <c r="K7254" s="86">
        <v>0</v>
      </c>
      <c r="L7254" s="86">
        <v>0</v>
      </c>
      <c r="M7254" s="86">
        <v>0</v>
      </c>
      <c r="N7254" s="25">
        <v>0</v>
      </c>
      <c r="O7254" s="33">
        <v>996.75376720999998</v>
      </c>
      <c r="P7254" s="8" t="s">
        <v>298</v>
      </c>
    </row>
    <row r="7255" spans="1:16" ht="24" x14ac:dyDescent="0.25">
      <c r="A7255" s="22">
        <v>43128</v>
      </c>
      <c r="B7255" s="22">
        <v>43130</v>
      </c>
      <c r="C7255" s="82">
        <v>2018</v>
      </c>
      <c r="D7255" s="11" t="s">
        <v>34</v>
      </c>
      <c r="E7255" s="82" t="s">
        <v>35</v>
      </c>
      <c r="F7255" s="36" t="s">
        <v>55</v>
      </c>
      <c r="G7255" s="88">
        <v>4</v>
      </c>
      <c r="H7255" s="11" t="s">
        <v>9792</v>
      </c>
      <c r="I7255" s="86">
        <v>0</v>
      </c>
      <c r="J7255" s="86">
        <v>0</v>
      </c>
      <c r="K7255" s="86">
        <v>0</v>
      </c>
      <c r="L7255" s="86">
        <v>0</v>
      </c>
      <c r="M7255" s="86">
        <v>0</v>
      </c>
      <c r="N7255" s="25">
        <v>0</v>
      </c>
      <c r="O7255" s="33">
        <v>24.948996399999999</v>
      </c>
      <c r="P7255" s="8" t="s">
        <v>298</v>
      </c>
    </row>
    <row r="7256" spans="1:16" ht="24" x14ac:dyDescent="0.25">
      <c r="A7256" s="22">
        <v>43129</v>
      </c>
      <c r="B7256" s="22">
        <v>43132</v>
      </c>
      <c r="C7256" s="82">
        <v>2018</v>
      </c>
      <c r="D7256" s="11" t="s">
        <v>34</v>
      </c>
      <c r="E7256" s="82" t="s">
        <v>35</v>
      </c>
      <c r="F7256" s="82" t="s">
        <v>598</v>
      </c>
      <c r="G7256" s="82">
        <v>3</v>
      </c>
      <c r="H7256" s="82" t="s">
        <v>9793</v>
      </c>
      <c r="I7256" s="86">
        <v>0</v>
      </c>
      <c r="J7256" s="86">
        <v>0</v>
      </c>
      <c r="K7256" s="86">
        <v>0</v>
      </c>
      <c r="L7256" s="86">
        <v>0</v>
      </c>
      <c r="M7256" s="86">
        <v>0</v>
      </c>
      <c r="N7256" s="25">
        <v>0</v>
      </c>
      <c r="O7256" s="33">
        <v>3.0890687149999998</v>
      </c>
      <c r="P7256" s="8" t="s">
        <v>298</v>
      </c>
    </row>
    <row r="7257" spans="1:16" ht="24" x14ac:dyDescent="0.25">
      <c r="A7257" s="22">
        <v>43341</v>
      </c>
      <c r="B7257" s="19">
        <v>43344</v>
      </c>
      <c r="C7257" s="82">
        <v>2018</v>
      </c>
      <c r="D7257" s="11" t="s">
        <v>34</v>
      </c>
      <c r="E7257" s="82" t="s">
        <v>35</v>
      </c>
      <c r="F7257" s="36" t="s">
        <v>51</v>
      </c>
      <c r="G7257" s="88">
        <v>8</v>
      </c>
      <c r="H7257" s="11" t="s">
        <v>9794</v>
      </c>
      <c r="I7257" s="86">
        <v>0</v>
      </c>
      <c r="J7257" s="86">
        <v>0</v>
      </c>
      <c r="K7257" s="86">
        <v>0</v>
      </c>
      <c r="L7257" s="86">
        <v>0</v>
      </c>
      <c r="M7257" s="86">
        <v>0</v>
      </c>
      <c r="N7257" s="25">
        <v>0</v>
      </c>
      <c r="O7257" s="33">
        <v>193.26432399999999</v>
      </c>
      <c r="P7257" s="8" t="s">
        <v>298</v>
      </c>
    </row>
    <row r="7258" spans="1:16" ht="24" x14ac:dyDescent="0.25">
      <c r="A7258" s="22">
        <v>43372</v>
      </c>
      <c r="B7258" s="22">
        <v>43375</v>
      </c>
      <c r="C7258" s="82">
        <v>2018</v>
      </c>
      <c r="D7258" s="11" t="s">
        <v>34</v>
      </c>
      <c r="E7258" s="82" t="s">
        <v>35</v>
      </c>
      <c r="F7258" s="36" t="s">
        <v>47</v>
      </c>
      <c r="G7258" s="88">
        <v>5</v>
      </c>
      <c r="H7258" s="11" t="s">
        <v>9795</v>
      </c>
      <c r="I7258" s="86">
        <v>0</v>
      </c>
      <c r="J7258" s="86">
        <v>0</v>
      </c>
      <c r="K7258" s="86">
        <v>0</v>
      </c>
      <c r="L7258" s="86">
        <v>0</v>
      </c>
      <c r="M7258" s="86">
        <v>0</v>
      </c>
      <c r="N7258" s="25">
        <v>0</v>
      </c>
      <c r="O7258" s="33">
        <v>37.78375935333333</v>
      </c>
      <c r="P7258" s="8" t="s">
        <v>298</v>
      </c>
    </row>
    <row r="7259" spans="1:16" x14ac:dyDescent="0.25">
      <c r="A7259" s="22">
        <v>43130</v>
      </c>
      <c r="B7259" s="22">
        <v>43496</v>
      </c>
      <c r="C7259" s="82">
        <v>2018</v>
      </c>
      <c r="D7259" s="11" t="s">
        <v>34</v>
      </c>
      <c r="E7259" s="82" t="s">
        <v>50</v>
      </c>
      <c r="F7259" s="36" t="s">
        <v>162</v>
      </c>
      <c r="G7259" s="82">
        <v>3</v>
      </c>
      <c r="H7259" s="82" t="s">
        <v>9796</v>
      </c>
      <c r="I7259" s="86">
        <v>0</v>
      </c>
      <c r="J7259" s="86">
        <v>0</v>
      </c>
      <c r="K7259" s="86">
        <v>0</v>
      </c>
      <c r="L7259" s="86">
        <v>0</v>
      </c>
      <c r="M7259" s="86">
        <v>0</v>
      </c>
      <c r="N7259" s="25">
        <v>0</v>
      </c>
      <c r="O7259" s="33">
        <v>4.2589661560000005</v>
      </c>
      <c r="P7259" s="8" t="s">
        <v>298</v>
      </c>
    </row>
    <row r="7260" spans="1:16" x14ac:dyDescent="0.25">
      <c r="A7260" s="22">
        <v>43376</v>
      </c>
      <c r="B7260" s="22">
        <v>43742</v>
      </c>
      <c r="C7260" s="82">
        <v>2018</v>
      </c>
      <c r="D7260" s="11" t="s">
        <v>34</v>
      </c>
      <c r="E7260" s="82" t="s">
        <v>50</v>
      </c>
      <c r="F7260" s="36" t="s">
        <v>162</v>
      </c>
      <c r="G7260" s="82">
        <v>1</v>
      </c>
      <c r="H7260" s="82" t="s">
        <v>9797</v>
      </c>
      <c r="I7260" s="86">
        <v>0</v>
      </c>
      <c r="J7260" s="86">
        <v>0</v>
      </c>
      <c r="K7260" s="86">
        <v>0</v>
      </c>
      <c r="L7260" s="86">
        <v>0</v>
      </c>
      <c r="M7260" s="86">
        <v>0</v>
      </c>
      <c r="N7260" s="25">
        <v>0</v>
      </c>
      <c r="O7260" s="33">
        <v>1.8395237099999999</v>
      </c>
      <c r="P7260" s="8" t="s">
        <v>298</v>
      </c>
    </row>
    <row r="7261" spans="1:16" x14ac:dyDescent="0.25">
      <c r="A7261" s="22">
        <v>43347</v>
      </c>
      <c r="B7261" s="22">
        <v>43350</v>
      </c>
      <c r="C7261" s="82">
        <v>2018</v>
      </c>
      <c r="D7261" s="11" t="s">
        <v>34</v>
      </c>
      <c r="E7261" s="82" t="s">
        <v>35</v>
      </c>
      <c r="F7261" s="36" t="s">
        <v>57</v>
      </c>
      <c r="G7261" s="88">
        <v>2</v>
      </c>
      <c r="H7261" s="11" t="s">
        <v>9798</v>
      </c>
      <c r="I7261" s="86">
        <v>0</v>
      </c>
      <c r="J7261" s="86">
        <v>0</v>
      </c>
      <c r="K7261" s="86">
        <v>0</v>
      </c>
      <c r="L7261" s="86">
        <v>0</v>
      </c>
      <c r="M7261" s="86">
        <v>0</v>
      </c>
      <c r="N7261" s="25">
        <v>0</v>
      </c>
      <c r="O7261" s="33">
        <v>137.744820025</v>
      </c>
      <c r="P7261" s="8" t="s">
        <v>298</v>
      </c>
    </row>
    <row r="7262" spans="1:16" ht="24" x14ac:dyDescent="0.25">
      <c r="A7262" s="22">
        <v>43197</v>
      </c>
      <c r="B7262" s="22">
        <v>43198</v>
      </c>
      <c r="C7262" s="82">
        <v>2018</v>
      </c>
      <c r="D7262" s="11" t="s">
        <v>34</v>
      </c>
      <c r="E7262" s="82" t="s">
        <v>35</v>
      </c>
      <c r="F7262" s="82" t="s">
        <v>92</v>
      </c>
      <c r="G7262" s="82">
        <v>2</v>
      </c>
      <c r="H7262" s="82" t="s">
        <v>9799</v>
      </c>
      <c r="I7262" s="86">
        <v>0</v>
      </c>
      <c r="J7262" s="86">
        <v>0</v>
      </c>
      <c r="K7262" s="86">
        <v>0</v>
      </c>
      <c r="L7262" s="86">
        <v>0</v>
      </c>
      <c r="M7262" s="86">
        <v>0</v>
      </c>
      <c r="N7262" s="25">
        <v>0</v>
      </c>
      <c r="O7262" s="33">
        <v>3.6145395199999997</v>
      </c>
      <c r="P7262" s="8" t="s">
        <v>298</v>
      </c>
    </row>
    <row r="7263" spans="1:16" x14ac:dyDescent="0.25">
      <c r="A7263" s="22">
        <v>43350</v>
      </c>
      <c r="B7263" s="22">
        <v>43352</v>
      </c>
      <c r="C7263" s="82">
        <v>2018</v>
      </c>
      <c r="D7263" s="11" t="s">
        <v>34</v>
      </c>
      <c r="E7263" s="82" t="s">
        <v>35</v>
      </c>
      <c r="F7263" s="36" t="s">
        <v>24</v>
      </c>
      <c r="G7263" s="82">
        <v>4</v>
      </c>
      <c r="H7263" s="82" t="s">
        <v>9800</v>
      </c>
      <c r="I7263" s="86">
        <v>0</v>
      </c>
      <c r="J7263" s="86">
        <v>0</v>
      </c>
      <c r="K7263" s="86">
        <v>0</v>
      </c>
      <c r="L7263" s="86">
        <v>0</v>
      </c>
      <c r="M7263" s="86">
        <v>0</v>
      </c>
      <c r="N7263" s="25">
        <v>0</v>
      </c>
      <c r="O7263" s="33">
        <v>6.3322531699999995</v>
      </c>
      <c r="P7263" s="8" t="s">
        <v>298</v>
      </c>
    </row>
    <row r="7264" spans="1:16" ht="36" x14ac:dyDescent="0.25">
      <c r="A7264" s="22">
        <v>43351</v>
      </c>
      <c r="B7264" s="22">
        <v>43717</v>
      </c>
      <c r="C7264" s="82">
        <v>2018</v>
      </c>
      <c r="D7264" s="11" t="s">
        <v>34</v>
      </c>
      <c r="E7264" s="82" t="s">
        <v>50</v>
      </c>
      <c r="F7264" s="82" t="s">
        <v>72</v>
      </c>
      <c r="G7264" s="82">
        <v>1</v>
      </c>
      <c r="H7264" s="82" t="s">
        <v>9801</v>
      </c>
      <c r="I7264" s="86">
        <v>0</v>
      </c>
      <c r="J7264" s="86">
        <v>0</v>
      </c>
      <c r="K7264" s="86">
        <v>0</v>
      </c>
      <c r="L7264" s="86">
        <v>0</v>
      </c>
      <c r="M7264" s="86">
        <v>0</v>
      </c>
      <c r="N7264" s="25">
        <v>0</v>
      </c>
      <c r="O7264" s="33">
        <v>11.149834276666665</v>
      </c>
      <c r="P7264" s="8" t="s">
        <v>298</v>
      </c>
    </row>
    <row r="7265" spans="1:16" x14ac:dyDescent="0.25">
      <c r="A7265" s="19">
        <v>43221</v>
      </c>
      <c r="B7265" s="19" t="s">
        <v>9802</v>
      </c>
      <c r="C7265" s="82">
        <v>2019</v>
      </c>
      <c r="D7265" s="11" t="s">
        <v>34</v>
      </c>
      <c r="E7265" s="82" t="s">
        <v>39</v>
      </c>
      <c r="F7265" s="36" t="s">
        <v>162</v>
      </c>
      <c r="G7265" s="82"/>
      <c r="H7265" s="82" t="s">
        <v>9803</v>
      </c>
      <c r="I7265" s="87">
        <v>0</v>
      </c>
      <c r="J7265" s="21">
        <v>0</v>
      </c>
      <c r="K7265" s="87">
        <v>0</v>
      </c>
      <c r="L7265" s="87">
        <v>0</v>
      </c>
      <c r="M7265" s="87">
        <v>0</v>
      </c>
      <c r="N7265" s="25">
        <v>0</v>
      </c>
      <c r="O7265" s="32">
        <v>7.58683</v>
      </c>
      <c r="P7265" s="82" t="s">
        <v>298</v>
      </c>
    </row>
    <row r="7266" spans="1:16" ht="132" x14ac:dyDescent="0.25">
      <c r="A7266" s="92">
        <v>43464</v>
      </c>
      <c r="B7266" s="92">
        <v>43467</v>
      </c>
      <c r="C7266" s="82">
        <v>2019</v>
      </c>
      <c r="D7266" s="11" t="s">
        <v>34</v>
      </c>
      <c r="E7266" s="36" t="s">
        <v>8517</v>
      </c>
      <c r="F7266" s="36" t="s">
        <v>47</v>
      </c>
      <c r="G7266" s="36" t="s">
        <v>9804</v>
      </c>
      <c r="H7266" s="9" t="s">
        <v>9805</v>
      </c>
      <c r="I7266" s="87">
        <v>0</v>
      </c>
      <c r="J7266" s="21">
        <v>18506</v>
      </c>
      <c r="K7266" s="87">
        <v>0</v>
      </c>
      <c r="L7266" s="87">
        <v>0</v>
      </c>
      <c r="M7266" s="87">
        <v>0</v>
      </c>
      <c r="N7266" s="25">
        <v>0</v>
      </c>
      <c r="O7266" s="32">
        <v>19.484035759999998</v>
      </c>
      <c r="P7266" s="56" t="s">
        <v>298</v>
      </c>
    </row>
    <row r="7267" spans="1:16" ht="84" x14ac:dyDescent="0.25">
      <c r="A7267" s="19">
        <v>43466</v>
      </c>
      <c r="B7267" s="19">
        <v>43616</v>
      </c>
      <c r="C7267" s="82">
        <v>2019</v>
      </c>
      <c r="D7267" s="82" t="s">
        <v>34</v>
      </c>
      <c r="E7267" s="82" t="s">
        <v>39</v>
      </c>
      <c r="F7267" s="36" t="s">
        <v>42</v>
      </c>
      <c r="G7267" s="82" t="s">
        <v>9806</v>
      </c>
      <c r="H7267" s="82" t="s">
        <v>9807</v>
      </c>
      <c r="I7267" s="87">
        <v>0</v>
      </c>
      <c r="J7267" s="21">
        <v>0</v>
      </c>
      <c r="K7267" s="87">
        <v>0</v>
      </c>
      <c r="L7267" s="87">
        <v>0</v>
      </c>
      <c r="M7267" s="87">
        <v>0</v>
      </c>
      <c r="N7267" s="25">
        <v>0</v>
      </c>
      <c r="O7267" s="32">
        <v>1134.380566</v>
      </c>
      <c r="P7267" s="82" t="s">
        <v>9808</v>
      </c>
    </row>
    <row r="7268" spans="1:16" ht="60" x14ac:dyDescent="0.25">
      <c r="A7268" s="19">
        <v>43469</v>
      </c>
      <c r="B7268" s="19">
        <v>43469</v>
      </c>
      <c r="C7268" s="82">
        <v>2019</v>
      </c>
      <c r="D7268" s="82" t="s">
        <v>115</v>
      </c>
      <c r="E7268" s="82" t="s">
        <v>116</v>
      </c>
      <c r="F7268" s="36" t="s">
        <v>162</v>
      </c>
      <c r="G7268" s="82" t="s">
        <v>3753</v>
      </c>
      <c r="H7268" s="82" t="s">
        <v>9809</v>
      </c>
      <c r="I7268" s="87">
        <v>0</v>
      </c>
      <c r="J7268" s="21">
        <v>10</v>
      </c>
      <c r="K7268" s="87">
        <v>0</v>
      </c>
      <c r="L7268" s="87">
        <v>0</v>
      </c>
      <c r="M7268" s="87">
        <v>0</v>
      </c>
      <c r="N7268" s="25">
        <v>0</v>
      </c>
      <c r="O7268" s="32">
        <v>0.152724</v>
      </c>
      <c r="P7268" s="82" t="s">
        <v>99</v>
      </c>
    </row>
    <row r="7269" spans="1:16" ht="108" x14ac:dyDescent="0.25">
      <c r="A7269" s="19">
        <v>43476</v>
      </c>
      <c r="B7269" s="19">
        <v>43476</v>
      </c>
      <c r="C7269" s="82">
        <v>2019</v>
      </c>
      <c r="D7269" s="82" t="s">
        <v>13</v>
      </c>
      <c r="E7269" s="82" t="s">
        <v>173</v>
      </c>
      <c r="F7269" s="82" t="s">
        <v>44</v>
      </c>
      <c r="G7269" s="82" t="s">
        <v>44</v>
      </c>
      <c r="H7269" s="82" t="s">
        <v>9810</v>
      </c>
      <c r="I7269" s="87">
        <v>0</v>
      </c>
      <c r="J7269" s="21">
        <v>281</v>
      </c>
      <c r="K7269" s="87">
        <v>0</v>
      </c>
      <c r="L7269" s="87">
        <v>0</v>
      </c>
      <c r="M7269" s="87">
        <v>0</v>
      </c>
      <c r="N7269" s="25">
        <v>0</v>
      </c>
      <c r="O7269" s="32">
        <v>4.9181000000000009E-2</v>
      </c>
      <c r="P7269" s="82" t="s">
        <v>99</v>
      </c>
    </row>
    <row r="7270" spans="1:16" ht="48" x14ac:dyDescent="0.25">
      <c r="A7270" s="19">
        <v>43477</v>
      </c>
      <c r="B7270" s="19">
        <v>43477</v>
      </c>
      <c r="C7270" s="82">
        <v>2019</v>
      </c>
      <c r="D7270" s="82" t="s">
        <v>115</v>
      </c>
      <c r="E7270" s="82" t="s">
        <v>116</v>
      </c>
      <c r="F7270" s="36" t="s">
        <v>92</v>
      </c>
      <c r="G7270" s="82" t="s">
        <v>9811</v>
      </c>
      <c r="H7270" s="82" t="s">
        <v>9812</v>
      </c>
      <c r="I7270" s="87">
        <v>1</v>
      </c>
      <c r="J7270" s="21">
        <v>7</v>
      </c>
      <c r="K7270" s="87">
        <v>0</v>
      </c>
      <c r="L7270" s="87">
        <v>0</v>
      </c>
      <c r="M7270" s="87">
        <v>0</v>
      </c>
      <c r="N7270" s="25">
        <v>0</v>
      </c>
      <c r="O7270" s="32">
        <v>0.35633170000000003</v>
      </c>
      <c r="P7270" s="82" t="s">
        <v>99</v>
      </c>
    </row>
    <row r="7271" spans="1:16" ht="72" x14ac:dyDescent="0.25">
      <c r="A7271" s="19">
        <v>43477</v>
      </c>
      <c r="B7271" s="19">
        <v>43477</v>
      </c>
      <c r="C7271" s="82">
        <v>2019</v>
      </c>
      <c r="D7271" s="82" t="s">
        <v>115</v>
      </c>
      <c r="E7271" s="82" t="s">
        <v>116</v>
      </c>
      <c r="F7271" s="36" t="s">
        <v>97</v>
      </c>
      <c r="G7271" s="82" t="s">
        <v>9813</v>
      </c>
      <c r="H7271" s="82" t="s">
        <v>9814</v>
      </c>
      <c r="I7271" s="87">
        <v>0</v>
      </c>
      <c r="J7271" s="21">
        <v>15</v>
      </c>
      <c r="K7271" s="87">
        <v>0</v>
      </c>
      <c r="L7271" s="87">
        <v>0</v>
      </c>
      <c r="M7271" s="87">
        <v>0</v>
      </c>
      <c r="N7271" s="25">
        <v>0</v>
      </c>
      <c r="O7271" s="32">
        <v>0.84067833837209305</v>
      </c>
      <c r="P7271" s="82" t="s">
        <v>99</v>
      </c>
    </row>
    <row r="7272" spans="1:16" ht="72" x14ac:dyDescent="0.25">
      <c r="A7272" s="19">
        <v>43478</v>
      </c>
      <c r="B7272" s="19">
        <v>43478</v>
      </c>
      <c r="C7272" s="82">
        <v>2019</v>
      </c>
      <c r="D7272" s="82" t="s">
        <v>115</v>
      </c>
      <c r="E7272" s="82" t="s">
        <v>116</v>
      </c>
      <c r="F7272" s="36" t="s">
        <v>59</v>
      </c>
      <c r="G7272" s="82" t="s">
        <v>8784</v>
      </c>
      <c r="H7272" s="82" t="s">
        <v>9815</v>
      </c>
      <c r="I7272" s="87">
        <v>0</v>
      </c>
      <c r="J7272" s="21">
        <v>35</v>
      </c>
      <c r="K7272" s="87">
        <v>0</v>
      </c>
      <c r="L7272" s="87">
        <v>0</v>
      </c>
      <c r="M7272" s="87">
        <v>0</v>
      </c>
      <c r="N7272" s="25">
        <v>0</v>
      </c>
      <c r="O7272" s="32">
        <v>0.74877000000000005</v>
      </c>
      <c r="P7272" s="82" t="s">
        <v>99</v>
      </c>
    </row>
    <row r="7273" spans="1:16" ht="72" x14ac:dyDescent="0.25">
      <c r="A7273" s="19">
        <v>43478</v>
      </c>
      <c r="B7273" s="19">
        <v>43478</v>
      </c>
      <c r="C7273" s="82">
        <v>2019</v>
      </c>
      <c r="D7273" s="82" t="s">
        <v>115</v>
      </c>
      <c r="E7273" s="82" t="s">
        <v>834</v>
      </c>
      <c r="F7273" s="36" t="s">
        <v>155</v>
      </c>
      <c r="G7273" s="82" t="s">
        <v>1252</v>
      </c>
      <c r="H7273" s="82" t="s">
        <v>9816</v>
      </c>
      <c r="I7273" s="87">
        <v>1</v>
      </c>
      <c r="J7273" s="21">
        <v>6</v>
      </c>
      <c r="K7273" s="87">
        <v>0</v>
      </c>
      <c r="L7273" s="87">
        <v>0</v>
      </c>
      <c r="M7273" s="87">
        <v>0</v>
      </c>
      <c r="N7273" s="25">
        <v>0</v>
      </c>
      <c r="O7273" s="32">
        <v>0</v>
      </c>
      <c r="P7273" s="82" t="s">
        <v>99</v>
      </c>
    </row>
    <row r="7274" spans="1:16" ht="72" x14ac:dyDescent="0.25">
      <c r="A7274" s="19">
        <v>43479</v>
      </c>
      <c r="B7274" s="19">
        <v>43479</v>
      </c>
      <c r="C7274" s="82">
        <v>2019</v>
      </c>
      <c r="D7274" s="82" t="s">
        <v>115</v>
      </c>
      <c r="E7274" s="82" t="s">
        <v>116</v>
      </c>
      <c r="F7274" s="36" t="s">
        <v>75</v>
      </c>
      <c r="G7274" s="82" t="s">
        <v>8866</v>
      </c>
      <c r="H7274" s="82" t="s">
        <v>9817</v>
      </c>
      <c r="I7274" s="87">
        <v>1</v>
      </c>
      <c r="J7274" s="21">
        <v>9</v>
      </c>
      <c r="K7274" s="87">
        <v>0</v>
      </c>
      <c r="L7274" s="87">
        <v>0</v>
      </c>
      <c r="M7274" s="87">
        <v>0</v>
      </c>
      <c r="N7274" s="25">
        <v>0</v>
      </c>
      <c r="O7274" s="32">
        <v>7.9332E-2</v>
      </c>
      <c r="P7274" s="82" t="s">
        <v>99</v>
      </c>
    </row>
    <row r="7275" spans="1:16" ht="84" x14ac:dyDescent="0.25">
      <c r="A7275" s="19">
        <v>43479</v>
      </c>
      <c r="B7275" s="19">
        <v>43479</v>
      </c>
      <c r="C7275" s="82">
        <v>2019</v>
      </c>
      <c r="D7275" s="82" t="s">
        <v>115</v>
      </c>
      <c r="E7275" s="82" t="s">
        <v>116</v>
      </c>
      <c r="F7275" s="36" t="s">
        <v>62</v>
      </c>
      <c r="G7275" s="82" t="s">
        <v>9289</v>
      </c>
      <c r="H7275" s="82" t="s">
        <v>9818</v>
      </c>
      <c r="I7275" s="87">
        <v>4</v>
      </c>
      <c r="J7275" s="21">
        <v>4</v>
      </c>
      <c r="K7275" s="87">
        <v>0</v>
      </c>
      <c r="L7275" s="87">
        <v>0</v>
      </c>
      <c r="M7275" s="87">
        <v>0</v>
      </c>
      <c r="N7275" s="25">
        <v>0</v>
      </c>
      <c r="O7275" s="32">
        <v>0.24840200000000001</v>
      </c>
      <c r="P7275" s="82" t="s">
        <v>99</v>
      </c>
    </row>
    <row r="7276" spans="1:16" ht="60" x14ac:dyDescent="0.25">
      <c r="A7276" s="19">
        <v>43480</v>
      </c>
      <c r="B7276" s="19">
        <v>43480</v>
      </c>
      <c r="C7276" s="82">
        <v>2019</v>
      </c>
      <c r="D7276" s="82" t="s">
        <v>13</v>
      </c>
      <c r="E7276" s="82" t="s">
        <v>125</v>
      </c>
      <c r="F7276" s="36" t="s">
        <v>51</v>
      </c>
      <c r="G7276" s="82" t="s">
        <v>430</v>
      </c>
      <c r="H7276" s="82" t="s">
        <v>9819</v>
      </c>
      <c r="I7276" s="87">
        <v>0</v>
      </c>
      <c r="J7276" s="21">
        <v>5</v>
      </c>
      <c r="K7276" s="87">
        <v>1</v>
      </c>
      <c r="L7276" s="87">
        <v>0</v>
      </c>
      <c r="M7276" s="87">
        <v>0</v>
      </c>
      <c r="N7276" s="25">
        <v>0</v>
      </c>
      <c r="O7276" s="32">
        <v>1.1000000000000001E-2</v>
      </c>
      <c r="P7276" s="82" t="s">
        <v>99</v>
      </c>
    </row>
    <row r="7277" spans="1:16" ht="72" x14ac:dyDescent="0.25">
      <c r="A7277" s="19">
        <v>43481</v>
      </c>
      <c r="B7277" s="19">
        <v>43481</v>
      </c>
      <c r="C7277" s="82">
        <v>2019</v>
      </c>
      <c r="D7277" s="82" t="s">
        <v>115</v>
      </c>
      <c r="E7277" s="82" t="s">
        <v>116</v>
      </c>
      <c r="F7277" s="36" t="s">
        <v>55</v>
      </c>
      <c r="G7277" s="82" t="s">
        <v>8593</v>
      </c>
      <c r="H7277" s="82" t="s">
        <v>9820</v>
      </c>
      <c r="I7277" s="87">
        <v>0</v>
      </c>
      <c r="J7277" s="21">
        <v>14</v>
      </c>
      <c r="K7277" s="87">
        <v>0</v>
      </c>
      <c r="L7277" s="87">
        <v>0</v>
      </c>
      <c r="M7277" s="87">
        <v>0</v>
      </c>
      <c r="N7277" s="25">
        <v>0</v>
      </c>
      <c r="O7277" s="32">
        <v>7.5371999999999995E-2</v>
      </c>
      <c r="P7277" s="82" t="s">
        <v>99</v>
      </c>
    </row>
    <row r="7278" spans="1:16" ht="84" x14ac:dyDescent="0.25">
      <c r="A7278" s="19">
        <v>43481</v>
      </c>
      <c r="B7278" s="19">
        <v>43481</v>
      </c>
      <c r="C7278" s="82">
        <v>2019</v>
      </c>
      <c r="D7278" s="82" t="s">
        <v>115</v>
      </c>
      <c r="E7278" s="82" t="s">
        <v>116</v>
      </c>
      <c r="F7278" s="82" t="s">
        <v>55</v>
      </c>
      <c r="G7278" s="82" t="s">
        <v>8593</v>
      </c>
      <c r="H7278" s="82" t="s">
        <v>9821</v>
      </c>
      <c r="I7278" s="87">
        <v>0</v>
      </c>
      <c r="J7278" s="21">
        <v>23</v>
      </c>
      <c r="K7278" s="87">
        <v>0</v>
      </c>
      <c r="L7278" s="87">
        <v>0</v>
      </c>
      <c r="M7278" s="87">
        <v>0</v>
      </c>
      <c r="N7278" s="25">
        <v>0</v>
      </c>
      <c r="O7278" s="32">
        <v>0.73689000000000004</v>
      </c>
      <c r="P7278" s="82" t="s">
        <v>99</v>
      </c>
    </row>
    <row r="7279" spans="1:16" ht="72" x14ac:dyDescent="0.25">
      <c r="A7279" s="19">
        <v>43481</v>
      </c>
      <c r="B7279" s="19">
        <v>43481</v>
      </c>
      <c r="C7279" s="82">
        <v>2019</v>
      </c>
      <c r="D7279" s="82" t="s">
        <v>115</v>
      </c>
      <c r="E7279" s="82" t="s">
        <v>116</v>
      </c>
      <c r="F7279" s="36" t="s">
        <v>100</v>
      </c>
      <c r="G7279" s="82" t="s">
        <v>100</v>
      </c>
      <c r="H7279" s="82" t="s">
        <v>9822</v>
      </c>
      <c r="I7279" s="87">
        <v>0</v>
      </c>
      <c r="J7279" s="21">
        <v>8</v>
      </c>
      <c r="K7279" s="87">
        <v>0</v>
      </c>
      <c r="L7279" s="87">
        <v>0</v>
      </c>
      <c r="M7279" s="87">
        <v>0</v>
      </c>
      <c r="N7279" s="25">
        <v>0</v>
      </c>
      <c r="O7279" s="32">
        <v>0.89841169999999992</v>
      </c>
      <c r="P7279" s="82" t="s">
        <v>99</v>
      </c>
    </row>
    <row r="7280" spans="1:16" ht="84" x14ac:dyDescent="0.25">
      <c r="A7280" s="19">
        <v>43482</v>
      </c>
      <c r="B7280" s="19">
        <v>43482</v>
      </c>
      <c r="C7280" s="82">
        <v>2019</v>
      </c>
      <c r="D7280" s="82" t="s">
        <v>13</v>
      </c>
      <c r="E7280" s="82" t="s">
        <v>173</v>
      </c>
      <c r="F7280" s="82" t="s">
        <v>59</v>
      </c>
      <c r="G7280" s="82" t="s">
        <v>1209</v>
      </c>
      <c r="H7280" s="82" t="s">
        <v>9823</v>
      </c>
      <c r="I7280" s="87">
        <v>0</v>
      </c>
      <c r="J7280" s="21">
        <v>258</v>
      </c>
      <c r="K7280" s="87">
        <v>0</v>
      </c>
      <c r="L7280" s="87">
        <v>0</v>
      </c>
      <c r="M7280" s="87">
        <v>0</v>
      </c>
      <c r="N7280" s="25">
        <v>0</v>
      </c>
      <c r="O7280" s="32">
        <v>5.9400000000000008E-3</v>
      </c>
      <c r="P7280" s="82" t="s">
        <v>99</v>
      </c>
    </row>
    <row r="7281" spans="1:16" ht="60" x14ac:dyDescent="0.25">
      <c r="A7281" s="19">
        <v>43482</v>
      </c>
      <c r="B7281" s="19">
        <v>43482</v>
      </c>
      <c r="C7281" s="82">
        <v>2019</v>
      </c>
      <c r="D7281" s="82" t="s">
        <v>115</v>
      </c>
      <c r="E7281" s="11" t="s">
        <v>116</v>
      </c>
      <c r="F7281" s="36" t="s">
        <v>32</v>
      </c>
      <c r="G7281" s="82" t="s">
        <v>611</v>
      </c>
      <c r="H7281" s="82" t="s">
        <v>9824</v>
      </c>
      <c r="I7281" s="87">
        <v>1</v>
      </c>
      <c r="J7281" s="21">
        <v>21</v>
      </c>
      <c r="K7281" s="87">
        <v>0</v>
      </c>
      <c r="L7281" s="87">
        <v>0</v>
      </c>
      <c r="M7281" s="87">
        <v>0</v>
      </c>
      <c r="N7281" s="25">
        <v>0</v>
      </c>
      <c r="O7281" s="32">
        <v>8.9445170000000004E-2</v>
      </c>
      <c r="P7281" s="82" t="s">
        <v>99</v>
      </c>
    </row>
    <row r="7282" spans="1:16" ht="72" x14ac:dyDescent="0.25">
      <c r="A7282" s="19">
        <v>43481</v>
      </c>
      <c r="B7282" s="19">
        <v>43481</v>
      </c>
      <c r="C7282" s="82">
        <v>2019</v>
      </c>
      <c r="D7282" s="82" t="s">
        <v>104</v>
      </c>
      <c r="E7282" s="82" t="s">
        <v>276</v>
      </c>
      <c r="F7282" s="36" t="s">
        <v>165</v>
      </c>
      <c r="G7282" s="82" t="s">
        <v>1030</v>
      </c>
      <c r="H7282" s="82" t="s">
        <v>9825</v>
      </c>
      <c r="I7282" s="87">
        <v>1</v>
      </c>
      <c r="J7282" s="21">
        <v>1</v>
      </c>
      <c r="K7282" s="87">
        <v>0</v>
      </c>
      <c r="L7282" s="87">
        <v>0</v>
      </c>
      <c r="M7282" s="87">
        <v>0</v>
      </c>
      <c r="N7282" s="25">
        <v>0</v>
      </c>
      <c r="O7282" s="32">
        <v>0</v>
      </c>
      <c r="P7282" s="82" t="s">
        <v>99</v>
      </c>
    </row>
    <row r="7283" spans="1:16" ht="96" x14ac:dyDescent="0.25">
      <c r="A7283" s="19">
        <v>43483</v>
      </c>
      <c r="B7283" s="19">
        <v>43483</v>
      </c>
      <c r="C7283" s="82">
        <v>2019</v>
      </c>
      <c r="D7283" s="82" t="s">
        <v>13</v>
      </c>
      <c r="E7283" s="82" t="s">
        <v>125</v>
      </c>
      <c r="F7283" s="36" t="s">
        <v>155</v>
      </c>
      <c r="G7283" s="82" t="s">
        <v>5896</v>
      </c>
      <c r="H7283" s="82" t="s">
        <v>9826</v>
      </c>
      <c r="I7283" s="87">
        <v>137</v>
      </c>
      <c r="J7283" s="21">
        <v>147</v>
      </c>
      <c r="K7283" s="87">
        <v>0</v>
      </c>
      <c r="L7283" s="87">
        <v>0</v>
      </c>
      <c r="M7283" s="87">
        <v>0</v>
      </c>
      <c r="N7283" s="25">
        <v>0</v>
      </c>
      <c r="O7283" s="32">
        <v>85.613764000000003</v>
      </c>
      <c r="P7283" s="82" t="s">
        <v>38</v>
      </c>
    </row>
    <row r="7284" spans="1:16" ht="84" x14ac:dyDescent="0.25">
      <c r="A7284" s="19">
        <v>43485</v>
      </c>
      <c r="B7284" s="19">
        <v>43485</v>
      </c>
      <c r="C7284" s="82">
        <v>2019</v>
      </c>
      <c r="D7284" s="82" t="s">
        <v>115</v>
      </c>
      <c r="E7284" s="82" t="s">
        <v>116</v>
      </c>
      <c r="F7284" s="36" t="s">
        <v>97</v>
      </c>
      <c r="G7284" s="82" t="s">
        <v>1416</v>
      </c>
      <c r="H7284" s="82" t="s">
        <v>9827</v>
      </c>
      <c r="I7284" s="87">
        <v>2</v>
      </c>
      <c r="J7284" s="21">
        <v>17</v>
      </c>
      <c r="K7284" s="87">
        <v>0</v>
      </c>
      <c r="L7284" s="87">
        <v>0</v>
      </c>
      <c r="M7284" s="87">
        <v>0</v>
      </c>
      <c r="N7284" s="25">
        <v>0</v>
      </c>
      <c r="O7284" s="32">
        <v>0.43826199999999998</v>
      </c>
      <c r="P7284" s="82" t="s">
        <v>99</v>
      </c>
    </row>
    <row r="7285" spans="1:16" ht="48" x14ac:dyDescent="0.25">
      <c r="A7285" s="19">
        <v>43486</v>
      </c>
      <c r="B7285" s="19">
        <v>43486</v>
      </c>
      <c r="C7285" s="82">
        <v>2019</v>
      </c>
      <c r="D7285" s="11" t="s">
        <v>115</v>
      </c>
      <c r="E7285" s="82" t="s">
        <v>350</v>
      </c>
      <c r="F7285" s="36" t="s">
        <v>97</v>
      </c>
      <c r="G7285" s="82" t="s">
        <v>5167</v>
      </c>
      <c r="H7285" s="82" t="s">
        <v>9828</v>
      </c>
      <c r="I7285" s="87">
        <v>2</v>
      </c>
      <c r="J7285" s="21">
        <v>2</v>
      </c>
      <c r="K7285" s="87">
        <v>0</v>
      </c>
      <c r="L7285" s="87">
        <v>0</v>
      </c>
      <c r="M7285" s="87">
        <v>0</v>
      </c>
      <c r="N7285" s="25">
        <v>0</v>
      </c>
      <c r="O7285" s="32">
        <v>0</v>
      </c>
      <c r="P7285" s="82" t="s">
        <v>99</v>
      </c>
    </row>
    <row r="7286" spans="1:16" x14ac:dyDescent="0.25">
      <c r="A7286" s="19">
        <v>43486</v>
      </c>
      <c r="B7286" s="19">
        <v>43487</v>
      </c>
      <c r="C7286" s="82">
        <v>2019</v>
      </c>
      <c r="D7286" s="82" t="s">
        <v>34</v>
      </c>
      <c r="E7286" s="82" t="s">
        <v>8517</v>
      </c>
      <c r="F7286" s="36" t="s">
        <v>162</v>
      </c>
      <c r="G7286" s="82" t="s">
        <v>9829</v>
      </c>
      <c r="H7286" s="82" t="s">
        <v>9830</v>
      </c>
      <c r="I7286" s="87">
        <v>0</v>
      </c>
      <c r="J7286" s="21">
        <v>5235</v>
      </c>
      <c r="K7286" s="87">
        <v>0</v>
      </c>
      <c r="L7286" s="87">
        <v>0</v>
      </c>
      <c r="M7286" s="87">
        <v>0</v>
      </c>
      <c r="N7286" s="25">
        <v>0</v>
      </c>
      <c r="O7286" s="32">
        <v>10.335975533600003</v>
      </c>
      <c r="P7286" s="82" t="s">
        <v>298</v>
      </c>
    </row>
    <row r="7287" spans="1:16" ht="60" x14ac:dyDescent="0.25">
      <c r="A7287" s="19">
        <v>43487</v>
      </c>
      <c r="B7287" s="19">
        <v>43487</v>
      </c>
      <c r="C7287" s="82">
        <v>2019</v>
      </c>
      <c r="D7287" s="82" t="s">
        <v>115</v>
      </c>
      <c r="E7287" s="82" t="s">
        <v>116</v>
      </c>
      <c r="F7287" s="36" t="s">
        <v>165</v>
      </c>
      <c r="G7287" s="82" t="s">
        <v>9831</v>
      </c>
      <c r="H7287" s="82" t="s">
        <v>9832</v>
      </c>
      <c r="I7287" s="87">
        <v>1</v>
      </c>
      <c r="J7287" s="21">
        <v>12</v>
      </c>
      <c r="K7287" s="87">
        <v>0</v>
      </c>
      <c r="L7287" s="87">
        <v>0</v>
      </c>
      <c r="M7287" s="87">
        <v>0</v>
      </c>
      <c r="N7287" s="25">
        <v>0</v>
      </c>
      <c r="O7287" s="32">
        <v>2.7459999999999998E-2</v>
      </c>
      <c r="P7287" s="82" t="s">
        <v>99</v>
      </c>
    </row>
    <row r="7288" spans="1:16" ht="84" x14ac:dyDescent="0.25">
      <c r="A7288" s="19">
        <v>43487</v>
      </c>
      <c r="B7288" s="19">
        <v>43487</v>
      </c>
      <c r="C7288" s="82">
        <v>2019</v>
      </c>
      <c r="D7288" s="82" t="s">
        <v>13</v>
      </c>
      <c r="E7288" s="82" t="s">
        <v>125</v>
      </c>
      <c r="F7288" s="36" t="s">
        <v>75</v>
      </c>
      <c r="G7288" s="82" t="s">
        <v>679</v>
      </c>
      <c r="H7288" s="82" t="s">
        <v>9833</v>
      </c>
      <c r="I7288" s="87">
        <v>0</v>
      </c>
      <c r="J7288" s="21">
        <v>28</v>
      </c>
      <c r="K7288" s="87">
        <v>0</v>
      </c>
      <c r="L7288" s="87">
        <v>0</v>
      </c>
      <c r="M7288" s="87">
        <v>0</v>
      </c>
      <c r="N7288" s="25">
        <v>1</v>
      </c>
      <c r="O7288" s="32">
        <v>0</v>
      </c>
      <c r="P7288" s="82" t="s">
        <v>99</v>
      </c>
    </row>
    <row r="7289" spans="1:16" ht="72" x14ac:dyDescent="0.25">
      <c r="A7289" s="19">
        <v>43487</v>
      </c>
      <c r="B7289" s="19">
        <v>43487</v>
      </c>
      <c r="C7289" s="82">
        <v>2019</v>
      </c>
      <c r="D7289" s="82" t="s">
        <v>13</v>
      </c>
      <c r="E7289" s="82" t="s">
        <v>112</v>
      </c>
      <c r="F7289" s="36" t="s">
        <v>55</v>
      </c>
      <c r="G7289" s="82" t="s">
        <v>8593</v>
      </c>
      <c r="H7289" s="82" t="s">
        <v>9834</v>
      </c>
      <c r="I7289" s="87">
        <v>0</v>
      </c>
      <c r="J7289" s="21">
        <v>794</v>
      </c>
      <c r="K7289" s="87">
        <v>0</v>
      </c>
      <c r="L7289" s="87">
        <v>0</v>
      </c>
      <c r="M7289" s="87">
        <v>0</v>
      </c>
      <c r="N7289" s="25">
        <v>1</v>
      </c>
      <c r="O7289" s="32">
        <v>0</v>
      </c>
      <c r="P7289" s="82" t="s">
        <v>99</v>
      </c>
    </row>
    <row r="7290" spans="1:16" ht="72" x14ac:dyDescent="0.25">
      <c r="A7290" s="19">
        <v>43487</v>
      </c>
      <c r="B7290" s="19">
        <v>43487</v>
      </c>
      <c r="C7290" s="82">
        <v>2019</v>
      </c>
      <c r="D7290" s="82" t="s">
        <v>115</v>
      </c>
      <c r="E7290" s="82" t="s">
        <v>116</v>
      </c>
      <c r="F7290" s="36" t="s">
        <v>162</v>
      </c>
      <c r="G7290" s="82" t="s">
        <v>6442</v>
      </c>
      <c r="H7290" s="82" t="s">
        <v>9835</v>
      </c>
      <c r="I7290" s="87">
        <v>0</v>
      </c>
      <c r="J7290" s="21">
        <v>5</v>
      </c>
      <c r="K7290" s="87">
        <v>0</v>
      </c>
      <c r="L7290" s="87">
        <v>0</v>
      </c>
      <c r="M7290" s="87">
        <v>0</v>
      </c>
      <c r="N7290" s="25">
        <v>0</v>
      </c>
      <c r="O7290" s="32">
        <v>0.18528170000000002</v>
      </c>
      <c r="P7290" s="82" t="s">
        <v>99</v>
      </c>
    </row>
    <row r="7291" spans="1:16" ht="72" x14ac:dyDescent="0.25">
      <c r="A7291" s="19">
        <v>43488</v>
      </c>
      <c r="B7291" s="19">
        <v>43488</v>
      </c>
      <c r="C7291" s="82">
        <v>2019</v>
      </c>
      <c r="D7291" s="82" t="s">
        <v>115</v>
      </c>
      <c r="E7291" s="82" t="s">
        <v>116</v>
      </c>
      <c r="F7291" s="36" t="s">
        <v>97</v>
      </c>
      <c r="G7291" s="82" t="s">
        <v>4216</v>
      </c>
      <c r="H7291" s="82" t="s">
        <v>9836</v>
      </c>
      <c r="I7291" s="87">
        <v>0</v>
      </c>
      <c r="J7291" s="21">
        <v>5</v>
      </c>
      <c r="K7291" s="87">
        <v>0</v>
      </c>
      <c r="L7291" s="87">
        <v>0</v>
      </c>
      <c r="M7291" s="87">
        <v>0</v>
      </c>
      <c r="N7291" s="25">
        <v>0</v>
      </c>
      <c r="O7291" s="32">
        <v>0.93453549999999996</v>
      </c>
      <c r="P7291" s="82" t="s">
        <v>99</v>
      </c>
    </row>
    <row r="7292" spans="1:16" ht="60" x14ac:dyDescent="0.25">
      <c r="A7292" s="19">
        <v>43489</v>
      </c>
      <c r="B7292" s="19">
        <v>43489</v>
      </c>
      <c r="C7292" s="82">
        <v>2019</v>
      </c>
      <c r="D7292" s="82" t="s">
        <v>104</v>
      </c>
      <c r="E7292" s="82" t="s">
        <v>690</v>
      </c>
      <c r="F7292" s="36" t="s">
        <v>165</v>
      </c>
      <c r="G7292" s="82" t="s">
        <v>4272</v>
      </c>
      <c r="H7292" s="82" t="s">
        <v>9837</v>
      </c>
      <c r="I7292" s="87">
        <v>0</v>
      </c>
      <c r="J7292" s="21">
        <v>30</v>
      </c>
      <c r="K7292" s="87">
        <v>0</v>
      </c>
      <c r="L7292" s="87">
        <v>0</v>
      </c>
      <c r="M7292" s="87">
        <v>0</v>
      </c>
      <c r="N7292" s="25">
        <v>0</v>
      </c>
      <c r="O7292" s="32">
        <v>0</v>
      </c>
      <c r="P7292" s="82" t="s">
        <v>99</v>
      </c>
    </row>
    <row r="7293" spans="1:16" ht="60" x14ac:dyDescent="0.25">
      <c r="A7293" s="19">
        <v>43490</v>
      </c>
      <c r="B7293" s="19">
        <v>43490</v>
      </c>
      <c r="C7293" s="82">
        <v>2019</v>
      </c>
      <c r="D7293" s="82" t="s">
        <v>13</v>
      </c>
      <c r="E7293" s="82" t="s">
        <v>125</v>
      </c>
      <c r="F7293" s="36" t="s">
        <v>75</v>
      </c>
      <c r="G7293" s="82" t="s">
        <v>2284</v>
      </c>
      <c r="H7293" s="82" t="s">
        <v>9838</v>
      </c>
      <c r="I7293" s="87">
        <v>0</v>
      </c>
      <c r="J7293" s="21">
        <v>60</v>
      </c>
      <c r="K7293" s="87">
        <v>0</v>
      </c>
      <c r="L7293" s="87">
        <v>0</v>
      </c>
      <c r="M7293" s="87">
        <v>0</v>
      </c>
      <c r="N7293" s="25">
        <v>0</v>
      </c>
      <c r="O7293" s="32">
        <v>0</v>
      </c>
      <c r="P7293" s="82" t="s">
        <v>99</v>
      </c>
    </row>
    <row r="7294" spans="1:16" ht="60" x14ac:dyDescent="0.25">
      <c r="A7294" s="19">
        <v>43490</v>
      </c>
      <c r="B7294" s="19">
        <v>43490</v>
      </c>
      <c r="C7294" s="82">
        <v>2019</v>
      </c>
      <c r="D7294" s="82" t="s">
        <v>13</v>
      </c>
      <c r="E7294" s="82" t="s">
        <v>149</v>
      </c>
      <c r="F7294" s="36" t="s">
        <v>44</v>
      </c>
      <c r="G7294" s="82" t="s">
        <v>44</v>
      </c>
      <c r="H7294" s="82" t="s">
        <v>9839</v>
      </c>
      <c r="I7294" s="87">
        <v>0</v>
      </c>
      <c r="J7294" s="21">
        <v>67</v>
      </c>
      <c r="K7294" s="87">
        <v>0</v>
      </c>
      <c r="L7294" s="87">
        <v>0</v>
      </c>
      <c r="M7294" s="87">
        <v>0</v>
      </c>
      <c r="N7294" s="25">
        <v>0</v>
      </c>
      <c r="O7294" s="32">
        <v>0</v>
      </c>
      <c r="P7294" s="82" t="s">
        <v>99</v>
      </c>
    </row>
    <row r="7295" spans="1:16" ht="60" x14ac:dyDescent="0.25">
      <c r="A7295" s="19">
        <v>43490</v>
      </c>
      <c r="B7295" s="19">
        <v>43490</v>
      </c>
      <c r="C7295" s="82">
        <v>2019</v>
      </c>
      <c r="D7295" s="82" t="s">
        <v>115</v>
      </c>
      <c r="E7295" s="82" t="s">
        <v>116</v>
      </c>
      <c r="F7295" s="36" t="s">
        <v>57</v>
      </c>
      <c r="G7295" s="82" t="s">
        <v>235</v>
      </c>
      <c r="H7295" s="82" t="s">
        <v>9840</v>
      </c>
      <c r="I7295" s="87">
        <v>0</v>
      </c>
      <c r="J7295" s="21">
        <v>32</v>
      </c>
      <c r="K7295" s="87">
        <v>0</v>
      </c>
      <c r="L7295" s="87">
        <v>0</v>
      </c>
      <c r="M7295" s="87">
        <v>0</v>
      </c>
      <c r="N7295" s="25">
        <v>0</v>
      </c>
      <c r="O7295" s="32">
        <v>0.85750833837209306</v>
      </c>
      <c r="P7295" s="82" t="s">
        <v>99</v>
      </c>
    </row>
    <row r="7296" spans="1:16" ht="84" x14ac:dyDescent="0.25">
      <c r="A7296" s="19">
        <v>43490</v>
      </c>
      <c r="B7296" s="19">
        <v>43490</v>
      </c>
      <c r="C7296" s="82">
        <v>2019</v>
      </c>
      <c r="D7296" s="82" t="s">
        <v>115</v>
      </c>
      <c r="E7296" s="82" t="s">
        <v>116</v>
      </c>
      <c r="F7296" s="36" t="s">
        <v>62</v>
      </c>
      <c r="G7296" s="82" t="s">
        <v>585</v>
      </c>
      <c r="H7296" s="82" t="s">
        <v>9841</v>
      </c>
      <c r="I7296" s="87">
        <v>0</v>
      </c>
      <c r="J7296" s="21">
        <v>8</v>
      </c>
      <c r="K7296" s="87">
        <v>0</v>
      </c>
      <c r="L7296" s="87">
        <v>0</v>
      </c>
      <c r="M7296" s="87">
        <v>0</v>
      </c>
      <c r="N7296" s="25">
        <v>0</v>
      </c>
      <c r="O7296" s="32">
        <v>9.142517E-2</v>
      </c>
      <c r="P7296" s="82" t="s">
        <v>99</v>
      </c>
    </row>
    <row r="7297" spans="1:16" ht="60" x14ac:dyDescent="0.25">
      <c r="A7297" s="19">
        <v>43491</v>
      </c>
      <c r="B7297" s="19">
        <v>43491</v>
      </c>
      <c r="C7297" s="82">
        <v>2019</v>
      </c>
      <c r="D7297" s="82" t="s">
        <v>115</v>
      </c>
      <c r="E7297" s="82" t="s">
        <v>116</v>
      </c>
      <c r="F7297" s="36" t="s">
        <v>47</v>
      </c>
      <c r="G7297" s="82" t="s">
        <v>9842</v>
      </c>
      <c r="H7297" s="82" t="s">
        <v>9843</v>
      </c>
      <c r="I7297" s="87">
        <v>2</v>
      </c>
      <c r="J7297" s="21">
        <v>2</v>
      </c>
      <c r="K7297" s="87">
        <v>0</v>
      </c>
      <c r="L7297" s="87">
        <v>0</v>
      </c>
      <c r="M7297" s="87">
        <v>0</v>
      </c>
      <c r="N7297" s="25">
        <v>0</v>
      </c>
      <c r="O7297" s="32">
        <v>4.93897570761753</v>
      </c>
      <c r="P7297" s="82" t="s">
        <v>99</v>
      </c>
    </row>
    <row r="7298" spans="1:16" ht="108" x14ac:dyDescent="0.25">
      <c r="A7298" s="19">
        <v>43492</v>
      </c>
      <c r="B7298" s="19">
        <v>43492</v>
      </c>
      <c r="C7298" s="82">
        <v>2019</v>
      </c>
      <c r="D7298" s="82" t="s">
        <v>115</v>
      </c>
      <c r="E7298" s="82" t="s">
        <v>364</v>
      </c>
      <c r="F7298" s="36" t="s">
        <v>62</v>
      </c>
      <c r="G7298" s="82" t="s">
        <v>585</v>
      </c>
      <c r="H7298" s="82" t="s">
        <v>9844</v>
      </c>
      <c r="I7298" s="87">
        <v>0</v>
      </c>
      <c r="J7298" s="21">
        <v>2000</v>
      </c>
      <c r="K7298" s="87">
        <v>0</v>
      </c>
      <c r="L7298" s="87">
        <v>0</v>
      </c>
      <c r="M7298" s="87">
        <v>0</v>
      </c>
      <c r="N7298" s="25">
        <v>0</v>
      </c>
      <c r="O7298" s="32">
        <v>2.9700000000000004E-3</v>
      </c>
      <c r="P7298" s="82" t="s">
        <v>99</v>
      </c>
    </row>
    <row r="7299" spans="1:16" ht="48" x14ac:dyDescent="0.25">
      <c r="A7299" s="19">
        <v>43493</v>
      </c>
      <c r="B7299" s="19">
        <v>43493</v>
      </c>
      <c r="C7299" s="82">
        <v>2019</v>
      </c>
      <c r="D7299" s="11" t="s">
        <v>13</v>
      </c>
      <c r="E7299" s="82" t="s">
        <v>112</v>
      </c>
      <c r="F7299" s="36" t="s">
        <v>24</v>
      </c>
      <c r="G7299" s="82" t="s">
        <v>3696</v>
      </c>
      <c r="H7299" s="82" t="s">
        <v>9845</v>
      </c>
      <c r="I7299" s="87">
        <v>0</v>
      </c>
      <c r="J7299" s="21">
        <v>5</v>
      </c>
      <c r="K7299" s="87">
        <v>0</v>
      </c>
      <c r="L7299" s="87">
        <v>0</v>
      </c>
      <c r="M7299" s="87">
        <v>0</v>
      </c>
      <c r="N7299" s="25">
        <v>1</v>
      </c>
      <c r="O7299" s="32">
        <v>0</v>
      </c>
      <c r="P7299" s="82" t="s">
        <v>99</v>
      </c>
    </row>
    <row r="7300" spans="1:16" ht="72" x14ac:dyDescent="0.25">
      <c r="A7300" s="19">
        <v>43492</v>
      </c>
      <c r="B7300" s="19">
        <v>43492</v>
      </c>
      <c r="C7300" s="82">
        <v>2019</v>
      </c>
      <c r="D7300" s="82" t="s">
        <v>34</v>
      </c>
      <c r="E7300" s="82" t="s">
        <v>182</v>
      </c>
      <c r="F7300" s="36" t="s">
        <v>30</v>
      </c>
      <c r="G7300" s="82" t="s">
        <v>9086</v>
      </c>
      <c r="H7300" s="82" t="s">
        <v>9846</v>
      </c>
      <c r="I7300" s="87">
        <v>1</v>
      </c>
      <c r="J7300" s="21">
        <v>2</v>
      </c>
      <c r="K7300" s="87">
        <v>0</v>
      </c>
      <c r="L7300" s="87">
        <v>0</v>
      </c>
      <c r="M7300" s="87">
        <v>0</v>
      </c>
      <c r="N7300" s="25">
        <v>0</v>
      </c>
      <c r="O7300" s="32">
        <v>0</v>
      </c>
      <c r="P7300" s="82" t="s">
        <v>99</v>
      </c>
    </row>
    <row r="7301" spans="1:16" ht="84" x14ac:dyDescent="0.25">
      <c r="A7301" s="19">
        <v>43493</v>
      </c>
      <c r="B7301" s="19">
        <v>43493</v>
      </c>
      <c r="C7301" s="82">
        <v>2019</v>
      </c>
      <c r="D7301" s="82" t="s">
        <v>115</v>
      </c>
      <c r="E7301" s="82" t="s">
        <v>116</v>
      </c>
      <c r="F7301" s="36" t="s">
        <v>162</v>
      </c>
      <c r="G7301" s="82" t="s">
        <v>1241</v>
      </c>
      <c r="H7301" s="82" t="s">
        <v>9847</v>
      </c>
      <c r="I7301" s="87">
        <v>0</v>
      </c>
      <c r="J7301" s="21">
        <v>5</v>
      </c>
      <c r="K7301" s="87">
        <v>0</v>
      </c>
      <c r="L7301" s="87">
        <v>0</v>
      </c>
      <c r="M7301" s="87">
        <v>0</v>
      </c>
      <c r="N7301" s="25">
        <v>0</v>
      </c>
      <c r="O7301" s="32">
        <v>0.71906999999999999</v>
      </c>
      <c r="P7301" s="82" t="s">
        <v>99</v>
      </c>
    </row>
    <row r="7302" spans="1:16" ht="72" x14ac:dyDescent="0.25">
      <c r="A7302" s="19">
        <v>43495</v>
      </c>
      <c r="B7302" s="19">
        <v>43495</v>
      </c>
      <c r="C7302" s="82">
        <v>2019</v>
      </c>
      <c r="D7302" s="82" t="s">
        <v>115</v>
      </c>
      <c r="E7302" s="82" t="s">
        <v>116</v>
      </c>
      <c r="F7302" s="36" t="s">
        <v>15</v>
      </c>
      <c r="G7302" s="82" t="s">
        <v>6444</v>
      </c>
      <c r="H7302" s="82" t="s">
        <v>9848</v>
      </c>
      <c r="I7302" s="87">
        <v>0</v>
      </c>
      <c r="J7302" s="21">
        <v>1</v>
      </c>
      <c r="K7302" s="87">
        <v>0</v>
      </c>
      <c r="L7302" s="87">
        <v>0</v>
      </c>
      <c r="M7302" s="87">
        <v>0</v>
      </c>
      <c r="N7302" s="25">
        <v>0</v>
      </c>
      <c r="O7302" s="32">
        <v>4.93897570761753</v>
      </c>
      <c r="P7302" s="82" t="s">
        <v>99</v>
      </c>
    </row>
    <row r="7303" spans="1:16" ht="84" x14ac:dyDescent="0.25">
      <c r="A7303" s="19">
        <v>43495</v>
      </c>
      <c r="B7303" s="19">
        <v>43495</v>
      </c>
      <c r="C7303" s="82">
        <v>2019</v>
      </c>
      <c r="D7303" s="82" t="s">
        <v>115</v>
      </c>
      <c r="E7303" s="82" t="s">
        <v>116</v>
      </c>
      <c r="F7303" s="36" t="s">
        <v>24</v>
      </c>
      <c r="G7303" s="82" t="s">
        <v>24</v>
      </c>
      <c r="H7303" s="82" t="s">
        <v>9849</v>
      </c>
      <c r="I7303" s="87">
        <v>1</v>
      </c>
      <c r="J7303" s="21">
        <v>2</v>
      </c>
      <c r="K7303" s="87">
        <v>0</v>
      </c>
      <c r="L7303" s="87">
        <v>0</v>
      </c>
      <c r="M7303" s="87">
        <v>0</v>
      </c>
      <c r="N7303" s="25">
        <v>0</v>
      </c>
      <c r="O7303" s="32">
        <v>4.94922440761753</v>
      </c>
      <c r="P7303" s="82" t="s">
        <v>99</v>
      </c>
    </row>
    <row r="7304" spans="1:16" ht="84" x14ac:dyDescent="0.25">
      <c r="A7304" s="19">
        <v>43495</v>
      </c>
      <c r="B7304" s="19">
        <v>43495</v>
      </c>
      <c r="C7304" s="82">
        <v>2019</v>
      </c>
      <c r="D7304" s="82" t="s">
        <v>13</v>
      </c>
      <c r="E7304" s="82" t="s">
        <v>112</v>
      </c>
      <c r="F7304" s="36" t="s">
        <v>165</v>
      </c>
      <c r="G7304" s="82" t="s">
        <v>683</v>
      </c>
      <c r="H7304" s="82" t="s">
        <v>9850</v>
      </c>
      <c r="I7304" s="87">
        <v>0</v>
      </c>
      <c r="J7304" s="21">
        <v>151</v>
      </c>
      <c r="K7304" s="87">
        <v>0</v>
      </c>
      <c r="L7304" s="87">
        <v>0</v>
      </c>
      <c r="M7304" s="87">
        <v>0</v>
      </c>
      <c r="N7304" s="25">
        <v>1</v>
      </c>
      <c r="O7304" s="32">
        <v>0</v>
      </c>
      <c r="P7304" s="82" t="s">
        <v>99</v>
      </c>
    </row>
    <row r="7305" spans="1:16" ht="409.5" x14ac:dyDescent="0.25">
      <c r="A7305" s="19">
        <v>43497</v>
      </c>
      <c r="B7305" s="19">
        <v>43497</v>
      </c>
      <c r="C7305" s="82">
        <v>2019</v>
      </c>
      <c r="D7305" s="82" t="s">
        <v>104</v>
      </c>
      <c r="E7305" s="82" t="s">
        <v>142</v>
      </c>
      <c r="F7305" s="36" t="s">
        <v>36</v>
      </c>
      <c r="G7305" s="82" t="s">
        <v>9851</v>
      </c>
      <c r="H7305" s="82" t="s">
        <v>9852</v>
      </c>
      <c r="I7305" s="87">
        <v>0</v>
      </c>
      <c r="J7305" s="21">
        <v>197</v>
      </c>
      <c r="K7305" s="87">
        <v>49</v>
      </c>
      <c r="L7305" s="87">
        <v>58</v>
      </c>
      <c r="M7305" s="87">
        <v>0</v>
      </c>
      <c r="N7305" s="25">
        <v>6</v>
      </c>
      <c r="O7305" s="32">
        <v>111.5337207</v>
      </c>
      <c r="P7305" s="82" t="s">
        <v>4834</v>
      </c>
    </row>
    <row r="7306" spans="1:16" ht="84" x14ac:dyDescent="0.25">
      <c r="A7306" s="19">
        <v>43497</v>
      </c>
      <c r="B7306" s="19">
        <v>43497</v>
      </c>
      <c r="C7306" s="82">
        <v>2019</v>
      </c>
      <c r="D7306" s="82" t="s">
        <v>13</v>
      </c>
      <c r="E7306" s="82" t="s">
        <v>125</v>
      </c>
      <c r="F7306" s="36" t="s">
        <v>97</v>
      </c>
      <c r="G7306" s="82" t="s">
        <v>1725</v>
      </c>
      <c r="H7306" s="82" t="s">
        <v>9853</v>
      </c>
      <c r="I7306" s="87">
        <v>0</v>
      </c>
      <c r="J7306" s="21">
        <v>3</v>
      </c>
      <c r="K7306" s="87">
        <v>1</v>
      </c>
      <c r="L7306" s="87">
        <v>0</v>
      </c>
      <c r="M7306" s="87">
        <v>0</v>
      </c>
      <c r="N7306" s="25">
        <v>0</v>
      </c>
      <c r="O7306" s="32">
        <v>0.28604489849424208</v>
      </c>
      <c r="P7306" s="82" t="s">
        <v>99</v>
      </c>
    </row>
    <row r="7307" spans="1:16" ht="60" x14ac:dyDescent="0.25">
      <c r="A7307" s="19">
        <v>43497</v>
      </c>
      <c r="B7307" s="19">
        <v>43497</v>
      </c>
      <c r="C7307" s="82">
        <v>2019</v>
      </c>
      <c r="D7307" s="82" t="s">
        <v>115</v>
      </c>
      <c r="E7307" s="82" t="s">
        <v>116</v>
      </c>
      <c r="F7307" s="36" t="s">
        <v>75</v>
      </c>
      <c r="G7307" s="82" t="s">
        <v>904</v>
      </c>
      <c r="H7307" s="82" t="s">
        <v>9854</v>
      </c>
      <c r="I7307" s="87">
        <v>2</v>
      </c>
      <c r="J7307" s="21">
        <v>10</v>
      </c>
      <c r="K7307" s="87">
        <v>0</v>
      </c>
      <c r="L7307" s="87">
        <v>0</v>
      </c>
      <c r="M7307" s="87">
        <v>0</v>
      </c>
      <c r="N7307" s="25">
        <v>0</v>
      </c>
      <c r="O7307" s="32">
        <v>0.36425170000000001</v>
      </c>
      <c r="P7307" s="82" t="s">
        <v>99</v>
      </c>
    </row>
    <row r="7308" spans="1:16" ht="48" x14ac:dyDescent="0.25">
      <c r="A7308" s="19">
        <v>43497</v>
      </c>
      <c r="B7308" s="19">
        <v>43497</v>
      </c>
      <c r="C7308" s="82">
        <v>2019</v>
      </c>
      <c r="D7308" s="82" t="s">
        <v>13</v>
      </c>
      <c r="E7308" s="82" t="s">
        <v>149</v>
      </c>
      <c r="F7308" s="36" t="s">
        <v>165</v>
      </c>
      <c r="G7308" s="82" t="s">
        <v>1030</v>
      </c>
      <c r="H7308" s="82" t="s">
        <v>9855</v>
      </c>
      <c r="I7308" s="87">
        <v>0</v>
      </c>
      <c r="J7308" s="21">
        <v>6</v>
      </c>
      <c r="K7308" s="87">
        <v>1</v>
      </c>
      <c r="L7308" s="87">
        <v>0</v>
      </c>
      <c r="M7308" s="87">
        <v>0</v>
      </c>
      <c r="N7308" s="25">
        <v>0</v>
      </c>
      <c r="O7308" s="32">
        <v>6.0500000000000007E-3</v>
      </c>
      <c r="P7308" s="82" t="s">
        <v>99</v>
      </c>
    </row>
    <row r="7309" spans="1:16" ht="48" x14ac:dyDescent="0.25">
      <c r="A7309" s="19">
        <v>43497</v>
      </c>
      <c r="B7309" s="19">
        <v>43497</v>
      </c>
      <c r="C7309" s="82">
        <v>2019</v>
      </c>
      <c r="D7309" s="82" t="s">
        <v>115</v>
      </c>
      <c r="E7309" s="82" t="s">
        <v>116</v>
      </c>
      <c r="F7309" s="36" t="s">
        <v>51</v>
      </c>
      <c r="G7309" s="82" t="s">
        <v>5902</v>
      </c>
      <c r="H7309" s="82" t="s">
        <v>9856</v>
      </c>
      <c r="I7309" s="87">
        <v>0</v>
      </c>
      <c r="J7309" s="21">
        <v>22</v>
      </c>
      <c r="K7309" s="87">
        <v>0</v>
      </c>
      <c r="L7309" s="87">
        <v>0</v>
      </c>
      <c r="M7309" s="87">
        <v>0</v>
      </c>
      <c r="N7309" s="25">
        <v>0</v>
      </c>
      <c r="O7309" s="32">
        <v>7.1412000000000003E-2</v>
      </c>
      <c r="P7309" s="82" t="s">
        <v>99</v>
      </c>
    </row>
    <row r="7310" spans="1:16" ht="84" x14ac:dyDescent="0.25">
      <c r="A7310" s="19">
        <v>43498</v>
      </c>
      <c r="B7310" s="19">
        <v>43498</v>
      </c>
      <c r="C7310" s="82">
        <v>2019</v>
      </c>
      <c r="D7310" s="82" t="s">
        <v>13</v>
      </c>
      <c r="E7310" s="82" t="s">
        <v>125</v>
      </c>
      <c r="F7310" s="36" t="s">
        <v>165</v>
      </c>
      <c r="G7310" s="82" t="s">
        <v>1030</v>
      </c>
      <c r="H7310" s="82" t="s">
        <v>9857</v>
      </c>
      <c r="I7310" s="87">
        <v>0</v>
      </c>
      <c r="J7310" s="21">
        <v>7</v>
      </c>
      <c r="K7310" s="87">
        <v>0</v>
      </c>
      <c r="L7310" s="87">
        <v>0</v>
      </c>
      <c r="M7310" s="87">
        <v>0</v>
      </c>
      <c r="N7310" s="25">
        <v>0</v>
      </c>
      <c r="O7310" s="32">
        <v>0</v>
      </c>
      <c r="P7310" s="82" t="s">
        <v>99</v>
      </c>
    </row>
    <row r="7311" spans="1:16" ht="60" x14ac:dyDescent="0.25">
      <c r="A7311" s="19">
        <v>43499</v>
      </c>
      <c r="B7311" s="19">
        <v>43499</v>
      </c>
      <c r="C7311" s="82">
        <v>2019</v>
      </c>
      <c r="D7311" s="82" t="s">
        <v>115</v>
      </c>
      <c r="E7311" s="82" t="s">
        <v>116</v>
      </c>
      <c r="F7311" s="36" t="s">
        <v>62</v>
      </c>
      <c r="G7311" s="82" t="s">
        <v>585</v>
      </c>
      <c r="H7311" s="82" t="s">
        <v>9858</v>
      </c>
      <c r="I7311" s="87">
        <v>3</v>
      </c>
      <c r="J7311" s="21">
        <v>30</v>
      </c>
      <c r="K7311" s="87">
        <v>0</v>
      </c>
      <c r="L7311" s="87">
        <v>0</v>
      </c>
      <c r="M7311" s="87">
        <v>0</v>
      </c>
      <c r="N7311" s="25">
        <v>0</v>
      </c>
      <c r="O7311" s="32">
        <v>0.89445169999999996</v>
      </c>
      <c r="P7311" s="82" t="s">
        <v>99</v>
      </c>
    </row>
    <row r="7312" spans="1:16" ht="108" x14ac:dyDescent="0.25">
      <c r="A7312" s="19">
        <v>43502</v>
      </c>
      <c r="B7312" s="19">
        <v>43502</v>
      </c>
      <c r="C7312" s="82">
        <v>2019</v>
      </c>
      <c r="D7312" s="82" t="s">
        <v>109</v>
      </c>
      <c r="E7312" s="82" t="s">
        <v>146</v>
      </c>
      <c r="F7312" s="36" t="s">
        <v>75</v>
      </c>
      <c r="G7312" s="82" t="s">
        <v>9859</v>
      </c>
      <c r="H7312" s="82" t="s">
        <v>9860</v>
      </c>
      <c r="I7312" s="87">
        <v>0</v>
      </c>
      <c r="J7312" s="21">
        <v>6</v>
      </c>
      <c r="K7312" s="87">
        <v>0</v>
      </c>
      <c r="L7312" s="87">
        <v>0</v>
      </c>
      <c r="M7312" s="87">
        <v>0</v>
      </c>
      <c r="N7312" s="25">
        <v>0</v>
      </c>
      <c r="O7312" s="32">
        <v>5.9400000000000008E-3</v>
      </c>
      <c r="P7312" s="82" t="s">
        <v>99</v>
      </c>
    </row>
    <row r="7313" spans="1:16" ht="84" x14ac:dyDescent="0.25">
      <c r="A7313" s="19">
        <v>43502</v>
      </c>
      <c r="B7313" s="19">
        <v>43502</v>
      </c>
      <c r="C7313" s="82">
        <v>2019</v>
      </c>
      <c r="D7313" s="82" t="s">
        <v>13</v>
      </c>
      <c r="E7313" s="82" t="s">
        <v>173</v>
      </c>
      <c r="F7313" s="36" t="s">
        <v>155</v>
      </c>
      <c r="G7313" s="82" t="s">
        <v>9861</v>
      </c>
      <c r="H7313" s="82" t="s">
        <v>9862</v>
      </c>
      <c r="I7313" s="87">
        <v>0</v>
      </c>
      <c r="J7313" s="21">
        <v>80</v>
      </c>
      <c r="K7313" s="87">
        <v>0</v>
      </c>
      <c r="L7313" s="87">
        <v>0</v>
      </c>
      <c r="M7313" s="87">
        <v>0</v>
      </c>
      <c r="N7313" s="25">
        <v>0</v>
      </c>
      <c r="O7313" s="32">
        <v>0</v>
      </c>
      <c r="P7313" s="82" t="s">
        <v>99</v>
      </c>
    </row>
    <row r="7314" spans="1:16" ht="108" x14ac:dyDescent="0.25">
      <c r="A7314" s="19">
        <v>43502</v>
      </c>
      <c r="B7314" s="19">
        <v>43502</v>
      </c>
      <c r="C7314" s="82">
        <v>2019</v>
      </c>
      <c r="D7314" s="82" t="s">
        <v>13</v>
      </c>
      <c r="E7314" s="82" t="s">
        <v>173</v>
      </c>
      <c r="F7314" s="82" t="s">
        <v>155</v>
      </c>
      <c r="G7314" s="82" t="s">
        <v>9863</v>
      </c>
      <c r="H7314" s="82" t="s">
        <v>9864</v>
      </c>
      <c r="I7314" s="87">
        <v>0</v>
      </c>
      <c r="J7314" s="21">
        <v>118</v>
      </c>
      <c r="K7314" s="87">
        <v>0</v>
      </c>
      <c r="L7314" s="87">
        <v>0</v>
      </c>
      <c r="M7314" s="87">
        <v>0</v>
      </c>
      <c r="N7314" s="25">
        <v>0</v>
      </c>
      <c r="O7314" s="32">
        <v>0</v>
      </c>
      <c r="P7314" s="82" t="s">
        <v>99</v>
      </c>
    </row>
    <row r="7315" spans="1:16" ht="72" x14ac:dyDescent="0.25">
      <c r="A7315" s="19">
        <v>43503</v>
      </c>
      <c r="B7315" s="19">
        <v>43503</v>
      </c>
      <c r="C7315" s="82">
        <v>2019</v>
      </c>
      <c r="D7315" s="82" t="s">
        <v>115</v>
      </c>
      <c r="E7315" s="82" t="s">
        <v>116</v>
      </c>
      <c r="F7315" s="36" t="s">
        <v>92</v>
      </c>
      <c r="G7315" s="82" t="s">
        <v>9865</v>
      </c>
      <c r="H7315" s="82" t="s">
        <v>9866</v>
      </c>
      <c r="I7315" s="87">
        <v>0</v>
      </c>
      <c r="J7315" s="21">
        <v>20</v>
      </c>
      <c r="K7315" s="87">
        <v>0</v>
      </c>
      <c r="L7315" s="87">
        <v>0</v>
      </c>
      <c r="M7315" s="87">
        <v>0</v>
      </c>
      <c r="N7315" s="25">
        <v>0</v>
      </c>
      <c r="O7315" s="32">
        <v>0.71411999999999998</v>
      </c>
      <c r="P7315" s="82" t="s">
        <v>99</v>
      </c>
    </row>
    <row r="7316" spans="1:16" ht="36" x14ac:dyDescent="0.25">
      <c r="A7316" s="19">
        <v>43503</v>
      </c>
      <c r="B7316" s="19">
        <v>43503</v>
      </c>
      <c r="C7316" s="82">
        <v>2019</v>
      </c>
      <c r="D7316" s="82" t="s">
        <v>115</v>
      </c>
      <c r="E7316" s="82" t="s">
        <v>116</v>
      </c>
      <c r="F7316" s="36" t="s">
        <v>51</v>
      </c>
      <c r="G7316" s="82" t="s">
        <v>741</v>
      </c>
      <c r="H7316" s="82" t="s">
        <v>9867</v>
      </c>
      <c r="I7316" s="87">
        <v>0</v>
      </c>
      <c r="J7316" s="21">
        <v>1</v>
      </c>
      <c r="K7316" s="87">
        <v>0</v>
      </c>
      <c r="L7316" s="87">
        <v>0</v>
      </c>
      <c r="M7316" s="87">
        <v>0</v>
      </c>
      <c r="N7316" s="25">
        <v>0</v>
      </c>
      <c r="O7316" s="32">
        <v>4.93897570761753</v>
      </c>
      <c r="P7316" s="82" t="s">
        <v>99</v>
      </c>
    </row>
    <row r="7317" spans="1:16" ht="60" x14ac:dyDescent="0.25">
      <c r="A7317" s="19">
        <v>43505</v>
      </c>
      <c r="B7317" s="19">
        <v>43505</v>
      </c>
      <c r="C7317" s="82">
        <v>2019</v>
      </c>
      <c r="D7317" s="82" t="s">
        <v>115</v>
      </c>
      <c r="E7317" s="82" t="s">
        <v>116</v>
      </c>
      <c r="F7317" s="36" t="s">
        <v>15</v>
      </c>
      <c r="G7317" s="82" t="s">
        <v>9362</v>
      </c>
      <c r="H7317" s="82" t="s">
        <v>9868</v>
      </c>
      <c r="I7317" s="87">
        <v>0</v>
      </c>
      <c r="J7317" s="21">
        <v>7</v>
      </c>
      <c r="K7317" s="87">
        <v>0</v>
      </c>
      <c r="L7317" s="87">
        <v>0</v>
      </c>
      <c r="M7317" s="87">
        <v>0</v>
      </c>
      <c r="N7317" s="25">
        <v>0</v>
      </c>
      <c r="O7317" s="32">
        <v>0.33040580000000003</v>
      </c>
      <c r="P7317" s="82" t="s">
        <v>99</v>
      </c>
    </row>
    <row r="7318" spans="1:16" ht="96" x14ac:dyDescent="0.25">
      <c r="A7318" s="19">
        <v>43505</v>
      </c>
      <c r="B7318" s="19">
        <v>43505</v>
      </c>
      <c r="C7318" s="82">
        <v>2019</v>
      </c>
      <c r="D7318" s="82" t="s">
        <v>115</v>
      </c>
      <c r="E7318" s="82" t="s">
        <v>116</v>
      </c>
      <c r="F7318" s="36" t="s">
        <v>51</v>
      </c>
      <c r="G7318" s="82" t="s">
        <v>1042</v>
      </c>
      <c r="H7318" s="82" t="s">
        <v>9869</v>
      </c>
      <c r="I7318" s="87">
        <v>0</v>
      </c>
      <c r="J7318" s="21">
        <v>2</v>
      </c>
      <c r="K7318" s="87">
        <v>1</v>
      </c>
      <c r="L7318" s="87">
        <v>0</v>
      </c>
      <c r="M7318" s="87">
        <v>0</v>
      </c>
      <c r="N7318" s="25">
        <v>0</v>
      </c>
      <c r="O7318" s="32">
        <v>4.9393607076175297</v>
      </c>
      <c r="P7318" s="82" t="s">
        <v>99</v>
      </c>
    </row>
    <row r="7319" spans="1:16" ht="72" x14ac:dyDescent="0.25">
      <c r="A7319" s="19">
        <v>43506</v>
      </c>
      <c r="B7319" s="19">
        <v>43506</v>
      </c>
      <c r="C7319" s="82">
        <v>2019</v>
      </c>
      <c r="D7319" s="82" t="s">
        <v>13</v>
      </c>
      <c r="E7319" s="82" t="s">
        <v>112</v>
      </c>
      <c r="F7319" s="36" t="s">
        <v>165</v>
      </c>
      <c r="G7319" s="82" t="s">
        <v>3544</v>
      </c>
      <c r="H7319" s="82" t="s">
        <v>9870</v>
      </c>
      <c r="I7319" s="87">
        <v>0</v>
      </c>
      <c r="J7319" s="21">
        <v>120</v>
      </c>
      <c r="K7319" s="87">
        <v>1</v>
      </c>
      <c r="L7319" s="87">
        <v>0</v>
      </c>
      <c r="M7319" s="87">
        <v>0</v>
      </c>
      <c r="N7319" s="25">
        <v>1</v>
      </c>
      <c r="O7319" s="32">
        <v>6.0500000000000007E-3</v>
      </c>
      <c r="P7319" s="82" t="s">
        <v>99</v>
      </c>
    </row>
    <row r="7320" spans="1:16" ht="60" x14ac:dyDescent="0.25">
      <c r="A7320" s="19">
        <v>43506</v>
      </c>
      <c r="B7320" s="19">
        <v>43506</v>
      </c>
      <c r="C7320" s="82">
        <v>2019</v>
      </c>
      <c r="D7320" s="82" t="s">
        <v>115</v>
      </c>
      <c r="E7320" s="82" t="s">
        <v>116</v>
      </c>
      <c r="F7320" s="36" t="s">
        <v>51</v>
      </c>
      <c r="G7320" s="82" t="s">
        <v>8919</v>
      </c>
      <c r="H7320" s="82" t="s">
        <v>9871</v>
      </c>
      <c r="I7320" s="87">
        <v>2</v>
      </c>
      <c r="J7320" s="21">
        <v>2</v>
      </c>
      <c r="K7320" s="87">
        <v>0</v>
      </c>
      <c r="L7320" s="87">
        <v>0</v>
      </c>
      <c r="M7320" s="87">
        <v>0</v>
      </c>
      <c r="N7320" s="25">
        <v>0</v>
      </c>
      <c r="O7320" s="32">
        <v>4.93897570761753</v>
      </c>
      <c r="P7320" s="82" t="s">
        <v>99</v>
      </c>
    </row>
    <row r="7321" spans="1:16" ht="60" x14ac:dyDescent="0.25">
      <c r="A7321" s="19">
        <v>43506</v>
      </c>
      <c r="B7321" s="19">
        <v>43506</v>
      </c>
      <c r="C7321" s="82">
        <v>2019</v>
      </c>
      <c r="D7321" s="82" t="s">
        <v>13</v>
      </c>
      <c r="E7321" s="82" t="s">
        <v>149</v>
      </c>
      <c r="F7321" s="36" t="s">
        <v>155</v>
      </c>
      <c r="G7321" s="82" t="s">
        <v>5552</v>
      </c>
      <c r="H7321" s="82" t="s">
        <v>9872</v>
      </c>
      <c r="I7321" s="87">
        <v>0</v>
      </c>
      <c r="J7321" s="21">
        <v>50</v>
      </c>
      <c r="K7321" s="87">
        <v>0</v>
      </c>
      <c r="L7321" s="87">
        <v>0</v>
      </c>
      <c r="M7321" s="87">
        <v>0</v>
      </c>
      <c r="N7321" s="25">
        <v>0</v>
      </c>
      <c r="O7321" s="32">
        <v>0</v>
      </c>
      <c r="P7321" s="82" t="s">
        <v>99</v>
      </c>
    </row>
    <row r="7322" spans="1:16" ht="72" x14ac:dyDescent="0.25">
      <c r="A7322" s="19">
        <v>43506</v>
      </c>
      <c r="B7322" s="19">
        <v>43506</v>
      </c>
      <c r="C7322" s="82">
        <v>2019</v>
      </c>
      <c r="D7322" s="82" t="s">
        <v>115</v>
      </c>
      <c r="E7322" s="82" t="s">
        <v>116</v>
      </c>
      <c r="F7322" s="36" t="s">
        <v>19</v>
      </c>
      <c r="G7322" s="82" t="s">
        <v>1282</v>
      </c>
      <c r="H7322" s="82" t="s">
        <v>9873</v>
      </c>
      <c r="I7322" s="87">
        <v>0</v>
      </c>
      <c r="J7322" s="21">
        <v>9</v>
      </c>
      <c r="K7322" s="87">
        <v>0</v>
      </c>
      <c r="L7322" s="87">
        <v>0</v>
      </c>
      <c r="M7322" s="87">
        <v>0</v>
      </c>
      <c r="N7322" s="25">
        <v>0</v>
      </c>
      <c r="O7322" s="32">
        <v>0.48059210000000002</v>
      </c>
      <c r="P7322" s="82" t="s">
        <v>99</v>
      </c>
    </row>
    <row r="7323" spans="1:16" ht="60" x14ac:dyDescent="0.25">
      <c r="A7323" s="19">
        <v>43507</v>
      </c>
      <c r="B7323" s="19">
        <v>43507</v>
      </c>
      <c r="C7323" s="82">
        <v>2019</v>
      </c>
      <c r="D7323" s="82" t="s">
        <v>115</v>
      </c>
      <c r="E7323" s="82" t="s">
        <v>116</v>
      </c>
      <c r="F7323" s="36" t="s">
        <v>155</v>
      </c>
      <c r="G7323" s="82" t="s">
        <v>6275</v>
      </c>
      <c r="H7323" s="82" t="s">
        <v>9874</v>
      </c>
      <c r="I7323" s="87">
        <v>0</v>
      </c>
      <c r="J7323" s="21">
        <v>10</v>
      </c>
      <c r="K7323" s="87">
        <v>0</v>
      </c>
      <c r="L7323" s="87">
        <v>0</v>
      </c>
      <c r="M7323" s="87">
        <v>0</v>
      </c>
      <c r="N7323" s="25">
        <v>0</v>
      </c>
      <c r="O7323" s="32">
        <v>2.7933169999999997E-2</v>
      </c>
      <c r="P7323" s="82" t="s">
        <v>99</v>
      </c>
    </row>
    <row r="7324" spans="1:16" ht="60" x14ac:dyDescent="0.25">
      <c r="A7324" s="19">
        <v>43508</v>
      </c>
      <c r="B7324" s="19">
        <v>43508</v>
      </c>
      <c r="C7324" s="82">
        <v>2019</v>
      </c>
      <c r="D7324" s="82" t="s">
        <v>115</v>
      </c>
      <c r="E7324" s="82" t="s">
        <v>116</v>
      </c>
      <c r="F7324" s="36" t="s">
        <v>78</v>
      </c>
      <c r="G7324" s="82" t="s">
        <v>9875</v>
      </c>
      <c r="H7324" s="82" t="s">
        <v>9876</v>
      </c>
      <c r="I7324" s="87">
        <v>0</v>
      </c>
      <c r="J7324" s="21">
        <v>32</v>
      </c>
      <c r="K7324" s="87">
        <v>0</v>
      </c>
      <c r="L7324" s="87">
        <v>0</v>
      </c>
      <c r="M7324" s="87">
        <v>0</v>
      </c>
      <c r="N7324" s="25">
        <v>0</v>
      </c>
      <c r="O7324" s="32">
        <v>0.24490000000000001</v>
      </c>
      <c r="P7324" s="82" t="s">
        <v>99</v>
      </c>
    </row>
    <row r="7325" spans="1:16" ht="48" x14ac:dyDescent="0.25">
      <c r="A7325" s="19">
        <v>43508</v>
      </c>
      <c r="B7325" s="19">
        <v>43508</v>
      </c>
      <c r="C7325" s="82">
        <v>2019</v>
      </c>
      <c r="D7325" s="82" t="s">
        <v>115</v>
      </c>
      <c r="E7325" s="82" t="s">
        <v>116</v>
      </c>
      <c r="F7325" s="36" t="s">
        <v>69</v>
      </c>
      <c r="G7325" s="82" t="s">
        <v>355</v>
      </c>
      <c r="H7325" s="82" t="s">
        <v>9877</v>
      </c>
      <c r="I7325" s="87">
        <v>1</v>
      </c>
      <c r="J7325" s="21">
        <v>4</v>
      </c>
      <c r="K7325" s="87">
        <v>0</v>
      </c>
      <c r="L7325" s="87">
        <v>0</v>
      </c>
      <c r="M7325" s="87">
        <v>0</v>
      </c>
      <c r="N7325" s="25">
        <v>0</v>
      </c>
      <c r="O7325" s="32">
        <v>2.1003169999999998E-2</v>
      </c>
      <c r="P7325" s="82" t="s">
        <v>99</v>
      </c>
    </row>
    <row r="7326" spans="1:16" ht="60" x14ac:dyDescent="0.25">
      <c r="A7326" s="19">
        <v>43509</v>
      </c>
      <c r="B7326" s="19">
        <v>43509</v>
      </c>
      <c r="C7326" s="82">
        <v>2019</v>
      </c>
      <c r="D7326" s="82" t="s">
        <v>115</v>
      </c>
      <c r="E7326" s="82" t="s">
        <v>116</v>
      </c>
      <c r="F7326" s="36" t="s">
        <v>75</v>
      </c>
      <c r="G7326" s="82" t="s">
        <v>379</v>
      </c>
      <c r="H7326" s="82" t="s">
        <v>9878</v>
      </c>
      <c r="I7326" s="87">
        <v>1</v>
      </c>
      <c r="J7326" s="21">
        <v>8</v>
      </c>
      <c r="K7326" s="87">
        <v>0</v>
      </c>
      <c r="L7326" s="87">
        <v>0</v>
      </c>
      <c r="M7326" s="87">
        <v>0</v>
      </c>
      <c r="N7326" s="25">
        <v>0</v>
      </c>
      <c r="O7326" s="32">
        <v>7.8341999999999995E-2</v>
      </c>
      <c r="P7326" s="82" t="s">
        <v>99</v>
      </c>
    </row>
    <row r="7327" spans="1:16" ht="96" x14ac:dyDescent="0.25">
      <c r="A7327" s="19">
        <v>43509</v>
      </c>
      <c r="B7327" s="19">
        <v>43509</v>
      </c>
      <c r="C7327" s="82">
        <v>2019</v>
      </c>
      <c r="D7327" s="82" t="s">
        <v>13</v>
      </c>
      <c r="E7327" s="11" t="s">
        <v>149</v>
      </c>
      <c r="F7327" s="82" t="s">
        <v>97</v>
      </c>
      <c r="G7327" s="82" t="s">
        <v>9879</v>
      </c>
      <c r="H7327" s="82" t="s">
        <v>9880</v>
      </c>
      <c r="I7327" s="87">
        <v>0</v>
      </c>
      <c r="J7327" s="21">
        <v>30</v>
      </c>
      <c r="K7327" s="87">
        <v>0</v>
      </c>
      <c r="L7327" s="87">
        <v>0</v>
      </c>
      <c r="M7327" s="87">
        <v>0</v>
      </c>
      <c r="N7327" s="25">
        <v>0</v>
      </c>
      <c r="O7327" s="32">
        <v>0</v>
      </c>
      <c r="P7327" s="82" t="s">
        <v>99</v>
      </c>
    </row>
    <row r="7328" spans="1:16" ht="60" x14ac:dyDescent="0.25">
      <c r="A7328" s="19">
        <v>43511</v>
      </c>
      <c r="B7328" s="19">
        <v>43511</v>
      </c>
      <c r="C7328" s="82">
        <v>2019</v>
      </c>
      <c r="D7328" s="82" t="s">
        <v>115</v>
      </c>
      <c r="E7328" s="11" t="s">
        <v>352</v>
      </c>
      <c r="F7328" s="36" t="s">
        <v>598</v>
      </c>
      <c r="G7328" s="82" t="s">
        <v>1246</v>
      </c>
      <c r="H7328" s="82" t="s">
        <v>9881</v>
      </c>
      <c r="I7328" s="87">
        <v>0</v>
      </c>
      <c r="J7328" s="21">
        <v>8</v>
      </c>
      <c r="K7328" s="87">
        <v>0</v>
      </c>
      <c r="L7328" s="87">
        <v>0</v>
      </c>
      <c r="M7328" s="87">
        <v>0</v>
      </c>
      <c r="N7328" s="25">
        <v>0</v>
      </c>
      <c r="O7328" s="32">
        <v>7.9200000000000017E-3</v>
      </c>
      <c r="P7328" s="82" t="s">
        <v>99</v>
      </c>
    </row>
    <row r="7329" spans="1:16" ht="60" x14ac:dyDescent="0.25">
      <c r="A7329" s="19">
        <v>43513</v>
      </c>
      <c r="B7329" s="19">
        <v>43513</v>
      </c>
      <c r="C7329" s="82">
        <v>2019</v>
      </c>
      <c r="D7329" s="82" t="s">
        <v>115</v>
      </c>
      <c r="E7329" s="82" t="s">
        <v>352</v>
      </c>
      <c r="F7329" s="82" t="s">
        <v>253</v>
      </c>
      <c r="G7329" s="82" t="s">
        <v>1299</v>
      </c>
      <c r="H7329" s="82" t="s">
        <v>9882</v>
      </c>
      <c r="I7329" s="87">
        <v>3</v>
      </c>
      <c r="J7329" s="21">
        <v>9</v>
      </c>
      <c r="K7329" s="87">
        <v>0</v>
      </c>
      <c r="L7329" s="87">
        <v>0</v>
      </c>
      <c r="M7329" s="87">
        <v>0</v>
      </c>
      <c r="N7329" s="25">
        <v>0</v>
      </c>
      <c r="O7329" s="32">
        <v>5.9400000000000008E-3</v>
      </c>
      <c r="P7329" s="82" t="s">
        <v>99</v>
      </c>
    </row>
    <row r="7330" spans="1:16" ht="60" x14ac:dyDescent="0.25">
      <c r="A7330" s="19">
        <v>43514</v>
      </c>
      <c r="B7330" s="19">
        <v>43514</v>
      </c>
      <c r="C7330" s="82">
        <v>2019</v>
      </c>
      <c r="D7330" s="82" t="s">
        <v>115</v>
      </c>
      <c r="E7330" s="82" t="s">
        <v>116</v>
      </c>
      <c r="F7330" s="36" t="s">
        <v>65</v>
      </c>
      <c r="G7330" s="82" t="s">
        <v>65</v>
      </c>
      <c r="H7330" s="82" t="s">
        <v>9883</v>
      </c>
      <c r="I7330" s="87">
        <v>2</v>
      </c>
      <c r="J7330" s="21">
        <v>6</v>
      </c>
      <c r="K7330" s="87">
        <v>0</v>
      </c>
      <c r="L7330" s="87">
        <v>0</v>
      </c>
      <c r="M7330" s="87">
        <v>0</v>
      </c>
      <c r="N7330" s="25">
        <v>0</v>
      </c>
      <c r="O7330" s="32">
        <v>0.96143796190150477</v>
      </c>
      <c r="P7330" s="82" t="s">
        <v>99</v>
      </c>
    </row>
    <row r="7331" spans="1:16" ht="72" x14ac:dyDescent="0.25">
      <c r="A7331" s="19">
        <v>43514</v>
      </c>
      <c r="B7331" s="19">
        <v>43514</v>
      </c>
      <c r="C7331" s="82">
        <v>2019</v>
      </c>
      <c r="D7331" s="82" t="s">
        <v>115</v>
      </c>
      <c r="E7331" s="82" t="s">
        <v>116</v>
      </c>
      <c r="F7331" s="82" t="s">
        <v>15</v>
      </c>
      <c r="G7331" s="82" t="s">
        <v>5323</v>
      </c>
      <c r="H7331" s="82" t="s">
        <v>9884</v>
      </c>
      <c r="I7331" s="87">
        <v>0</v>
      </c>
      <c r="J7331" s="21">
        <v>11</v>
      </c>
      <c r="K7331" s="87">
        <v>0</v>
      </c>
      <c r="L7331" s="87">
        <v>0</v>
      </c>
      <c r="M7331" s="87">
        <v>0</v>
      </c>
      <c r="N7331" s="25">
        <v>0</v>
      </c>
      <c r="O7331" s="32">
        <v>0.83671833837209308</v>
      </c>
      <c r="P7331" s="82" t="s">
        <v>99</v>
      </c>
    </row>
    <row r="7332" spans="1:16" ht="48" x14ac:dyDescent="0.25">
      <c r="A7332" s="19">
        <v>43514</v>
      </c>
      <c r="B7332" s="19">
        <v>43514</v>
      </c>
      <c r="C7332" s="82">
        <v>2019</v>
      </c>
      <c r="D7332" s="82" t="s">
        <v>115</v>
      </c>
      <c r="E7332" s="11" t="s">
        <v>116</v>
      </c>
      <c r="F7332" s="36" t="s">
        <v>189</v>
      </c>
      <c r="G7332" s="82" t="s">
        <v>9885</v>
      </c>
      <c r="H7332" s="82" t="s">
        <v>9886</v>
      </c>
      <c r="I7332" s="87">
        <v>5</v>
      </c>
      <c r="J7332" s="21">
        <v>35</v>
      </c>
      <c r="K7332" s="87">
        <v>0</v>
      </c>
      <c r="L7332" s="87">
        <v>0</v>
      </c>
      <c r="M7332" s="87">
        <v>0</v>
      </c>
      <c r="N7332" s="25">
        <v>0</v>
      </c>
      <c r="O7332" s="32">
        <v>0.71411999999999998</v>
      </c>
      <c r="P7332" s="82" t="s">
        <v>99</v>
      </c>
    </row>
    <row r="7333" spans="1:16" ht="96" x14ac:dyDescent="0.25">
      <c r="A7333" s="19">
        <v>43514</v>
      </c>
      <c r="B7333" s="19">
        <v>43514</v>
      </c>
      <c r="C7333" s="82">
        <v>2019</v>
      </c>
      <c r="D7333" s="82" t="s">
        <v>104</v>
      </c>
      <c r="E7333" s="82" t="s">
        <v>276</v>
      </c>
      <c r="F7333" s="36" t="s">
        <v>28</v>
      </c>
      <c r="G7333" s="82" t="s">
        <v>698</v>
      </c>
      <c r="H7333" s="82" t="s">
        <v>9887</v>
      </c>
      <c r="I7333" s="87">
        <v>0</v>
      </c>
      <c r="J7333" s="21">
        <v>54</v>
      </c>
      <c r="K7333" s="87">
        <v>0</v>
      </c>
      <c r="L7333" s="87">
        <v>0</v>
      </c>
      <c r="M7333" s="87">
        <v>0</v>
      </c>
      <c r="N7333" s="25">
        <v>0</v>
      </c>
      <c r="O7333" s="32">
        <v>0</v>
      </c>
      <c r="P7333" s="82" t="s">
        <v>99</v>
      </c>
    </row>
    <row r="7334" spans="1:16" ht="36" x14ac:dyDescent="0.25">
      <c r="A7334" s="19">
        <v>43515</v>
      </c>
      <c r="B7334" s="19">
        <v>43515</v>
      </c>
      <c r="C7334" s="82">
        <v>2019</v>
      </c>
      <c r="D7334" s="11" t="s">
        <v>115</v>
      </c>
      <c r="E7334" s="82" t="s">
        <v>350</v>
      </c>
      <c r="F7334" s="36" t="s">
        <v>165</v>
      </c>
      <c r="G7334" s="82" t="s">
        <v>8866</v>
      </c>
      <c r="H7334" s="82" t="s">
        <v>9888</v>
      </c>
      <c r="I7334" s="87">
        <v>1</v>
      </c>
      <c r="J7334" s="21">
        <v>1</v>
      </c>
      <c r="K7334" s="87">
        <v>0</v>
      </c>
      <c r="L7334" s="87">
        <v>0</v>
      </c>
      <c r="M7334" s="87">
        <v>0</v>
      </c>
      <c r="N7334" s="25">
        <v>0</v>
      </c>
      <c r="O7334" s="32">
        <v>0</v>
      </c>
      <c r="P7334" s="82" t="s">
        <v>99</v>
      </c>
    </row>
    <row r="7335" spans="1:16" ht="96" x14ac:dyDescent="0.25">
      <c r="A7335" s="19">
        <v>43516</v>
      </c>
      <c r="B7335" s="19">
        <v>43520</v>
      </c>
      <c r="C7335" s="82">
        <v>2019</v>
      </c>
      <c r="D7335" s="82" t="s">
        <v>34</v>
      </c>
      <c r="E7335" s="82" t="s">
        <v>8517</v>
      </c>
      <c r="F7335" s="36" t="s">
        <v>47</v>
      </c>
      <c r="G7335" s="82" t="s">
        <v>9889</v>
      </c>
      <c r="H7335" s="82" t="s">
        <v>9890</v>
      </c>
      <c r="I7335" s="87">
        <v>0</v>
      </c>
      <c r="J7335" s="21">
        <v>9207</v>
      </c>
      <c r="K7335" s="87">
        <v>0</v>
      </c>
      <c r="L7335" s="87">
        <v>0</v>
      </c>
      <c r="M7335" s="87">
        <v>0</v>
      </c>
      <c r="N7335" s="25">
        <v>0</v>
      </c>
      <c r="O7335" s="32">
        <v>8.8763350448000011</v>
      </c>
      <c r="P7335" s="82" t="s">
        <v>298</v>
      </c>
    </row>
    <row r="7336" spans="1:16" ht="108" x14ac:dyDescent="0.25">
      <c r="A7336" s="19">
        <v>43517</v>
      </c>
      <c r="B7336" s="19">
        <v>43517</v>
      </c>
      <c r="C7336" s="82">
        <v>2019</v>
      </c>
      <c r="D7336" s="82" t="s">
        <v>13</v>
      </c>
      <c r="E7336" s="82" t="s">
        <v>125</v>
      </c>
      <c r="F7336" s="36" t="s">
        <v>155</v>
      </c>
      <c r="G7336" s="82" t="s">
        <v>5552</v>
      </c>
      <c r="H7336" s="82" t="s">
        <v>9891</v>
      </c>
      <c r="I7336" s="87">
        <v>0</v>
      </c>
      <c r="J7336" s="21">
        <v>2</v>
      </c>
      <c r="K7336" s="87">
        <v>0</v>
      </c>
      <c r="L7336" s="87">
        <v>0</v>
      </c>
      <c r="M7336" s="87">
        <v>0</v>
      </c>
      <c r="N7336" s="25">
        <v>0</v>
      </c>
      <c r="O7336" s="32">
        <v>2.7578100000000001E-2</v>
      </c>
      <c r="P7336" s="82" t="s">
        <v>99</v>
      </c>
    </row>
    <row r="7337" spans="1:16" ht="60" x14ac:dyDescent="0.25">
      <c r="A7337" s="19">
        <v>43519</v>
      </c>
      <c r="B7337" s="19">
        <v>43519</v>
      </c>
      <c r="C7337" s="82">
        <v>2019</v>
      </c>
      <c r="D7337" s="82" t="s">
        <v>115</v>
      </c>
      <c r="E7337" s="82" t="s">
        <v>116</v>
      </c>
      <c r="F7337" s="36" t="s">
        <v>51</v>
      </c>
      <c r="G7337" s="82" t="s">
        <v>9259</v>
      </c>
      <c r="H7337" s="82" t="s">
        <v>9892</v>
      </c>
      <c r="I7337" s="87">
        <v>0</v>
      </c>
      <c r="J7337" s="21">
        <v>10</v>
      </c>
      <c r="K7337" s="87">
        <v>0</v>
      </c>
      <c r="L7337" s="87">
        <v>0</v>
      </c>
      <c r="M7337" s="87">
        <v>0</v>
      </c>
      <c r="N7337" s="25">
        <v>0</v>
      </c>
      <c r="O7337" s="32">
        <v>0.20739170000000001</v>
      </c>
      <c r="P7337" s="82" t="s">
        <v>99</v>
      </c>
    </row>
    <row r="7338" spans="1:16" ht="84" x14ac:dyDescent="0.25">
      <c r="A7338" s="19">
        <v>43524</v>
      </c>
      <c r="B7338" s="19">
        <v>43524</v>
      </c>
      <c r="C7338" s="82">
        <v>2019</v>
      </c>
      <c r="D7338" s="82" t="s">
        <v>115</v>
      </c>
      <c r="E7338" s="82" t="s">
        <v>116</v>
      </c>
      <c r="F7338" s="36" t="s">
        <v>15</v>
      </c>
      <c r="G7338" s="82" t="s">
        <v>9362</v>
      </c>
      <c r="H7338" s="82" t="s">
        <v>9893</v>
      </c>
      <c r="I7338" s="87">
        <v>0</v>
      </c>
      <c r="J7338" s="21">
        <v>7</v>
      </c>
      <c r="K7338" s="87">
        <v>0</v>
      </c>
      <c r="L7338" s="87">
        <v>0</v>
      </c>
      <c r="M7338" s="87">
        <v>0</v>
      </c>
      <c r="N7338" s="25">
        <v>0</v>
      </c>
      <c r="O7338" s="32">
        <v>0.59823169999999992</v>
      </c>
      <c r="P7338" s="82" t="s">
        <v>99</v>
      </c>
    </row>
    <row r="7339" spans="1:16" ht="300" x14ac:dyDescent="0.25">
      <c r="A7339" s="19">
        <v>43510</v>
      </c>
      <c r="B7339" s="19">
        <v>43525</v>
      </c>
      <c r="C7339" s="82">
        <v>2019</v>
      </c>
      <c r="D7339" s="82" t="s">
        <v>13</v>
      </c>
      <c r="E7339" s="82" t="s">
        <v>112</v>
      </c>
      <c r="F7339" s="36" t="s">
        <v>162</v>
      </c>
      <c r="G7339" s="82" t="s">
        <v>9445</v>
      </c>
      <c r="H7339" s="82" t="s">
        <v>9894</v>
      </c>
      <c r="I7339" s="87">
        <v>0</v>
      </c>
      <c r="J7339" s="21">
        <v>0</v>
      </c>
      <c r="K7339" s="87">
        <v>0</v>
      </c>
      <c r="L7339" s="87">
        <v>0</v>
      </c>
      <c r="M7339" s="87">
        <v>0</v>
      </c>
      <c r="N7339" s="25">
        <v>0</v>
      </c>
      <c r="O7339" s="32">
        <v>0</v>
      </c>
      <c r="P7339" s="82" t="s">
        <v>99</v>
      </c>
    </row>
    <row r="7340" spans="1:16" ht="72" x14ac:dyDescent="0.25">
      <c r="A7340" s="19">
        <v>43527</v>
      </c>
      <c r="B7340" s="19">
        <v>43527</v>
      </c>
      <c r="C7340" s="82">
        <v>2019</v>
      </c>
      <c r="D7340" s="82" t="s">
        <v>115</v>
      </c>
      <c r="E7340" s="82" t="s">
        <v>116</v>
      </c>
      <c r="F7340" s="36" t="s">
        <v>165</v>
      </c>
      <c r="G7340" s="82" t="s">
        <v>1030</v>
      </c>
      <c r="H7340" s="82" t="s">
        <v>9895</v>
      </c>
      <c r="I7340" s="87">
        <v>0</v>
      </c>
      <c r="J7340" s="21">
        <v>12</v>
      </c>
      <c r="K7340" s="87">
        <v>0</v>
      </c>
      <c r="L7340" s="87">
        <v>0</v>
      </c>
      <c r="M7340" s="87">
        <v>0</v>
      </c>
      <c r="N7340" s="25">
        <v>0</v>
      </c>
      <c r="O7340" s="32">
        <v>2.35E-2</v>
      </c>
      <c r="P7340" s="82" t="s">
        <v>99</v>
      </c>
    </row>
    <row r="7341" spans="1:16" ht="108" x14ac:dyDescent="0.25">
      <c r="A7341" s="19">
        <v>43527</v>
      </c>
      <c r="B7341" s="19">
        <v>43527</v>
      </c>
      <c r="C7341" s="82">
        <v>2019</v>
      </c>
      <c r="D7341" s="82" t="s">
        <v>115</v>
      </c>
      <c r="E7341" s="82" t="s">
        <v>116</v>
      </c>
      <c r="F7341" s="36" t="s">
        <v>162</v>
      </c>
      <c r="G7341" s="82" t="s">
        <v>9896</v>
      </c>
      <c r="H7341" s="82" t="s">
        <v>9897</v>
      </c>
      <c r="I7341" s="87">
        <v>0</v>
      </c>
      <c r="J7341" s="21">
        <v>7</v>
      </c>
      <c r="K7341" s="87">
        <v>0</v>
      </c>
      <c r="L7341" s="87">
        <v>0</v>
      </c>
      <c r="M7341" s="87">
        <v>0</v>
      </c>
      <c r="N7341" s="25">
        <v>0</v>
      </c>
      <c r="O7341" s="32">
        <v>0.71411999999999998</v>
      </c>
      <c r="P7341" s="82" t="s">
        <v>99</v>
      </c>
    </row>
    <row r="7342" spans="1:16" ht="60" x14ac:dyDescent="0.25">
      <c r="A7342" s="19">
        <v>43528</v>
      </c>
      <c r="B7342" s="19">
        <v>43528</v>
      </c>
      <c r="C7342" s="82">
        <v>2019</v>
      </c>
      <c r="D7342" s="82" t="s">
        <v>115</v>
      </c>
      <c r="E7342" s="82" t="s">
        <v>116</v>
      </c>
      <c r="F7342" s="36" t="s">
        <v>75</v>
      </c>
      <c r="G7342" s="82" t="s">
        <v>272</v>
      </c>
      <c r="H7342" s="82" t="s">
        <v>9898</v>
      </c>
      <c r="I7342" s="87">
        <v>1</v>
      </c>
      <c r="J7342" s="21">
        <v>23</v>
      </c>
      <c r="K7342" s="87">
        <v>0</v>
      </c>
      <c r="L7342" s="87">
        <v>0</v>
      </c>
      <c r="M7342" s="87">
        <v>0</v>
      </c>
      <c r="N7342" s="25">
        <v>0</v>
      </c>
      <c r="O7342" s="32">
        <v>0.7359</v>
      </c>
      <c r="P7342" s="82" t="s">
        <v>99</v>
      </c>
    </row>
    <row r="7343" spans="1:16" ht="48" x14ac:dyDescent="0.25">
      <c r="A7343" s="19">
        <v>43528</v>
      </c>
      <c r="B7343" s="19">
        <v>43528</v>
      </c>
      <c r="C7343" s="82">
        <v>2019</v>
      </c>
      <c r="D7343" s="82" t="s">
        <v>115</v>
      </c>
      <c r="E7343" s="82" t="s">
        <v>116</v>
      </c>
      <c r="F7343" s="36" t="s">
        <v>19</v>
      </c>
      <c r="G7343" s="82" t="s">
        <v>9899</v>
      </c>
      <c r="H7343" s="82" t="s">
        <v>9900</v>
      </c>
      <c r="I7343" s="87">
        <v>1</v>
      </c>
      <c r="J7343" s="21">
        <v>10</v>
      </c>
      <c r="K7343" s="87">
        <v>0</v>
      </c>
      <c r="L7343" s="87">
        <v>0</v>
      </c>
      <c r="M7343" s="87">
        <v>0</v>
      </c>
      <c r="N7343" s="25">
        <v>0</v>
      </c>
      <c r="O7343" s="32">
        <v>0.18924170000000001</v>
      </c>
      <c r="P7343" s="82" t="s">
        <v>99</v>
      </c>
    </row>
    <row r="7344" spans="1:16" ht="60" x14ac:dyDescent="0.25">
      <c r="A7344" s="19">
        <v>43529</v>
      </c>
      <c r="B7344" s="19">
        <v>43529</v>
      </c>
      <c r="C7344" s="82">
        <v>2019</v>
      </c>
      <c r="D7344" s="82" t="s">
        <v>115</v>
      </c>
      <c r="E7344" s="82" t="s">
        <v>169</v>
      </c>
      <c r="F7344" s="36" t="s">
        <v>165</v>
      </c>
      <c r="G7344" s="82" t="s">
        <v>8550</v>
      </c>
      <c r="H7344" s="82" t="s">
        <v>9901</v>
      </c>
      <c r="I7344" s="87">
        <v>0</v>
      </c>
      <c r="J7344" s="21">
        <v>8</v>
      </c>
      <c r="K7344" s="87">
        <v>0</v>
      </c>
      <c r="L7344" s="87">
        <v>0</v>
      </c>
      <c r="M7344" s="87">
        <v>0</v>
      </c>
      <c r="N7344" s="25">
        <v>0</v>
      </c>
      <c r="O7344" s="32">
        <v>2.9700000000000004E-3</v>
      </c>
      <c r="P7344" s="82" t="s">
        <v>99</v>
      </c>
    </row>
    <row r="7345" spans="1:16" ht="48" x14ac:dyDescent="0.25">
      <c r="A7345" s="19">
        <v>43529</v>
      </c>
      <c r="B7345" s="19">
        <v>43529</v>
      </c>
      <c r="C7345" s="82">
        <v>2019</v>
      </c>
      <c r="D7345" s="82" t="s">
        <v>109</v>
      </c>
      <c r="E7345" s="82" t="s">
        <v>146</v>
      </c>
      <c r="F7345" s="36" t="s">
        <v>15</v>
      </c>
      <c r="G7345" s="82" t="s">
        <v>9902</v>
      </c>
      <c r="H7345" s="82" t="s">
        <v>9903</v>
      </c>
      <c r="I7345" s="87">
        <v>3</v>
      </c>
      <c r="J7345" s="21">
        <v>8</v>
      </c>
      <c r="K7345" s="87">
        <v>0</v>
      </c>
      <c r="L7345" s="87">
        <v>0</v>
      </c>
      <c r="M7345" s="87">
        <v>0</v>
      </c>
      <c r="N7345" s="25">
        <v>0</v>
      </c>
      <c r="O7345" s="32">
        <v>0</v>
      </c>
      <c r="P7345" s="82" t="s">
        <v>99</v>
      </c>
    </row>
    <row r="7346" spans="1:16" ht="132" x14ac:dyDescent="0.25">
      <c r="A7346" s="19">
        <v>43529</v>
      </c>
      <c r="B7346" s="19">
        <v>43529</v>
      </c>
      <c r="C7346" s="82">
        <v>2019</v>
      </c>
      <c r="D7346" s="82" t="s">
        <v>115</v>
      </c>
      <c r="E7346" s="82" t="s">
        <v>116</v>
      </c>
      <c r="F7346" s="36" t="s">
        <v>55</v>
      </c>
      <c r="G7346" s="82" t="s">
        <v>9904</v>
      </c>
      <c r="H7346" s="82" t="s">
        <v>9905</v>
      </c>
      <c r="I7346" s="87">
        <v>0</v>
      </c>
      <c r="J7346" s="21">
        <v>5</v>
      </c>
      <c r="K7346" s="87">
        <v>0</v>
      </c>
      <c r="L7346" s="87">
        <v>0</v>
      </c>
      <c r="M7346" s="87">
        <v>0</v>
      </c>
      <c r="N7346" s="25">
        <v>0</v>
      </c>
      <c r="O7346" s="32">
        <v>0.18528170000000002</v>
      </c>
      <c r="P7346" s="82" t="s">
        <v>99</v>
      </c>
    </row>
    <row r="7347" spans="1:16" ht="96" x14ac:dyDescent="0.25">
      <c r="A7347" s="19">
        <v>43531</v>
      </c>
      <c r="B7347" s="19">
        <v>43531</v>
      </c>
      <c r="C7347" s="82">
        <v>2019</v>
      </c>
      <c r="D7347" s="82" t="s">
        <v>115</v>
      </c>
      <c r="E7347" s="82" t="s">
        <v>116</v>
      </c>
      <c r="F7347" s="36" t="s">
        <v>55</v>
      </c>
      <c r="G7347" s="82" t="s">
        <v>2060</v>
      </c>
      <c r="H7347" s="82" t="s">
        <v>9906</v>
      </c>
      <c r="I7347" s="87">
        <v>0</v>
      </c>
      <c r="J7347" s="21">
        <v>5</v>
      </c>
      <c r="K7347" s="87">
        <v>0</v>
      </c>
      <c r="L7347" s="87">
        <v>0</v>
      </c>
      <c r="M7347" s="87">
        <v>0</v>
      </c>
      <c r="N7347" s="25">
        <v>0</v>
      </c>
      <c r="O7347" s="32">
        <v>0.35694999999999999</v>
      </c>
      <c r="P7347" s="82" t="s">
        <v>99</v>
      </c>
    </row>
    <row r="7348" spans="1:16" ht="72" x14ac:dyDescent="0.25">
      <c r="A7348" s="19">
        <v>43532</v>
      </c>
      <c r="B7348" s="19">
        <v>43532</v>
      </c>
      <c r="C7348" s="82">
        <v>2019</v>
      </c>
      <c r="D7348" s="82" t="s">
        <v>13</v>
      </c>
      <c r="E7348" s="82" t="s">
        <v>112</v>
      </c>
      <c r="F7348" s="36" t="s">
        <v>97</v>
      </c>
      <c r="G7348" s="82" t="s">
        <v>97</v>
      </c>
      <c r="H7348" s="82" t="s">
        <v>9907</v>
      </c>
      <c r="I7348" s="87">
        <v>3</v>
      </c>
      <c r="J7348" s="21">
        <v>5</v>
      </c>
      <c r="K7348" s="87">
        <v>0</v>
      </c>
      <c r="L7348" s="87">
        <v>0</v>
      </c>
      <c r="M7348" s="87">
        <v>0</v>
      </c>
      <c r="N7348" s="25">
        <v>0</v>
      </c>
      <c r="O7348" s="32">
        <v>0.73316540000000008</v>
      </c>
      <c r="P7348" s="82" t="s">
        <v>99</v>
      </c>
    </row>
    <row r="7349" spans="1:16" ht="108" x14ac:dyDescent="0.25">
      <c r="A7349" s="19">
        <v>43532</v>
      </c>
      <c r="B7349" s="19">
        <v>43532</v>
      </c>
      <c r="C7349" s="82">
        <v>2019</v>
      </c>
      <c r="D7349" s="82" t="s">
        <v>13</v>
      </c>
      <c r="E7349" s="82" t="s">
        <v>125</v>
      </c>
      <c r="F7349" s="36" t="s">
        <v>162</v>
      </c>
      <c r="G7349" s="82" t="s">
        <v>162</v>
      </c>
      <c r="H7349" s="82" t="s">
        <v>9908</v>
      </c>
      <c r="I7349" s="87">
        <v>2</v>
      </c>
      <c r="J7349" s="21">
        <v>45</v>
      </c>
      <c r="K7349" s="87">
        <v>0</v>
      </c>
      <c r="L7349" s="87">
        <v>0</v>
      </c>
      <c r="M7349" s="87">
        <v>0</v>
      </c>
      <c r="N7349" s="25">
        <v>0</v>
      </c>
      <c r="O7349" s="32">
        <v>9.1080000000000015E-3</v>
      </c>
      <c r="P7349" s="82" t="s">
        <v>99</v>
      </c>
    </row>
    <row r="7350" spans="1:16" ht="48" x14ac:dyDescent="0.25">
      <c r="A7350" s="19">
        <v>43534</v>
      </c>
      <c r="B7350" s="19">
        <v>43534</v>
      </c>
      <c r="C7350" s="82">
        <v>2019</v>
      </c>
      <c r="D7350" s="82" t="s">
        <v>115</v>
      </c>
      <c r="E7350" s="82" t="s">
        <v>116</v>
      </c>
      <c r="F7350" s="36" t="s">
        <v>51</v>
      </c>
      <c r="G7350" s="82" t="s">
        <v>5902</v>
      </c>
      <c r="H7350" s="82" t="s">
        <v>9909</v>
      </c>
      <c r="I7350" s="87">
        <v>0</v>
      </c>
      <c r="J7350" s="21">
        <v>8</v>
      </c>
      <c r="K7350" s="87">
        <v>0</v>
      </c>
      <c r="L7350" s="87">
        <v>0</v>
      </c>
      <c r="M7350" s="87">
        <v>0</v>
      </c>
      <c r="N7350" s="25">
        <v>0</v>
      </c>
      <c r="O7350" s="32">
        <v>7.1412000000000003E-2</v>
      </c>
      <c r="P7350" s="82" t="s">
        <v>99</v>
      </c>
    </row>
    <row r="7351" spans="1:16" ht="48" x14ac:dyDescent="0.25">
      <c r="A7351" s="19">
        <v>43536</v>
      </c>
      <c r="B7351" s="19">
        <v>43536</v>
      </c>
      <c r="C7351" s="82">
        <v>2019</v>
      </c>
      <c r="D7351" s="11" t="s">
        <v>13</v>
      </c>
      <c r="E7351" s="82" t="s">
        <v>125</v>
      </c>
      <c r="F7351" s="36" t="s">
        <v>51</v>
      </c>
      <c r="G7351" s="82" t="s">
        <v>8514</v>
      </c>
      <c r="H7351" s="82" t="s">
        <v>9910</v>
      </c>
      <c r="I7351" s="87">
        <v>1</v>
      </c>
      <c r="J7351" s="21">
        <v>1</v>
      </c>
      <c r="K7351" s="87">
        <v>0</v>
      </c>
      <c r="L7351" s="87">
        <v>0</v>
      </c>
      <c r="M7351" s="87">
        <v>0</v>
      </c>
      <c r="N7351" s="25">
        <v>0</v>
      </c>
      <c r="O7351" s="32">
        <v>0</v>
      </c>
      <c r="P7351" s="82" t="s">
        <v>99</v>
      </c>
    </row>
    <row r="7352" spans="1:16" ht="48" x14ac:dyDescent="0.25">
      <c r="A7352" s="19">
        <v>43536</v>
      </c>
      <c r="B7352" s="19">
        <v>43536</v>
      </c>
      <c r="C7352" s="82">
        <v>2019</v>
      </c>
      <c r="D7352" s="82" t="s">
        <v>34</v>
      </c>
      <c r="E7352" s="82" t="s">
        <v>182</v>
      </c>
      <c r="F7352" s="36" t="s">
        <v>21</v>
      </c>
      <c r="G7352" s="82" t="s">
        <v>9911</v>
      </c>
      <c r="H7352" s="82" t="s">
        <v>9912</v>
      </c>
      <c r="I7352" s="87">
        <v>0</v>
      </c>
      <c r="J7352" s="21">
        <v>0</v>
      </c>
      <c r="K7352" s="87">
        <v>9</v>
      </c>
      <c r="L7352" s="87">
        <v>0</v>
      </c>
      <c r="M7352" s="87">
        <v>0</v>
      </c>
      <c r="N7352" s="25">
        <v>0</v>
      </c>
      <c r="O7352" s="32">
        <v>3.4650000000000006E-3</v>
      </c>
      <c r="P7352" s="82" t="s">
        <v>99</v>
      </c>
    </row>
    <row r="7353" spans="1:16" ht="84" x14ac:dyDescent="0.25">
      <c r="A7353" s="19">
        <v>43536</v>
      </c>
      <c r="B7353" s="19">
        <v>43536</v>
      </c>
      <c r="C7353" s="82">
        <v>2019</v>
      </c>
      <c r="D7353" s="11" t="s">
        <v>13</v>
      </c>
      <c r="E7353" s="82" t="s">
        <v>112</v>
      </c>
      <c r="F7353" s="36" t="s">
        <v>19</v>
      </c>
      <c r="G7353" s="82" t="s">
        <v>1282</v>
      </c>
      <c r="H7353" s="82" t="s">
        <v>9913</v>
      </c>
      <c r="I7353" s="87">
        <v>0</v>
      </c>
      <c r="J7353" s="21">
        <v>0</v>
      </c>
      <c r="K7353" s="87">
        <v>0</v>
      </c>
      <c r="L7353" s="87">
        <v>0</v>
      </c>
      <c r="M7353" s="87">
        <v>0</v>
      </c>
      <c r="N7353" s="25">
        <v>0</v>
      </c>
      <c r="O7353" s="32">
        <v>0</v>
      </c>
      <c r="P7353" s="82" t="s">
        <v>99</v>
      </c>
    </row>
    <row r="7354" spans="1:16" ht="120" x14ac:dyDescent="0.25">
      <c r="A7354" s="19">
        <v>43536</v>
      </c>
      <c r="B7354" s="19">
        <v>43536</v>
      </c>
      <c r="C7354" s="82">
        <v>2019</v>
      </c>
      <c r="D7354" s="82" t="s">
        <v>34</v>
      </c>
      <c r="E7354" s="82" t="s">
        <v>50</v>
      </c>
      <c r="F7354" s="36" t="s">
        <v>55</v>
      </c>
      <c r="G7354" s="82" t="s">
        <v>9914</v>
      </c>
      <c r="H7354" s="82" t="s">
        <v>9915</v>
      </c>
      <c r="I7354" s="87">
        <v>0</v>
      </c>
      <c r="J7354" s="21">
        <v>32</v>
      </c>
      <c r="K7354" s="87">
        <v>8</v>
      </c>
      <c r="L7354" s="87">
        <v>2</v>
      </c>
      <c r="M7354" s="87">
        <v>0</v>
      </c>
      <c r="N7354" s="25">
        <v>0</v>
      </c>
      <c r="O7354" s="32">
        <v>9.2399999999999999E-3</v>
      </c>
      <c r="P7354" s="82" t="s">
        <v>99</v>
      </c>
    </row>
    <row r="7355" spans="1:16" ht="72" x14ac:dyDescent="0.25">
      <c r="A7355" s="19">
        <v>43537</v>
      </c>
      <c r="B7355" s="19">
        <v>43537</v>
      </c>
      <c r="C7355" s="82">
        <v>2019</v>
      </c>
      <c r="D7355" s="82" t="s">
        <v>115</v>
      </c>
      <c r="E7355" s="82" t="s">
        <v>116</v>
      </c>
      <c r="F7355" s="36" t="s">
        <v>162</v>
      </c>
      <c r="G7355" s="82" t="s">
        <v>568</v>
      </c>
      <c r="H7355" s="82" t="s">
        <v>9916</v>
      </c>
      <c r="I7355" s="87">
        <v>0</v>
      </c>
      <c r="J7355" s="21">
        <v>15</v>
      </c>
      <c r="K7355" s="87">
        <v>0</v>
      </c>
      <c r="L7355" s="87">
        <v>0</v>
      </c>
      <c r="M7355" s="87">
        <v>0</v>
      </c>
      <c r="N7355" s="25">
        <v>0</v>
      </c>
      <c r="O7355" s="32">
        <v>0.19518170000000001</v>
      </c>
      <c r="P7355" s="82" t="s">
        <v>99</v>
      </c>
    </row>
    <row r="7356" spans="1:16" ht="72" x14ac:dyDescent="0.25">
      <c r="A7356" s="19">
        <v>43537</v>
      </c>
      <c r="B7356" s="19">
        <v>43537</v>
      </c>
      <c r="C7356" s="82">
        <v>2019</v>
      </c>
      <c r="D7356" s="82" t="s">
        <v>109</v>
      </c>
      <c r="E7356" s="82" t="s">
        <v>751</v>
      </c>
      <c r="F7356" s="36" t="s">
        <v>28</v>
      </c>
      <c r="G7356" s="82" t="s">
        <v>228</v>
      </c>
      <c r="H7356" s="82" t="s">
        <v>9917</v>
      </c>
      <c r="I7356" s="87">
        <v>0</v>
      </c>
      <c r="J7356" s="21">
        <v>56</v>
      </c>
      <c r="K7356" s="87">
        <v>0</v>
      </c>
      <c r="L7356" s="87">
        <v>0</v>
      </c>
      <c r="M7356" s="87">
        <v>0</v>
      </c>
      <c r="N7356" s="25">
        <v>0</v>
      </c>
      <c r="O7356" s="32">
        <v>0.34172820000000004</v>
      </c>
      <c r="P7356" s="82" t="s">
        <v>99</v>
      </c>
    </row>
    <row r="7357" spans="1:16" ht="36" x14ac:dyDescent="0.25">
      <c r="A7357" s="19">
        <v>43537</v>
      </c>
      <c r="B7357" s="19">
        <v>43537</v>
      </c>
      <c r="C7357" s="82">
        <v>2019</v>
      </c>
      <c r="D7357" s="82" t="s">
        <v>13</v>
      </c>
      <c r="E7357" s="11" t="s">
        <v>125</v>
      </c>
      <c r="F7357" s="36" t="s">
        <v>75</v>
      </c>
      <c r="G7357" s="82" t="s">
        <v>9918</v>
      </c>
      <c r="H7357" s="82" t="s">
        <v>9919</v>
      </c>
      <c r="I7357" s="87">
        <v>0</v>
      </c>
      <c r="J7357" s="21">
        <v>5</v>
      </c>
      <c r="K7357" s="87">
        <v>0</v>
      </c>
      <c r="L7357" s="87">
        <v>0</v>
      </c>
      <c r="M7357" s="87">
        <v>0</v>
      </c>
      <c r="N7357" s="25">
        <v>0</v>
      </c>
      <c r="O7357" s="32">
        <v>4.9500000000000013E-3</v>
      </c>
      <c r="P7357" s="82" t="s">
        <v>99</v>
      </c>
    </row>
    <row r="7358" spans="1:16" ht="48" x14ac:dyDescent="0.25">
      <c r="A7358" s="19">
        <v>43537</v>
      </c>
      <c r="B7358" s="19">
        <v>43537</v>
      </c>
      <c r="C7358" s="82">
        <v>2019</v>
      </c>
      <c r="D7358" s="82" t="s">
        <v>115</v>
      </c>
      <c r="E7358" s="82" t="s">
        <v>352</v>
      </c>
      <c r="F7358" s="36" t="s">
        <v>19</v>
      </c>
      <c r="G7358" s="82" t="s">
        <v>1282</v>
      </c>
      <c r="H7358" s="82" t="s">
        <v>9920</v>
      </c>
      <c r="I7358" s="87">
        <v>0</v>
      </c>
      <c r="J7358" s="21">
        <v>5</v>
      </c>
      <c r="K7358" s="87">
        <v>0</v>
      </c>
      <c r="L7358" s="87">
        <v>0</v>
      </c>
      <c r="M7358" s="87">
        <v>0</v>
      </c>
      <c r="N7358" s="25">
        <v>0</v>
      </c>
      <c r="O7358" s="32">
        <v>4.9500000000000013E-3</v>
      </c>
      <c r="P7358" s="82" t="s">
        <v>99</v>
      </c>
    </row>
    <row r="7359" spans="1:16" ht="72" x14ac:dyDescent="0.25">
      <c r="A7359" s="19">
        <v>43538</v>
      </c>
      <c r="B7359" s="19">
        <v>43538</v>
      </c>
      <c r="C7359" s="82">
        <v>2019</v>
      </c>
      <c r="D7359" s="82" t="s">
        <v>115</v>
      </c>
      <c r="E7359" s="82" t="s">
        <v>116</v>
      </c>
      <c r="F7359" s="82" t="s">
        <v>165</v>
      </c>
      <c r="G7359" s="82" t="s">
        <v>8628</v>
      </c>
      <c r="H7359" s="82" t="s">
        <v>9921</v>
      </c>
      <c r="I7359" s="87">
        <v>1</v>
      </c>
      <c r="J7359" s="21">
        <v>12</v>
      </c>
      <c r="K7359" s="87">
        <v>0</v>
      </c>
      <c r="L7359" s="87">
        <v>0</v>
      </c>
      <c r="M7359" s="87">
        <v>0</v>
      </c>
      <c r="N7359" s="25">
        <v>0</v>
      </c>
      <c r="O7359" s="32">
        <v>0.36165340000000001</v>
      </c>
      <c r="P7359" s="82" t="s">
        <v>99</v>
      </c>
    </row>
    <row r="7360" spans="1:16" ht="60" x14ac:dyDescent="0.25">
      <c r="A7360" s="19">
        <v>43538</v>
      </c>
      <c r="B7360" s="19">
        <v>43538</v>
      </c>
      <c r="C7360" s="82">
        <v>2019</v>
      </c>
      <c r="D7360" s="82" t="s">
        <v>115</v>
      </c>
      <c r="E7360" s="82" t="s">
        <v>116</v>
      </c>
      <c r="F7360" s="36" t="s">
        <v>92</v>
      </c>
      <c r="G7360" s="82" t="s">
        <v>9922</v>
      </c>
      <c r="H7360" s="82" t="s">
        <v>9923</v>
      </c>
      <c r="I7360" s="87">
        <v>0</v>
      </c>
      <c r="J7360" s="21">
        <v>9</v>
      </c>
      <c r="K7360" s="87">
        <v>0</v>
      </c>
      <c r="L7360" s="87">
        <v>0</v>
      </c>
      <c r="M7360" s="87">
        <v>0</v>
      </c>
      <c r="N7360" s="25">
        <v>0</v>
      </c>
      <c r="O7360" s="32">
        <v>1.8401133837209303</v>
      </c>
      <c r="P7360" s="82" t="s">
        <v>99</v>
      </c>
    </row>
    <row r="7361" spans="1:16" ht="108" x14ac:dyDescent="0.25">
      <c r="A7361" s="19">
        <v>43538</v>
      </c>
      <c r="B7361" s="19">
        <v>43538</v>
      </c>
      <c r="C7361" s="82">
        <v>2019</v>
      </c>
      <c r="D7361" s="82" t="s">
        <v>115</v>
      </c>
      <c r="E7361" s="82" t="s">
        <v>116</v>
      </c>
      <c r="F7361" s="36" t="s">
        <v>30</v>
      </c>
      <c r="G7361" s="82" t="s">
        <v>8550</v>
      </c>
      <c r="H7361" s="82" t="s">
        <v>9924</v>
      </c>
      <c r="I7361" s="87">
        <v>0</v>
      </c>
      <c r="J7361" s="21">
        <v>28</v>
      </c>
      <c r="K7361" s="87">
        <v>0</v>
      </c>
      <c r="L7361" s="87">
        <v>0</v>
      </c>
      <c r="M7361" s="87">
        <v>0</v>
      </c>
      <c r="N7361" s="25">
        <v>0</v>
      </c>
      <c r="O7361" s="32">
        <v>0.92217169999999993</v>
      </c>
      <c r="P7361" s="82" t="s">
        <v>99</v>
      </c>
    </row>
    <row r="7362" spans="1:16" ht="48" x14ac:dyDescent="0.25">
      <c r="A7362" s="19">
        <v>43539</v>
      </c>
      <c r="B7362" s="19">
        <v>43539</v>
      </c>
      <c r="C7362" s="82">
        <v>2019</v>
      </c>
      <c r="D7362" s="82" t="s">
        <v>115</v>
      </c>
      <c r="E7362" s="82" t="s">
        <v>116</v>
      </c>
      <c r="F7362" s="36" t="s">
        <v>75</v>
      </c>
      <c r="G7362" s="82" t="s">
        <v>9925</v>
      </c>
      <c r="H7362" s="82" t="s">
        <v>9926</v>
      </c>
      <c r="I7362" s="87">
        <v>0</v>
      </c>
      <c r="J7362" s="21">
        <v>8</v>
      </c>
      <c r="K7362" s="87">
        <v>0</v>
      </c>
      <c r="L7362" s="87">
        <v>0</v>
      </c>
      <c r="M7362" s="87">
        <v>0</v>
      </c>
      <c r="N7362" s="25">
        <v>0</v>
      </c>
      <c r="O7362" s="32">
        <v>0.18825170000000002</v>
      </c>
      <c r="P7362" s="82" t="s">
        <v>99</v>
      </c>
    </row>
    <row r="7363" spans="1:16" ht="96" x14ac:dyDescent="0.25">
      <c r="A7363" s="19">
        <v>43539</v>
      </c>
      <c r="B7363" s="19">
        <v>43539</v>
      </c>
      <c r="C7363" s="82">
        <v>2019</v>
      </c>
      <c r="D7363" s="11" t="s">
        <v>13</v>
      </c>
      <c r="E7363" s="82" t="s">
        <v>149</v>
      </c>
      <c r="F7363" s="82" t="s">
        <v>165</v>
      </c>
      <c r="G7363" s="82" t="s">
        <v>683</v>
      </c>
      <c r="H7363" s="82" t="s">
        <v>9927</v>
      </c>
      <c r="I7363" s="87">
        <v>0</v>
      </c>
      <c r="J7363" s="21">
        <v>100</v>
      </c>
      <c r="K7363" s="87">
        <v>0</v>
      </c>
      <c r="L7363" s="87">
        <v>0</v>
      </c>
      <c r="M7363" s="87">
        <v>0</v>
      </c>
      <c r="N7363" s="25">
        <v>0</v>
      </c>
      <c r="O7363" s="32">
        <v>0</v>
      </c>
      <c r="P7363" s="82" t="s">
        <v>99</v>
      </c>
    </row>
    <row r="7364" spans="1:16" ht="84" x14ac:dyDescent="0.25">
      <c r="A7364" s="19">
        <v>43539</v>
      </c>
      <c r="B7364" s="19">
        <v>43539</v>
      </c>
      <c r="C7364" s="82">
        <v>2019</v>
      </c>
      <c r="D7364" s="82" t="s">
        <v>34</v>
      </c>
      <c r="E7364" s="82" t="s">
        <v>35</v>
      </c>
      <c r="F7364" s="36" t="s">
        <v>32</v>
      </c>
      <c r="G7364" s="82" t="s">
        <v>9928</v>
      </c>
      <c r="H7364" s="82" t="s">
        <v>9929</v>
      </c>
      <c r="I7364" s="87">
        <v>0</v>
      </c>
      <c r="J7364" s="21">
        <v>120</v>
      </c>
      <c r="K7364" s="87">
        <v>30</v>
      </c>
      <c r="L7364" s="87">
        <v>0</v>
      </c>
      <c r="M7364" s="87">
        <v>0</v>
      </c>
      <c r="N7364" s="25">
        <v>0</v>
      </c>
      <c r="O7364" s="32">
        <v>0.24585000000000001</v>
      </c>
      <c r="P7364" s="82" t="s">
        <v>99</v>
      </c>
    </row>
    <row r="7365" spans="1:16" ht="72" x14ac:dyDescent="0.25">
      <c r="A7365" s="19">
        <v>43540</v>
      </c>
      <c r="B7365" s="19">
        <v>43540</v>
      </c>
      <c r="C7365" s="82">
        <v>2019</v>
      </c>
      <c r="D7365" s="82" t="s">
        <v>115</v>
      </c>
      <c r="E7365" s="82" t="s">
        <v>116</v>
      </c>
      <c r="F7365" s="36" t="s">
        <v>97</v>
      </c>
      <c r="G7365" s="82" t="s">
        <v>9930</v>
      </c>
      <c r="H7365" s="82" t="s">
        <v>9931</v>
      </c>
      <c r="I7365" s="87">
        <v>9</v>
      </c>
      <c r="J7365" s="21">
        <v>18</v>
      </c>
      <c r="K7365" s="87">
        <v>0</v>
      </c>
      <c r="L7365" s="87">
        <v>0</v>
      </c>
      <c r="M7365" s="87">
        <v>0</v>
      </c>
      <c r="N7365" s="25">
        <v>0</v>
      </c>
      <c r="O7365" s="32">
        <v>0.79982430000000004</v>
      </c>
      <c r="P7365" s="82" t="s">
        <v>99</v>
      </c>
    </row>
    <row r="7366" spans="1:16" ht="72" x14ac:dyDescent="0.25">
      <c r="A7366" s="19">
        <v>43540</v>
      </c>
      <c r="B7366" s="19">
        <v>43540</v>
      </c>
      <c r="C7366" s="82">
        <v>2019</v>
      </c>
      <c r="D7366" s="82" t="s">
        <v>13</v>
      </c>
      <c r="E7366" s="82" t="s">
        <v>112</v>
      </c>
      <c r="F7366" s="36" t="s">
        <v>19</v>
      </c>
      <c r="G7366" s="82" t="s">
        <v>1282</v>
      </c>
      <c r="H7366" s="82" t="s">
        <v>9932</v>
      </c>
      <c r="I7366" s="87">
        <v>0</v>
      </c>
      <c r="J7366" s="21">
        <v>350</v>
      </c>
      <c r="K7366" s="87">
        <v>0</v>
      </c>
      <c r="L7366" s="87">
        <v>0</v>
      </c>
      <c r="M7366" s="87">
        <v>1</v>
      </c>
      <c r="N7366" s="25">
        <v>0</v>
      </c>
      <c r="O7366" s="32">
        <v>0</v>
      </c>
      <c r="P7366" s="82" t="s">
        <v>99</v>
      </c>
    </row>
    <row r="7367" spans="1:16" ht="84" x14ac:dyDescent="0.25">
      <c r="A7367" s="19">
        <v>43541</v>
      </c>
      <c r="B7367" s="19">
        <v>43541</v>
      </c>
      <c r="C7367" s="82">
        <v>2019</v>
      </c>
      <c r="D7367" s="82" t="s">
        <v>115</v>
      </c>
      <c r="E7367" s="82" t="s">
        <v>116</v>
      </c>
      <c r="F7367" s="36" t="s">
        <v>165</v>
      </c>
      <c r="G7367" s="82" t="s">
        <v>205</v>
      </c>
      <c r="H7367" s="82" t="s">
        <v>9933</v>
      </c>
      <c r="I7367" s="87">
        <v>0</v>
      </c>
      <c r="J7367" s="21">
        <v>15</v>
      </c>
      <c r="K7367" s="87">
        <v>0</v>
      </c>
      <c r="L7367" s="87">
        <v>0</v>
      </c>
      <c r="M7367" s="87">
        <v>0</v>
      </c>
      <c r="N7367" s="25">
        <v>0</v>
      </c>
      <c r="O7367" s="32">
        <v>0.11867496235294119</v>
      </c>
      <c r="P7367" s="82" t="s">
        <v>99</v>
      </c>
    </row>
    <row r="7368" spans="1:16" ht="96" x14ac:dyDescent="0.25">
      <c r="A7368" s="19">
        <v>43541</v>
      </c>
      <c r="B7368" s="19">
        <v>43541</v>
      </c>
      <c r="C7368" s="82">
        <v>2019</v>
      </c>
      <c r="D7368" s="82" t="s">
        <v>115</v>
      </c>
      <c r="E7368" s="82" t="s">
        <v>116</v>
      </c>
      <c r="F7368" s="36" t="s">
        <v>51</v>
      </c>
      <c r="G7368" s="82" t="s">
        <v>357</v>
      </c>
      <c r="H7368" s="82" t="s">
        <v>9934</v>
      </c>
      <c r="I7368" s="87">
        <v>0</v>
      </c>
      <c r="J7368" s="21">
        <v>25</v>
      </c>
      <c r="K7368" s="87">
        <v>0</v>
      </c>
      <c r="L7368" s="87">
        <v>0</v>
      </c>
      <c r="M7368" s="87">
        <v>0</v>
      </c>
      <c r="N7368" s="25">
        <v>0</v>
      </c>
      <c r="O7368" s="32">
        <v>1.0229679623529411</v>
      </c>
      <c r="P7368" s="82" t="s">
        <v>99</v>
      </c>
    </row>
    <row r="7369" spans="1:16" ht="60" x14ac:dyDescent="0.25">
      <c r="A7369" s="19">
        <v>43541</v>
      </c>
      <c r="B7369" s="19">
        <v>43541</v>
      </c>
      <c r="C7369" s="82">
        <v>2019</v>
      </c>
      <c r="D7369" s="82" t="s">
        <v>115</v>
      </c>
      <c r="E7369" s="82" t="s">
        <v>116</v>
      </c>
      <c r="F7369" s="36" t="s">
        <v>162</v>
      </c>
      <c r="G7369" s="82" t="s">
        <v>9935</v>
      </c>
      <c r="H7369" s="82" t="s">
        <v>9936</v>
      </c>
      <c r="I7369" s="87">
        <v>6</v>
      </c>
      <c r="J7369" s="21">
        <v>13</v>
      </c>
      <c r="K7369" s="87">
        <v>0</v>
      </c>
      <c r="L7369" s="87">
        <v>0</v>
      </c>
      <c r="M7369" s="87">
        <v>0</v>
      </c>
      <c r="N7369" s="25">
        <v>0</v>
      </c>
      <c r="O7369" s="32">
        <v>0.49007090000000003</v>
      </c>
      <c r="P7369" s="82" t="s">
        <v>99</v>
      </c>
    </row>
    <row r="7370" spans="1:16" ht="48" x14ac:dyDescent="0.25">
      <c r="A7370" s="19">
        <v>43541</v>
      </c>
      <c r="B7370" s="19">
        <v>43541</v>
      </c>
      <c r="C7370" s="82">
        <v>2019</v>
      </c>
      <c r="D7370" s="82" t="s">
        <v>115</v>
      </c>
      <c r="E7370" s="82" t="s">
        <v>116</v>
      </c>
      <c r="F7370" s="82" t="s">
        <v>19</v>
      </c>
      <c r="G7370" s="82" t="s">
        <v>641</v>
      </c>
      <c r="H7370" s="82" t="s">
        <v>9937</v>
      </c>
      <c r="I7370" s="87">
        <v>0</v>
      </c>
      <c r="J7370" s="21">
        <v>26</v>
      </c>
      <c r="K7370" s="87">
        <v>0</v>
      </c>
      <c r="L7370" s="87">
        <v>0</v>
      </c>
      <c r="M7370" s="87">
        <v>0</v>
      </c>
      <c r="N7370" s="25">
        <v>0</v>
      </c>
      <c r="O7370" s="32">
        <v>0.16856399999999999</v>
      </c>
      <c r="P7370" s="82" t="s">
        <v>99</v>
      </c>
    </row>
    <row r="7371" spans="1:16" ht="60" x14ac:dyDescent="0.25">
      <c r="A7371" s="19">
        <v>43541</v>
      </c>
      <c r="B7371" s="19">
        <v>43541</v>
      </c>
      <c r="C7371" s="82">
        <v>2019</v>
      </c>
      <c r="D7371" s="82" t="s">
        <v>13</v>
      </c>
      <c r="E7371" s="82" t="s">
        <v>125</v>
      </c>
      <c r="F7371" s="36" t="s">
        <v>65</v>
      </c>
      <c r="G7371" s="82" t="s">
        <v>9938</v>
      </c>
      <c r="H7371" s="82" t="s">
        <v>9939</v>
      </c>
      <c r="I7371" s="87">
        <v>0</v>
      </c>
      <c r="J7371" s="21">
        <v>1</v>
      </c>
      <c r="K7371" s="87">
        <v>0</v>
      </c>
      <c r="L7371" s="87">
        <v>0</v>
      </c>
      <c r="M7371" s="87">
        <v>0</v>
      </c>
      <c r="N7371" s="25">
        <v>1</v>
      </c>
      <c r="O7371" s="32">
        <v>2.6588100000000003E-2</v>
      </c>
      <c r="P7371" s="82" t="s">
        <v>99</v>
      </c>
    </row>
    <row r="7372" spans="1:16" ht="96" x14ac:dyDescent="0.25">
      <c r="A7372" s="19">
        <v>43542</v>
      </c>
      <c r="B7372" s="19">
        <v>43542</v>
      </c>
      <c r="C7372" s="82">
        <v>2019</v>
      </c>
      <c r="D7372" s="82" t="s">
        <v>115</v>
      </c>
      <c r="E7372" s="82" t="s">
        <v>116</v>
      </c>
      <c r="F7372" s="36" t="s">
        <v>55</v>
      </c>
      <c r="G7372" s="82" t="s">
        <v>9940</v>
      </c>
      <c r="H7372" s="82" t="s">
        <v>9941</v>
      </c>
      <c r="I7372" s="87">
        <v>2</v>
      </c>
      <c r="J7372" s="21">
        <v>5</v>
      </c>
      <c r="K7372" s="87">
        <v>0</v>
      </c>
      <c r="L7372" s="87">
        <v>0</v>
      </c>
      <c r="M7372" s="87">
        <v>0</v>
      </c>
      <c r="N7372" s="25">
        <v>0</v>
      </c>
      <c r="O7372" s="32">
        <v>0.13335200000000003</v>
      </c>
      <c r="P7372" s="82" t="s">
        <v>99</v>
      </c>
    </row>
    <row r="7373" spans="1:16" ht="84" x14ac:dyDescent="0.25">
      <c r="A7373" s="19">
        <v>43542</v>
      </c>
      <c r="B7373" s="19">
        <v>43542</v>
      </c>
      <c r="C7373" s="82">
        <v>2019</v>
      </c>
      <c r="D7373" s="82" t="s">
        <v>13</v>
      </c>
      <c r="E7373" s="82" t="s">
        <v>112</v>
      </c>
      <c r="F7373" s="36" t="s">
        <v>55</v>
      </c>
      <c r="G7373" s="82" t="s">
        <v>55</v>
      </c>
      <c r="H7373" s="82" t="s">
        <v>9942</v>
      </c>
      <c r="I7373" s="87">
        <v>0</v>
      </c>
      <c r="J7373" s="21">
        <v>8</v>
      </c>
      <c r="K7373" s="87">
        <v>1</v>
      </c>
      <c r="L7373" s="87">
        <v>0</v>
      </c>
      <c r="M7373" s="87">
        <v>0</v>
      </c>
      <c r="N7373" s="25">
        <v>0</v>
      </c>
      <c r="O7373" s="32">
        <v>0.58258640000000006</v>
      </c>
      <c r="P7373" s="82" t="s">
        <v>99</v>
      </c>
    </row>
    <row r="7374" spans="1:16" ht="96" x14ac:dyDescent="0.25">
      <c r="A7374" s="19">
        <v>43543</v>
      </c>
      <c r="B7374" s="19">
        <v>43543</v>
      </c>
      <c r="C7374" s="82">
        <v>2019</v>
      </c>
      <c r="D7374" s="82" t="s">
        <v>115</v>
      </c>
      <c r="E7374" s="82" t="s">
        <v>116</v>
      </c>
      <c r="F7374" s="36" t="s">
        <v>19</v>
      </c>
      <c r="G7374" s="82" t="s">
        <v>9457</v>
      </c>
      <c r="H7374" s="82" t="s">
        <v>9943</v>
      </c>
      <c r="I7374" s="87">
        <v>0</v>
      </c>
      <c r="J7374" s="21">
        <v>13</v>
      </c>
      <c r="K7374" s="87">
        <v>0</v>
      </c>
      <c r="L7374" s="87">
        <v>0</v>
      </c>
      <c r="M7374" s="87">
        <v>0</v>
      </c>
      <c r="N7374" s="25">
        <v>0</v>
      </c>
      <c r="O7374" s="32">
        <v>1.866305138372093</v>
      </c>
      <c r="P7374" s="82" t="s">
        <v>99</v>
      </c>
    </row>
    <row r="7375" spans="1:16" ht="96" x14ac:dyDescent="0.25">
      <c r="A7375" s="19">
        <v>43545</v>
      </c>
      <c r="B7375" s="19">
        <v>43545</v>
      </c>
      <c r="C7375" s="82">
        <v>2019</v>
      </c>
      <c r="D7375" s="82" t="s">
        <v>13</v>
      </c>
      <c r="E7375" s="82" t="s">
        <v>112</v>
      </c>
      <c r="F7375" s="36" t="s">
        <v>165</v>
      </c>
      <c r="G7375" s="82" t="s">
        <v>9276</v>
      </c>
      <c r="H7375" s="82" t="s">
        <v>9944</v>
      </c>
      <c r="I7375" s="87">
        <v>0</v>
      </c>
      <c r="J7375" s="21">
        <v>23</v>
      </c>
      <c r="K7375" s="87">
        <v>1</v>
      </c>
      <c r="L7375" s="87">
        <v>0</v>
      </c>
      <c r="M7375" s="87">
        <v>0</v>
      </c>
      <c r="N7375" s="25">
        <v>0</v>
      </c>
      <c r="O7375" s="32">
        <v>3.0800000000000004E-2</v>
      </c>
      <c r="P7375" s="82" t="s">
        <v>99</v>
      </c>
    </row>
    <row r="7376" spans="1:16" ht="156" x14ac:dyDescent="0.25">
      <c r="A7376" s="19">
        <v>43545</v>
      </c>
      <c r="B7376" s="19">
        <v>43545</v>
      </c>
      <c r="C7376" s="82">
        <v>2019</v>
      </c>
      <c r="D7376" s="82" t="s">
        <v>13</v>
      </c>
      <c r="E7376" s="82" t="s">
        <v>125</v>
      </c>
      <c r="F7376" s="36" t="s">
        <v>165</v>
      </c>
      <c r="G7376" s="82" t="s">
        <v>1745</v>
      </c>
      <c r="H7376" s="82" t="s">
        <v>9945</v>
      </c>
      <c r="I7376" s="87">
        <v>0</v>
      </c>
      <c r="J7376" s="21">
        <v>6</v>
      </c>
      <c r="K7376" s="87">
        <v>0</v>
      </c>
      <c r="L7376" s="87">
        <v>0</v>
      </c>
      <c r="M7376" s="87">
        <v>0</v>
      </c>
      <c r="N7376" s="25">
        <v>0</v>
      </c>
      <c r="O7376" s="32">
        <v>1.8777963648759852</v>
      </c>
      <c r="P7376" s="82" t="s">
        <v>99</v>
      </c>
    </row>
    <row r="7377" spans="1:16" ht="132" x14ac:dyDescent="0.25">
      <c r="A7377" s="19">
        <v>43545</v>
      </c>
      <c r="B7377" s="19">
        <v>43545</v>
      </c>
      <c r="C7377" s="82">
        <v>2019</v>
      </c>
      <c r="D7377" s="82" t="s">
        <v>115</v>
      </c>
      <c r="E7377" s="82" t="s">
        <v>116</v>
      </c>
      <c r="F7377" s="36" t="s">
        <v>51</v>
      </c>
      <c r="G7377" s="82" t="s">
        <v>9259</v>
      </c>
      <c r="H7377" s="82" t="s">
        <v>9946</v>
      </c>
      <c r="I7377" s="87">
        <v>0</v>
      </c>
      <c r="J7377" s="21">
        <v>16</v>
      </c>
      <c r="K7377" s="87">
        <v>0</v>
      </c>
      <c r="L7377" s="87">
        <v>0</v>
      </c>
      <c r="M7377" s="87">
        <v>0</v>
      </c>
      <c r="N7377" s="25">
        <v>0</v>
      </c>
      <c r="O7377" s="32">
        <v>0.55962373837209312</v>
      </c>
      <c r="P7377" s="82" t="s">
        <v>99</v>
      </c>
    </row>
    <row r="7378" spans="1:16" ht="60" x14ac:dyDescent="0.25">
      <c r="A7378" s="19">
        <v>43545</v>
      </c>
      <c r="B7378" s="19">
        <v>43545</v>
      </c>
      <c r="C7378" s="82">
        <v>2019</v>
      </c>
      <c r="D7378" s="82" t="s">
        <v>115</v>
      </c>
      <c r="E7378" s="82" t="s">
        <v>116</v>
      </c>
      <c r="F7378" s="36" t="s">
        <v>75</v>
      </c>
      <c r="G7378" s="82" t="s">
        <v>379</v>
      </c>
      <c r="H7378" s="82" t="s">
        <v>9947</v>
      </c>
      <c r="I7378" s="87">
        <v>1</v>
      </c>
      <c r="J7378" s="21">
        <v>17</v>
      </c>
      <c r="K7378" s="87">
        <v>0</v>
      </c>
      <c r="L7378" s="87">
        <v>0</v>
      </c>
      <c r="M7378" s="87">
        <v>0</v>
      </c>
      <c r="N7378" s="25">
        <v>0</v>
      </c>
      <c r="O7378" s="32">
        <v>0.90497000000000005</v>
      </c>
      <c r="P7378" s="82" t="s">
        <v>99</v>
      </c>
    </row>
    <row r="7379" spans="1:16" ht="72" x14ac:dyDescent="0.25">
      <c r="A7379" s="19">
        <v>43546</v>
      </c>
      <c r="B7379" s="19">
        <v>43546</v>
      </c>
      <c r="C7379" s="82">
        <v>2019</v>
      </c>
      <c r="D7379" s="82" t="s">
        <v>115</v>
      </c>
      <c r="E7379" s="82" t="s">
        <v>116</v>
      </c>
      <c r="F7379" s="36" t="s">
        <v>59</v>
      </c>
      <c r="G7379" s="82" t="s">
        <v>2693</v>
      </c>
      <c r="H7379" s="82" t="s">
        <v>9948</v>
      </c>
      <c r="I7379" s="87">
        <v>1</v>
      </c>
      <c r="J7379" s="21">
        <v>1</v>
      </c>
      <c r="K7379" s="87">
        <v>0</v>
      </c>
      <c r="L7379" s="87">
        <v>0</v>
      </c>
      <c r="M7379" s="87">
        <v>0</v>
      </c>
      <c r="N7379" s="25">
        <v>0</v>
      </c>
      <c r="O7379" s="32">
        <v>1.4302296235294119</v>
      </c>
      <c r="P7379" s="82" t="s">
        <v>99</v>
      </c>
    </row>
    <row r="7380" spans="1:16" ht="144" x14ac:dyDescent="0.25">
      <c r="A7380" s="19">
        <v>43547</v>
      </c>
      <c r="B7380" s="19">
        <v>43547</v>
      </c>
      <c r="C7380" s="82">
        <v>2019</v>
      </c>
      <c r="D7380" s="82" t="s">
        <v>13</v>
      </c>
      <c r="E7380" s="82" t="s">
        <v>112</v>
      </c>
      <c r="F7380" s="36" t="s">
        <v>165</v>
      </c>
      <c r="G7380" s="82" t="s">
        <v>9463</v>
      </c>
      <c r="H7380" s="82" t="s">
        <v>9949</v>
      </c>
      <c r="I7380" s="87">
        <v>0</v>
      </c>
      <c r="J7380" s="21">
        <v>58</v>
      </c>
      <c r="K7380" s="87">
        <v>0</v>
      </c>
      <c r="L7380" s="87">
        <v>0</v>
      </c>
      <c r="M7380" s="87">
        <v>0</v>
      </c>
      <c r="N7380" s="25">
        <v>1</v>
      </c>
      <c r="O7380" s="32">
        <v>0</v>
      </c>
      <c r="P7380" s="82" t="s">
        <v>99</v>
      </c>
    </row>
    <row r="7381" spans="1:16" ht="60" x14ac:dyDescent="0.25">
      <c r="A7381" s="19">
        <v>43548</v>
      </c>
      <c r="B7381" s="19">
        <v>43548</v>
      </c>
      <c r="C7381" s="82">
        <v>2019</v>
      </c>
      <c r="D7381" s="82" t="s">
        <v>115</v>
      </c>
      <c r="E7381" s="82" t="s">
        <v>116</v>
      </c>
      <c r="F7381" s="36" t="s">
        <v>55</v>
      </c>
      <c r="G7381" s="82" t="s">
        <v>2184</v>
      </c>
      <c r="H7381" s="82" t="s">
        <v>9950</v>
      </c>
      <c r="I7381" s="87">
        <v>0</v>
      </c>
      <c r="J7381" s="21">
        <v>6</v>
      </c>
      <c r="K7381" s="87">
        <v>0</v>
      </c>
      <c r="L7381" s="87">
        <v>0</v>
      </c>
      <c r="M7381" s="87">
        <v>0</v>
      </c>
      <c r="N7381" s="25">
        <v>0</v>
      </c>
      <c r="O7381" s="32">
        <v>0.72006000000000003</v>
      </c>
      <c r="P7381" s="82" t="s">
        <v>99</v>
      </c>
    </row>
    <row r="7382" spans="1:16" ht="84" x14ac:dyDescent="0.25">
      <c r="A7382" s="19">
        <v>43548</v>
      </c>
      <c r="B7382" s="19">
        <v>43548</v>
      </c>
      <c r="C7382" s="82">
        <v>2019</v>
      </c>
      <c r="D7382" s="82" t="s">
        <v>115</v>
      </c>
      <c r="E7382" s="82" t="s">
        <v>116</v>
      </c>
      <c r="F7382" s="36" t="s">
        <v>55</v>
      </c>
      <c r="G7382" s="82" t="s">
        <v>1474</v>
      </c>
      <c r="H7382" s="82" t="s">
        <v>9951</v>
      </c>
      <c r="I7382" s="87">
        <v>0</v>
      </c>
      <c r="J7382" s="21">
        <v>66</v>
      </c>
      <c r="K7382" s="87">
        <v>0</v>
      </c>
      <c r="L7382" s="87">
        <v>0</v>
      </c>
      <c r="M7382" s="87">
        <v>0</v>
      </c>
      <c r="N7382" s="25">
        <v>0</v>
      </c>
      <c r="O7382" s="32">
        <v>1.0866633999999999</v>
      </c>
      <c r="P7382" s="82" t="s">
        <v>99</v>
      </c>
    </row>
    <row r="7383" spans="1:16" ht="48" x14ac:dyDescent="0.25">
      <c r="A7383" s="19">
        <v>43550</v>
      </c>
      <c r="B7383" s="19">
        <v>43550</v>
      </c>
      <c r="C7383" s="82">
        <v>2019</v>
      </c>
      <c r="D7383" s="82" t="s">
        <v>115</v>
      </c>
      <c r="E7383" s="82" t="s">
        <v>116</v>
      </c>
      <c r="F7383" s="36" t="s">
        <v>62</v>
      </c>
      <c r="G7383" s="82" t="s">
        <v>585</v>
      </c>
      <c r="H7383" s="82" t="s">
        <v>9952</v>
      </c>
      <c r="I7383" s="87">
        <v>0</v>
      </c>
      <c r="J7383" s="21">
        <v>7</v>
      </c>
      <c r="K7383" s="87">
        <v>0</v>
      </c>
      <c r="L7383" s="87">
        <v>0</v>
      </c>
      <c r="M7383" s="87">
        <v>0</v>
      </c>
      <c r="N7383" s="25">
        <v>0</v>
      </c>
      <c r="O7383" s="32">
        <v>8.9445170000000004E-2</v>
      </c>
      <c r="P7383" s="82" t="s">
        <v>99</v>
      </c>
    </row>
    <row r="7384" spans="1:16" ht="48" x14ac:dyDescent="0.25">
      <c r="A7384" s="19">
        <v>43550</v>
      </c>
      <c r="B7384" s="19">
        <v>43550</v>
      </c>
      <c r="C7384" s="82">
        <v>2019</v>
      </c>
      <c r="D7384" s="82" t="s">
        <v>115</v>
      </c>
      <c r="E7384" s="82" t="s">
        <v>116</v>
      </c>
      <c r="F7384" s="36" t="s">
        <v>165</v>
      </c>
      <c r="G7384" s="82" t="s">
        <v>205</v>
      </c>
      <c r="H7384" s="82" t="s">
        <v>9953</v>
      </c>
      <c r="I7384" s="87">
        <v>0</v>
      </c>
      <c r="J7384" s="21">
        <v>8</v>
      </c>
      <c r="K7384" s="87">
        <v>0</v>
      </c>
      <c r="L7384" s="87">
        <v>0</v>
      </c>
      <c r="M7384" s="87">
        <v>0</v>
      </c>
      <c r="N7384" s="25">
        <v>0</v>
      </c>
      <c r="O7384" s="32">
        <v>1.8033169999999998E-2</v>
      </c>
      <c r="P7384" s="82" t="s">
        <v>99</v>
      </c>
    </row>
    <row r="7385" spans="1:16" ht="72" x14ac:dyDescent="0.25">
      <c r="A7385" s="19">
        <v>43550</v>
      </c>
      <c r="B7385" s="19">
        <v>43550</v>
      </c>
      <c r="C7385" s="82">
        <v>2019</v>
      </c>
      <c r="D7385" s="82" t="s">
        <v>13</v>
      </c>
      <c r="E7385" s="82" t="s">
        <v>125</v>
      </c>
      <c r="F7385" s="36" t="s">
        <v>51</v>
      </c>
      <c r="G7385" s="82" t="s">
        <v>9954</v>
      </c>
      <c r="H7385" s="82" t="s">
        <v>9955</v>
      </c>
      <c r="I7385" s="87">
        <v>0</v>
      </c>
      <c r="J7385" s="21">
        <v>15</v>
      </c>
      <c r="K7385" s="87">
        <v>0</v>
      </c>
      <c r="L7385" s="87">
        <v>0</v>
      </c>
      <c r="M7385" s="87">
        <v>0</v>
      </c>
      <c r="N7385" s="25">
        <v>0</v>
      </c>
      <c r="O7385" s="32">
        <v>0</v>
      </c>
      <c r="P7385" s="82" t="s">
        <v>99</v>
      </c>
    </row>
    <row r="7386" spans="1:16" ht="36" x14ac:dyDescent="0.25">
      <c r="A7386" s="19">
        <v>43551</v>
      </c>
      <c r="B7386" s="19">
        <v>43551</v>
      </c>
      <c r="C7386" s="82">
        <v>2019</v>
      </c>
      <c r="D7386" s="82" t="s">
        <v>115</v>
      </c>
      <c r="E7386" s="82" t="s">
        <v>116</v>
      </c>
      <c r="F7386" s="36" t="s">
        <v>28</v>
      </c>
      <c r="G7386" s="82" t="s">
        <v>698</v>
      </c>
      <c r="H7386" s="82" t="s">
        <v>9956</v>
      </c>
      <c r="I7386" s="87">
        <v>2</v>
      </c>
      <c r="J7386" s="21">
        <v>22</v>
      </c>
      <c r="K7386" s="87">
        <v>0</v>
      </c>
      <c r="L7386" s="87">
        <v>0</v>
      </c>
      <c r="M7386" s="87">
        <v>0</v>
      </c>
      <c r="N7386" s="25">
        <v>0</v>
      </c>
      <c r="O7386" s="32">
        <v>0.71411999999999998</v>
      </c>
      <c r="P7386" s="82" t="s">
        <v>99</v>
      </c>
    </row>
    <row r="7387" spans="1:16" ht="48" x14ac:dyDescent="0.25">
      <c r="A7387" s="19">
        <v>43552</v>
      </c>
      <c r="B7387" s="19">
        <v>43552</v>
      </c>
      <c r="C7387" s="82">
        <v>2019</v>
      </c>
      <c r="D7387" s="82" t="s">
        <v>13</v>
      </c>
      <c r="E7387" s="82" t="s">
        <v>112</v>
      </c>
      <c r="F7387" s="36" t="s">
        <v>165</v>
      </c>
      <c r="G7387" s="82" t="s">
        <v>683</v>
      </c>
      <c r="H7387" s="82" t="s">
        <v>9957</v>
      </c>
      <c r="I7387" s="87">
        <v>0</v>
      </c>
      <c r="J7387" s="21">
        <v>200</v>
      </c>
      <c r="K7387" s="87">
        <v>0</v>
      </c>
      <c r="L7387" s="87">
        <v>0</v>
      </c>
      <c r="M7387" s="87">
        <v>0</v>
      </c>
      <c r="N7387" s="25">
        <v>1</v>
      </c>
      <c r="O7387" s="32">
        <v>0</v>
      </c>
      <c r="P7387" s="82" t="s">
        <v>99</v>
      </c>
    </row>
    <row r="7388" spans="1:16" ht="60" x14ac:dyDescent="0.25">
      <c r="A7388" s="19">
        <v>43552</v>
      </c>
      <c r="B7388" s="19">
        <v>43552</v>
      </c>
      <c r="C7388" s="82">
        <v>2019</v>
      </c>
      <c r="D7388" s="82" t="s">
        <v>13</v>
      </c>
      <c r="E7388" s="82" t="s">
        <v>112</v>
      </c>
      <c r="F7388" s="36" t="s">
        <v>19</v>
      </c>
      <c r="G7388" s="82" t="s">
        <v>641</v>
      </c>
      <c r="H7388" s="82" t="s">
        <v>9958</v>
      </c>
      <c r="I7388" s="87">
        <v>0</v>
      </c>
      <c r="J7388" s="21">
        <v>500</v>
      </c>
      <c r="K7388" s="87">
        <v>0</v>
      </c>
      <c r="L7388" s="87">
        <v>0</v>
      </c>
      <c r="M7388" s="87">
        <v>0</v>
      </c>
      <c r="N7388" s="25">
        <v>1</v>
      </c>
      <c r="O7388" s="32">
        <v>0</v>
      </c>
      <c r="P7388" s="82" t="s">
        <v>99</v>
      </c>
    </row>
    <row r="7389" spans="1:16" ht="132" x14ac:dyDescent="0.25">
      <c r="A7389" s="19">
        <v>43554</v>
      </c>
      <c r="B7389" s="19">
        <v>43554</v>
      </c>
      <c r="C7389" s="82">
        <v>2019</v>
      </c>
      <c r="D7389" s="82" t="s">
        <v>115</v>
      </c>
      <c r="E7389" s="82" t="s">
        <v>116</v>
      </c>
      <c r="F7389" s="36" t="s">
        <v>162</v>
      </c>
      <c r="G7389" s="82" t="s">
        <v>6781</v>
      </c>
      <c r="H7389" s="82" t="s">
        <v>9959</v>
      </c>
      <c r="I7389" s="87">
        <v>4</v>
      </c>
      <c r="J7389" s="21">
        <v>44</v>
      </c>
      <c r="K7389" s="87">
        <v>0</v>
      </c>
      <c r="L7389" s="87">
        <v>0</v>
      </c>
      <c r="M7389" s="87">
        <v>0</v>
      </c>
      <c r="N7389" s="25">
        <v>0</v>
      </c>
      <c r="O7389" s="32">
        <v>2.6655514534883724</v>
      </c>
      <c r="P7389" s="82" t="s">
        <v>99</v>
      </c>
    </row>
    <row r="7390" spans="1:16" ht="60" x14ac:dyDescent="0.25">
      <c r="A7390" s="19">
        <v>43554</v>
      </c>
      <c r="B7390" s="19">
        <v>43554</v>
      </c>
      <c r="C7390" s="82">
        <v>2019</v>
      </c>
      <c r="D7390" s="82" t="s">
        <v>13</v>
      </c>
      <c r="E7390" s="82" t="s">
        <v>125</v>
      </c>
      <c r="F7390" s="36" t="s">
        <v>165</v>
      </c>
      <c r="G7390" s="82" t="s">
        <v>683</v>
      </c>
      <c r="H7390" s="82" t="s">
        <v>9960</v>
      </c>
      <c r="I7390" s="87">
        <v>0</v>
      </c>
      <c r="J7390" s="21">
        <v>16</v>
      </c>
      <c r="K7390" s="87">
        <v>0</v>
      </c>
      <c r="L7390" s="87">
        <v>0</v>
      </c>
      <c r="M7390" s="87">
        <v>0</v>
      </c>
      <c r="N7390" s="25">
        <v>1</v>
      </c>
      <c r="O7390" s="32">
        <v>1.5840000000000003E-2</v>
      </c>
      <c r="P7390" s="82" t="s">
        <v>99</v>
      </c>
    </row>
    <row r="7391" spans="1:16" ht="108" x14ac:dyDescent="0.25">
      <c r="A7391" s="19">
        <v>43534</v>
      </c>
      <c r="B7391" s="19">
        <v>43553</v>
      </c>
      <c r="C7391" s="82">
        <v>2019</v>
      </c>
      <c r="D7391" s="82" t="s">
        <v>13</v>
      </c>
      <c r="E7391" s="82" t="s">
        <v>112</v>
      </c>
      <c r="F7391" s="36" t="s">
        <v>162</v>
      </c>
      <c r="G7391" s="82" t="s">
        <v>1224</v>
      </c>
      <c r="H7391" s="82" t="s">
        <v>9961</v>
      </c>
      <c r="I7391" s="87">
        <v>0</v>
      </c>
      <c r="J7391" s="21">
        <v>21</v>
      </c>
      <c r="K7391" s="87">
        <v>0</v>
      </c>
      <c r="L7391" s="87">
        <v>0</v>
      </c>
      <c r="M7391" s="87">
        <v>0</v>
      </c>
      <c r="N7391" s="25">
        <v>0</v>
      </c>
      <c r="O7391" s="32">
        <v>0</v>
      </c>
      <c r="P7391" s="82" t="s">
        <v>99</v>
      </c>
    </row>
    <row r="7392" spans="1:16" ht="96" x14ac:dyDescent="0.25">
      <c r="A7392" s="19">
        <v>43555</v>
      </c>
      <c r="B7392" s="19">
        <v>43555</v>
      </c>
      <c r="C7392" s="82">
        <v>2019</v>
      </c>
      <c r="D7392" s="82" t="s">
        <v>115</v>
      </c>
      <c r="E7392" s="11" t="s">
        <v>116</v>
      </c>
      <c r="F7392" s="36" t="s">
        <v>28</v>
      </c>
      <c r="G7392" s="82" t="s">
        <v>411</v>
      </c>
      <c r="H7392" s="82" t="s">
        <v>9962</v>
      </c>
      <c r="I7392" s="87">
        <v>0</v>
      </c>
      <c r="J7392" s="21">
        <v>8</v>
      </c>
      <c r="K7392" s="87">
        <v>0</v>
      </c>
      <c r="L7392" s="87">
        <v>0</v>
      </c>
      <c r="M7392" s="87">
        <v>0</v>
      </c>
      <c r="N7392" s="25">
        <v>0</v>
      </c>
      <c r="O7392" s="32">
        <v>0.92491299999999999</v>
      </c>
      <c r="P7392" s="82" t="s">
        <v>99</v>
      </c>
    </row>
    <row r="7393" spans="1:16" ht="84" x14ac:dyDescent="0.25">
      <c r="A7393" s="19">
        <v>43556</v>
      </c>
      <c r="B7393" s="19">
        <v>43556</v>
      </c>
      <c r="C7393" s="82">
        <v>2019</v>
      </c>
      <c r="D7393" s="82" t="s">
        <v>115</v>
      </c>
      <c r="E7393" s="82" t="s">
        <v>352</v>
      </c>
      <c r="F7393" s="36" t="s">
        <v>97</v>
      </c>
      <c r="G7393" s="82" t="s">
        <v>9963</v>
      </c>
      <c r="H7393" s="82" t="s">
        <v>9964</v>
      </c>
      <c r="I7393" s="87">
        <v>2</v>
      </c>
      <c r="J7393" s="21">
        <v>4</v>
      </c>
      <c r="K7393" s="87">
        <v>0</v>
      </c>
      <c r="L7393" s="87">
        <v>0</v>
      </c>
      <c r="M7393" s="87">
        <v>0</v>
      </c>
      <c r="N7393" s="25">
        <v>0</v>
      </c>
      <c r="O7393" s="32">
        <v>1.9800000000000004E-3</v>
      </c>
      <c r="P7393" s="82" t="s">
        <v>99</v>
      </c>
    </row>
    <row r="7394" spans="1:16" ht="84" x14ac:dyDescent="0.25">
      <c r="A7394" s="19">
        <v>43556</v>
      </c>
      <c r="B7394" s="19">
        <v>43556</v>
      </c>
      <c r="C7394" s="82">
        <v>2019</v>
      </c>
      <c r="D7394" s="82" t="s">
        <v>115</v>
      </c>
      <c r="E7394" s="82" t="s">
        <v>834</v>
      </c>
      <c r="F7394" s="36" t="s">
        <v>28</v>
      </c>
      <c r="G7394" s="82" t="s">
        <v>698</v>
      </c>
      <c r="H7394" s="82" t="s">
        <v>9965</v>
      </c>
      <c r="I7394" s="87">
        <v>0</v>
      </c>
      <c r="J7394" s="21">
        <v>59</v>
      </c>
      <c r="K7394" s="87">
        <v>0</v>
      </c>
      <c r="L7394" s="87">
        <v>0</v>
      </c>
      <c r="M7394" s="87">
        <v>0</v>
      </c>
      <c r="N7394" s="25">
        <v>0</v>
      </c>
      <c r="O7394" s="32">
        <v>0</v>
      </c>
      <c r="P7394" s="82" t="s">
        <v>99</v>
      </c>
    </row>
    <row r="7395" spans="1:16" ht="96" x14ac:dyDescent="0.25">
      <c r="A7395" s="19">
        <v>43556</v>
      </c>
      <c r="B7395" s="19">
        <v>43556</v>
      </c>
      <c r="C7395" s="82">
        <v>2019</v>
      </c>
      <c r="D7395" s="82" t="s">
        <v>115</v>
      </c>
      <c r="E7395" s="82" t="s">
        <v>116</v>
      </c>
      <c r="F7395" s="36" t="s">
        <v>19</v>
      </c>
      <c r="G7395" s="82" t="s">
        <v>1309</v>
      </c>
      <c r="H7395" s="82" t="s">
        <v>9966</v>
      </c>
      <c r="I7395" s="87">
        <v>0</v>
      </c>
      <c r="J7395" s="21">
        <v>3</v>
      </c>
      <c r="K7395" s="87">
        <v>0</v>
      </c>
      <c r="L7395" s="87">
        <v>0</v>
      </c>
      <c r="M7395" s="87">
        <v>0</v>
      </c>
      <c r="N7395" s="25">
        <v>0</v>
      </c>
      <c r="O7395" s="32">
        <v>0.46371962352941182</v>
      </c>
      <c r="P7395" s="82" t="s">
        <v>99</v>
      </c>
    </row>
    <row r="7396" spans="1:16" ht="72" x14ac:dyDescent="0.25">
      <c r="A7396" s="19">
        <v>43559</v>
      </c>
      <c r="B7396" s="19">
        <v>43559</v>
      </c>
      <c r="C7396" s="82">
        <v>2019</v>
      </c>
      <c r="D7396" s="82" t="s">
        <v>115</v>
      </c>
      <c r="E7396" s="82" t="s">
        <v>116</v>
      </c>
      <c r="F7396" s="82" t="s">
        <v>162</v>
      </c>
      <c r="G7396" s="82" t="s">
        <v>967</v>
      </c>
      <c r="H7396" s="82" t="s">
        <v>9967</v>
      </c>
      <c r="I7396" s="87">
        <v>0</v>
      </c>
      <c r="J7396" s="21">
        <v>19</v>
      </c>
      <c r="K7396" s="87">
        <v>0</v>
      </c>
      <c r="L7396" s="87">
        <v>0</v>
      </c>
      <c r="M7396" s="87">
        <v>0</v>
      </c>
      <c r="N7396" s="25">
        <v>0</v>
      </c>
      <c r="O7396" s="32">
        <v>0.78253233837209302</v>
      </c>
      <c r="P7396" s="82" t="s">
        <v>99</v>
      </c>
    </row>
    <row r="7397" spans="1:16" ht="84" x14ac:dyDescent="0.25">
      <c r="A7397" s="19">
        <v>43559</v>
      </c>
      <c r="B7397" s="19">
        <v>43559</v>
      </c>
      <c r="C7397" s="82">
        <v>2019</v>
      </c>
      <c r="D7397" s="82" t="s">
        <v>13</v>
      </c>
      <c r="E7397" s="82" t="s">
        <v>112</v>
      </c>
      <c r="F7397" s="36" t="s">
        <v>598</v>
      </c>
      <c r="G7397" s="82" t="s">
        <v>1246</v>
      </c>
      <c r="H7397" s="82" t="s">
        <v>9968</v>
      </c>
      <c r="I7397" s="87">
        <v>0</v>
      </c>
      <c r="J7397" s="21">
        <v>45</v>
      </c>
      <c r="K7397" s="87">
        <v>0</v>
      </c>
      <c r="L7397" s="87">
        <v>0</v>
      </c>
      <c r="M7397" s="87">
        <v>0</v>
      </c>
      <c r="N7397" s="25">
        <v>1</v>
      </c>
      <c r="O7397" s="32">
        <v>9.9000000000000021E-4</v>
      </c>
      <c r="P7397" s="82" t="s">
        <v>99</v>
      </c>
    </row>
    <row r="7398" spans="1:16" ht="84" x14ac:dyDescent="0.25">
      <c r="A7398" s="19">
        <v>43560</v>
      </c>
      <c r="B7398" s="19">
        <v>43560</v>
      </c>
      <c r="C7398" s="82">
        <v>2019</v>
      </c>
      <c r="D7398" s="11" t="s">
        <v>115</v>
      </c>
      <c r="E7398" s="82" t="s">
        <v>116</v>
      </c>
      <c r="F7398" s="36" t="s">
        <v>55</v>
      </c>
      <c r="G7398" s="82" t="s">
        <v>4519</v>
      </c>
      <c r="H7398" s="82" t="s">
        <v>9969</v>
      </c>
      <c r="I7398" s="87">
        <v>0</v>
      </c>
      <c r="J7398" s="21">
        <v>8</v>
      </c>
      <c r="K7398" s="87">
        <v>1</v>
      </c>
      <c r="L7398" s="87">
        <v>0</v>
      </c>
      <c r="M7398" s="87">
        <v>0</v>
      </c>
      <c r="N7398" s="25">
        <v>0</v>
      </c>
      <c r="O7398" s="32">
        <v>8.5382E-2</v>
      </c>
      <c r="P7398" s="82" t="s">
        <v>99</v>
      </c>
    </row>
    <row r="7399" spans="1:16" ht="84" x14ac:dyDescent="0.25">
      <c r="A7399" s="19">
        <v>43563</v>
      </c>
      <c r="B7399" s="19">
        <v>43563</v>
      </c>
      <c r="C7399" s="82">
        <v>2019</v>
      </c>
      <c r="D7399" s="82" t="s">
        <v>34</v>
      </c>
      <c r="E7399" s="82" t="s">
        <v>333</v>
      </c>
      <c r="F7399" s="36" t="s">
        <v>162</v>
      </c>
      <c r="G7399" s="82" t="s">
        <v>4676</v>
      </c>
      <c r="H7399" s="82" t="s">
        <v>9970</v>
      </c>
      <c r="I7399" s="87">
        <v>0</v>
      </c>
      <c r="J7399" s="21">
        <v>32</v>
      </c>
      <c r="K7399" s="87">
        <v>8</v>
      </c>
      <c r="L7399" s="87">
        <v>0</v>
      </c>
      <c r="M7399" s="87">
        <v>0</v>
      </c>
      <c r="N7399" s="25">
        <v>0</v>
      </c>
      <c r="O7399" s="32">
        <v>3.0800000000000003E-3</v>
      </c>
      <c r="P7399" s="82" t="s">
        <v>99</v>
      </c>
    </row>
    <row r="7400" spans="1:16" ht="84" x14ac:dyDescent="0.25">
      <c r="A7400" s="19">
        <v>43564</v>
      </c>
      <c r="B7400" s="19">
        <v>43564</v>
      </c>
      <c r="C7400" s="82">
        <v>2019</v>
      </c>
      <c r="D7400" s="82" t="s">
        <v>13</v>
      </c>
      <c r="E7400" s="82" t="s">
        <v>112</v>
      </c>
      <c r="F7400" s="82" t="s">
        <v>62</v>
      </c>
      <c r="G7400" s="82" t="s">
        <v>585</v>
      </c>
      <c r="H7400" s="82" t="s">
        <v>9971</v>
      </c>
      <c r="I7400" s="87">
        <v>0</v>
      </c>
      <c r="J7400" s="21">
        <v>20</v>
      </c>
      <c r="K7400" s="87">
        <v>0</v>
      </c>
      <c r="L7400" s="87">
        <v>0</v>
      </c>
      <c r="M7400" s="87">
        <v>0</v>
      </c>
      <c r="N7400" s="25">
        <v>0</v>
      </c>
      <c r="O7400" s="32">
        <v>0</v>
      </c>
      <c r="P7400" s="82" t="s">
        <v>99</v>
      </c>
    </row>
    <row r="7401" spans="1:16" ht="72" x14ac:dyDescent="0.25">
      <c r="A7401" s="19">
        <v>43564</v>
      </c>
      <c r="B7401" s="19">
        <v>43564</v>
      </c>
      <c r="C7401" s="82">
        <v>2019</v>
      </c>
      <c r="D7401" s="82" t="s">
        <v>13</v>
      </c>
      <c r="E7401" s="82" t="s">
        <v>149</v>
      </c>
      <c r="F7401" s="36" t="s">
        <v>598</v>
      </c>
      <c r="G7401" s="82" t="s">
        <v>1246</v>
      </c>
      <c r="H7401" s="82" t="s">
        <v>9972</v>
      </c>
      <c r="I7401" s="87">
        <v>0</v>
      </c>
      <c r="J7401" s="21">
        <v>133</v>
      </c>
      <c r="K7401" s="87">
        <v>0</v>
      </c>
      <c r="L7401" s="87">
        <v>0</v>
      </c>
      <c r="M7401" s="87">
        <v>0</v>
      </c>
      <c r="N7401" s="25">
        <v>0</v>
      </c>
      <c r="O7401" s="32">
        <v>0</v>
      </c>
      <c r="P7401" s="82" t="s">
        <v>99</v>
      </c>
    </row>
    <row r="7402" spans="1:16" ht="72" x14ac:dyDescent="0.25">
      <c r="A7402" s="19">
        <v>43564</v>
      </c>
      <c r="B7402" s="19">
        <v>43564</v>
      </c>
      <c r="C7402" s="82">
        <v>2019</v>
      </c>
      <c r="D7402" s="82" t="s">
        <v>13</v>
      </c>
      <c r="E7402" s="82" t="s">
        <v>149</v>
      </c>
      <c r="F7402" s="36" t="s">
        <v>97</v>
      </c>
      <c r="G7402" s="82" t="s">
        <v>3813</v>
      </c>
      <c r="H7402" s="82" t="s">
        <v>9973</v>
      </c>
      <c r="I7402" s="87">
        <v>0</v>
      </c>
      <c r="J7402" s="21">
        <v>12</v>
      </c>
      <c r="K7402" s="87">
        <v>0</v>
      </c>
      <c r="L7402" s="87">
        <v>0</v>
      </c>
      <c r="M7402" s="87">
        <v>0</v>
      </c>
      <c r="N7402" s="25">
        <v>0</v>
      </c>
      <c r="O7402" s="32">
        <v>0</v>
      </c>
      <c r="P7402" s="82" t="s">
        <v>99</v>
      </c>
    </row>
    <row r="7403" spans="1:16" ht="96" x14ac:dyDescent="0.25">
      <c r="A7403" s="19">
        <v>43565</v>
      </c>
      <c r="B7403" s="19">
        <v>43565</v>
      </c>
      <c r="C7403" s="82">
        <v>2019</v>
      </c>
      <c r="D7403" s="82" t="s">
        <v>13</v>
      </c>
      <c r="E7403" s="82" t="s">
        <v>112</v>
      </c>
      <c r="F7403" s="36" t="s">
        <v>165</v>
      </c>
      <c r="G7403" s="82" t="s">
        <v>8550</v>
      </c>
      <c r="H7403" s="82" t="s">
        <v>9974</v>
      </c>
      <c r="I7403" s="87">
        <v>0</v>
      </c>
      <c r="J7403" s="21">
        <v>25</v>
      </c>
      <c r="K7403" s="87">
        <v>1</v>
      </c>
      <c r="L7403" s="87">
        <v>0</v>
      </c>
      <c r="M7403" s="87">
        <v>0</v>
      </c>
      <c r="N7403" s="25">
        <v>0</v>
      </c>
      <c r="O7403" s="32">
        <v>3.0800000000000004E-2</v>
      </c>
      <c r="P7403" s="82" t="s">
        <v>99</v>
      </c>
    </row>
    <row r="7404" spans="1:16" ht="48" x14ac:dyDescent="0.25">
      <c r="A7404" s="19">
        <v>43566</v>
      </c>
      <c r="B7404" s="19">
        <v>43566</v>
      </c>
      <c r="C7404" s="82">
        <v>2019</v>
      </c>
      <c r="D7404" s="82" t="s">
        <v>13</v>
      </c>
      <c r="E7404" s="82" t="s">
        <v>173</v>
      </c>
      <c r="F7404" s="36" t="s">
        <v>97</v>
      </c>
      <c r="G7404" s="82" t="s">
        <v>9975</v>
      </c>
      <c r="H7404" s="82" t="s">
        <v>9976</v>
      </c>
      <c r="I7404" s="87">
        <v>0</v>
      </c>
      <c r="J7404" s="21">
        <v>16</v>
      </c>
      <c r="K7404" s="87">
        <v>0</v>
      </c>
      <c r="L7404" s="87">
        <v>0</v>
      </c>
      <c r="M7404" s="87">
        <v>0</v>
      </c>
      <c r="N7404" s="25">
        <v>0</v>
      </c>
      <c r="O7404" s="32">
        <v>0</v>
      </c>
      <c r="P7404" s="82" t="s">
        <v>99</v>
      </c>
    </row>
    <row r="7405" spans="1:16" ht="60" x14ac:dyDescent="0.25">
      <c r="A7405" s="19">
        <v>43566</v>
      </c>
      <c r="B7405" s="19">
        <v>43566</v>
      </c>
      <c r="C7405" s="82">
        <v>2019</v>
      </c>
      <c r="D7405" s="82" t="s">
        <v>13</v>
      </c>
      <c r="E7405" s="82" t="s">
        <v>173</v>
      </c>
      <c r="F7405" s="36" t="s">
        <v>155</v>
      </c>
      <c r="G7405" s="82" t="s">
        <v>1618</v>
      </c>
      <c r="H7405" s="82" t="s">
        <v>9977</v>
      </c>
      <c r="I7405" s="87">
        <v>0</v>
      </c>
      <c r="J7405" s="21">
        <v>400</v>
      </c>
      <c r="K7405" s="87">
        <v>0</v>
      </c>
      <c r="L7405" s="87">
        <v>0</v>
      </c>
      <c r="M7405" s="87">
        <v>0</v>
      </c>
      <c r="N7405" s="25">
        <v>0</v>
      </c>
      <c r="O7405" s="32">
        <v>0</v>
      </c>
      <c r="P7405" s="82" t="s">
        <v>99</v>
      </c>
    </row>
    <row r="7406" spans="1:16" ht="72" x14ac:dyDescent="0.25">
      <c r="A7406" s="19">
        <v>43566</v>
      </c>
      <c r="B7406" s="19">
        <v>43566</v>
      </c>
      <c r="C7406" s="82">
        <v>2019</v>
      </c>
      <c r="D7406" s="82" t="s">
        <v>115</v>
      </c>
      <c r="E7406" s="82" t="s">
        <v>116</v>
      </c>
      <c r="F7406" s="36" t="s">
        <v>28</v>
      </c>
      <c r="G7406" s="82" t="s">
        <v>9978</v>
      </c>
      <c r="H7406" s="82" t="s">
        <v>9979</v>
      </c>
      <c r="I7406" s="87">
        <v>0</v>
      </c>
      <c r="J7406" s="21">
        <v>1</v>
      </c>
      <c r="K7406" s="87">
        <v>0</v>
      </c>
      <c r="L7406" s="87">
        <v>0</v>
      </c>
      <c r="M7406" s="87">
        <v>0</v>
      </c>
      <c r="N7406" s="25">
        <v>0</v>
      </c>
      <c r="O7406" s="32">
        <v>0.54012962352941185</v>
      </c>
      <c r="P7406" s="82" t="s">
        <v>99</v>
      </c>
    </row>
    <row r="7407" spans="1:16" ht="60" x14ac:dyDescent="0.25">
      <c r="A7407" s="19">
        <v>43567</v>
      </c>
      <c r="B7407" s="19">
        <v>43567</v>
      </c>
      <c r="C7407" s="82">
        <v>2019</v>
      </c>
      <c r="D7407" s="82" t="s">
        <v>115</v>
      </c>
      <c r="E7407" s="82" t="s">
        <v>116</v>
      </c>
      <c r="F7407" s="82" t="s">
        <v>75</v>
      </c>
      <c r="G7407" s="82" t="s">
        <v>1553</v>
      </c>
      <c r="H7407" s="82" t="s">
        <v>9980</v>
      </c>
      <c r="I7407" s="87">
        <v>1</v>
      </c>
      <c r="J7407" s="21">
        <v>4</v>
      </c>
      <c r="K7407" s="87">
        <v>0</v>
      </c>
      <c r="L7407" s="87">
        <v>0</v>
      </c>
      <c r="M7407" s="87">
        <v>0</v>
      </c>
      <c r="N7407" s="25">
        <v>0</v>
      </c>
      <c r="O7407" s="32">
        <v>0.25038199999999999</v>
      </c>
      <c r="P7407" s="82" t="s">
        <v>99</v>
      </c>
    </row>
    <row r="7408" spans="1:16" ht="48" x14ac:dyDescent="0.25">
      <c r="A7408" s="19">
        <v>43567</v>
      </c>
      <c r="B7408" s="19">
        <v>43567</v>
      </c>
      <c r="C7408" s="82">
        <v>2019</v>
      </c>
      <c r="D7408" s="82" t="s">
        <v>115</v>
      </c>
      <c r="E7408" s="82" t="s">
        <v>116</v>
      </c>
      <c r="F7408" s="36" t="s">
        <v>77</v>
      </c>
      <c r="G7408" s="82" t="s">
        <v>9981</v>
      </c>
      <c r="H7408" s="82" t="s">
        <v>9982</v>
      </c>
      <c r="I7408" s="87">
        <v>0</v>
      </c>
      <c r="J7408" s="21">
        <v>14</v>
      </c>
      <c r="K7408" s="87">
        <v>0</v>
      </c>
      <c r="L7408" s="87">
        <v>0</v>
      </c>
      <c r="M7408" s="87">
        <v>0</v>
      </c>
      <c r="N7408" s="25">
        <v>0</v>
      </c>
      <c r="O7408" s="32">
        <v>0.42814647674418616</v>
      </c>
      <c r="P7408" s="82" t="s">
        <v>99</v>
      </c>
    </row>
    <row r="7409" spans="1:16" ht="72" x14ac:dyDescent="0.25">
      <c r="A7409" s="19">
        <v>43568</v>
      </c>
      <c r="B7409" s="19">
        <v>43568</v>
      </c>
      <c r="C7409" s="82">
        <v>2019</v>
      </c>
      <c r="D7409" s="82" t="s">
        <v>115</v>
      </c>
      <c r="E7409" s="82" t="s">
        <v>116</v>
      </c>
      <c r="F7409" s="36" t="s">
        <v>28</v>
      </c>
      <c r="G7409" s="82" t="s">
        <v>698</v>
      </c>
      <c r="H7409" s="82" t="s">
        <v>9983</v>
      </c>
      <c r="I7409" s="87">
        <v>0</v>
      </c>
      <c r="J7409" s="21">
        <v>8</v>
      </c>
      <c r="K7409" s="87">
        <v>0</v>
      </c>
      <c r="L7409" s="87">
        <v>0</v>
      </c>
      <c r="M7409" s="87">
        <v>0</v>
      </c>
      <c r="N7409" s="25">
        <v>0</v>
      </c>
      <c r="O7409" s="32">
        <v>2.5953169999999998E-2</v>
      </c>
      <c r="P7409" s="82" t="s">
        <v>99</v>
      </c>
    </row>
    <row r="7410" spans="1:16" ht="72" x14ac:dyDescent="0.25">
      <c r="A7410" s="19">
        <v>43569</v>
      </c>
      <c r="B7410" s="19">
        <v>43569</v>
      </c>
      <c r="C7410" s="82">
        <v>2019</v>
      </c>
      <c r="D7410" s="82" t="s">
        <v>13</v>
      </c>
      <c r="E7410" s="82" t="s">
        <v>173</v>
      </c>
      <c r="F7410" s="36" t="s">
        <v>97</v>
      </c>
      <c r="G7410" s="82" t="s">
        <v>4323</v>
      </c>
      <c r="H7410" s="82" t="s">
        <v>9984</v>
      </c>
      <c r="I7410" s="87">
        <v>0</v>
      </c>
      <c r="J7410" s="21">
        <v>200</v>
      </c>
      <c r="K7410" s="87">
        <v>0</v>
      </c>
      <c r="L7410" s="87">
        <v>0</v>
      </c>
      <c r="M7410" s="87">
        <v>0</v>
      </c>
      <c r="N7410" s="25">
        <v>0</v>
      </c>
      <c r="O7410" s="32">
        <v>0</v>
      </c>
      <c r="P7410" s="82" t="s">
        <v>99</v>
      </c>
    </row>
    <row r="7411" spans="1:16" ht="108" x14ac:dyDescent="0.25">
      <c r="A7411" s="19">
        <v>43568</v>
      </c>
      <c r="B7411" s="19">
        <v>43568</v>
      </c>
      <c r="C7411" s="82">
        <v>2019</v>
      </c>
      <c r="D7411" s="82" t="s">
        <v>115</v>
      </c>
      <c r="E7411" s="82" t="s">
        <v>116</v>
      </c>
      <c r="F7411" s="36" t="s">
        <v>51</v>
      </c>
      <c r="G7411" s="82" t="s">
        <v>741</v>
      </c>
      <c r="H7411" s="82" t="s">
        <v>9985</v>
      </c>
      <c r="I7411" s="87">
        <v>0</v>
      </c>
      <c r="J7411" s="21">
        <v>10</v>
      </c>
      <c r="K7411" s="87">
        <v>0</v>
      </c>
      <c r="L7411" s="87">
        <v>0</v>
      </c>
      <c r="M7411" s="87">
        <v>0</v>
      </c>
      <c r="N7411" s="25">
        <v>0</v>
      </c>
      <c r="O7411" s="32">
        <v>0.26164370000000003</v>
      </c>
      <c r="P7411" s="82" t="s">
        <v>99</v>
      </c>
    </row>
    <row r="7412" spans="1:16" ht="84" x14ac:dyDescent="0.25">
      <c r="A7412" s="19">
        <v>43570</v>
      </c>
      <c r="B7412" s="19">
        <v>43570</v>
      </c>
      <c r="C7412" s="82">
        <v>2019</v>
      </c>
      <c r="D7412" s="82" t="s">
        <v>115</v>
      </c>
      <c r="E7412" s="82" t="s">
        <v>116</v>
      </c>
      <c r="F7412" s="36" t="s">
        <v>30</v>
      </c>
      <c r="G7412" s="82" t="s">
        <v>5302</v>
      </c>
      <c r="H7412" s="82" t="s">
        <v>9986</v>
      </c>
      <c r="I7412" s="87">
        <v>0</v>
      </c>
      <c r="J7412" s="21">
        <v>16</v>
      </c>
      <c r="K7412" s="87">
        <v>0</v>
      </c>
      <c r="L7412" s="87">
        <v>0</v>
      </c>
      <c r="M7412" s="87">
        <v>0</v>
      </c>
      <c r="N7412" s="25">
        <v>0</v>
      </c>
      <c r="O7412" s="32">
        <v>0.146784</v>
      </c>
      <c r="P7412" s="82" t="s">
        <v>99</v>
      </c>
    </row>
    <row r="7413" spans="1:16" ht="216" x14ac:dyDescent="0.25">
      <c r="A7413" s="19">
        <v>43570</v>
      </c>
      <c r="B7413" s="19">
        <v>43570</v>
      </c>
      <c r="C7413" s="82">
        <v>2019</v>
      </c>
      <c r="D7413" s="82" t="s">
        <v>13</v>
      </c>
      <c r="E7413" s="82" t="s">
        <v>149</v>
      </c>
      <c r="F7413" s="36" t="s">
        <v>51</v>
      </c>
      <c r="G7413" s="82" t="s">
        <v>7135</v>
      </c>
      <c r="H7413" s="82" t="s">
        <v>9987</v>
      </c>
      <c r="I7413" s="87">
        <v>0</v>
      </c>
      <c r="J7413" s="21">
        <v>50</v>
      </c>
      <c r="K7413" s="87">
        <v>0</v>
      </c>
      <c r="L7413" s="87">
        <v>0</v>
      </c>
      <c r="M7413" s="87">
        <v>0</v>
      </c>
      <c r="N7413" s="25">
        <v>0</v>
      </c>
      <c r="O7413" s="32">
        <v>0</v>
      </c>
      <c r="P7413" s="82" t="s">
        <v>99</v>
      </c>
    </row>
    <row r="7414" spans="1:16" ht="84" x14ac:dyDescent="0.25">
      <c r="A7414" s="19">
        <v>43571</v>
      </c>
      <c r="B7414" s="19">
        <v>43571</v>
      </c>
      <c r="C7414" s="82">
        <v>2019</v>
      </c>
      <c r="D7414" s="82" t="s">
        <v>13</v>
      </c>
      <c r="E7414" s="82" t="s">
        <v>149</v>
      </c>
      <c r="F7414" s="36" t="s">
        <v>165</v>
      </c>
      <c r="G7414" s="82" t="s">
        <v>8356</v>
      </c>
      <c r="H7414" s="82" t="s">
        <v>9988</v>
      </c>
      <c r="I7414" s="87">
        <v>0</v>
      </c>
      <c r="J7414" s="21">
        <v>50</v>
      </c>
      <c r="K7414" s="87">
        <v>0</v>
      </c>
      <c r="L7414" s="87">
        <v>0</v>
      </c>
      <c r="M7414" s="87">
        <v>0</v>
      </c>
      <c r="N7414" s="25">
        <v>0</v>
      </c>
      <c r="O7414" s="32">
        <v>0</v>
      </c>
      <c r="P7414" s="82" t="s">
        <v>99</v>
      </c>
    </row>
    <row r="7415" spans="1:16" ht="60" x14ac:dyDescent="0.25">
      <c r="A7415" s="19">
        <v>43571</v>
      </c>
      <c r="B7415" s="19">
        <v>43571</v>
      </c>
      <c r="C7415" s="82">
        <v>2019</v>
      </c>
      <c r="D7415" s="82" t="s">
        <v>115</v>
      </c>
      <c r="E7415" s="82" t="s">
        <v>116</v>
      </c>
      <c r="F7415" s="36" t="s">
        <v>19</v>
      </c>
      <c r="G7415" s="82" t="s">
        <v>681</v>
      </c>
      <c r="H7415" s="82" t="s">
        <v>9989</v>
      </c>
      <c r="I7415" s="87">
        <v>0</v>
      </c>
      <c r="J7415" s="21">
        <v>14</v>
      </c>
      <c r="K7415" s="87">
        <v>0</v>
      </c>
      <c r="L7415" s="87">
        <v>0</v>
      </c>
      <c r="M7415" s="87">
        <v>0</v>
      </c>
      <c r="N7415" s="25">
        <v>0</v>
      </c>
      <c r="O7415" s="32">
        <v>0.15470400000000001</v>
      </c>
      <c r="P7415" s="82" t="s">
        <v>99</v>
      </c>
    </row>
    <row r="7416" spans="1:16" ht="144" x14ac:dyDescent="0.25">
      <c r="A7416" s="19">
        <v>43571</v>
      </c>
      <c r="B7416" s="19">
        <v>43571</v>
      </c>
      <c r="C7416" s="82">
        <v>2019</v>
      </c>
      <c r="D7416" s="82" t="s">
        <v>13</v>
      </c>
      <c r="E7416" s="82" t="s">
        <v>112</v>
      </c>
      <c r="F7416" s="36" t="s">
        <v>55</v>
      </c>
      <c r="G7416" s="82" t="s">
        <v>9990</v>
      </c>
      <c r="H7416" s="82" t="s">
        <v>9991</v>
      </c>
      <c r="I7416" s="87">
        <v>0</v>
      </c>
      <c r="J7416" s="21">
        <v>1202</v>
      </c>
      <c r="K7416" s="87">
        <v>0</v>
      </c>
      <c r="L7416" s="87">
        <v>0</v>
      </c>
      <c r="M7416" s="87">
        <v>0</v>
      </c>
      <c r="N7416" s="25">
        <v>0</v>
      </c>
      <c r="O7416" s="32">
        <v>1.9800000000000004E-3</v>
      </c>
      <c r="P7416" s="82" t="s">
        <v>99</v>
      </c>
    </row>
    <row r="7417" spans="1:16" ht="108" x14ac:dyDescent="0.25">
      <c r="A7417" s="19">
        <v>43572</v>
      </c>
      <c r="B7417" s="19">
        <v>43572</v>
      </c>
      <c r="C7417" s="82">
        <v>2019</v>
      </c>
      <c r="D7417" s="11" t="s">
        <v>13</v>
      </c>
      <c r="E7417" s="82" t="s">
        <v>112</v>
      </c>
      <c r="F7417" s="36" t="s">
        <v>19</v>
      </c>
      <c r="G7417" s="82" t="s">
        <v>8521</v>
      </c>
      <c r="H7417" s="82" t="s">
        <v>9992</v>
      </c>
      <c r="I7417" s="87">
        <v>0</v>
      </c>
      <c r="J7417" s="21">
        <v>0</v>
      </c>
      <c r="K7417" s="87">
        <v>0</v>
      </c>
      <c r="L7417" s="87">
        <v>0</v>
      </c>
      <c r="M7417" s="87">
        <v>0</v>
      </c>
      <c r="N7417" s="25">
        <v>3</v>
      </c>
      <c r="O7417" s="32">
        <v>0</v>
      </c>
      <c r="P7417" s="82" t="s">
        <v>99</v>
      </c>
    </row>
    <row r="7418" spans="1:16" x14ac:dyDescent="0.25">
      <c r="A7418" s="19">
        <v>43572</v>
      </c>
      <c r="B7418" s="19">
        <v>43572</v>
      </c>
      <c r="C7418" s="82">
        <v>2019</v>
      </c>
      <c r="D7418" s="82" t="s">
        <v>34</v>
      </c>
      <c r="E7418" s="82" t="s">
        <v>333</v>
      </c>
      <c r="F7418" s="36" t="s">
        <v>57</v>
      </c>
      <c r="G7418" s="82" t="s">
        <v>9993</v>
      </c>
      <c r="H7418" s="82" t="s">
        <v>9994</v>
      </c>
      <c r="I7418" s="87">
        <v>0</v>
      </c>
      <c r="J7418" s="21">
        <v>1124</v>
      </c>
      <c r="K7418" s="87">
        <v>0</v>
      </c>
      <c r="L7418" s="87">
        <v>0</v>
      </c>
      <c r="M7418" s="87">
        <v>0</v>
      </c>
      <c r="N7418" s="25">
        <v>0</v>
      </c>
      <c r="O7418" s="32">
        <v>1.1730449299999999</v>
      </c>
      <c r="P7418" s="82" t="s">
        <v>298</v>
      </c>
    </row>
    <row r="7419" spans="1:16" ht="72" x14ac:dyDescent="0.25">
      <c r="A7419" s="19">
        <v>43573</v>
      </c>
      <c r="B7419" s="19">
        <v>43573</v>
      </c>
      <c r="C7419" s="82">
        <v>2019</v>
      </c>
      <c r="D7419" s="82" t="s">
        <v>13</v>
      </c>
      <c r="E7419" s="82" t="s">
        <v>112</v>
      </c>
      <c r="F7419" s="36" t="s">
        <v>44</v>
      </c>
      <c r="G7419" s="82" t="s">
        <v>44</v>
      </c>
      <c r="H7419" s="82" t="s">
        <v>9995</v>
      </c>
      <c r="I7419" s="87">
        <v>0</v>
      </c>
      <c r="J7419" s="21">
        <v>60</v>
      </c>
      <c r="K7419" s="87">
        <v>0</v>
      </c>
      <c r="L7419" s="87">
        <v>0</v>
      </c>
      <c r="M7419" s="87">
        <v>0</v>
      </c>
      <c r="N7419" s="25">
        <v>1</v>
      </c>
      <c r="O7419" s="32">
        <v>0</v>
      </c>
      <c r="P7419" s="82" t="s">
        <v>99</v>
      </c>
    </row>
    <row r="7420" spans="1:16" ht="60" x14ac:dyDescent="0.25">
      <c r="A7420" s="19">
        <v>43574</v>
      </c>
      <c r="B7420" s="19">
        <v>43574</v>
      </c>
      <c r="C7420" s="82">
        <v>2019</v>
      </c>
      <c r="D7420" s="82" t="s">
        <v>115</v>
      </c>
      <c r="E7420" s="82" t="s">
        <v>116</v>
      </c>
      <c r="F7420" s="82" t="s">
        <v>19</v>
      </c>
      <c r="G7420" s="82" t="s">
        <v>9996</v>
      </c>
      <c r="H7420" s="82" t="s">
        <v>9997</v>
      </c>
      <c r="I7420" s="87">
        <v>0</v>
      </c>
      <c r="J7420" s="21">
        <v>17</v>
      </c>
      <c r="K7420" s="87">
        <v>0</v>
      </c>
      <c r="L7420" s="87">
        <v>0</v>
      </c>
      <c r="M7420" s="87">
        <v>0</v>
      </c>
      <c r="N7420" s="25">
        <v>0</v>
      </c>
      <c r="O7420" s="32">
        <v>1.6830000000000005E-2</v>
      </c>
      <c r="P7420" s="82" t="s">
        <v>99</v>
      </c>
    </row>
    <row r="7421" spans="1:16" ht="108" x14ac:dyDescent="0.25">
      <c r="A7421" s="19">
        <v>43574</v>
      </c>
      <c r="B7421" s="19">
        <v>43574</v>
      </c>
      <c r="C7421" s="82">
        <v>2019</v>
      </c>
      <c r="D7421" s="82" t="s">
        <v>109</v>
      </c>
      <c r="E7421" s="82" t="s">
        <v>110</v>
      </c>
      <c r="F7421" s="36" t="s">
        <v>598</v>
      </c>
      <c r="G7421" s="82" t="s">
        <v>1246</v>
      </c>
      <c r="H7421" s="82" t="s">
        <v>9998</v>
      </c>
      <c r="I7421" s="87">
        <v>0</v>
      </c>
      <c r="J7421" s="21">
        <v>27</v>
      </c>
      <c r="K7421" s="87">
        <v>0</v>
      </c>
      <c r="L7421" s="87">
        <v>0</v>
      </c>
      <c r="M7421" s="87">
        <v>0</v>
      </c>
      <c r="N7421" s="25">
        <v>0</v>
      </c>
      <c r="O7421" s="32">
        <v>0.28826820000000003</v>
      </c>
      <c r="P7421" s="82" t="s">
        <v>99</v>
      </c>
    </row>
    <row r="7422" spans="1:16" ht="84" x14ac:dyDescent="0.25">
      <c r="A7422" s="19">
        <v>43575</v>
      </c>
      <c r="B7422" s="19">
        <v>43575</v>
      </c>
      <c r="C7422" s="82">
        <v>2019</v>
      </c>
      <c r="D7422" s="82" t="s">
        <v>115</v>
      </c>
      <c r="E7422" s="82" t="s">
        <v>116</v>
      </c>
      <c r="F7422" s="36" t="s">
        <v>165</v>
      </c>
      <c r="G7422" s="82" t="s">
        <v>9463</v>
      </c>
      <c r="H7422" s="82" t="s">
        <v>9999</v>
      </c>
      <c r="I7422" s="87">
        <v>0</v>
      </c>
      <c r="J7422" s="21">
        <v>25</v>
      </c>
      <c r="K7422" s="87">
        <v>0</v>
      </c>
      <c r="L7422" s="87">
        <v>0</v>
      </c>
      <c r="M7422" s="87">
        <v>0</v>
      </c>
      <c r="N7422" s="25">
        <v>0</v>
      </c>
      <c r="O7422" s="32">
        <v>9.9000000000000021E-4</v>
      </c>
      <c r="P7422" s="82" t="s">
        <v>99</v>
      </c>
    </row>
    <row r="7423" spans="1:16" ht="72" x14ac:dyDescent="0.25">
      <c r="A7423" s="19">
        <v>43575</v>
      </c>
      <c r="B7423" s="19">
        <v>43575</v>
      </c>
      <c r="C7423" s="82">
        <v>2019</v>
      </c>
      <c r="D7423" s="82" t="s">
        <v>13</v>
      </c>
      <c r="E7423" s="82" t="s">
        <v>112</v>
      </c>
      <c r="F7423" s="36" t="s">
        <v>51</v>
      </c>
      <c r="G7423" s="82" t="s">
        <v>741</v>
      </c>
      <c r="H7423" s="82" t="s">
        <v>10000</v>
      </c>
      <c r="I7423" s="87">
        <v>0</v>
      </c>
      <c r="J7423" s="21">
        <v>150</v>
      </c>
      <c r="K7423" s="87">
        <v>0</v>
      </c>
      <c r="L7423" s="87">
        <v>0</v>
      </c>
      <c r="M7423" s="87">
        <v>0</v>
      </c>
      <c r="N7423" s="25">
        <v>1</v>
      </c>
      <c r="O7423" s="32">
        <v>0</v>
      </c>
      <c r="P7423" s="82" t="s">
        <v>99</v>
      </c>
    </row>
    <row r="7424" spans="1:16" ht="108" x14ac:dyDescent="0.25">
      <c r="A7424" s="19">
        <v>43575</v>
      </c>
      <c r="B7424" s="19">
        <v>43575</v>
      </c>
      <c r="C7424" s="82">
        <v>2019</v>
      </c>
      <c r="D7424" s="82" t="s">
        <v>115</v>
      </c>
      <c r="E7424" s="82" t="s">
        <v>116</v>
      </c>
      <c r="F7424" s="36" t="s">
        <v>69</v>
      </c>
      <c r="G7424" s="82" t="s">
        <v>1160</v>
      </c>
      <c r="H7424" s="82" t="s">
        <v>10001</v>
      </c>
      <c r="I7424" s="87">
        <v>0</v>
      </c>
      <c r="J7424" s="21">
        <v>25</v>
      </c>
      <c r="K7424" s="87">
        <v>0</v>
      </c>
      <c r="L7424" s="87">
        <v>0</v>
      </c>
      <c r="M7424" s="87">
        <v>0</v>
      </c>
      <c r="N7424" s="25">
        <v>0</v>
      </c>
      <c r="O7424" s="32">
        <v>0.41099999999999998</v>
      </c>
      <c r="P7424" s="82" t="s">
        <v>99</v>
      </c>
    </row>
    <row r="7425" spans="1:16" ht="72" x14ac:dyDescent="0.25">
      <c r="A7425" s="19">
        <v>43577</v>
      </c>
      <c r="B7425" s="19">
        <v>43577</v>
      </c>
      <c r="C7425" s="82">
        <v>2019</v>
      </c>
      <c r="D7425" s="82" t="s">
        <v>115</v>
      </c>
      <c r="E7425" s="82" t="s">
        <v>116</v>
      </c>
      <c r="F7425" s="36" t="s">
        <v>15</v>
      </c>
      <c r="G7425" s="82" t="s">
        <v>7535</v>
      </c>
      <c r="H7425" s="82" t="s">
        <v>10002</v>
      </c>
      <c r="I7425" s="87">
        <v>0</v>
      </c>
      <c r="J7425" s="21">
        <v>38</v>
      </c>
      <c r="K7425" s="87">
        <v>0</v>
      </c>
      <c r="L7425" s="87">
        <v>0</v>
      </c>
      <c r="M7425" s="87">
        <v>0</v>
      </c>
      <c r="N7425" s="25">
        <v>0</v>
      </c>
      <c r="O7425" s="32">
        <v>1.9800000000000004E-3</v>
      </c>
      <c r="P7425" s="82" t="s">
        <v>99</v>
      </c>
    </row>
    <row r="7426" spans="1:16" ht="72" x14ac:dyDescent="0.25">
      <c r="A7426" s="19">
        <v>43577</v>
      </c>
      <c r="B7426" s="19">
        <v>43577</v>
      </c>
      <c r="C7426" s="82">
        <v>2019</v>
      </c>
      <c r="D7426" s="82" t="s">
        <v>115</v>
      </c>
      <c r="E7426" s="82" t="s">
        <v>116</v>
      </c>
      <c r="F7426" s="36" t="s">
        <v>55</v>
      </c>
      <c r="G7426" s="82" t="s">
        <v>936</v>
      </c>
      <c r="H7426" s="82" t="s">
        <v>10003</v>
      </c>
      <c r="I7426" s="87">
        <v>0</v>
      </c>
      <c r="J7426" s="21">
        <v>9</v>
      </c>
      <c r="K7426" s="87">
        <v>0</v>
      </c>
      <c r="L7426" s="87">
        <v>0</v>
      </c>
      <c r="M7426" s="87">
        <v>0</v>
      </c>
      <c r="N7426" s="25">
        <v>0</v>
      </c>
      <c r="O7426" s="32">
        <v>8.9100000000000013E-3</v>
      </c>
      <c r="P7426" s="82" t="s">
        <v>99</v>
      </c>
    </row>
    <row r="7427" spans="1:16" ht="48" x14ac:dyDescent="0.25">
      <c r="A7427" s="19">
        <v>43577</v>
      </c>
      <c r="B7427" s="19">
        <v>43577</v>
      </c>
      <c r="C7427" s="82">
        <v>2019</v>
      </c>
      <c r="D7427" s="82" t="s">
        <v>13</v>
      </c>
      <c r="E7427" s="82" t="s">
        <v>14</v>
      </c>
      <c r="F7427" s="36" t="s">
        <v>15</v>
      </c>
      <c r="G7427" s="82" t="s">
        <v>6444</v>
      </c>
      <c r="H7427" s="82" t="s">
        <v>10004</v>
      </c>
      <c r="I7427" s="87">
        <v>2</v>
      </c>
      <c r="J7427" s="21">
        <v>241712</v>
      </c>
      <c r="K7427" s="87">
        <v>0</v>
      </c>
      <c r="L7427" s="87">
        <v>0</v>
      </c>
      <c r="M7427" s="87">
        <v>0</v>
      </c>
      <c r="N7427" s="25">
        <v>0</v>
      </c>
      <c r="O7427" s="32">
        <v>90.540829840000001</v>
      </c>
      <c r="P7427" s="82" t="s">
        <v>4834</v>
      </c>
    </row>
    <row r="7428" spans="1:16" ht="72" x14ac:dyDescent="0.25">
      <c r="A7428" s="19">
        <v>43578</v>
      </c>
      <c r="B7428" s="19">
        <v>43578</v>
      </c>
      <c r="C7428" s="82">
        <v>2019</v>
      </c>
      <c r="D7428" s="82" t="s">
        <v>115</v>
      </c>
      <c r="E7428" s="82" t="s">
        <v>116</v>
      </c>
      <c r="F7428" s="36" t="s">
        <v>19</v>
      </c>
      <c r="G7428" s="82" t="s">
        <v>10005</v>
      </c>
      <c r="H7428" s="82" t="s">
        <v>10006</v>
      </c>
      <c r="I7428" s="87">
        <v>0</v>
      </c>
      <c r="J7428" s="21">
        <v>6</v>
      </c>
      <c r="K7428" s="87">
        <v>0</v>
      </c>
      <c r="L7428" s="87">
        <v>0</v>
      </c>
      <c r="M7428" s="87">
        <v>0</v>
      </c>
      <c r="N7428" s="25">
        <v>0</v>
      </c>
      <c r="O7428" s="32">
        <v>0.89110999999999996</v>
      </c>
      <c r="P7428" s="82" t="s">
        <v>99</v>
      </c>
    </row>
    <row r="7429" spans="1:16" ht="108" x14ac:dyDescent="0.25">
      <c r="A7429" s="19">
        <v>43579</v>
      </c>
      <c r="B7429" s="19">
        <v>43579</v>
      </c>
      <c r="C7429" s="82">
        <v>2019</v>
      </c>
      <c r="D7429" s="82" t="s">
        <v>13</v>
      </c>
      <c r="E7429" s="82" t="s">
        <v>149</v>
      </c>
      <c r="F7429" s="82" t="s">
        <v>44</v>
      </c>
      <c r="G7429" s="82" t="s">
        <v>44</v>
      </c>
      <c r="H7429" s="82" t="s">
        <v>10007</v>
      </c>
      <c r="I7429" s="87">
        <v>0</v>
      </c>
      <c r="J7429" s="21">
        <v>90</v>
      </c>
      <c r="K7429" s="87">
        <v>0</v>
      </c>
      <c r="L7429" s="87">
        <v>0</v>
      </c>
      <c r="M7429" s="87">
        <v>0</v>
      </c>
      <c r="N7429" s="25">
        <v>0</v>
      </c>
      <c r="O7429" s="32">
        <v>0.11008</v>
      </c>
      <c r="P7429" s="82" t="s">
        <v>99</v>
      </c>
    </row>
    <row r="7430" spans="1:16" ht="72" x14ac:dyDescent="0.25">
      <c r="A7430" s="19">
        <v>43579</v>
      </c>
      <c r="B7430" s="19">
        <v>43579</v>
      </c>
      <c r="C7430" s="82">
        <v>2019</v>
      </c>
      <c r="D7430" s="82" t="s">
        <v>115</v>
      </c>
      <c r="E7430" s="82" t="s">
        <v>116</v>
      </c>
      <c r="F7430" s="36" t="s">
        <v>100</v>
      </c>
      <c r="G7430" s="82" t="s">
        <v>1084</v>
      </c>
      <c r="H7430" s="82" t="s">
        <v>10008</v>
      </c>
      <c r="I7430" s="87">
        <v>2</v>
      </c>
      <c r="J7430" s="21">
        <v>3</v>
      </c>
      <c r="K7430" s="87">
        <v>0</v>
      </c>
      <c r="L7430" s="87">
        <v>0</v>
      </c>
      <c r="M7430" s="87">
        <v>0</v>
      </c>
      <c r="N7430" s="25">
        <v>0</v>
      </c>
      <c r="O7430" s="32">
        <v>9.5227000000000003E-3</v>
      </c>
      <c r="P7430" s="82" t="s">
        <v>99</v>
      </c>
    </row>
    <row r="7431" spans="1:16" ht="84" x14ac:dyDescent="0.25">
      <c r="A7431" s="19">
        <v>43579</v>
      </c>
      <c r="B7431" s="19">
        <v>43579</v>
      </c>
      <c r="C7431" s="82">
        <v>2019</v>
      </c>
      <c r="D7431" s="11" t="s">
        <v>13</v>
      </c>
      <c r="E7431" s="82" t="s">
        <v>14</v>
      </c>
      <c r="F7431" s="36" t="s">
        <v>162</v>
      </c>
      <c r="G7431" s="82" t="s">
        <v>2794</v>
      </c>
      <c r="H7431" s="82" t="s">
        <v>10009</v>
      </c>
      <c r="I7431" s="87">
        <v>0</v>
      </c>
      <c r="J7431" s="21">
        <v>30</v>
      </c>
      <c r="K7431" s="87">
        <v>0</v>
      </c>
      <c r="L7431" s="87">
        <v>0</v>
      </c>
      <c r="M7431" s="87">
        <v>0</v>
      </c>
      <c r="N7431" s="25">
        <v>0</v>
      </c>
      <c r="O7431" s="32">
        <v>16.53571968</v>
      </c>
      <c r="P7431" s="82" t="s">
        <v>99</v>
      </c>
    </row>
    <row r="7432" spans="1:16" x14ac:dyDescent="0.25">
      <c r="A7432" s="19">
        <v>43586</v>
      </c>
      <c r="B7432" s="19">
        <v>43799</v>
      </c>
      <c r="C7432" s="82">
        <v>2019</v>
      </c>
      <c r="D7432" s="82" t="s">
        <v>34</v>
      </c>
      <c r="E7432" s="82" t="s">
        <v>39</v>
      </c>
      <c r="F7432" s="36" t="s">
        <v>162</v>
      </c>
      <c r="G7432" s="82"/>
      <c r="H7432" s="82" t="s">
        <v>10010</v>
      </c>
      <c r="I7432" s="87">
        <v>0</v>
      </c>
      <c r="J7432" s="21">
        <v>0</v>
      </c>
      <c r="K7432" s="87">
        <v>0</v>
      </c>
      <c r="L7432" s="87">
        <v>0</v>
      </c>
      <c r="M7432" s="87">
        <v>0</v>
      </c>
      <c r="N7432" s="25">
        <v>0</v>
      </c>
      <c r="O7432" s="32">
        <v>21.923293000000001</v>
      </c>
      <c r="P7432" s="82" t="s">
        <v>298</v>
      </c>
    </row>
    <row r="7433" spans="1:16" ht="84" x14ac:dyDescent="0.25">
      <c r="A7433" s="19">
        <v>43588</v>
      </c>
      <c r="B7433" s="19">
        <v>43588</v>
      </c>
      <c r="C7433" s="82">
        <v>2019</v>
      </c>
      <c r="D7433" s="82" t="s">
        <v>115</v>
      </c>
      <c r="E7433" s="82" t="s">
        <v>116</v>
      </c>
      <c r="F7433" s="36" t="s">
        <v>51</v>
      </c>
      <c r="G7433" s="82" t="s">
        <v>8919</v>
      </c>
      <c r="H7433" s="82" t="s">
        <v>10011</v>
      </c>
      <c r="I7433" s="87">
        <v>1</v>
      </c>
      <c r="J7433" s="21">
        <v>1</v>
      </c>
      <c r="K7433" s="87">
        <v>0</v>
      </c>
      <c r="L7433" s="87">
        <v>0</v>
      </c>
      <c r="M7433" s="87">
        <v>0</v>
      </c>
      <c r="N7433" s="25">
        <v>0</v>
      </c>
      <c r="O7433" s="32">
        <v>4.93897570761753</v>
      </c>
      <c r="P7433" s="82" t="s">
        <v>99</v>
      </c>
    </row>
    <row r="7434" spans="1:16" ht="108" x14ac:dyDescent="0.25">
      <c r="A7434" s="19">
        <v>43588</v>
      </c>
      <c r="B7434" s="19">
        <v>43588</v>
      </c>
      <c r="C7434" s="82">
        <v>2019</v>
      </c>
      <c r="D7434" s="82" t="s">
        <v>115</v>
      </c>
      <c r="E7434" s="82" t="s">
        <v>116</v>
      </c>
      <c r="F7434" s="36" t="s">
        <v>69</v>
      </c>
      <c r="G7434" s="82" t="s">
        <v>1176</v>
      </c>
      <c r="H7434" s="82" t="s">
        <v>10012</v>
      </c>
      <c r="I7434" s="87">
        <v>0</v>
      </c>
      <c r="J7434" s="21">
        <v>6</v>
      </c>
      <c r="K7434" s="87">
        <v>0</v>
      </c>
      <c r="L7434" s="87">
        <v>0</v>
      </c>
      <c r="M7434" s="87">
        <v>0</v>
      </c>
      <c r="N7434" s="25">
        <v>0</v>
      </c>
      <c r="O7434" s="32">
        <v>0.2537237</v>
      </c>
      <c r="P7434" s="82" t="s">
        <v>99</v>
      </c>
    </row>
    <row r="7435" spans="1:16" ht="48" x14ac:dyDescent="0.25">
      <c r="A7435" s="19">
        <v>43590</v>
      </c>
      <c r="B7435" s="19">
        <v>43590</v>
      </c>
      <c r="C7435" s="82">
        <v>2019</v>
      </c>
      <c r="D7435" s="11" t="s">
        <v>115</v>
      </c>
      <c r="E7435" s="82" t="s">
        <v>116</v>
      </c>
      <c r="F7435" s="36" t="s">
        <v>19</v>
      </c>
      <c r="G7435" s="82" t="s">
        <v>681</v>
      </c>
      <c r="H7435" s="82" t="s">
        <v>10013</v>
      </c>
      <c r="I7435" s="87">
        <v>0</v>
      </c>
      <c r="J7435" s="21">
        <v>9</v>
      </c>
      <c r="K7435" s="87">
        <v>0</v>
      </c>
      <c r="L7435" s="87">
        <v>0</v>
      </c>
      <c r="M7435" s="87">
        <v>0</v>
      </c>
      <c r="N7435" s="25">
        <v>0</v>
      </c>
      <c r="O7435" s="32">
        <v>0.72302999999999995</v>
      </c>
      <c r="P7435" s="82" t="s">
        <v>99</v>
      </c>
    </row>
    <row r="7436" spans="1:16" ht="108" x14ac:dyDescent="0.25">
      <c r="A7436" s="19">
        <v>43591</v>
      </c>
      <c r="B7436" s="19">
        <v>43591</v>
      </c>
      <c r="C7436" s="82">
        <v>2019</v>
      </c>
      <c r="D7436" s="82" t="s">
        <v>34</v>
      </c>
      <c r="E7436" s="82" t="s">
        <v>35</v>
      </c>
      <c r="F7436" s="36" t="s">
        <v>97</v>
      </c>
      <c r="G7436" s="82" t="s">
        <v>9416</v>
      </c>
      <c r="H7436" s="82" t="s">
        <v>10014</v>
      </c>
      <c r="I7436" s="87">
        <v>0</v>
      </c>
      <c r="J7436" s="21">
        <v>92</v>
      </c>
      <c r="K7436" s="87">
        <v>23</v>
      </c>
      <c r="L7436" s="87">
        <v>0</v>
      </c>
      <c r="M7436" s="87">
        <v>0</v>
      </c>
      <c r="N7436" s="25">
        <v>0</v>
      </c>
      <c r="O7436" s="32">
        <v>2.6564999999999998E-2</v>
      </c>
      <c r="P7436" s="82" t="s">
        <v>99</v>
      </c>
    </row>
    <row r="7437" spans="1:16" ht="96" x14ac:dyDescent="0.25">
      <c r="A7437" s="19">
        <v>43590</v>
      </c>
      <c r="B7437" s="19">
        <v>43591</v>
      </c>
      <c r="C7437" s="82">
        <v>2019</v>
      </c>
      <c r="D7437" s="82" t="s">
        <v>115</v>
      </c>
      <c r="E7437" s="82" t="s">
        <v>116</v>
      </c>
      <c r="F7437" s="36" t="s">
        <v>57</v>
      </c>
      <c r="G7437" s="82" t="s">
        <v>10015</v>
      </c>
      <c r="H7437" s="82" t="s">
        <v>10016</v>
      </c>
      <c r="I7437" s="87">
        <v>13</v>
      </c>
      <c r="J7437" s="21">
        <v>13</v>
      </c>
      <c r="K7437" s="87">
        <v>0</v>
      </c>
      <c r="L7437" s="87">
        <v>0</v>
      </c>
      <c r="M7437" s="87">
        <v>0</v>
      </c>
      <c r="N7437" s="25">
        <v>0</v>
      </c>
      <c r="O7437" s="32">
        <v>4.93897570761753</v>
      </c>
      <c r="P7437" s="82" t="s">
        <v>99</v>
      </c>
    </row>
    <row r="7438" spans="1:16" ht="96" x14ac:dyDescent="0.25">
      <c r="A7438" s="19">
        <v>43593</v>
      </c>
      <c r="B7438" s="19">
        <v>43593</v>
      </c>
      <c r="C7438" s="82">
        <v>2019</v>
      </c>
      <c r="D7438" s="82" t="s">
        <v>115</v>
      </c>
      <c r="E7438" s="82" t="s">
        <v>116</v>
      </c>
      <c r="F7438" s="36" t="s">
        <v>51</v>
      </c>
      <c r="G7438" s="82" t="s">
        <v>3955</v>
      </c>
      <c r="H7438" s="82" t="s">
        <v>10017</v>
      </c>
      <c r="I7438" s="87">
        <v>3</v>
      </c>
      <c r="J7438" s="21">
        <v>12</v>
      </c>
      <c r="K7438" s="87">
        <v>0</v>
      </c>
      <c r="L7438" s="87">
        <v>0</v>
      </c>
      <c r="M7438" s="87">
        <v>0</v>
      </c>
      <c r="N7438" s="25">
        <v>0</v>
      </c>
      <c r="O7438" s="32">
        <v>0.33311629999999998</v>
      </c>
      <c r="P7438" s="82" t="s">
        <v>99</v>
      </c>
    </row>
    <row r="7439" spans="1:16" ht="60" x14ac:dyDescent="0.25">
      <c r="A7439" s="19">
        <v>43593</v>
      </c>
      <c r="B7439" s="19">
        <v>43593</v>
      </c>
      <c r="C7439" s="82">
        <v>2019</v>
      </c>
      <c r="D7439" s="82" t="s">
        <v>13</v>
      </c>
      <c r="E7439" s="82" t="s">
        <v>112</v>
      </c>
      <c r="F7439" s="36" t="s">
        <v>44</v>
      </c>
      <c r="G7439" s="82" t="s">
        <v>592</v>
      </c>
      <c r="H7439" s="82" t="s">
        <v>10018</v>
      </c>
      <c r="I7439" s="87">
        <v>0</v>
      </c>
      <c r="J7439" s="21">
        <v>13</v>
      </c>
      <c r="K7439" s="87">
        <v>0</v>
      </c>
      <c r="L7439" s="87">
        <v>0</v>
      </c>
      <c r="M7439" s="87">
        <v>0</v>
      </c>
      <c r="N7439" s="25">
        <v>1</v>
      </c>
      <c r="O7439" s="32">
        <v>0</v>
      </c>
      <c r="P7439" s="82" t="s">
        <v>99</v>
      </c>
    </row>
    <row r="7440" spans="1:16" ht="60" x14ac:dyDescent="0.25">
      <c r="A7440" s="19">
        <v>43594</v>
      </c>
      <c r="B7440" s="19">
        <v>43594</v>
      </c>
      <c r="C7440" s="82">
        <v>2019</v>
      </c>
      <c r="D7440" s="82" t="s">
        <v>13</v>
      </c>
      <c r="E7440" s="82" t="s">
        <v>112</v>
      </c>
      <c r="F7440" s="36" t="s">
        <v>19</v>
      </c>
      <c r="G7440" s="82" t="s">
        <v>1282</v>
      </c>
      <c r="H7440" s="82" t="s">
        <v>10019</v>
      </c>
      <c r="I7440" s="87">
        <v>1</v>
      </c>
      <c r="J7440" s="21">
        <v>7</v>
      </c>
      <c r="K7440" s="87">
        <v>1</v>
      </c>
      <c r="L7440" s="87">
        <v>0</v>
      </c>
      <c r="M7440" s="87">
        <v>0</v>
      </c>
      <c r="N7440" s="25">
        <v>0</v>
      </c>
      <c r="O7440" s="32">
        <v>5.9368100000000007E-2</v>
      </c>
      <c r="P7440" s="82" t="s">
        <v>99</v>
      </c>
    </row>
    <row r="7441" spans="1:16" ht="72" x14ac:dyDescent="0.25">
      <c r="A7441" s="19">
        <v>43596</v>
      </c>
      <c r="B7441" s="19">
        <v>43596</v>
      </c>
      <c r="C7441" s="82">
        <v>2019</v>
      </c>
      <c r="D7441" s="82" t="s">
        <v>13</v>
      </c>
      <c r="E7441" s="82" t="s">
        <v>125</v>
      </c>
      <c r="F7441" s="36" t="s">
        <v>51</v>
      </c>
      <c r="G7441" s="82" t="s">
        <v>287</v>
      </c>
      <c r="H7441" s="82" t="s">
        <v>10020</v>
      </c>
      <c r="I7441" s="87">
        <v>1</v>
      </c>
      <c r="J7441" s="21">
        <v>5</v>
      </c>
      <c r="K7441" s="87">
        <v>0</v>
      </c>
      <c r="L7441" s="87">
        <v>0</v>
      </c>
      <c r="M7441" s="87">
        <v>0</v>
      </c>
      <c r="N7441" s="25">
        <v>0</v>
      </c>
      <c r="O7441" s="32">
        <v>1.9800000000000004E-3</v>
      </c>
      <c r="P7441" s="82" t="s">
        <v>99</v>
      </c>
    </row>
    <row r="7442" spans="1:16" ht="72" x14ac:dyDescent="0.25">
      <c r="A7442" s="19">
        <v>43596</v>
      </c>
      <c r="B7442" s="19">
        <v>43596</v>
      </c>
      <c r="C7442" s="82">
        <v>2019</v>
      </c>
      <c r="D7442" s="82" t="s">
        <v>115</v>
      </c>
      <c r="E7442" s="82" t="s">
        <v>116</v>
      </c>
      <c r="F7442" s="36" t="s">
        <v>51</v>
      </c>
      <c r="G7442" s="82" t="s">
        <v>5645</v>
      </c>
      <c r="H7442" s="82" t="s">
        <v>10021</v>
      </c>
      <c r="I7442" s="87">
        <v>0</v>
      </c>
      <c r="J7442" s="21">
        <v>25</v>
      </c>
      <c r="K7442" s="87">
        <v>0</v>
      </c>
      <c r="L7442" s="87">
        <v>0</v>
      </c>
      <c r="M7442" s="87">
        <v>0</v>
      </c>
      <c r="N7442" s="25">
        <v>0</v>
      </c>
      <c r="O7442" s="32">
        <v>0.73887000000000003</v>
      </c>
      <c r="P7442" s="82" t="s">
        <v>99</v>
      </c>
    </row>
    <row r="7443" spans="1:16" ht="60" x14ac:dyDescent="0.25">
      <c r="A7443" s="19">
        <v>43599</v>
      </c>
      <c r="B7443" s="19">
        <v>43599</v>
      </c>
      <c r="C7443" s="82">
        <v>2019</v>
      </c>
      <c r="D7443" s="82" t="s">
        <v>115</v>
      </c>
      <c r="E7443" s="82" t="s">
        <v>116</v>
      </c>
      <c r="F7443" s="36" t="s">
        <v>19</v>
      </c>
      <c r="G7443" s="82" t="s">
        <v>1841</v>
      </c>
      <c r="H7443" s="82" t="s">
        <v>10022</v>
      </c>
      <c r="I7443" s="87">
        <v>0</v>
      </c>
      <c r="J7443" s="21">
        <v>2</v>
      </c>
      <c r="K7443" s="87">
        <v>0</v>
      </c>
      <c r="L7443" s="87">
        <v>0</v>
      </c>
      <c r="M7443" s="87">
        <v>0</v>
      </c>
      <c r="N7443" s="25">
        <v>0</v>
      </c>
      <c r="O7443" s="32">
        <v>4.93897570761753</v>
      </c>
      <c r="P7443" s="82" t="s">
        <v>99</v>
      </c>
    </row>
    <row r="7444" spans="1:16" ht="48" x14ac:dyDescent="0.25">
      <c r="A7444" s="19">
        <v>43599</v>
      </c>
      <c r="B7444" s="19">
        <v>43599</v>
      </c>
      <c r="C7444" s="82">
        <v>2019</v>
      </c>
      <c r="D7444" s="82" t="s">
        <v>13</v>
      </c>
      <c r="E7444" s="82" t="s">
        <v>112</v>
      </c>
      <c r="F7444" s="36" t="s">
        <v>165</v>
      </c>
      <c r="G7444" s="82" t="s">
        <v>8628</v>
      </c>
      <c r="H7444" s="82" t="s">
        <v>10023</v>
      </c>
      <c r="I7444" s="87">
        <v>0</v>
      </c>
      <c r="J7444" s="21">
        <v>100</v>
      </c>
      <c r="K7444" s="87">
        <v>1</v>
      </c>
      <c r="L7444" s="87">
        <v>0</v>
      </c>
      <c r="M7444" s="87">
        <v>0</v>
      </c>
      <c r="N7444" s="25">
        <v>0</v>
      </c>
      <c r="O7444" s="32">
        <v>7.0400000000000011E-3</v>
      </c>
      <c r="P7444" s="82" t="s">
        <v>99</v>
      </c>
    </row>
    <row r="7445" spans="1:16" ht="48" x14ac:dyDescent="0.25">
      <c r="A7445" s="19">
        <v>43600</v>
      </c>
      <c r="B7445" s="19">
        <v>43600</v>
      </c>
      <c r="C7445" s="82">
        <v>2019</v>
      </c>
      <c r="D7445" s="82" t="s">
        <v>115</v>
      </c>
      <c r="E7445" s="82" t="s">
        <v>116</v>
      </c>
      <c r="F7445" s="36" t="s">
        <v>44</v>
      </c>
      <c r="G7445" s="82" t="s">
        <v>10024</v>
      </c>
      <c r="H7445" s="82" t="s">
        <v>10025</v>
      </c>
      <c r="I7445" s="87">
        <v>0</v>
      </c>
      <c r="J7445" s="21">
        <v>15</v>
      </c>
      <c r="K7445" s="87">
        <v>0</v>
      </c>
      <c r="L7445" s="87">
        <v>0</v>
      </c>
      <c r="M7445" s="87">
        <v>0</v>
      </c>
      <c r="N7445" s="25">
        <v>0</v>
      </c>
      <c r="O7445" s="32">
        <v>0.18312033837209304</v>
      </c>
      <c r="P7445" s="82" t="s">
        <v>99</v>
      </c>
    </row>
    <row r="7446" spans="1:16" ht="60" x14ac:dyDescent="0.25">
      <c r="A7446" s="19">
        <v>43600</v>
      </c>
      <c r="B7446" s="19">
        <v>43600</v>
      </c>
      <c r="C7446" s="82">
        <v>2019</v>
      </c>
      <c r="D7446" s="82" t="s">
        <v>115</v>
      </c>
      <c r="E7446" s="82" t="s">
        <v>116</v>
      </c>
      <c r="F7446" s="36" t="s">
        <v>69</v>
      </c>
      <c r="G7446" s="82" t="s">
        <v>10026</v>
      </c>
      <c r="H7446" s="82" t="s">
        <v>10027</v>
      </c>
      <c r="I7446" s="87">
        <v>1</v>
      </c>
      <c r="J7446" s="21">
        <v>11</v>
      </c>
      <c r="K7446" s="87">
        <v>0</v>
      </c>
      <c r="L7446" s="87">
        <v>0</v>
      </c>
      <c r="M7446" s="87">
        <v>0</v>
      </c>
      <c r="N7446" s="25">
        <v>0</v>
      </c>
      <c r="O7446" s="32">
        <v>1.4824040000000001</v>
      </c>
      <c r="P7446" s="82" t="s">
        <v>99</v>
      </c>
    </row>
    <row r="7447" spans="1:16" ht="84" x14ac:dyDescent="0.25">
      <c r="A7447" s="19">
        <v>43603</v>
      </c>
      <c r="B7447" s="19">
        <v>43603</v>
      </c>
      <c r="C7447" s="82">
        <v>2019</v>
      </c>
      <c r="D7447" s="82" t="s">
        <v>13</v>
      </c>
      <c r="E7447" s="82" t="s">
        <v>112</v>
      </c>
      <c r="F7447" s="36" t="s">
        <v>165</v>
      </c>
      <c r="G7447" s="82" t="s">
        <v>9463</v>
      </c>
      <c r="H7447" s="82" t="s">
        <v>10028</v>
      </c>
      <c r="I7447" s="87">
        <v>0</v>
      </c>
      <c r="J7447" s="21">
        <v>81</v>
      </c>
      <c r="K7447" s="87">
        <v>1</v>
      </c>
      <c r="L7447" s="87">
        <v>0</v>
      </c>
      <c r="M7447" s="87">
        <v>0</v>
      </c>
      <c r="N7447" s="25">
        <v>0</v>
      </c>
      <c r="O7447" s="32">
        <v>0.13200000000000001</v>
      </c>
      <c r="P7447" s="82" t="s">
        <v>99</v>
      </c>
    </row>
    <row r="7448" spans="1:16" ht="96" x14ac:dyDescent="0.25">
      <c r="A7448" s="19">
        <v>43603</v>
      </c>
      <c r="B7448" s="19">
        <v>43603</v>
      </c>
      <c r="C7448" s="82">
        <v>2019</v>
      </c>
      <c r="D7448" s="82" t="s">
        <v>115</v>
      </c>
      <c r="E7448" s="82" t="s">
        <v>116</v>
      </c>
      <c r="F7448" s="36" t="s">
        <v>44</v>
      </c>
      <c r="G7448" s="82" t="s">
        <v>44</v>
      </c>
      <c r="H7448" s="82" t="s">
        <v>10029</v>
      </c>
      <c r="I7448" s="87">
        <v>0</v>
      </c>
      <c r="J7448" s="21">
        <v>27</v>
      </c>
      <c r="K7448" s="87">
        <v>0</v>
      </c>
      <c r="L7448" s="87">
        <v>0</v>
      </c>
      <c r="M7448" s="87">
        <v>0</v>
      </c>
      <c r="N7448" s="25">
        <v>0</v>
      </c>
      <c r="O7448" s="32">
        <v>0.39993690000000004</v>
      </c>
      <c r="P7448" s="82" t="s">
        <v>99</v>
      </c>
    </row>
    <row r="7449" spans="1:16" ht="72" x14ac:dyDescent="0.25">
      <c r="A7449" s="19">
        <v>43604</v>
      </c>
      <c r="B7449" s="19">
        <v>43604</v>
      </c>
      <c r="C7449" s="82">
        <v>2019</v>
      </c>
      <c r="D7449" s="82" t="s">
        <v>115</v>
      </c>
      <c r="E7449" s="82" t="s">
        <v>116</v>
      </c>
      <c r="F7449" s="36" t="s">
        <v>62</v>
      </c>
      <c r="G7449" s="82" t="s">
        <v>585</v>
      </c>
      <c r="H7449" s="82" t="s">
        <v>10030</v>
      </c>
      <c r="I7449" s="87">
        <v>0</v>
      </c>
      <c r="J7449" s="21">
        <v>15</v>
      </c>
      <c r="K7449" s="87">
        <v>0</v>
      </c>
      <c r="L7449" s="87">
        <v>0</v>
      </c>
      <c r="M7449" s="87">
        <v>0</v>
      </c>
      <c r="N7449" s="25">
        <v>0</v>
      </c>
      <c r="O7449" s="32">
        <v>1.4850000000000002E-2</v>
      </c>
      <c r="P7449" s="82" t="s">
        <v>99</v>
      </c>
    </row>
    <row r="7450" spans="1:16" ht="72" x14ac:dyDescent="0.25">
      <c r="A7450" s="19">
        <v>43605</v>
      </c>
      <c r="B7450" s="19">
        <v>43605</v>
      </c>
      <c r="C7450" s="82">
        <v>2019</v>
      </c>
      <c r="D7450" s="82" t="s">
        <v>115</v>
      </c>
      <c r="E7450" s="82" t="s">
        <v>116</v>
      </c>
      <c r="F7450" s="82" t="s">
        <v>165</v>
      </c>
      <c r="G7450" s="82" t="s">
        <v>205</v>
      </c>
      <c r="H7450" s="82" t="s">
        <v>10031</v>
      </c>
      <c r="I7450" s="87">
        <v>0</v>
      </c>
      <c r="J7450" s="21">
        <v>9</v>
      </c>
      <c r="K7450" s="87">
        <v>0</v>
      </c>
      <c r="L7450" s="87">
        <v>0</v>
      </c>
      <c r="M7450" s="87">
        <v>0</v>
      </c>
      <c r="N7450" s="25">
        <v>0</v>
      </c>
      <c r="O7450" s="32">
        <v>1.1251199999999999</v>
      </c>
      <c r="P7450" s="82" t="s">
        <v>99</v>
      </c>
    </row>
    <row r="7451" spans="1:16" ht="84" x14ac:dyDescent="0.25">
      <c r="A7451" s="19">
        <v>43606</v>
      </c>
      <c r="B7451" s="19">
        <v>43606</v>
      </c>
      <c r="C7451" s="82">
        <v>2019</v>
      </c>
      <c r="D7451" s="82" t="s">
        <v>13</v>
      </c>
      <c r="E7451" s="82" t="s">
        <v>125</v>
      </c>
      <c r="F7451" s="82" t="s">
        <v>65</v>
      </c>
      <c r="G7451" s="82" t="s">
        <v>65</v>
      </c>
      <c r="H7451" s="82" t="s">
        <v>10032</v>
      </c>
      <c r="I7451" s="87">
        <v>0</v>
      </c>
      <c r="J7451" s="21">
        <v>66</v>
      </c>
      <c r="K7451" s="87">
        <v>1</v>
      </c>
      <c r="L7451" s="87">
        <v>0</v>
      </c>
      <c r="M7451" s="87">
        <v>0</v>
      </c>
      <c r="N7451" s="25">
        <v>0</v>
      </c>
      <c r="O7451" s="32">
        <v>0.42026820000000004</v>
      </c>
      <c r="P7451" s="82" t="s">
        <v>99</v>
      </c>
    </row>
    <row r="7452" spans="1:16" ht="84" x14ac:dyDescent="0.25">
      <c r="A7452" s="19">
        <v>43607</v>
      </c>
      <c r="B7452" s="19">
        <v>43607</v>
      </c>
      <c r="C7452" s="82">
        <v>2019</v>
      </c>
      <c r="D7452" s="82" t="s">
        <v>115</v>
      </c>
      <c r="E7452" s="82" t="s">
        <v>116</v>
      </c>
      <c r="F7452" s="36" t="s">
        <v>92</v>
      </c>
      <c r="G7452" s="82" t="s">
        <v>10033</v>
      </c>
      <c r="H7452" s="82" t="s">
        <v>10034</v>
      </c>
      <c r="I7452" s="87">
        <v>0</v>
      </c>
      <c r="J7452" s="21">
        <v>8</v>
      </c>
      <c r="K7452" s="87">
        <v>0</v>
      </c>
      <c r="L7452" s="87">
        <v>0</v>
      </c>
      <c r="M7452" s="87">
        <v>0</v>
      </c>
      <c r="N7452" s="25">
        <v>0</v>
      </c>
      <c r="O7452" s="32">
        <v>7.9332E-2</v>
      </c>
      <c r="P7452" s="82" t="s">
        <v>99</v>
      </c>
    </row>
    <row r="7453" spans="1:16" ht="72" x14ac:dyDescent="0.25">
      <c r="A7453" s="19">
        <v>43608</v>
      </c>
      <c r="B7453" s="19">
        <v>43608</v>
      </c>
      <c r="C7453" s="82">
        <v>2019</v>
      </c>
      <c r="D7453" s="82" t="s">
        <v>13</v>
      </c>
      <c r="E7453" s="82" t="s">
        <v>125</v>
      </c>
      <c r="F7453" s="36" t="s">
        <v>51</v>
      </c>
      <c r="G7453" s="82" t="s">
        <v>5564</v>
      </c>
      <c r="H7453" s="82" t="s">
        <v>10035</v>
      </c>
      <c r="I7453" s="87">
        <v>0</v>
      </c>
      <c r="J7453" s="21">
        <v>1</v>
      </c>
      <c r="K7453" s="87">
        <v>0</v>
      </c>
      <c r="L7453" s="87">
        <v>0</v>
      </c>
      <c r="M7453" s="87">
        <v>0</v>
      </c>
      <c r="N7453" s="25">
        <v>0</v>
      </c>
      <c r="O7453" s="32">
        <v>0.14413410000000001</v>
      </c>
      <c r="P7453" s="82" t="s">
        <v>99</v>
      </c>
    </row>
    <row r="7454" spans="1:16" ht="84" x14ac:dyDescent="0.25">
      <c r="A7454" s="19">
        <v>43607</v>
      </c>
      <c r="B7454" s="19">
        <v>43607</v>
      </c>
      <c r="C7454" s="82">
        <v>2019</v>
      </c>
      <c r="D7454" s="82" t="s">
        <v>115</v>
      </c>
      <c r="E7454" s="82" t="s">
        <v>116</v>
      </c>
      <c r="F7454" s="36" t="s">
        <v>75</v>
      </c>
      <c r="G7454" s="82" t="s">
        <v>9348</v>
      </c>
      <c r="H7454" s="82" t="s">
        <v>10036</v>
      </c>
      <c r="I7454" s="87">
        <v>1</v>
      </c>
      <c r="J7454" s="21">
        <v>11</v>
      </c>
      <c r="K7454" s="87">
        <v>0</v>
      </c>
      <c r="L7454" s="87">
        <v>0</v>
      </c>
      <c r="M7454" s="87">
        <v>0</v>
      </c>
      <c r="N7454" s="25">
        <v>0</v>
      </c>
      <c r="O7454" s="32">
        <v>0.9502316999999999</v>
      </c>
      <c r="P7454" s="82" t="s">
        <v>99</v>
      </c>
    </row>
    <row r="7455" spans="1:16" ht="60" x14ac:dyDescent="0.25">
      <c r="A7455" s="19">
        <v>43608</v>
      </c>
      <c r="B7455" s="19">
        <v>43608</v>
      </c>
      <c r="C7455" s="82">
        <v>2019</v>
      </c>
      <c r="D7455" s="11" t="s">
        <v>115</v>
      </c>
      <c r="E7455" s="82" t="s">
        <v>116</v>
      </c>
      <c r="F7455" s="36" t="s">
        <v>51</v>
      </c>
      <c r="G7455" s="82" t="s">
        <v>4893</v>
      </c>
      <c r="H7455" s="82" t="s">
        <v>10037</v>
      </c>
      <c r="I7455" s="87">
        <v>1</v>
      </c>
      <c r="J7455" s="21">
        <v>10</v>
      </c>
      <c r="K7455" s="87">
        <v>0</v>
      </c>
      <c r="L7455" s="87">
        <v>0</v>
      </c>
      <c r="M7455" s="87">
        <v>0</v>
      </c>
      <c r="N7455" s="25">
        <v>0</v>
      </c>
      <c r="O7455" s="32">
        <v>0.30095003837209305</v>
      </c>
      <c r="P7455" s="82" t="s">
        <v>99</v>
      </c>
    </row>
    <row r="7456" spans="1:16" ht="108" x14ac:dyDescent="0.25">
      <c r="A7456" s="19">
        <v>43608</v>
      </c>
      <c r="B7456" s="19">
        <v>43608</v>
      </c>
      <c r="C7456" s="82">
        <v>2019</v>
      </c>
      <c r="D7456" s="82" t="s">
        <v>34</v>
      </c>
      <c r="E7456" s="82" t="s">
        <v>35</v>
      </c>
      <c r="F7456" s="36" t="s">
        <v>36</v>
      </c>
      <c r="G7456" s="82" t="s">
        <v>8790</v>
      </c>
      <c r="H7456" s="82" t="s">
        <v>10038</v>
      </c>
      <c r="I7456" s="87">
        <v>0</v>
      </c>
      <c r="J7456" s="21">
        <v>278</v>
      </c>
      <c r="K7456" s="87">
        <v>64</v>
      </c>
      <c r="L7456" s="87">
        <v>0</v>
      </c>
      <c r="M7456" s="87">
        <v>0</v>
      </c>
      <c r="N7456" s="25">
        <v>0</v>
      </c>
      <c r="O7456" s="32">
        <v>2.4640000000000002E-2</v>
      </c>
      <c r="P7456" s="82" t="s">
        <v>99</v>
      </c>
    </row>
    <row r="7457" spans="1:16" ht="48" x14ac:dyDescent="0.25">
      <c r="A7457" s="19">
        <v>43609</v>
      </c>
      <c r="B7457" s="19">
        <v>43609</v>
      </c>
      <c r="C7457" s="82">
        <v>2019</v>
      </c>
      <c r="D7457" s="82" t="s">
        <v>13</v>
      </c>
      <c r="E7457" s="82" t="s">
        <v>173</v>
      </c>
      <c r="F7457" s="36" t="s">
        <v>21</v>
      </c>
      <c r="G7457" s="82" t="s">
        <v>8512</v>
      </c>
      <c r="H7457" s="82" t="s">
        <v>10039</v>
      </c>
      <c r="I7457" s="87">
        <v>0</v>
      </c>
      <c r="J7457" s="21">
        <v>0</v>
      </c>
      <c r="K7457" s="87">
        <v>0</v>
      </c>
      <c r="L7457" s="87">
        <v>0</v>
      </c>
      <c r="M7457" s="87">
        <v>0</v>
      </c>
      <c r="N7457" s="25">
        <v>0</v>
      </c>
      <c r="O7457" s="32">
        <v>0.61313796190150482</v>
      </c>
      <c r="P7457" s="82" t="s">
        <v>99</v>
      </c>
    </row>
    <row r="7458" spans="1:16" ht="72" x14ac:dyDescent="0.25">
      <c r="A7458" s="19">
        <v>43610</v>
      </c>
      <c r="B7458" s="19">
        <v>43610</v>
      </c>
      <c r="C7458" s="82">
        <v>2019</v>
      </c>
      <c r="D7458" s="82" t="s">
        <v>115</v>
      </c>
      <c r="E7458" s="82" t="s">
        <v>116</v>
      </c>
      <c r="F7458" s="36" t="s">
        <v>19</v>
      </c>
      <c r="G7458" s="82" t="s">
        <v>8849</v>
      </c>
      <c r="H7458" s="82" t="s">
        <v>10040</v>
      </c>
      <c r="I7458" s="87">
        <v>1</v>
      </c>
      <c r="J7458" s="21">
        <v>5</v>
      </c>
      <c r="K7458" s="87">
        <v>0</v>
      </c>
      <c r="L7458" s="87">
        <v>0</v>
      </c>
      <c r="M7458" s="87">
        <v>0</v>
      </c>
      <c r="N7458" s="25">
        <v>0</v>
      </c>
      <c r="O7458" s="32">
        <v>0.25137199999999998</v>
      </c>
      <c r="P7458" s="82" t="s">
        <v>99</v>
      </c>
    </row>
    <row r="7459" spans="1:16" ht="72" x14ac:dyDescent="0.25">
      <c r="A7459" s="19">
        <v>43609</v>
      </c>
      <c r="B7459" s="19">
        <v>43609</v>
      </c>
      <c r="C7459" s="82">
        <v>2019</v>
      </c>
      <c r="D7459" s="82" t="s">
        <v>115</v>
      </c>
      <c r="E7459" s="82" t="s">
        <v>116</v>
      </c>
      <c r="F7459" s="36" t="s">
        <v>44</v>
      </c>
      <c r="G7459" s="82" t="s">
        <v>10041</v>
      </c>
      <c r="H7459" s="82" t="s">
        <v>10042</v>
      </c>
      <c r="I7459" s="87">
        <v>6</v>
      </c>
      <c r="J7459" s="21">
        <v>6</v>
      </c>
      <c r="K7459" s="87">
        <v>0</v>
      </c>
      <c r="L7459" s="87">
        <v>0</v>
      </c>
      <c r="M7459" s="87">
        <v>0</v>
      </c>
      <c r="N7459" s="25">
        <v>0</v>
      </c>
      <c r="O7459" s="32">
        <v>4.93897570761753</v>
      </c>
      <c r="P7459" s="82" t="s">
        <v>99</v>
      </c>
    </row>
    <row r="7460" spans="1:16" ht="60" x14ac:dyDescent="0.25">
      <c r="A7460" s="19">
        <v>43611</v>
      </c>
      <c r="B7460" s="19">
        <v>43611</v>
      </c>
      <c r="C7460" s="82">
        <v>2019</v>
      </c>
      <c r="D7460" s="82" t="s">
        <v>115</v>
      </c>
      <c r="E7460" s="82" t="s">
        <v>116</v>
      </c>
      <c r="F7460" s="36" t="s">
        <v>165</v>
      </c>
      <c r="G7460" s="82" t="s">
        <v>8866</v>
      </c>
      <c r="H7460" s="82" t="s">
        <v>10043</v>
      </c>
      <c r="I7460" s="87">
        <v>4</v>
      </c>
      <c r="J7460" s="21">
        <v>18</v>
      </c>
      <c r="K7460" s="87">
        <v>0</v>
      </c>
      <c r="L7460" s="87">
        <v>0</v>
      </c>
      <c r="M7460" s="87">
        <v>0</v>
      </c>
      <c r="N7460" s="25">
        <v>0</v>
      </c>
      <c r="O7460" s="32">
        <v>4.2899573837209308</v>
      </c>
      <c r="P7460" s="82" t="s">
        <v>99</v>
      </c>
    </row>
    <row r="7461" spans="1:16" ht="60" x14ac:dyDescent="0.25">
      <c r="A7461" s="19">
        <v>43612</v>
      </c>
      <c r="B7461" s="19">
        <v>43612</v>
      </c>
      <c r="C7461" s="82">
        <v>2019</v>
      </c>
      <c r="D7461" s="82" t="s">
        <v>115</v>
      </c>
      <c r="E7461" s="82" t="s">
        <v>116</v>
      </c>
      <c r="F7461" s="36" t="s">
        <v>75</v>
      </c>
      <c r="G7461" s="82" t="s">
        <v>379</v>
      </c>
      <c r="H7461" s="82" t="s">
        <v>10044</v>
      </c>
      <c r="I7461" s="87">
        <v>2</v>
      </c>
      <c r="J7461" s="21">
        <v>22</v>
      </c>
      <c r="K7461" s="87">
        <v>0</v>
      </c>
      <c r="L7461" s="87">
        <v>0</v>
      </c>
      <c r="M7461" s="87">
        <v>0</v>
      </c>
      <c r="N7461" s="25">
        <v>0</v>
      </c>
      <c r="O7461" s="32">
        <v>0.73392000000000002</v>
      </c>
      <c r="P7461" s="82" t="s">
        <v>99</v>
      </c>
    </row>
    <row r="7462" spans="1:16" ht="96" x14ac:dyDescent="0.25">
      <c r="A7462" s="19">
        <v>43613</v>
      </c>
      <c r="B7462" s="19">
        <v>43613</v>
      </c>
      <c r="C7462" s="82">
        <v>2019</v>
      </c>
      <c r="D7462" s="82" t="s">
        <v>13</v>
      </c>
      <c r="E7462" s="82" t="s">
        <v>112</v>
      </c>
      <c r="F7462" s="36" t="s">
        <v>57</v>
      </c>
      <c r="G7462" s="82" t="s">
        <v>10045</v>
      </c>
      <c r="H7462" s="82" t="s">
        <v>10046</v>
      </c>
      <c r="I7462" s="87">
        <v>0</v>
      </c>
      <c r="J7462" s="21">
        <v>0</v>
      </c>
      <c r="K7462" s="87">
        <v>0</v>
      </c>
      <c r="L7462" s="87">
        <v>0</v>
      </c>
      <c r="M7462" s="87">
        <v>0</v>
      </c>
      <c r="N7462" s="25">
        <v>0</v>
      </c>
      <c r="O7462" s="32">
        <v>1.1557833837209301</v>
      </c>
      <c r="P7462" s="82" t="s">
        <v>99</v>
      </c>
    </row>
    <row r="7463" spans="1:16" ht="84" x14ac:dyDescent="0.25">
      <c r="A7463" s="19">
        <v>43614</v>
      </c>
      <c r="B7463" s="19">
        <v>43614</v>
      </c>
      <c r="C7463" s="82">
        <v>2019</v>
      </c>
      <c r="D7463" s="82" t="s">
        <v>13</v>
      </c>
      <c r="E7463" s="82" t="s">
        <v>112</v>
      </c>
      <c r="F7463" s="36" t="s">
        <v>51</v>
      </c>
      <c r="G7463" s="82" t="s">
        <v>5902</v>
      </c>
      <c r="H7463" s="82" t="s">
        <v>10047</v>
      </c>
      <c r="I7463" s="87">
        <v>0</v>
      </c>
      <c r="J7463" s="21">
        <v>403</v>
      </c>
      <c r="K7463" s="87">
        <v>0</v>
      </c>
      <c r="L7463" s="87">
        <v>0</v>
      </c>
      <c r="M7463" s="87">
        <v>0</v>
      </c>
      <c r="N7463" s="25">
        <v>0</v>
      </c>
      <c r="O7463" s="32">
        <v>2.8568100000000003E-2</v>
      </c>
      <c r="P7463" s="82" t="s">
        <v>99</v>
      </c>
    </row>
    <row r="7464" spans="1:16" ht="72" x14ac:dyDescent="0.25">
      <c r="A7464" s="19">
        <v>43614</v>
      </c>
      <c r="B7464" s="19">
        <v>43614</v>
      </c>
      <c r="C7464" s="82">
        <v>2019</v>
      </c>
      <c r="D7464" s="82" t="s">
        <v>115</v>
      </c>
      <c r="E7464" s="82" t="s">
        <v>116</v>
      </c>
      <c r="F7464" s="36" t="s">
        <v>162</v>
      </c>
      <c r="G7464" s="82" t="s">
        <v>208</v>
      </c>
      <c r="H7464" s="82" t="s">
        <v>10048</v>
      </c>
      <c r="I7464" s="87">
        <v>21</v>
      </c>
      <c r="J7464" s="21">
        <v>52</v>
      </c>
      <c r="K7464" s="87">
        <v>0</v>
      </c>
      <c r="L7464" s="87">
        <v>0</v>
      </c>
      <c r="M7464" s="87">
        <v>0</v>
      </c>
      <c r="N7464" s="25">
        <v>0</v>
      </c>
      <c r="O7464" s="32">
        <v>1.1210320383720931</v>
      </c>
      <c r="P7464" s="82" t="s">
        <v>99</v>
      </c>
    </row>
    <row r="7465" spans="1:16" ht="72" x14ac:dyDescent="0.25">
      <c r="A7465" s="19">
        <v>43614</v>
      </c>
      <c r="B7465" s="19">
        <v>43614</v>
      </c>
      <c r="C7465" s="82">
        <v>2019</v>
      </c>
      <c r="D7465" s="82" t="s">
        <v>115</v>
      </c>
      <c r="E7465" s="82" t="s">
        <v>2144</v>
      </c>
      <c r="F7465" s="36" t="s">
        <v>165</v>
      </c>
      <c r="G7465" s="82" t="s">
        <v>8628</v>
      </c>
      <c r="H7465" s="82" t="s">
        <v>10049</v>
      </c>
      <c r="I7465" s="87">
        <v>0</v>
      </c>
      <c r="J7465" s="21">
        <v>1</v>
      </c>
      <c r="K7465" s="87">
        <v>0</v>
      </c>
      <c r="L7465" s="87">
        <v>0</v>
      </c>
      <c r="M7465" s="87">
        <v>0</v>
      </c>
      <c r="N7465" s="25">
        <v>0</v>
      </c>
      <c r="O7465" s="32">
        <v>9.9000000000000021E-4</v>
      </c>
      <c r="P7465" s="82" t="s">
        <v>99</v>
      </c>
    </row>
    <row r="7466" spans="1:16" ht="108" x14ac:dyDescent="0.25">
      <c r="A7466" s="19">
        <v>43615</v>
      </c>
      <c r="B7466" s="19">
        <v>43615</v>
      </c>
      <c r="C7466" s="82">
        <v>2019</v>
      </c>
      <c r="D7466" s="11" t="s">
        <v>115</v>
      </c>
      <c r="E7466" s="82" t="s">
        <v>116</v>
      </c>
      <c r="F7466" s="36" t="s">
        <v>24</v>
      </c>
      <c r="G7466" s="82" t="s">
        <v>24</v>
      </c>
      <c r="H7466" s="82" t="s">
        <v>10050</v>
      </c>
      <c r="I7466" s="87">
        <v>5</v>
      </c>
      <c r="J7466" s="21">
        <v>27</v>
      </c>
      <c r="K7466" s="87">
        <v>0</v>
      </c>
      <c r="L7466" s="87">
        <v>0</v>
      </c>
      <c r="M7466" s="87">
        <v>0</v>
      </c>
      <c r="N7466" s="25">
        <v>0</v>
      </c>
      <c r="O7466" s="32">
        <v>0.84760833837209304</v>
      </c>
      <c r="P7466" s="82" t="s">
        <v>99</v>
      </c>
    </row>
    <row r="7467" spans="1:16" ht="168" x14ac:dyDescent="0.25">
      <c r="A7467" s="19">
        <v>43615</v>
      </c>
      <c r="B7467" s="19">
        <v>43615</v>
      </c>
      <c r="C7467" s="82">
        <v>2019</v>
      </c>
      <c r="D7467" s="82" t="s">
        <v>34</v>
      </c>
      <c r="E7467" s="82" t="s">
        <v>35</v>
      </c>
      <c r="F7467" s="36" t="s">
        <v>42</v>
      </c>
      <c r="G7467" s="82" t="s">
        <v>4189</v>
      </c>
      <c r="H7467" s="82" t="s">
        <v>10051</v>
      </c>
      <c r="I7467" s="87">
        <v>0</v>
      </c>
      <c r="J7467" s="21">
        <v>400</v>
      </c>
      <c r="K7467" s="87">
        <v>100</v>
      </c>
      <c r="L7467" s="87">
        <v>40</v>
      </c>
      <c r="M7467" s="87">
        <v>0</v>
      </c>
      <c r="N7467" s="25">
        <v>0</v>
      </c>
      <c r="O7467" s="32">
        <v>21.235499999999998</v>
      </c>
      <c r="P7467" s="82" t="s">
        <v>99</v>
      </c>
    </row>
    <row r="7468" spans="1:16" ht="84" x14ac:dyDescent="0.25">
      <c r="A7468" s="19">
        <v>43615</v>
      </c>
      <c r="B7468" s="19">
        <v>43615</v>
      </c>
      <c r="C7468" s="82">
        <v>2019</v>
      </c>
      <c r="D7468" s="82" t="s">
        <v>13</v>
      </c>
      <c r="E7468" s="82" t="s">
        <v>173</v>
      </c>
      <c r="F7468" s="36" t="s">
        <v>42</v>
      </c>
      <c r="G7468" s="82" t="s">
        <v>10052</v>
      </c>
      <c r="H7468" s="82" t="s">
        <v>10053</v>
      </c>
      <c r="I7468" s="87">
        <v>0</v>
      </c>
      <c r="J7468" s="21">
        <v>41</v>
      </c>
      <c r="K7468" s="87">
        <v>0</v>
      </c>
      <c r="L7468" s="87">
        <v>0</v>
      </c>
      <c r="M7468" s="87">
        <v>0</v>
      </c>
      <c r="N7468" s="25">
        <v>0</v>
      </c>
      <c r="O7468" s="32">
        <v>5.4012962352941181E-2</v>
      </c>
      <c r="P7468" s="82" t="s">
        <v>99</v>
      </c>
    </row>
    <row r="7469" spans="1:16" ht="84" x14ac:dyDescent="0.25">
      <c r="A7469" s="19">
        <v>43618</v>
      </c>
      <c r="B7469" s="19">
        <v>43618</v>
      </c>
      <c r="C7469" s="82">
        <v>2019</v>
      </c>
      <c r="D7469" s="11" t="s">
        <v>115</v>
      </c>
      <c r="E7469" s="82" t="s">
        <v>116</v>
      </c>
      <c r="F7469" s="36" t="s">
        <v>47</v>
      </c>
      <c r="G7469" s="82" t="s">
        <v>2113</v>
      </c>
      <c r="H7469" s="82" t="s">
        <v>10054</v>
      </c>
      <c r="I7469" s="87">
        <v>0</v>
      </c>
      <c r="J7469" s="21">
        <v>8</v>
      </c>
      <c r="K7469" s="87">
        <v>0</v>
      </c>
      <c r="L7469" s="87">
        <v>0</v>
      </c>
      <c r="M7469" s="87">
        <v>0</v>
      </c>
      <c r="N7469" s="25">
        <v>0</v>
      </c>
      <c r="O7469" s="32">
        <v>0.47732853837209305</v>
      </c>
      <c r="P7469" s="82" t="s">
        <v>99</v>
      </c>
    </row>
    <row r="7470" spans="1:16" ht="108" x14ac:dyDescent="0.25">
      <c r="A7470" s="19">
        <v>43618</v>
      </c>
      <c r="B7470" s="19">
        <v>43618</v>
      </c>
      <c r="C7470" s="82">
        <v>2019</v>
      </c>
      <c r="D7470" s="82" t="s">
        <v>34</v>
      </c>
      <c r="E7470" s="82" t="s">
        <v>35</v>
      </c>
      <c r="F7470" s="36" t="s">
        <v>19</v>
      </c>
      <c r="G7470" s="82" t="s">
        <v>10055</v>
      </c>
      <c r="H7470" s="82" t="s">
        <v>10056</v>
      </c>
      <c r="I7470" s="87">
        <v>5</v>
      </c>
      <c r="J7470" s="21">
        <v>2189</v>
      </c>
      <c r="K7470" s="87">
        <v>14</v>
      </c>
      <c r="L7470" s="87">
        <v>2</v>
      </c>
      <c r="M7470" s="87">
        <v>0</v>
      </c>
      <c r="N7470" s="25">
        <v>30</v>
      </c>
      <c r="O7470" s="32">
        <v>187.27488560000003</v>
      </c>
      <c r="P7470" s="82" t="s">
        <v>10057</v>
      </c>
    </row>
    <row r="7471" spans="1:16" ht="96" x14ac:dyDescent="0.25">
      <c r="A7471" s="19">
        <v>43619</v>
      </c>
      <c r="B7471" s="19">
        <v>43619</v>
      </c>
      <c r="C7471" s="82">
        <v>2019</v>
      </c>
      <c r="D7471" s="11" t="s">
        <v>115</v>
      </c>
      <c r="E7471" s="82" t="s">
        <v>116</v>
      </c>
      <c r="F7471" s="36" t="s">
        <v>69</v>
      </c>
      <c r="G7471" s="82" t="s">
        <v>355</v>
      </c>
      <c r="H7471" s="82" t="s">
        <v>10058</v>
      </c>
      <c r="I7471" s="87">
        <v>0</v>
      </c>
      <c r="J7471" s="21">
        <v>13</v>
      </c>
      <c r="K7471" s="87">
        <v>0</v>
      </c>
      <c r="L7471" s="87">
        <v>0</v>
      </c>
      <c r="M7471" s="87">
        <v>0</v>
      </c>
      <c r="N7471" s="25">
        <v>0</v>
      </c>
      <c r="O7471" s="32">
        <v>0.83176833837209307</v>
      </c>
      <c r="P7471" s="82" t="s">
        <v>99</v>
      </c>
    </row>
    <row r="7472" spans="1:16" ht="84" x14ac:dyDescent="0.25">
      <c r="A7472" s="19">
        <v>43620</v>
      </c>
      <c r="B7472" s="19">
        <v>43620</v>
      </c>
      <c r="C7472" s="82">
        <v>2019</v>
      </c>
      <c r="D7472" s="82" t="s">
        <v>34</v>
      </c>
      <c r="E7472" s="11" t="s">
        <v>35</v>
      </c>
      <c r="F7472" s="36" t="s">
        <v>75</v>
      </c>
      <c r="G7472" s="82" t="s">
        <v>4211</v>
      </c>
      <c r="H7472" s="82" t="s">
        <v>10059</v>
      </c>
      <c r="I7472" s="87">
        <v>0</v>
      </c>
      <c r="J7472" s="21">
        <v>40</v>
      </c>
      <c r="K7472" s="87">
        <v>10</v>
      </c>
      <c r="L7472" s="87">
        <v>0</v>
      </c>
      <c r="M7472" s="87">
        <v>0</v>
      </c>
      <c r="N7472" s="25">
        <v>0</v>
      </c>
      <c r="O7472" s="32">
        <v>1.155E-2</v>
      </c>
      <c r="P7472" s="82" t="s">
        <v>99</v>
      </c>
    </row>
    <row r="7473" spans="1:16" ht="96" x14ac:dyDescent="0.25">
      <c r="A7473" s="19">
        <v>43620</v>
      </c>
      <c r="B7473" s="19">
        <v>43620</v>
      </c>
      <c r="C7473" s="82">
        <v>2019</v>
      </c>
      <c r="D7473" s="82" t="s">
        <v>104</v>
      </c>
      <c r="E7473" s="82" t="s">
        <v>276</v>
      </c>
      <c r="F7473" s="36" t="s">
        <v>162</v>
      </c>
      <c r="G7473" s="82" t="s">
        <v>2794</v>
      </c>
      <c r="H7473" s="82" t="s">
        <v>10060</v>
      </c>
      <c r="I7473" s="87">
        <v>0</v>
      </c>
      <c r="J7473" s="21">
        <v>120</v>
      </c>
      <c r="K7473" s="87">
        <v>2</v>
      </c>
      <c r="L7473" s="87">
        <v>0</v>
      </c>
      <c r="M7473" s="87">
        <v>0</v>
      </c>
      <c r="N7473" s="25">
        <v>0</v>
      </c>
      <c r="O7473" s="32">
        <v>1.2100000000000001E-2</v>
      </c>
      <c r="P7473" s="82" t="s">
        <v>99</v>
      </c>
    </row>
    <row r="7474" spans="1:16" ht="96" x14ac:dyDescent="0.25">
      <c r="A7474" s="19">
        <v>43621</v>
      </c>
      <c r="B7474" s="19">
        <v>43621</v>
      </c>
      <c r="C7474" s="82">
        <v>2019</v>
      </c>
      <c r="D7474" s="11" t="s">
        <v>13</v>
      </c>
      <c r="E7474" s="82" t="s">
        <v>112</v>
      </c>
      <c r="F7474" s="36" t="s">
        <v>165</v>
      </c>
      <c r="G7474" s="82" t="s">
        <v>8550</v>
      </c>
      <c r="H7474" s="82" t="s">
        <v>10061</v>
      </c>
      <c r="I7474" s="87">
        <v>0</v>
      </c>
      <c r="J7474" s="21">
        <v>137</v>
      </c>
      <c r="K7474" s="87">
        <v>0</v>
      </c>
      <c r="L7474" s="87">
        <v>0</v>
      </c>
      <c r="M7474" s="87">
        <v>0</v>
      </c>
      <c r="N7474" s="25">
        <v>1</v>
      </c>
      <c r="O7474" s="32">
        <v>0</v>
      </c>
      <c r="P7474" s="82" t="s">
        <v>99</v>
      </c>
    </row>
    <row r="7475" spans="1:16" ht="60" x14ac:dyDescent="0.25">
      <c r="A7475" s="19">
        <v>43621</v>
      </c>
      <c r="B7475" s="19">
        <v>43621</v>
      </c>
      <c r="C7475" s="82">
        <v>2019</v>
      </c>
      <c r="D7475" s="82" t="s">
        <v>34</v>
      </c>
      <c r="E7475" s="82" t="s">
        <v>35</v>
      </c>
      <c r="F7475" s="36" t="s">
        <v>55</v>
      </c>
      <c r="G7475" s="82" t="s">
        <v>8593</v>
      </c>
      <c r="H7475" s="82" t="s">
        <v>10062</v>
      </c>
      <c r="I7475" s="87">
        <v>1</v>
      </c>
      <c r="J7475" s="21">
        <v>1301</v>
      </c>
      <c r="K7475" s="87">
        <v>326</v>
      </c>
      <c r="L7475" s="87">
        <v>0</v>
      </c>
      <c r="M7475" s="87">
        <v>1</v>
      </c>
      <c r="N7475" s="25">
        <v>0</v>
      </c>
      <c r="O7475" s="32">
        <v>0.37652999999999998</v>
      </c>
      <c r="P7475" s="82" t="s">
        <v>99</v>
      </c>
    </row>
    <row r="7476" spans="1:16" ht="84" x14ac:dyDescent="0.25">
      <c r="A7476" s="19">
        <v>43622</v>
      </c>
      <c r="B7476" s="19">
        <v>43622</v>
      </c>
      <c r="C7476" s="82">
        <v>2019</v>
      </c>
      <c r="D7476" s="11" t="s">
        <v>13</v>
      </c>
      <c r="E7476" s="82" t="s">
        <v>125</v>
      </c>
      <c r="F7476" s="36" t="s">
        <v>30</v>
      </c>
      <c r="G7476" s="82" t="s">
        <v>9086</v>
      </c>
      <c r="H7476" s="82" t="s">
        <v>10063</v>
      </c>
      <c r="I7476" s="87">
        <v>0</v>
      </c>
      <c r="J7476" s="21">
        <v>28</v>
      </c>
      <c r="K7476" s="87">
        <v>0</v>
      </c>
      <c r="L7476" s="87">
        <v>1</v>
      </c>
      <c r="M7476" s="87">
        <v>0</v>
      </c>
      <c r="N7476" s="25">
        <v>0</v>
      </c>
      <c r="O7476" s="32">
        <v>2.5598100000000002E-2</v>
      </c>
      <c r="P7476" s="82" t="s">
        <v>99</v>
      </c>
    </row>
    <row r="7477" spans="1:16" ht="96" x14ac:dyDescent="0.25">
      <c r="A7477" s="19">
        <v>43620</v>
      </c>
      <c r="B7477" s="19">
        <v>43620</v>
      </c>
      <c r="C7477" s="82">
        <v>2019</v>
      </c>
      <c r="D7477" s="82" t="s">
        <v>34</v>
      </c>
      <c r="E7477" s="82" t="s">
        <v>35</v>
      </c>
      <c r="F7477" s="36" t="s">
        <v>51</v>
      </c>
      <c r="G7477" s="82" t="s">
        <v>10064</v>
      </c>
      <c r="H7477" s="82" t="s">
        <v>10065</v>
      </c>
      <c r="I7477" s="87">
        <v>0</v>
      </c>
      <c r="J7477" s="21">
        <v>40</v>
      </c>
      <c r="K7477" s="87">
        <v>10</v>
      </c>
      <c r="L7477" s="87">
        <v>0</v>
      </c>
      <c r="M7477" s="87">
        <v>0</v>
      </c>
      <c r="N7477" s="25">
        <v>0</v>
      </c>
      <c r="O7477" s="32">
        <v>1.155E-2</v>
      </c>
      <c r="P7477" s="82" t="s">
        <v>99</v>
      </c>
    </row>
    <row r="7478" spans="1:16" ht="108" x14ac:dyDescent="0.25">
      <c r="A7478" s="19">
        <v>43624</v>
      </c>
      <c r="B7478" s="19">
        <v>43624</v>
      </c>
      <c r="C7478" s="82">
        <v>2019</v>
      </c>
      <c r="D7478" s="82" t="s">
        <v>13</v>
      </c>
      <c r="E7478" s="11" t="s">
        <v>125</v>
      </c>
      <c r="F7478" s="36" t="s">
        <v>55</v>
      </c>
      <c r="G7478" s="82" t="s">
        <v>936</v>
      </c>
      <c r="H7478" s="82" t="s">
        <v>10066</v>
      </c>
      <c r="I7478" s="87">
        <v>0</v>
      </c>
      <c r="J7478" s="21">
        <v>8</v>
      </c>
      <c r="K7478" s="87">
        <v>1</v>
      </c>
      <c r="L7478" s="87">
        <v>0</v>
      </c>
      <c r="M7478" s="87">
        <v>0</v>
      </c>
      <c r="N7478" s="25">
        <v>0</v>
      </c>
      <c r="O7478" s="32">
        <v>0.35100464774136308</v>
      </c>
      <c r="P7478" s="82" t="s">
        <v>99</v>
      </c>
    </row>
    <row r="7479" spans="1:16" ht="96" x14ac:dyDescent="0.25">
      <c r="A7479" s="19">
        <v>43624</v>
      </c>
      <c r="B7479" s="19">
        <v>43624</v>
      </c>
      <c r="C7479" s="82">
        <v>2019</v>
      </c>
      <c r="D7479" s="82" t="s">
        <v>104</v>
      </c>
      <c r="E7479" s="82" t="s">
        <v>276</v>
      </c>
      <c r="F7479" s="36" t="s">
        <v>165</v>
      </c>
      <c r="G7479" s="82" t="s">
        <v>8866</v>
      </c>
      <c r="H7479" s="82" t="s">
        <v>10067</v>
      </c>
      <c r="I7479" s="87">
        <v>1</v>
      </c>
      <c r="J7479" s="21">
        <v>2</v>
      </c>
      <c r="K7479" s="87">
        <v>0</v>
      </c>
      <c r="L7479" s="87">
        <v>0</v>
      </c>
      <c r="M7479" s="87">
        <v>0</v>
      </c>
      <c r="N7479" s="25">
        <v>0</v>
      </c>
      <c r="O7479" s="32">
        <v>9.9000000000000021E-4</v>
      </c>
      <c r="P7479" s="82" t="s">
        <v>99</v>
      </c>
    </row>
    <row r="7480" spans="1:16" ht="84" x14ac:dyDescent="0.25">
      <c r="A7480" s="19">
        <v>43626</v>
      </c>
      <c r="B7480" s="19">
        <v>43626</v>
      </c>
      <c r="C7480" s="82">
        <v>2019</v>
      </c>
      <c r="D7480" s="82" t="s">
        <v>13</v>
      </c>
      <c r="E7480" s="82" t="s">
        <v>173</v>
      </c>
      <c r="F7480" s="36" t="s">
        <v>44</v>
      </c>
      <c r="G7480" s="82" t="s">
        <v>44</v>
      </c>
      <c r="H7480" s="82" t="s">
        <v>10068</v>
      </c>
      <c r="I7480" s="87">
        <v>0</v>
      </c>
      <c r="J7480" s="21">
        <v>553</v>
      </c>
      <c r="K7480" s="87">
        <v>0</v>
      </c>
      <c r="L7480" s="87">
        <v>0</v>
      </c>
      <c r="M7480" s="87">
        <v>0</v>
      </c>
      <c r="N7480" s="25">
        <v>0</v>
      </c>
      <c r="O7480" s="32">
        <v>0</v>
      </c>
      <c r="P7480" s="82" t="s">
        <v>99</v>
      </c>
    </row>
    <row r="7481" spans="1:16" ht="84" x14ac:dyDescent="0.25">
      <c r="A7481" s="19">
        <v>43623</v>
      </c>
      <c r="B7481" s="19">
        <v>43627</v>
      </c>
      <c r="C7481" s="82">
        <v>2019</v>
      </c>
      <c r="D7481" s="82" t="s">
        <v>104</v>
      </c>
      <c r="E7481" s="82" t="s">
        <v>1676</v>
      </c>
      <c r="F7481" s="36" t="s">
        <v>51</v>
      </c>
      <c r="G7481" s="82" t="s">
        <v>1839</v>
      </c>
      <c r="H7481" s="82" t="s">
        <v>10069</v>
      </c>
      <c r="I7481" s="87">
        <v>0</v>
      </c>
      <c r="J7481" s="21">
        <v>20</v>
      </c>
      <c r="K7481" s="87">
        <v>5</v>
      </c>
      <c r="L7481" s="87">
        <v>0</v>
      </c>
      <c r="M7481" s="87">
        <v>0</v>
      </c>
      <c r="N7481" s="25">
        <v>0</v>
      </c>
      <c r="O7481" s="32">
        <v>0</v>
      </c>
      <c r="P7481" s="82" t="s">
        <v>99</v>
      </c>
    </row>
    <row r="7482" spans="1:16" ht="60" x14ac:dyDescent="0.25">
      <c r="A7482" s="19">
        <v>43627</v>
      </c>
      <c r="B7482" s="19">
        <v>43627</v>
      </c>
      <c r="C7482" s="82">
        <v>2019</v>
      </c>
      <c r="D7482" s="82" t="s">
        <v>13</v>
      </c>
      <c r="E7482" s="82" t="s">
        <v>149</v>
      </c>
      <c r="F7482" s="36" t="s">
        <v>97</v>
      </c>
      <c r="G7482" s="82" t="s">
        <v>8263</v>
      </c>
      <c r="H7482" s="82" t="s">
        <v>10070</v>
      </c>
      <c r="I7482" s="87">
        <v>0</v>
      </c>
      <c r="J7482" s="21">
        <v>2300</v>
      </c>
      <c r="K7482" s="87">
        <v>0</v>
      </c>
      <c r="L7482" s="87">
        <v>0</v>
      </c>
      <c r="M7482" s="87">
        <v>0</v>
      </c>
      <c r="N7482" s="25">
        <v>0</v>
      </c>
      <c r="O7482" s="32">
        <v>0</v>
      </c>
      <c r="P7482" s="82" t="s">
        <v>99</v>
      </c>
    </row>
    <row r="7483" spans="1:16" ht="48" x14ac:dyDescent="0.25">
      <c r="A7483" s="19">
        <v>43627</v>
      </c>
      <c r="B7483" s="19">
        <v>43627</v>
      </c>
      <c r="C7483" s="82">
        <v>2019</v>
      </c>
      <c r="D7483" s="82" t="s">
        <v>115</v>
      </c>
      <c r="E7483" s="82" t="s">
        <v>116</v>
      </c>
      <c r="F7483" s="36" t="s">
        <v>28</v>
      </c>
      <c r="G7483" s="82" t="s">
        <v>977</v>
      </c>
      <c r="H7483" s="82" t="s">
        <v>10071</v>
      </c>
      <c r="I7483" s="87">
        <v>0</v>
      </c>
      <c r="J7483" s="21">
        <v>15</v>
      </c>
      <c r="K7483" s="87">
        <v>0</v>
      </c>
      <c r="L7483" s="87">
        <v>0</v>
      </c>
      <c r="M7483" s="87">
        <v>0</v>
      </c>
      <c r="N7483" s="25">
        <v>0</v>
      </c>
      <c r="O7483" s="32">
        <v>1.1465223</v>
      </c>
      <c r="P7483" s="82" t="s">
        <v>99</v>
      </c>
    </row>
    <row r="7484" spans="1:16" ht="84" x14ac:dyDescent="0.25">
      <c r="A7484" s="19">
        <v>43627</v>
      </c>
      <c r="B7484" s="19">
        <v>43627</v>
      </c>
      <c r="C7484" s="82">
        <v>2019</v>
      </c>
      <c r="D7484" s="82" t="s">
        <v>115</v>
      </c>
      <c r="E7484" s="82" t="s">
        <v>2144</v>
      </c>
      <c r="F7484" s="36" t="s">
        <v>55</v>
      </c>
      <c r="G7484" s="82" t="s">
        <v>2184</v>
      </c>
      <c r="H7484" s="82" t="s">
        <v>10072</v>
      </c>
      <c r="I7484" s="87">
        <v>0</v>
      </c>
      <c r="J7484" s="21">
        <v>11</v>
      </c>
      <c r="K7484" s="87">
        <v>0</v>
      </c>
      <c r="L7484" s="87">
        <v>0</v>
      </c>
      <c r="M7484" s="87">
        <v>0</v>
      </c>
      <c r="N7484" s="25">
        <v>0</v>
      </c>
      <c r="O7484" s="32">
        <v>9.9000000000000021E-4</v>
      </c>
      <c r="P7484" s="82" t="s">
        <v>99</v>
      </c>
    </row>
    <row r="7485" spans="1:16" ht="108" x14ac:dyDescent="0.25">
      <c r="A7485" s="19">
        <v>43628</v>
      </c>
      <c r="B7485" s="19">
        <v>43628</v>
      </c>
      <c r="C7485" s="82">
        <v>2019</v>
      </c>
      <c r="D7485" s="82" t="s">
        <v>115</v>
      </c>
      <c r="E7485" s="82" t="s">
        <v>116</v>
      </c>
      <c r="F7485" s="82" t="s">
        <v>26</v>
      </c>
      <c r="G7485" s="82" t="s">
        <v>1856</v>
      </c>
      <c r="H7485" s="82" t="s">
        <v>10073</v>
      </c>
      <c r="I7485" s="87">
        <v>5</v>
      </c>
      <c r="J7485" s="21">
        <v>26</v>
      </c>
      <c r="K7485" s="87">
        <v>0</v>
      </c>
      <c r="L7485" s="87">
        <v>0</v>
      </c>
      <c r="M7485" s="87">
        <v>0</v>
      </c>
      <c r="N7485" s="25">
        <v>0</v>
      </c>
      <c r="O7485" s="32">
        <v>0.97115340000000017</v>
      </c>
      <c r="P7485" s="82" t="s">
        <v>99</v>
      </c>
    </row>
    <row r="7486" spans="1:16" ht="60" x14ac:dyDescent="0.25">
      <c r="A7486" s="19">
        <v>43628</v>
      </c>
      <c r="B7486" s="19">
        <v>43628</v>
      </c>
      <c r="C7486" s="82">
        <v>2019</v>
      </c>
      <c r="D7486" s="11" t="s">
        <v>115</v>
      </c>
      <c r="E7486" s="82" t="s">
        <v>116</v>
      </c>
      <c r="F7486" s="82" t="s">
        <v>32</v>
      </c>
      <c r="G7486" s="82" t="s">
        <v>32</v>
      </c>
      <c r="H7486" s="82" t="s">
        <v>10074</v>
      </c>
      <c r="I7486" s="87">
        <v>1</v>
      </c>
      <c r="J7486" s="21">
        <v>19</v>
      </c>
      <c r="K7486" s="87">
        <v>0</v>
      </c>
      <c r="L7486" s="87">
        <v>0</v>
      </c>
      <c r="M7486" s="87">
        <v>0</v>
      </c>
      <c r="N7486" s="25">
        <v>0</v>
      </c>
      <c r="O7486" s="32">
        <v>0.19815170000000001</v>
      </c>
      <c r="P7486" s="82" t="s">
        <v>99</v>
      </c>
    </row>
    <row r="7487" spans="1:16" ht="132" x14ac:dyDescent="0.25">
      <c r="A7487" s="19">
        <v>43630</v>
      </c>
      <c r="B7487" s="19">
        <v>43630</v>
      </c>
      <c r="C7487" s="82">
        <v>2019</v>
      </c>
      <c r="D7487" s="82" t="s">
        <v>34</v>
      </c>
      <c r="E7487" s="82" t="s">
        <v>35</v>
      </c>
      <c r="F7487" s="36" t="s">
        <v>598</v>
      </c>
      <c r="G7487" s="82" t="s">
        <v>10075</v>
      </c>
      <c r="H7487" s="82" t="s">
        <v>10076</v>
      </c>
      <c r="I7487" s="87">
        <v>0</v>
      </c>
      <c r="J7487" s="21">
        <v>7744</v>
      </c>
      <c r="K7487" s="87">
        <v>435</v>
      </c>
      <c r="L7487" s="87">
        <v>0</v>
      </c>
      <c r="M7487" s="87">
        <v>0</v>
      </c>
      <c r="N7487" s="25">
        <v>0</v>
      </c>
      <c r="O7487" s="32">
        <v>0.50242500000000001</v>
      </c>
      <c r="P7487" s="82" t="s">
        <v>99</v>
      </c>
    </row>
    <row r="7488" spans="1:16" ht="132" x14ac:dyDescent="0.25">
      <c r="A7488" s="19">
        <v>43631</v>
      </c>
      <c r="B7488" s="19">
        <v>43631</v>
      </c>
      <c r="C7488" s="82">
        <v>2019</v>
      </c>
      <c r="D7488" s="82" t="s">
        <v>13</v>
      </c>
      <c r="E7488" s="82" t="s">
        <v>112</v>
      </c>
      <c r="F7488" s="36" t="s">
        <v>19</v>
      </c>
      <c r="G7488" s="82" t="s">
        <v>10077</v>
      </c>
      <c r="H7488" s="82" t="s">
        <v>10078</v>
      </c>
      <c r="I7488" s="87">
        <v>4</v>
      </c>
      <c r="J7488" s="21">
        <v>24</v>
      </c>
      <c r="K7488" s="87">
        <v>1</v>
      </c>
      <c r="L7488" s="87">
        <v>0</v>
      </c>
      <c r="M7488" s="87">
        <v>0</v>
      </c>
      <c r="N7488" s="25">
        <v>0</v>
      </c>
      <c r="O7488" s="32">
        <v>0.13200000000000001</v>
      </c>
      <c r="P7488" s="82" t="s">
        <v>99</v>
      </c>
    </row>
    <row r="7489" spans="1:16" ht="84" x14ac:dyDescent="0.25">
      <c r="A7489" s="19">
        <v>43632</v>
      </c>
      <c r="B7489" s="19">
        <v>43632</v>
      </c>
      <c r="C7489" s="82">
        <v>2019</v>
      </c>
      <c r="D7489" s="11" t="s">
        <v>115</v>
      </c>
      <c r="E7489" s="82" t="s">
        <v>116</v>
      </c>
      <c r="F7489" s="36" t="s">
        <v>19</v>
      </c>
      <c r="G7489" s="82" t="s">
        <v>10079</v>
      </c>
      <c r="H7489" s="82" t="s">
        <v>10080</v>
      </c>
      <c r="I7489" s="87">
        <v>0</v>
      </c>
      <c r="J7489" s="21">
        <v>14</v>
      </c>
      <c r="K7489" s="87">
        <v>0</v>
      </c>
      <c r="L7489" s="87">
        <v>0</v>
      </c>
      <c r="M7489" s="87">
        <v>0</v>
      </c>
      <c r="N7489" s="25">
        <v>0</v>
      </c>
      <c r="O7489" s="32">
        <v>1.0863533999999999</v>
      </c>
      <c r="P7489" s="82" t="s">
        <v>99</v>
      </c>
    </row>
    <row r="7490" spans="1:16" ht="60" x14ac:dyDescent="0.25">
      <c r="A7490" s="19">
        <v>43635</v>
      </c>
      <c r="B7490" s="19">
        <v>43636</v>
      </c>
      <c r="C7490" s="82">
        <v>2019</v>
      </c>
      <c r="D7490" s="82" t="s">
        <v>34</v>
      </c>
      <c r="E7490" s="82" t="s">
        <v>35</v>
      </c>
      <c r="F7490" s="82" t="s">
        <v>155</v>
      </c>
      <c r="G7490" s="82" t="s">
        <v>10081</v>
      </c>
      <c r="H7490" s="82" t="s">
        <v>10082</v>
      </c>
      <c r="I7490" s="87">
        <v>2</v>
      </c>
      <c r="J7490" s="21">
        <v>2</v>
      </c>
      <c r="K7490" s="87">
        <v>0</v>
      </c>
      <c r="L7490" s="87">
        <v>0</v>
      </c>
      <c r="M7490" s="87">
        <v>0</v>
      </c>
      <c r="N7490" s="25">
        <v>0</v>
      </c>
      <c r="O7490" s="32">
        <v>0</v>
      </c>
      <c r="P7490" s="82" t="s">
        <v>99</v>
      </c>
    </row>
    <row r="7491" spans="1:16" ht="84" x14ac:dyDescent="0.25">
      <c r="A7491" s="19">
        <v>43639</v>
      </c>
      <c r="B7491" s="19">
        <v>43639</v>
      </c>
      <c r="C7491" s="82">
        <v>2019</v>
      </c>
      <c r="D7491" s="11" t="s">
        <v>109</v>
      </c>
      <c r="E7491" s="82" t="s">
        <v>110</v>
      </c>
      <c r="F7491" s="36" t="s">
        <v>92</v>
      </c>
      <c r="G7491" s="82" t="s">
        <v>10083</v>
      </c>
      <c r="H7491" s="82" t="s">
        <v>10084</v>
      </c>
      <c r="I7491" s="87">
        <v>0</v>
      </c>
      <c r="J7491" s="21">
        <v>60</v>
      </c>
      <c r="K7491" s="87">
        <v>0</v>
      </c>
      <c r="L7491" s="87">
        <v>0</v>
      </c>
      <c r="M7491" s="87">
        <v>0</v>
      </c>
      <c r="N7491" s="25">
        <v>0</v>
      </c>
      <c r="O7491" s="32">
        <v>0.57136200000000015</v>
      </c>
      <c r="P7491" s="82" t="s">
        <v>99</v>
      </c>
    </row>
    <row r="7492" spans="1:16" ht="120" x14ac:dyDescent="0.25">
      <c r="A7492" s="19">
        <v>43639</v>
      </c>
      <c r="B7492" s="19">
        <v>43639</v>
      </c>
      <c r="C7492" s="82">
        <v>2019</v>
      </c>
      <c r="D7492" s="82" t="s">
        <v>34</v>
      </c>
      <c r="E7492" s="82" t="s">
        <v>35</v>
      </c>
      <c r="F7492" s="36" t="s">
        <v>44</v>
      </c>
      <c r="G7492" s="82" t="s">
        <v>44</v>
      </c>
      <c r="H7492" s="82" t="s">
        <v>10085</v>
      </c>
      <c r="I7492" s="87">
        <v>0</v>
      </c>
      <c r="J7492" s="21">
        <v>120</v>
      </c>
      <c r="K7492" s="87">
        <v>30</v>
      </c>
      <c r="L7492" s="87">
        <v>0</v>
      </c>
      <c r="M7492" s="87">
        <v>0</v>
      </c>
      <c r="N7492" s="25">
        <v>0</v>
      </c>
      <c r="O7492" s="32">
        <v>3.465E-2</v>
      </c>
      <c r="P7492" s="82" t="s">
        <v>99</v>
      </c>
    </row>
    <row r="7493" spans="1:16" ht="108" x14ac:dyDescent="0.25">
      <c r="A7493" s="19">
        <v>43638</v>
      </c>
      <c r="B7493" s="19">
        <v>43638</v>
      </c>
      <c r="C7493" s="82">
        <v>2019</v>
      </c>
      <c r="D7493" s="11" t="s">
        <v>13</v>
      </c>
      <c r="E7493" s="82" t="s">
        <v>149</v>
      </c>
      <c r="F7493" s="36" t="s">
        <v>75</v>
      </c>
      <c r="G7493" s="82" t="s">
        <v>272</v>
      </c>
      <c r="H7493" s="82" t="s">
        <v>10086</v>
      </c>
      <c r="I7493" s="87">
        <v>0</v>
      </c>
      <c r="J7493" s="21">
        <v>10</v>
      </c>
      <c r="K7493" s="87">
        <v>0</v>
      </c>
      <c r="L7493" s="87">
        <v>0</v>
      </c>
      <c r="M7493" s="87">
        <v>0</v>
      </c>
      <c r="N7493" s="25">
        <v>0</v>
      </c>
      <c r="O7493" s="32">
        <v>0</v>
      </c>
      <c r="P7493" s="82" t="s">
        <v>99</v>
      </c>
    </row>
    <row r="7494" spans="1:16" x14ac:dyDescent="0.25">
      <c r="A7494" s="19">
        <v>43640</v>
      </c>
      <c r="B7494" s="19">
        <v>43640</v>
      </c>
      <c r="C7494" s="82">
        <v>2019</v>
      </c>
      <c r="D7494" s="82" t="s">
        <v>34</v>
      </c>
      <c r="E7494" s="82" t="s">
        <v>35</v>
      </c>
      <c r="F7494" s="82" t="s">
        <v>69</v>
      </c>
      <c r="G7494" s="82" t="s">
        <v>2839</v>
      </c>
      <c r="H7494" s="82" t="s">
        <v>10087</v>
      </c>
      <c r="I7494" s="87">
        <v>0</v>
      </c>
      <c r="J7494" s="21">
        <v>5287</v>
      </c>
      <c r="K7494" s="87">
        <v>0</v>
      </c>
      <c r="L7494" s="87">
        <v>0</v>
      </c>
      <c r="M7494" s="87">
        <v>0</v>
      </c>
      <c r="N7494" s="25">
        <v>0</v>
      </c>
      <c r="O7494" s="32">
        <v>73.845170492800008</v>
      </c>
      <c r="P7494" s="82" t="s">
        <v>298</v>
      </c>
    </row>
    <row r="7495" spans="1:16" ht="72" x14ac:dyDescent="0.25">
      <c r="A7495" s="19">
        <v>43643</v>
      </c>
      <c r="B7495" s="19">
        <v>43643</v>
      </c>
      <c r="C7495" s="82">
        <v>2019</v>
      </c>
      <c r="D7495" s="82" t="s">
        <v>13</v>
      </c>
      <c r="E7495" s="82" t="s">
        <v>173</v>
      </c>
      <c r="F7495" s="82" t="s">
        <v>32</v>
      </c>
      <c r="G7495" s="82" t="s">
        <v>10088</v>
      </c>
      <c r="H7495" s="82" t="s">
        <v>10089</v>
      </c>
      <c r="I7495" s="87">
        <v>0</v>
      </c>
      <c r="J7495" s="21">
        <v>1</v>
      </c>
      <c r="K7495" s="87">
        <v>0</v>
      </c>
      <c r="L7495" s="87">
        <v>0</v>
      </c>
      <c r="M7495" s="87">
        <v>0</v>
      </c>
      <c r="N7495" s="25">
        <v>0</v>
      </c>
      <c r="O7495" s="32">
        <v>1.3821879623529412</v>
      </c>
      <c r="P7495" s="82" t="s">
        <v>99</v>
      </c>
    </row>
    <row r="7496" spans="1:16" ht="192" x14ac:dyDescent="0.25">
      <c r="A7496" s="19">
        <v>43643</v>
      </c>
      <c r="B7496" s="19">
        <v>43643</v>
      </c>
      <c r="C7496" s="82">
        <v>2019</v>
      </c>
      <c r="D7496" s="82" t="s">
        <v>13</v>
      </c>
      <c r="E7496" s="82" t="s">
        <v>112</v>
      </c>
      <c r="F7496" s="82" t="s">
        <v>598</v>
      </c>
      <c r="G7496" s="82" t="s">
        <v>10090</v>
      </c>
      <c r="H7496" s="82" t="s">
        <v>10091</v>
      </c>
      <c r="I7496" s="87">
        <v>0</v>
      </c>
      <c r="J7496" s="21">
        <v>48</v>
      </c>
      <c r="K7496" s="87">
        <v>0</v>
      </c>
      <c r="L7496" s="87">
        <v>0</v>
      </c>
      <c r="M7496" s="87">
        <v>0</v>
      </c>
      <c r="N7496" s="25">
        <v>1</v>
      </c>
      <c r="O7496" s="32">
        <v>0.10614999999999999</v>
      </c>
      <c r="P7496" s="82" t="s">
        <v>99</v>
      </c>
    </row>
    <row r="7497" spans="1:16" ht="60" x14ac:dyDescent="0.25">
      <c r="A7497" s="19">
        <v>43644</v>
      </c>
      <c r="B7497" s="19">
        <v>43644</v>
      </c>
      <c r="C7497" s="82">
        <v>2019</v>
      </c>
      <c r="D7497" s="11" t="s">
        <v>115</v>
      </c>
      <c r="E7497" s="82" t="s">
        <v>116</v>
      </c>
      <c r="F7497" s="36" t="s">
        <v>598</v>
      </c>
      <c r="G7497" s="82" t="s">
        <v>10092</v>
      </c>
      <c r="H7497" s="82" t="s">
        <v>10093</v>
      </c>
      <c r="I7497" s="87">
        <v>0</v>
      </c>
      <c r="J7497" s="21">
        <v>22</v>
      </c>
      <c r="K7497" s="87">
        <v>0</v>
      </c>
      <c r="L7497" s="87">
        <v>0</v>
      </c>
      <c r="M7497" s="87">
        <v>0</v>
      </c>
      <c r="N7497" s="25">
        <v>0</v>
      </c>
      <c r="O7497" s="32">
        <v>0.7359</v>
      </c>
      <c r="P7497" s="82" t="s">
        <v>99</v>
      </c>
    </row>
    <row r="7498" spans="1:16" ht="409.5" x14ac:dyDescent="0.25">
      <c r="A7498" s="19">
        <v>43646</v>
      </c>
      <c r="B7498" s="19">
        <v>43646</v>
      </c>
      <c r="C7498" s="82">
        <v>2019</v>
      </c>
      <c r="D7498" s="82" t="s">
        <v>34</v>
      </c>
      <c r="E7498" s="82" t="s">
        <v>35</v>
      </c>
      <c r="F7498" s="36" t="s">
        <v>19</v>
      </c>
      <c r="G7498" s="82" t="s">
        <v>10094</v>
      </c>
      <c r="H7498" s="82" t="s">
        <v>10095</v>
      </c>
      <c r="I7498" s="87">
        <v>0</v>
      </c>
      <c r="J7498" s="21">
        <v>1564</v>
      </c>
      <c r="K7498" s="87">
        <v>1283</v>
      </c>
      <c r="L7498" s="87">
        <v>0</v>
      </c>
      <c r="M7498" s="87">
        <v>0</v>
      </c>
      <c r="N7498" s="25">
        <v>0</v>
      </c>
      <c r="O7498" s="32">
        <v>2.6513057999999998</v>
      </c>
      <c r="P7498" s="82" t="s">
        <v>4834</v>
      </c>
    </row>
    <row r="7499" spans="1:16" ht="84" x14ac:dyDescent="0.25">
      <c r="A7499" s="19">
        <v>43646</v>
      </c>
      <c r="B7499" s="19">
        <v>43646</v>
      </c>
      <c r="C7499" s="82">
        <v>2019</v>
      </c>
      <c r="D7499" s="82" t="s">
        <v>115</v>
      </c>
      <c r="E7499" s="82" t="s">
        <v>116</v>
      </c>
      <c r="F7499" s="36" t="s">
        <v>55</v>
      </c>
      <c r="G7499" s="82" t="s">
        <v>8593</v>
      </c>
      <c r="H7499" s="82" t="s">
        <v>10096</v>
      </c>
      <c r="I7499" s="87">
        <v>0</v>
      </c>
      <c r="J7499" s="21">
        <v>33</v>
      </c>
      <c r="K7499" s="87">
        <v>0</v>
      </c>
      <c r="L7499" s="87">
        <v>0</v>
      </c>
      <c r="M7499" s="87">
        <v>0</v>
      </c>
      <c r="N7499" s="25">
        <v>0</v>
      </c>
      <c r="O7499" s="32">
        <v>0.73887000000000003</v>
      </c>
      <c r="P7499" s="82" t="s">
        <v>99</v>
      </c>
    </row>
    <row r="7500" spans="1:16" ht="132" x14ac:dyDescent="0.25">
      <c r="A7500" s="19">
        <v>43647</v>
      </c>
      <c r="B7500" s="19">
        <v>43647</v>
      </c>
      <c r="C7500" s="82">
        <v>2019</v>
      </c>
      <c r="D7500" s="11" t="s">
        <v>13</v>
      </c>
      <c r="E7500" s="82" t="s">
        <v>112</v>
      </c>
      <c r="F7500" s="36" t="s">
        <v>55</v>
      </c>
      <c r="G7500" s="82" t="s">
        <v>936</v>
      </c>
      <c r="H7500" s="82" t="s">
        <v>10097</v>
      </c>
      <c r="I7500" s="87">
        <v>0</v>
      </c>
      <c r="J7500" s="21">
        <v>202</v>
      </c>
      <c r="K7500" s="87">
        <v>0</v>
      </c>
      <c r="L7500" s="87">
        <v>0</v>
      </c>
      <c r="M7500" s="87">
        <v>0</v>
      </c>
      <c r="N7500" s="25">
        <v>0</v>
      </c>
      <c r="O7500" s="32">
        <v>0</v>
      </c>
      <c r="P7500" s="82" t="s">
        <v>99</v>
      </c>
    </row>
    <row r="7501" spans="1:16" ht="84" x14ac:dyDescent="0.25">
      <c r="A7501" s="19">
        <v>43647</v>
      </c>
      <c r="B7501" s="19">
        <v>43647</v>
      </c>
      <c r="C7501" s="82">
        <v>2019</v>
      </c>
      <c r="D7501" s="82" t="s">
        <v>34</v>
      </c>
      <c r="E7501" s="82" t="s">
        <v>35</v>
      </c>
      <c r="F7501" s="36" t="s">
        <v>55</v>
      </c>
      <c r="G7501" s="82" t="s">
        <v>1311</v>
      </c>
      <c r="H7501" s="82" t="s">
        <v>10098</v>
      </c>
      <c r="I7501" s="87">
        <v>0</v>
      </c>
      <c r="J7501" s="21">
        <v>100</v>
      </c>
      <c r="K7501" s="87">
        <v>25</v>
      </c>
      <c r="L7501" s="87">
        <v>0</v>
      </c>
      <c r="M7501" s="87">
        <v>0</v>
      </c>
      <c r="N7501" s="25">
        <v>0</v>
      </c>
      <c r="O7501" s="32">
        <v>2.8875000000000001E-2</v>
      </c>
      <c r="P7501" s="82" t="s">
        <v>99</v>
      </c>
    </row>
    <row r="7502" spans="1:16" ht="72" x14ac:dyDescent="0.25">
      <c r="A7502" s="19">
        <v>43649</v>
      </c>
      <c r="B7502" s="19">
        <v>43649</v>
      </c>
      <c r="C7502" s="82">
        <v>2019</v>
      </c>
      <c r="D7502" s="11" t="s">
        <v>115</v>
      </c>
      <c r="E7502" s="82" t="s">
        <v>116</v>
      </c>
      <c r="F7502" s="36" t="s">
        <v>15</v>
      </c>
      <c r="G7502" s="82" t="s">
        <v>143</v>
      </c>
      <c r="H7502" s="82" t="s">
        <v>10099</v>
      </c>
      <c r="I7502" s="87">
        <v>0</v>
      </c>
      <c r="J7502" s="21">
        <v>10</v>
      </c>
      <c r="K7502" s="87">
        <v>0</v>
      </c>
      <c r="L7502" s="87">
        <v>0</v>
      </c>
      <c r="M7502" s="87">
        <v>0</v>
      </c>
      <c r="N7502" s="25">
        <v>0</v>
      </c>
      <c r="O7502" s="32">
        <v>8.1311999999999995E-2</v>
      </c>
      <c r="P7502" s="82" t="s">
        <v>99</v>
      </c>
    </row>
    <row r="7503" spans="1:16" ht="108" x14ac:dyDescent="0.25">
      <c r="A7503" s="19">
        <v>43648</v>
      </c>
      <c r="B7503" s="19">
        <v>43648</v>
      </c>
      <c r="C7503" s="82">
        <v>2019</v>
      </c>
      <c r="D7503" s="11" t="s">
        <v>34</v>
      </c>
      <c r="E7503" s="82" t="s">
        <v>35</v>
      </c>
      <c r="F7503" s="36" t="s">
        <v>57</v>
      </c>
      <c r="G7503" s="82" t="s">
        <v>3574</v>
      </c>
      <c r="H7503" s="82" t="s">
        <v>10100</v>
      </c>
      <c r="I7503" s="87">
        <v>8</v>
      </c>
      <c r="J7503" s="21">
        <v>8</v>
      </c>
      <c r="K7503" s="87">
        <v>0</v>
      </c>
      <c r="L7503" s="87">
        <v>0</v>
      </c>
      <c r="M7503" s="87">
        <v>0</v>
      </c>
      <c r="N7503" s="25">
        <v>0</v>
      </c>
      <c r="O7503" s="32">
        <v>0</v>
      </c>
      <c r="P7503" s="82" t="s">
        <v>99</v>
      </c>
    </row>
    <row r="7504" spans="1:16" ht="84" x14ac:dyDescent="0.25">
      <c r="A7504" s="19">
        <v>43648</v>
      </c>
      <c r="B7504" s="19">
        <v>43648</v>
      </c>
      <c r="C7504" s="82">
        <v>2019</v>
      </c>
      <c r="D7504" s="82" t="s">
        <v>34</v>
      </c>
      <c r="E7504" s="82" t="s">
        <v>35</v>
      </c>
      <c r="F7504" s="36" t="s">
        <v>51</v>
      </c>
      <c r="G7504" s="82" t="s">
        <v>1107</v>
      </c>
      <c r="H7504" s="82" t="s">
        <v>10101</v>
      </c>
      <c r="I7504" s="87">
        <v>1</v>
      </c>
      <c r="J7504" s="21">
        <v>15</v>
      </c>
      <c r="K7504" s="87">
        <v>0</v>
      </c>
      <c r="L7504" s="87">
        <v>0</v>
      </c>
      <c r="M7504" s="87">
        <v>0</v>
      </c>
      <c r="N7504" s="25">
        <v>0</v>
      </c>
      <c r="O7504" s="32">
        <v>0.18330170000000001</v>
      </c>
      <c r="P7504" s="82" t="s">
        <v>99</v>
      </c>
    </row>
    <row r="7505" spans="1:16" ht="72" x14ac:dyDescent="0.25">
      <c r="A7505" s="19">
        <v>43651</v>
      </c>
      <c r="B7505" s="19">
        <v>43651</v>
      </c>
      <c r="C7505" s="82">
        <v>2019</v>
      </c>
      <c r="D7505" s="82" t="s">
        <v>13</v>
      </c>
      <c r="E7505" s="82" t="s">
        <v>125</v>
      </c>
      <c r="F7505" s="36" t="s">
        <v>51</v>
      </c>
      <c r="G7505" s="82" t="s">
        <v>1107</v>
      </c>
      <c r="H7505" s="82" t="s">
        <v>10102</v>
      </c>
      <c r="I7505" s="87">
        <v>0</v>
      </c>
      <c r="J7505" s="21">
        <v>1</v>
      </c>
      <c r="K7505" s="87">
        <v>0</v>
      </c>
      <c r="L7505" s="87">
        <v>0</v>
      </c>
      <c r="M7505" s="87">
        <v>0</v>
      </c>
      <c r="N7505" s="25">
        <v>0</v>
      </c>
      <c r="O7505" s="32">
        <v>9.5227000000000003E-3</v>
      </c>
      <c r="P7505" s="82" t="s">
        <v>99</v>
      </c>
    </row>
    <row r="7506" spans="1:16" ht="60" x14ac:dyDescent="0.25">
      <c r="A7506" s="19">
        <v>43651</v>
      </c>
      <c r="B7506" s="19">
        <v>43651</v>
      </c>
      <c r="C7506" s="82">
        <v>2019</v>
      </c>
      <c r="D7506" s="82" t="s">
        <v>115</v>
      </c>
      <c r="E7506" s="82" t="s">
        <v>116</v>
      </c>
      <c r="F7506" s="36" t="s">
        <v>55</v>
      </c>
      <c r="G7506" s="82" t="s">
        <v>1039</v>
      </c>
      <c r="H7506" s="82" t="s">
        <v>10103</v>
      </c>
      <c r="I7506" s="87">
        <v>0</v>
      </c>
      <c r="J7506" s="21">
        <v>8</v>
      </c>
      <c r="K7506" s="87">
        <v>0</v>
      </c>
      <c r="L7506" s="87">
        <v>0</v>
      </c>
      <c r="M7506" s="87">
        <v>0</v>
      </c>
      <c r="N7506" s="25">
        <v>0</v>
      </c>
      <c r="O7506" s="32">
        <v>0.18825170000000002</v>
      </c>
      <c r="P7506" s="82" t="s">
        <v>99</v>
      </c>
    </row>
    <row r="7507" spans="1:16" ht="84" x14ac:dyDescent="0.25">
      <c r="A7507" s="19">
        <v>43653</v>
      </c>
      <c r="B7507" s="19">
        <v>43653</v>
      </c>
      <c r="C7507" s="82">
        <v>2019</v>
      </c>
      <c r="D7507" s="82" t="s">
        <v>115</v>
      </c>
      <c r="E7507" s="82" t="s">
        <v>116</v>
      </c>
      <c r="F7507" s="36" t="s">
        <v>75</v>
      </c>
      <c r="G7507" s="82" t="s">
        <v>272</v>
      </c>
      <c r="H7507" s="82" t="s">
        <v>10104</v>
      </c>
      <c r="I7507" s="87">
        <v>0</v>
      </c>
      <c r="J7507" s="21">
        <v>11</v>
      </c>
      <c r="K7507" s="87">
        <v>0</v>
      </c>
      <c r="L7507" s="87">
        <v>0</v>
      </c>
      <c r="M7507" s="87">
        <v>0</v>
      </c>
      <c r="N7507" s="25">
        <v>0</v>
      </c>
      <c r="O7507" s="32">
        <v>1.2974150837209302</v>
      </c>
      <c r="P7507" s="82" t="s">
        <v>99</v>
      </c>
    </row>
    <row r="7508" spans="1:16" ht="72" x14ac:dyDescent="0.25">
      <c r="A7508" s="19">
        <v>43654</v>
      </c>
      <c r="B7508" s="19">
        <v>43654</v>
      </c>
      <c r="C7508" s="82">
        <v>2019</v>
      </c>
      <c r="D7508" s="82" t="s">
        <v>13</v>
      </c>
      <c r="E7508" s="82" t="s">
        <v>112</v>
      </c>
      <c r="F7508" s="36" t="s">
        <v>165</v>
      </c>
      <c r="G7508" s="82" t="s">
        <v>603</v>
      </c>
      <c r="H7508" s="82" t="s">
        <v>10105</v>
      </c>
      <c r="I7508" s="87">
        <v>0</v>
      </c>
      <c r="J7508" s="21">
        <v>20</v>
      </c>
      <c r="K7508" s="87">
        <v>0</v>
      </c>
      <c r="L7508" s="87">
        <v>0</v>
      </c>
      <c r="M7508" s="87">
        <v>0</v>
      </c>
      <c r="N7508" s="25">
        <v>0</v>
      </c>
      <c r="O7508" s="32">
        <v>0</v>
      </c>
      <c r="P7508" s="82" t="s">
        <v>99</v>
      </c>
    </row>
    <row r="7509" spans="1:16" ht="60" x14ac:dyDescent="0.25">
      <c r="A7509" s="19">
        <v>43656</v>
      </c>
      <c r="B7509" s="19">
        <v>43656</v>
      </c>
      <c r="C7509" s="82">
        <v>2019</v>
      </c>
      <c r="D7509" s="82" t="s">
        <v>115</v>
      </c>
      <c r="E7509" s="11" t="s">
        <v>116</v>
      </c>
      <c r="F7509" s="36" t="s">
        <v>36</v>
      </c>
      <c r="G7509" s="82" t="s">
        <v>506</v>
      </c>
      <c r="H7509" s="82" t="s">
        <v>10106</v>
      </c>
      <c r="I7509" s="87">
        <v>1</v>
      </c>
      <c r="J7509" s="21">
        <v>1</v>
      </c>
      <c r="K7509" s="87">
        <v>0</v>
      </c>
      <c r="L7509" s="87">
        <v>0</v>
      </c>
      <c r="M7509" s="87">
        <v>0</v>
      </c>
      <c r="N7509" s="25">
        <v>0</v>
      </c>
      <c r="O7509" s="32">
        <v>4.93897570761753</v>
      </c>
      <c r="P7509" s="82" t="s">
        <v>99</v>
      </c>
    </row>
    <row r="7510" spans="1:16" ht="120" x14ac:dyDescent="0.25">
      <c r="A7510" s="19">
        <v>43655</v>
      </c>
      <c r="B7510" s="19">
        <v>43655</v>
      </c>
      <c r="C7510" s="82">
        <v>2019</v>
      </c>
      <c r="D7510" s="82" t="s">
        <v>115</v>
      </c>
      <c r="E7510" s="11" t="s">
        <v>352</v>
      </c>
      <c r="F7510" s="36" t="s">
        <v>57</v>
      </c>
      <c r="G7510" s="82" t="s">
        <v>10107</v>
      </c>
      <c r="H7510" s="82" t="s">
        <v>10108</v>
      </c>
      <c r="I7510" s="87">
        <v>1</v>
      </c>
      <c r="J7510" s="21">
        <v>6</v>
      </c>
      <c r="K7510" s="87">
        <v>0</v>
      </c>
      <c r="L7510" s="87">
        <v>0</v>
      </c>
      <c r="M7510" s="87">
        <v>0</v>
      </c>
      <c r="N7510" s="25">
        <v>0</v>
      </c>
      <c r="O7510" s="32">
        <v>0</v>
      </c>
      <c r="P7510" s="82" t="s">
        <v>99</v>
      </c>
    </row>
    <row r="7511" spans="1:16" ht="72" x14ac:dyDescent="0.25">
      <c r="A7511" s="19">
        <v>43656</v>
      </c>
      <c r="B7511" s="19">
        <v>43656</v>
      </c>
      <c r="C7511" s="82">
        <v>2019</v>
      </c>
      <c r="D7511" s="82" t="s">
        <v>104</v>
      </c>
      <c r="E7511" s="82" t="s">
        <v>276</v>
      </c>
      <c r="F7511" s="36" t="s">
        <v>97</v>
      </c>
      <c r="G7511" s="82" t="s">
        <v>97</v>
      </c>
      <c r="H7511" s="82" t="s">
        <v>10109</v>
      </c>
      <c r="I7511" s="87">
        <v>7</v>
      </c>
      <c r="J7511" s="21">
        <v>18</v>
      </c>
      <c r="K7511" s="87">
        <v>1</v>
      </c>
      <c r="L7511" s="87">
        <v>0</v>
      </c>
      <c r="M7511" s="87">
        <v>0</v>
      </c>
      <c r="N7511" s="25">
        <v>0</v>
      </c>
      <c r="O7511" s="32">
        <v>3.0800000000000001E-2</v>
      </c>
      <c r="P7511" s="82" t="s">
        <v>99</v>
      </c>
    </row>
    <row r="7512" spans="1:16" ht="96" x14ac:dyDescent="0.25">
      <c r="A7512" s="19">
        <v>43657</v>
      </c>
      <c r="B7512" s="19">
        <v>43657</v>
      </c>
      <c r="C7512" s="82">
        <v>2019</v>
      </c>
      <c r="D7512" s="11" t="s">
        <v>13</v>
      </c>
      <c r="E7512" s="82" t="s">
        <v>125</v>
      </c>
      <c r="F7512" s="36" t="s">
        <v>162</v>
      </c>
      <c r="G7512" s="82" t="s">
        <v>2630</v>
      </c>
      <c r="H7512" s="82" t="s">
        <v>10110</v>
      </c>
      <c r="I7512" s="87">
        <v>0</v>
      </c>
      <c r="J7512" s="21">
        <v>3</v>
      </c>
      <c r="K7512" s="87">
        <v>1</v>
      </c>
      <c r="L7512" s="87">
        <v>0</v>
      </c>
      <c r="M7512" s="87">
        <v>0</v>
      </c>
      <c r="N7512" s="25">
        <v>0</v>
      </c>
      <c r="O7512" s="32">
        <v>0.51983630000000003</v>
      </c>
      <c r="P7512" s="82" t="s">
        <v>99</v>
      </c>
    </row>
    <row r="7513" spans="1:16" ht="144" x14ac:dyDescent="0.25">
      <c r="A7513" s="19">
        <v>43658</v>
      </c>
      <c r="B7513" s="19">
        <v>43658</v>
      </c>
      <c r="C7513" s="82">
        <v>2019</v>
      </c>
      <c r="D7513" s="82" t="s">
        <v>34</v>
      </c>
      <c r="E7513" s="82" t="s">
        <v>35</v>
      </c>
      <c r="F7513" s="36" t="s">
        <v>97</v>
      </c>
      <c r="G7513" s="82" t="s">
        <v>97</v>
      </c>
      <c r="H7513" s="82" t="s">
        <v>10111</v>
      </c>
      <c r="I7513" s="87">
        <v>0</v>
      </c>
      <c r="J7513" s="21">
        <v>1</v>
      </c>
      <c r="K7513" s="87">
        <v>4</v>
      </c>
      <c r="L7513" s="87">
        <v>0</v>
      </c>
      <c r="M7513" s="87">
        <v>0</v>
      </c>
      <c r="N7513" s="25">
        <v>0</v>
      </c>
      <c r="O7513" s="32">
        <v>1.4142700000000001E-2</v>
      </c>
      <c r="P7513" s="82" t="s">
        <v>99</v>
      </c>
    </row>
    <row r="7514" spans="1:16" ht="48" x14ac:dyDescent="0.25">
      <c r="A7514" s="19">
        <v>43660</v>
      </c>
      <c r="B7514" s="19">
        <v>43660</v>
      </c>
      <c r="C7514" s="82">
        <v>2019</v>
      </c>
      <c r="D7514" s="82" t="s">
        <v>13</v>
      </c>
      <c r="E7514" s="82" t="s">
        <v>112</v>
      </c>
      <c r="F7514" s="82" t="s">
        <v>165</v>
      </c>
      <c r="G7514" s="82" t="s">
        <v>8628</v>
      </c>
      <c r="H7514" s="82" t="s">
        <v>10112</v>
      </c>
      <c r="I7514" s="87">
        <v>0</v>
      </c>
      <c r="J7514" s="21">
        <v>8</v>
      </c>
      <c r="K7514" s="87">
        <v>1</v>
      </c>
      <c r="L7514" s="87">
        <v>0</v>
      </c>
      <c r="M7514" s="87">
        <v>0</v>
      </c>
      <c r="N7514" s="25">
        <v>0</v>
      </c>
      <c r="O7514" s="32">
        <v>0.13200000000000001</v>
      </c>
      <c r="P7514" s="82" t="s">
        <v>99</v>
      </c>
    </row>
    <row r="7515" spans="1:16" ht="48" x14ac:dyDescent="0.25">
      <c r="A7515" s="19">
        <v>43661</v>
      </c>
      <c r="B7515" s="19">
        <v>43661</v>
      </c>
      <c r="C7515" s="82">
        <v>2019</v>
      </c>
      <c r="D7515" s="11" t="s">
        <v>115</v>
      </c>
      <c r="E7515" s="82" t="s">
        <v>116</v>
      </c>
      <c r="F7515" s="36" t="s">
        <v>32</v>
      </c>
      <c r="G7515" s="82" t="s">
        <v>1980</v>
      </c>
      <c r="H7515" s="82" t="s">
        <v>10113</v>
      </c>
      <c r="I7515" s="87">
        <v>0</v>
      </c>
      <c r="J7515" s="21">
        <v>45</v>
      </c>
      <c r="K7515" s="87">
        <v>0</v>
      </c>
      <c r="L7515" s="87">
        <v>0</v>
      </c>
      <c r="M7515" s="87">
        <v>0</v>
      </c>
      <c r="N7515" s="25">
        <v>0</v>
      </c>
      <c r="O7515" s="32">
        <v>0.18312033837209304</v>
      </c>
      <c r="P7515" s="82" t="s">
        <v>99</v>
      </c>
    </row>
    <row r="7516" spans="1:16" ht="84" x14ac:dyDescent="0.25">
      <c r="A7516" s="19">
        <v>43662</v>
      </c>
      <c r="B7516" s="19">
        <v>43662</v>
      </c>
      <c r="C7516" s="82">
        <v>2019</v>
      </c>
      <c r="D7516" s="82" t="s">
        <v>34</v>
      </c>
      <c r="E7516" s="82" t="s">
        <v>35</v>
      </c>
      <c r="F7516" s="36" t="s">
        <v>19</v>
      </c>
      <c r="G7516" s="82" t="s">
        <v>641</v>
      </c>
      <c r="H7516" s="82" t="s">
        <v>10114</v>
      </c>
      <c r="I7516" s="87">
        <v>0</v>
      </c>
      <c r="J7516" s="21">
        <v>64</v>
      </c>
      <c r="K7516" s="87">
        <v>16</v>
      </c>
      <c r="L7516" s="87">
        <v>0</v>
      </c>
      <c r="M7516" s="87">
        <v>0</v>
      </c>
      <c r="N7516" s="25">
        <v>0</v>
      </c>
      <c r="O7516" s="32">
        <v>0.56408000000000003</v>
      </c>
      <c r="P7516" s="82" t="s">
        <v>99</v>
      </c>
    </row>
    <row r="7517" spans="1:16" ht="84" x14ac:dyDescent="0.25">
      <c r="A7517" s="19">
        <v>43662</v>
      </c>
      <c r="B7517" s="19">
        <v>43662</v>
      </c>
      <c r="C7517" s="82">
        <v>2019</v>
      </c>
      <c r="D7517" s="82" t="s">
        <v>115</v>
      </c>
      <c r="E7517" s="82" t="s">
        <v>116</v>
      </c>
      <c r="F7517" s="36" t="s">
        <v>162</v>
      </c>
      <c r="G7517" s="82" t="s">
        <v>1241</v>
      </c>
      <c r="H7517" s="82" t="s">
        <v>10115</v>
      </c>
      <c r="I7517" s="87">
        <v>0</v>
      </c>
      <c r="J7517" s="21">
        <v>11</v>
      </c>
      <c r="K7517" s="87">
        <v>0</v>
      </c>
      <c r="L7517" s="87">
        <v>0</v>
      </c>
      <c r="M7517" s="87">
        <v>0</v>
      </c>
      <c r="N7517" s="25">
        <v>0</v>
      </c>
      <c r="O7517" s="32">
        <v>1.0890000000000002E-2</v>
      </c>
      <c r="P7517" s="82" t="s">
        <v>99</v>
      </c>
    </row>
    <row r="7518" spans="1:16" ht="108" x14ac:dyDescent="0.25">
      <c r="A7518" s="19">
        <v>43663</v>
      </c>
      <c r="B7518" s="19">
        <v>43663</v>
      </c>
      <c r="C7518" s="82">
        <v>2019</v>
      </c>
      <c r="D7518" s="82" t="s">
        <v>109</v>
      </c>
      <c r="E7518" s="82" t="s">
        <v>751</v>
      </c>
      <c r="F7518" s="82" t="s">
        <v>30</v>
      </c>
      <c r="G7518" s="82" t="s">
        <v>10116</v>
      </c>
      <c r="H7518" s="82" t="s">
        <v>10117</v>
      </c>
      <c r="I7518" s="87">
        <v>0</v>
      </c>
      <c r="J7518" s="21">
        <v>126</v>
      </c>
      <c r="K7518" s="87">
        <v>0</v>
      </c>
      <c r="L7518" s="87">
        <v>0</v>
      </c>
      <c r="M7518" s="87">
        <v>0</v>
      </c>
      <c r="N7518" s="25">
        <v>0</v>
      </c>
      <c r="O7518" s="32">
        <v>0.12474000000000002</v>
      </c>
      <c r="P7518" s="82" t="s">
        <v>99</v>
      </c>
    </row>
    <row r="7519" spans="1:16" ht="96" x14ac:dyDescent="0.25">
      <c r="A7519" s="19">
        <v>43664</v>
      </c>
      <c r="B7519" s="19">
        <v>43664</v>
      </c>
      <c r="C7519" s="82">
        <v>2019</v>
      </c>
      <c r="D7519" s="82" t="s">
        <v>115</v>
      </c>
      <c r="E7519" s="82" t="s">
        <v>116</v>
      </c>
      <c r="F7519" s="82" t="s">
        <v>77</v>
      </c>
      <c r="G7519" s="82" t="s">
        <v>4701</v>
      </c>
      <c r="H7519" s="82" t="s">
        <v>10118</v>
      </c>
      <c r="I7519" s="87">
        <v>13</v>
      </c>
      <c r="J7519" s="21">
        <v>64</v>
      </c>
      <c r="K7519" s="87">
        <v>0</v>
      </c>
      <c r="L7519" s="87">
        <v>0</v>
      </c>
      <c r="M7519" s="87">
        <v>0</v>
      </c>
      <c r="N7519" s="25">
        <v>0</v>
      </c>
      <c r="O7519" s="32">
        <v>2.2963884999999999</v>
      </c>
      <c r="P7519" s="82" t="s">
        <v>99</v>
      </c>
    </row>
    <row r="7520" spans="1:16" ht="48" x14ac:dyDescent="0.25">
      <c r="A7520" s="19">
        <v>43665</v>
      </c>
      <c r="B7520" s="19">
        <v>43665</v>
      </c>
      <c r="C7520" s="82">
        <v>2019</v>
      </c>
      <c r="D7520" s="82" t="s">
        <v>115</v>
      </c>
      <c r="E7520" s="82" t="s">
        <v>116</v>
      </c>
      <c r="F7520" s="36" t="s">
        <v>92</v>
      </c>
      <c r="G7520" s="82" t="s">
        <v>10119</v>
      </c>
      <c r="H7520" s="82" t="s">
        <v>10120</v>
      </c>
      <c r="I7520" s="87">
        <v>0</v>
      </c>
      <c r="J7520" s="21">
        <v>9</v>
      </c>
      <c r="K7520" s="87">
        <v>0</v>
      </c>
      <c r="L7520" s="87">
        <v>0</v>
      </c>
      <c r="M7520" s="87">
        <v>0</v>
      </c>
      <c r="N7520" s="25">
        <v>0</v>
      </c>
      <c r="O7520" s="32">
        <v>0.18231170000000002</v>
      </c>
      <c r="P7520" s="82" t="s">
        <v>99</v>
      </c>
    </row>
    <row r="7521" spans="1:16" ht="72" x14ac:dyDescent="0.25">
      <c r="A7521" s="19">
        <v>43665</v>
      </c>
      <c r="B7521" s="19">
        <v>43665</v>
      </c>
      <c r="C7521" s="82">
        <v>2019</v>
      </c>
      <c r="D7521" s="82" t="s">
        <v>115</v>
      </c>
      <c r="E7521" s="82" t="s">
        <v>116</v>
      </c>
      <c r="F7521" s="36" t="s">
        <v>24</v>
      </c>
      <c r="G7521" s="82" t="s">
        <v>10121</v>
      </c>
      <c r="H7521" s="82" t="s">
        <v>10122</v>
      </c>
      <c r="I7521" s="87">
        <v>0</v>
      </c>
      <c r="J7521" s="21">
        <v>1</v>
      </c>
      <c r="K7521" s="87">
        <v>0</v>
      </c>
      <c r="L7521" s="87">
        <v>0</v>
      </c>
      <c r="M7521" s="87">
        <v>0</v>
      </c>
      <c r="N7521" s="25">
        <v>0</v>
      </c>
      <c r="O7521" s="32">
        <v>0.493897570761753</v>
      </c>
      <c r="P7521" s="82" t="s">
        <v>99</v>
      </c>
    </row>
    <row r="7522" spans="1:16" ht="60" x14ac:dyDescent="0.25">
      <c r="A7522" s="19">
        <v>43665</v>
      </c>
      <c r="B7522" s="19">
        <v>43665</v>
      </c>
      <c r="C7522" s="82">
        <v>2019</v>
      </c>
      <c r="D7522" s="82" t="s">
        <v>115</v>
      </c>
      <c r="E7522" s="82" t="s">
        <v>116</v>
      </c>
      <c r="F7522" s="36" t="s">
        <v>155</v>
      </c>
      <c r="G7522" s="82" t="s">
        <v>8161</v>
      </c>
      <c r="H7522" s="82" t="s">
        <v>10123</v>
      </c>
      <c r="I7522" s="87">
        <v>2</v>
      </c>
      <c r="J7522" s="21">
        <v>9</v>
      </c>
      <c r="K7522" s="87">
        <v>0</v>
      </c>
      <c r="L7522" s="87">
        <v>0</v>
      </c>
      <c r="M7522" s="87">
        <v>0</v>
      </c>
      <c r="N7522" s="25">
        <v>0</v>
      </c>
      <c r="O7522" s="32">
        <v>0.18293000000000001</v>
      </c>
      <c r="P7522" s="82" t="s">
        <v>99</v>
      </c>
    </row>
    <row r="7523" spans="1:16" ht="60" x14ac:dyDescent="0.25">
      <c r="A7523" s="19">
        <v>43664</v>
      </c>
      <c r="B7523" s="19">
        <v>43665</v>
      </c>
      <c r="C7523" s="82">
        <v>2019</v>
      </c>
      <c r="D7523" s="82" t="s">
        <v>13</v>
      </c>
      <c r="E7523" s="82" t="s">
        <v>149</v>
      </c>
      <c r="F7523" s="36" t="s">
        <v>19</v>
      </c>
      <c r="G7523" s="82" t="s">
        <v>1309</v>
      </c>
      <c r="H7523" s="82" t="s">
        <v>10124</v>
      </c>
      <c r="I7523" s="87">
        <v>1</v>
      </c>
      <c r="J7523" s="21">
        <v>6</v>
      </c>
      <c r="K7523" s="87">
        <v>0</v>
      </c>
      <c r="L7523" s="87">
        <v>0</v>
      </c>
      <c r="M7523" s="87">
        <v>0</v>
      </c>
      <c r="N7523" s="25">
        <v>0</v>
      </c>
      <c r="O7523" s="32">
        <v>0.72067049999999999</v>
      </c>
      <c r="P7523" s="82" t="s">
        <v>99</v>
      </c>
    </row>
    <row r="7524" spans="1:16" ht="96" x14ac:dyDescent="0.25">
      <c r="A7524" s="19">
        <v>43665</v>
      </c>
      <c r="B7524" s="19">
        <v>43666</v>
      </c>
      <c r="C7524" s="82">
        <v>2019</v>
      </c>
      <c r="D7524" s="82" t="s">
        <v>13</v>
      </c>
      <c r="E7524" s="82" t="s">
        <v>149</v>
      </c>
      <c r="F7524" s="36" t="s">
        <v>97</v>
      </c>
      <c r="G7524" s="82" t="s">
        <v>4082</v>
      </c>
      <c r="H7524" s="82" t="s">
        <v>10125</v>
      </c>
      <c r="I7524" s="87">
        <v>0</v>
      </c>
      <c r="J7524" s="21">
        <v>6</v>
      </c>
      <c r="K7524" s="87">
        <v>0</v>
      </c>
      <c r="L7524" s="87">
        <v>0</v>
      </c>
      <c r="M7524" s="87">
        <v>0</v>
      </c>
      <c r="N7524" s="25">
        <v>0</v>
      </c>
      <c r="O7524" s="32">
        <v>5.9400000000000008E-3</v>
      </c>
      <c r="P7524" s="82" t="s">
        <v>99</v>
      </c>
    </row>
    <row r="7525" spans="1:16" ht="72" x14ac:dyDescent="0.25">
      <c r="A7525" s="19">
        <v>43666</v>
      </c>
      <c r="B7525" s="19">
        <v>43666</v>
      </c>
      <c r="C7525" s="82">
        <v>2019</v>
      </c>
      <c r="D7525" s="82" t="s">
        <v>115</v>
      </c>
      <c r="E7525" s="82" t="s">
        <v>116</v>
      </c>
      <c r="F7525" s="36" t="s">
        <v>51</v>
      </c>
      <c r="G7525" s="82" t="s">
        <v>1107</v>
      </c>
      <c r="H7525" s="82" t="s">
        <v>10126</v>
      </c>
      <c r="I7525" s="87">
        <v>4</v>
      </c>
      <c r="J7525" s="21">
        <v>19</v>
      </c>
      <c r="K7525" s="87">
        <v>0</v>
      </c>
      <c r="L7525" s="87">
        <v>0</v>
      </c>
      <c r="M7525" s="87">
        <v>0</v>
      </c>
      <c r="N7525" s="25">
        <v>0</v>
      </c>
      <c r="O7525" s="32">
        <v>0.24984999999999999</v>
      </c>
      <c r="P7525" s="82" t="s">
        <v>99</v>
      </c>
    </row>
    <row r="7526" spans="1:16" ht="60" x14ac:dyDescent="0.25">
      <c r="A7526" s="19">
        <v>43667</v>
      </c>
      <c r="B7526" s="19">
        <v>43667</v>
      </c>
      <c r="C7526" s="82">
        <v>2019</v>
      </c>
      <c r="D7526" s="11" t="s">
        <v>115</v>
      </c>
      <c r="E7526" s="82" t="s">
        <v>116</v>
      </c>
      <c r="F7526" s="36" t="s">
        <v>19</v>
      </c>
      <c r="G7526" s="82" t="s">
        <v>10127</v>
      </c>
      <c r="H7526" s="82" t="s">
        <v>10128</v>
      </c>
      <c r="I7526" s="87">
        <v>1</v>
      </c>
      <c r="J7526" s="21">
        <v>33</v>
      </c>
      <c r="K7526" s="87">
        <v>0</v>
      </c>
      <c r="L7526" s="87">
        <v>0</v>
      </c>
      <c r="M7526" s="87">
        <v>0</v>
      </c>
      <c r="N7526" s="25">
        <v>0</v>
      </c>
      <c r="O7526" s="32">
        <v>7.1412000000000003E-2</v>
      </c>
      <c r="P7526" s="82" t="s">
        <v>99</v>
      </c>
    </row>
    <row r="7527" spans="1:16" ht="240" x14ac:dyDescent="0.25">
      <c r="A7527" s="19">
        <v>43667</v>
      </c>
      <c r="B7527" s="19">
        <v>43668</v>
      </c>
      <c r="C7527" s="82">
        <v>2019</v>
      </c>
      <c r="D7527" s="82" t="s">
        <v>34</v>
      </c>
      <c r="E7527" s="82" t="s">
        <v>35</v>
      </c>
      <c r="F7527" s="36" t="s">
        <v>19</v>
      </c>
      <c r="G7527" s="82" t="s">
        <v>8849</v>
      </c>
      <c r="H7527" s="82" t="s">
        <v>10129</v>
      </c>
      <c r="I7527" s="87">
        <v>0</v>
      </c>
      <c r="J7527" s="21">
        <v>200</v>
      </c>
      <c r="K7527" s="87">
        <v>50</v>
      </c>
      <c r="L7527" s="87">
        <v>0</v>
      </c>
      <c r="M7527" s="87">
        <v>0</v>
      </c>
      <c r="N7527" s="25">
        <v>0</v>
      </c>
      <c r="O7527" s="32">
        <v>2.6977500000000001</v>
      </c>
      <c r="P7527" s="82" t="s">
        <v>99</v>
      </c>
    </row>
    <row r="7528" spans="1:16" ht="60" x14ac:dyDescent="0.25">
      <c r="A7528" s="19">
        <v>43669</v>
      </c>
      <c r="B7528" s="19">
        <v>43669</v>
      </c>
      <c r="C7528" s="82">
        <v>2019</v>
      </c>
      <c r="D7528" s="82" t="s">
        <v>115</v>
      </c>
      <c r="E7528" s="82" t="s">
        <v>116</v>
      </c>
      <c r="F7528" s="82" t="s">
        <v>21</v>
      </c>
      <c r="G7528" s="82" t="s">
        <v>8628</v>
      </c>
      <c r="H7528" s="82" t="s">
        <v>10130</v>
      </c>
      <c r="I7528" s="87">
        <v>4</v>
      </c>
      <c r="J7528" s="21">
        <v>4</v>
      </c>
      <c r="K7528" s="87">
        <v>0</v>
      </c>
      <c r="L7528" s="87">
        <v>0</v>
      </c>
      <c r="M7528" s="87">
        <v>0</v>
      </c>
      <c r="N7528" s="25">
        <v>0</v>
      </c>
      <c r="O7528" s="32">
        <v>4.93897570761753</v>
      </c>
      <c r="P7528" s="82" t="s">
        <v>99</v>
      </c>
    </row>
    <row r="7529" spans="1:16" ht="84" x14ac:dyDescent="0.25">
      <c r="A7529" s="19">
        <v>43669</v>
      </c>
      <c r="B7529" s="19">
        <v>43669</v>
      </c>
      <c r="C7529" s="82">
        <v>2019</v>
      </c>
      <c r="D7529" s="82" t="s">
        <v>115</v>
      </c>
      <c r="E7529" s="82" t="s">
        <v>350</v>
      </c>
      <c r="F7529" s="36" t="s">
        <v>65</v>
      </c>
      <c r="G7529" s="82" t="s">
        <v>65</v>
      </c>
      <c r="H7529" s="82" t="s">
        <v>10131</v>
      </c>
      <c r="I7529" s="87">
        <v>0</v>
      </c>
      <c r="J7529" s="21">
        <v>83</v>
      </c>
      <c r="K7529" s="87">
        <v>0</v>
      </c>
      <c r="L7529" s="87">
        <v>0</v>
      </c>
      <c r="M7529" s="87">
        <v>0</v>
      </c>
      <c r="N7529" s="25">
        <v>0</v>
      </c>
      <c r="O7529" s="32">
        <v>0.43240229999999996</v>
      </c>
      <c r="P7529" s="82" t="s">
        <v>99</v>
      </c>
    </row>
    <row r="7530" spans="1:16" ht="72" x14ac:dyDescent="0.25">
      <c r="A7530" s="19">
        <v>43670</v>
      </c>
      <c r="B7530" s="19">
        <v>43670</v>
      </c>
      <c r="C7530" s="82">
        <v>2019</v>
      </c>
      <c r="D7530" s="11" t="s">
        <v>115</v>
      </c>
      <c r="E7530" s="82" t="s">
        <v>116</v>
      </c>
      <c r="F7530" s="36" t="s">
        <v>75</v>
      </c>
      <c r="G7530" s="82" t="s">
        <v>10132</v>
      </c>
      <c r="H7530" s="82" t="s">
        <v>10133</v>
      </c>
      <c r="I7530" s="87">
        <v>4</v>
      </c>
      <c r="J7530" s="21">
        <v>4</v>
      </c>
      <c r="K7530" s="87">
        <v>0</v>
      </c>
      <c r="L7530" s="87">
        <v>0</v>
      </c>
      <c r="M7530" s="87">
        <v>0</v>
      </c>
      <c r="N7530" s="25">
        <v>0</v>
      </c>
      <c r="O7530" s="32">
        <v>0</v>
      </c>
      <c r="P7530" s="82" t="s">
        <v>99</v>
      </c>
    </row>
    <row r="7531" spans="1:16" ht="108" x14ac:dyDescent="0.25">
      <c r="A7531" s="19">
        <v>43670</v>
      </c>
      <c r="B7531" s="19">
        <v>43670</v>
      </c>
      <c r="C7531" s="82">
        <v>2019</v>
      </c>
      <c r="D7531" s="11" t="s">
        <v>34</v>
      </c>
      <c r="E7531" s="82" t="s">
        <v>35</v>
      </c>
      <c r="F7531" s="36" t="s">
        <v>19</v>
      </c>
      <c r="G7531" s="82" t="s">
        <v>641</v>
      </c>
      <c r="H7531" s="82" t="s">
        <v>10134</v>
      </c>
      <c r="I7531" s="87">
        <v>0</v>
      </c>
      <c r="J7531" s="21">
        <v>64</v>
      </c>
      <c r="K7531" s="87">
        <v>16</v>
      </c>
      <c r="L7531" s="87">
        <v>0</v>
      </c>
      <c r="M7531" s="87">
        <v>0</v>
      </c>
      <c r="N7531" s="25">
        <v>0</v>
      </c>
      <c r="O7531" s="32">
        <v>1.848E-2</v>
      </c>
      <c r="P7531" s="82" t="s">
        <v>99</v>
      </c>
    </row>
    <row r="7532" spans="1:16" ht="96" x14ac:dyDescent="0.25">
      <c r="A7532" s="19">
        <v>43670</v>
      </c>
      <c r="B7532" s="19">
        <v>43670</v>
      </c>
      <c r="C7532" s="82">
        <v>2019</v>
      </c>
      <c r="D7532" s="82" t="s">
        <v>34</v>
      </c>
      <c r="E7532" s="11" t="s">
        <v>35</v>
      </c>
      <c r="F7532" s="82" t="s">
        <v>19</v>
      </c>
      <c r="G7532" s="82" t="s">
        <v>8849</v>
      </c>
      <c r="H7532" s="82" t="s">
        <v>10135</v>
      </c>
      <c r="I7532" s="87">
        <v>0</v>
      </c>
      <c r="J7532" s="21">
        <v>0</v>
      </c>
      <c r="K7532" s="87">
        <v>0</v>
      </c>
      <c r="L7532" s="87">
        <v>0</v>
      </c>
      <c r="M7532" s="87">
        <v>0</v>
      </c>
      <c r="N7532" s="25">
        <v>4</v>
      </c>
      <c r="O7532" s="32">
        <v>7.0400000000000004E-2</v>
      </c>
      <c r="P7532" s="82" t="s">
        <v>99</v>
      </c>
    </row>
    <row r="7533" spans="1:16" ht="48" x14ac:dyDescent="0.25">
      <c r="A7533" s="19">
        <v>43672</v>
      </c>
      <c r="B7533" s="19">
        <v>43672</v>
      </c>
      <c r="C7533" s="82">
        <v>2019</v>
      </c>
      <c r="D7533" s="82" t="s">
        <v>115</v>
      </c>
      <c r="E7533" s="82" t="s">
        <v>352</v>
      </c>
      <c r="F7533" s="36" t="s">
        <v>598</v>
      </c>
      <c r="G7533" s="82" t="s">
        <v>1246</v>
      </c>
      <c r="H7533" s="82" t="s">
        <v>10136</v>
      </c>
      <c r="I7533" s="87">
        <v>0</v>
      </c>
      <c r="J7533" s="21">
        <v>20</v>
      </c>
      <c r="K7533" s="87">
        <v>0</v>
      </c>
      <c r="L7533" s="87">
        <v>0</v>
      </c>
      <c r="M7533" s="87">
        <v>0</v>
      </c>
      <c r="N7533" s="25">
        <v>0</v>
      </c>
      <c r="O7533" s="32">
        <v>1.9800000000000004E-3</v>
      </c>
      <c r="P7533" s="82" t="s">
        <v>99</v>
      </c>
    </row>
    <row r="7534" spans="1:16" ht="48" x14ac:dyDescent="0.25">
      <c r="A7534" s="19">
        <v>43673</v>
      </c>
      <c r="B7534" s="19">
        <v>43673</v>
      </c>
      <c r="C7534" s="82">
        <v>2019</v>
      </c>
      <c r="D7534" s="82" t="s">
        <v>115</v>
      </c>
      <c r="E7534" s="82" t="s">
        <v>116</v>
      </c>
      <c r="F7534" s="36" t="s">
        <v>69</v>
      </c>
      <c r="G7534" s="82" t="s">
        <v>264</v>
      </c>
      <c r="H7534" s="82" t="s">
        <v>10137</v>
      </c>
      <c r="I7534" s="87">
        <v>0</v>
      </c>
      <c r="J7534" s="21">
        <v>7</v>
      </c>
      <c r="K7534" s="87">
        <v>0</v>
      </c>
      <c r="L7534" s="87">
        <v>0</v>
      </c>
      <c r="M7534" s="87">
        <v>0</v>
      </c>
      <c r="N7534" s="25">
        <v>0</v>
      </c>
      <c r="O7534" s="32">
        <v>7.8341999999999995E-2</v>
      </c>
      <c r="P7534" s="82" t="s">
        <v>99</v>
      </c>
    </row>
    <row r="7535" spans="1:16" ht="60" x14ac:dyDescent="0.25">
      <c r="A7535" s="19">
        <v>43673</v>
      </c>
      <c r="B7535" s="19">
        <v>43673</v>
      </c>
      <c r="C7535" s="82">
        <v>2019</v>
      </c>
      <c r="D7535" s="82" t="s">
        <v>115</v>
      </c>
      <c r="E7535" s="82" t="s">
        <v>116</v>
      </c>
      <c r="F7535" s="36" t="s">
        <v>21</v>
      </c>
      <c r="G7535" s="82" t="s">
        <v>10138</v>
      </c>
      <c r="H7535" s="82" t="s">
        <v>10139</v>
      </c>
      <c r="I7535" s="87">
        <v>1</v>
      </c>
      <c r="J7535" s="21">
        <v>1</v>
      </c>
      <c r="K7535" s="87">
        <v>0</v>
      </c>
      <c r="L7535" s="87">
        <v>0</v>
      </c>
      <c r="M7535" s="87">
        <v>0</v>
      </c>
      <c r="N7535" s="25">
        <v>0</v>
      </c>
      <c r="O7535" s="32">
        <v>0.493897570761753</v>
      </c>
      <c r="P7535" s="82" t="s">
        <v>99</v>
      </c>
    </row>
    <row r="7536" spans="1:16" ht="48" x14ac:dyDescent="0.25">
      <c r="A7536" s="19">
        <v>43674</v>
      </c>
      <c r="B7536" s="19">
        <v>43674</v>
      </c>
      <c r="C7536" s="82">
        <v>2019</v>
      </c>
      <c r="D7536" s="82" t="s">
        <v>115</v>
      </c>
      <c r="E7536" s="82" t="s">
        <v>116</v>
      </c>
      <c r="F7536" s="36" t="s">
        <v>97</v>
      </c>
      <c r="G7536" s="82" t="s">
        <v>97</v>
      </c>
      <c r="H7536" s="82" t="s">
        <v>10140</v>
      </c>
      <c r="I7536" s="87">
        <v>0</v>
      </c>
      <c r="J7536" s="21">
        <v>15</v>
      </c>
      <c r="K7536" s="87">
        <v>0</v>
      </c>
      <c r="L7536" s="87">
        <v>0</v>
      </c>
      <c r="M7536" s="87">
        <v>0</v>
      </c>
      <c r="N7536" s="25">
        <v>0</v>
      </c>
      <c r="O7536" s="32">
        <v>0.14282400000000001</v>
      </c>
      <c r="P7536" s="82" t="s">
        <v>99</v>
      </c>
    </row>
    <row r="7537" spans="1:16" ht="96" x14ac:dyDescent="0.25">
      <c r="A7537" s="19">
        <v>43675</v>
      </c>
      <c r="B7537" s="19">
        <v>43675</v>
      </c>
      <c r="C7537" s="82">
        <v>2019</v>
      </c>
      <c r="D7537" s="11" t="s">
        <v>115</v>
      </c>
      <c r="E7537" s="82" t="s">
        <v>116</v>
      </c>
      <c r="F7537" s="36" t="s">
        <v>42</v>
      </c>
      <c r="G7537" s="82" t="s">
        <v>9626</v>
      </c>
      <c r="H7537" s="82" t="s">
        <v>10141</v>
      </c>
      <c r="I7537" s="87">
        <v>6</v>
      </c>
      <c r="J7537" s="21">
        <v>36</v>
      </c>
      <c r="K7537" s="87">
        <v>0</v>
      </c>
      <c r="L7537" s="87">
        <v>0</v>
      </c>
      <c r="M7537" s="87">
        <v>0</v>
      </c>
      <c r="N7537" s="25">
        <v>0</v>
      </c>
      <c r="O7537" s="32">
        <v>1.4151050534883722</v>
      </c>
      <c r="P7537" s="82" t="s">
        <v>99</v>
      </c>
    </row>
    <row r="7538" spans="1:16" ht="48" x14ac:dyDescent="0.25">
      <c r="A7538" s="19">
        <v>43674</v>
      </c>
      <c r="B7538" s="19">
        <v>43675</v>
      </c>
      <c r="C7538" s="82">
        <v>2019</v>
      </c>
      <c r="D7538" s="82" t="s">
        <v>34</v>
      </c>
      <c r="E7538" s="82" t="s">
        <v>35</v>
      </c>
      <c r="F7538" s="36" t="s">
        <v>19</v>
      </c>
      <c r="G7538" s="82" t="s">
        <v>10142</v>
      </c>
      <c r="H7538" s="82" t="s">
        <v>10143</v>
      </c>
      <c r="I7538" s="87">
        <v>0</v>
      </c>
      <c r="J7538" s="21">
        <v>90</v>
      </c>
      <c r="K7538" s="87">
        <v>22</v>
      </c>
      <c r="L7538" s="87">
        <v>1</v>
      </c>
      <c r="M7538" s="87">
        <v>0</v>
      </c>
      <c r="N7538" s="25">
        <v>1</v>
      </c>
      <c r="O7538" s="32">
        <v>2.5409999999999999E-2</v>
      </c>
      <c r="P7538" s="82" t="s">
        <v>99</v>
      </c>
    </row>
    <row r="7539" spans="1:16" ht="72" x14ac:dyDescent="0.25">
      <c r="A7539" s="19">
        <v>43675</v>
      </c>
      <c r="B7539" s="19">
        <v>43675</v>
      </c>
      <c r="C7539" s="82">
        <v>2019</v>
      </c>
      <c r="D7539" s="11" t="s">
        <v>115</v>
      </c>
      <c r="E7539" s="82" t="s">
        <v>116</v>
      </c>
      <c r="F7539" s="36" t="s">
        <v>44</v>
      </c>
      <c r="G7539" s="82" t="s">
        <v>8842</v>
      </c>
      <c r="H7539" s="82" t="s">
        <v>10144</v>
      </c>
      <c r="I7539" s="87">
        <v>0</v>
      </c>
      <c r="J7539" s="21">
        <v>30</v>
      </c>
      <c r="K7539" s="87">
        <v>0</v>
      </c>
      <c r="L7539" s="87">
        <v>0</v>
      </c>
      <c r="M7539" s="87">
        <v>0</v>
      </c>
      <c r="N7539" s="25">
        <v>0</v>
      </c>
      <c r="O7539" s="32">
        <v>0.95240199999999997</v>
      </c>
      <c r="P7539" s="82" t="s">
        <v>99</v>
      </c>
    </row>
    <row r="7540" spans="1:16" ht="144" x14ac:dyDescent="0.25">
      <c r="A7540" s="19">
        <v>43675</v>
      </c>
      <c r="B7540" s="19">
        <v>43676</v>
      </c>
      <c r="C7540" s="82">
        <v>2019</v>
      </c>
      <c r="D7540" s="82" t="s">
        <v>34</v>
      </c>
      <c r="E7540" s="82" t="s">
        <v>35</v>
      </c>
      <c r="F7540" s="36" t="s">
        <v>19</v>
      </c>
      <c r="G7540" s="82" t="s">
        <v>10145</v>
      </c>
      <c r="H7540" s="82" t="s">
        <v>10146</v>
      </c>
      <c r="I7540" s="87">
        <v>0</v>
      </c>
      <c r="J7540" s="21">
        <v>100</v>
      </c>
      <c r="K7540" s="87">
        <v>21</v>
      </c>
      <c r="L7540" s="87">
        <v>0</v>
      </c>
      <c r="M7540" s="87">
        <v>0</v>
      </c>
      <c r="N7540" s="25">
        <v>1</v>
      </c>
      <c r="O7540" s="32">
        <v>5.9455000000000001E-2</v>
      </c>
      <c r="P7540" s="82" t="s">
        <v>99</v>
      </c>
    </row>
    <row r="7541" spans="1:16" ht="120" x14ac:dyDescent="0.25">
      <c r="A7541" s="19">
        <v>43676</v>
      </c>
      <c r="B7541" s="19">
        <v>43676</v>
      </c>
      <c r="C7541" s="82">
        <v>2019</v>
      </c>
      <c r="D7541" s="82" t="s">
        <v>115</v>
      </c>
      <c r="E7541" s="82" t="s">
        <v>116</v>
      </c>
      <c r="F7541" s="36" t="s">
        <v>19</v>
      </c>
      <c r="G7541" s="82" t="s">
        <v>8849</v>
      </c>
      <c r="H7541" s="82" t="s">
        <v>10147</v>
      </c>
      <c r="I7541" s="87">
        <v>2</v>
      </c>
      <c r="J7541" s="21">
        <v>2</v>
      </c>
      <c r="K7541" s="87">
        <v>0</v>
      </c>
      <c r="L7541" s="87">
        <v>0</v>
      </c>
      <c r="M7541" s="87">
        <v>0</v>
      </c>
      <c r="N7541" s="25">
        <v>0</v>
      </c>
      <c r="O7541" s="32">
        <v>0.22341667674418605</v>
      </c>
      <c r="P7541" s="82" t="s">
        <v>99</v>
      </c>
    </row>
    <row r="7542" spans="1:16" ht="48" x14ac:dyDescent="0.25">
      <c r="A7542" s="19">
        <v>43677</v>
      </c>
      <c r="B7542" s="19">
        <v>43677</v>
      </c>
      <c r="C7542" s="82">
        <v>2019</v>
      </c>
      <c r="D7542" s="82" t="s">
        <v>115</v>
      </c>
      <c r="E7542" s="82" t="s">
        <v>116</v>
      </c>
      <c r="F7542" s="36" t="s">
        <v>75</v>
      </c>
      <c r="G7542" s="82" t="s">
        <v>272</v>
      </c>
      <c r="H7542" s="82" t="s">
        <v>10148</v>
      </c>
      <c r="I7542" s="87">
        <v>0</v>
      </c>
      <c r="J7542" s="21">
        <v>7</v>
      </c>
      <c r="K7542" s="87">
        <v>0</v>
      </c>
      <c r="L7542" s="87">
        <v>0</v>
      </c>
      <c r="M7542" s="87">
        <v>0</v>
      </c>
      <c r="N7542" s="25">
        <v>0</v>
      </c>
      <c r="O7542" s="32">
        <v>3.7179999999999998E-2</v>
      </c>
      <c r="P7542" s="82" t="s">
        <v>99</v>
      </c>
    </row>
    <row r="7543" spans="1:16" ht="48" x14ac:dyDescent="0.25">
      <c r="A7543" s="19">
        <v>43676</v>
      </c>
      <c r="B7543" s="19">
        <v>43677</v>
      </c>
      <c r="C7543" s="82">
        <v>2019</v>
      </c>
      <c r="D7543" s="82" t="s">
        <v>115</v>
      </c>
      <c r="E7543" s="82" t="s">
        <v>116</v>
      </c>
      <c r="F7543" s="36" t="s">
        <v>57</v>
      </c>
      <c r="G7543" s="82" t="s">
        <v>1288</v>
      </c>
      <c r="H7543" s="82" t="s">
        <v>10149</v>
      </c>
      <c r="I7543" s="87">
        <v>0</v>
      </c>
      <c r="J7543" s="21">
        <v>52</v>
      </c>
      <c r="K7543" s="87">
        <v>0</v>
      </c>
      <c r="L7543" s="87">
        <v>0</v>
      </c>
      <c r="M7543" s="87">
        <v>0</v>
      </c>
      <c r="N7543" s="25">
        <v>0</v>
      </c>
      <c r="O7543" s="32">
        <v>0.82879833837209305</v>
      </c>
      <c r="P7543" s="82" t="s">
        <v>99</v>
      </c>
    </row>
    <row r="7544" spans="1:16" ht="120" x14ac:dyDescent="0.25">
      <c r="A7544" s="19">
        <v>43678</v>
      </c>
      <c r="B7544" s="19">
        <v>43678</v>
      </c>
      <c r="C7544" s="82">
        <v>2019</v>
      </c>
      <c r="D7544" s="82" t="s">
        <v>115</v>
      </c>
      <c r="E7544" s="82" t="s">
        <v>116</v>
      </c>
      <c r="F7544" s="36" t="s">
        <v>55</v>
      </c>
      <c r="G7544" s="82" t="s">
        <v>1311</v>
      </c>
      <c r="H7544" s="82" t="s">
        <v>10150</v>
      </c>
      <c r="I7544" s="87">
        <v>2</v>
      </c>
      <c r="J7544" s="21">
        <v>16</v>
      </c>
      <c r="K7544" s="87">
        <v>0</v>
      </c>
      <c r="L7544" s="87">
        <v>0</v>
      </c>
      <c r="M7544" s="87">
        <v>0</v>
      </c>
      <c r="N7544" s="25">
        <v>0</v>
      </c>
      <c r="O7544" s="32">
        <v>1.4693568000000001</v>
      </c>
      <c r="P7544" s="82" t="s">
        <v>99</v>
      </c>
    </row>
    <row r="7545" spans="1:16" ht="48" x14ac:dyDescent="0.25">
      <c r="A7545" s="19">
        <v>43679</v>
      </c>
      <c r="B7545" s="19">
        <v>43679</v>
      </c>
      <c r="C7545" s="82">
        <v>2019</v>
      </c>
      <c r="D7545" s="82" t="s">
        <v>115</v>
      </c>
      <c r="E7545" s="82" t="s">
        <v>116</v>
      </c>
      <c r="F7545" s="36" t="s">
        <v>44</v>
      </c>
      <c r="G7545" s="82" t="s">
        <v>44</v>
      </c>
      <c r="H7545" s="82" t="s">
        <v>10151</v>
      </c>
      <c r="I7545" s="87">
        <v>0</v>
      </c>
      <c r="J7545" s="21">
        <v>1</v>
      </c>
      <c r="K7545" s="87">
        <v>0</v>
      </c>
      <c r="L7545" s="87">
        <v>0</v>
      </c>
      <c r="M7545" s="87">
        <v>0</v>
      </c>
      <c r="N7545" s="25">
        <v>0</v>
      </c>
      <c r="O7545" s="32">
        <v>4.93897570761753</v>
      </c>
      <c r="P7545" s="82" t="s">
        <v>99</v>
      </c>
    </row>
    <row r="7546" spans="1:16" ht="84" x14ac:dyDescent="0.25">
      <c r="A7546" s="19">
        <v>43679</v>
      </c>
      <c r="B7546" s="19">
        <v>43679</v>
      </c>
      <c r="C7546" s="82">
        <v>2019</v>
      </c>
      <c r="D7546" s="82" t="s">
        <v>115</v>
      </c>
      <c r="E7546" s="82" t="s">
        <v>116</v>
      </c>
      <c r="F7546" s="36" t="s">
        <v>21</v>
      </c>
      <c r="G7546" s="82" t="s">
        <v>2683</v>
      </c>
      <c r="H7546" s="82" t="s">
        <v>10152</v>
      </c>
      <c r="I7546" s="87">
        <v>0</v>
      </c>
      <c r="J7546" s="21">
        <v>2</v>
      </c>
      <c r="K7546" s="87">
        <v>0</v>
      </c>
      <c r="L7546" s="87">
        <v>0</v>
      </c>
      <c r="M7546" s="87">
        <v>0</v>
      </c>
      <c r="N7546" s="25">
        <v>0</v>
      </c>
      <c r="O7546" s="32">
        <v>5.2292239076175298</v>
      </c>
      <c r="P7546" s="82" t="s">
        <v>99</v>
      </c>
    </row>
    <row r="7547" spans="1:16" ht="72" x14ac:dyDescent="0.25">
      <c r="A7547" s="19">
        <v>43680</v>
      </c>
      <c r="B7547" s="19">
        <v>43680</v>
      </c>
      <c r="C7547" s="82">
        <v>2019</v>
      </c>
      <c r="D7547" s="82" t="s">
        <v>115</v>
      </c>
      <c r="E7547" s="82" t="s">
        <v>116</v>
      </c>
      <c r="F7547" s="36" t="s">
        <v>15</v>
      </c>
      <c r="G7547" s="82" t="s">
        <v>10153</v>
      </c>
      <c r="H7547" s="82" t="s">
        <v>10154</v>
      </c>
      <c r="I7547" s="87">
        <v>1</v>
      </c>
      <c r="J7547" s="21">
        <v>18</v>
      </c>
      <c r="K7547" s="87">
        <v>0</v>
      </c>
      <c r="L7547" s="87">
        <v>0</v>
      </c>
      <c r="M7547" s="87">
        <v>0</v>
      </c>
      <c r="N7547" s="25">
        <v>0</v>
      </c>
      <c r="O7547" s="32">
        <v>0.37749340000000003</v>
      </c>
      <c r="P7547" s="82" t="s">
        <v>99</v>
      </c>
    </row>
    <row r="7548" spans="1:16" ht="84" x14ac:dyDescent="0.25">
      <c r="A7548" s="19">
        <v>43680</v>
      </c>
      <c r="B7548" s="19">
        <v>43680</v>
      </c>
      <c r="C7548" s="82">
        <v>2019</v>
      </c>
      <c r="D7548" s="82" t="s">
        <v>115</v>
      </c>
      <c r="E7548" s="82" t="s">
        <v>116</v>
      </c>
      <c r="F7548" s="36" t="s">
        <v>30</v>
      </c>
      <c r="G7548" s="82" t="s">
        <v>5302</v>
      </c>
      <c r="H7548" s="82" t="s">
        <v>10155</v>
      </c>
      <c r="I7548" s="87">
        <v>1</v>
      </c>
      <c r="J7548" s="21">
        <v>17</v>
      </c>
      <c r="K7548" s="87">
        <v>0</v>
      </c>
      <c r="L7548" s="87">
        <v>0</v>
      </c>
      <c r="M7548" s="87">
        <v>0</v>
      </c>
      <c r="N7548" s="25">
        <v>0</v>
      </c>
      <c r="O7548" s="32">
        <v>0.37217169999999999</v>
      </c>
      <c r="P7548" s="82" t="s">
        <v>99</v>
      </c>
    </row>
    <row r="7549" spans="1:16" ht="60" x14ac:dyDescent="0.25">
      <c r="A7549" s="19">
        <v>43680</v>
      </c>
      <c r="B7549" s="19">
        <v>43680</v>
      </c>
      <c r="C7549" s="82">
        <v>2019</v>
      </c>
      <c r="D7549" s="11" t="s">
        <v>115</v>
      </c>
      <c r="E7549" s="82" t="s">
        <v>116</v>
      </c>
      <c r="F7549" s="36" t="s">
        <v>51</v>
      </c>
      <c r="G7549" s="82" t="s">
        <v>1107</v>
      </c>
      <c r="H7549" s="82" t="s">
        <v>10156</v>
      </c>
      <c r="I7549" s="87">
        <v>0</v>
      </c>
      <c r="J7549" s="21">
        <v>17</v>
      </c>
      <c r="K7549" s="87">
        <v>0</v>
      </c>
      <c r="L7549" s="87">
        <v>0</v>
      </c>
      <c r="M7549" s="87">
        <v>0</v>
      </c>
      <c r="N7549" s="25">
        <v>0</v>
      </c>
      <c r="O7549" s="32">
        <v>0.78686170000000022</v>
      </c>
      <c r="P7549" s="82" t="s">
        <v>99</v>
      </c>
    </row>
    <row r="7550" spans="1:16" ht="228" x14ac:dyDescent="0.25">
      <c r="A7550" s="19">
        <v>43681</v>
      </c>
      <c r="B7550" s="19">
        <v>43681</v>
      </c>
      <c r="C7550" s="82">
        <v>2019</v>
      </c>
      <c r="D7550" s="11" t="s">
        <v>34</v>
      </c>
      <c r="E7550" s="82" t="s">
        <v>35</v>
      </c>
      <c r="F7550" s="82" t="s">
        <v>19</v>
      </c>
      <c r="G7550" s="82" t="s">
        <v>641</v>
      </c>
      <c r="H7550" s="82" t="s">
        <v>10157</v>
      </c>
      <c r="I7550" s="87">
        <v>0</v>
      </c>
      <c r="J7550" s="21">
        <v>350</v>
      </c>
      <c r="K7550" s="87">
        <v>86</v>
      </c>
      <c r="L7550" s="87">
        <v>0</v>
      </c>
      <c r="M7550" s="87">
        <v>0</v>
      </c>
      <c r="N7550" s="25">
        <v>0</v>
      </c>
      <c r="O7550" s="32">
        <v>9.9330000000000002E-2</v>
      </c>
      <c r="P7550" s="82" t="s">
        <v>99</v>
      </c>
    </row>
    <row r="7551" spans="1:16" ht="72" x14ac:dyDescent="0.25">
      <c r="A7551" s="19">
        <v>43681</v>
      </c>
      <c r="B7551" s="19">
        <v>43682</v>
      </c>
      <c r="C7551" s="82">
        <v>2019</v>
      </c>
      <c r="D7551" s="82" t="s">
        <v>34</v>
      </c>
      <c r="E7551" s="82" t="s">
        <v>35</v>
      </c>
      <c r="F7551" s="36" t="s">
        <v>92</v>
      </c>
      <c r="G7551" s="82" t="s">
        <v>10158</v>
      </c>
      <c r="H7551" s="82" t="s">
        <v>10159</v>
      </c>
      <c r="I7551" s="87">
        <v>0</v>
      </c>
      <c r="J7551" s="21">
        <v>344</v>
      </c>
      <c r="K7551" s="87">
        <v>86</v>
      </c>
      <c r="L7551" s="87">
        <v>0</v>
      </c>
      <c r="M7551" s="87">
        <v>0</v>
      </c>
      <c r="N7551" s="25">
        <v>0</v>
      </c>
      <c r="O7551" s="32">
        <v>9.9330000000000002E-2</v>
      </c>
      <c r="P7551" s="82" t="s">
        <v>99</v>
      </c>
    </row>
    <row r="7552" spans="1:16" ht="84" x14ac:dyDescent="0.25">
      <c r="A7552" s="19">
        <v>43682</v>
      </c>
      <c r="B7552" s="19">
        <v>43682</v>
      </c>
      <c r="C7552" s="82">
        <v>2019</v>
      </c>
      <c r="D7552" s="11" t="s">
        <v>115</v>
      </c>
      <c r="E7552" s="82" t="s">
        <v>116</v>
      </c>
      <c r="F7552" s="36" t="s">
        <v>162</v>
      </c>
      <c r="G7552" s="82" t="s">
        <v>2794</v>
      </c>
      <c r="H7552" s="82" t="s">
        <v>10160</v>
      </c>
      <c r="I7552" s="87">
        <v>0</v>
      </c>
      <c r="J7552" s="21">
        <v>14</v>
      </c>
      <c r="K7552" s="87">
        <v>0</v>
      </c>
      <c r="L7552" s="87">
        <v>0</v>
      </c>
      <c r="M7552" s="87">
        <v>0</v>
      </c>
      <c r="N7552" s="25">
        <v>0</v>
      </c>
      <c r="O7552" s="32">
        <v>8.3292000000000005E-2</v>
      </c>
      <c r="P7552" s="82" t="s">
        <v>99</v>
      </c>
    </row>
    <row r="7553" spans="1:16" ht="48" x14ac:dyDescent="0.25">
      <c r="A7553" s="19">
        <v>43682</v>
      </c>
      <c r="B7553" s="19">
        <v>43682</v>
      </c>
      <c r="C7553" s="82">
        <v>2019</v>
      </c>
      <c r="D7553" s="11" t="s">
        <v>34</v>
      </c>
      <c r="E7553" s="82" t="s">
        <v>333</v>
      </c>
      <c r="F7553" s="36" t="s">
        <v>51</v>
      </c>
      <c r="G7553" s="82" t="s">
        <v>468</v>
      </c>
      <c r="H7553" s="82" t="s">
        <v>10161</v>
      </c>
      <c r="I7553" s="87">
        <v>1</v>
      </c>
      <c r="J7553" s="21">
        <v>1</v>
      </c>
      <c r="K7553" s="87">
        <v>0</v>
      </c>
      <c r="L7553" s="87">
        <v>0</v>
      </c>
      <c r="M7553" s="87">
        <v>0</v>
      </c>
      <c r="N7553" s="25">
        <v>0</v>
      </c>
      <c r="O7553" s="32">
        <v>0</v>
      </c>
      <c r="P7553" s="82" t="s">
        <v>99</v>
      </c>
    </row>
    <row r="7554" spans="1:16" ht="108" x14ac:dyDescent="0.25">
      <c r="A7554" s="19">
        <v>43683</v>
      </c>
      <c r="B7554" s="19">
        <v>43683</v>
      </c>
      <c r="C7554" s="82">
        <v>2019</v>
      </c>
      <c r="D7554" s="82" t="s">
        <v>34</v>
      </c>
      <c r="E7554" s="82" t="s">
        <v>35</v>
      </c>
      <c r="F7554" s="82" t="s">
        <v>51</v>
      </c>
      <c r="G7554" s="82" t="s">
        <v>10162</v>
      </c>
      <c r="H7554" s="82" t="s">
        <v>10163</v>
      </c>
      <c r="I7554" s="87">
        <v>0</v>
      </c>
      <c r="J7554" s="21">
        <v>60</v>
      </c>
      <c r="K7554" s="87">
        <v>15</v>
      </c>
      <c r="L7554" s="87">
        <v>0</v>
      </c>
      <c r="M7554" s="87">
        <v>0</v>
      </c>
      <c r="N7554" s="25">
        <v>0</v>
      </c>
      <c r="O7554" s="32">
        <v>1.7325E-2</v>
      </c>
      <c r="P7554" s="82" t="s">
        <v>99</v>
      </c>
    </row>
    <row r="7555" spans="1:16" ht="48" x14ac:dyDescent="0.25">
      <c r="A7555" s="19">
        <v>43683</v>
      </c>
      <c r="B7555" s="19">
        <v>43684</v>
      </c>
      <c r="C7555" s="82">
        <v>2019</v>
      </c>
      <c r="D7555" s="82" t="s">
        <v>109</v>
      </c>
      <c r="E7555" s="82" t="s">
        <v>751</v>
      </c>
      <c r="F7555" s="36" t="s">
        <v>72</v>
      </c>
      <c r="G7555" s="82" t="s">
        <v>8525</v>
      </c>
      <c r="H7555" s="82" t="s">
        <v>10164</v>
      </c>
      <c r="I7555" s="87">
        <v>0</v>
      </c>
      <c r="J7555" s="21">
        <v>32</v>
      </c>
      <c r="K7555" s="87">
        <v>0</v>
      </c>
      <c r="L7555" s="87">
        <v>0</v>
      </c>
      <c r="M7555" s="87">
        <v>0</v>
      </c>
      <c r="N7555" s="25">
        <v>0</v>
      </c>
      <c r="O7555" s="32">
        <v>3.1680000000000007E-2</v>
      </c>
      <c r="P7555" s="82" t="s">
        <v>99</v>
      </c>
    </row>
    <row r="7556" spans="1:16" ht="84" x14ac:dyDescent="0.25">
      <c r="A7556" s="19">
        <v>43684</v>
      </c>
      <c r="B7556" s="19">
        <v>43684</v>
      </c>
      <c r="C7556" s="82">
        <v>2019</v>
      </c>
      <c r="D7556" s="82" t="s">
        <v>115</v>
      </c>
      <c r="E7556" s="82" t="s">
        <v>116</v>
      </c>
      <c r="F7556" s="36" t="s">
        <v>28</v>
      </c>
      <c r="G7556" s="82" t="s">
        <v>698</v>
      </c>
      <c r="H7556" s="82" t="s">
        <v>10165</v>
      </c>
      <c r="I7556" s="87">
        <v>0</v>
      </c>
      <c r="J7556" s="21">
        <v>20</v>
      </c>
      <c r="K7556" s="87">
        <v>0</v>
      </c>
      <c r="L7556" s="87">
        <v>0</v>
      </c>
      <c r="M7556" s="87">
        <v>0</v>
      </c>
      <c r="N7556" s="25">
        <v>0</v>
      </c>
      <c r="O7556" s="32">
        <v>9.2971999999999999E-2</v>
      </c>
      <c r="P7556" s="82" t="s">
        <v>99</v>
      </c>
    </row>
    <row r="7557" spans="1:16" ht="60" x14ac:dyDescent="0.25">
      <c r="A7557" s="19">
        <v>43685</v>
      </c>
      <c r="B7557" s="19">
        <v>43685</v>
      </c>
      <c r="C7557" s="82">
        <v>2019</v>
      </c>
      <c r="D7557" s="82" t="s">
        <v>13</v>
      </c>
      <c r="E7557" s="82" t="s">
        <v>125</v>
      </c>
      <c r="F7557" s="36" t="s">
        <v>51</v>
      </c>
      <c r="G7557" s="82" t="s">
        <v>1042</v>
      </c>
      <c r="H7557" s="82" t="s">
        <v>10166</v>
      </c>
      <c r="I7557" s="87">
        <v>0</v>
      </c>
      <c r="J7557" s="21">
        <v>10</v>
      </c>
      <c r="K7557" s="87">
        <v>0</v>
      </c>
      <c r="L7557" s="87">
        <v>0</v>
      </c>
      <c r="M7557" s="87">
        <v>0</v>
      </c>
      <c r="N7557" s="25">
        <v>0</v>
      </c>
      <c r="O7557" s="32">
        <v>0</v>
      </c>
      <c r="P7557" s="82" t="s">
        <v>99</v>
      </c>
    </row>
    <row r="7558" spans="1:16" ht="72" x14ac:dyDescent="0.25">
      <c r="A7558" s="19">
        <v>43685</v>
      </c>
      <c r="B7558" s="19">
        <v>43685</v>
      </c>
      <c r="C7558" s="82">
        <v>2019</v>
      </c>
      <c r="D7558" s="82" t="s">
        <v>13</v>
      </c>
      <c r="E7558" s="82" t="s">
        <v>149</v>
      </c>
      <c r="F7558" s="36" t="s">
        <v>28</v>
      </c>
      <c r="G7558" s="82" t="s">
        <v>698</v>
      </c>
      <c r="H7558" s="82" t="s">
        <v>10167</v>
      </c>
      <c r="I7558" s="87">
        <v>0</v>
      </c>
      <c r="J7558" s="21">
        <v>772</v>
      </c>
      <c r="K7558" s="87">
        <v>0</v>
      </c>
      <c r="L7558" s="87">
        <v>0</v>
      </c>
      <c r="M7558" s="87">
        <v>0</v>
      </c>
      <c r="N7558" s="25">
        <v>0</v>
      </c>
      <c r="O7558" s="32">
        <v>4.9500000000000013E-3</v>
      </c>
      <c r="P7558" s="82" t="s">
        <v>99</v>
      </c>
    </row>
    <row r="7559" spans="1:16" ht="84" x14ac:dyDescent="0.25">
      <c r="A7559" s="19">
        <v>43686</v>
      </c>
      <c r="B7559" s="19">
        <v>43686</v>
      </c>
      <c r="C7559" s="82">
        <v>2019</v>
      </c>
      <c r="D7559" s="82" t="s">
        <v>115</v>
      </c>
      <c r="E7559" s="11" t="s">
        <v>116</v>
      </c>
      <c r="F7559" s="36" t="s">
        <v>44</v>
      </c>
      <c r="G7559" s="82" t="s">
        <v>8842</v>
      </c>
      <c r="H7559" s="82" t="s">
        <v>10168</v>
      </c>
      <c r="I7559" s="87">
        <v>1</v>
      </c>
      <c r="J7559" s="21">
        <v>41</v>
      </c>
      <c r="K7559" s="87">
        <v>0</v>
      </c>
      <c r="L7559" s="87">
        <v>0</v>
      </c>
      <c r="M7559" s="87">
        <v>0</v>
      </c>
      <c r="N7559" s="25">
        <v>0</v>
      </c>
      <c r="O7559" s="32">
        <v>0.42539199999999999</v>
      </c>
      <c r="P7559" s="82" t="s">
        <v>99</v>
      </c>
    </row>
    <row r="7560" spans="1:16" ht="72" x14ac:dyDescent="0.25">
      <c r="A7560" s="19">
        <v>43686</v>
      </c>
      <c r="B7560" s="19">
        <v>43686</v>
      </c>
      <c r="C7560" s="82">
        <v>2019</v>
      </c>
      <c r="D7560" s="82" t="s">
        <v>104</v>
      </c>
      <c r="E7560" s="82" t="s">
        <v>276</v>
      </c>
      <c r="F7560" s="36" t="s">
        <v>19</v>
      </c>
      <c r="G7560" s="82" t="s">
        <v>1282</v>
      </c>
      <c r="H7560" s="82" t="s">
        <v>10169</v>
      </c>
      <c r="I7560" s="87">
        <v>0</v>
      </c>
      <c r="J7560" s="21">
        <v>34</v>
      </c>
      <c r="K7560" s="87">
        <v>1</v>
      </c>
      <c r="L7560" s="87">
        <v>0</v>
      </c>
      <c r="M7560" s="87">
        <v>0</v>
      </c>
      <c r="N7560" s="25">
        <v>0</v>
      </c>
      <c r="O7560" s="32">
        <v>0.13200000000000001</v>
      </c>
      <c r="P7560" s="82" t="s">
        <v>99</v>
      </c>
    </row>
    <row r="7561" spans="1:16" ht="48" x14ac:dyDescent="0.25">
      <c r="A7561" s="19">
        <v>43686</v>
      </c>
      <c r="B7561" s="19">
        <v>43686</v>
      </c>
      <c r="C7561" s="82">
        <v>2019</v>
      </c>
      <c r="D7561" s="82" t="s">
        <v>115</v>
      </c>
      <c r="E7561" s="82" t="s">
        <v>116</v>
      </c>
      <c r="F7561" s="36" t="s">
        <v>162</v>
      </c>
      <c r="G7561" s="82" t="s">
        <v>9391</v>
      </c>
      <c r="H7561" s="82" t="s">
        <v>10170</v>
      </c>
      <c r="I7561" s="87">
        <v>0</v>
      </c>
      <c r="J7561" s="21">
        <v>9</v>
      </c>
      <c r="K7561" s="87">
        <v>0</v>
      </c>
      <c r="L7561" s="87">
        <v>0</v>
      </c>
      <c r="M7561" s="87">
        <v>0</v>
      </c>
      <c r="N7561" s="25">
        <v>0</v>
      </c>
      <c r="O7561" s="32">
        <v>8.0322000000000005E-2</v>
      </c>
      <c r="P7561" s="82" t="s">
        <v>99</v>
      </c>
    </row>
    <row r="7562" spans="1:16" ht="60" x14ac:dyDescent="0.25">
      <c r="A7562" s="19">
        <v>43688</v>
      </c>
      <c r="B7562" s="19">
        <v>43688</v>
      </c>
      <c r="C7562" s="82">
        <v>2019</v>
      </c>
      <c r="D7562" s="82" t="s">
        <v>115</v>
      </c>
      <c r="E7562" s="82" t="s">
        <v>116</v>
      </c>
      <c r="F7562" s="36" t="s">
        <v>162</v>
      </c>
      <c r="G7562" s="82" t="s">
        <v>568</v>
      </c>
      <c r="H7562" s="82" t="s">
        <v>10171</v>
      </c>
      <c r="I7562" s="87">
        <v>0</v>
      </c>
      <c r="J7562" s="21">
        <v>8</v>
      </c>
      <c r="K7562" s="87">
        <v>0</v>
      </c>
      <c r="L7562" s="87">
        <v>0</v>
      </c>
      <c r="M7562" s="87">
        <v>0</v>
      </c>
      <c r="N7562" s="25">
        <v>0</v>
      </c>
      <c r="O7562" s="32">
        <v>7.9332E-2</v>
      </c>
      <c r="P7562" s="82" t="s">
        <v>99</v>
      </c>
    </row>
    <row r="7563" spans="1:16" ht="48" x14ac:dyDescent="0.25">
      <c r="A7563" s="19">
        <v>43688</v>
      </c>
      <c r="B7563" s="19">
        <v>43688</v>
      </c>
      <c r="C7563" s="82">
        <v>2019</v>
      </c>
      <c r="D7563" s="82" t="s">
        <v>115</v>
      </c>
      <c r="E7563" s="82" t="s">
        <v>364</v>
      </c>
      <c r="F7563" s="36" t="s">
        <v>19</v>
      </c>
      <c r="G7563" s="82" t="s">
        <v>10172</v>
      </c>
      <c r="H7563" s="82" t="s">
        <v>10173</v>
      </c>
      <c r="I7563" s="87">
        <v>1</v>
      </c>
      <c r="J7563" s="21">
        <v>6</v>
      </c>
      <c r="K7563" s="87">
        <v>0</v>
      </c>
      <c r="L7563" s="87">
        <v>0</v>
      </c>
      <c r="M7563" s="87">
        <v>0</v>
      </c>
      <c r="N7563" s="25">
        <v>0</v>
      </c>
      <c r="O7563" s="32">
        <v>2.9700000000000004E-3</v>
      </c>
      <c r="P7563" s="82" t="s">
        <v>99</v>
      </c>
    </row>
    <row r="7564" spans="1:16" ht="72" x14ac:dyDescent="0.25">
      <c r="A7564" s="19">
        <v>43689</v>
      </c>
      <c r="B7564" s="19">
        <v>43689</v>
      </c>
      <c r="C7564" s="82">
        <v>2019</v>
      </c>
      <c r="D7564" s="82" t="s">
        <v>115</v>
      </c>
      <c r="E7564" s="82" t="s">
        <v>116</v>
      </c>
      <c r="F7564" s="36" t="s">
        <v>42</v>
      </c>
      <c r="G7564" s="82" t="s">
        <v>665</v>
      </c>
      <c r="H7564" s="82" t="s">
        <v>10174</v>
      </c>
      <c r="I7564" s="87">
        <v>0</v>
      </c>
      <c r="J7564" s="21">
        <v>8</v>
      </c>
      <c r="K7564" s="87">
        <v>0</v>
      </c>
      <c r="L7564" s="87">
        <v>0</v>
      </c>
      <c r="M7564" s="87">
        <v>0</v>
      </c>
      <c r="N7564" s="25">
        <v>0</v>
      </c>
      <c r="O7564" s="32">
        <v>0.18392</v>
      </c>
      <c r="P7564" s="82" t="s">
        <v>99</v>
      </c>
    </row>
    <row r="7565" spans="1:16" ht="60" x14ac:dyDescent="0.25">
      <c r="A7565" s="19">
        <v>43689</v>
      </c>
      <c r="B7565" s="19">
        <v>43689</v>
      </c>
      <c r="C7565" s="82">
        <v>2019</v>
      </c>
      <c r="D7565" s="82" t="s">
        <v>115</v>
      </c>
      <c r="E7565" s="82" t="s">
        <v>116</v>
      </c>
      <c r="F7565" s="36" t="s">
        <v>75</v>
      </c>
      <c r="G7565" s="82" t="s">
        <v>10175</v>
      </c>
      <c r="H7565" s="82" t="s">
        <v>10176</v>
      </c>
      <c r="I7565" s="87">
        <v>0</v>
      </c>
      <c r="J7565" s="21">
        <v>7</v>
      </c>
      <c r="K7565" s="87">
        <v>0</v>
      </c>
      <c r="L7565" s="87">
        <v>0</v>
      </c>
      <c r="M7565" s="87">
        <v>0</v>
      </c>
      <c r="N7565" s="25">
        <v>0</v>
      </c>
      <c r="O7565" s="32">
        <v>0.75624999999999998</v>
      </c>
      <c r="P7565" s="82" t="s">
        <v>99</v>
      </c>
    </row>
    <row r="7566" spans="1:16" ht="48" x14ac:dyDescent="0.25">
      <c r="A7566" s="19">
        <v>43689</v>
      </c>
      <c r="B7566" s="19">
        <v>43689</v>
      </c>
      <c r="C7566" s="82">
        <v>2019</v>
      </c>
      <c r="D7566" s="82" t="s">
        <v>13</v>
      </c>
      <c r="E7566" s="82" t="s">
        <v>112</v>
      </c>
      <c r="F7566" s="36" t="s">
        <v>62</v>
      </c>
      <c r="G7566" s="82" t="s">
        <v>585</v>
      </c>
      <c r="H7566" s="82" t="s">
        <v>10177</v>
      </c>
      <c r="I7566" s="87">
        <v>0</v>
      </c>
      <c r="J7566" s="21">
        <v>30</v>
      </c>
      <c r="K7566" s="87">
        <v>1</v>
      </c>
      <c r="L7566" s="87">
        <v>0</v>
      </c>
      <c r="M7566" s="87">
        <v>0</v>
      </c>
      <c r="N7566" s="25">
        <v>0</v>
      </c>
      <c r="O7566" s="32">
        <v>6.0500000000000007E-3</v>
      </c>
      <c r="P7566" s="82" t="s">
        <v>99</v>
      </c>
    </row>
    <row r="7567" spans="1:16" ht="60" x14ac:dyDescent="0.25">
      <c r="A7567" s="19">
        <v>43690</v>
      </c>
      <c r="B7567" s="19">
        <v>43690</v>
      </c>
      <c r="C7567" s="82">
        <v>2019</v>
      </c>
      <c r="D7567" s="82" t="s">
        <v>13</v>
      </c>
      <c r="E7567" s="82" t="s">
        <v>112</v>
      </c>
      <c r="F7567" s="36" t="s">
        <v>62</v>
      </c>
      <c r="G7567" s="82" t="s">
        <v>611</v>
      </c>
      <c r="H7567" s="82" t="s">
        <v>10178</v>
      </c>
      <c r="I7567" s="87">
        <v>0</v>
      </c>
      <c r="J7567" s="21">
        <v>150</v>
      </c>
      <c r="K7567" s="87">
        <v>80</v>
      </c>
      <c r="L7567" s="87">
        <v>0</v>
      </c>
      <c r="M7567" s="87">
        <v>0</v>
      </c>
      <c r="N7567" s="25">
        <v>0</v>
      </c>
      <c r="O7567" s="32">
        <v>3.0800000000000004E-2</v>
      </c>
      <c r="P7567" s="82" t="s">
        <v>99</v>
      </c>
    </row>
    <row r="7568" spans="1:16" ht="60" x14ac:dyDescent="0.25">
      <c r="A7568" s="19">
        <v>43690</v>
      </c>
      <c r="B7568" s="19">
        <v>43690</v>
      </c>
      <c r="C7568" s="82">
        <v>2019</v>
      </c>
      <c r="D7568" s="82" t="s">
        <v>13</v>
      </c>
      <c r="E7568" s="82" t="s">
        <v>112</v>
      </c>
      <c r="F7568" s="36" t="s">
        <v>75</v>
      </c>
      <c r="G7568" s="82" t="s">
        <v>2612</v>
      </c>
      <c r="H7568" s="82" t="s">
        <v>10179</v>
      </c>
      <c r="I7568" s="87">
        <v>0</v>
      </c>
      <c r="J7568" s="21">
        <v>41</v>
      </c>
      <c r="K7568" s="87">
        <v>5</v>
      </c>
      <c r="L7568" s="87">
        <v>0</v>
      </c>
      <c r="M7568" s="87">
        <v>0</v>
      </c>
      <c r="N7568" s="25">
        <v>0</v>
      </c>
      <c r="O7568" s="32">
        <v>0</v>
      </c>
      <c r="P7568" s="82" t="s">
        <v>99</v>
      </c>
    </row>
    <row r="7569" spans="1:16" ht="96" x14ac:dyDescent="0.25">
      <c r="A7569" s="19">
        <v>43691</v>
      </c>
      <c r="B7569" s="19">
        <v>43691</v>
      </c>
      <c r="C7569" s="82">
        <v>2019</v>
      </c>
      <c r="D7569" s="82" t="s">
        <v>13</v>
      </c>
      <c r="E7569" s="82" t="s">
        <v>112</v>
      </c>
      <c r="F7569" s="36" t="s">
        <v>162</v>
      </c>
      <c r="G7569" s="82" t="s">
        <v>3403</v>
      </c>
      <c r="H7569" s="82" t="s">
        <v>10180</v>
      </c>
      <c r="I7569" s="87">
        <v>0</v>
      </c>
      <c r="J7569" s="21">
        <v>659</v>
      </c>
      <c r="K7569" s="87">
        <v>2</v>
      </c>
      <c r="L7569" s="87">
        <v>0</v>
      </c>
      <c r="M7569" s="87">
        <v>0</v>
      </c>
      <c r="N7569" s="25">
        <v>0</v>
      </c>
      <c r="O7569" s="32">
        <v>9.9000000000000021E-4</v>
      </c>
      <c r="P7569" s="82" t="s">
        <v>99</v>
      </c>
    </row>
    <row r="7570" spans="1:16" ht="60" x14ac:dyDescent="0.25">
      <c r="A7570" s="19">
        <v>43692</v>
      </c>
      <c r="B7570" s="19">
        <v>43692</v>
      </c>
      <c r="C7570" s="82">
        <v>2019</v>
      </c>
      <c r="D7570" s="82" t="s">
        <v>13</v>
      </c>
      <c r="E7570" s="82" t="s">
        <v>112</v>
      </c>
      <c r="F7570" s="36" t="s">
        <v>165</v>
      </c>
      <c r="G7570" s="82" t="s">
        <v>603</v>
      </c>
      <c r="H7570" s="82" t="s">
        <v>10181</v>
      </c>
      <c r="I7570" s="87">
        <v>3</v>
      </c>
      <c r="J7570" s="21">
        <v>10</v>
      </c>
      <c r="K7570" s="87">
        <v>0</v>
      </c>
      <c r="L7570" s="87">
        <v>0</v>
      </c>
      <c r="M7570" s="87">
        <v>0</v>
      </c>
      <c r="N7570" s="25">
        <v>0</v>
      </c>
      <c r="O7570" s="32">
        <v>0</v>
      </c>
      <c r="P7570" s="82" t="s">
        <v>99</v>
      </c>
    </row>
    <row r="7571" spans="1:16" ht="72" x14ac:dyDescent="0.25">
      <c r="A7571" s="19">
        <v>43692</v>
      </c>
      <c r="B7571" s="19">
        <v>43692</v>
      </c>
      <c r="C7571" s="82">
        <v>2019</v>
      </c>
      <c r="D7571" s="82" t="s">
        <v>115</v>
      </c>
      <c r="E7571" s="82" t="s">
        <v>116</v>
      </c>
      <c r="F7571" s="36" t="s">
        <v>165</v>
      </c>
      <c r="G7571" s="82" t="s">
        <v>4272</v>
      </c>
      <c r="H7571" s="82" t="s">
        <v>10182</v>
      </c>
      <c r="I7571" s="87">
        <v>0</v>
      </c>
      <c r="J7571" s="21">
        <v>14</v>
      </c>
      <c r="K7571" s="87">
        <v>0</v>
      </c>
      <c r="L7571" s="87">
        <v>0</v>
      </c>
      <c r="M7571" s="87">
        <v>0</v>
      </c>
      <c r="N7571" s="25">
        <v>0</v>
      </c>
      <c r="O7571" s="32">
        <v>0.19419170000000002</v>
      </c>
      <c r="P7571" s="82" t="s">
        <v>99</v>
      </c>
    </row>
    <row r="7572" spans="1:16" ht="96" x14ac:dyDescent="0.25">
      <c r="A7572" s="19">
        <v>43693</v>
      </c>
      <c r="B7572" s="19">
        <v>43693</v>
      </c>
      <c r="C7572" s="82">
        <v>2019</v>
      </c>
      <c r="D7572" s="82" t="s">
        <v>115</v>
      </c>
      <c r="E7572" s="82" t="s">
        <v>116</v>
      </c>
      <c r="F7572" s="36" t="s">
        <v>155</v>
      </c>
      <c r="G7572" s="82" t="s">
        <v>10081</v>
      </c>
      <c r="H7572" s="82" t="s">
        <v>10183</v>
      </c>
      <c r="I7572" s="87">
        <v>7</v>
      </c>
      <c r="J7572" s="21">
        <v>13</v>
      </c>
      <c r="K7572" s="87">
        <v>0</v>
      </c>
      <c r="L7572" s="87">
        <v>0</v>
      </c>
      <c r="M7572" s="87">
        <v>0</v>
      </c>
      <c r="N7572" s="25">
        <v>0</v>
      </c>
      <c r="O7572" s="32">
        <v>0.35015630000000003</v>
      </c>
      <c r="P7572" s="82" t="s">
        <v>99</v>
      </c>
    </row>
    <row r="7573" spans="1:16" ht="168" x14ac:dyDescent="0.25">
      <c r="A7573" s="19">
        <v>43693</v>
      </c>
      <c r="B7573" s="19">
        <v>43693</v>
      </c>
      <c r="C7573" s="82">
        <v>2019</v>
      </c>
      <c r="D7573" s="82" t="s">
        <v>115</v>
      </c>
      <c r="E7573" s="82" t="s">
        <v>364</v>
      </c>
      <c r="F7573" s="36" t="s">
        <v>165</v>
      </c>
      <c r="G7573" s="82" t="s">
        <v>8628</v>
      </c>
      <c r="H7573" s="82" t="s">
        <v>10184</v>
      </c>
      <c r="I7573" s="87">
        <v>0</v>
      </c>
      <c r="J7573" s="21">
        <v>13</v>
      </c>
      <c r="K7573" s="87">
        <v>0</v>
      </c>
      <c r="L7573" s="87">
        <v>0</v>
      </c>
      <c r="M7573" s="87">
        <v>0</v>
      </c>
      <c r="N7573" s="25">
        <v>0</v>
      </c>
      <c r="O7573" s="32">
        <v>9.9000000000000021E-4</v>
      </c>
      <c r="P7573" s="82" t="s">
        <v>99</v>
      </c>
    </row>
    <row r="7574" spans="1:16" ht="36" x14ac:dyDescent="0.25">
      <c r="A7574" s="19">
        <v>43694</v>
      </c>
      <c r="B7574" s="19">
        <v>43694</v>
      </c>
      <c r="C7574" s="82">
        <v>2019</v>
      </c>
      <c r="D7574" s="82" t="s">
        <v>115</v>
      </c>
      <c r="E7574" s="82" t="s">
        <v>116</v>
      </c>
      <c r="F7574" s="36" t="s">
        <v>30</v>
      </c>
      <c r="G7574" s="82" t="s">
        <v>8550</v>
      </c>
      <c r="H7574" s="82" t="s">
        <v>10185</v>
      </c>
      <c r="I7574" s="87">
        <v>0</v>
      </c>
      <c r="J7574" s="21">
        <v>5</v>
      </c>
      <c r="K7574" s="87">
        <v>0</v>
      </c>
      <c r="L7574" s="87">
        <v>0</v>
      </c>
      <c r="M7574" s="87">
        <v>0</v>
      </c>
      <c r="N7574" s="25">
        <v>0</v>
      </c>
      <c r="O7574" s="32">
        <v>0.90100219999999998</v>
      </c>
      <c r="P7574" s="82" t="s">
        <v>99</v>
      </c>
    </row>
    <row r="7575" spans="1:16" ht="60" x14ac:dyDescent="0.25">
      <c r="A7575" s="19">
        <v>43694</v>
      </c>
      <c r="B7575" s="19">
        <v>43694</v>
      </c>
      <c r="C7575" s="82">
        <v>2019</v>
      </c>
      <c r="D7575" s="82" t="s">
        <v>115</v>
      </c>
      <c r="E7575" s="82" t="s">
        <v>116</v>
      </c>
      <c r="F7575" s="36" t="s">
        <v>62</v>
      </c>
      <c r="G7575" s="82" t="s">
        <v>9235</v>
      </c>
      <c r="H7575" s="82" t="s">
        <v>10186</v>
      </c>
      <c r="I7575" s="87">
        <v>1</v>
      </c>
      <c r="J7575" s="21">
        <v>5</v>
      </c>
      <c r="K7575" s="87">
        <v>0</v>
      </c>
      <c r="L7575" s="87">
        <v>0</v>
      </c>
      <c r="M7575" s="87">
        <v>0</v>
      </c>
      <c r="N7575" s="25">
        <v>0</v>
      </c>
      <c r="O7575" s="32">
        <v>0.72078600000000004</v>
      </c>
      <c r="P7575" s="82" t="s">
        <v>99</v>
      </c>
    </row>
    <row r="7576" spans="1:16" ht="96" x14ac:dyDescent="0.25">
      <c r="A7576" s="19">
        <v>43695</v>
      </c>
      <c r="B7576" s="19">
        <v>43695</v>
      </c>
      <c r="C7576" s="82">
        <v>2019</v>
      </c>
      <c r="D7576" s="11" t="s">
        <v>13</v>
      </c>
      <c r="E7576" s="82" t="s">
        <v>125</v>
      </c>
      <c r="F7576" s="36" t="s">
        <v>51</v>
      </c>
      <c r="G7576" s="82" t="s">
        <v>10187</v>
      </c>
      <c r="H7576" s="82" t="s">
        <v>10188</v>
      </c>
      <c r="I7576" s="87">
        <v>0</v>
      </c>
      <c r="J7576" s="21">
        <v>58</v>
      </c>
      <c r="K7576" s="87">
        <v>6</v>
      </c>
      <c r="L7576" s="87">
        <v>0</v>
      </c>
      <c r="M7576" s="87">
        <v>0</v>
      </c>
      <c r="N7576" s="25">
        <v>0</v>
      </c>
      <c r="O7576" s="32">
        <v>0.32340000000000002</v>
      </c>
      <c r="P7576" s="82" t="s">
        <v>99</v>
      </c>
    </row>
    <row r="7577" spans="1:16" ht="96" x14ac:dyDescent="0.25">
      <c r="A7577" s="19">
        <v>43694</v>
      </c>
      <c r="B7577" s="19">
        <v>43694</v>
      </c>
      <c r="C7577" s="82">
        <v>2019</v>
      </c>
      <c r="D7577" s="11" t="s">
        <v>34</v>
      </c>
      <c r="E7577" s="82" t="s">
        <v>35</v>
      </c>
      <c r="F7577" s="36" t="s">
        <v>36</v>
      </c>
      <c r="G7577" s="82" t="s">
        <v>2641</v>
      </c>
      <c r="H7577" s="82" t="s">
        <v>10189</v>
      </c>
      <c r="I7577" s="87">
        <v>0</v>
      </c>
      <c r="J7577" s="21">
        <v>668</v>
      </c>
      <c r="K7577" s="87">
        <v>140</v>
      </c>
      <c r="L7577" s="87">
        <v>0</v>
      </c>
      <c r="M7577" s="87">
        <v>0</v>
      </c>
      <c r="N7577" s="25">
        <v>35</v>
      </c>
      <c r="O7577" s="32">
        <v>43.484883959999998</v>
      </c>
      <c r="P7577" s="82" t="s">
        <v>4834</v>
      </c>
    </row>
    <row r="7578" spans="1:16" ht="72" x14ac:dyDescent="0.25">
      <c r="A7578" s="19">
        <v>43695</v>
      </c>
      <c r="B7578" s="19">
        <v>43696</v>
      </c>
      <c r="C7578" s="82">
        <v>2019</v>
      </c>
      <c r="D7578" s="82" t="s">
        <v>34</v>
      </c>
      <c r="E7578" s="82" t="s">
        <v>35</v>
      </c>
      <c r="F7578" s="36" t="s">
        <v>36</v>
      </c>
      <c r="G7578" s="82" t="s">
        <v>933</v>
      </c>
      <c r="H7578" s="82" t="s">
        <v>10190</v>
      </c>
      <c r="I7578" s="87">
        <v>0</v>
      </c>
      <c r="J7578" s="21">
        <v>380</v>
      </c>
      <c r="K7578" s="87">
        <v>95</v>
      </c>
      <c r="L7578" s="87">
        <v>0</v>
      </c>
      <c r="M7578" s="87">
        <v>0</v>
      </c>
      <c r="N7578" s="25">
        <v>0</v>
      </c>
      <c r="O7578" s="32">
        <v>0.16383</v>
      </c>
      <c r="P7578" s="82" t="s">
        <v>99</v>
      </c>
    </row>
    <row r="7579" spans="1:16" ht="240" x14ac:dyDescent="0.25">
      <c r="A7579" s="19">
        <v>43696</v>
      </c>
      <c r="B7579" s="19">
        <v>43697</v>
      </c>
      <c r="C7579" s="82">
        <v>2019</v>
      </c>
      <c r="D7579" s="11" t="s">
        <v>13</v>
      </c>
      <c r="E7579" s="82" t="s">
        <v>149</v>
      </c>
      <c r="F7579" s="82" t="s">
        <v>97</v>
      </c>
      <c r="G7579" s="82" t="s">
        <v>4216</v>
      </c>
      <c r="H7579" s="82" t="s">
        <v>10191</v>
      </c>
      <c r="I7579" s="87">
        <v>0</v>
      </c>
      <c r="J7579" s="21">
        <v>20</v>
      </c>
      <c r="K7579" s="87">
        <v>0</v>
      </c>
      <c r="L7579" s="87">
        <v>0</v>
      </c>
      <c r="M7579" s="87">
        <v>0</v>
      </c>
      <c r="N7579" s="25">
        <v>0</v>
      </c>
      <c r="O7579" s="32">
        <v>0</v>
      </c>
      <c r="P7579" s="82" t="s">
        <v>99</v>
      </c>
    </row>
    <row r="7580" spans="1:16" ht="228" x14ac:dyDescent="0.25">
      <c r="A7580" s="19">
        <v>43696</v>
      </c>
      <c r="B7580" s="19">
        <v>43697</v>
      </c>
      <c r="C7580" s="82">
        <v>2019</v>
      </c>
      <c r="D7580" s="82" t="s">
        <v>34</v>
      </c>
      <c r="E7580" s="82" t="s">
        <v>35</v>
      </c>
      <c r="F7580" s="36" t="s">
        <v>92</v>
      </c>
      <c r="G7580" s="82" t="s">
        <v>10192</v>
      </c>
      <c r="H7580" s="82" t="s">
        <v>10193</v>
      </c>
      <c r="I7580" s="87">
        <v>0</v>
      </c>
      <c r="J7580" s="21">
        <v>102</v>
      </c>
      <c r="K7580" s="87">
        <v>253</v>
      </c>
      <c r="L7580" s="87">
        <v>0</v>
      </c>
      <c r="M7580" s="87">
        <v>0</v>
      </c>
      <c r="N7580" s="25">
        <v>0</v>
      </c>
      <c r="O7580" s="32">
        <v>0.292215</v>
      </c>
      <c r="P7580" s="82" t="s">
        <v>99</v>
      </c>
    </row>
    <row r="7581" spans="1:16" ht="36" x14ac:dyDescent="0.25">
      <c r="A7581" s="19">
        <v>43697</v>
      </c>
      <c r="B7581" s="19">
        <v>43697</v>
      </c>
      <c r="C7581" s="82">
        <v>2019</v>
      </c>
      <c r="D7581" s="82" t="s">
        <v>115</v>
      </c>
      <c r="E7581" s="82" t="s">
        <v>116</v>
      </c>
      <c r="F7581" s="36" t="s">
        <v>51</v>
      </c>
      <c r="G7581" s="82" t="s">
        <v>2459</v>
      </c>
      <c r="H7581" s="82" t="s">
        <v>10194</v>
      </c>
      <c r="I7581" s="87">
        <v>3</v>
      </c>
      <c r="J7581" s="21">
        <v>13</v>
      </c>
      <c r="K7581" s="87">
        <v>0</v>
      </c>
      <c r="L7581" s="87">
        <v>0</v>
      </c>
      <c r="M7581" s="87">
        <v>0</v>
      </c>
      <c r="N7581" s="25">
        <v>0</v>
      </c>
      <c r="O7581" s="32">
        <v>0.1902317</v>
      </c>
      <c r="P7581" s="82" t="s">
        <v>99</v>
      </c>
    </row>
    <row r="7582" spans="1:16" ht="72" x14ac:dyDescent="0.25">
      <c r="A7582" s="19">
        <v>43697</v>
      </c>
      <c r="B7582" s="19">
        <v>43697</v>
      </c>
      <c r="C7582" s="82">
        <v>2019</v>
      </c>
      <c r="D7582" s="82" t="s">
        <v>13</v>
      </c>
      <c r="E7582" s="82" t="s">
        <v>112</v>
      </c>
      <c r="F7582" s="36" t="s">
        <v>51</v>
      </c>
      <c r="G7582" s="82" t="s">
        <v>287</v>
      </c>
      <c r="H7582" s="82" t="s">
        <v>10195</v>
      </c>
      <c r="I7582" s="87">
        <v>1</v>
      </c>
      <c r="J7582" s="21">
        <v>2</v>
      </c>
      <c r="K7582" s="87">
        <v>1</v>
      </c>
      <c r="L7582" s="87">
        <v>0</v>
      </c>
      <c r="M7582" s="87">
        <v>0</v>
      </c>
      <c r="N7582" s="25">
        <v>0</v>
      </c>
      <c r="O7582" s="32">
        <v>4.1048700000000007E-2</v>
      </c>
      <c r="P7582" s="82" t="s">
        <v>99</v>
      </c>
    </row>
    <row r="7583" spans="1:16" ht="300" x14ac:dyDescent="0.25">
      <c r="A7583" s="19">
        <v>43697</v>
      </c>
      <c r="B7583" s="19">
        <v>43697</v>
      </c>
      <c r="C7583" s="82">
        <v>2019</v>
      </c>
      <c r="D7583" s="11" t="s">
        <v>13</v>
      </c>
      <c r="E7583" s="82" t="s">
        <v>112</v>
      </c>
      <c r="F7583" s="36" t="s">
        <v>75</v>
      </c>
      <c r="G7583" s="82" t="s">
        <v>272</v>
      </c>
      <c r="H7583" s="82" t="s">
        <v>10196</v>
      </c>
      <c r="I7583" s="87">
        <v>0</v>
      </c>
      <c r="J7583" s="21">
        <v>4603</v>
      </c>
      <c r="K7583" s="87">
        <v>0</v>
      </c>
      <c r="L7583" s="87">
        <v>0</v>
      </c>
      <c r="M7583" s="87">
        <v>0</v>
      </c>
      <c r="N7583" s="25">
        <v>1</v>
      </c>
      <c r="O7583" s="32">
        <v>9.5227000000000003E-3</v>
      </c>
      <c r="P7583" s="82" t="s">
        <v>99</v>
      </c>
    </row>
    <row r="7584" spans="1:16" ht="120" x14ac:dyDescent="0.25">
      <c r="A7584" s="19">
        <v>43696</v>
      </c>
      <c r="B7584" s="19">
        <v>43697</v>
      </c>
      <c r="C7584" s="82">
        <v>2019</v>
      </c>
      <c r="D7584" s="11" t="s">
        <v>34</v>
      </c>
      <c r="E7584" s="82" t="s">
        <v>35</v>
      </c>
      <c r="F7584" s="36" t="s">
        <v>162</v>
      </c>
      <c r="G7584" s="82" t="s">
        <v>10197</v>
      </c>
      <c r="H7584" s="82" t="s">
        <v>10198</v>
      </c>
      <c r="I7584" s="87">
        <v>0</v>
      </c>
      <c r="J7584" s="21">
        <v>0</v>
      </c>
      <c r="K7584" s="87">
        <v>0</v>
      </c>
      <c r="L7584" s="87">
        <v>0</v>
      </c>
      <c r="M7584" s="87">
        <v>0</v>
      </c>
      <c r="N7584" s="25">
        <v>0</v>
      </c>
      <c r="O7584" s="32">
        <v>4.7499375000000006</v>
      </c>
      <c r="P7584" s="82" t="s">
        <v>99</v>
      </c>
    </row>
    <row r="7585" spans="1:16" ht="240" x14ac:dyDescent="0.25">
      <c r="A7585" s="19">
        <v>43698</v>
      </c>
      <c r="B7585" s="19">
        <v>43698</v>
      </c>
      <c r="C7585" s="82">
        <v>2019</v>
      </c>
      <c r="D7585" s="11" t="s">
        <v>34</v>
      </c>
      <c r="E7585" s="82" t="s">
        <v>35</v>
      </c>
      <c r="F7585" s="36" t="s">
        <v>36</v>
      </c>
      <c r="G7585" s="82" t="s">
        <v>933</v>
      </c>
      <c r="H7585" s="82" t="s">
        <v>10199</v>
      </c>
      <c r="I7585" s="87">
        <v>0</v>
      </c>
      <c r="J7585" s="21">
        <v>1217</v>
      </c>
      <c r="K7585" s="87">
        <v>343</v>
      </c>
      <c r="L7585" s="87">
        <v>0</v>
      </c>
      <c r="M7585" s="87">
        <v>0</v>
      </c>
      <c r="N7585" s="25">
        <v>0</v>
      </c>
      <c r="O7585" s="32">
        <v>0.39616499999999999</v>
      </c>
      <c r="P7585" s="82" t="s">
        <v>99</v>
      </c>
    </row>
    <row r="7586" spans="1:16" ht="192" x14ac:dyDescent="0.25">
      <c r="A7586" s="19">
        <v>43698</v>
      </c>
      <c r="B7586" s="19">
        <v>43698</v>
      </c>
      <c r="C7586" s="82">
        <v>2019</v>
      </c>
      <c r="D7586" s="82" t="s">
        <v>34</v>
      </c>
      <c r="E7586" s="82" t="s">
        <v>35</v>
      </c>
      <c r="F7586" s="36" t="s">
        <v>59</v>
      </c>
      <c r="G7586" s="82" t="s">
        <v>10200</v>
      </c>
      <c r="H7586" s="82" t="s">
        <v>10201</v>
      </c>
      <c r="I7586" s="87">
        <v>0</v>
      </c>
      <c r="J7586" s="21">
        <v>1205</v>
      </c>
      <c r="K7586" s="87">
        <v>300</v>
      </c>
      <c r="L7586" s="87">
        <v>0</v>
      </c>
      <c r="M7586" s="87">
        <v>0</v>
      </c>
      <c r="N7586" s="25">
        <v>0</v>
      </c>
      <c r="O7586" s="32">
        <v>23.56207466</v>
      </c>
      <c r="P7586" s="82" t="s">
        <v>4834</v>
      </c>
    </row>
    <row r="7587" spans="1:16" ht="72" x14ac:dyDescent="0.25">
      <c r="A7587" s="19">
        <v>43699</v>
      </c>
      <c r="B7587" s="19">
        <v>43699</v>
      </c>
      <c r="C7587" s="82">
        <v>2019</v>
      </c>
      <c r="D7587" s="82" t="s">
        <v>13</v>
      </c>
      <c r="E7587" s="82" t="s">
        <v>149</v>
      </c>
      <c r="F7587" s="36" t="s">
        <v>155</v>
      </c>
      <c r="G7587" s="82" t="s">
        <v>10202</v>
      </c>
      <c r="H7587" s="82" t="s">
        <v>10203</v>
      </c>
      <c r="I7587" s="87">
        <v>0</v>
      </c>
      <c r="J7587" s="21">
        <v>0</v>
      </c>
      <c r="K7587" s="87">
        <v>0</v>
      </c>
      <c r="L7587" s="87">
        <v>0</v>
      </c>
      <c r="M7587" s="87">
        <v>0</v>
      </c>
      <c r="N7587" s="25">
        <v>0</v>
      </c>
      <c r="O7587" s="32">
        <v>0</v>
      </c>
      <c r="P7587" s="82" t="s">
        <v>99</v>
      </c>
    </row>
    <row r="7588" spans="1:16" ht="264" x14ac:dyDescent="0.25">
      <c r="A7588" s="19">
        <v>43699</v>
      </c>
      <c r="B7588" s="19">
        <v>43699</v>
      </c>
      <c r="C7588" s="82">
        <v>2019</v>
      </c>
      <c r="D7588" s="82" t="s">
        <v>13</v>
      </c>
      <c r="E7588" s="82" t="s">
        <v>149</v>
      </c>
      <c r="F7588" s="36" t="s">
        <v>165</v>
      </c>
      <c r="G7588" s="82" t="s">
        <v>4272</v>
      </c>
      <c r="H7588" s="82" t="s">
        <v>10204</v>
      </c>
      <c r="I7588" s="87">
        <v>0</v>
      </c>
      <c r="J7588" s="21">
        <v>25</v>
      </c>
      <c r="K7588" s="87">
        <v>0</v>
      </c>
      <c r="L7588" s="87">
        <v>0</v>
      </c>
      <c r="M7588" s="87">
        <v>0</v>
      </c>
      <c r="N7588" s="25">
        <v>0</v>
      </c>
      <c r="O7588" s="32">
        <v>5.9400000000000008E-3</v>
      </c>
      <c r="P7588" s="82" t="s">
        <v>99</v>
      </c>
    </row>
    <row r="7589" spans="1:16" ht="36" x14ac:dyDescent="0.25">
      <c r="A7589" s="19">
        <v>43699</v>
      </c>
      <c r="B7589" s="19"/>
      <c r="C7589" s="82">
        <v>2019</v>
      </c>
      <c r="D7589" s="11" t="s">
        <v>34</v>
      </c>
      <c r="E7589" s="82" t="s">
        <v>35</v>
      </c>
      <c r="F7589" s="82" t="s">
        <v>72</v>
      </c>
      <c r="G7589" s="82"/>
      <c r="H7589" s="82" t="s">
        <v>10205</v>
      </c>
      <c r="I7589" s="87">
        <v>0</v>
      </c>
      <c r="J7589" s="21">
        <v>0</v>
      </c>
      <c r="K7589" s="87">
        <v>0</v>
      </c>
      <c r="L7589" s="87">
        <v>0</v>
      </c>
      <c r="M7589" s="87">
        <v>0</v>
      </c>
      <c r="N7589" s="25">
        <v>0</v>
      </c>
      <c r="O7589" s="32">
        <v>11.968295121999999</v>
      </c>
      <c r="P7589" s="82" t="s">
        <v>298</v>
      </c>
    </row>
    <row r="7590" spans="1:16" ht="96" x14ac:dyDescent="0.25">
      <c r="A7590" s="19">
        <v>43700</v>
      </c>
      <c r="B7590" s="19">
        <v>43700</v>
      </c>
      <c r="C7590" s="82">
        <v>2019</v>
      </c>
      <c r="D7590" s="82" t="s">
        <v>13</v>
      </c>
      <c r="E7590" s="11" t="s">
        <v>149</v>
      </c>
      <c r="F7590" s="36" t="s">
        <v>165</v>
      </c>
      <c r="G7590" s="82" t="s">
        <v>683</v>
      </c>
      <c r="H7590" s="82" t="s">
        <v>10206</v>
      </c>
      <c r="I7590" s="87">
        <v>0</v>
      </c>
      <c r="J7590" s="21">
        <v>0</v>
      </c>
      <c r="K7590" s="87">
        <v>0</v>
      </c>
      <c r="L7590" s="87">
        <v>0</v>
      </c>
      <c r="M7590" s="87">
        <v>0</v>
      </c>
      <c r="N7590" s="25">
        <v>0</v>
      </c>
      <c r="O7590" s="32">
        <v>0</v>
      </c>
      <c r="P7590" s="82" t="s">
        <v>99</v>
      </c>
    </row>
    <row r="7591" spans="1:16" ht="144" x14ac:dyDescent="0.25">
      <c r="A7591" s="19">
        <v>43699</v>
      </c>
      <c r="B7591" s="19">
        <v>43699</v>
      </c>
      <c r="C7591" s="82">
        <v>2019</v>
      </c>
      <c r="D7591" s="82" t="s">
        <v>34</v>
      </c>
      <c r="E7591" s="82" t="s">
        <v>35</v>
      </c>
      <c r="F7591" s="36" t="s">
        <v>32</v>
      </c>
      <c r="G7591" s="82" t="s">
        <v>10207</v>
      </c>
      <c r="H7591" s="82" t="s">
        <v>10208</v>
      </c>
      <c r="I7591" s="87">
        <v>0</v>
      </c>
      <c r="J7591" s="21">
        <v>445</v>
      </c>
      <c r="K7591" s="87">
        <v>105</v>
      </c>
      <c r="L7591" s="87">
        <v>0</v>
      </c>
      <c r="M7591" s="87">
        <v>0</v>
      </c>
      <c r="N7591" s="25">
        <v>6</v>
      </c>
      <c r="O7591" s="32">
        <v>2.8182340799999999</v>
      </c>
      <c r="P7591" s="82" t="s">
        <v>4834</v>
      </c>
    </row>
    <row r="7592" spans="1:16" x14ac:dyDescent="0.25">
      <c r="A7592" s="19">
        <v>43700</v>
      </c>
      <c r="B7592" s="19">
        <v>43700</v>
      </c>
      <c r="C7592" s="82">
        <v>2019</v>
      </c>
      <c r="D7592" s="82" t="s">
        <v>34</v>
      </c>
      <c r="E7592" s="82" t="s">
        <v>35</v>
      </c>
      <c r="F7592" s="36" t="s">
        <v>59</v>
      </c>
      <c r="G7592" s="82"/>
      <c r="H7592" s="82" t="s">
        <v>10209</v>
      </c>
      <c r="I7592" s="87">
        <v>0</v>
      </c>
      <c r="J7592" s="21">
        <v>0</v>
      </c>
      <c r="K7592" s="87">
        <v>0</v>
      </c>
      <c r="L7592" s="87">
        <v>0</v>
      </c>
      <c r="M7592" s="87">
        <v>0</v>
      </c>
      <c r="N7592" s="25">
        <v>0</v>
      </c>
      <c r="O7592" s="32">
        <v>11.887335179999999</v>
      </c>
      <c r="P7592" s="82" t="s">
        <v>298</v>
      </c>
    </row>
    <row r="7593" spans="1:16" ht="132" x14ac:dyDescent="0.25">
      <c r="A7593" s="19">
        <v>43699</v>
      </c>
      <c r="B7593" s="19">
        <v>43699</v>
      </c>
      <c r="C7593" s="82">
        <v>2019</v>
      </c>
      <c r="D7593" s="11" t="s">
        <v>104</v>
      </c>
      <c r="E7593" s="82" t="s">
        <v>276</v>
      </c>
      <c r="F7593" s="36" t="s">
        <v>162</v>
      </c>
      <c r="G7593" s="82" t="s">
        <v>2794</v>
      </c>
      <c r="H7593" s="82" t="s">
        <v>10210</v>
      </c>
      <c r="I7593" s="87">
        <v>0</v>
      </c>
      <c r="J7593" s="21">
        <v>152</v>
      </c>
      <c r="K7593" s="87">
        <v>3</v>
      </c>
      <c r="L7593" s="87">
        <v>0</v>
      </c>
      <c r="M7593" s="87">
        <v>0</v>
      </c>
      <c r="N7593" s="25">
        <v>0</v>
      </c>
      <c r="O7593" s="32">
        <v>43.694878000000003</v>
      </c>
      <c r="P7593" s="82" t="s">
        <v>4834</v>
      </c>
    </row>
    <row r="7594" spans="1:16" ht="84" x14ac:dyDescent="0.25">
      <c r="A7594" s="19">
        <v>43701</v>
      </c>
      <c r="B7594" s="19">
        <v>43701</v>
      </c>
      <c r="C7594" s="82">
        <v>2019</v>
      </c>
      <c r="D7594" s="82" t="s">
        <v>13</v>
      </c>
      <c r="E7594" s="82" t="s">
        <v>149</v>
      </c>
      <c r="F7594" s="82" t="s">
        <v>51</v>
      </c>
      <c r="G7594" s="82" t="s">
        <v>7366</v>
      </c>
      <c r="H7594" s="82" t="s">
        <v>10211</v>
      </c>
      <c r="I7594" s="87">
        <v>0</v>
      </c>
      <c r="J7594" s="21">
        <v>515</v>
      </c>
      <c r="K7594" s="87">
        <v>0</v>
      </c>
      <c r="L7594" s="87">
        <v>0</v>
      </c>
      <c r="M7594" s="87">
        <v>0</v>
      </c>
      <c r="N7594" s="25">
        <v>0</v>
      </c>
      <c r="O7594" s="32">
        <v>0</v>
      </c>
      <c r="P7594" s="82" t="s">
        <v>99</v>
      </c>
    </row>
    <row r="7595" spans="1:16" ht="72" x14ac:dyDescent="0.25">
      <c r="A7595" s="19">
        <v>43700</v>
      </c>
      <c r="B7595" s="19">
        <v>43701</v>
      </c>
      <c r="C7595" s="82">
        <v>2019</v>
      </c>
      <c r="D7595" s="11" t="s">
        <v>13</v>
      </c>
      <c r="E7595" s="82" t="s">
        <v>149</v>
      </c>
      <c r="F7595" s="36" t="s">
        <v>55</v>
      </c>
      <c r="G7595" s="82" t="s">
        <v>10212</v>
      </c>
      <c r="H7595" s="82" t="s">
        <v>10213</v>
      </c>
      <c r="I7595" s="87">
        <v>0</v>
      </c>
      <c r="J7595" s="21">
        <v>50</v>
      </c>
      <c r="K7595" s="87">
        <v>0</v>
      </c>
      <c r="L7595" s="87">
        <v>0</v>
      </c>
      <c r="M7595" s="87">
        <v>0</v>
      </c>
      <c r="N7595" s="25">
        <v>0</v>
      </c>
      <c r="O7595" s="32">
        <v>0</v>
      </c>
      <c r="P7595" s="82" t="s">
        <v>99</v>
      </c>
    </row>
    <row r="7596" spans="1:16" ht="132" x14ac:dyDescent="0.25">
      <c r="A7596" s="19">
        <v>43701</v>
      </c>
      <c r="B7596" s="19">
        <v>43702</v>
      </c>
      <c r="C7596" s="82">
        <v>2019</v>
      </c>
      <c r="D7596" s="11" t="s">
        <v>34</v>
      </c>
      <c r="E7596" s="82" t="s">
        <v>35</v>
      </c>
      <c r="F7596" s="36" t="s">
        <v>62</v>
      </c>
      <c r="G7596" s="82" t="s">
        <v>585</v>
      </c>
      <c r="H7596" s="82" t="s">
        <v>10214</v>
      </c>
      <c r="I7596" s="87">
        <v>2</v>
      </c>
      <c r="J7596" s="21">
        <v>37</v>
      </c>
      <c r="K7596" s="87">
        <v>0</v>
      </c>
      <c r="L7596" s="87">
        <v>0</v>
      </c>
      <c r="M7596" s="87">
        <v>0</v>
      </c>
      <c r="N7596" s="25">
        <v>0</v>
      </c>
      <c r="O7596" s="32">
        <v>6.16</v>
      </c>
      <c r="P7596" s="82" t="s">
        <v>99</v>
      </c>
    </row>
    <row r="7597" spans="1:16" ht="72" x14ac:dyDescent="0.25">
      <c r="A7597" s="19">
        <v>43702</v>
      </c>
      <c r="B7597" s="19">
        <v>43702</v>
      </c>
      <c r="C7597" s="82">
        <v>2019</v>
      </c>
      <c r="D7597" s="82" t="s">
        <v>115</v>
      </c>
      <c r="E7597" s="82" t="s">
        <v>116</v>
      </c>
      <c r="F7597" s="36" t="s">
        <v>32</v>
      </c>
      <c r="G7597" s="82" t="s">
        <v>6377</v>
      </c>
      <c r="H7597" s="82" t="s">
        <v>10215</v>
      </c>
      <c r="I7597" s="87">
        <v>1</v>
      </c>
      <c r="J7597" s="21">
        <v>10</v>
      </c>
      <c r="K7597" s="87">
        <v>0</v>
      </c>
      <c r="L7597" s="87">
        <v>0</v>
      </c>
      <c r="M7597" s="87">
        <v>0</v>
      </c>
      <c r="N7597" s="25">
        <v>0</v>
      </c>
      <c r="O7597" s="32">
        <v>1.8401133837209303</v>
      </c>
      <c r="P7597" s="82" t="s">
        <v>99</v>
      </c>
    </row>
    <row r="7598" spans="1:16" ht="84" x14ac:dyDescent="0.25">
      <c r="A7598" s="19">
        <v>43702</v>
      </c>
      <c r="B7598" s="19">
        <v>43703</v>
      </c>
      <c r="C7598" s="82">
        <v>2019</v>
      </c>
      <c r="D7598" s="11" t="s">
        <v>34</v>
      </c>
      <c r="E7598" s="82" t="s">
        <v>35</v>
      </c>
      <c r="F7598" s="82" t="s">
        <v>165</v>
      </c>
      <c r="G7598" s="82" t="s">
        <v>3544</v>
      </c>
      <c r="H7598" s="82" t="s">
        <v>10216</v>
      </c>
      <c r="I7598" s="87">
        <v>0</v>
      </c>
      <c r="J7598" s="21">
        <v>20</v>
      </c>
      <c r="K7598" s="87">
        <v>3</v>
      </c>
      <c r="L7598" s="87">
        <v>0</v>
      </c>
      <c r="M7598" s="87">
        <v>0</v>
      </c>
      <c r="N7598" s="25">
        <v>0</v>
      </c>
      <c r="O7598" s="32">
        <v>3.4650000000000002E-3</v>
      </c>
      <c r="P7598" s="82" t="s">
        <v>99</v>
      </c>
    </row>
    <row r="7599" spans="1:16" ht="96" x14ac:dyDescent="0.25">
      <c r="A7599" s="19">
        <v>43702</v>
      </c>
      <c r="B7599" s="19">
        <v>43703</v>
      </c>
      <c r="C7599" s="82">
        <v>2019</v>
      </c>
      <c r="D7599" s="82" t="s">
        <v>34</v>
      </c>
      <c r="E7599" s="82" t="s">
        <v>35</v>
      </c>
      <c r="F7599" s="82" t="s">
        <v>51</v>
      </c>
      <c r="G7599" s="82" t="s">
        <v>9259</v>
      </c>
      <c r="H7599" s="82" t="s">
        <v>10217</v>
      </c>
      <c r="I7599" s="87">
        <v>0</v>
      </c>
      <c r="J7599" s="21">
        <v>104</v>
      </c>
      <c r="K7599" s="87">
        <v>26</v>
      </c>
      <c r="L7599" s="87">
        <v>0</v>
      </c>
      <c r="M7599" s="87">
        <v>0</v>
      </c>
      <c r="N7599" s="25">
        <v>0</v>
      </c>
      <c r="O7599" s="32">
        <v>3.0030000000000001E-2</v>
      </c>
      <c r="P7599" s="82" t="s">
        <v>99</v>
      </c>
    </row>
    <row r="7600" spans="1:16" ht="48" x14ac:dyDescent="0.25">
      <c r="A7600" s="19">
        <v>43702</v>
      </c>
      <c r="B7600" s="19">
        <v>43703</v>
      </c>
      <c r="C7600" s="82">
        <v>2019</v>
      </c>
      <c r="D7600" s="82" t="s">
        <v>115</v>
      </c>
      <c r="E7600" s="82" t="s">
        <v>116</v>
      </c>
      <c r="F7600" s="36" t="s">
        <v>162</v>
      </c>
      <c r="G7600" s="82" t="s">
        <v>2034</v>
      </c>
      <c r="H7600" s="82" t="s">
        <v>10218</v>
      </c>
      <c r="I7600" s="87">
        <v>2</v>
      </c>
      <c r="J7600" s="21">
        <v>11</v>
      </c>
      <c r="K7600" s="87">
        <v>0</v>
      </c>
      <c r="L7600" s="87">
        <v>0</v>
      </c>
      <c r="M7600" s="87">
        <v>0</v>
      </c>
      <c r="N7600" s="25">
        <v>0</v>
      </c>
      <c r="O7600" s="32">
        <v>0.72302999999999995</v>
      </c>
      <c r="P7600" s="82" t="s">
        <v>99</v>
      </c>
    </row>
    <row r="7601" spans="1:16" ht="108" x14ac:dyDescent="0.25">
      <c r="A7601" s="19">
        <v>43702</v>
      </c>
      <c r="B7601" s="19">
        <v>43703</v>
      </c>
      <c r="C7601" s="82">
        <v>2019</v>
      </c>
      <c r="D7601" s="82" t="s">
        <v>34</v>
      </c>
      <c r="E7601" s="82" t="s">
        <v>35</v>
      </c>
      <c r="F7601" s="36" t="s">
        <v>77</v>
      </c>
      <c r="G7601" s="82" t="s">
        <v>1727</v>
      </c>
      <c r="H7601" s="82" t="s">
        <v>10219</v>
      </c>
      <c r="I7601" s="87">
        <v>2</v>
      </c>
      <c r="J7601" s="21">
        <v>24</v>
      </c>
      <c r="K7601" s="87">
        <v>0</v>
      </c>
      <c r="L7601" s="87">
        <v>0</v>
      </c>
      <c r="M7601" s="87">
        <v>0</v>
      </c>
      <c r="N7601" s="25">
        <v>0</v>
      </c>
      <c r="O7601" s="32">
        <v>0</v>
      </c>
      <c r="P7601" s="82" t="s">
        <v>99</v>
      </c>
    </row>
    <row r="7602" spans="1:16" ht="108" x14ac:dyDescent="0.25">
      <c r="A7602" s="19">
        <v>43699</v>
      </c>
      <c r="B7602" s="19">
        <v>43703</v>
      </c>
      <c r="C7602" s="82">
        <v>2019</v>
      </c>
      <c r="D7602" s="11" t="s">
        <v>104</v>
      </c>
      <c r="E7602" s="82" t="s">
        <v>1676</v>
      </c>
      <c r="F7602" s="36" t="s">
        <v>65</v>
      </c>
      <c r="G7602" s="82" t="s">
        <v>10220</v>
      </c>
      <c r="H7602" s="82" t="s">
        <v>10221</v>
      </c>
      <c r="I7602" s="87">
        <v>0</v>
      </c>
      <c r="J7602" s="21">
        <v>8</v>
      </c>
      <c r="K7602" s="87">
        <v>2</v>
      </c>
      <c r="L7602" s="87">
        <v>0</v>
      </c>
      <c r="M7602" s="87">
        <v>0</v>
      </c>
      <c r="N7602" s="25">
        <v>0</v>
      </c>
      <c r="O7602" s="32">
        <v>1.2100000000000001E-2</v>
      </c>
      <c r="P7602" s="82" t="s">
        <v>99</v>
      </c>
    </row>
    <row r="7603" spans="1:16" ht="60" x14ac:dyDescent="0.25">
      <c r="A7603" s="19">
        <v>43703</v>
      </c>
      <c r="B7603" s="19">
        <v>43703</v>
      </c>
      <c r="C7603" s="82">
        <v>2019</v>
      </c>
      <c r="D7603" s="82" t="s">
        <v>13</v>
      </c>
      <c r="E7603" s="82" t="s">
        <v>112</v>
      </c>
      <c r="F7603" s="36" t="s">
        <v>165</v>
      </c>
      <c r="G7603" s="82" t="s">
        <v>8628</v>
      </c>
      <c r="H7603" s="82" t="s">
        <v>10222</v>
      </c>
      <c r="I7603" s="87">
        <v>0</v>
      </c>
      <c r="J7603" s="21">
        <v>1500</v>
      </c>
      <c r="K7603" s="87">
        <v>0</v>
      </c>
      <c r="L7603" s="87">
        <v>0</v>
      </c>
      <c r="M7603" s="87">
        <v>0</v>
      </c>
      <c r="N7603" s="25">
        <v>1</v>
      </c>
      <c r="O7603" s="32">
        <v>0</v>
      </c>
      <c r="P7603" s="82" t="s">
        <v>99</v>
      </c>
    </row>
    <row r="7604" spans="1:16" ht="96" x14ac:dyDescent="0.25">
      <c r="A7604" s="19">
        <v>43704</v>
      </c>
      <c r="B7604" s="19">
        <v>43704</v>
      </c>
      <c r="C7604" s="82">
        <v>2019</v>
      </c>
      <c r="D7604" s="82" t="s">
        <v>13</v>
      </c>
      <c r="E7604" s="82" t="s">
        <v>149</v>
      </c>
      <c r="F7604" s="36" t="s">
        <v>97</v>
      </c>
      <c r="G7604" s="82" t="s">
        <v>4323</v>
      </c>
      <c r="H7604" s="82" t="s">
        <v>10223</v>
      </c>
      <c r="I7604" s="87">
        <v>0</v>
      </c>
      <c r="J7604" s="21">
        <v>150</v>
      </c>
      <c r="K7604" s="87">
        <v>0</v>
      </c>
      <c r="L7604" s="87">
        <v>0</v>
      </c>
      <c r="M7604" s="87">
        <v>0</v>
      </c>
      <c r="N7604" s="25">
        <v>0</v>
      </c>
      <c r="O7604" s="32">
        <v>0</v>
      </c>
      <c r="P7604" s="82" t="s">
        <v>99</v>
      </c>
    </row>
    <row r="7605" spans="1:16" ht="72" x14ac:dyDescent="0.25">
      <c r="A7605" s="19">
        <v>43703</v>
      </c>
      <c r="B7605" s="19">
        <v>43703</v>
      </c>
      <c r="C7605" s="82">
        <v>2019</v>
      </c>
      <c r="D7605" s="11" t="s">
        <v>34</v>
      </c>
      <c r="E7605" s="82" t="s">
        <v>35</v>
      </c>
      <c r="F7605" s="36" t="s">
        <v>42</v>
      </c>
      <c r="G7605" s="82" t="s">
        <v>4189</v>
      </c>
      <c r="H7605" s="82" t="s">
        <v>10224</v>
      </c>
      <c r="I7605" s="87">
        <v>0</v>
      </c>
      <c r="J7605" s="21">
        <v>50</v>
      </c>
      <c r="K7605" s="87">
        <v>11</v>
      </c>
      <c r="L7605" s="87">
        <v>0</v>
      </c>
      <c r="M7605" s="87">
        <v>0</v>
      </c>
      <c r="N7605" s="25">
        <v>0</v>
      </c>
      <c r="O7605" s="32">
        <v>1.2704999999999999E-2</v>
      </c>
      <c r="P7605" s="82" t="s">
        <v>99</v>
      </c>
    </row>
    <row r="7606" spans="1:16" ht="144" x14ac:dyDescent="0.25">
      <c r="A7606" s="19">
        <v>43704</v>
      </c>
      <c r="B7606" s="19">
        <v>43704</v>
      </c>
      <c r="C7606" s="82">
        <v>2019</v>
      </c>
      <c r="D7606" s="82" t="s">
        <v>13</v>
      </c>
      <c r="E7606" s="82" t="s">
        <v>149</v>
      </c>
      <c r="F7606" s="36" t="s">
        <v>97</v>
      </c>
      <c r="G7606" s="82" t="s">
        <v>4323</v>
      </c>
      <c r="H7606" s="82" t="s">
        <v>10225</v>
      </c>
      <c r="I7606" s="87">
        <v>0</v>
      </c>
      <c r="J7606" s="21">
        <v>200</v>
      </c>
      <c r="K7606" s="87">
        <v>0</v>
      </c>
      <c r="L7606" s="87">
        <v>0</v>
      </c>
      <c r="M7606" s="87">
        <v>0</v>
      </c>
      <c r="N7606" s="25">
        <v>0</v>
      </c>
      <c r="O7606" s="32">
        <v>0</v>
      </c>
      <c r="P7606" s="82" t="s">
        <v>99</v>
      </c>
    </row>
    <row r="7607" spans="1:16" ht="72" x14ac:dyDescent="0.25">
      <c r="A7607" s="19">
        <v>43705</v>
      </c>
      <c r="B7607" s="19">
        <v>43705</v>
      </c>
      <c r="C7607" s="82">
        <v>2019</v>
      </c>
      <c r="D7607" s="82" t="s">
        <v>13</v>
      </c>
      <c r="E7607" s="82" t="s">
        <v>149</v>
      </c>
      <c r="F7607" s="36" t="s">
        <v>19</v>
      </c>
      <c r="G7607" s="82" t="s">
        <v>641</v>
      </c>
      <c r="H7607" s="82" t="s">
        <v>10226</v>
      </c>
      <c r="I7607" s="87">
        <v>0</v>
      </c>
      <c r="J7607" s="21">
        <v>102</v>
      </c>
      <c r="K7607" s="87">
        <v>0</v>
      </c>
      <c r="L7607" s="87">
        <v>0</v>
      </c>
      <c r="M7607" s="87">
        <v>0</v>
      </c>
      <c r="N7607" s="25">
        <v>0</v>
      </c>
      <c r="O7607" s="32">
        <v>0</v>
      </c>
      <c r="P7607" s="82" t="s">
        <v>99</v>
      </c>
    </row>
    <row r="7608" spans="1:16" ht="72" x14ac:dyDescent="0.25">
      <c r="A7608" s="19">
        <v>43705</v>
      </c>
      <c r="B7608" s="19">
        <v>43705</v>
      </c>
      <c r="C7608" s="82">
        <v>2019</v>
      </c>
      <c r="D7608" s="11" t="s">
        <v>34</v>
      </c>
      <c r="E7608" s="82" t="s">
        <v>35</v>
      </c>
      <c r="F7608" s="36" t="s">
        <v>59</v>
      </c>
      <c r="G7608" s="82" t="s">
        <v>8784</v>
      </c>
      <c r="H7608" s="82" t="s">
        <v>10227</v>
      </c>
      <c r="I7608" s="87">
        <v>0</v>
      </c>
      <c r="J7608" s="21">
        <v>200</v>
      </c>
      <c r="K7608" s="87">
        <v>50</v>
      </c>
      <c r="L7608" s="87">
        <v>0</v>
      </c>
      <c r="M7608" s="87">
        <v>0</v>
      </c>
      <c r="N7608" s="25">
        <v>0</v>
      </c>
      <c r="O7608" s="32">
        <v>5.7750000000000003E-2</v>
      </c>
      <c r="P7608" s="82" t="s">
        <v>99</v>
      </c>
    </row>
    <row r="7609" spans="1:16" ht="36" x14ac:dyDescent="0.25">
      <c r="A7609" s="19">
        <v>43706</v>
      </c>
      <c r="B7609" s="19">
        <v>43706</v>
      </c>
      <c r="C7609" s="82">
        <v>2019</v>
      </c>
      <c r="D7609" s="82" t="s">
        <v>115</v>
      </c>
      <c r="E7609" s="82" t="s">
        <v>116</v>
      </c>
      <c r="F7609" s="82" t="s">
        <v>30</v>
      </c>
      <c r="G7609" s="82" t="s">
        <v>5302</v>
      </c>
      <c r="H7609" s="82" t="s">
        <v>10228</v>
      </c>
      <c r="I7609" s="87">
        <v>1</v>
      </c>
      <c r="J7609" s="21">
        <v>8</v>
      </c>
      <c r="K7609" s="87">
        <v>0</v>
      </c>
      <c r="L7609" s="87">
        <v>0</v>
      </c>
      <c r="M7609" s="87">
        <v>0</v>
      </c>
      <c r="N7609" s="25">
        <v>0</v>
      </c>
      <c r="O7609" s="32">
        <v>0.1872617</v>
      </c>
      <c r="P7609" s="82" t="s">
        <v>99</v>
      </c>
    </row>
    <row r="7610" spans="1:16" ht="72" x14ac:dyDescent="0.25">
      <c r="A7610" s="19">
        <v>43707</v>
      </c>
      <c r="B7610" s="19">
        <v>43707</v>
      </c>
      <c r="C7610" s="82">
        <v>2019</v>
      </c>
      <c r="D7610" s="82" t="s">
        <v>13</v>
      </c>
      <c r="E7610" s="82" t="s">
        <v>125</v>
      </c>
      <c r="F7610" s="36" t="s">
        <v>51</v>
      </c>
      <c r="G7610" s="82" t="s">
        <v>10187</v>
      </c>
      <c r="H7610" s="82" t="s">
        <v>10229</v>
      </c>
      <c r="I7610" s="87">
        <v>0</v>
      </c>
      <c r="J7610" s="21">
        <v>4</v>
      </c>
      <c r="K7610" s="87">
        <v>1</v>
      </c>
      <c r="L7610" s="87">
        <v>0</v>
      </c>
      <c r="M7610" s="87">
        <v>0</v>
      </c>
      <c r="N7610" s="25">
        <v>0</v>
      </c>
      <c r="O7610" s="32">
        <v>1.0010000000000002E-2</v>
      </c>
      <c r="P7610" s="82" t="s">
        <v>99</v>
      </c>
    </row>
    <row r="7611" spans="1:16" ht="108" x14ac:dyDescent="0.25">
      <c r="A7611" s="19">
        <v>43707</v>
      </c>
      <c r="B7611" s="19">
        <v>43707</v>
      </c>
      <c r="C7611" s="82">
        <v>2019</v>
      </c>
      <c r="D7611" s="82" t="s">
        <v>34</v>
      </c>
      <c r="E7611" s="82" t="s">
        <v>35</v>
      </c>
      <c r="F7611" s="36" t="s">
        <v>59</v>
      </c>
      <c r="G7611" s="82" t="s">
        <v>8784</v>
      </c>
      <c r="H7611" s="82" t="s">
        <v>10230</v>
      </c>
      <c r="I7611" s="87">
        <v>1</v>
      </c>
      <c r="J7611" s="21">
        <v>322</v>
      </c>
      <c r="K7611" s="87">
        <v>80</v>
      </c>
      <c r="L7611" s="87">
        <v>0</v>
      </c>
      <c r="M7611" s="87">
        <v>0</v>
      </c>
      <c r="N7611" s="25">
        <v>0</v>
      </c>
      <c r="O7611" s="32">
        <v>0.1197141</v>
      </c>
      <c r="P7611" s="82" t="s">
        <v>99</v>
      </c>
    </row>
    <row r="7612" spans="1:16" ht="84" x14ac:dyDescent="0.25">
      <c r="A7612" s="19">
        <v>43710</v>
      </c>
      <c r="B7612" s="19">
        <v>43710</v>
      </c>
      <c r="C7612" s="82">
        <v>2019</v>
      </c>
      <c r="D7612" s="82" t="s">
        <v>115</v>
      </c>
      <c r="E7612" s="82" t="s">
        <v>116</v>
      </c>
      <c r="F7612" s="82" t="s">
        <v>92</v>
      </c>
      <c r="G7612" s="82" t="s">
        <v>10231</v>
      </c>
      <c r="H7612" s="82" t="s">
        <v>10232</v>
      </c>
      <c r="I7612" s="87">
        <v>0</v>
      </c>
      <c r="J7612" s="21">
        <v>15</v>
      </c>
      <c r="K7612" s="87">
        <v>0</v>
      </c>
      <c r="L7612" s="87">
        <v>0</v>
      </c>
      <c r="M7612" s="87">
        <v>0</v>
      </c>
      <c r="N7612" s="25">
        <v>0</v>
      </c>
      <c r="O7612" s="32">
        <v>0.19518170000000001</v>
      </c>
      <c r="P7612" s="82" t="s">
        <v>99</v>
      </c>
    </row>
    <row r="7613" spans="1:16" ht="48" x14ac:dyDescent="0.25">
      <c r="A7613" s="19">
        <v>43710</v>
      </c>
      <c r="B7613" s="19">
        <v>43710</v>
      </c>
      <c r="C7613" s="82">
        <v>2019</v>
      </c>
      <c r="D7613" s="82" t="s">
        <v>115</v>
      </c>
      <c r="E7613" s="82" t="s">
        <v>116</v>
      </c>
      <c r="F7613" s="36" t="s">
        <v>57</v>
      </c>
      <c r="G7613" s="82" t="s">
        <v>235</v>
      </c>
      <c r="H7613" s="82" t="s">
        <v>10233</v>
      </c>
      <c r="I7613" s="87">
        <v>0</v>
      </c>
      <c r="J7613" s="21">
        <v>11</v>
      </c>
      <c r="K7613" s="87">
        <v>0</v>
      </c>
      <c r="L7613" s="87">
        <v>0</v>
      </c>
      <c r="M7613" s="87">
        <v>0</v>
      </c>
      <c r="N7613" s="25">
        <v>0</v>
      </c>
      <c r="O7613" s="32">
        <v>8.2302E-2</v>
      </c>
      <c r="P7613" s="82" t="s">
        <v>99</v>
      </c>
    </row>
    <row r="7614" spans="1:16" ht="72" x14ac:dyDescent="0.25">
      <c r="A7614" s="19">
        <v>43711</v>
      </c>
      <c r="B7614" s="19">
        <v>43711</v>
      </c>
      <c r="C7614" s="82">
        <v>2019</v>
      </c>
      <c r="D7614" s="11" t="s">
        <v>13</v>
      </c>
      <c r="E7614" s="82" t="s">
        <v>112</v>
      </c>
      <c r="F7614" s="36" t="s">
        <v>21</v>
      </c>
      <c r="G7614" s="82" t="s">
        <v>10234</v>
      </c>
      <c r="H7614" s="82" t="s">
        <v>10235</v>
      </c>
      <c r="I7614" s="87">
        <v>0</v>
      </c>
      <c r="J7614" s="21">
        <v>250</v>
      </c>
      <c r="K7614" s="87">
        <v>0</v>
      </c>
      <c r="L7614" s="87">
        <v>0</v>
      </c>
      <c r="M7614" s="87">
        <v>0</v>
      </c>
      <c r="N7614" s="25">
        <v>3</v>
      </c>
      <c r="O7614" s="32">
        <v>0</v>
      </c>
      <c r="P7614" s="82" t="s">
        <v>99</v>
      </c>
    </row>
    <row r="7615" spans="1:16" ht="60" x14ac:dyDescent="0.25">
      <c r="A7615" s="19">
        <v>43711</v>
      </c>
      <c r="B7615" s="19">
        <v>43711</v>
      </c>
      <c r="C7615" s="82">
        <v>2019</v>
      </c>
      <c r="D7615" s="82" t="s">
        <v>115</v>
      </c>
      <c r="E7615" s="82" t="s">
        <v>116</v>
      </c>
      <c r="F7615" s="36" t="s">
        <v>92</v>
      </c>
      <c r="G7615" s="82" t="s">
        <v>9071</v>
      </c>
      <c r="H7615" s="82" t="s">
        <v>10236</v>
      </c>
      <c r="I7615" s="87">
        <v>0</v>
      </c>
      <c r="J7615" s="21">
        <v>11</v>
      </c>
      <c r="K7615" s="87">
        <v>0</v>
      </c>
      <c r="L7615" s="87">
        <v>0</v>
      </c>
      <c r="M7615" s="87">
        <v>0</v>
      </c>
      <c r="N7615" s="25">
        <v>0</v>
      </c>
      <c r="O7615" s="32">
        <v>0.19122170000000002</v>
      </c>
      <c r="P7615" s="82" t="s">
        <v>99</v>
      </c>
    </row>
    <row r="7616" spans="1:16" ht="72" x14ac:dyDescent="0.25">
      <c r="A7616" s="19">
        <v>43711</v>
      </c>
      <c r="B7616" s="19">
        <v>43711</v>
      </c>
      <c r="C7616" s="82">
        <v>2019</v>
      </c>
      <c r="D7616" s="82" t="s">
        <v>13</v>
      </c>
      <c r="E7616" s="82" t="s">
        <v>112</v>
      </c>
      <c r="F7616" s="36" t="s">
        <v>51</v>
      </c>
      <c r="G7616" s="82" t="s">
        <v>8928</v>
      </c>
      <c r="H7616" s="82" t="s">
        <v>10237</v>
      </c>
      <c r="I7616" s="87">
        <v>0</v>
      </c>
      <c r="J7616" s="21">
        <v>11</v>
      </c>
      <c r="K7616" s="87">
        <v>0</v>
      </c>
      <c r="L7616" s="87">
        <v>0</v>
      </c>
      <c r="M7616" s="87">
        <v>0</v>
      </c>
      <c r="N7616" s="25">
        <v>1</v>
      </c>
      <c r="O7616" s="32">
        <v>0.14251050000000004</v>
      </c>
      <c r="P7616" s="82" t="s">
        <v>99</v>
      </c>
    </row>
    <row r="7617" spans="1:16" ht="48" x14ac:dyDescent="0.25">
      <c r="A7617" s="19">
        <v>43712</v>
      </c>
      <c r="B7617" s="19">
        <v>43712</v>
      </c>
      <c r="C7617" s="82">
        <v>2019</v>
      </c>
      <c r="D7617" s="82" t="s">
        <v>34</v>
      </c>
      <c r="E7617" s="82" t="s">
        <v>67</v>
      </c>
      <c r="F7617" s="36" t="s">
        <v>62</v>
      </c>
      <c r="G7617" s="82">
        <v>31</v>
      </c>
      <c r="H7617" s="82" t="s">
        <v>10238</v>
      </c>
      <c r="I7617" s="87">
        <v>1</v>
      </c>
      <c r="J7617" s="21">
        <v>3782139</v>
      </c>
      <c r="K7617" s="87">
        <v>3531</v>
      </c>
      <c r="L7617" s="87">
        <v>179</v>
      </c>
      <c r="M7617" s="87">
        <v>8</v>
      </c>
      <c r="N7617" s="25">
        <v>0</v>
      </c>
      <c r="O7617" s="32">
        <v>861.17079932519994</v>
      </c>
      <c r="P7617" s="82" t="s">
        <v>10057</v>
      </c>
    </row>
    <row r="7618" spans="1:16" ht="48" x14ac:dyDescent="0.25">
      <c r="A7618" s="19">
        <v>43713</v>
      </c>
      <c r="B7618" s="19">
        <v>43713</v>
      </c>
      <c r="C7618" s="82">
        <v>2019</v>
      </c>
      <c r="D7618" s="11" t="s">
        <v>115</v>
      </c>
      <c r="E7618" s="82" t="s">
        <v>116</v>
      </c>
      <c r="F7618" s="36" t="s">
        <v>36</v>
      </c>
      <c r="G7618" s="82" t="s">
        <v>10239</v>
      </c>
      <c r="H7618" s="82" t="s">
        <v>10240</v>
      </c>
      <c r="I7618" s="87">
        <v>0</v>
      </c>
      <c r="J7618" s="21">
        <v>1</v>
      </c>
      <c r="K7618" s="87">
        <v>0</v>
      </c>
      <c r="L7618" s="87">
        <v>0</v>
      </c>
      <c r="M7618" s="87">
        <v>0</v>
      </c>
      <c r="N7618" s="25">
        <v>0</v>
      </c>
      <c r="O7618" s="32">
        <v>0.503420270761753</v>
      </c>
      <c r="P7618" s="82" t="s">
        <v>99</v>
      </c>
    </row>
    <row r="7619" spans="1:16" ht="96" x14ac:dyDescent="0.25">
      <c r="A7619" s="19">
        <v>43714</v>
      </c>
      <c r="B7619" s="19">
        <v>43714</v>
      </c>
      <c r="C7619" s="82">
        <v>2019</v>
      </c>
      <c r="D7619" s="82" t="s">
        <v>13</v>
      </c>
      <c r="E7619" s="82" t="s">
        <v>149</v>
      </c>
      <c r="F7619" s="36" t="s">
        <v>75</v>
      </c>
      <c r="G7619" s="82" t="s">
        <v>8562</v>
      </c>
      <c r="H7619" s="82" t="s">
        <v>10241</v>
      </c>
      <c r="I7619" s="87">
        <v>0</v>
      </c>
      <c r="J7619" s="21">
        <v>2</v>
      </c>
      <c r="K7619" s="87">
        <v>0</v>
      </c>
      <c r="L7619" s="87">
        <v>0</v>
      </c>
      <c r="M7619" s="87">
        <v>0</v>
      </c>
      <c r="N7619" s="25">
        <v>0</v>
      </c>
      <c r="O7619" s="32">
        <v>1.9800000000000004E-3</v>
      </c>
      <c r="P7619" s="82" t="s">
        <v>99</v>
      </c>
    </row>
    <row r="7620" spans="1:16" ht="60" x14ac:dyDescent="0.25">
      <c r="A7620" s="19">
        <v>43714</v>
      </c>
      <c r="B7620" s="19">
        <v>43714</v>
      </c>
      <c r="C7620" s="82">
        <v>2019</v>
      </c>
      <c r="D7620" s="82" t="s">
        <v>115</v>
      </c>
      <c r="E7620" s="82" t="s">
        <v>116</v>
      </c>
      <c r="F7620" s="82" t="s">
        <v>75</v>
      </c>
      <c r="G7620" s="82" t="s">
        <v>679</v>
      </c>
      <c r="H7620" s="82" t="s">
        <v>10242</v>
      </c>
      <c r="I7620" s="87">
        <v>0</v>
      </c>
      <c r="J7620" s="21">
        <v>4</v>
      </c>
      <c r="K7620" s="87">
        <v>0</v>
      </c>
      <c r="L7620" s="87">
        <v>0</v>
      </c>
      <c r="M7620" s="87">
        <v>0</v>
      </c>
      <c r="N7620" s="25">
        <v>0</v>
      </c>
      <c r="O7620" s="32">
        <v>0.1842917</v>
      </c>
      <c r="P7620" s="82" t="s">
        <v>99</v>
      </c>
    </row>
    <row r="7621" spans="1:16" ht="384" x14ac:dyDescent="0.25">
      <c r="A7621" s="19">
        <v>43714</v>
      </c>
      <c r="B7621" s="19">
        <v>43714</v>
      </c>
      <c r="C7621" s="82">
        <v>2019</v>
      </c>
      <c r="D7621" s="82" t="s">
        <v>34</v>
      </c>
      <c r="E7621" s="82" t="s">
        <v>35</v>
      </c>
      <c r="F7621" s="36" t="s">
        <v>19</v>
      </c>
      <c r="G7621" s="82" t="s">
        <v>10243</v>
      </c>
      <c r="H7621" s="82" t="s">
        <v>10244</v>
      </c>
      <c r="I7621" s="87">
        <v>0</v>
      </c>
      <c r="J7621" s="21">
        <v>2</v>
      </c>
      <c r="K7621" s="87">
        <v>0</v>
      </c>
      <c r="L7621" s="87">
        <v>0</v>
      </c>
      <c r="M7621" s="87">
        <v>0</v>
      </c>
      <c r="N7621" s="25">
        <v>0</v>
      </c>
      <c r="O7621" s="32">
        <v>0.17599999999999999</v>
      </c>
      <c r="P7621" s="82" t="s">
        <v>99</v>
      </c>
    </row>
    <row r="7622" spans="1:16" ht="84" x14ac:dyDescent="0.25">
      <c r="A7622" s="19">
        <v>43715</v>
      </c>
      <c r="B7622" s="19">
        <v>43715</v>
      </c>
      <c r="C7622" s="82">
        <v>2019</v>
      </c>
      <c r="D7622" s="11" t="s">
        <v>115</v>
      </c>
      <c r="E7622" s="82" t="s">
        <v>352</v>
      </c>
      <c r="F7622" s="36" t="s">
        <v>19</v>
      </c>
      <c r="G7622" s="82" t="s">
        <v>1841</v>
      </c>
      <c r="H7622" s="82" t="s">
        <v>10245</v>
      </c>
      <c r="I7622" s="87">
        <v>0</v>
      </c>
      <c r="J7622" s="21">
        <v>12</v>
      </c>
      <c r="K7622" s="87">
        <v>0</v>
      </c>
      <c r="L7622" s="87">
        <v>0</v>
      </c>
      <c r="M7622" s="87">
        <v>0</v>
      </c>
      <c r="N7622" s="25">
        <v>1</v>
      </c>
      <c r="O7622" s="32">
        <v>1.1880000000000002E-2</v>
      </c>
      <c r="P7622" s="82" t="s">
        <v>99</v>
      </c>
    </row>
    <row r="7623" spans="1:16" ht="108" x14ac:dyDescent="0.25">
      <c r="A7623" s="19">
        <v>43715</v>
      </c>
      <c r="B7623" s="19">
        <v>43715</v>
      </c>
      <c r="C7623" s="82">
        <v>2019</v>
      </c>
      <c r="D7623" s="82" t="s">
        <v>115</v>
      </c>
      <c r="E7623" s="82" t="s">
        <v>116</v>
      </c>
      <c r="F7623" s="36" t="s">
        <v>92</v>
      </c>
      <c r="G7623" s="82" t="s">
        <v>10246</v>
      </c>
      <c r="H7623" s="82" t="s">
        <v>10247</v>
      </c>
      <c r="I7623" s="87">
        <v>5</v>
      </c>
      <c r="J7623" s="21">
        <v>28</v>
      </c>
      <c r="K7623" s="87">
        <v>0</v>
      </c>
      <c r="L7623" s="87">
        <v>0</v>
      </c>
      <c r="M7623" s="87">
        <v>0</v>
      </c>
      <c r="N7623" s="25">
        <v>0</v>
      </c>
      <c r="O7623" s="32">
        <v>0.73787999999999998</v>
      </c>
      <c r="P7623" s="82" t="s">
        <v>99</v>
      </c>
    </row>
    <row r="7624" spans="1:16" ht="84" x14ac:dyDescent="0.25">
      <c r="A7624" s="19">
        <v>43715</v>
      </c>
      <c r="B7624" s="19">
        <v>43715</v>
      </c>
      <c r="C7624" s="82">
        <v>2019</v>
      </c>
      <c r="D7624" s="82" t="s">
        <v>115</v>
      </c>
      <c r="E7624" s="82" t="s">
        <v>116</v>
      </c>
      <c r="F7624" s="36" t="s">
        <v>97</v>
      </c>
      <c r="G7624" s="82" t="s">
        <v>10248</v>
      </c>
      <c r="H7624" s="82" t="s">
        <v>10249</v>
      </c>
      <c r="I7624" s="87">
        <v>0</v>
      </c>
      <c r="J7624" s="21">
        <v>6</v>
      </c>
      <c r="K7624" s="87">
        <v>0</v>
      </c>
      <c r="L7624" s="87">
        <v>0</v>
      </c>
      <c r="M7624" s="87">
        <v>0</v>
      </c>
      <c r="N7624" s="25">
        <v>0</v>
      </c>
      <c r="O7624" s="32">
        <v>2.3973169999999999E-2</v>
      </c>
      <c r="P7624" s="82" t="s">
        <v>99</v>
      </c>
    </row>
    <row r="7625" spans="1:16" ht="84" x14ac:dyDescent="0.25">
      <c r="A7625" s="19">
        <v>43716</v>
      </c>
      <c r="B7625" s="19">
        <v>43716</v>
      </c>
      <c r="C7625" s="82">
        <v>2019</v>
      </c>
      <c r="D7625" s="82" t="s">
        <v>34</v>
      </c>
      <c r="E7625" s="82" t="s">
        <v>35</v>
      </c>
      <c r="F7625" s="36" t="s">
        <v>19</v>
      </c>
      <c r="G7625" s="82" t="s">
        <v>8849</v>
      </c>
      <c r="H7625" s="82" t="s">
        <v>10250</v>
      </c>
      <c r="I7625" s="87">
        <v>4</v>
      </c>
      <c r="J7625" s="21">
        <v>8</v>
      </c>
      <c r="K7625" s="87">
        <v>0</v>
      </c>
      <c r="L7625" s="87">
        <v>0</v>
      </c>
      <c r="M7625" s="87">
        <v>0</v>
      </c>
      <c r="N7625" s="25">
        <v>0</v>
      </c>
      <c r="O7625" s="32">
        <v>1.232</v>
      </c>
      <c r="P7625" s="82" t="s">
        <v>99</v>
      </c>
    </row>
    <row r="7626" spans="1:16" x14ac:dyDescent="0.25">
      <c r="A7626" s="19">
        <v>43716</v>
      </c>
      <c r="B7626" s="19">
        <v>43716</v>
      </c>
      <c r="C7626" s="82">
        <v>2019</v>
      </c>
      <c r="D7626" s="82" t="s">
        <v>34</v>
      </c>
      <c r="E7626" s="82" t="s">
        <v>50</v>
      </c>
      <c r="F7626" s="82" t="s">
        <v>47</v>
      </c>
      <c r="G7626" s="82"/>
      <c r="H7626" s="82" t="s">
        <v>10251</v>
      </c>
      <c r="I7626" s="87">
        <v>0</v>
      </c>
      <c r="J7626" s="21">
        <v>0</v>
      </c>
      <c r="K7626" s="87">
        <v>0</v>
      </c>
      <c r="L7626" s="87">
        <v>0</v>
      </c>
      <c r="M7626" s="87">
        <v>0</v>
      </c>
      <c r="N7626" s="25">
        <v>0</v>
      </c>
      <c r="O7626" s="32">
        <v>1.5435949199999999</v>
      </c>
      <c r="P7626" s="82" t="s">
        <v>298</v>
      </c>
    </row>
    <row r="7627" spans="1:16" ht="72" x14ac:dyDescent="0.25">
      <c r="A7627" s="19">
        <v>43717</v>
      </c>
      <c r="B7627" s="19">
        <v>43717</v>
      </c>
      <c r="C7627" s="82">
        <v>2019</v>
      </c>
      <c r="D7627" s="82" t="s">
        <v>13</v>
      </c>
      <c r="E7627" s="82" t="s">
        <v>112</v>
      </c>
      <c r="F7627" s="36" t="s">
        <v>165</v>
      </c>
      <c r="G7627" s="82" t="s">
        <v>1189</v>
      </c>
      <c r="H7627" s="82" t="s">
        <v>10252</v>
      </c>
      <c r="I7627" s="87">
        <v>0</v>
      </c>
      <c r="J7627" s="21">
        <v>20</v>
      </c>
      <c r="K7627" s="87">
        <v>0</v>
      </c>
      <c r="L7627" s="87">
        <v>0</v>
      </c>
      <c r="M7627" s="87">
        <v>0</v>
      </c>
      <c r="N7627" s="25">
        <v>1</v>
      </c>
      <c r="O7627" s="32">
        <v>0</v>
      </c>
      <c r="P7627" s="82" t="s">
        <v>99</v>
      </c>
    </row>
    <row r="7628" spans="1:16" ht="84" x14ac:dyDescent="0.25">
      <c r="A7628" s="19">
        <v>43717</v>
      </c>
      <c r="B7628" s="19">
        <v>43717</v>
      </c>
      <c r="C7628" s="82">
        <v>2019</v>
      </c>
      <c r="D7628" s="82" t="s">
        <v>13</v>
      </c>
      <c r="E7628" s="82" t="s">
        <v>112</v>
      </c>
      <c r="F7628" s="36" t="s">
        <v>165</v>
      </c>
      <c r="G7628" s="82" t="s">
        <v>8628</v>
      </c>
      <c r="H7628" s="82" t="s">
        <v>10253</v>
      </c>
      <c r="I7628" s="87">
        <v>0</v>
      </c>
      <c r="J7628" s="21">
        <v>1000</v>
      </c>
      <c r="K7628" s="87">
        <v>0</v>
      </c>
      <c r="L7628" s="87">
        <v>0</v>
      </c>
      <c r="M7628" s="87">
        <v>0</v>
      </c>
      <c r="N7628" s="25">
        <v>1</v>
      </c>
      <c r="O7628" s="32">
        <v>0</v>
      </c>
      <c r="P7628" s="82" t="s">
        <v>99</v>
      </c>
    </row>
    <row r="7629" spans="1:16" ht="108" x14ac:dyDescent="0.25">
      <c r="A7629" s="19">
        <v>43720</v>
      </c>
      <c r="B7629" s="19">
        <v>43720</v>
      </c>
      <c r="C7629" s="82">
        <v>2019</v>
      </c>
      <c r="D7629" s="82" t="s">
        <v>13</v>
      </c>
      <c r="E7629" s="82" t="s">
        <v>112</v>
      </c>
      <c r="F7629" s="36" t="s">
        <v>165</v>
      </c>
      <c r="G7629" s="82" t="s">
        <v>9276</v>
      </c>
      <c r="H7629" s="82" t="s">
        <v>10254</v>
      </c>
      <c r="I7629" s="87">
        <v>0</v>
      </c>
      <c r="J7629" s="21">
        <v>500</v>
      </c>
      <c r="K7629" s="87">
        <v>0</v>
      </c>
      <c r="L7629" s="87">
        <v>0</v>
      </c>
      <c r="M7629" s="87">
        <v>0</v>
      </c>
      <c r="N7629" s="25">
        <v>0</v>
      </c>
      <c r="O7629" s="32">
        <v>1.4690833837209303</v>
      </c>
      <c r="P7629" s="82" t="s">
        <v>99</v>
      </c>
    </row>
    <row r="7630" spans="1:16" ht="72" x14ac:dyDescent="0.25">
      <c r="A7630" s="19">
        <v>43721</v>
      </c>
      <c r="B7630" s="19">
        <v>43721</v>
      </c>
      <c r="C7630" s="82">
        <v>2019</v>
      </c>
      <c r="D7630" s="82" t="s">
        <v>115</v>
      </c>
      <c r="E7630" s="82" t="s">
        <v>116</v>
      </c>
      <c r="F7630" s="36" t="s">
        <v>92</v>
      </c>
      <c r="G7630" s="82" t="s">
        <v>10255</v>
      </c>
      <c r="H7630" s="82" t="s">
        <v>10256</v>
      </c>
      <c r="I7630" s="87">
        <v>0</v>
      </c>
      <c r="J7630" s="21">
        <v>10</v>
      </c>
      <c r="K7630" s="87">
        <v>0</v>
      </c>
      <c r="L7630" s="87">
        <v>0</v>
      </c>
      <c r="M7630" s="87">
        <v>0</v>
      </c>
      <c r="N7630" s="25">
        <v>0</v>
      </c>
      <c r="O7630" s="32">
        <v>0.14028200000000002</v>
      </c>
      <c r="P7630" s="82" t="s">
        <v>99</v>
      </c>
    </row>
    <row r="7631" spans="1:16" ht="84" x14ac:dyDescent="0.25">
      <c r="A7631" s="19">
        <v>43722</v>
      </c>
      <c r="B7631" s="19">
        <v>43722</v>
      </c>
      <c r="C7631" s="82">
        <v>2019</v>
      </c>
      <c r="D7631" s="82" t="s">
        <v>115</v>
      </c>
      <c r="E7631" s="82" t="s">
        <v>116</v>
      </c>
      <c r="F7631" s="36" t="s">
        <v>162</v>
      </c>
      <c r="G7631" s="82" t="s">
        <v>4287</v>
      </c>
      <c r="H7631" s="82" t="s">
        <v>10257</v>
      </c>
      <c r="I7631" s="87">
        <v>0</v>
      </c>
      <c r="J7631" s="21">
        <v>7</v>
      </c>
      <c r="K7631" s="87">
        <v>0</v>
      </c>
      <c r="L7631" s="87">
        <v>0</v>
      </c>
      <c r="M7631" s="87">
        <v>0</v>
      </c>
      <c r="N7631" s="25">
        <v>0</v>
      </c>
      <c r="O7631" s="32">
        <v>0.29372999999999999</v>
      </c>
      <c r="P7631" s="82" t="s">
        <v>99</v>
      </c>
    </row>
    <row r="7632" spans="1:16" ht="108" x14ac:dyDescent="0.25">
      <c r="A7632" s="19">
        <v>43723</v>
      </c>
      <c r="B7632" s="19">
        <v>43723</v>
      </c>
      <c r="C7632" s="82">
        <v>2019</v>
      </c>
      <c r="D7632" s="82" t="s">
        <v>13</v>
      </c>
      <c r="E7632" s="82" t="s">
        <v>149</v>
      </c>
      <c r="F7632" s="36" t="s">
        <v>51</v>
      </c>
      <c r="G7632" s="82" t="s">
        <v>5431</v>
      </c>
      <c r="H7632" s="82" t="s">
        <v>10258</v>
      </c>
      <c r="I7632" s="87">
        <v>0</v>
      </c>
      <c r="J7632" s="21">
        <v>450</v>
      </c>
      <c r="K7632" s="87">
        <v>0</v>
      </c>
      <c r="L7632" s="87">
        <v>0</v>
      </c>
      <c r="M7632" s="87">
        <v>0</v>
      </c>
      <c r="N7632" s="25">
        <v>0</v>
      </c>
      <c r="O7632" s="32">
        <v>0</v>
      </c>
      <c r="P7632" s="82" t="s">
        <v>99</v>
      </c>
    </row>
    <row r="7633" spans="1:16" ht="60" x14ac:dyDescent="0.25">
      <c r="A7633" s="19">
        <v>43723</v>
      </c>
      <c r="B7633" s="19">
        <v>43723</v>
      </c>
      <c r="C7633" s="82">
        <v>2019</v>
      </c>
      <c r="D7633" s="11" t="s">
        <v>115</v>
      </c>
      <c r="E7633" s="82" t="s">
        <v>116</v>
      </c>
      <c r="F7633" s="36" t="s">
        <v>19</v>
      </c>
      <c r="G7633" s="82" t="s">
        <v>681</v>
      </c>
      <c r="H7633" s="82" t="s">
        <v>10259</v>
      </c>
      <c r="I7633" s="87">
        <v>1</v>
      </c>
      <c r="J7633" s="21">
        <v>8</v>
      </c>
      <c r="K7633" s="87">
        <v>0</v>
      </c>
      <c r="L7633" s="87">
        <v>0</v>
      </c>
      <c r="M7633" s="87">
        <v>0</v>
      </c>
      <c r="N7633" s="25">
        <v>0</v>
      </c>
      <c r="O7633" s="32">
        <v>0.2537237</v>
      </c>
      <c r="P7633" s="82" t="s">
        <v>99</v>
      </c>
    </row>
    <row r="7634" spans="1:16" ht="72" x14ac:dyDescent="0.25">
      <c r="A7634" s="19">
        <v>43723</v>
      </c>
      <c r="B7634" s="19">
        <v>43723</v>
      </c>
      <c r="C7634" s="82">
        <v>2019</v>
      </c>
      <c r="D7634" s="82" t="s">
        <v>13</v>
      </c>
      <c r="E7634" s="82" t="s">
        <v>125</v>
      </c>
      <c r="F7634" s="36" t="s">
        <v>162</v>
      </c>
      <c r="G7634" s="82" t="s">
        <v>967</v>
      </c>
      <c r="H7634" s="82" t="s">
        <v>10260</v>
      </c>
      <c r="I7634" s="87">
        <v>0</v>
      </c>
      <c r="J7634" s="21">
        <v>8</v>
      </c>
      <c r="K7634" s="87">
        <v>0</v>
      </c>
      <c r="L7634" s="87">
        <v>0</v>
      </c>
      <c r="M7634" s="87">
        <v>0</v>
      </c>
      <c r="N7634" s="25">
        <v>0</v>
      </c>
      <c r="O7634" s="32">
        <v>1.9800000000000004E-3</v>
      </c>
      <c r="P7634" s="82" t="s">
        <v>99</v>
      </c>
    </row>
    <row r="7635" spans="1:16" x14ac:dyDescent="0.25">
      <c r="A7635" s="19">
        <v>43724</v>
      </c>
      <c r="B7635" s="19">
        <v>43724</v>
      </c>
      <c r="C7635" s="82">
        <v>2019</v>
      </c>
      <c r="D7635" s="11" t="s">
        <v>34</v>
      </c>
      <c r="E7635" s="82" t="s">
        <v>50</v>
      </c>
      <c r="F7635" s="36" t="s">
        <v>36</v>
      </c>
      <c r="G7635" s="82"/>
      <c r="H7635" s="82" t="s">
        <v>10261</v>
      </c>
      <c r="I7635" s="87">
        <v>0</v>
      </c>
      <c r="J7635" s="21">
        <v>0</v>
      </c>
      <c r="K7635" s="87">
        <v>0</v>
      </c>
      <c r="L7635" s="87">
        <v>0</v>
      </c>
      <c r="M7635" s="87">
        <v>0</v>
      </c>
      <c r="N7635" s="25">
        <v>0</v>
      </c>
      <c r="O7635" s="32">
        <v>214.17729089060001</v>
      </c>
      <c r="P7635" s="82" t="s">
        <v>298</v>
      </c>
    </row>
    <row r="7636" spans="1:16" ht="60" x14ac:dyDescent="0.25">
      <c r="A7636" s="19">
        <v>43725</v>
      </c>
      <c r="B7636" s="19">
        <v>43725</v>
      </c>
      <c r="C7636" s="82">
        <v>2019</v>
      </c>
      <c r="D7636" s="82" t="s">
        <v>115</v>
      </c>
      <c r="E7636" s="82" t="s">
        <v>116</v>
      </c>
      <c r="F7636" s="36" t="s">
        <v>162</v>
      </c>
      <c r="G7636" s="82" t="s">
        <v>10262</v>
      </c>
      <c r="H7636" s="82" t="s">
        <v>10263</v>
      </c>
      <c r="I7636" s="87">
        <v>3</v>
      </c>
      <c r="J7636" s="21">
        <v>29</v>
      </c>
      <c r="K7636" s="87">
        <v>0</v>
      </c>
      <c r="L7636" s="87">
        <v>0</v>
      </c>
      <c r="M7636" s="87">
        <v>0</v>
      </c>
      <c r="N7636" s="25">
        <v>0</v>
      </c>
      <c r="O7636" s="32">
        <v>0.73985999999999996</v>
      </c>
      <c r="P7636" s="82" t="s">
        <v>99</v>
      </c>
    </row>
    <row r="7637" spans="1:16" ht="60" x14ac:dyDescent="0.25">
      <c r="A7637" s="19">
        <v>43726</v>
      </c>
      <c r="B7637" s="19">
        <v>43726</v>
      </c>
      <c r="C7637" s="82">
        <v>2019</v>
      </c>
      <c r="D7637" s="82" t="s">
        <v>115</v>
      </c>
      <c r="E7637" s="82" t="s">
        <v>116</v>
      </c>
      <c r="F7637" s="36" t="s">
        <v>165</v>
      </c>
      <c r="G7637" s="82" t="s">
        <v>1030</v>
      </c>
      <c r="H7637" s="82" t="s">
        <v>10264</v>
      </c>
      <c r="I7637" s="87">
        <v>0</v>
      </c>
      <c r="J7637" s="21">
        <v>14</v>
      </c>
      <c r="K7637" s="87">
        <v>0</v>
      </c>
      <c r="L7637" s="87">
        <v>0</v>
      </c>
      <c r="M7637" s="87">
        <v>0</v>
      </c>
      <c r="N7637" s="25">
        <v>0</v>
      </c>
      <c r="O7637" s="32">
        <v>2.1993169999999999E-2</v>
      </c>
      <c r="P7637" s="82" t="s">
        <v>99</v>
      </c>
    </row>
    <row r="7638" spans="1:16" ht="204" x14ac:dyDescent="0.25">
      <c r="A7638" s="19">
        <v>43726</v>
      </c>
      <c r="B7638" s="19">
        <v>43726</v>
      </c>
      <c r="C7638" s="82">
        <v>2019</v>
      </c>
      <c r="D7638" s="82" t="s">
        <v>34</v>
      </c>
      <c r="E7638" s="82" t="s">
        <v>35</v>
      </c>
      <c r="F7638" s="36" t="s">
        <v>78</v>
      </c>
      <c r="G7638" s="82" t="s">
        <v>4658</v>
      </c>
      <c r="H7638" s="82" t="s">
        <v>10265</v>
      </c>
      <c r="I7638" s="87">
        <v>0</v>
      </c>
      <c r="J7638" s="21">
        <v>104</v>
      </c>
      <c r="K7638" s="87">
        <v>10</v>
      </c>
      <c r="L7638" s="87">
        <v>0</v>
      </c>
      <c r="M7638" s="87">
        <v>0</v>
      </c>
      <c r="N7638" s="25">
        <v>0</v>
      </c>
      <c r="O7638" s="32">
        <v>25.924668</v>
      </c>
      <c r="P7638" s="82" t="s">
        <v>4834</v>
      </c>
    </row>
    <row r="7639" spans="1:16" x14ac:dyDescent="0.25">
      <c r="A7639" s="19">
        <v>43726</v>
      </c>
      <c r="B7639" s="19">
        <v>43726</v>
      </c>
      <c r="C7639" s="82">
        <v>2019</v>
      </c>
      <c r="D7639" s="11" t="s">
        <v>34</v>
      </c>
      <c r="E7639" s="82" t="s">
        <v>50</v>
      </c>
      <c r="F7639" s="36" t="s">
        <v>36</v>
      </c>
      <c r="G7639" s="82"/>
      <c r="H7639" s="82" t="s">
        <v>10266</v>
      </c>
      <c r="I7639" s="87">
        <v>0</v>
      </c>
      <c r="J7639" s="21">
        <v>0</v>
      </c>
      <c r="K7639" s="87">
        <v>0</v>
      </c>
      <c r="L7639" s="87">
        <v>0</v>
      </c>
      <c r="M7639" s="87">
        <v>0</v>
      </c>
      <c r="N7639" s="25">
        <v>0</v>
      </c>
      <c r="O7639" s="32">
        <v>227.78429667239999</v>
      </c>
      <c r="P7639" s="82" t="s">
        <v>298</v>
      </c>
    </row>
    <row r="7640" spans="1:16" ht="60" x14ac:dyDescent="0.25">
      <c r="A7640" s="19">
        <v>43727</v>
      </c>
      <c r="B7640" s="19">
        <v>43727</v>
      </c>
      <c r="C7640" s="82">
        <v>2019</v>
      </c>
      <c r="D7640" s="82" t="s">
        <v>115</v>
      </c>
      <c r="E7640" s="82" t="s">
        <v>116</v>
      </c>
      <c r="F7640" s="36" t="s">
        <v>155</v>
      </c>
      <c r="G7640" s="82" t="s">
        <v>10267</v>
      </c>
      <c r="H7640" s="82" t="s">
        <v>10268</v>
      </c>
      <c r="I7640" s="87">
        <v>0</v>
      </c>
      <c r="J7640" s="21">
        <v>1</v>
      </c>
      <c r="K7640" s="87">
        <v>0</v>
      </c>
      <c r="L7640" s="87">
        <v>0</v>
      </c>
      <c r="M7640" s="87">
        <v>0</v>
      </c>
      <c r="N7640" s="25">
        <v>0</v>
      </c>
      <c r="O7640" s="32">
        <v>4.4778562348837214</v>
      </c>
      <c r="P7640" s="82" t="s">
        <v>99</v>
      </c>
    </row>
    <row r="7641" spans="1:16" ht="108" x14ac:dyDescent="0.25">
      <c r="A7641" s="92">
        <v>43727</v>
      </c>
      <c r="B7641" s="92">
        <v>43727</v>
      </c>
      <c r="C7641" s="82">
        <v>2019</v>
      </c>
      <c r="D7641" s="11" t="s">
        <v>34</v>
      </c>
      <c r="E7641" s="36" t="s">
        <v>67</v>
      </c>
      <c r="F7641" s="36" t="s">
        <v>19</v>
      </c>
      <c r="G7641" s="36" t="s">
        <v>10269</v>
      </c>
      <c r="H7641" s="9" t="s">
        <v>10270</v>
      </c>
      <c r="I7641" s="87">
        <v>0</v>
      </c>
      <c r="J7641" s="21">
        <v>42820</v>
      </c>
      <c r="K7641" s="87">
        <v>39</v>
      </c>
      <c r="L7641" s="87">
        <v>9</v>
      </c>
      <c r="M7641" s="87">
        <v>0</v>
      </c>
      <c r="N7641" s="28">
        <v>0</v>
      </c>
      <c r="O7641" s="32">
        <v>744.69518732000006</v>
      </c>
      <c r="P7641" s="82" t="s">
        <v>10057</v>
      </c>
    </row>
    <row r="7642" spans="1:16" ht="72" x14ac:dyDescent="0.25">
      <c r="A7642" s="19">
        <v>43727</v>
      </c>
      <c r="B7642" s="19">
        <v>43727</v>
      </c>
      <c r="C7642" s="82">
        <v>2019</v>
      </c>
      <c r="D7642" s="82" t="s">
        <v>115</v>
      </c>
      <c r="E7642" s="82" t="s">
        <v>116</v>
      </c>
      <c r="F7642" s="82" t="s">
        <v>165</v>
      </c>
      <c r="G7642" s="82" t="s">
        <v>8628</v>
      </c>
      <c r="H7642" s="82" t="s">
        <v>10271</v>
      </c>
      <c r="I7642" s="87">
        <v>0</v>
      </c>
      <c r="J7642" s="21">
        <v>3</v>
      </c>
      <c r="K7642" s="87">
        <v>0</v>
      </c>
      <c r="L7642" s="87">
        <v>0</v>
      </c>
      <c r="M7642" s="87">
        <v>0</v>
      </c>
      <c r="N7642" s="25">
        <v>0</v>
      </c>
      <c r="O7642" s="32">
        <v>0.76988999999999996</v>
      </c>
      <c r="P7642" s="82" t="s">
        <v>99</v>
      </c>
    </row>
    <row r="7643" spans="1:16" ht="72" x14ac:dyDescent="0.25">
      <c r="A7643" s="19">
        <v>43728</v>
      </c>
      <c r="B7643" s="19">
        <v>43728</v>
      </c>
      <c r="C7643" s="82">
        <v>2019</v>
      </c>
      <c r="D7643" s="82" t="s">
        <v>115</v>
      </c>
      <c r="E7643" s="82" t="s">
        <v>116</v>
      </c>
      <c r="F7643" s="36" t="s">
        <v>55</v>
      </c>
      <c r="G7643" s="82" t="s">
        <v>2513</v>
      </c>
      <c r="H7643" s="82" t="s">
        <v>10272</v>
      </c>
      <c r="I7643" s="87">
        <v>0</v>
      </c>
      <c r="J7643" s="21">
        <v>24</v>
      </c>
      <c r="K7643" s="87">
        <v>0</v>
      </c>
      <c r="L7643" s="87">
        <v>0</v>
      </c>
      <c r="M7643" s="87">
        <v>0</v>
      </c>
      <c r="N7643" s="25">
        <v>0</v>
      </c>
      <c r="O7643" s="32">
        <v>2.3760000000000003E-2</v>
      </c>
      <c r="P7643" s="82" t="s">
        <v>99</v>
      </c>
    </row>
    <row r="7644" spans="1:16" ht="24" x14ac:dyDescent="0.25">
      <c r="A7644" s="19">
        <v>43729</v>
      </c>
      <c r="B7644" s="19">
        <v>43729</v>
      </c>
      <c r="C7644" s="82">
        <v>2019</v>
      </c>
      <c r="D7644" s="82" t="s">
        <v>34</v>
      </c>
      <c r="E7644" s="82" t="s">
        <v>35</v>
      </c>
      <c r="F7644" s="36" t="s">
        <v>47</v>
      </c>
      <c r="G7644" s="82"/>
      <c r="H7644" s="82" t="s">
        <v>10273</v>
      </c>
      <c r="I7644" s="87">
        <v>0</v>
      </c>
      <c r="J7644" s="21">
        <v>0</v>
      </c>
      <c r="K7644" s="87">
        <v>0</v>
      </c>
      <c r="L7644" s="87">
        <v>0</v>
      </c>
      <c r="M7644" s="87">
        <v>0</v>
      </c>
      <c r="N7644" s="25">
        <v>0</v>
      </c>
      <c r="O7644" s="32">
        <v>27.553685410399993</v>
      </c>
      <c r="P7644" s="82" t="s">
        <v>298</v>
      </c>
    </row>
    <row r="7645" spans="1:16" ht="72" x14ac:dyDescent="0.25">
      <c r="A7645" s="19">
        <v>43730</v>
      </c>
      <c r="B7645" s="19">
        <v>43731</v>
      </c>
      <c r="C7645" s="82">
        <v>2019</v>
      </c>
      <c r="D7645" s="11" t="s">
        <v>115</v>
      </c>
      <c r="E7645" s="82" t="s">
        <v>116</v>
      </c>
      <c r="F7645" s="36" t="s">
        <v>24</v>
      </c>
      <c r="G7645" s="82" t="s">
        <v>1179</v>
      </c>
      <c r="H7645" s="82" t="s">
        <v>10274</v>
      </c>
      <c r="I7645" s="87">
        <v>0</v>
      </c>
      <c r="J7645" s="21">
        <v>5</v>
      </c>
      <c r="K7645" s="87">
        <v>0</v>
      </c>
      <c r="L7645" s="87">
        <v>0</v>
      </c>
      <c r="M7645" s="87">
        <v>0</v>
      </c>
      <c r="N7645" s="25">
        <v>0</v>
      </c>
      <c r="O7645" s="32">
        <v>4.94392570761753</v>
      </c>
      <c r="P7645" s="82" t="s">
        <v>99</v>
      </c>
    </row>
    <row r="7646" spans="1:16" ht="36" x14ac:dyDescent="0.25">
      <c r="A7646" s="19">
        <v>43728</v>
      </c>
      <c r="B7646" s="19">
        <v>43728</v>
      </c>
      <c r="C7646" s="82">
        <v>2019</v>
      </c>
      <c r="D7646" s="82" t="s">
        <v>34</v>
      </c>
      <c r="E7646" s="82" t="s">
        <v>67</v>
      </c>
      <c r="F7646" s="36" t="s">
        <v>72</v>
      </c>
      <c r="G7646" s="82"/>
      <c r="H7646" s="82" t="s">
        <v>10275</v>
      </c>
      <c r="I7646" s="87">
        <v>0</v>
      </c>
      <c r="J7646" s="21">
        <v>0</v>
      </c>
      <c r="K7646" s="87">
        <v>0</v>
      </c>
      <c r="L7646" s="87">
        <v>0</v>
      </c>
      <c r="M7646" s="87">
        <v>0</v>
      </c>
      <c r="N7646" s="25">
        <v>0</v>
      </c>
      <c r="O7646" s="32">
        <v>33.225004850000005</v>
      </c>
      <c r="P7646" s="82" t="s">
        <v>298</v>
      </c>
    </row>
    <row r="7647" spans="1:16" x14ac:dyDescent="0.25">
      <c r="A7647" s="19">
        <v>43732</v>
      </c>
      <c r="B7647" s="19">
        <v>43733</v>
      </c>
      <c r="C7647" s="82">
        <v>2019</v>
      </c>
      <c r="D7647" s="82" t="s">
        <v>34</v>
      </c>
      <c r="E7647" s="82" t="s">
        <v>35</v>
      </c>
      <c r="F7647" s="36" t="s">
        <v>47</v>
      </c>
      <c r="G7647" s="82"/>
      <c r="H7647" s="82" t="s">
        <v>10276</v>
      </c>
      <c r="I7647" s="87">
        <v>0</v>
      </c>
      <c r="J7647" s="21">
        <v>0</v>
      </c>
      <c r="K7647" s="87">
        <v>0</v>
      </c>
      <c r="L7647" s="87">
        <v>0</v>
      </c>
      <c r="M7647" s="87">
        <v>0</v>
      </c>
      <c r="N7647" s="25">
        <v>0</v>
      </c>
      <c r="O7647" s="32">
        <v>22.274732255599986</v>
      </c>
      <c r="P7647" s="82" t="s">
        <v>298</v>
      </c>
    </row>
    <row r="7648" spans="1:16" ht="96" x14ac:dyDescent="0.25">
      <c r="A7648" s="19">
        <v>43733</v>
      </c>
      <c r="B7648" s="19">
        <v>43733</v>
      </c>
      <c r="C7648" s="82">
        <v>2019</v>
      </c>
      <c r="D7648" s="82" t="s">
        <v>34</v>
      </c>
      <c r="E7648" s="82" t="s">
        <v>35</v>
      </c>
      <c r="F7648" s="36" t="s">
        <v>97</v>
      </c>
      <c r="G7648" s="82" t="s">
        <v>6534</v>
      </c>
      <c r="H7648" s="82" t="s">
        <v>10277</v>
      </c>
      <c r="I7648" s="87">
        <v>0</v>
      </c>
      <c r="J7648" s="21">
        <v>400</v>
      </c>
      <c r="K7648" s="87">
        <v>100</v>
      </c>
      <c r="L7648" s="87">
        <v>0</v>
      </c>
      <c r="M7648" s="87">
        <v>0</v>
      </c>
      <c r="N7648" s="25">
        <v>0</v>
      </c>
      <c r="O7648" s="32">
        <v>0.29149999999999998</v>
      </c>
      <c r="P7648" s="82" t="s">
        <v>99</v>
      </c>
    </row>
    <row r="7649" spans="1:16" ht="60" x14ac:dyDescent="0.25">
      <c r="A7649" s="19">
        <v>43733</v>
      </c>
      <c r="B7649" s="19">
        <v>43733</v>
      </c>
      <c r="C7649" s="82">
        <v>2019</v>
      </c>
      <c r="D7649" s="82" t="s">
        <v>115</v>
      </c>
      <c r="E7649" s="82" t="s">
        <v>116</v>
      </c>
      <c r="F7649" s="82" t="s">
        <v>51</v>
      </c>
      <c r="G7649" s="82" t="s">
        <v>5902</v>
      </c>
      <c r="H7649" s="82" t="s">
        <v>10278</v>
      </c>
      <c r="I7649" s="87">
        <v>0</v>
      </c>
      <c r="J7649" s="21">
        <v>10</v>
      </c>
      <c r="K7649" s="87">
        <v>0</v>
      </c>
      <c r="L7649" s="87">
        <v>0</v>
      </c>
      <c r="M7649" s="87">
        <v>0</v>
      </c>
      <c r="N7649" s="25">
        <v>0</v>
      </c>
      <c r="O7649" s="32">
        <v>0.152724</v>
      </c>
      <c r="P7649" s="82" t="s">
        <v>99</v>
      </c>
    </row>
    <row r="7650" spans="1:16" ht="36" x14ac:dyDescent="0.25">
      <c r="A7650" s="19">
        <v>43466</v>
      </c>
      <c r="B7650" s="19" t="s">
        <v>10279</v>
      </c>
      <c r="C7650" s="82">
        <v>2019</v>
      </c>
      <c r="D7650" s="82" t="s">
        <v>34</v>
      </c>
      <c r="E7650" s="82" t="s">
        <v>39</v>
      </c>
      <c r="F7650" s="36" t="s">
        <v>24</v>
      </c>
      <c r="G7650" s="82" t="s">
        <v>10280</v>
      </c>
      <c r="H7650" s="82" t="s">
        <v>10281</v>
      </c>
      <c r="I7650" s="87">
        <v>0</v>
      </c>
      <c r="J7650" s="21">
        <v>0</v>
      </c>
      <c r="K7650" s="87">
        <v>0</v>
      </c>
      <c r="L7650" s="87">
        <v>0</v>
      </c>
      <c r="M7650" s="87">
        <v>0</v>
      </c>
      <c r="N7650" s="25">
        <v>0</v>
      </c>
      <c r="O7650" s="32">
        <v>27.6978644</v>
      </c>
      <c r="P7650" s="82" t="s">
        <v>9808</v>
      </c>
    </row>
    <row r="7651" spans="1:16" ht="60" x14ac:dyDescent="0.25">
      <c r="A7651" s="19">
        <v>43734</v>
      </c>
      <c r="B7651" s="19">
        <v>43734</v>
      </c>
      <c r="C7651" s="82">
        <v>2019</v>
      </c>
      <c r="D7651" s="82" t="s">
        <v>13</v>
      </c>
      <c r="E7651" s="82" t="s">
        <v>112</v>
      </c>
      <c r="F7651" s="82" t="s">
        <v>598</v>
      </c>
      <c r="G7651" s="82" t="s">
        <v>1246</v>
      </c>
      <c r="H7651" s="82" t="s">
        <v>10282</v>
      </c>
      <c r="I7651" s="87">
        <v>0</v>
      </c>
      <c r="J7651" s="21">
        <v>150</v>
      </c>
      <c r="K7651" s="87">
        <v>0</v>
      </c>
      <c r="L7651" s="87">
        <v>0</v>
      </c>
      <c r="M7651" s="87">
        <v>1</v>
      </c>
      <c r="N7651" s="25">
        <v>0</v>
      </c>
      <c r="O7651" s="32">
        <v>0</v>
      </c>
      <c r="P7651" s="82" t="s">
        <v>99</v>
      </c>
    </row>
    <row r="7652" spans="1:16" ht="96" x14ac:dyDescent="0.25">
      <c r="A7652" s="19">
        <v>43734</v>
      </c>
      <c r="B7652" s="19">
        <v>43734</v>
      </c>
      <c r="C7652" s="82">
        <v>2019</v>
      </c>
      <c r="D7652" s="11" t="s">
        <v>115</v>
      </c>
      <c r="E7652" s="82" t="s">
        <v>116</v>
      </c>
      <c r="F7652" s="82" t="s">
        <v>165</v>
      </c>
      <c r="G7652" s="82" t="s">
        <v>8628</v>
      </c>
      <c r="H7652" s="82" t="s">
        <v>10283</v>
      </c>
      <c r="I7652" s="87">
        <v>0</v>
      </c>
      <c r="J7652" s="21">
        <v>10</v>
      </c>
      <c r="K7652" s="87">
        <v>0</v>
      </c>
      <c r="L7652" s="87">
        <v>0</v>
      </c>
      <c r="M7652" s="87">
        <v>0</v>
      </c>
      <c r="N7652" s="25">
        <v>0</v>
      </c>
      <c r="O7652" s="32">
        <v>9.9000000000000025E-3</v>
      </c>
      <c r="P7652" s="82" t="s">
        <v>99</v>
      </c>
    </row>
    <row r="7653" spans="1:16" ht="96" x14ac:dyDescent="0.25">
      <c r="A7653" s="19">
        <v>43734</v>
      </c>
      <c r="B7653" s="19">
        <v>43734</v>
      </c>
      <c r="C7653" s="82">
        <v>2019</v>
      </c>
      <c r="D7653" s="11" t="s">
        <v>13</v>
      </c>
      <c r="E7653" s="82" t="s">
        <v>149</v>
      </c>
      <c r="F7653" s="36" t="s">
        <v>19</v>
      </c>
      <c r="G7653" s="82" t="s">
        <v>10055</v>
      </c>
      <c r="H7653" s="82" t="s">
        <v>10284</v>
      </c>
      <c r="I7653" s="87">
        <v>0</v>
      </c>
      <c r="J7653" s="21">
        <v>25</v>
      </c>
      <c r="K7653" s="87">
        <v>0</v>
      </c>
      <c r="L7653" s="87">
        <v>0</v>
      </c>
      <c r="M7653" s="87">
        <v>0</v>
      </c>
      <c r="N7653" s="25">
        <v>1</v>
      </c>
      <c r="O7653" s="32">
        <v>0.77475000000000005</v>
      </c>
      <c r="P7653" s="82" t="s">
        <v>99</v>
      </c>
    </row>
    <row r="7654" spans="1:16" ht="120" x14ac:dyDescent="0.25">
      <c r="A7654" s="19">
        <v>43734</v>
      </c>
      <c r="B7654" s="19">
        <v>43734</v>
      </c>
      <c r="C7654" s="82">
        <v>2019</v>
      </c>
      <c r="D7654" s="11" t="s">
        <v>34</v>
      </c>
      <c r="E7654" s="82" t="s">
        <v>35</v>
      </c>
      <c r="F7654" s="36" t="s">
        <v>36</v>
      </c>
      <c r="G7654" s="82" t="s">
        <v>9419</v>
      </c>
      <c r="H7654" s="82" t="s">
        <v>10285</v>
      </c>
      <c r="I7654" s="87">
        <v>0</v>
      </c>
      <c r="J7654" s="21">
        <v>560</v>
      </c>
      <c r="K7654" s="87">
        <v>140</v>
      </c>
      <c r="L7654" s="87">
        <v>0</v>
      </c>
      <c r="M7654" s="87">
        <v>0</v>
      </c>
      <c r="N7654" s="25">
        <v>0</v>
      </c>
      <c r="O7654" s="32">
        <v>0.16170000000000001</v>
      </c>
      <c r="P7654" s="82" t="s">
        <v>99</v>
      </c>
    </row>
    <row r="7655" spans="1:16" ht="36" x14ac:dyDescent="0.25">
      <c r="A7655" s="19">
        <v>43735</v>
      </c>
      <c r="B7655" s="19">
        <v>43735</v>
      </c>
      <c r="C7655" s="82">
        <v>2019</v>
      </c>
      <c r="D7655" s="11" t="s">
        <v>13</v>
      </c>
      <c r="E7655" s="82" t="s">
        <v>125</v>
      </c>
      <c r="F7655" s="82" t="s">
        <v>155</v>
      </c>
      <c r="G7655" s="82" t="s">
        <v>3349</v>
      </c>
      <c r="H7655" s="82" t="s">
        <v>10286</v>
      </c>
      <c r="I7655" s="87">
        <v>2</v>
      </c>
      <c r="J7655" s="21">
        <v>2</v>
      </c>
      <c r="K7655" s="87">
        <v>0</v>
      </c>
      <c r="L7655" s="87">
        <v>0</v>
      </c>
      <c r="M7655" s="87">
        <v>0</v>
      </c>
      <c r="N7655" s="25">
        <v>0</v>
      </c>
      <c r="O7655" s="32">
        <v>0</v>
      </c>
      <c r="P7655" s="82" t="s">
        <v>99</v>
      </c>
    </row>
    <row r="7656" spans="1:16" ht="72" x14ac:dyDescent="0.25">
      <c r="A7656" s="19">
        <v>43735</v>
      </c>
      <c r="B7656" s="19">
        <v>43735</v>
      </c>
      <c r="C7656" s="82">
        <v>2019</v>
      </c>
      <c r="D7656" s="11" t="s">
        <v>115</v>
      </c>
      <c r="E7656" s="82" t="s">
        <v>116</v>
      </c>
      <c r="F7656" s="36" t="s">
        <v>19</v>
      </c>
      <c r="G7656" s="82" t="s">
        <v>1241</v>
      </c>
      <c r="H7656" s="82" t="s">
        <v>10287</v>
      </c>
      <c r="I7656" s="87">
        <v>0</v>
      </c>
      <c r="J7656" s="21">
        <v>6</v>
      </c>
      <c r="K7656" s="87">
        <v>0</v>
      </c>
      <c r="L7656" s="87">
        <v>0</v>
      </c>
      <c r="M7656" s="87">
        <v>0</v>
      </c>
      <c r="N7656" s="25">
        <v>0</v>
      </c>
      <c r="O7656" s="32">
        <v>0.18312033837209304</v>
      </c>
      <c r="P7656" s="82" t="s">
        <v>99</v>
      </c>
    </row>
    <row r="7657" spans="1:16" ht="60" x14ac:dyDescent="0.25">
      <c r="A7657" s="19">
        <v>43735</v>
      </c>
      <c r="B7657" s="19">
        <v>43735</v>
      </c>
      <c r="C7657" s="82">
        <v>2019</v>
      </c>
      <c r="D7657" s="11" t="s">
        <v>115</v>
      </c>
      <c r="E7657" s="82" t="s">
        <v>116</v>
      </c>
      <c r="F7657" s="36" t="s">
        <v>51</v>
      </c>
      <c r="G7657" s="82" t="s">
        <v>214</v>
      </c>
      <c r="H7657" s="82" t="s">
        <v>10288</v>
      </c>
      <c r="I7657" s="87">
        <v>0</v>
      </c>
      <c r="J7657" s="21">
        <v>14</v>
      </c>
      <c r="K7657" s="87">
        <v>0</v>
      </c>
      <c r="L7657" s="87">
        <v>0</v>
      </c>
      <c r="M7657" s="87">
        <v>0</v>
      </c>
      <c r="N7657" s="25">
        <v>0</v>
      </c>
      <c r="O7657" s="32">
        <v>0.37452340000000001</v>
      </c>
      <c r="P7657" s="82" t="s">
        <v>99</v>
      </c>
    </row>
    <row r="7658" spans="1:16" ht="60" x14ac:dyDescent="0.25">
      <c r="A7658" s="19">
        <v>43736</v>
      </c>
      <c r="B7658" s="19">
        <v>43736</v>
      </c>
      <c r="C7658" s="82">
        <v>2019</v>
      </c>
      <c r="D7658" s="82" t="s">
        <v>115</v>
      </c>
      <c r="E7658" s="82" t="s">
        <v>116</v>
      </c>
      <c r="F7658" s="36" t="s">
        <v>32</v>
      </c>
      <c r="G7658" s="82" t="s">
        <v>9928</v>
      </c>
      <c r="H7658" s="82" t="s">
        <v>10289</v>
      </c>
      <c r="I7658" s="87">
        <v>2</v>
      </c>
      <c r="J7658" s="21">
        <v>14</v>
      </c>
      <c r="K7658" s="87">
        <v>0</v>
      </c>
      <c r="L7658" s="87">
        <v>0</v>
      </c>
      <c r="M7658" s="87">
        <v>0</v>
      </c>
      <c r="N7658" s="25">
        <v>0</v>
      </c>
      <c r="O7658" s="32">
        <v>0.72599999999999998</v>
      </c>
      <c r="P7658" s="82" t="s">
        <v>99</v>
      </c>
    </row>
    <row r="7659" spans="1:16" ht="24" x14ac:dyDescent="0.25">
      <c r="A7659" s="19">
        <v>43736</v>
      </c>
      <c r="B7659" s="19">
        <v>43737</v>
      </c>
      <c r="C7659" s="82">
        <v>2019</v>
      </c>
      <c r="D7659" s="82" t="s">
        <v>34</v>
      </c>
      <c r="E7659" s="82" t="s">
        <v>67</v>
      </c>
      <c r="F7659" s="82" t="s">
        <v>75</v>
      </c>
      <c r="G7659" s="82"/>
      <c r="H7659" s="82" t="s">
        <v>10290</v>
      </c>
      <c r="I7659" s="87">
        <v>0</v>
      </c>
      <c r="J7659" s="21">
        <v>0</v>
      </c>
      <c r="K7659" s="87">
        <v>0</v>
      </c>
      <c r="L7659" s="87">
        <v>0</v>
      </c>
      <c r="M7659" s="87">
        <v>0</v>
      </c>
      <c r="N7659" s="25">
        <v>0</v>
      </c>
      <c r="O7659" s="32">
        <v>1.3387836000000002</v>
      </c>
      <c r="P7659" s="82" t="s">
        <v>298</v>
      </c>
    </row>
    <row r="7660" spans="1:16" ht="72" x14ac:dyDescent="0.25">
      <c r="A7660" s="19">
        <v>43739</v>
      </c>
      <c r="B7660" s="19">
        <v>43739</v>
      </c>
      <c r="C7660" s="82">
        <v>2019</v>
      </c>
      <c r="D7660" s="82" t="s">
        <v>115</v>
      </c>
      <c r="E7660" s="82" t="s">
        <v>116</v>
      </c>
      <c r="F7660" s="36" t="s">
        <v>30</v>
      </c>
      <c r="G7660" s="82" t="s">
        <v>10291</v>
      </c>
      <c r="H7660" s="82" t="s">
        <v>10292</v>
      </c>
      <c r="I7660" s="87">
        <v>0</v>
      </c>
      <c r="J7660" s="21">
        <v>12</v>
      </c>
      <c r="K7660" s="87">
        <v>0</v>
      </c>
      <c r="L7660" s="87">
        <v>0</v>
      </c>
      <c r="M7660" s="87">
        <v>0</v>
      </c>
      <c r="N7660" s="25">
        <v>0</v>
      </c>
      <c r="O7660" s="32">
        <v>0.26362370000000002</v>
      </c>
      <c r="P7660" s="82" t="s">
        <v>99</v>
      </c>
    </row>
    <row r="7661" spans="1:16" ht="48" x14ac:dyDescent="0.25">
      <c r="A7661" s="19">
        <v>43739</v>
      </c>
      <c r="B7661" s="19">
        <v>43739</v>
      </c>
      <c r="C7661" s="82">
        <v>2019</v>
      </c>
      <c r="D7661" s="11" t="s">
        <v>115</v>
      </c>
      <c r="E7661" s="82" t="s">
        <v>116</v>
      </c>
      <c r="F7661" s="36" t="s">
        <v>92</v>
      </c>
      <c r="G7661" s="82" t="s">
        <v>10293</v>
      </c>
      <c r="H7661" s="82" t="s">
        <v>10294</v>
      </c>
      <c r="I7661" s="87">
        <v>0</v>
      </c>
      <c r="J7661" s="21">
        <v>8</v>
      </c>
      <c r="K7661" s="87">
        <v>0</v>
      </c>
      <c r="L7661" s="87">
        <v>0</v>
      </c>
      <c r="M7661" s="87">
        <v>0</v>
      </c>
      <c r="N7661" s="25">
        <v>0</v>
      </c>
      <c r="O7661" s="32">
        <v>0.15074399999999999</v>
      </c>
      <c r="P7661" s="82" t="s">
        <v>99</v>
      </c>
    </row>
    <row r="7662" spans="1:16" ht="144" x14ac:dyDescent="0.25">
      <c r="A7662" s="19">
        <v>43737</v>
      </c>
      <c r="B7662" s="19">
        <v>43739</v>
      </c>
      <c r="C7662" s="82">
        <v>2019</v>
      </c>
      <c r="D7662" s="82" t="s">
        <v>34</v>
      </c>
      <c r="E7662" s="82" t="s">
        <v>67</v>
      </c>
      <c r="F7662" s="36" t="s">
        <v>92</v>
      </c>
      <c r="G7662" s="82" t="s">
        <v>10295</v>
      </c>
      <c r="H7662" s="82" t="s">
        <v>10296</v>
      </c>
      <c r="I7662" s="87">
        <v>2</v>
      </c>
      <c r="J7662" s="21">
        <v>266</v>
      </c>
      <c r="K7662" s="87">
        <v>66</v>
      </c>
      <c r="L7662" s="87">
        <v>0</v>
      </c>
      <c r="M7662" s="87">
        <v>0</v>
      </c>
      <c r="N7662" s="25">
        <v>2</v>
      </c>
      <c r="O7662" s="32">
        <v>826.85387122700001</v>
      </c>
      <c r="P7662" s="82" t="s">
        <v>4834</v>
      </c>
    </row>
    <row r="7663" spans="1:16" ht="132" x14ac:dyDescent="0.25">
      <c r="A7663" s="19">
        <v>43737</v>
      </c>
      <c r="B7663" s="19">
        <v>43739</v>
      </c>
      <c r="C7663" s="82">
        <v>2019</v>
      </c>
      <c r="D7663" s="82" t="s">
        <v>34</v>
      </c>
      <c r="E7663" s="82" t="s">
        <v>67</v>
      </c>
      <c r="F7663" s="36" t="s">
        <v>15</v>
      </c>
      <c r="G7663" s="82" t="s">
        <v>10297</v>
      </c>
      <c r="H7663" s="82" t="s">
        <v>10298</v>
      </c>
      <c r="I7663" s="87">
        <v>0</v>
      </c>
      <c r="J7663" s="21">
        <v>616</v>
      </c>
      <c r="K7663" s="87">
        <v>2850</v>
      </c>
      <c r="L7663" s="87">
        <v>23</v>
      </c>
      <c r="M7663" s="87">
        <v>1</v>
      </c>
      <c r="N7663" s="25">
        <v>0</v>
      </c>
      <c r="O7663" s="32">
        <v>790.90784155079996</v>
      </c>
      <c r="P7663" s="82" t="s">
        <v>4834</v>
      </c>
    </row>
    <row r="7664" spans="1:16" ht="96" x14ac:dyDescent="0.25">
      <c r="A7664" s="19">
        <v>43738</v>
      </c>
      <c r="B7664" s="19">
        <v>43739</v>
      </c>
      <c r="C7664" s="82">
        <v>2019</v>
      </c>
      <c r="D7664" s="82" t="s">
        <v>34</v>
      </c>
      <c r="E7664" s="82" t="s">
        <v>67</v>
      </c>
      <c r="F7664" s="82" t="s">
        <v>59</v>
      </c>
      <c r="G7664" s="82" t="s">
        <v>9341</v>
      </c>
      <c r="H7664" s="82" t="s">
        <v>10299</v>
      </c>
      <c r="I7664" s="87">
        <v>0</v>
      </c>
      <c r="J7664" s="21">
        <v>329</v>
      </c>
      <c r="K7664" s="87">
        <v>0</v>
      </c>
      <c r="L7664" s="87">
        <v>0</v>
      </c>
      <c r="M7664" s="87">
        <v>0</v>
      </c>
      <c r="N7664" s="25">
        <v>1</v>
      </c>
      <c r="O7664" s="32">
        <v>0</v>
      </c>
      <c r="P7664" s="82" t="s">
        <v>99</v>
      </c>
    </row>
    <row r="7665" spans="1:16" ht="120" x14ac:dyDescent="0.25">
      <c r="A7665" s="19">
        <v>43738</v>
      </c>
      <c r="B7665" s="19">
        <v>43739</v>
      </c>
      <c r="C7665" s="82">
        <v>2019</v>
      </c>
      <c r="D7665" s="82" t="s">
        <v>34</v>
      </c>
      <c r="E7665" s="82" t="s">
        <v>67</v>
      </c>
      <c r="F7665" s="36" t="s">
        <v>77</v>
      </c>
      <c r="G7665" s="82" t="s">
        <v>10300</v>
      </c>
      <c r="H7665" s="82" t="s">
        <v>10301</v>
      </c>
      <c r="I7665" s="87">
        <v>0</v>
      </c>
      <c r="J7665" s="21">
        <v>51</v>
      </c>
      <c r="K7665" s="87">
        <v>8</v>
      </c>
      <c r="L7665" s="87">
        <v>0</v>
      </c>
      <c r="M7665" s="87">
        <v>0</v>
      </c>
      <c r="N7665" s="25">
        <v>0</v>
      </c>
      <c r="O7665" s="32">
        <v>9.2399999999999999E-3</v>
      </c>
      <c r="P7665" s="82" t="s">
        <v>99</v>
      </c>
    </row>
    <row r="7666" spans="1:16" ht="108" x14ac:dyDescent="0.25">
      <c r="A7666" s="19">
        <v>43737</v>
      </c>
      <c r="B7666" s="19">
        <v>43737</v>
      </c>
      <c r="C7666" s="82">
        <v>2019</v>
      </c>
      <c r="D7666" s="82" t="s">
        <v>34</v>
      </c>
      <c r="E7666" s="82" t="s">
        <v>1136</v>
      </c>
      <c r="F7666" s="36" t="s">
        <v>19</v>
      </c>
      <c r="G7666" s="82" t="s">
        <v>10302</v>
      </c>
      <c r="H7666" s="82" t="s">
        <v>10303</v>
      </c>
      <c r="I7666" s="87">
        <v>1</v>
      </c>
      <c r="J7666" s="21">
        <v>4981</v>
      </c>
      <c r="K7666" s="87">
        <v>196</v>
      </c>
      <c r="L7666" s="87">
        <v>0</v>
      </c>
      <c r="M7666" s="87">
        <v>1</v>
      </c>
      <c r="N7666" s="25">
        <v>0</v>
      </c>
      <c r="O7666" s="32">
        <v>1014.5009</v>
      </c>
      <c r="P7666" s="82" t="s">
        <v>10057</v>
      </c>
    </row>
    <row r="7667" spans="1:16" ht="84" x14ac:dyDescent="0.25">
      <c r="A7667" s="19">
        <v>43737</v>
      </c>
      <c r="B7667" s="19">
        <v>43739</v>
      </c>
      <c r="C7667" s="82">
        <v>2019</v>
      </c>
      <c r="D7667" s="82" t="s">
        <v>34</v>
      </c>
      <c r="E7667" s="82" t="s">
        <v>67</v>
      </c>
      <c r="F7667" s="36" t="s">
        <v>78</v>
      </c>
      <c r="G7667" s="82" t="s">
        <v>10304</v>
      </c>
      <c r="H7667" s="82" t="s">
        <v>10305</v>
      </c>
      <c r="I7667" s="87">
        <v>0</v>
      </c>
      <c r="J7667" s="21">
        <v>194</v>
      </c>
      <c r="K7667" s="87">
        <v>2</v>
      </c>
      <c r="L7667" s="87">
        <v>0</v>
      </c>
      <c r="M7667" s="87">
        <v>0</v>
      </c>
      <c r="N7667" s="25">
        <v>0</v>
      </c>
      <c r="O7667" s="32">
        <v>574.93889394359996</v>
      </c>
      <c r="P7667" s="82" t="s">
        <v>4834</v>
      </c>
    </row>
    <row r="7668" spans="1:16" ht="72" x14ac:dyDescent="0.25">
      <c r="A7668" s="19">
        <v>43739</v>
      </c>
      <c r="B7668" s="19">
        <v>43739</v>
      </c>
      <c r="C7668" s="82">
        <v>2019</v>
      </c>
      <c r="D7668" s="82" t="s">
        <v>115</v>
      </c>
      <c r="E7668" s="82" t="s">
        <v>116</v>
      </c>
      <c r="F7668" s="36" t="s">
        <v>44</v>
      </c>
      <c r="G7668" s="82" t="s">
        <v>592</v>
      </c>
      <c r="H7668" s="82" t="s">
        <v>10306</v>
      </c>
      <c r="I7668" s="87">
        <v>0</v>
      </c>
      <c r="J7668" s="21">
        <v>6</v>
      </c>
      <c r="K7668" s="87">
        <v>0</v>
      </c>
      <c r="L7668" s="87">
        <v>0</v>
      </c>
      <c r="M7668" s="87">
        <v>0</v>
      </c>
      <c r="N7668" s="25">
        <v>0</v>
      </c>
      <c r="O7668" s="32">
        <v>0.18193999999999999</v>
      </c>
      <c r="P7668" s="82" t="s">
        <v>99</v>
      </c>
    </row>
    <row r="7669" spans="1:16" ht="48" x14ac:dyDescent="0.25">
      <c r="A7669" s="19">
        <v>43740</v>
      </c>
      <c r="B7669" s="19">
        <v>43740</v>
      </c>
      <c r="C7669" s="82">
        <v>2019</v>
      </c>
      <c r="D7669" s="82" t="s">
        <v>115</v>
      </c>
      <c r="E7669" s="82" t="s">
        <v>116</v>
      </c>
      <c r="F7669" s="36" t="s">
        <v>598</v>
      </c>
      <c r="G7669" s="82" t="s">
        <v>2215</v>
      </c>
      <c r="H7669" s="82" t="s">
        <v>10307</v>
      </c>
      <c r="I7669" s="87">
        <v>1</v>
      </c>
      <c r="J7669" s="21">
        <v>7</v>
      </c>
      <c r="K7669" s="87">
        <v>0</v>
      </c>
      <c r="L7669" s="87">
        <v>0</v>
      </c>
      <c r="M7669" s="87">
        <v>0</v>
      </c>
      <c r="N7669" s="25">
        <v>0</v>
      </c>
      <c r="O7669" s="32">
        <v>0.18033170000000001</v>
      </c>
      <c r="P7669" s="82" t="s">
        <v>99</v>
      </c>
    </row>
    <row r="7670" spans="1:16" ht="120" x14ac:dyDescent="0.25">
      <c r="A7670" s="19">
        <v>43739</v>
      </c>
      <c r="B7670" s="19">
        <v>43740</v>
      </c>
      <c r="C7670" s="82">
        <v>2019</v>
      </c>
      <c r="D7670" s="82" t="s">
        <v>13</v>
      </c>
      <c r="E7670" s="82" t="s">
        <v>112</v>
      </c>
      <c r="F7670" s="82" t="s">
        <v>78</v>
      </c>
      <c r="G7670" s="82" t="s">
        <v>4658</v>
      </c>
      <c r="H7670" s="82" t="s">
        <v>10308</v>
      </c>
      <c r="I7670" s="87">
        <v>0</v>
      </c>
      <c r="J7670" s="21">
        <v>2002</v>
      </c>
      <c r="K7670" s="87">
        <v>0</v>
      </c>
      <c r="L7670" s="87">
        <v>0</v>
      </c>
      <c r="M7670" s="87">
        <v>0</v>
      </c>
      <c r="N7670" s="25">
        <v>1</v>
      </c>
      <c r="O7670" s="32">
        <v>0</v>
      </c>
      <c r="P7670" s="82" t="s">
        <v>99</v>
      </c>
    </row>
    <row r="7671" spans="1:16" ht="48" x14ac:dyDescent="0.25">
      <c r="A7671" s="19">
        <v>43740</v>
      </c>
      <c r="B7671" s="19">
        <v>43741</v>
      </c>
      <c r="C7671" s="82">
        <v>2019</v>
      </c>
      <c r="D7671" s="82" t="s">
        <v>34</v>
      </c>
      <c r="E7671" s="11" t="s">
        <v>35</v>
      </c>
      <c r="F7671" s="36" t="s">
        <v>19</v>
      </c>
      <c r="G7671" s="82" t="s">
        <v>1282</v>
      </c>
      <c r="H7671" s="82" t="s">
        <v>10309</v>
      </c>
      <c r="I7671" s="87">
        <v>1</v>
      </c>
      <c r="J7671" s="21">
        <v>1</v>
      </c>
      <c r="K7671" s="87">
        <v>0</v>
      </c>
      <c r="L7671" s="87">
        <v>0</v>
      </c>
      <c r="M7671" s="87">
        <v>0</v>
      </c>
      <c r="N7671" s="25">
        <v>0</v>
      </c>
      <c r="O7671" s="32">
        <v>0</v>
      </c>
      <c r="P7671" s="82" t="s">
        <v>99</v>
      </c>
    </row>
    <row r="7672" spans="1:16" ht="60" x14ac:dyDescent="0.25">
      <c r="A7672" s="19">
        <v>43741</v>
      </c>
      <c r="B7672" s="19">
        <v>43741</v>
      </c>
      <c r="C7672" s="82">
        <v>2019</v>
      </c>
      <c r="D7672" s="11" t="s">
        <v>115</v>
      </c>
      <c r="E7672" s="82" t="s">
        <v>116</v>
      </c>
      <c r="F7672" s="36" t="s">
        <v>24</v>
      </c>
      <c r="G7672" s="82" t="s">
        <v>1179</v>
      </c>
      <c r="H7672" s="82" t="s">
        <v>10310</v>
      </c>
      <c r="I7672" s="87">
        <v>1</v>
      </c>
      <c r="J7672" s="21">
        <v>4</v>
      </c>
      <c r="K7672" s="87">
        <v>0</v>
      </c>
      <c r="L7672" s="87">
        <v>0</v>
      </c>
      <c r="M7672" s="87">
        <v>0</v>
      </c>
      <c r="N7672" s="25">
        <v>0</v>
      </c>
      <c r="O7672" s="32">
        <v>0.52246567076175299</v>
      </c>
      <c r="P7672" s="82" t="s">
        <v>99</v>
      </c>
    </row>
    <row r="7673" spans="1:16" ht="60" x14ac:dyDescent="0.25">
      <c r="A7673" s="19">
        <v>43741</v>
      </c>
      <c r="B7673" s="19">
        <v>43741</v>
      </c>
      <c r="C7673" s="82">
        <v>2019</v>
      </c>
      <c r="D7673" s="82" t="s">
        <v>13</v>
      </c>
      <c r="E7673" s="82" t="s">
        <v>112</v>
      </c>
      <c r="F7673" s="36" t="s">
        <v>55</v>
      </c>
      <c r="G7673" s="82" t="s">
        <v>369</v>
      </c>
      <c r="H7673" s="82" t="s">
        <v>10311</v>
      </c>
      <c r="I7673" s="87">
        <v>1</v>
      </c>
      <c r="J7673" s="21">
        <v>4</v>
      </c>
      <c r="K7673" s="87">
        <v>0</v>
      </c>
      <c r="L7673" s="87">
        <v>0</v>
      </c>
      <c r="M7673" s="87">
        <v>0</v>
      </c>
      <c r="N7673" s="25">
        <v>0</v>
      </c>
      <c r="O7673" s="32">
        <v>2.9700000000000004E-3</v>
      </c>
      <c r="P7673" s="82" t="s">
        <v>99</v>
      </c>
    </row>
    <row r="7674" spans="1:16" ht="60" x14ac:dyDescent="0.25">
      <c r="A7674" s="19">
        <v>43741</v>
      </c>
      <c r="B7674" s="19">
        <v>43741</v>
      </c>
      <c r="C7674" s="82">
        <v>2019</v>
      </c>
      <c r="D7674" s="82" t="s">
        <v>13</v>
      </c>
      <c r="E7674" s="82" t="s">
        <v>112</v>
      </c>
      <c r="F7674" s="36" t="s">
        <v>598</v>
      </c>
      <c r="G7674" s="82" t="s">
        <v>9038</v>
      </c>
      <c r="H7674" s="82" t="s">
        <v>10312</v>
      </c>
      <c r="I7674" s="87">
        <v>1</v>
      </c>
      <c r="J7674" s="21">
        <v>5</v>
      </c>
      <c r="K7674" s="87">
        <v>1</v>
      </c>
      <c r="L7674" s="87">
        <v>0</v>
      </c>
      <c r="M7674" s="87">
        <v>0</v>
      </c>
      <c r="N7674" s="25">
        <v>0</v>
      </c>
      <c r="O7674" s="32">
        <v>0.14005640000000003</v>
      </c>
      <c r="P7674" s="82" t="s">
        <v>99</v>
      </c>
    </row>
    <row r="7675" spans="1:16" ht="60" x14ac:dyDescent="0.25">
      <c r="A7675" s="19">
        <v>43742</v>
      </c>
      <c r="B7675" s="19">
        <v>43742</v>
      </c>
      <c r="C7675" s="82">
        <v>2019</v>
      </c>
      <c r="D7675" s="11" t="s">
        <v>115</v>
      </c>
      <c r="E7675" s="82" t="s">
        <v>116</v>
      </c>
      <c r="F7675" s="36" t="s">
        <v>51</v>
      </c>
      <c r="G7675" s="82" t="s">
        <v>10313</v>
      </c>
      <c r="H7675" s="82" t="s">
        <v>10314</v>
      </c>
      <c r="I7675" s="87">
        <v>0</v>
      </c>
      <c r="J7675" s="21">
        <v>42</v>
      </c>
      <c r="K7675" s="87">
        <v>0</v>
      </c>
      <c r="L7675" s="87">
        <v>0</v>
      </c>
      <c r="M7675" s="87">
        <v>0</v>
      </c>
      <c r="N7675" s="25">
        <v>0</v>
      </c>
      <c r="O7675" s="32">
        <v>0.93603169999999991</v>
      </c>
      <c r="P7675" s="82" t="s">
        <v>99</v>
      </c>
    </row>
    <row r="7676" spans="1:16" ht="72" x14ac:dyDescent="0.25">
      <c r="A7676" s="19">
        <v>43742</v>
      </c>
      <c r="B7676" s="19">
        <v>43742</v>
      </c>
      <c r="C7676" s="82">
        <v>2019</v>
      </c>
      <c r="D7676" s="82" t="s">
        <v>13</v>
      </c>
      <c r="E7676" s="82" t="s">
        <v>149</v>
      </c>
      <c r="F7676" s="36" t="s">
        <v>59</v>
      </c>
      <c r="G7676" s="82" t="s">
        <v>9341</v>
      </c>
      <c r="H7676" s="82" t="s">
        <v>10315</v>
      </c>
      <c r="I7676" s="87">
        <v>0</v>
      </c>
      <c r="J7676" s="21">
        <v>282</v>
      </c>
      <c r="K7676" s="87">
        <v>0</v>
      </c>
      <c r="L7676" s="87">
        <v>0</v>
      </c>
      <c r="M7676" s="87">
        <v>0</v>
      </c>
      <c r="N7676" s="25">
        <v>1</v>
      </c>
      <c r="O7676" s="32">
        <v>2.2770000000000002E-2</v>
      </c>
      <c r="P7676" s="82" t="s">
        <v>99</v>
      </c>
    </row>
    <row r="7677" spans="1:16" ht="48" x14ac:dyDescent="0.25">
      <c r="A7677" s="19">
        <v>43742</v>
      </c>
      <c r="B7677" s="19">
        <v>43742</v>
      </c>
      <c r="C7677" s="82">
        <v>2019</v>
      </c>
      <c r="D7677" s="82" t="s">
        <v>13</v>
      </c>
      <c r="E7677" s="82" t="s">
        <v>125</v>
      </c>
      <c r="F7677" s="36" t="s">
        <v>75</v>
      </c>
      <c r="G7677" s="82" t="s">
        <v>10316</v>
      </c>
      <c r="H7677" s="82" t="s">
        <v>10317</v>
      </c>
      <c r="I7677" s="87">
        <v>2</v>
      </c>
      <c r="J7677" s="21">
        <v>3</v>
      </c>
      <c r="K7677" s="87">
        <v>0</v>
      </c>
      <c r="L7677" s="87">
        <v>0</v>
      </c>
      <c r="M7677" s="87">
        <v>0</v>
      </c>
      <c r="N7677" s="25">
        <v>0</v>
      </c>
      <c r="O7677" s="32">
        <v>0.14413410000000001</v>
      </c>
      <c r="P7677" s="82" t="s">
        <v>99</v>
      </c>
    </row>
    <row r="7678" spans="1:16" ht="72" x14ac:dyDescent="0.25">
      <c r="A7678" s="19">
        <v>43743</v>
      </c>
      <c r="B7678" s="19">
        <v>43743</v>
      </c>
      <c r="C7678" s="82">
        <v>2019</v>
      </c>
      <c r="D7678" s="11" t="s">
        <v>13</v>
      </c>
      <c r="E7678" s="82" t="s">
        <v>112</v>
      </c>
      <c r="F7678" s="82" t="s">
        <v>44</v>
      </c>
      <c r="G7678" s="82" t="s">
        <v>44</v>
      </c>
      <c r="H7678" s="82" t="s">
        <v>10318</v>
      </c>
      <c r="I7678" s="87">
        <v>0</v>
      </c>
      <c r="J7678" s="21">
        <v>6</v>
      </c>
      <c r="K7678" s="87">
        <v>1</v>
      </c>
      <c r="L7678" s="87">
        <v>0</v>
      </c>
      <c r="M7678" s="87">
        <v>0</v>
      </c>
      <c r="N7678" s="25">
        <v>0</v>
      </c>
      <c r="O7678" s="32">
        <v>1.1990000000000002E-2</v>
      </c>
      <c r="P7678" s="82" t="s">
        <v>99</v>
      </c>
    </row>
    <row r="7679" spans="1:16" ht="72" x14ac:dyDescent="0.25">
      <c r="A7679" s="19">
        <v>43745</v>
      </c>
      <c r="B7679" s="19">
        <v>43745</v>
      </c>
      <c r="C7679" s="82">
        <v>2019</v>
      </c>
      <c r="D7679" s="82" t="s">
        <v>115</v>
      </c>
      <c r="E7679" s="82" t="s">
        <v>116</v>
      </c>
      <c r="F7679" s="36" t="s">
        <v>26</v>
      </c>
      <c r="G7679" s="82" t="s">
        <v>187</v>
      </c>
      <c r="H7679" s="82" t="s">
        <v>10319</v>
      </c>
      <c r="I7679" s="87">
        <v>0</v>
      </c>
      <c r="J7679" s="21">
        <v>26</v>
      </c>
      <c r="K7679" s="87">
        <v>0</v>
      </c>
      <c r="L7679" s="87">
        <v>0</v>
      </c>
      <c r="M7679" s="87">
        <v>0</v>
      </c>
      <c r="N7679" s="25">
        <v>0</v>
      </c>
      <c r="O7679" s="32">
        <v>0.33729300000000006</v>
      </c>
      <c r="P7679" s="82" t="s">
        <v>99</v>
      </c>
    </row>
    <row r="7680" spans="1:16" ht="72" x14ac:dyDescent="0.25">
      <c r="A7680" s="19">
        <v>43745</v>
      </c>
      <c r="B7680" s="19">
        <v>43745</v>
      </c>
      <c r="C7680" s="82">
        <v>2019</v>
      </c>
      <c r="D7680" s="11" t="s">
        <v>115</v>
      </c>
      <c r="E7680" s="82" t="s">
        <v>116</v>
      </c>
      <c r="F7680" s="36" t="s">
        <v>92</v>
      </c>
      <c r="G7680" s="82" t="s">
        <v>6149</v>
      </c>
      <c r="H7680" s="82" t="s">
        <v>10320</v>
      </c>
      <c r="I7680" s="87">
        <v>1</v>
      </c>
      <c r="J7680" s="21">
        <v>8</v>
      </c>
      <c r="K7680" s="87">
        <v>0</v>
      </c>
      <c r="L7680" s="87">
        <v>0</v>
      </c>
      <c r="M7680" s="87">
        <v>0</v>
      </c>
      <c r="N7680" s="25">
        <v>0</v>
      </c>
      <c r="O7680" s="32">
        <v>6.9300000000000013E-3</v>
      </c>
      <c r="P7680" s="82" t="s">
        <v>99</v>
      </c>
    </row>
    <row r="7681" spans="1:16" ht="120" x14ac:dyDescent="0.25">
      <c r="A7681" s="19">
        <v>43745</v>
      </c>
      <c r="B7681" s="19">
        <v>43745</v>
      </c>
      <c r="C7681" s="82">
        <v>2019</v>
      </c>
      <c r="D7681" s="82" t="s">
        <v>104</v>
      </c>
      <c r="E7681" s="82" t="s">
        <v>276</v>
      </c>
      <c r="F7681" s="36" t="s">
        <v>36</v>
      </c>
      <c r="G7681" s="82" t="s">
        <v>5875</v>
      </c>
      <c r="H7681" s="82" t="s">
        <v>10321</v>
      </c>
      <c r="I7681" s="87">
        <v>0</v>
      </c>
      <c r="J7681" s="21">
        <v>5</v>
      </c>
      <c r="K7681" s="87">
        <v>1</v>
      </c>
      <c r="L7681" s="87">
        <v>0</v>
      </c>
      <c r="M7681" s="87">
        <v>0</v>
      </c>
      <c r="N7681" s="25">
        <v>0</v>
      </c>
      <c r="O7681" s="32">
        <v>0</v>
      </c>
      <c r="P7681" s="82" t="s">
        <v>99</v>
      </c>
    </row>
    <row r="7682" spans="1:16" ht="84" x14ac:dyDescent="0.25">
      <c r="A7682" s="19">
        <v>43745</v>
      </c>
      <c r="B7682" s="19">
        <v>43745</v>
      </c>
      <c r="C7682" s="82">
        <v>2019</v>
      </c>
      <c r="D7682" s="82" t="s">
        <v>34</v>
      </c>
      <c r="E7682" s="82" t="s">
        <v>35</v>
      </c>
      <c r="F7682" s="36" t="s">
        <v>36</v>
      </c>
      <c r="G7682" s="82" t="s">
        <v>9419</v>
      </c>
      <c r="H7682" s="82" t="s">
        <v>10322</v>
      </c>
      <c r="I7682" s="87">
        <v>0</v>
      </c>
      <c r="J7682" s="21">
        <v>450</v>
      </c>
      <c r="K7682" s="87">
        <v>100</v>
      </c>
      <c r="L7682" s="87">
        <v>0</v>
      </c>
      <c r="M7682" s="87">
        <v>0</v>
      </c>
      <c r="N7682" s="25">
        <v>0</v>
      </c>
      <c r="O7682" s="32">
        <v>282.26911361979995</v>
      </c>
      <c r="P7682" s="82" t="s">
        <v>4834</v>
      </c>
    </row>
    <row r="7683" spans="1:16" ht="132" x14ac:dyDescent="0.25">
      <c r="A7683" s="19">
        <v>43747</v>
      </c>
      <c r="B7683" s="19">
        <v>43747</v>
      </c>
      <c r="C7683" s="82">
        <v>2019</v>
      </c>
      <c r="D7683" s="82" t="s">
        <v>13</v>
      </c>
      <c r="E7683" s="82" t="s">
        <v>149</v>
      </c>
      <c r="F7683" s="36" t="s">
        <v>30</v>
      </c>
      <c r="G7683" s="82" t="s">
        <v>8550</v>
      </c>
      <c r="H7683" s="82" t="s">
        <v>10323</v>
      </c>
      <c r="I7683" s="87">
        <v>0</v>
      </c>
      <c r="J7683" s="21">
        <v>416</v>
      </c>
      <c r="K7683" s="87">
        <v>0</v>
      </c>
      <c r="L7683" s="87">
        <v>0</v>
      </c>
      <c r="M7683" s="87">
        <v>0</v>
      </c>
      <c r="N7683" s="25">
        <v>0</v>
      </c>
      <c r="O7683" s="32">
        <v>3.9600000000000008E-3</v>
      </c>
      <c r="P7683" s="82" t="s">
        <v>99</v>
      </c>
    </row>
    <row r="7684" spans="1:16" ht="120" x14ac:dyDescent="0.25">
      <c r="A7684" s="19">
        <v>43747</v>
      </c>
      <c r="B7684" s="19">
        <v>43747</v>
      </c>
      <c r="C7684" s="82">
        <v>2019</v>
      </c>
      <c r="D7684" s="82" t="s">
        <v>13</v>
      </c>
      <c r="E7684" s="82" t="s">
        <v>149</v>
      </c>
      <c r="F7684" s="36" t="s">
        <v>47</v>
      </c>
      <c r="G7684" s="82" t="s">
        <v>931</v>
      </c>
      <c r="H7684" s="82" t="s">
        <v>10324</v>
      </c>
      <c r="I7684" s="87">
        <v>0</v>
      </c>
      <c r="J7684" s="21">
        <v>2</v>
      </c>
      <c r="K7684" s="87">
        <v>0</v>
      </c>
      <c r="L7684" s="87">
        <v>0</v>
      </c>
      <c r="M7684" s="87">
        <v>0</v>
      </c>
      <c r="N7684" s="25">
        <v>0</v>
      </c>
      <c r="O7684" s="32">
        <v>5.3176200000000007E-2</v>
      </c>
      <c r="P7684" s="82" t="s">
        <v>99</v>
      </c>
    </row>
    <row r="7685" spans="1:16" ht="96" x14ac:dyDescent="0.25">
      <c r="A7685" s="19">
        <v>43748</v>
      </c>
      <c r="B7685" s="19">
        <v>43748</v>
      </c>
      <c r="C7685" s="82">
        <v>2019</v>
      </c>
      <c r="D7685" s="82" t="s">
        <v>34</v>
      </c>
      <c r="E7685" s="82" t="s">
        <v>35</v>
      </c>
      <c r="F7685" s="36" t="s">
        <v>36</v>
      </c>
      <c r="G7685" s="82" t="s">
        <v>10325</v>
      </c>
      <c r="H7685" s="82" t="s">
        <v>10326</v>
      </c>
      <c r="I7685" s="87">
        <v>0</v>
      </c>
      <c r="J7685" s="21">
        <v>280</v>
      </c>
      <c r="K7685" s="87">
        <v>70</v>
      </c>
      <c r="L7685" s="87">
        <v>0</v>
      </c>
      <c r="M7685" s="87">
        <v>0</v>
      </c>
      <c r="N7685" s="25">
        <v>0</v>
      </c>
      <c r="O7685" s="32">
        <v>8.0850000000000005E-2</v>
      </c>
      <c r="P7685" s="82" t="s">
        <v>99</v>
      </c>
    </row>
    <row r="7686" spans="1:16" ht="84" x14ac:dyDescent="0.25">
      <c r="A7686" s="19">
        <v>43749</v>
      </c>
      <c r="B7686" s="19">
        <v>43749</v>
      </c>
      <c r="C7686" s="82">
        <v>2019</v>
      </c>
      <c r="D7686" s="82" t="s">
        <v>115</v>
      </c>
      <c r="E7686" s="82" t="s">
        <v>116</v>
      </c>
      <c r="F7686" s="36" t="s">
        <v>44</v>
      </c>
      <c r="G7686" s="82" t="s">
        <v>8547</v>
      </c>
      <c r="H7686" s="82" t="s">
        <v>10327</v>
      </c>
      <c r="I7686" s="87">
        <v>9</v>
      </c>
      <c r="J7686" s="21">
        <v>22</v>
      </c>
      <c r="K7686" s="87">
        <v>0</v>
      </c>
      <c r="L7686" s="87">
        <v>0</v>
      </c>
      <c r="M7686" s="87">
        <v>0</v>
      </c>
      <c r="N7686" s="25">
        <v>0</v>
      </c>
      <c r="O7686" s="32">
        <v>3.0318896837209306</v>
      </c>
      <c r="P7686" s="82" t="s">
        <v>99</v>
      </c>
    </row>
    <row r="7687" spans="1:16" ht="60" x14ac:dyDescent="0.25">
      <c r="A7687" s="19">
        <v>43749</v>
      </c>
      <c r="B7687" s="19">
        <v>43749</v>
      </c>
      <c r="C7687" s="82">
        <v>2019</v>
      </c>
      <c r="D7687" s="82" t="s">
        <v>115</v>
      </c>
      <c r="E7687" s="82" t="s">
        <v>116</v>
      </c>
      <c r="F7687" s="36" t="s">
        <v>36</v>
      </c>
      <c r="G7687" s="82" t="s">
        <v>8521</v>
      </c>
      <c r="H7687" s="82" t="s">
        <v>10328</v>
      </c>
      <c r="I7687" s="87">
        <v>1</v>
      </c>
      <c r="J7687" s="21">
        <v>9</v>
      </c>
      <c r="K7687" s="87">
        <v>0</v>
      </c>
      <c r="L7687" s="87">
        <v>0</v>
      </c>
      <c r="M7687" s="87">
        <v>0</v>
      </c>
      <c r="N7687" s="25">
        <v>0</v>
      </c>
      <c r="O7687" s="32">
        <v>7.9200000000000017E-3</v>
      </c>
      <c r="P7687" s="82" t="s">
        <v>99</v>
      </c>
    </row>
    <row r="7688" spans="1:16" ht="144" x14ac:dyDescent="0.25">
      <c r="A7688" s="19">
        <v>43751</v>
      </c>
      <c r="B7688" s="19">
        <v>43751</v>
      </c>
      <c r="C7688" s="82">
        <v>2019</v>
      </c>
      <c r="D7688" s="82" t="s">
        <v>34</v>
      </c>
      <c r="E7688" s="82" t="s">
        <v>35</v>
      </c>
      <c r="F7688" s="36" t="s">
        <v>72</v>
      </c>
      <c r="G7688" s="82" t="s">
        <v>10329</v>
      </c>
      <c r="H7688" s="82" t="s">
        <v>10330</v>
      </c>
      <c r="I7688" s="87">
        <v>1</v>
      </c>
      <c r="J7688" s="21">
        <v>13</v>
      </c>
      <c r="K7688" s="87">
        <v>0</v>
      </c>
      <c r="L7688" s="87">
        <v>0</v>
      </c>
      <c r="M7688" s="87">
        <v>0</v>
      </c>
      <c r="N7688" s="25">
        <v>0</v>
      </c>
      <c r="O7688" s="32">
        <v>56.503639739999997</v>
      </c>
      <c r="P7688" s="82" t="s">
        <v>4834</v>
      </c>
    </row>
    <row r="7689" spans="1:16" ht="156" x14ac:dyDescent="0.25">
      <c r="A7689" s="19">
        <v>43751</v>
      </c>
      <c r="B7689" s="19">
        <v>43751</v>
      </c>
      <c r="C7689" s="82">
        <v>2019</v>
      </c>
      <c r="D7689" s="82" t="s">
        <v>13</v>
      </c>
      <c r="E7689" s="82" t="s">
        <v>112</v>
      </c>
      <c r="F7689" s="36" t="s">
        <v>165</v>
      </c>
      <c r="G7689" s="82" t="s">
        <v>8628</v>
      </c>
      <c r="H7689" s="82" t="s">
        <v>10331</v>
      </c>
      <c r="I7689" s="87">
        <v>1</v>
      </c>
      <c r="J7689" s="21">
        <v>424</v>
      </c>
      <c r="K7689" s="87">
        <v>0</v>
      </c>
      <c r="L7689" s="87">
        <v>0</v>
      </c>
      <c r="M7689" s="87">
        <v>0</v>
      </c>
      <c r="N7689" s="25">
        <v>0</v>
      </c>
      <c r="O7689" s="32">
        <v>0</v>
      </c>
      <c r="P7689" s="82" t="s">
        <v>99</v>
      </c>
    </row>
    <row r="7690" spans="1:16" ht="192" x14ac:dyDescent="0.25">
      <c r="A7690" s="19">
        <v>43751</v>
      </c>
      <c r="B7690" s="19">
        <v>43751</v>
      </c>
      <c r="C7690" s="82">
        <v>2019</v>
      </c>
      <c r="D7690" s="82" t="s">
        <v>34</v>
      </c>
      <c r="E7690" s="82" t="s">
        <v>50</v>
      </c>
      <c r="F7690" s="36" t="s">
        <v>162</v>
      </c>
      <c r="G7690" s="82" t="s">
        <v>10332</v>
      </c>
      <c r="H7690" s="82" t="s">
        <v>10333</v>
      </c>
      <c r="I7690" s="87">
        <v>0</v>
      </c>
      <c r="J7690" s="21">
        <v>3508</v>
      </c>
      <c r="K7690" s="87">
        <v>857</v>
      </c>
      <c r="L7690" s="87">
        <v>0</v>
      </c>
      <c r="M7690" s="87">
        <v>0</v>
      </c>
      <c r="N7690" s="25">
        <v>0</v>
      </c>
      <c r="O7690" s="32">
        <v>169.77158800000001</v>
      </c>
      <c r="P7690" s="82" t="s">
        <v>4834</v>
      </c>
    </row>
    <row r="7691" spans="1:16" ht="48" x14ac:dyDescent="0.25">
      <c r="A7691" s="19">
        <v>43752</v>
      </c>
      <c r="B7691" s="19">
        <v>43752</v>
      </c>
      <c r="C7691" s="82">
        <v>2019</v>
      </c>
      <c r="D7691" s="11" t="s">
        <v>115</v>
      </c>
      <c r="E7691" s="82" t="s">
        <v>116</v>
      </c>
      <c r="F7691" s="36" t="s">
        <v>253</v>
      </c>
      <c r="G7691" s="82" t="s">
        <v>10334</v>
      </c>
      <c r="H7691" s="82" t="s">
        <v>10335</v>
      </c>
      <c r="I7691" s="87">
        <v>7</v>
      </c>
      <c r="J7691" s="21">
        <v>13</v>
      </c>
      <c r="K7691" s="87">
        <v>0</v>
      </c>
      <c r="L7691" s="87">
        <v>0</v>
      </c>
      <c r="M7691" s="87">
        <v>0</v>
      </c>
      <c r="N7691" s="25">
        <v>0</v>
      </c>
      <c r="O7691" s="32">
        <v>6.4910000000000009E-2</v>
      </c>
      <c r="P7691" s="82" t="s">
        <v>99</v>
      </c>
    </row>
    <row r="7692" spans="1:16" ht="60" x14ac:dyDescent="0.25">
      <c r="A7692" s="19">
        <v>43754</v>
      </c>
      <c r="B7692" s="19">
        <v>43754</v>
      </c>
      <c r="C7692" s="82">
        <v>2019</v>
      </c>
      <c r="D7692" s="11" t="s">
        <v>115</v>
      </c>
      <c r="E7692" s="82" t="s">
        <v>116</v>
      </c>
      <c r="F7692" s="36" t="s">
        <v>62</v>
      </c>
      <c r="G7692" s="82" t="s">
        <v>1731</v>
      </c>
      <c r="H7692" s="82" t="s">
        <v>10336</v>
      </c>
      <c r="I7692" s="87">
        <v>2</v>
      </c>
      <c r="J7692" s="21">
        <v>8</v>
      </c>
      <c r="K7692" s="87">
        <v>0</v>
      </c>
      <c r="L7692" s="87">
        <v>0</v>
      </c>
      <c r="M7692" s="87">
        <v>0</v>
      </c>
      <c r="N7692" s="25">
        <v>0</v>
      </c>
      <c r="O7692" s="32">
        <v>0.72006000000000003</v>
      </c>
      <c r="P7692" s="82" t="s">
        <v>99</v>
      </c>
    </row>
    <row r="7693" spans="1:16" ht="24" x14ac:dyDescent="0.25">
      <c r="A7693" s="19">
        <v>43754</v>
      </c>
      <c r="B7693" s="19">
        <v>43755</v>
      </c>
      <c r="C7693" s="82">
        <v>2019</v>
      </c>
      <c r="D7693" s="82" t="s">
        <v>34</v>
      </c>
      <c r="E7693" s="82" t="s">
        <v>35</v>
      </c>
      <c r="F7693" s="36" t="s">
        <v>92</v>
      </c>
      <c r="G7693" s="82"/>
      <c r="H7693" s="82" t="s">
        <v>10337</v>
      </c>
      <c r="I7693" s="87">
        <v>0</v>
      </c>
      <c r="J7693" s="21">
        <v>0</v>
      </c>
      <c r="K7693" s="87">
        <v>0</v>
      </c>
      <c r="L7693" s="87">
        <v>0</v>
      </c>
      <c r="M7693" s="87">
        <v>0</v>
      </c>
      <c r="N7693" s="25">
        <v>0</v>
      </c>
      <c r="O7693" s="32">
        <v>20.157866086400002</v>
      </c>
      <c r="P7693" s="82" t="s">
        <v>298</v>
      </c>
    </row>
    <row r="7694" spans="1:16" ht="72" x14ac:dyDescent="0.25">
      <c r="A7694" s="19">
        <v>43755</v>
      </c>
      <c r="B7694" s="19">
        <v>43755</v>
      </c>
      <c r="C7694" s="82">
        <v>2019</v>
      </c>
      <c r="D7694" s="11" t="s">
        <v>115</v>
      </c>
      <c r="E7694" s="82" t="s">
        <v>116</v>
      </c>
      <c r="F7694" s="36" t="s">
        <v>51</v>
      </c>
      <c r="G7694" s="82" t="s">
        <v>248</v>
      </c>
      <c r="H7694" s="82" t="s">
        <v>10338</v>
      </c>
      <c r="I7694" s="87">
        <v>0</v>
      </c>
      <c r="J7694" s="21">
        <v>12</v>
      </c>
      <c r="K7694" s="87">
        <v>0</v>
      </c>
      <c r="L7694" s="87">
        <v>0</v>
      </c>
      <c r="M7694" s="87">
        <v>0</v>
      </c>
      <c r="N7694" s="25">
        <v>0</v>
      </c>
      <c r="O7694" s="32">
        <v>0.18330170000000001</v>
      </c>
      <c r="P7694" s="82" t="s">
        <v>99</v>
      </c>
    </row>
    <row r="7695" spans="1:16" ht="60" x14ac:dyDescent="0.25">
      <c r="A7695" s="19">
        <v>43758</v>
      </c>
      <c r="B7695" s="19">
        <v>43758</v>
      </c>
      <c r="C7695" s="82">
        <v>2019</v>
      </c>
      <c r="D7695" s="82" t="s">
        <v>115</v>
      </c>
      <c r="E7695" s="82" t="s">
        <v>116</v>
      </c>
      <c r="F7695" s="82" t="s">
        <v>44</v>
      </c>
      <c r="G7695" s="82" t="s">
        <v>8842</v>
      </c>
      <c r="H7695" s="82" t="s">
        <v>10339</v>
      </c>
      <c r="I7695" s="87">
        <v>2</v>
      </c>
      <c r="J7695" s="21">
        <v>2</v>
      </c>
      <c r="K7695" s="87">
        <v>0</v>
      </c>
      <c r="L7695" s="87">
        <v>0</v>
      </c>
      <c r="M7695" s="87">
        <v>0</v>
      </c>
      <c r="N7695" s="25">
        <v>0</v>
      </c>
      <c r="O7695" s="32">
        <v>4.93897570761753</v>
      </c>
      <c r="P7695" s="82" t="s">
        <v>99</v>
      </c>
    </row>
    <row r="7696" spans="1:16" ht="72" x14ac:dyDescent="0.25">
      <c r="A7696" s="19">
        <v>43759</v>
      </c>
      <c r="B7696" s="19">
        <v>43759</v>
      </c>
      <c r="C7696" s="82">
        <v>2019</v>
      </c>
      <c r="D7696" s="82" t="s">
        <v>13</v>
      </c>
      <c r="E7696" s="82" t="s">
        <v>149</v>
      </c>
      <c r="F7696" s="36" t="s">
        <v>21</v>
      </c>
      <c r="G7696" s="82" t="s">
        <v>3808</v>
      </c>
      <c r="H7696" s="82" t="s">
        <v>10340</v>
      </c>
      <c r="I7696" s="87">
        <v>0</v>
      </c>
      <c r="J7696" s="21">
        <v>1830</v>
      </c>
      <c r="K7696" s="87">
        <v>0</v>
      </c>
      <c r="L7696" s="87">
        <v>0</v>
      </c>
      <c r="M7696" s="87">
        <v>0</v>
      </c>
      <c r="N7696" s="25">
        <v>0</v>
      </c>
      <c r="O7696" s="32">
        <v>9.5E-4</v>
      </c>
      <c r="P7696" s="82" t="s">
        <v>99</v>
      </c>
    </row>
    <row r="7697" spans="1:16" ht="60" x14ac:dyDescent="0.25">
      <c r="A7697" s="19">
        <v>43759</v>
      </c>
      <c r="B7697" s="19">
        <v>43759</v>
      </c>
      <c r="C7697" s="82">
        <v>2019</v>
      </c>
      <c r="D7697" s="11" t="s">
        <v>109</v>
      </c>
      <c r="E7697" s="82" t="s">
        <v>146</v>
      </c>
      <c r="F7697" s="82" t="s">
        <v>69</v>
      </c>
      <c r="G7697" s="82" t="s">
        <v>1176</v>
      </c>
      <c r="H7697" s="82" t="s">
        <v>10341</v>
      </c>
      <c r="I7697" s="87">
        <v>0</v>
      </c>
      <c r="J7697" s="21">
        <v>36</v>
      </c>
      <c r="K7697" s="87">
        <v>0</v>
      </c>
      <c r="L7697" s="87">
        <v>0</v>
      </c>
      <c r="M7697" s="87">
        <v>0</v>
      </c>
      <c r="N7697" s="25">
        <v>0</v>
      </c>
      <c r="O7697" s="32">
        <v>2.5740000000000002E-2</v>
      </c>
      <c r="P7697" s="82" t="s">
        <v>99</v>
      </c>
    </row>
    <row r="7698" spans="1:16" ht="84" x14ac:dyDescent="0.25">
      <c r="A7698" s="19">
        <v>43760</v>
      </c>
      <c r="B7698" s="19">
        <v>43760</v>
      </c>
      <c r="C7698" s="82">
        <v>2019</v>
      </c>
      <c r="D7698" s="11" t="s">
        <v>13</v>
      </c>
      <c r="E7698" s="82" t="s">
        <v>112</v>
      </c>
      <c r="F7698" s="36" t="s">
        <v>59</v>
      </c>
      <c r="G7698" s="82" t="s">
        <v>9341</v>
      </c>
      <c r="H7698" s="82" t="s">
        <v>10342</v>
      </c>
      <c r="I7698" s="87">
        <v>0</v>
      </c>
      <c r="J7698" s="21">
        <v>12</v>
      </c>
      <c r="K7698" s="87">
        <v>4</v>
      </c>
      <c r="L7698" s="87">
        <v>0</v>
      </c>
      <c r="M7698" s="87">
        <v>0</v>
      </c>
      <c r="N7698" s="25">
        <v>0</v>
      </c>
      <c r="O7698" s="32">
        <v>0.49719999999999998</v>
      </c>
      <c r="P7698" s="82" t="s">
        <v>99</v>
      </c>
    </row>
    <row r="7699" spans="1:16" ht="60" x14ac:dyDescent="0.25">
      <c r="A7699" s="19">
        <v>43761</v>
      </c>
      <c r="B7699" s="19">
        <v>43761</v>
      </c>
      <c r="C7699" s="82">
        <v>2019</v>
      </c>
      <c r="D7699" s="11" t="s">
        <v>13</v>
      </c>
      <c r="E7699" s="82" t="s">
        <v>112</v>
      </c>
      <c r="F7699" s="36" t="s">
        <v>51</v>
      </c>
      <c r="G7699" s="82" t="s">
        <v>2459</v>
      </c>
      <c r="H7699" s="82" t="s">
        <v>10343</v>
      </c>
      <c r="I7699" s="87">
        <v>2</v>
      </c>
      <c r="J7699" s="21">
        <v>8</v>
      </c>
      <c r="K7699" s="87">
        <v>0</v>
      </c>
      <c r="L7699" s="87">
        <v>0</v>
      </c>
      <c r="M7699" s="87">
        <v>0</v>
      </c>
      <c r="N7699" s="25">
        <v>0</v>
      </c>
      <c r="O7699" s="32">
        <v>5.7136200000000005E-2</v>
      </c>
      <c r="P7699" s="82" t="s">
        <v>99</v>
      </c>
    </row>
    <row r="7700" spans="1:16" x14ac:dyDescent="0.25">
      <c r="A7700" s="19">
        <v>43761</v>
      </c>
      <c r="B7700" s="19">
        <v>43761</v>
      </c>
      <c r="C7700" s="82">
        <v>2019</v>
      </c>
      <c r="D7700" s="82" t="s">
        <v>34</v>
      </c>
      <c r="E7700" s="82" t="s">
        <v>35</v>
      </c>
      <c r="F7700" s="36" t="s">
        <v>69</v>
      </c>
      <c r="G7700" s="82"/>
      <c r="H7700" s="82" t="s">
        <v>10344</v>
      </c>
      <c r="I7700" s="87">
        <v>0</v>
      </c>
      <c r="J7700" s="21">
        <v>0</v>
      </c>
      <c r="K7700" s="87">
        <v>0</v>
      </c>
      <c r="L7700" s="87">
        <v>0</v>
      </c>
      <c r="M7700" s="87">
        <v>0</v>
      </c>
      <c r="N7700" s="25">
        <v>0</v>
      </c>
      <c r="O7700" s="32">
        <v>11.706338971799999</v>
      </c>
      <c r="P7700" s="82" t="s">
        <v>298</v>
      </c>
    </row>
    <row r="7701" spans="1:16" ht="240" x14ac:dyDescent="0.25">
      <c r="A7701" s="19">
        <v>43763</v>
      </c>
      <c r="B7701" s="19">
        <v>43763</v>
      </c>
      <c r="C7701" s="82">
        <v>2019</v>
      </c>
      <c r="D7701" s="82" t="s">
        <v>13</v>
      </c>
      <c r="E7701" s="82" t="s">
        <v>14</v>
      </c>
      <c r="F7701" s="36" t="s">
        <v>28</v>
      </c>
      <c r="G7701" s="82" t="s">
        <v>10345</v>
      </c>
      <c r="H7701" s="82" t="s">
        <v>10346</v>
      </c>
      <c r="I7701" s="87">
        <v>4</v>
      </c>
      <c r="J7701" s="21">
        <v>121</v>
      </c>
      <c r="K7701" s="87">
        <v>129</v>
      </c>
      <c r="L7701" s="87">
        <v>0</v>
      </c>
      <c r="M7701" s="87">
        <v>0</v>
      </c>
      <c r="N7701" s="25">
        <v>0</v>
      </c>
      <c r="O7701" s="32">
        <v>96.947316639999997</v>
      </c>
      <c r="P7701" s="82" t="s">
        <v>10347</v>
      </c>
    </row>
    <row r="7702" spans="1:16" ht="96" x14ac:dyDescent="0.25">
      <c r="A7702" s="19">
        <v>43763</v>
      </c>
      <c r="B7702" s="19">
        <v>43763</v>
      </c>
      <c r="C7702" s="82">
        <v>2019</v>
      </c>
      <c r="D7702" s="11" t="s">
        <v>115</v>
      </c>
      <c r="E7702" s="82" t="s">
        <v>116</v>
      </c>
      <c r="F7702" s="36" t="s">
        <v>55</v>
      </c>
      <c r="G7702" s="82" t="s">
        <v>9940</v>
      </c>
      <c r="H7702" s="82" t="s">
        <v>10348</v>
      </c>
      <c r="I7702" s="87">
        <v>0</v>
      </c>
      <c r="J7702" s="21">
        <v>26</v>
      </c>
      <c r="K7702" s="87">
        <v>0</v>
      </c>
      <c r="L7702" s="87">
        <v>0</v>
      </c>
      <c r="M7702" s="87">
        <v>0</v>
      </c>
      <c r="N7702" s="25">
        <v>0</v>
      </c>
      <c r="O7702" s="32">
        <v>0.19104033837209305</v>
      </c>
      <c r="P7702" s="82" t="s">
        <v>99</v>
      </c>
    </row>
    <row r="7703" spans="1:16" ht="60" x14ac:dyDescent="0.25">
      <c r="A7703" s="19">
        <v>43763</v>
      </c>
      <c r="B7703" s="19">
        <v>43764</v>
      </c>
      <c r="C7703" s="82">
        <v>2019</v>
      </c>
      <c r="D7703" s="82" t="s">
        <v>34</v>
      </c>
      <c r="E7703" s="82" t="s">
        <v>35</v>
      </c>
      <c r="F7703" s="36" t="s">
        <v>36</v>
      </c>
      <c r="G7703" s="82" t="s">
        <v>10349</v>
      </c>
      <c r="H7703" s="82" t="s">
        <v>10350</v>
      </c>
      <c r="I7703" s="87">
        <v>0</v>
      </c>
      <c r="J7703" s="21">
        <v>140</v>
      </c>
      <c r="K7703" s="87">
        <v>35</v>
      </c>
      <c r="L7703" s="87">
        <v>0</v>
      </c>
      <c r="M7703" s="87">
        <v>0</v>
      </c>
      <c r="N7703" s="25">
        <v>0</v>
      </c>
      <c r="O7703" s="32">
        <v>4.0425000000000003E-2</v>
      </c>
      <c r="P7703" s="82" t="s">
        <v>99</v>
      </c>
    </row>
    <row r="7704" spans="1:16" ht="144" x14ac:dyDescent="0.25">
      <c r="A7704" s="19">
        <v>43764</v>
      </c>
      <c r="B7704" s="19">
        <v>43764</v>
      </c>
      <c r="C7704" s="82">
        <v>2019</v>
      </c>
      <c r="D7704" s="11" t="s">
        <v>34</v>
      </c>
      <c r="E7704" s="82" t="s">
        <v>35</v>
      </c>
      <c r="F7704" s="36" t="s">
        <v>55</v>
      </c>
      <c r="G7704" s="82" t="s">
        <v>5230</v>
      </c>
      <c r="H7704" s="82" t="s">
        <v>10351</v>
      </c>
      <c r="I7704" s="87">
        <v>0</v>
      </c>
      <c r="J7704" s="21">
        <v>24</v>
      </c>
      <c r="K7704" s="87">
        <v>4</v>
      </c>
      <c r="L7704" s="87">
        <v>0</v>
      </c>
      <c r="M7704" s="87">
        <v>0</v>
      </c>
      <c r="N7704" s="25">
        <v>0</v>
      </c>
      <c r="O7704" s="32">
        <v>0.15176810000000002</v>
      </c>
      <c r="P7704" s="82" t="s">
        <v>99</v>
      </c>
    </row>
    <row r="7705" spans="1:16" ht="84" x14ac:dyDescent="0.25">
      <c r="A7705" s="19">
        <v>43764</v>
      </c>
      <c r="B7705" s="19">
        <v>43764</v>
      </c>
      <c r="C7705" s="82">
        <v>2019</v>
      </c>
      <c r="D7705" s="11" t="s">
        <v>13</v>
      </c>
      <c r="E7705" s="82" t="s">
        <v>112</v>
      </c>
      <c r="F7705" s="36" t="s">
        <v>165</v>
      </c>
      <c r="G7705" s="82" t="s">
        <v>3544</v>
      </c>
      <c r="H7705" s="82" t="s">
        <v>10352</v>
      </c>
      <c r="I7705" s="87">
        <v>0</v>
      </c>
      <c r="J7705" s="21">
        <v>607</v>
      </c>
      <c r="K7705" s="87">
        <v>1</v>
      </c>
      <c r="L7705" s="87">
        <v>0</v>
      </c>
      <c r="M7705" s="87">
        <v>0</v>
      </c>
      <c r="N7705" s="25">
        <v>0</v>
      </c>
      <c r="O7705" s="32">
        <v>6.0500000000000007E-3</v>
      </c>
      <c r="P7705" s="82" t="s">
        <v>99</v>
      </c>
    </row>
    <row r="7706" spans="1:16" ht="132" x14ac:dyDescent="0.25">
      <c r="A7706" s="19">
        <v>43763</v>
      </c>
      <c r="B7706" s="19">
        <v>43764</v>
      </c>
      <c r="C7706" s="82">
        <v>2019</v>
      </c>
      <c r="D7706" s="11" t="s">
        <v>34</v>
      </c>
      <c r="E7706" s="82" t="s">
        <v>35</v>
      </c>
      <c r="F7706" s="82" t="s">
        <v>162</v>
      </c>
      <c r="G7706" s="82" t="s">
        <v>10353</v>
      </c>
      <c r="H7706" s="82" t="s">
        <v>10354</v>
      </c>
      <c r="I7706" s="87">
        <v>0</v>
      </c>
      <c r="J7706" s="21">
        <v>400</v>
      </c>
      <c r="K7706" s="87">
        <v>100</v>
      </c>
      <c r="L7706" s="87">
        <v>0</v>
      </c>
      <c r="M7706" s="87">
        <v>0</v>
      </c>
      <c r="N7706" s="25">
        <v>0</v>
      </c>
      <c r="O7706" s="32">
        <v>1.9655721799999999</v>
      </c>
      <c r="P7706" s="82" t="s">
        <v>4834</v>
      </c>
    </row>
    <row r="7707" spans="1:16" ht="108" x14ac:dyDescent="0.25">
      <c r="A7707" s="19">
        <v>43766</v>
      </c>
      <c r="B7707" s="19">
        <v>43766</v>
      </c>
      <c r="C7707" s="82">
        <v>2019</v>
      </c>
      <c r="D7707" s="82" t="s">
        <v>115</v>
      </c>
      <c r="E7707" s="82" t="s">
        <v>116</v>
      </c>
      <c r="F7707" s="36" t="s">
        <v>598</v>
      </c>
      <c r="G7707" s="82" t="s">
        <v>1246</v>
      </c>
      <c r="H7707" s="82" t="s">
        <v>10355</v>
      </c>
      <c r="I7707" s="87">
        <v>3</v>
      </c>
      <c r="J7707" s="21">
        <v>4</v>
      </c>
      <c r="K7707" s="87">
        <v>0</v>
      </c>
      <c r="L7707" s="87">
        <v>0</v>
      </c>
      <c r="M7707" s="87">
        <v>0</v>
      </c>
      <c r="N7707" s="25">
        <v>0</v>
      </c>
      <c r="O7707" s="32">
        <v>0.61727810000000005</v>
      </c>
      <c r="P7707" s="82" t="s">
        <v>99</v>
      </c>
    </row>
    <row r="7708" spans="1:16" ht="60" x14ac:dyDescent="0.25">
      <c r="A7708" s="19">
        <v>43766</v>
      </c>
      <c r="B7708" s="19">
        <v>43766</v>
      </c>
      <c r="C7708" s="82">
        <v>2019</v>
      </c>
      <c r="D7708" s="82" t="s">
        <v>115</v>
      </c>
      <c r="E7708" s="82" t="s">
        <v>116</v>
      </c>
      <c r="F7708" s="36" t="s">
        <v>51</v>
      </c>
      <c r="G7708" s="82" t="s">
        <v>9259</v>
      </c>
      <c r="H7708" s="82" t="s">
        <v>10356</v>
      </c>
      <c r="I7708" s="87">
        <v>0</v>
      </c>
      <c r="J7708" s="21">
        <v>11</v>
      </c>
      <c r="K7708" s="87">
        <v>0</v>
      </c>
      <c r="L7708" s="87">
        <v>0</v>
      </c>
      <c r="M7708" s="87">
        <v>0</v>
      </c>
      <c r="N7708" s="25">
        <v>0</v>
      </c>
      <c r="O7708" s="32">
        <v>4.2996339999999994E-2</v>
      </c>
      <c r="P7708" s="82" t="s">
        <v>99</v>
      </c>
    </row>
    <row r="7709" spans="1:16" ht="48" x14ac:dyDescent="0.25">
      <c r="A7709" s="19">
        <v>43766</v>
      </c>
      <c r="B7709" s="19">
        <v>43766</v>
      </c>
      <c r="C7709" s="82">
        <v>2019</v>
      </c>
      <c r="D7709" s="82" t="s">
        <v>34</v>
      </c>
      <c r="E7709" s="82" t="s">
        <v>35</v>
      </c>
      <c r="F7709" s="36" t="s">
        <v>100</v>
      </c>
      <c r="G7709" s="82" t="s">
        <v>10357</v>
      </c>
      <c r="H7709" s="82" t="s">
        <v>10358</v>
      </c>
      <c r="I7709" s="87">
        <v>0</v>
      </c>
      <c r="J7709" s="21">
        <v>45</v>
      </c>
      <c r="K7709" s="87">
        <v>11</v>
      </c>
      <c r="L7709" s="87">
        <v>0</v>
      </c>
      <c r="M7709" s="87">
        <v>0</v>
      </c>
      <c r="N7709" s="25">
        <v>0</v>
      </c>
      <c r="O7709" s="32">
        <v>1.2704999999999999E-2</v>
      </c>
      <c r="P7709" s="82" t="s">
        <v>99</v>
      </c>
    </row>
    <row r="7710" spans="1:16" ht="324" x14ac:dyDescent="0.25">
      <c r="A7710" s="19">
        <v>43766</v>
      </c>
      <c r="B7710" s="19">
        <v>43767</v>
      </c>
      <c r="C7710" s="82">
        <v>2019</v>
      </c>
      <c r="D7710" s="82" t="s">
        <v>34</v>
      </c>
      <c r="E7710" s="82" t="s">
        <v>35</v>
      </c>
      <c r="F7710" s="36" t="s">
        <v>26</v>
      </c>
      <c r="G7710" s="82" t="s">
        <v>237</v>
      </c>
      <c r="H7710" s="82" t="s">
        <v>10359</v>
      </c>
      <c r="I7710" s="87">
        <v>0</v>
      </c>
      <c r="J7710" s="21">
        <v>232</v>
      </c>
      <c r="K7710" s="87">
        <v>58</v>
      </c>
      <c r="L7710" s="87">
        <v>1</v>
      </c>
      <c r="M7710" s="87">
        <v>0</v>
      </c>
      <c r="N7710" s="25">
        <v>0</v>
      </c>
      <c r="O7710" s="32">
        <v>3.9115670000000007</v>
      </c>
      <c r="P7710" s="82" t="s">
        <v>99</v>
      </c>
    </row>
    <row r="7711" spans="1:16" ht="72" x14ac:dyDescent="0.25">
      <c r="A7711" s="19">
        <v>43765</v>
      </c>
      <c r="B7711" s="19">
        <v>43767</v>
      </c>
      <c r="C7711" s="82">
        <v>2019</v>
      </c>
      <c r="D7711" s="82" t="s">
        <v>34</v>
      </c>
      <c r="E7711" s="82" t="s">
        <v>35</v>
      </c>
      <c r="F7711" s="36" t="s">
        <v>162</v>
      </c>
      <c r="G7711" s="82" t="s">
        <v>3003</v>
      </c>
      <c r="H7711" s="82" t="s">
        <v>10360</v>
      </c>
      <c r="I7711" s="87">
        <v>2</v>
      </c>
      <c r="J7711" s="21">
        <v>2</v>
      </c>
      <c r="K7711" s="87">
        <v>0</v>
      </c>
      <c r="L7711" s="87">
        <v>0</v>
      </c>
      <c r="M7711" s="87">
        <v>0</v>
      </c>
      <c r="N7711" s="25">
        <v>0</v>
      </c>
      <c r="O7711" s="32">
        <v>0</v>
      </c>
      <c r="P7711" s="82" t="s">
        <v>99</v>
      </c>
    </row>
    <row r="7712" spans="1:16" ht="72" x14ac:dyDescent="0.25">
      <c r="A7712" s="19">
        <v>43768</v>
      </c>
      <c r="B7712" s="19">
        <v>43768</v>
      </c>
      <c r="C7712" s="82">
        <v>2019</v>
      </c>
      <c r="D7712" s="82" t="s">
        <v>13</v>
      </c>
      <c r="E7712" s="11" t="s">
        <v>125</v>
      </c>
      <c r="F7712" s="36" t="s">
        <v>162</v>
      </c>
      <c r="G7712" s="82" t="s">
        <v>1224</v>
      </c>
      <c r="H7712" s="82" t="s">
        <v>10361</v>
      </c>
      <c r="I7712" s="87">
        <v>0</v>
      </c>
      <c r="J7712" s="21">
        <v>604</v>
      </c>
      <c r="K7712" s="87">
        <v>0</v>
      </c>
      <c r="L7712" s="87">
        <v>0</v>
      </c>
      <c r="M7712" s="87">
        <v>0</v>
      </c>
      <c r="N7712" s="25">
        <v>0</v>
      </c>
      <c r="O7712" s="32">
        <v>0.46668962352941179</v>
      </c>
      <c r="P7712" s="82" t="s">
        <v>99</v>
      </c>
    </row>
    <row r="7713" spans="1:16" ht="96" x14ac:dyDescent="0.25">
      <c r="A7713" s="19">
        <v>43768</v>
      </c>
      <c r="B7713" s="19">
        <v>43768</v>
      </c>
      <c r="C7713" s="82">
        <v>2019</v>
      </c>
      <c r="D7713" s="82" t="s">
        <v>13</v>
      </c>
      <c r="E7713" s="82" t="s">
        <v>112</v>
      </c>
      <c r="F7713" s="36" t="s">
        <v>47</v>
      </c>
      <c r="G7713" s="82" t="s">
        <v>629</v>
      </c>
      <c r="H7713" s="82" t="s">
        <v>10362</v>
      </c>
      <c r="I7713" s="87">
        <v>0</v>
      </c>
      <c r="J7713" s="21">
        <v>28</v>
      </c>
      <c r="K7713" s="87">
        <v>8</v>
      </c>
      <c r="L7713" s="87">
        <v>0</v>
      </c>
      <c r="M7713" s="87">
        <v>0</v>
      </c>
      <c r="N7713" s="25">
        <v>0</v>
      </c>
      <c r="O7713" s="32">
        <v>0.55517000000000005</v>
      </c>
      <c r="P7713" s="82" t="s">
        <v>99</v>
      </c>
    </row>
    <row r="7714" spans="1:16" ht="96" x14ac:dyDescent="0.25">
      <c r="A7714" s="19">
        <v>43769</v>
      </c>
      <c r="B7714" s="19">
        <v>43769</v>
      </c>
      <c r="C7714" s="82">
        <v>2019</v>
      </c>
      <c r="D7714" s="11" t="s">
        <v>34</v>
      </c>
      <c r="E7714" s="82" t="s">
        <v>35</v>
      </c>
      <c r="F7714" s="82" t="s">
        <v>162</v>
      </c>
      <c r="G7714" s="82" t="s">
        <v>162</v>
      </c>
      <c r="H7714" s="82" t="s">
        <v>10363</v>
      </c>
      <c r="I7714" s="87">
        <v>1</v>
      </c>
      <c r="J7714" s="21">
        <v>2</v>
      </c>
      <c r="K7714" s="87">
        <v>3</v>
      </c>
      <c r="L7714" s="87">
        <v>0</v>
      </c>
      <c r="M7714" s="87">
        <v>0</v>
      </c>
      <c r="N7714" s="25">
        <v>0</v>
      </c>
      <c r="O7714" s="32">
        <v>3.4650000000000002E-3</v>
      </c>
      <c r="P7714" s="82" t="s">
        <v>99</v>
      </c>
    </row>
    <row r="7715" spans="1:16" ht="60" x14ac:dyDescent="0.25">
      <c r="A7715" s="19">
        <v>43769</v>
      </c>
      <c r="B7715" s="19">
        <v>43769</v>
      </c>
      <c r="C7715" s="82">
        <v>2019</v>
      </c>
      <c r="D7715" s="82" t="s">
        <v>13</v>
      </c>
      <c r="E7715" s="82" t="s">
        <v>125</v>
      </c>
      <c r="F7715" s="36" t="s">
        <v>165</v>
      </c>
      <c r="G7715" s="82" t="s">
        <v>799</v>
      </c>
      <c r="H7715" s="82" t="s">
        <v>10364</v>
      </c>
      <c r="I7715" s="87">
        <v>0</v>
      </c>
      <c r="J7715" s="21">
        <v>15</v>
      </c>
      <c r="K7715" s="87">
        <v>0</v>
      </c>
      <c r="L7715" s="87">
        <v>0</v>
      </c>
      <c r="M7715" s="87">
        <v>0</v>
      </c>
      <c r="N7715" s="25">
        <v>0</v>
      </c>
      <c r="O7715" s="32">
        <v>7.9200000000000017E-3</v>
      </c>
      <c r="P7715" s="82" t="s">
        <v>99</v>
      </c>
    </row>
    <row r="7716" spans="1:16" ht="120" x14ac:dyDescent="0.25">
      <c r="A7716" s="19">
        <v>43770</v>
      </c>
      <c r="B7716" s="19">
        <v>43770</v>
      </c>
      <c r="C7716" s="82">
        <v>2019</v>
      </c>
      <c r="D7716" s="82" t="s">
        <v>34</v>
      </c>
      <c r="E7716" s="82" t="s">
        <v>35</v>
      </c>
      <c r="F7716" s="36" t="s">
        <v>75</v>
      </c>
      <c r="G7716" s="82" t="s">
        <v>9348</v>
      </c>
      <c r="H7716" s="82" t="s">
        <v>10365</v>
      </c>
      <c r="I7716" s="87">
        <v>0</v>
      </c>
      <c r="J7716" s="21">
        <v>20</v>
      </c>
      <c r="K7716" s="87">
        <v>3</v>
      </c>
      <c r="L7716" s="87">
        <v>0</v>
      </c>
      <c r="M7716" s="87">
        <v>1</v>
      </c>
      <c r="N7716" s="25">
        <v>0</v>
      </c>
      <c r="O7716" s="32">
        <v>8.3599999999999994E-3</v>
      </c>
      <c r="P7716" s="82" t="s">
        <v>99</v>
      </c>
    </row>
    <row r="7717" spans="1:16" ht="252" x14ac:dyDescent="0.25">
      <c r="A7717" s="19">
        <v>43771</v>
      </c>
      <c r="B7717" s="19">
        <v>43771</v>
      </c>
      <c r="C7717" s="82">
        <v>2019</v>
      </c>
      <c r="D7717" s="82" t="s">
        <v>34</v>
      </c>
      <c r="E7717" s="82" t="s">
        <v>35</v>
      </c>
      <c r="F7717" s="36" t="s">
        <v>162</v>
      </c>
      <c r="G7717" s="82" t="s">
        <v>10366</v>
      </c>
      <c r="H7717" s="82" t="s">
        <v>10367</v>
      </c>
      <c r="I7717" s="87">
        <v>3</v>
      </c>
      <c r="J7717" s="21">
        <v>18688</v>
      </c>
      <c r="K7717" s="87">
        <v>4374</v>
      </c>
      <c r="L7717" s="87">
        <v>20</v>
      </c>
      <c r="M7717" s="87">
        <v>0</v>
      </c>
      <c r="N7717" s="25">
        <v>0</v>
      </c>
      <c r="O7717" s="32">
        <v>12.861058400000003</v>
      </c>
      <c r="P7717" s="82" t="s">
        <v>4834</v>
      </c>
    </row>
    <row r="7718" spans="1:16" x14ac:dyDescent="0.25">
      <c r="A7718" s="19">
        <v>43771</v>
      </c>
      <c r="B7718" s="19">
        <v>43774</v>
      </c>
      <c r="C7718" s="82">
        <v>2019</v>
      </c>
      <c r="D7718" s="82" t="s">
        <v>34</v>
      </c>
      <c r="E7718" s="82" t="s">
        <v>35</v>
      </c>
      <c r="F7718" s="36" t="s">
        <v>162</v>
      </c>
      <c r="G7718" s="82"/>
      <c r="H7718" s="82" t="s">
        <v>10368</v>
      </c>
      <c r="I7718" s="87">
        <v>0</v>
      </c>
      <c r="J7718" s="21">
        <v>0</v>
      </c>
      <c r="K7718" s="87">
        <v>0</v>
      </c>
      <c r="L7718" s="87">
        <v>0</v>
      </c>
      <c r="M7718" s="87">
        <v>0</v>
      </c>
      <c r="N7718" s="25">
        <v>0</v>
      </c>
      <c r="O7718" s="32">
        <v>0.76480000000000004</v>
      </c>
      <c r="P7718" s="82" t="s">
        <v>298</v>
      </c>
    </row>
    <row r="7719" spans="1:16" ht="180" x14ac:dyDescent="0.25">
      <c r="A7719" s="19">
        <v>43772</v>
      </c>
      <c r="B7719" s="19">
        <v>43773</v>
      </c>
      <c r="C7719" s="82">
        <v>2019</v>
      </c>
      <c r="D7719" s="82" t="s">
        <v>34</v>
      </c>
      <c r="E7719" s="82" t="s">
        <v>35</v>
      </c>
      <c r="F7719" s="36" t="s">
        <v>598</v>
      </c>
      <c r="G7719" s="82" t="s">
        <v>10369</v>
      </c>
      <c r="H7719" s="82" t="s">
        <v>10370</v>
      </c>
      <c r="I7719" s="87">
        <v>0</v>
      </c>
      <c r="J7719" s="21">
        <v>10905</v>
      </c>
      <c r="K7719" s="87">
        <v>2361</v>
      </c>
      <c r="L7719" s="87">
        <v>0</v>
      </c>
      <c r="M7719" s="87">
        <v>0</v>
      </c>
      <c r="N7719" s="25">
        <v>0</v>
      </c>
      <c r="O7719" s="32">
        <v>2.7269549999999998</v>
      </c>
      <c r="P7719" s="82" t="s">
        <v>99</v>
      </c>
    </row>
    <row r="7720" spans="1:16" ht="72" x14ac:dyDescent="0.25">
      <c r="A7720" s="19">
        <v>43774</v>
      </c>
      <c r="B7720" s="19">
        <v>43774</v>
      </c>
      <c r="C7720" s="82">
        <v>2019</v>
      </c>
      <c r="D7720" s="82" t="s">
        <v>115</v>
      </c>
      <c r="E7720" s="11" t="s">
        <v>116</v>
      </c>
      <c r="F7720" s="82" t="s">
        <v>47</v>
      </c>
      <c r="G7720" s="82" t="s">
        <v>2297</v>
      </c>
      <c r="H7720" s="82" t="s">
        <v>10371</v>
      </c>
      <c r="I7720" s="87">
        <v>0</v>
      </c>
      <c r="J7720" s="21">
        <v>6</v>
      </c>
      <c r="K7720" s="87">
        <v>0</v>
      </c>
      <c r="L7720" s="87">
        <v>0</v>
      </c>
      <c r="M7720" s="87">
        <v>0</v>
      </c>
      <c r="N7720" s="25">
        <v>0</v>
      </c>
      <c r="O7720" s="32">
        <v>2.3973169999999999E-2</v>
      </c>
      <c r="P7720" s="82" t="s">
        <v>99</v>
      </c>
    </row>
    <row r="7721" spans="1:16" ht="96" x14ac:dyDescent="0.25">
      <c r="A7721" s="19">
        <v>43774</v>
      </c>
      <c r="B7721" s="19">
        <v>43774</v>
      </c>
      <c r="C7721" s="82">
        <v>2019</v>
      </c>
      <c r="D7721" s="82" t="s">
        <v>115</v>
      </c>
      <c r="E7721" s="82" t="s">
        <v>116</v>
      </c>
      <c r="F7721" s="36" t="s">
        <v>97</v>
      </c>
      <c r="G7721" s="82" t="s">
        <v>10372</v>
      </c>
      <c r="H7721" s="82" t="s">
        <v>10373</v>
      </c>
      <c r="I7721" s="87">
        <v>0</v>
      </c>
      <c r="J7721" s="21">
        <v>8</v>
      </c>
      <c r="K7721" s="87">
        <v>0</v>
      </c>
      <c r="L7721" s="87">
        <v>0</v>
      </c>
      <c r="M7721" s="87">
        <v>0</v>
      </c>
      <c r="N7721" s="25">
        <v>0</v>
      </c>
      <c r="O7721" s="32">
        <v>0.49378780000000005</v>
      </c>
      <c r="P7721" s="82" t="s">
        <v>99</v>
      </c>
    </row>
    <row r="7722" spans="1:16" ht="96" x14ac:dyDescent="0.25">
      <c r="A7722" s="19">
        <v>43774</v>
      </c>
      <c r="B7722" s="19">
        <v>43775</v>
      </c>
      <c r="C7722" s="82">
        <v>2019</v>
      </c>
      <c r="D7722" s="82" t="s">
        <v>115</v>
      </c>
      <c r="E7722" s="82" t="s">
        <v>116</v>
      </c>
      <c r="F7722" s="36" t="s">
        <v>15</v>
      </c>
      <c r="G7722" s="82" t="s">
        <v>6286</v>
      </c>
      <c r="H7722" s="82" t="s">
        <v>10374</v>
      </c>
      <c r="I7722" s="87">
        <v>1</v>
      </c>
      <c r="J7722" s="21">
        <v>6</v>
      </c>
      <c r="K7722" s="87">
        <v>0</v>
      </c>
      <c r="L7722" s="87">
        <v>0</v>
      </c>
      <c r="M7722" s="87">
        <v>0</v>
      </c>
      <c r="N7722" s="25">
        <v>0</v>
      </c>
      <c r="O7722" s="32">
        <v>0.35694999999999999</v>
      </c>
      <c r="P7722" s="82" t="s">
        <v>99</v>
      </c>
    </row>
    <row r="7723" spans="1:16" ht="72" x14ac:dyDescent="0.25">
      <c r="A7723" s="19">
        <v>43775</v>
      </c>
      <c r="B7723" s="19">
        <v>43775</v>
      </c>
      <c r="C7723" s="82">
        <v>2019</v>
      </c>
      <c r="D7723" s="82" t="s">
        <v>115</v>
      </c>
      <c r="E7723" s="82" t="s">
        <v>116</v>
      </c>
      <c r="F7723" s="36" t="s">
        <v>55</v>
      </c>
      <c r="G7723" s="82" t="s">
        <v>55</v>
      </c>
      <c r="H7723" s="82" t="s">
        <v>10375</v>
      </c>
      <c r="I7723" s="87">
        <v>0</v>
      </c>
      <c r="J7723" s="21">
        <v>8</v>
      </c>
      <c r="K7723" s="87">
        <v>0</v>
      </c>
      <c r="L7723" s="87">
        <v>0</v>
      </c>
      <c r="M7723" s="87">
        <v>0</v>
      </c>
      <c r="N7723" s="25">
        <v>0</v>
      </c>
      <c r="O7723" s="32">
        <v>1.2282666</v>
      </c>
      <c r="P7723" s="82" t="s">
        <v>99</v>
      </c>
    </row>
    <row r="7724" spans="1:16" ht="72" x14ac:dyDescent="0.25">
      <c r="A7724" s="19">
        <v>43777</v>
      </c>
      <c r="B7724" s="19">
        <v>43777</v>
      </c>
      <c r="C7724" s="82">
        <v>2019</v>
      </c>
      <c r="D7724" s="82" t="s">
        <v>115</v>
      </c>
      <c r="E7724" s="82" t="s">
        <v>116</v>
      </c>
      <c r="F7724" s="36" t="s">
        <v>26</v>
      </c>
      <c r="G7724" s="82" t="s">
        <v>1799</v>
      </c>
      <c r="H7724" s="82" t="s">
        <v>10376</v>
      </c>
      <c r="I7724" s="87">
        <v>2</v>
      </c>
      <c r="J7724" s="21">
        <v>2</v>
      </c>
      <c r="K7724" s="87">
        <v>0</v>
      </c>
      <c r="L7724" s="87">
        <v>0</v>
      </c>
      <c r="M7724" s="87">
        <v>0</v>
      </c>
      <c r="N7724" s="25">
        <v>0</v>
      </c>
      <c r="O7724" s="32">
        <v>4.93897570761753</v>
      </c>
      <c r="P7724" s="82" t="s">
        <v>99</v>
      </c>
    </row>
    <row r="7725" spans="1:16" ht="60" x14ac:dyDescent="0.25">
      <c r="A7725" s="19">
        <v>43783</v>
      </c>
      <c r="B7725" s="19">
        <v>43783</v>
      </c>
      <c r="C7725" s="82">
        <v>2019</v>
      </c>
      <c r="D7725" s="82" t="s">
        <v>115</v>
      </c>
      <c r="E7725" s="82" t="s">
        <v>352</v>
      </c>
      <c r="F7725" s="36" t="s">
        <v>19</v>
      </c>
      <c r="G7725" s="82" t="s">
        <v>1282</v>
      </c>
      <c r="H7725" s="82" t="s">
        <v>10377</v>
      </c>
      <c r="I7725" s="87">
        <v>0</v>
      </c>
      <c r="J7725" s="21">
        <v>13</v>
      </c>
      <c r="K7725" s="87">
        <v>0</v>
      </c>
      <c r="L7725" s="87">
        <v>0</v>
      </c>
      <c r="M7725" s="87">
        <v>0</v>
      </c>
      <c r="N7725" s="25">
        <v>0</v>
      </c>
      <c r="O7725" s="32">
        <v>1.2870000000000001E-2</v>
      </c>
      <c r="P7725" s="82" t="s">
        <v>99</v>
      </c>
    </row>
    <row r="7726" spans="1:16" ht="108" x14ac:dyDescent="0.25">
      <c r="A7726" s="19">
        <v>43784</v>
      </c>
      <c r="B7726" s="19">
        <v>43784</v>
      </c>
      <c r="C7726" s="82">
        <v>2019</v>
      </c>
      <c r="D7726" s="82" t="s">
        <v>13</v>
      </c>
      <c r="E7726" s="82" t="s">
        <v>112</v>
      </c>
      <c r="F7726" s="36" t="s">
        <v>165</v>
      </c>
      <c r="G7726" s="82" t="s">
        <v>8628</v>
      </c>
      <c r="H7726" s="82" t="s">
        <v>10378</v>
      </c>
      <c r="I7726" s="87">
        <v>0</v>
      </c>
      <c r="J7726" s="21">
        <v>163</v>
      </c>
      <c r="K7726" s="87">
        <v>2</v>
      </c>
      <c r="L7726" s="87">
        <v>0</v>
      </c>
      <c r="M7726" s="87">
        <v>0</v>
      </c>
      <c r="N7726" s="25">
        <v>1</v>
      </c>
      <c r="O7726" s="32">
        <v>0.26400000000000001</v>
      </c>
      <c r="P7726" s="82" t="s">
        <v>99</v>
      </c>
    </row>
    <row r="7727" spans="1:16" ht="60" x14ac:dyDescent="0.25">
      <c r="A7727" s="19">
        <v>43783</v>
      </c>
      <c r="B7727" s="19">
        <v>43784</v>
      </c>
      <c r="C7727" s="82">
        <v>2019</v>
      </c>
      <c r="D7727" s="82" t="s">
        <v>34</v>
      </c>
      <c r="E7727" s="82" t="s">
        <v>35</v>
      </c>
      <c r="F7727" s="36" t="s">
        <v>598</v>
      </c>
      <c r="G7727" s="82" t="s">
        <v>9038</v>
      </c>
      <c r="H7727" s="82" t="s">
        <v>10379</v>
      </c>
      <c r="I7727" s="87">
        <v>0</v>
      </c>
      <c r="J7727" s="21">
        <v>15688</v>
      </c>
      <c r="K7727" s="87">
        <v>3922</v>
      </c>
      <c r="L7727" s="87">
        <v>0</v>
      </c>
      <c r="M7727" s="87">
        <v>0</v>
      </c>
      <c r="N7727" s="25">
        <v>0</v>
      </c>
      <c r="O7727" s="32">
        <v>36.257340618800001</v>
      </c>
      <c r="P7727" s="82" t="s">
        <v>4834</v>
      </c>
    </row>
    <row r="7728" spans="1:16" ht="72" x14ac:dyDescent="0.25">
      <c r="A7728" s="19">
        <v>43786</v>
      </c>
      <c r="B7728" s="19">
        <v>43786</v>
      </c>
      <c r="C7728" s="82">
        <v>2019</v>
      </c>
      <c r="D7728" s="82" t="s">
        <v>115</v>
      </c>
      <c r="E7728" s="82" t="s">
        <v>116</v>
      </c>
      <c r="F7728" s="36" t="s">
        <v>51</v>
      </c>
      <c r="G7728" s="82" t="s">
        <v>1220</v>
      </c>
      <c r="H7728" s="82" t="s">
        <v>10380</v>
      </c>
      <c r="I7728" s="87">
        <v>1</v>
      </c>
      <c r="J7728" s="21">
        <v>7</v>
      </c>
      <c r="K7728" s="87">
        <v>0</v>
      </c>
      <c r="L7728" s="87">
        <v>0</v>
      </c>
      <c r="M7728" s="87">
        <v>0</v>
      </c>
      <c r="N7728" s="25">
        <v>0</v>
      </c>
      <c r="O7728" s="32">
        <v>0.18231170000000002</v>
      </c>
      <c r="P7728" s="82" t="s">
        <v>99</v>
      </c>
    </row>
    <row r="7729" spans="1:16" ht="84" x14ac:dyDescent="0.25">
      <c r="A7729" s="19">
        <v>43786</v>
      </c>
      <c r="B7729" s="19">
        <v>43787</v>
      </c>
      <c r="C7729" s="82">
        <v>2019</v>
      </c>
      <c r="D7729" s="82" t="s">
        <v>115</v>
      </c>
      <c r="E7729" s="82" t="s">
        <v>116</v>
      </c>
      <c r="F7729" s="36" t="s">
        <v>24</v>
      </c>
      <c r="G7729" s="82" t="s">
        <v>24</v>
      </c>
      <c r="H7729" s="82" t="s">
        <v>10381</v>
      </c>
      <c r="I7729" s="87">
        <v>0</v>
      </c>
      <c r="J7729" s="21">
        <v>6</v>
      </c>
      <c r="K7729" s="87">
        <v>0</v>
      </c>
      <c r="L7729" s="87">
        <v>0</v>
      </c>
      <c r="M7729" s="87">
        <v>0</v>
      </c>
      <c r="N7729" s="25">
        <v>0</v>
      </c>
      <c r="O7729" s="32">
        <v>0.20387170000000002</v>
      </c>
      <c r="P7729" s="82" t="s">
        <v>99</v>
      </c>
    </row>
    <row r="7730" spans="1:16" ht="84" x14ac:dyDescent="0.25">
      <c r="A7730" s="19">
        <v>43787</v>
      </c>
      <c r="B7730" s="19">
        <v>43787</v>
      </c>
      <c r="C7730" s="82">
        <v>2019</v>
      </c>
      <c r="D7730" s="11" t="s">
        <v>115</v>
      </c>
      <c r="E7730" s="82" t="s">
        <v>116</v>
      </c>
      <c r="F7730" s="36" t="s">
        <v>19</v>
      </c>
      <c r="G7730" s="82" t="s">
        <v>8849</v>
      </c>
      <c r="H7730" s="82" t="s">
        <v>10382</v>
      </c>
      <c r="I7730" s="87">
        <v>0</v>
      </c>
      <c r="J7730" s="21">
        <v>15</v>
      </c>
      <c r="K7730" s="87">
        <v>0</v>
      </c>
      <c r="L7730" s="87">
        <v>0</v>
      </c>
      <c r="M7730" s="87">
        <v>0</v>
      </c>
      <c r="N7730" s="25">
        <v>0</v>
      </c>
      <c r="O7730" s="32">
        <v>0.36623169999999999</v>
      </c>
      <c r="P7730" s="82" t="s">
        <v>99</v>
      </c>
    </row>
    <row r="7731" spans="1:16" ht="84" x14ac:dyDescent="0.25">
      <c r="A7731" s="19">
        <v>43787</v>
      </c>
      <c r="B7731" s="19">
        <v>43787</v>
      </c>
      <c r="C7731" s="82">
        <v>2019</v>
      </c>
      <c r="D7731" s="11" t="s">
        <v>115</v>
      </c>
      <c r="E7731" s="82" t="s">
        <v>116</v>
      </c>
      <c r="F7731" s="36" t="s">
        <v>51</v>
      </c>
      <c r="G7731" s="82" t="s">
        <v>2459</v>
      </c>
      <c r="H7731" s="82" t="s">
        <v>10383</v>
      </c>
      <c r="I7731" s="87">
        <v>0</v>
      </c>
      <c r="J7731" s="21">
        <v>10</v>
      </c>
      <c r="K7731" s="87">
        <v>0</v>
      </c>
      <c r="L7731" s="87">
        <v>0</v>
      </c>
      <c r="M7731" s="87">
        <v>0</v>
      </c>
      <c r="N7731" s="25">
        <v>0</v>
      </c>
      <c r="O7731" s="32">
        <v>0.36623169999999999</v>
      </c>
      <c r="P7731" s="82" t="s">
        <v>99</v>
      </c>
    </row>
    <row r="7732" spans="1:16" ht="204" x14ac:dyDescent="0.25">
      <c r="A7732" s="92">
        <v>43787</v>
      </c>
      <c r="B7732" s="92">
        <v>43787</v>
      </c>
      <c r="C7732" s="82">
        <v>2019</v>
      </c>
      <c r="D7732" s="11" t="s">
        <v>115</v>
      </c>
      <c r="E7732" s="36" t="s">
        <v>116</v>
      </c>
      <c r="F7732" s="36" t="s">
        <v>51</v>
      </c>
      <c r="G7732" s="36" t="s">
        <v>5902</v>
      </c>
      <c r="H7732" s="9" t="s">
        <v>10384</v>
      </c>
      <c r="I7732" s="87">
        <v>13</v>
      </c>
      <c r="J7732" s="21">
        <v>42</v>
      </c>
      <c r="K7732" s="87">
        <v>0</v>
      </c>
      <c r="L7732" s="87">
        <v>0</v>
      </c>
      <c r="M7732" s="87">
        <v>0</v>
      </c>
      <c r="N7732" s="39">
        <v>0</v>
      </c>
      <c r="O7732" s="32">
        <v>2.2707069</v>
      </c>
      <c r="P7732" s="56" t="s">
        <v>99</v>
      </c>
    </row>
    <row r="7733" spans="1:16" ht="60" x14ac:dyDescent="0.25">
      <c r="A7733" s="19">
        <v>43788</v>
      </c>
      <c r="B7733" s="19">
        <v>43788</v>
      </c>
      <c r="C7733" s="82">
        <v>2019</v>
      </c>
      <c r="D7733" s="11" t="s">
        <v>115</v>
      </c>
      <c r="E7733" s="82" t="s">
        <v>352</v>
      </c>
      <c r="F7733" s="36" t="s">
        <v>65</v>
      </c>
      <c r="G7733" s="82" t="s">
        <v>10385</v>
      </c>
      <c r="H7733" s="82" t="s">
        <v>10386</v>
      </c>
      <c r="I7733" s="87">
        <v>0</v>
      </c>
      <c r="J7733" s="21">
        <v>3</v>
      </c>
      <c r="K7733" s="87">
        <v>0</v>
      </c>
      <c r="L7733" s="87">
        <v>0</v>
      </c>
      <c r="M7733" s="87">
        <v>0</v>
      </c>
      <c r="N7733" s="25">
        <v>1</v>
      </c>
      <c r="O7733" s="32">
        <v>2.9700000000000004E-3</v>
      </c>
      <c r="P7733" s="82" t="s">
        <v>99</v>
      </c>
    </row>
    <row r="7734" spans="1:16" ht="96" x14ac:dyDescent="0.25">
      <c r="A7734" s="19">
        <v>43788</v>
      </c>
      <c r="B7734" s="19">
        <v>43788</v>
      </c>
      <c r="C7734" s="82">
        <v>2019</v>
      </c>
      <c r="D7734" s="82" t="s">
        <v>115</v>
      </c>
      <c r="E7734" s="82" t="s">
        <v>116</v>
      </c>
      <c r="F7734" s="36" t="s">
        <v>162</v>
      </c>
      <c r="G7734" s="82" t="s">
        <v>1241</v>
      </c>
      <c r="H7734" s="82" t="s">
        <v>10387</v>
      </c>
      <c r="I7734" s="87">
        <v>0</v>
      </c>
      <c r="J7734" s="21">
        <v>9</v>
      </c>
      <c r="K7734" s="87">
        <v>0</v>
      </c>
      <c r="L7734" s="87">
        <v>0</v>
      </c>
      <c r="M7734" s="87">
        <v>0</v>
      </c>
      <c r="N7734" s="25">
        <v>0</v>
      </c>
      <c r="O7734" s="32">
        <v>0.71808000000000005</v>
      </c>
      <c r="P7734" s="82" t="s">
        <v>99</v>
      </c>
    </row>
    <row r="7735" spans="1:16" ht="96" x14ac:dyDescent="0.25">
      <c r="A7735" s="19">
        <v>43790</v>
      </c>
      <c r="B7735" s="19">
        <v>43790</v>
      </c>
      <c r="C7735" s="82">
        <v>2019</v>
      </c>
      <c r="D7735" s="82" t="s">
        <v>13</v>
      </c>
      <c r="E7735" s="82" t="s">
        <v>149</v>
      </c>
      <c r="F7735" s="36" t="s">
        <v>62</v>
      </c>
      <c r="G7735" s="82" t="s">
        <v>9542</v>
      </c>
      <c r="H7735" s="82" t="s">
        <v>10388</v>
      </c>
      <c r="I7735" s="87">
        <v>0</v>
      </c>
      <c r="J7735" s="21">
        <v>1837</v>
      </c>
      <c r="K7735" s="87">
        <v>0</v>
      </c>
      <c r="L7735" s="87">
        <v>0</v>
      </c>
      <c r="M7735" s="87">
        <v>0</v>
      </c>
      <c r="N7735" s="25">
        <v>0</v>
      </c>
      <c r="O7735" s="32">
        <v>3.9600000000000008E-3</v>
      </c>
      <c r="P7735" s="82" t="s">
        <v>99</v>
      </c>
    </row>
    <row r="7736" spans="1:16" ht="120" x14ac:dyDescent="0.25">
      <c r="A7736" s="19">
        <v>43790</v>
      </c>
      <c r="B7736" s="19">
        <v>43791</v>
      </c>
      <c r="C7736" s="82">
        <v>2019</v>
      </c>
      <c r="D7736" s="82" t="s">
        <v>115</v>
      </c>
      <c r="E7736" s="82" t="s">
        <v>116</v>
      </c>
      <c r="F7736" s="82" t="s">
        <v>36</v>
      </c>
      <c r="G7736" s="82" t="s">
        <v>2483</v>
      </c>
      <c r="H7736" s="82" t="s">
        <v>10389</v>
      </c>
      <c r="I7736" s="87">
        <v>4</v>
      </c>
      <c r="J7736" s="21">
        <v>39</v>
      </c>
      <c r="K7736" s="87">
        <v>0</v>
      </c>
      <c r="L7736" s="87">
        <v>0</v>
      </c>
      <c r="M7736" s="87">
        <v>0</v>
      </c>
      <c r="N7736" s="25">
        <v>0</v>
      </c>
      <c r="O7736" s="32">
        <v>1.0474144999999999</v>
      </c>
      <c r="P7736" s="82" t="s">
        <v>99</v>
      </c>
    </row>
    <row r="7737" spans="1:16" ht="84" x14ac:dyDescent="0.25">
      <c r="A7737" s="19">
        <v>43791</v>
      </c>
      <c r="B7737" s="19">
        <v>43791</v>
      </c>
      <c r="C7737" s="82">
        <v>2019</v>
      </c>
      <c r="D7737" s="82" t="s">
        <v>115</v>
      </c>
      <c r="E7737" s="82" t="s">
        <v>116</v>
      </c>
      <c r="F7737" s="36" t="s">
        <v>97</v>
      </c>
      <c r="G7737" s="82" t="s">
        <v>1042</v>
      </c>
      <c r="H7737" s="82" t="s">
        <v>10390</v>
      </c>
      <c r="I7737" s="87">
        <v>1</v>
      </c>
      <c r="J7737" s="21">
        <v>12</v>
      </c>
      <c r="K7737" s="87">
        <v>0</v>
      </c>
      <c r="L7737" s="87">
        <v>0</v>
      </c>
      <c r="M7737" s="87">
        <v>0</v>
      </c>
      <c r="N7737" s="25">
        <v>0</v>
      </c>
      <c r="O7737" s="32">
        <v>0.31681604000000002</v>
      </c>
      <c r="P7737" s="82" t="s">
        <v>99</v>
      </c>
    </row>
    <row r="7738" spans="1:16" ht="60" x14ac:dyDescent="0.25">
      <c r="A7738" s="19">
        <v>43793</v>
      </c>
      <c r="B7738" s="19">
        <v>43793</v>
      </c>
      <c r="C7738" s="82">
        <v>2019</v>
      </c>
      <c r="D7738" s="11" t="s">
        <v>115</v>
      </c>
      <c r="E7738" s="82" t="s">
        <v>116</v>
      </c>
      <c r="F7738" s="36" t="s">
        <v>30</v>
      </c>
      <c r="G7738" s="82" t="s">
        <v>10391</v>
      </c>
      <c r="H7738" s="82" t="s">
        <v>10392</v>
      </c>
      <c r="I7738" s="87">
        <v>1</v>
      </c>
      <c r="J7738" s="21">
        <v>8</v>
      </c>
      <c r="K7738" s="87">
        <v>0</v>
      </c>
      <c r="L7738" s="87">
        <v>0</v>
      </c>
      <c r="M7738" s="87">
        <v>0</v>
      </c>
      <c r="N7738" s="25">
        <v>0</v>
      </c>
      <c r="O7738" s="32">
        <v>0.42299060000000005</v>
      </c>
      <c r="P7738" s="82" t="s">
        <v>99</v>
      </c>
    </row>
    <row r="7739" spans="1:16" ht="72" x14ac:dyDescent="0.25">
      <c r="A7739" s="19">
        <v>43793</v>
      </c>
      <c r="B7739" s="19">
        <v>43793</v>
      </c>
      <c r="C7739" s="82">
        <v>2019</v>
      </c>
      <c r="D7739" s="82" t="s">
        <v>115</v>
      </c>
      <c r="E7739" s="82" t="s">
        <v>116</v>
      </c>
      <c r="F7739" s="36" t="s">
        <v>78</v>
      </c>
      <c r="G7739" s="82" t="s">
        <v>78</v>
      </c>
      <c r="H7739" s="82" t="s">
        <v>10393</v>
      </c>
      <c r="I7739" s="87">
        <v>1</v>
      </c>
      <c r="J7739" s="21">
        <v>16</v>
      </c>
      <c r="K7739" s="87">
        <v>0</v>
      </c>
      <c r="L7739" s="87">
        <v>0</v>
      </c>
      <c r="M7739" s="87">
        <v>0</v>
      </c>
      <c r="N7739" s="25">
        <v>0</v>
      </c>
      <c r="O7739" s="32">
        <v>0.85696050000000001</v>
      </c>
      <c r="P7739" s="82" t="s">
        <v>99</v>
      </c>
    </row>
    <row r="7740" spans="1:16" ht="156" x14ac:dyDescent="0.25">
      <c r="A7740" s="19">
        <v>43793</v>
      </c>
      <c r="B7740" s="19">
        <v>43794</v>
      </c>
      <c r="C7740" s="82">
        <v>2019</v>
      </c>
      <c r="D7740" s="11" t="s">
        <v>115</v>
      </c>
      <c r="E7740" s="82" t="s">
        <v>116</v>
      </c>
      <c r="F7740" s="36" t="s">
        <v>253</v>
      </c>
      <c r="G7740" s="82" t="s">
        <v>10394</v>
      </c>
      <c r="H7740" s="82" t="s">
        <v>10395</v>
      </c>
      <c r="I7740" s="87">
        <v>2</v>
      </c>
      <c r="J7740" s="21">
        <v>3</v>
      </c>
      <c r="K7740" s="87">
        <v>0</v>
      </c>
      <c r="L7740" s="87">
        <v>0</v>
      </c>
      <c r="M7740" s="87">
        <v>0</v>
      </c>
      <c r="N7740" s="25">
        <v>0</v>
      </c>
      <c r="O7740" s="32">
        <v>1.8055400000000003E-2</v>
      </c>
      <c r="P7740" s="82" t="s">
        <v>99</v>
      </c>
    </row>
    <row r="7741" spans="1:16" ht="72" x14ac:dyDescent="0.25">
      <c r="A7741" s="19">
        <v>43796</v>
      </c>
      <c r="B7741" s="19">
        <v>43796</v>
      </c>
      <c r="C7741" s="82">
        <v>2019</v>
      </c>
      <c r="D7741" s="82" t="s">
        <v>13</v>
      </c>
      <c r="E7741" s="82" t="s">
        <v>112</v>
      </c>
      <c r="F7741" s="36" t="s">
        <v>165</v>
      </c>
      <c r="G7741" s="82" t="s">
        <v>1030</v>
      </c>
      <c r="H7741" s="82" t="s">
        <v>10396</v>
      </c>
      <c r="I7741" s="87">
        <v>0</v>
      </c>
      <c r="J7741" s="21">
        <v>32</v>
      </c>
      <c r="K7741" s="87">
        <v>1</v>
      </c>
      <c r="L7741" s="87">
        <v>0</v>
      </c>
      <c r="M7741" s="87">
        <v>0</v>
      </c>
      <c r="N7741" s="25">
        <v>0</v>
      </c>
      <c r="O7741" s="32">
        <v>0.13299</v>
      </c>
      <c r="P7741" s="82" t="s">
        <v>99</v>
      </c>
    </row>
    <row r="7742" spans="1:16" ht="84" x14ac:dyDescent="0.25">
      <c r="A7742" s="19">
        <v>43796</v>
      </c>
      <c r="B7742" s="19">
        <v>43796</v>
      </c>
      <c r="C7742" s="82">
        <v>2019</v>
      </c>
      <c r="D7742" s="82" t="s">
        <v>115</v>
      </c>
      <c r="E7742" s="82" t="s">
        <v>116</v>
      </c>
      <c r="F7742" s="36" t="s">
        <v>162</v>
      </c>
      <c r="G7742" s="82" t="s">
        <v>10397</v>
      </c>
      <c r="H7742" s="82" t="s">
        <v>10398</v>
      </c>
      <c r="I7742" s="87">
        <v>0</v>
      </c>
      <c r="J7742" s="21">
        <v>10</v>
      </c>
      <c r="K7742" s="87">
        <v>0</v>
      </c>
      <c r="L7742" s="87">
        <v>0</v>
      </c>
      <c r="M7742" s="87">
        <v>0</v>
      </c>
      <c r="N7742" s="25">
        <v>0</v>
      </c>
      <c r="O7742" s="32">
        <v>0.43331199999999997</v>
      </c>
      <c r="P7742" s="82" t="s">
        <v>99</v>
      </c>
    </row>
    <row r="7743" spans="1:16" ht="409.5" x14ac:dyDescent="0.25">
      <c r="A7743" s="19">
        <v>43797</v>
      </c>
      <c r="B7743" s="19">
        <v>43797</v>
      </c>
      <c r="C7743" s="82">
        <v>2019</v>
      </c>
      <c r="D7743" s="82" t="s">
        <v>34</v>
      </c>
      <c r="E7743" s="82" t="s">
        <v>35</v>
      </c>
      <c r="F7743" s="36" t="s">
        <v>24</v>
      </c>
      <c r="G7743" s="82" t="s">
        <v>10399</v>
      </c>
      <c r="H7743" s="82" t="s">
        <v>10400</v>
      </c>
      <c r="I7743" s="87">
        <v>0</v>
      </c>
      <c r="J7743" s="21">
        <v>1941</v>
      </c>
      <c r="K7743" s="87">
        <v>223</v>
      </c>
      <c r="L7743" s="87">
        <v>0</v>
      </c>
      <c r="M7743" s="87">
        <v>0</v>
      </c>
      <c r="N7743" s="25">
        <v>0</v>
      </c>
      <c r="O7743" s="32">
        <v>393.19275185280003</v>
      </c>
      <c r="P7743" s="82" t="s">
        <v>4834</v>
      </c>
    </row>
    <row r="7744" spans="1:16" ht="84" x14ac:dyDescent="0.25">
      <c r="A7744" s="19">
        <v>43796</v>
      </c>
      <c r="B7744" s="19">
        <v>43797</v>
      </c>
      <c r="C7744" s="82">
        <v>2019</v>
      </c>
      <c r="D7744" s="82" t="s">
        <v>34</v>
      </c>
      <c r="E7744" s="82" t="s">
        <v>35</v>
      </c>
      <c r="F7744" s="36" t="s">
        <v>21</v>
      </c>
      <c r="G7744" s="82" t="s">
        <v>10401</v>
      </c>
      <c r="H7744" s="82" t="s">
        <v>10402</v>
      </c>
      <c r="I7744" s="87">
        <v>0</v>
      </c>
      <c r="J7744" s="21">
        <v>7</v>
      </c>
      <c r="K7744" s="87">
        <v>0</v>
      </c>
      <c r="L7744" s="87">
        <v>0</v>
      </c>
      <c r="M7744" s="87">
        <v>0</v>
      </c>
      <c r="N7744" s="25">
        <v>0</v>
      </c>
      <c r="O7744" s="32">
        <v>162.06441247999999</v>
      </c>
      <c r="P7744" s="82" t="s">
        <v>4834</v>
      </c>
    </row>
    <row r="7745" spans="1:16" ht="48" x14ac:dyDescent="0.25">
      <c r="A7745" s="19">
        <v>43796</v>
      </c>
      <c r="B7745" s="19">
        <v>43798</v>
      </c>
      <c r="C7745" s="82">
        <v>2019</v>
      </c>
      <c r="D7745" s="82" t="s">
        <v>34</v>
      </c>
      <c r="E7745" s="82" t="s">
        <v>39</v>
      </c>
      <c r="F7745" s="36" t="s">
        <v>47</v>
      </c>
      <c r="G7745" s="82" t="s">
        <v>10403</v>
      </c>
      <c r="H7745" s="82" t="s">
        <v>10404</v>
      </c>
      <c r="I7745" s="87">
        <v>0</v>
      </c>
      <c r="J7745" s="21">
        <v>0</v>
      </c>
      <c r="K7745" s="87">
        <v>0</v>
      </c>
      <c r="L7745" s="87">
        <v>0</v>
      </c>
      <c r="M7745" s="87">
        <v>0</v>
      </c>
      <c r="N7745" s="25">
        <v>0</v>
      </c>
      <c r="O7745" s="32">
        <v>482.49742089999995</v>
      </c>
      <c r="P7745" s="82" t="s">
        <v>9808</v>
      </c>
    </row>
    <row r="7746" spans="1:16" ht="36" x14ac:dyDescent="0.25">
      <c r="A7746" s="19">
        <v>43796</v>
      </c>
      <c r="B7746" s="19"/>
      <c r="C7746" s="82">
        <v>2019</v>
      </c>
      <c r="D7746" s="82" t="s">
        <v>34</v>
      </c>
      <c r="E7746" s="82" t="s">
        <v>35</v>
      </c>
      <c r="F7746" s="36" t="s">
        <v>72</v>
      </c>
      <c r="G7746" s="82"/>
      <c r="H7746" s="82" t="s">
        <v>10405</v>
      </c>
      <c r="I7746" s="87">
        <v>0</v>
      </c>
      <c r="J7746" s="21">
        <v>0</v>
      </c>
      <c r="K7746" s="87">
        <v>0</v>
      </c>
      <c r="L7746" s="87">
        <v>0</v>
      </c>
      <c r="M7746" s="87">
        <v>0</v>
      </c>
      <c r="N7746" s="25">
        <v>0</v>
      </c>
      <c r="O7746" s="32">
        <v>13.098771390399998</v>
      </c>
      <c r="P7746" s="82" t="s">
        <v>298</v>
      </c>
    </row>
    <row r="7747" spans="1:16" ht="48" x14ac:dyDescent="0.25">
      <c r="A7747" s="19">
        <v>43797</v>
      </c>
      <c r="B7747" s="19">
        <v>43797</v>
      </c>
      <c r="C7747" s="82">
        <v>2019</v>
      </c>
      <c r="D7747" s="82" t="s">
        <v>34</v>
      </c>
      <c r="E7747" s="82" t="s">
        <v>35</v>
      </c>
      <c r="F7747" s="36" t="s">
        <v>59</v>
      </c>
      <c r="G7747" s="82" t="s">
        <v>9341</v>
      </c>
      <c r="H7747" s="82" t="s">
        <v>10406</v>
      </c>
      <c r="I7747" s="87">
        <v>0</v>
      </c>
      <c r="J7747" s="21">
        <v>600</v>
      </c>
      <c r="K7747" s="87">
        <v>150</v>
      </c>
      <c r="L7747" s="87">
        <v>0</v>
      </c>
      <c r="M7747" s="87">
        <v>0</v>
      </c>
      <c r="N7747" s="25">
        <v>0</v>
      </c>
      <c r="O7747" s="32">
        <v>1.7982083999999992</v>
      </c>
      <c r="P7747" s="82" t="s">
        <v>4834</v>
      </c>
    </row>
    <row r="7748" spans="1:16" ht="36" x14ac:dyDescent="0.25">
      <c r="A7748" s="19">
        <v>43798</v>
      </c>
      <c r="B7748" s="19">
        <v>43798</v>
      </c>
      <c r="C7748" s="82">
        <v>2019</v>
      </c>
      <c r="D7748" s="82" t="s">
        <v>13</v>
      </c>
      <c r="E7748" s="82" t="s">
        <v>125</v>
      </c>
      <c r="F7748" s="36" t="s">
        <v>51</v>
      </c>
      <c r="G7748" s="82" t="s">
        <v>287</v>
      </c>
      <c r="H7748" s="82" t="s">
        <v>10407</v>
      </c>
      <c r="I7748" s="87">
        <v>3</v>
      </c>
      <c r="J7748" s="21">
        <v>3</v>
      </c>
      <c r="K7748" s="87">
        <v>0</v>
      </c>
      <c r="L7748" s="87">
        <v>0</v>
      </c>
      <c r="M7748" s="87">
        <v>0</v>
      </c>
      <c r="N7748" s="25">
        <v>0</v>
      </c>
      <c r="O7748" s="32">
        <v>0</v>
      </c>
      <c r="P7748" s="82" t="s">
        <v>99</v>
      </c>
    </row>
    <row r="7749" spans="1:16" ht="72" x14ac:dyDescent="0.25">
      <c r="A7749" s="19">
        <v>43799</v>
      </c>
      <c r="B7749" s="19">
        <v>43799</v>
      </c>
      <c r="C7749" s="82">
        <v>2019</v>
      </c>
      <c r="D7749" s="82" t="s">
        <v>115</v>
      </c>
      <c r="E7749" s="82" t="s">
        <v>116</v>
      </c>
      <c r="F7749" s="82" t="s">
        <v>15</v>
      </c>
      <c r="G7749" s="82" t="s">
        <v>5323</v>
      </c>
      <c r="H7749" s="82" t="s">
        <v>10408</v>
      </c>
      <c r="I7749" s="87">
        <v>0</v>
      </c>
      <c r="J7749" s="21">
        <v>8</v>
      </c>
      <c r="K7749" s="87">
        <v>0</v>
      </c>
      <c r="L7749" s="87">
        <v>0</v>
      </c>
      <c r="M7749" s="87">
        <v>0</v>
      </c>
      <c r="N7749" s="25">
        <v>0</v>
      </c>
      <c r="O7749" s="32">
        <v>0.2596637</v>
      </c>
      <c r="P7749" s="82" t="s">
        <v>99</v>
      </c>
    </row>
    <row r="7750" spans="1:16" ht="96" x14ac:dyDescent="0.25">
      <c r="A7750" s="19">
        <v>43799</v>
      </c>
      <c r="B7750" s="19">
        <v>43799</v>
      </c>
      <c r="C7750" s="82">
        <v>2019</v>
      </c>
      <c r="D7750" s="82" t="s">
        <v>115</v>
      </c>
      <c r="E7750" s="82" t="s">
        <v>116</v>
      </c>
      <c r="F7750" s="36" t="s">
        <v>100</v>
      </c>
      <c r="G7750" s="82" t="s">
        <v>9233</v>
      </c>
      <c r="H7750" s="82" t="s">
        <v>10409</v>
      </c>
      <c r="I7750" s="87">
        <v>5</v>
      </c>
      <c r="J7750" s="21">
        <v>15</v>
      </c>
      <c r="K7750" s="87">
        <v>0</v>
      </c>
      <c r="L7750" s="87">
        <v>0</v>
      </c>
      <c r="M7750" s="87">
        <v>0</v>
      </c>
      <c r="N7750" s="25">
        <v>0</v>
      </c>
      <c r="O7750" s="32">
        <v>1.1962820000000001</v>
      </c>
      <c r="P7750" s="82" t="s">
        <v>99</v>
      </c>
    </row>
    <row r="7751" spans="1:16" ht="72" x14ac:dyDescent="0.25">
      <c r="A7751" s="19">
        <v>43801</v>
      </c>
      <c r="B7751" s="19">
        <v>43801</v>
      </c>
      <c r="C7751" s="82">
        <v>2019</v>
      </c>
      <c r="D7751" s="82" t="s">
        <v>115</v>
      </c>
      <c r="E7751" s="82" t="s">
        <v>116</v>
      </c>
      <c r="F7751" s="36" t="s">
        <v>75</v>
      </c>
      <c r="G7751" s="82" t="s">
        <v>10410</v>
      </c>
      <c r="H7751" s="82" t="s">
        <v>10411</v>
      </c>
      <c r="I7751" s="87">
        <v>2</v>
      </c>
      <c r="J7751" s="21">
        <v>17</v>
      </c>
      <c r="K7751" s="87">
        <v>0</v>
      </c>
      <c r="L7751" s="87">
        <v>0</v>
      </c>
      <c r="M7751" s="87">
        <v>0</v>
      </c>
      <c r="N7751" s="25">
        <v>0</v>
      </c>
      <c r="O7751" s="32">
        <v>1.8460533837209303</v>
      </c>
      <c r="P7751" s="82" t="s">
        <v>99</v>
      </c>
    </row>
    <row r="7752" spans="1:16" ht="204" x14ac:dyDescent="0.25">
      <c r="A7752" s="19">
        <v>43801</v>
      </c>
      <c r="B7752" s="19">
        <v>43801</v>
      </c>
      <c r="C7752" s="82">
        <v>2019</v>
      </c>
      <c r="D7752" s="82" t="s">
        <v>13</v>
      </c>
      <c r="E7752" s="82" t="s">
        <v>149</v>
      </c>
      <c r="F7752" s="36" t="s">
        <v>155</v>
      </c>
      <c r="G7752" s="82" t="s">
        <v>10412</v>
      </c>
      <c r="H7752" s="82" t="s">
        <v>10413</v>
      </c>
      <c r="I7752" s="87">
        <v>0</v>
      </c>
      <c r="J7752" s="21">
        <v>67</v>
      </c>
      <c r="K7752" s="87">
        <v>0</v>
      </c>
      <c r="L7752" s="87">
        <v>0</v>
      </c>
      <c r="M7752" s="87">
        <v>0</v>
      </c>
      <c r="N7752" s="25">
        <v>0</v>
      </c>
      <c r="O7752" s="32">
        <v>0</v>
      </c>
      <c r="P7752" s="82" t="s">
        <v>99</v>
      </c>
    </row>
    <row r="7753" spans="1:16" ht="276" x14ac:dyDescent="0.25">
      <c r="A7753" s="19">
        <v>43797</v>
      </c>
      <c r="B7753" s="19">
        <v>43802</v>
      </c>
      <c r="C7753" s="82">
        <v>2019</v>
      </c>
      <c r="D7753" s="82" t="s">
        <v>34</v>
      </c>
      <c r="E7753" s="82" t="s">
        <v>35</v>
      </c>
      <c r="F7753" s="36" t="s">
        <v>47</v>
      </c>
      <c r="G7753" s="82" t="s">
        <v>10414</v>
      </c>
      <c r="H7753" s="82" t="s">
        <v>10415</v>
      </c>
      <c r="I7753" s="87">
        <v>1</v>
      </c>
      <c r="J7753" s="21">
        <v>7725</v>
      </c>
      <c r="K7753" s="87">
        <v>0</v>
      </c>
      <c r="L7753" s="87">
        <v>146</v>
      </c>
      <c r="M7753" s="87">
        <v>0</v>
      </c>
      <c r="N7753" s="25">
        <v>0</v>
      </c>
      <c r="O7753" s="32">
        <v>393.08512660700001</v>
      </c>
      <c r="P7753" s="82" t="s">
        <v>4834</v>
      </c>
    </row>
    <row r="7754" spans="1:16" ht="180" x14ac:dyDescent="0.25">
      <c r="A7754" s="19">
        <v>43802</v>
      </c>
      <c r="B7754" s="19">
        <v>43803</v>
      </c>
      <c r="C7754" s="82">
        <v>2019</v>
      </c>
      <c r="D7754" s="82" t="s">
        <v>13</v>
      </c>
      <c r="E7754" s="82" t="s">
        <v>149</v>
      </c>
      <c r="F7754" s="36" t="s">
        <v>97</v>
      </c>
      <c r="G7754" s="82" t="s">
        <v>97</v>
      </c>
      <c r="H7754" s="82" t="s">
        <v>10416</v>
      </c>
      <c r="I7754" s="87">
        <v>1</v>
      </c>
      <c r="J7754" s="21">
        <v>81</v>
      </c>
      <c r="K7754" s="87">
        <v>0</v>
      </c>
      <c r="L7754" s="87">
        <v>0</v>
      </c>
      <c r="M7754" s="87">
        <v>0</v>
      </c>
      <c r="N7754" s="25">
        <v>0</v>
      </c>
      <c r="O7754" s="32">
        <v>0</v>
      </c>
      <c r="P7754" s="82" t="s">
        <v>99</v>
      </c>
    </row>
    <row r="7755" spans="1:16" ht="96" x14ac:dyDescent="0.25">
      <c r="A7755" s="19">
        <v>43804</v>
      </c>
      <c r="B7755" s="19">
        <v>43804</v>
      </c>
      <c r="C7755" s="82">
        <v>2019</v>
      </c>
      <c r="D7755" s="82" t="s">
        <v>13</v>
      </c>
      <c r="E7755" s="82" t="s">
        <v>125</v>
      </c>
      <c r="F7755" s="82" t="s">
        <v>165</v>
      </c>
      <c r="G7755" s="82" t="s">
        <v>8628</v>
      </c>
      <c r="H7755" s="82" t="s">
        <v>10417</v>
      </c>
      <c r="I7755" s="87">
        <v>0</v>
      </c>
      <c r="J7755" s="21">
        <v>10</v>
      </c>
      <c r="K7755" s="87">
        <v>0</v>
      </c>
      <c r="L7755" s="87">
        <v>0</v>
      </c>
      <c r="M7755" s="87">
        <v>0</v>
      </c>
      <c r="N7755" s="25">
        <v>0</v>
      </c>
      <c r="O7755" s="32">
        <v>3.9600000000000008E-3</v>
      </c>
      <c r="P7755" s="82" t="s">
        <v>99</v>
      </c>
    </row>
    <row r="7756" spans="1:16" ht="60" x14ac:dyDescent="0.25">
      <c r="A7756" s="19">
        <v>43804</v>
      </c>
      <c r="B7756" s="19">
        <v>43804</v>
      </c>
      <c r="C7756" s="82">
        <v>2019</v>
      </c>
      <c r="D7756" s="82" t="s">
        <v>115</v>
      </c>
      <c r="E7756" s="82" t="s">
        <v>116</v>
      </c>
      <c r="F7756" s="36" t="s">
        <v>21</v>
      </c>
      <c r="G7756" s="82" t="s">
        <v>10418</v>
      </c>
      <c r="H7756" s="82" t="s">
        <v>10419</v>
      </c>
      <c r="I7756" s="87">
        <v>10</v>
      </c>
      <c r="J7756" s="21">
        <v>41</v>
      </c>
      <c r="K7756" s="87">
        <v>0</v>
      </c>
      <c r="L7756" s="87">
        <v>0</v>
      </c>
      <c r="M7756" s="87">
        <v>0</v>
      </c>
      <c r="N7756" s="25">
        <v>0</v>
      </c>
      <c r="O7756" s="32">
        <v>0.74480999999999997</v>
      </c>
      <c r="P7756" s="82" t="s">
        <v>99</v>
      </c>
    </row>
    <row r="7757" spans="1:16" ht="60" x14ac:dyDescent="0.25">
      <c r="A7757" s="19">
        <v>43804</v>
      </c>
      <c r="B7757" s="19">
        <v>43804</v>
      </c>
      <c r="C7757" s="82">
        <v>2019</v>
      </c>
      <c r="D7757" s="82" t="s">
        <v>115</v>
      </c>
      <c r="E7757" s="82" t="s">
        <v>116</v>
      </c>
      <c r="F7757" s="36" t="s">
        <v>19</v>
      </c>
      <c r="G7757" s="82" t="s">
        <v>641</v>
      </c>
      <c r="H7757" s="82" t="s">
        <v>10420</v>
      </c>
      <c r="I7757" s="87">
        <v>4</v>
      </c>
      <c r="J7757" s="21">
        <v>28</v>
      </c>
      <c r="K7757" s="87">
        <v>0</v>
      </c>
      <c r="L7757" s="87">
        <v>0</v>
      </c>
      <c r="M7757" s="87">
        <v>0</v>
      </c>
      <c r="N7757" s="25">
        <v>0</v>
      </c>
      <c r="O7757" s="32">
        <v>0.73787999999999998</v>
      </c>
      <c r="P7757" s="82" t="s">
        <v>99</v>
      </c>
    </row>
    <row r="7758" spans="1:16" ht="48" x14ac:dyDescent="0.25">
      <c r="A7758" s="19">
        <v>43805</v>
      </c>
      <c r="B7758" s="19">
        <v>43805</v>
      </c>
      <c r="C7758" s="82">
        <v>2019</v>
      </c>
      <c r="D7758" s="82" t="s">
        <v>13</v>
      </c>
      <c r="E7758" s="82" t="s">
        <v>125</v>
      </c>
      <c r="F7758" s="36" t="s">
        <v>97</v>
      </c>
      <c r="G7758" s="82" t="s">
        <v>4323</v>
      </c>
      <c r="H7758" s="82" t="s">
        <v>10421</v>
      </c>
      <c r="I7758" s="87">
        <v>4</v>
      </c>
      <c r="J7758" s="21">
        <v>11</v>
      </c>
      <c r="K7758" s="87">
        <v>0</v>
      </c>
      <c r="L7758" s="87">
        <v>0</v>
      </c>
      <c r="M7758" s="87">
        <v>0</v>
      </c>
      <c r="N7758" s="25">
        <v>0</v>
      </c>
      <c r="O7758" s="32">
        <v>6.9300000000000013E-3</v>
      </c>
      <c r="P7758" s="82" t="s">
        <v>99</v>
      </c>
    </row>
    <row r="7759" spans="1:16" ht="204" x14ac:dyDescent="0.25">
      <c r="A7759" s="19">
        <v>43805</v>
      </c>
      <c r="B7759" s="19">
        <v>43805</v>
      </c>
      <c r="C7759" s="82">
        <v>2019</v>
      </c>
      <c r="D7759" s="82" t="s">
        <v>13</v>
      </c>
      <c r="E7759" s="82" t="s">
        <v>173</v>
      </c>
      <c r="F7759" s="36" t="s">
        <v>75</v>
      </c>
      <c r="G7759" s="82" t="s">
        <v>1288</v>
      </c>
      <c r="H7759" s="82" t="s">
        <v>10422</v>
      </c>
      <c r="I7759" s="87">
        <v>7</v>
      </c>
      <c r="J7759" s="21">
        <v>1536</v>
      </c>
      <c r="K7759" s="87">
        <v>0</v>
      </c>
      <c r="L7759" s="87">
        <v>0</v>
      </c>
      <c r="M7759" s="87">
        <v>0</v>
      </c>
      <c r="N7759" s="25">
        <v>0</v>
      </c>
      <c r="O7759" s="32">
        <v>2.4643280985294114</v>
      </c>
      <c r="P7759" s="82" t="s">
        <v>99</v>
      </c>
    </row>
    <row r="7760" spans="1:16" ht="108" x14ac:dyDescent="0.25">
      <c r="A7760" s="19">
        <v>43806</v>
      </c>
      <c r="B7760" s="19">
        <v>43806</v>
      </c>
      <c r="C7760" s="82">
        <v>2019</v>
      </c>
      <c r="D7760" s="82" t="s">
        <v>13</v>
      </c>
      <c r="E7760" s="82" t="s">
        <v>125</v>
      </c>
      <c r="F7760" s="36" t="s">
        <v>51</v>
      </c>
      <c r="G7760" s="82" t="s">
        <v>5902</v>
      </c>
      <c r="H7760" s="82" t="s">
        <v>10423</v>
      </c>
      <c r="I7760" s="87">
        <v>1</v>
      </c>
      <c r="J7760" s="21">
        <v>14</v>
      </c>
      <c r="K7760" s="87">
        <v>0</v>
      </c>
      <c r="L7760" s="87">
        <v>0</v>
      </c>
      <c r="M7760" s="87">
        <v>0</v>
      </c>
      <c r="N7760" s="25">
        <v>0</v>
      </c>
      <c r="O7760" s="32">
        <v>3.9600000000000008E-3</v>
      </c>
      <c r="P7760" s="82" t="s">
        <v>99</v>
      </c>
    </row>
    <row r="7761" spans="1:16" ht="72" x14ac:dyDescent="0.25">
      <c r="A7761" s="19">
        <v>43808</v>
      </c>
      <c r="B7761" s="19">
        <v>43809</v>
      </c>
      <c r="C7761" s="82">
        <v>2019</v>
      </c>
      <c r="D7761" s="82" t="s">
        <v>115</v>
      </c>
      <c r="E7761" s="82" t="s">
        <v>116</v>
      </c>
      <c r="F7761" s="82" t="s">
        <v>44</v>
      </c>
      <c r="G7761" s="82" t="s">
        <v>44</v>
      </c>
      <c r="H7761" s="82" t="s">
        <v>10424</v>
      </c>
      <c r="I7761" s="87">
        <v>0</v>
      </c>
      <c r="J7761" s="21">
        <v>17</v>
      </c>
      <c r="K7761" s="87">
        <v>0</v>
      </c>
      <c r="L7761" s="87">
        <v>0</v>
      </c>
      <c r="M7761" s="87">
        <v>0</v>
      </c>
      <c r="N7761" s="25">
        <v>0</v>
      </c>
      <c r="O7761" s="32">
        <v>1.1813582</v>
      </c>
      <c r="P7761" s="82" t="s">
        <v>99</v>
      </c>
    </row>
    <row r="7762" spans="1:16" ht="72" x14ac:dyDescent="0.25">
      <c r="A7762" s="19">
        <v>43809</v>
      </c>
      <c r="B7762" s="19">
        <v>43809</v>
      </c>
      <c r="C7762" s="82">
        <v>2019</v>
      </c>
      <c r="D7762" s="82" t="s">
        <v>115</v>
      </c>
      <c r="E7762" s="82" t="s">
        <v>116</v>
      </c>
      <c r="F7762" s="36" t="s">
        <v>92</v>
      </c>
      <c r="G7762" s="82" t="s">
        <v>6516</v>
      </c>
      <c r="H7762" s="82" t="s">
        <v>10425</v>
      </c>
      <c r="I7762" s="87">
        <v>2</v>
      </c>
      <c r="J7762" s="21">
        <v>45</v>
      </c>
      <c r="K7762" s="87">
        <v>0</v>
      </c>
      <c r="L7762" s="87">
        <v>0</v>
      </c>
      <c r="M7762" s="87">
        <v>0</v>
      </c>
      <c r="N7762" s="25">
        <v>0</v>
      </c>
      <c r="O7762" s="32">
        <v>0.71411999999999998</v>
      </c>
      <c r="P7762" s="82" t="s">
        <v>99</v>
      </c>
    </row>
    <row r="7763" spans="1:16" ht="72" x14ac:dyDescent="0.25">
      <c r="A7763" s="19">
        <v>43809</v>
      </c>
      <c r="B7763" s="19">
        <v>43809</v>
      </c>
      <c r="C7763" s="82">
        <v>2019</v>
      </c>
      <c r="D7763" s="82" t="s">
        <v>115</v>
      </c>
      <c r="E7763" s="82" t="s">
        <v>116</v>
      </c>
      <c r="F7763" s="36" t="s">
        <v>51</v>
      </c>
      <c r="G7763" s="82" t="s">
        <v>498</v>
      </c>
      <c r="H7763" s="82" t="s">
        <v>10426</v>
      </c>
      <c r="I7763" s="87">
        <v>0</v>
      </c>
      <c r="J7763" s="21">
        <v>5</v>
      </c>
      <c r="K7763" s="87">
        <v>0</v>
      </c>
      <c r="L7763" s="87">
        <v>0</v>
      </c>
      <c r="M7763" s="87">
        <v>0</v>
      </c>
      <c r="N7763" s="25">
        <v>0</v>
      </c>
      <c r="O7763" s="32">
        <v>0.2537237</v>
      </c>
      <c r="P7763" s="82" t="s">
        <v>99</v>
      </c>
    </row>
    <row r="7764" spans="1:16" ht="72" x14ac:dyDescent="0.25">
      <c r="A7764" s="19">
        <v>43809</v>
      </c>
      <c r="B7764" s="19">
        <v>43809</v>
      </c>
      <c r="C7764" s="82">
        <v>2019</v>
      </c>
      <c r="D7764" s="82" t="s">
        <v>115</v>
      </c>
      <c r="E7764" s="82" t="s">
        <v>116</v>
      </c>
      <c r="F7764" s="36" t="s">
        <v>55</v>
      </c>
      <c r="G7764" s="82" t="s">
        <v>5230</v>
      </c>
      <c r="H7764" s="82" t="s">
        <v>10427</v>
      </c>
      <c r="I7764" s="87">
        <v>0</v>
      </c>
      <c r="J7764" s="21">
        <v>26</v>
      </c>
      <c r="K7764" s="87">
        <v>0</v>
      </c>
      <c r="L7764" s="87">
        <v>0</v>
      </c>
      <c r="M7764" s="87">
        <v>0</v>
      </c>
      <c r="N7764" s="25">
        <v>0</v>
      </c>
      <c r="O7764" s="32">
        <v>0.18312033837209304</v>
      </c>
      <c r="P7764" s="82" t="s">
        <v>99</v>
      </c>
    </row>
    <row r="7765" spans="1:16" ht="60" x14ac:dyDescent="0.25">
      <c r="A7765" s="19">
        <v>43810</v>
      </c>
      <c r="B7765" s="19">
        <v>43810</v>
      </c>
      <c r="C7765" s="82">
        <v>2019</v>
      </c>
      <c r="D7765" s="11" t="s">
        <v>13</v>
      </c>
      <c r="E7765" s="82" t="s">
        <v>112</v>
      </c>
      <c r="F7765" s="36" t="s">
        <v>165</v>
      </c>
      <c r="G7765" s="82" t="s">
        <v>683</v>
      </c>
      <c r="H7765" s="82" t="s">
        <v>10428</v>
      </c>
      <c r="I7765" s="87">
        <v>0</v>
      </c>
      <c r="J7765" s="21">
        <v>21</v>
      </c>
      <c r="K7765" s="87">
        <v>1</v>
      </c>
      <c r="L7765" s="87">
        <v>0</v>
      </c>
      <c r="M7765" s="87">
        <v>0</v>
      </c>
      <c r="N7765" s="25">
        <v>0</v>
      </c>
      <c r="O7765" s="32">
        <v>0.13200000000000001</v>
      </c>
      <c r="P7765" s="82" t="s">
        <v>99</v>
      </c>
    </row>
    <row r="7766" spans="1:16" ht="96" x14ac:dyDescent="0.25">
      <c r="A7766" s="19">
        <v>43805</v>
      </c>
      <c r="B7766" s="19">
        <v>43811</v>
      </c>
      <c r="C7766" s="82">
        <v>2019</v>
      </c>
      <c r="D7766" s="11" t="s">
        <v>115</v>
      </c>
      <c r="E7766" s="82" t="s">
        <v>364</v>
      </c>
      <c r="F7766" s="36" t="s">
        <v>165</v>
      </c>
      <c r="G7766" s="82" t="s">
        <v>1030</v>
      </c>
      <c r="H7766" s="82" t="s">
        <v>10429</v>
      </c>
      <c r="I7766" s="87">
        <v>1</v>
      </c>
      <c r="J7766" s="21">
        <v>8236</v>
      </c>
      <c r="K7766" s="87">
        <v>0</v>
      </c>
      <c r="L7766" s="87">
        <v>0</v>
      </c>
      <c r="M7766" s="87">
        <v>0</v>
      </c>
      <c r="N7766" s="25">
        <v>0</v>
      </c>
      <c r="O7766" s="32">
        <v>2.0790000000000003E-2</v>
      </c>
      <c r="P7766" s="82" t="s">
        <v>99</v>
      </c>
    </row>
    <row r="7767" spans="1:16" x14ac:dyDescent="0.25">
      <c r="A7767" s="19">
        <v>43810</v>
      </c>
      <c r="B7767" s="19">
        <v>43810</v>
      </c>
      <c r="C7767" s="82">
        <v>2019</v>
      </c>
      <c r="D7767" s="82" t="s">
        <v>34</v>
      </c>
      <c r="E7767" s="82" t="s">
        <v>35</v>
      </c>
      <c r="F7767" s="36" t="s">
        <v>36</v>
      </c>
      <c r="G7767" s="82"/>
      <c r="H7767" s="82" t="s">
        <v>10430</v>
      </c>
      <c r="I7767" s="87">
        <v>0</v>
      </c>
      <c r="J7767" s="21">
        <v>0</v>
      </c>
      <c r="K7767" s="87">
        <v>0</v>
      </c>
      <c r="L7767" s="87">
        <v>0</v>
      </c>
      <c r="M7767" s="87">
        <v>0</v>
      </c>
      <c r="N7767" s="25">
        <v>0</v>
      </c>
      <c r="O7767" s="32">
        <v>10.617805008600001</v>
      </c>
      <c r="P7767" s="82" t="s">
        <v>298</v>
      </c>
    </row>
    <row r="7768" spans="1:16" ht="108" x14ac:dyDescent="0.25">
      <c r="A7768" s="19">
        <v>43811</v>
      </c>
      <c r="B7768" s="19">
        <v>43811</v>
      </c>
      <c r="C7768" s="82">
        <v>2019</v>
      </c>
      <c r="D7768" s="82" t="s">
        <v>115</v>
      </c>
      <c r="E7768" s="82" t="s">
        <v>364</v>
      </c>
      <c r="F7768" s="36" t="s">
        <v>155</v>
      </c>
      <c r="G7768" s="82" t="s">
        <v>10431</v>
      </c>
      <c r="H7768" s="82" t="s">
        <v>10432</v>
      </c>
      <c r="I7768" s="87">
        <v>0</v>
      </c>
      <c r="J7768" s="21">
        <v>6</v>
      </c>
      <c r="K7768" s="87">
        <v>0</v>
      </c>
      <c r="L7768" s="87">
        <v>0</v>
      </c>
      <c r="M7768" s="87">
        <v>0</v>
      </c>
      <c r="N7768" s="25">
        <v>0</v>
      </c>
      <c r="O7768" s="32">
        <v>0.24838160000000001</v>
      </c>
      <c r="P7768" s="82" t="s">
        <v>99</v>
      </c>
    </row>
    <row r="7769" spans="1:16" ht="60" x14ac:dyDescent="0.25">
      <c r="A7769" s="19">
        <v>43811</v>
      </c>
      <c r="B7769" s="19">
        <v>43812</v>
      </c>
      <c r="C7769" s="82">
        <v>2019</v>
      </c>
      <c r="D7769" s="82" t="s">
        <v>115</v>
      </c>
      <c r="E7769" s="82" t="s">
        <v>116</v>
      </c>
      <c r="F7769" s="36" t="s">
        <v>77</v>
      </c>
      <c r="G7769" s="82" t="s">
        <v>4701</v>
      </c>
      <c r="H7769" s="82" t="s">
        <v>10433</v>
      </c>
      <c r="I7769" s="87">
        <v>1</v>
      </c>
      <c r="J7769" s="21">
        <v>6</v>
      </c>
      <c r="K7769" s="87">
        <v>0</v>
      </c>
      <c r="L7769" s="87">
        <v>0</v>
      </c>
      <c r="M7769" s="87">
        <v>0</v>
      </c>
      <c r="N7769" s="25">
        <v>0</v>
      </c>
      <c r="O7769" s="32">
        <v>0.71411999999999998</v>
      </c>
      <c r="P7769" s="82" t="s">
        <v>99</v>
      </c>
    </row>
    <row r="7770" spans="1:16" ht="60" x14ac:dyDescent="0.25">
      <c r="A7770" s="19">
        <v>43812</v>
      </c>
      <c r="B7770" s="19">
        <v>43812</v>
      </c>
      <c r="C7770" s="82">
        <v>2019</v>
      </c>
      <c r="D7770" s="82" t="s">
        <v>115</v>
      </c>
      <c r="E7770" s="82" t="s">
        <v>116</v>
      </c>
      <c r="F7770" s="36" t="s">
        <v>155</v>
      </c>
      <c r="G7770" s="82" t="s">
        <v>2110</v>
      </c>
      <c r="H7770" s="82" t="s">
        <v>10434</v>
      </c>
      <c r="I7770" s="87">
        <v>0</v>
      </c>
      <c r="J7770" s="21">
        <v>30</v>
      </c>
      <c r="K7770" s="87">
        <v>0</v>
      </c>
      <c r="L7770" s="87">
        <v>0</v>
      </c>
      <c r="M7770" s="87">
        <v>0</v>
      </c>
      <c r="N7770" s="25">
        <v>0</v>
      </c>
      <c r="O7770" s="32">
        <v>2.2770000000000002E-2</v>
      </c>
      <c r="P7770" s="82" t="s">
        <v>99</v>
      </c>
    </row>
    <row r="7771" spans="1:16" ht="60" x14ac:dyDescent="0.25">
      <c r="A7771" s="19">
        <v>43813</v>
      </c>
      <c r="B7771" s="19">
        <v>43813</v>
      </c>
      <c r="C7771" s="82">
        <v>2019</v>
      </c>
      <c r="D7771" s="82" t="s">
        <v>115</v>
      </c>
      <c r="E7771" s="11" t="s">
        <v>116</v>
      </c>
      <c r="F7771" s="36" t="s">
        <v>165</v>
      </c>
      <c r="G7771" s="82" t="s">
        <v>4272</v>
      </c>
      <c r="H7771" s="82" t="s">
        <v>10435</v>
      </c>
      <c r="I7771" s="87">
        <v>0</v>
      </c>
      <c r="J7771" s="21">
        <v>5</v>
      </c>
      <c r="K7771" s="87">
        <v>0</v>
      </c>
      <c r="L7771" s="87">
        <v>0</v>
      </c>
      <c r="M7771" s="87">
        <v>0</v>
      </c>
      <c r="N7771" s="25">
        <v>0</v>
      </c>
      <c r="O7771" s="32">
        <v>2.2983169999999997E-2</v>
      </c>
      <c r="P7771" s="82" t="s">
        <v>99</v>
      </c>
    </row>
    <row r="7772" spans="1:16" ht="72" x14ac:dyDescent="0.25">
      <c r="A7772" s="19">
        <v>43813</v>
      </c>
      <c r="B7772" s="19">
        <v>43814</v>
      </c>
      <c r="C7772" s="82">
        <v>2019</v>
      </c>
      <c r="D7772" s="82" t="s">
        <v>115</v>
      </c>
      <c r="E7772" s="82" t="s">
        <v>116</v>
      </c>
      <c r="F7772" s="36" t="s">
        <v>75</v>
      </c>
      <c r="G7772" s="82" t="s">
        <v>10436</v>
      </c>
      <c r="H7772" s="82" t="s">
        <v>10437</v>
      </c>
      <c r="I7772" s="87">
        <v>1</v>
      </c>
      <c r="J7772" s="21">
        <v>6</v>
      </c>
      <c r="K7772" s="87">
        <v>0</v>
      </c>
      <c r="L7772" s="87">
        <v>0</v>
      </c>
      <c r="M7772" s="87">
        <v>0</v>
      </c>
      <c r="N7772" s="25">
        <v>0</v>
      </c>
      <c r="O7772" s="32">
        <v>0.13533200000000004</v>
      </c>
      <c r="P7772" s="82" t="s">
        <v>99</v>
      </c>
    </row>
    <row r="7773" spans="1:16" ht="60" x14ac:dyDescent="0.25">
      <c r="A7773" s="19">
        <v>43814</v>
      </c>
      <c r="B7773" s="19">
        <v>43814</v>
      </c>
      <c r="C7773" s="82">
        <v>2019</v>
      </c>
      <c r="D7773" s="82" t="s">
        <v>115</v>
      </c>
      <c r="E7773" s="82" t="s">
        <v>116</v>
      </c>
      <c r="F7773" s="36" t="s">
        <v>75</v>
      </c>
      <c r="G7773" s="82" t="s">
        <v>10438</v>
      </c>
      <c r="H7773" s="82" t="s">
        <v>10439</v>
      </c>
      <c r="I7773" s="87">
        <v>1</v>
      </c>
      <c r="J7773" s="21">
        <v>8</v>
      </c>
      <c r="K7773" s="87">
        <v>0</v>
      </c>
      <c r="L7773" s="87">
        <v>0</v>
      </c>
      <c r="M7773" s="87">
        <v>0</v>
      </c>
      <c r="N7773" s="25">
        <v>0</v>
      </c>
      <c r="O7773" s="32">
        <v>2.453E-2</v>
      </c>
      <c r="P7773" s="82" t="s">
        <v>99</v>
      </c>
    </row>
    <row r="7774" spans="1:16" ht="96" x14ac:dyDescent="0.25">
      <c r="A7774" s="19">
        <v>43814</v>
      </c>
      <c r="B7774" s="19">
        <v>43814</v>
      </c>
      <c r="C7774" s="82">
        <v>2019</v>
      </c>
      <c r="D7774" s="82" t="s">
        <v>115</v>
      </c>
      <c r="E7774" s="82" t="s">
        <v>116</v>
      </c>
      <c r="F7774" s="36" t="s">
        <v>51</v>
      </c>
      <c r="G7774" s="82" t="s">
        <v>2459</v>
      </c>
      <c r="H7774" s="82" t="s">
        <v>10440</v>
      </c>
      <c r="I7774" s="87">
        <v>0</v>
      </c>
      <c r="J7774" s="21">
        <v>14</v>
      </c>
      <c r="K7774" s="87">
        <v>0</v>
      </c>
      <c r="L7774" s="87">
        <v>0</v>
      </c>
      <c r="M7774" s="87">
        <v>0</v>
      </c>
      <c r="N7774" s="25">
        <v>0</v>
      </c>
      <c r="O7774" s="32">
        <v>0.62700409999999995</v>
      </c>
      <c r="P7774" s="82" t="s">
        <v>99</v>
      </c>
    </row>
    <row r="7775" spans="1:16" ht="84" x14ac:dyDescent="0.25">
      <c r="A7775" s="19">
        <v>43815</v>
      </c>
      <c r="B7775" s="19">
        <v>43815</v>
      </c>
      <c r="C7775" s="82">
        <v>2019</v>
      </c>
      <c r="D7775" s="82" t="s">
        <v>115</v>
      </c>
      <c r="E7775" s="82" t="s">
        <v>116</v>
      </c>
      <c r="F7775" s="36" t="s">
        <v>32</v>
      </c>
      <c r="G7775" s="82" t="s">
        <v>2294</v>
      </c>
      <c r="H7775" s="82" t="s">
        <v>10441</v>
      </c>
      <c r="I7775" s="87">
        <v>0</v>
      </c>
      <c r="J7775" s="21">
        <v>18</v>
      </c>
      <c r="K7775" s="87">
        <v>0</v>
      </c>
      <c r="L7775" s="87">
        <v>0</v>
      </c>
      <c r="M7775" s="87">
        <v>0</v>
      </c>
      <c r="N7775" s="25">
        <v>0</v>
      </c>
      <c r="O7775" s="32">
        <v>0.71609999999999996</v>
      </c>
      <c r="P7775" s="82" t="s">
        <v>99</v>
      </c>
    </row>
    <row r="7776" spans="1:16" ht="96" x14ac:dyDescent="0.25">
      <c r="A7776" s="19">
        <v>43817</v>
      </c>
      <c r="B7776" s="19">
        <v>43817</v>
      </c>
      <c r="C7776" s="82">
        <v>2019</v>
      </c>
      <c r="D7776" s="82" t="s">
        <v>115</v>
      </c>
      <c r="E7776" s="82" t="s">
        <v>116</v>
      </c>
      <c r="F7776" s="36" t="s">
        <v>19</v>
      </c>
      <c r="G7776" s="82" t="s">
        <v>1309</v>
      </c>
      <c r="H7776" s="82" t="s">
        <v>10442</v>
      </c>
      <c r="I7776" s="87">
        <v>14</v>
      </c>
      <c r="J7776" s="21">
        <v>26</v>
      </c>
      <c r="K7776" s="87">
        <v>0</v>
      </c>
      <c r="L7776" s="87">
        <v>0</v>
      </c>
      <c r="M7776" s="87">
        <v>0</v>
      </c>
      <c r="N7776" s="25">
        <v>0</v>
      </c>
      <c r="O7776" s="32">
        <v>0.71819873837209303</v>
      </c>
      <c r="P7776" s="82" t="s">
        <v>99</v>
      </c>
    </row>
    <row r="7777" spans="1:16" ht="48" x14ac:dyDescent="0.25">
      <c r="A7777" s="19">
        <v>43817</v>
      </c>
      <c r="B7777" s="19">
        <v>43817</v>
      </c>
      <c r="C7777" s="82">
        <v>2019</v>
      </c>
      <c r="D7777" s="82" t="s">
        <v>34</v>
      </c>
      <c r="E7777" s="82" t="s">
        <v>95</v>
      </c>
      <c r="F7777" s="36" t="s">
        <v>44</v>
      </c>
      <c r="G7777" s="82" t="s">
        <v>44</v>
      </c>
      <c r="H7777" s="82" t="s">
        <v>10443</v>
      </c>
      <c r="I7777" s="87">
        <v>1</v>
      </c>
      <c r="J7777" s="21">
        <v>1</v>
      </c>
      <c r="K7777" s="87">
        <v>0</v>
      </c>
      <c r="L7777" s="87">
        <v>0</v>
      </c>
      <c r="M7777" s="87">
        <v>0</v>
      </c>
      <c r="N7777" s="25">
        <v>0</v>
      </c>
      <c r="O7777" s="32">
        <v>0</v>
      </c>
      <c r="P7777" s="82" t="s">
        <v>99</v>
      </c>
    </row>
    <row r="7778" spans="1:16" ht="48" x14ac:dyDescent="0.25">
      <c r="A7778" s="22">
        <v>43817</v>
      </c>
      <c r="B7778" s="22">
        <v>43817</v>
      </c>
      <c r="C7778" s="82">
        <v>2019</v>
      </c>
      <c r="D7778" s="50" t="s">
        <v>34</v>
      </c>
      <c r="E7778" s="50" t="s">
        <v>95</v>
      </c>
      <c r="F7778" s="11" t="s">
        <v>57</v>
      </c>
      <c r="G7778" s="36" t="s">
        <v>828</v>
      </c>
      <c r="H7778" s="65" t="s">
        <v>10444</v>
      </c>
      <c r="I7778" s="87">
        <v>1</v>
      </c>
      <c r="J7778" s="21">
        <v>1</v>
      </c>
      <c r="K7778" s="87">
        <v>0</v>
      </c>
      <c r="L7778" s="87">
        <v>0</v>
      </c>
      <c r="M7778" s="87">
        <v>0</v>
      </c>
      <c r="N7778" s="25">
        <v>0</v>
      </c>
      <c r="O7778" s="32">
        <v>0</v>
      </c>
      <c r="P7778" s="82" t="s">
        <v>99</v>
      </c>
    </row>
    <row r="7779" spans="1:16" x14ac:dyDescent="0.25">
      <c r="A7779" s="22">
        <v>43817</v>
      </c>
      <c r="B7779" s="22">
        <v>43817</v>
      </c>
      <c r="C7779" s="82">
        <v>2019</v>
      </c>
      <c r="D7779" s="50" t="s">
        <v>34</v>
      </c>
      <c r="E7779" s="50" t="s">
        <v>35</v>
      </c>
      <c r="F7779" s="60" t="s">
        <v>36</v>
      </c>
      <c r="G7779" s="36"/>
      <c r="H7779" s="65" t="s">
        <v>10445</v>
      </c>
      <c r="I7779" s="87">
        <v>0</v>
      </c>
      <c r="J7779" s="21">
        <v>0</v>
      </c>
      <c r="K7779" s="87">
        <v>0</v>
      </c>
      <c r="L7779" s="87">
        <v>0</v>
      </c>
      <c r="M7779" s="87">
        <v>0</v>
      </c>
      <c r="N7779" s="25">
        <v>0</v>
      </c>
      <c r="O7779" s="32">
        <v>17.521260800999993</v>
      </c>
      <c r="P7779" s="82" t="s">
        <v>298</v>
      </c>
    </row>
    <row r="7780" spans="1:16" ht="96" x14ac:dyDescent="0.25">
      <c r="A7780" s="22">
        <v>43818</v>
      </c>
      <c r="B7780" s="22">
        <v>43818</v>
      </c>
      <c r="C7780" s="82">
        <v>2019</v>
      </c>
      <c r="D7780" s="50" t="s">
        <v>13</v>
      </c>
      <c r="E7780" s="50" t="s">
        <v>112</v>
      </c>
      <c r="F7780" s="60" t="s">
        <v>55</v>
      </c>
      <c r="G7780" s="36" t="s">
        <v>2060</v>
      </c>
      <c r="H7780" s="65" t="s">
        <v>10446</v>
      </c>
      <c r="I7780" s="87">
        <v>0</v>
      </c>
      <c r="J7780" s="21">
        <v>19</v>
      </c>
      <c r="K7780" s="87">
        <v>1</v>
      </c>
      <c r="L7780" s="87">
        <v>0</v>
      </c>
      <c r="M7780" s="87">
        <v>0</v>
      </c>
      <c r="N7780" s="25">
        <v>0</v>
      </c>
      <c r="O7780" s="32">
        <v>6.0500000000000007E-3</v>
      </c>
      <c r="P7780" s="82" t="s">
        <v>99</v>
      </c>
    </row>
    <row r="7781" spans="1:16" ht="96" x14ac:dyDescent="0.25">
      <c r="A7781" s="22">
        <v>43819</v>
      </c>
      <c r="B7781" s="22">
        <v>43819</v>
      </c>
      <c r="C7781" s="82">
        <v>2019</v>
      </c>
      <c r="D7781" s="50" t="s">
        <v>109</v>
      </c>
      <c r="E7781" s="50" t="s">
        <v>751</v>
      </c>
      <c r="F7781" s="36" t="s">
        <v>165</v>
      </c>
      <c r="G7781" s="36" t="s">
        <v>8628</v>
      </c>
      <c r="H7781" s="65" t="s">
        <v>10447</v>
      </c>
      <c r="I7781" s="87">
        <v>0</v>
      </c>
      <c r="J7781" s="21">
        <v>20</v>
      </c>
      <c r="K7781" s="87">
        <v>0</v>
      </c>
      <c r="L7781" s="87">
        <v>0</v>
      </c>
      <c r="M7781" s="87">
        <v>0</v>
      </c>
      <c r="N7781" s="25">
        <v>0</v>
      </c>
      <c r="O7781" s="32">
        <v>9.9000000000000025E-3</v>
      </c>
      <c r="P7781" s="82" t="s">
        <v>99</v>
      </c>
    </row>
    <row r="7782" spans="1:16" ht="72" x14ac:dyDescent="0.25">
      <c r="A7782" s="22">
        <v>43820</v>
      </c>
      <c r="B7782" s="22">
        <v>43820</v>
      </c>
      <c r="C7782" s="82">
        <v>2019</v>
      </c>
      <c r="D7782" s="50" t="s">
        <v>115</v>
      </c>
      <c r="E7782" s="50" t="s">
        <v>116</v>
      </c>
      <c r="F7782" s="36" t="s">
        <v>42</v>
      </c>
      <c r="G7782" s="36" t="s">
        <v>10448</v>
      </c>
      <c r="H7782" s="65" t="s">
        <v>10449</v>
      </c>
      <c r="I7782" s="87">
        <v>1</v>
      </c>
      <c r="J7782" s="21">
        <v>11</v>
      </c>
      <c r="K7782" s="87">
        <v>0</v>
      </c>
      <c r="L7782" s="87">
        <v>0</v>
      </c>
      <c r="M7782" s="87">
        <v>0</v>
      </c>
      <c r="N7782" s="25">
        <v>0</v>
      </c>
      <c r="O7782" s="32">
        <v>0.72402</v>
      </c>
      <c r="P7782" s="82" t="s">
        <v>99</v>
      </c>
    </row>
    <row r="7783" spans="1:16" ht="132" x14ac:dyDescent="0.25">
      <c r="A7783" s="22">
        <v>43821</v>
      </c>
      <c r="B7783" s="22">
        <v>43821</v>
      </c>
      <c r="C7783" s="82">
        <v>2019</v>
      </c>
      <c r="D7783" s="50" t="s">
        <v>13</v>
      </c>
      <c r="E7783" s="50" t="s">
        <v>112</v>
      </c>
      <c r="F7783" s="36" t="s">
        <v>165</v>
      </c>
      <c r="G7783" s="36" t="s">
        <v>8628</v>
      </c>
      <c r="H7783" s="65" t="s">
        <v>10450</v>
      </c>
      <c r="I7783" s="87">
        <v>0</v>
      </c>
      <c r="J7783" s="21">
        <v>150</v>
      </c>
      <c r="K7783" s="87">
        <v>0</v>
      </c>
      <c r="L7783" s="87">
        <v>0</v>
      </c>
      <c r="M7783" s="87">
        <v>0</v>
      </c>
      <c r="N7783" s="25">
        <v>181</v>
      </c>
      <c r="O7783" s="32">
        <v>0</v>
      </c>
      <c r="P7783" s="82" t="s">
        <v>99</v>
      </c>
    </row>
    <row r="7784" spans="1:16" ht="120" x14ac:dyDescent="0.25">
      <c r="A7784" s="22">
        <v>43823</v>
      </c>
      <c r="B7784" s="22">
        <v>43823</v>
      </c>
      <c r="C7784" s="82">
        <v>2019</v>
      </c>
      <c r="D7784" s="50" t="s">
        <v>13</v>
      </c>
      <c r="E7784" s="50" t="s">
        <v>112</v>
      </c>
      <c r="F7784" s="36" t="s">
        <v>165</v>
      </c>
      <c r="G7784" s="36" t="s">
        <v>683</v>
      </c>
      <c r="H7784" s="65" t="s">
        <v>10451</v>
      </c>
      <c r="I7784" s="87">
        <v>2</v>
      </c>
      <c r="J7784" s="21">
        <v>10</v>
      </c>
      <c r="K7784" s="87">
        <v>0</v>
      </c>
      <c r="L7784" s="87">
        <v>0</v>
      </c>
      <c r="M7784" s="87">
        <v>0</v>
      </c>
      <c r="N7784" s="25">
        <v>600</v>
      </c>
      <c r="O7784" s="32">
        <v>7.9200000000000017E-3</v>
      </c>
      <c r="P7784" s="82" t="s">
        <v>99</v>
      </c>
    </row>
    <row r="7785" spans="1:16" ht="60" x14ac:dyDescent="0.25">
      <c r="A7785" s="22">
        <v>43824</v>
      </c>
      <c r="B7785" s="22">
        <v>43824</v>
      </c>
      <c r="C7785" s="82">
        <v>2019</v>
      </c>
      <c r="D7785" s="50" t="s">
        <v>115</v>
      </c>
      <c r="E7785" s="50" t="s">
        <v>116</v>
      </c>
      <c r="F7785" s="36" t="s">
        <v>162</v>
      </c>
      <c r="G7785" s="36" t="s">
        <v>10452</v>
      </c>
      <c r="H7785" s="65" t="s">
        <v>10453</v>
      </c>
      <c r="I7785" s="87">
        <v>0</v>
      </c>
      <c r="J7785" s="21">
        <v>14</v>
      </c>
      <c r="K7785" s="87">
        <v>0</v>
      </c>
      <c r="L7785" s="87">
        <v>0</v>
      </c>
      <c r="M7785" s="87">
        <v>0</v>
      </c>
      <c r="N7785" s="25">
        <v>0</v>
      </c>
      <c r="O7785" s="32">
        <v>8.5272000000000001E-2</v>
      </c>
      <c r="P7785" s="82" t="s">
        <v>99</v>
      </c>
    </row>
    <row r="7786" spans="1:16" ht="60" x14ac:dyDescent="0.25">
      <c r="A7786" s="22">
        <v>43825</v>
      </c>
      <c r="B7786" s="22">
        <v>43825</v>
      </c>
      <c r="C7786" s="82">
        <v>2019</v>
      </c>
      <c r="D7786" s="50" t="s">
        <v>115</v>
      </c>
      <c r="E7786" s="50" t="s">
        <v>352</v>
      </c>
      <c r="F7786" s="36" t="s">
        <v>21</v>
      </c>
      <c r="G7786" s="36" t="s">
        <v>8512</v>
      </c>
      <c r="H7786" s="65" t="s">
        <v>10454</v>
      </c>
      <c r="I7786" s="87">
        <v>2</v>
      </c>
      <c r="J7786" s="21">
        <v>8</v>
      </c>
      <c r="K7786" s="87">
        <v>1</v>
      </c>
      <c r="L7786" s="87">
        <v>0</v>
      </c>
      <c r="M7786" s="87">
        <v>0</v>
      </c>
      <c r="N7786" s="25">
        <v>0</v>
      </c>
      <c r="O7786" s="32">
        <v>5.9400000000000008E-3</v>
      </c>
      <c r="P7786" s="82" t="s">
        <v>99</v>
      </c>
    </row>
    <row r="7787" spans="1:16" ht="132" x14ac:dyDescent="0.25">
      <c r="A7787" s="22">
        <v>43825</v>
      </c>
      <c r="B7787" s="22">
        <v>43825</v>
      </c>
      <c r="C7787" s="82">
        <v>2019</v>
      </c>
      <c r="D7787" s="50" t="s">
        <v>115</v>
      </c>
      <c r="E7787" s="50" t="s">
        <v>116</v>
      </c>
      <c r="F7787" s="36" t="s">
        <v>47</v>
      </c>
      <c r="G7787" s="36" t="s">
        <v>2113</v>
      </c>
      <c r="H7787" s="65" t="s">
        <v>10455</v>
      </c>
      <c r="I7787" s="87">
        <v>1</v>
      </c>
      <c r="J7787" s="21">
        <v>1</v>
      </c>
      <c r="K7787" s="87">
        <v>0</v>
      </c>
      <c r="L7787" s="87">
        <v>0</v>
      </c>
      <c r="M7787" s="87">
        <v>0</v>
      </c>
      <c r="N7787" s="25">
        <v>0</v>
      </c>
      <c r="O7787" s="32">
        <v>4.93897570761753</v>
      </c>
      <c r="P7787" s="82" t="s">
        <v>99</v>
      </c>
    </row>
    <row r="7788" spans="1:16" ht="108" x14ac:dyDescent="0.25">
      <c r="A7788" s="22">
        <v>43827</v>
      </c>
      <c r="B7788" s="22">
        <v>43827</v>
      </c>
      <c r="C7788" s="82">
        <v>2019</v>
      </c>
      <c r="D7788" s="50" t="s">
        <v>13</v>
      </c>
      <c r="E7788" s="50" t="s">
        <v>112</v>
      </c>
      <c r="F7788" s="36" t="s">
        <v>165</v>
      </c>
      <c r="G7788" s="36" t="s">
        <v>8866</v>
      </c>
      <c r="H7788" s="65" t="s">
        <v>10456</v>
      </c>
      <c r="I7788" s="87">
        <v>0</v>
      </c>
      <c r="J7788" s="21">
        <v>53</v>
      </c>
      <c r="K7788" s="87">
        <v>0</v>
      </c>
      <c r="L7788" s="87">
        <v>0</v>
      </c>
      <c r="M7788" s="87">
        <v>0</v>
      </c>
      <c r="N7788" s="25">
        <v>1</v>
      </c>
      <c r="O7788" s="32">
        <v>0</v>
      </c>
      <c r="P7788" s="82" t="s">
        <v>99</v>
      </c>
    </row>
    <row r="7789" spans="1:16" ht="84" x14ac:dyDescent="0.25">
      <c r="A7789" s="22">
        <v>43828</v>
      </c>
      <c r="B7789" s="22">
        <v>43828</v>
      </c>
      <c r="C7789" s="82">
        <v>2019</v>
      </c>
      <c r="D7789" s="50" t="s">
        <v>115</v>
      </c>
      <c r="E7789" s="50" t="s">
        <v>116</v>
      </c>
      <c r="F7789" s="36" t="s">
        <v>97</v>
      </c>
      <c r="G7789" s="36" t="s">
        <v>3813</v>
      </c>
      <c r="H7789" s="65" t="s">
        <v>10457</v>
      </c>
      <c r="I7789" s="87">
        <v>0</v>
      </c>
      <c r="J7789" s="21">
        <v>12</v>
      </c>
      <c r="K7789" s="87">
        <v>0</v>
      </c>
      <c r="L7789" s="87">
        <v>0</v>
      </c>
      <c r="M7789" s="87">
        <v>0</v>
      </c>
      <c r="N7789" s="25">
        <v>0</v>
      </c>
      <c r="O7789" s="32">
        <v>0.72599999999999998</v>
      </c>
      <c r="P7789" s="82" t="s">
        <v>99</v>
      </c>
    </row>
    <row r="7790" spans="1:16" ht="96" x14ac:dyDescent="0.25">
      <c r="A7790" s="22">
        <v>43829</v>
      </c>
      <c r="B7790" s="22">
        <v>43829</v>
      </c>
      <c r="C7790" s="82">
        <v>2019</v>
      </c>
      <c r="D7790" s="50" t="s">
        <v>115</v>
      </c>
      <c r="E7790" s="50" t="s">
        <v>116</v>
      </c>
      <c r="F7790" s="36" t="s">
        <v>19</v>
      </c>
      <c r="G7790" s="36" t="s">
        <v>9457</v>
      </c>
      <c r="H7790" s="65" t="s">
        <v>10458</v>
      </c>
      <c r="I7790" s="87">
        <v>0</v>
      </c>
      <c r="J7790" s="21">
        <v>15</v>
      </c>
      <c r="K7790" s="87">
        <v>0</v>
      </c>
      <c r="L7790" s="87">
        <v>0</v>
      </c>
      <c r="M7790" s="87">
        <v>0</v>
      </c>
      <c r="N7790" s="25">
        <v>1</v>
      </c>
      <c r="O7790" s="32">
        <v>0.46968496235294116</v>
      </c>
      <c r="P7790" s="82" t="s">
        <v>99</v>
      </c>
    </row>
    <row r="7791" spans="1:16" ht="72" x14ac:dyDescent="0.25">
      <c r="A7791" s="22">
        <v>43830</v>
      </c>
      <c r="B7791" s="22">
        <v>43830</v>
      </c>
      <c r="C7791" s="82">
        <v>2019</v>
      </c>
      <c r="D7791" s="50" t="s">
        <v>115</v>
      </c>
      <c r="E7791" s="50" t="s">
        <v>116</v>
      </c>
      <c r="F7791" s="36" t="s">
        <v>24</v>
      </c>
      <c r="G7791" s="36" t="s">
        <v>24</v>
      </c>
      <c r="H7791" s="65" t="s">
        <v>10459</v>
      </c>
      <c r="I7791" s="87">
        <v>1</v>
      </c>
      <c r="J7791" s="21">
        <v>31</v>
      </c>
      <c r="K7791" s="87">
        <v>0</v>
      </c>
      <c r="L7791" s="87">
        <v>0</v>
      </c>
      <c r="M7791" s="87">
        <v>0</v>
      </c>
      <c r="N7791" s="25">
        <v>0</v>
      </c>
      <c r="O7791" s="32">
        <v>0.74382000000000004</v>
      </c>
      <c r="P7791" s="82" t="s">
        <v>99</v>
      </c>
    </row>
    <row r="7792" spans="1:16" ht="96" x14ac:dyDescent="0.25">
      <c r="A7792" s="22">
        <v>43830</v>
      </c>
      <c r="B7792" s="22">
        <v>43830</v>
      </c>
      <c r="C7792" s="82">
        <v>2019</v>
      </c>
      <c r="D7792" s="50" t="s">
        <v>13</v>
      </c>
      <c r="E7792" s="50" t="s">
        <v>112</v>
      </c>
      <c r="F7792" s="36" t="s">
        <v>55</v>
      </c>
      <c r="G7792" s="36" t="s">
        <v>8593</v>
      </c>
      <c r="H7792" s="65" t="s">
        <v>10460</v>
      </c>
      <c r="I7792" s="87">
        <v>0</v>
      </c>
      <c r="J7792" s="21">
        <v>8</v>
      </c>
      <c r="K7792" s="87">
        <v>1</v>
      </c>
      <c r="L7792" s="87">
        <v>0</v>
      </c>
      <c r="M7792" s="87">
        <v>0</v>
      </c>
      <c r="N7792" s="25">
        <v>0</v>
      </c>
      <c r="O7792" s="32">
        <v>3.9302147741363078E-2</v>
      </c>
      <c r="P7792" s="82" t="s">
        <v>99</v>
      </c>
    </row>
    <row r="7793" spans="1:16" ht="24" x14ac:dyDescent="0.25">
      <c r="A7793" s="22">
        <v>43466</v>
      </c>
      <c r="B7793" s="22">
        <v>43830</v>
      </c>
      <c r="C7793" s="82">
        <v>2019</v>
      </c>
      <c r="D7793" s="50" t="s">
        <v>13</v>
      </c>
      <c r="E7793" s="50" t="s">
        <v>14</v>
      </c>
      <c r="F7793" s="60" t="s">
        <v>65</v>
      </c>
      <c r="G7793" s="36" t="s">
        <v>1272</v>
      </c>
      <c r="H7793" s="65" t="s">
        <v>10461</v>
      </c>
      <c r="I7793" s="87">
        <v>0</v>
      </c>
      <c r="J7793" s="21">
        <v>0</v>
      </c>
      <c r="K7793" s="87">
        <v>0</v>
      </c>
      <c r="L7793" s="87">
        <v>0</v>
      </c>
      <c r="M7793" s="87">
        <v>0</v>
      </c>
      <c r="N7793" s="25">
        <v>0</v>
      </c>
      <c r="O7793" s="32">
        <v>6.9028006399999997</v>
      </c>
      <c r="P7793" s="82" t="s">
        <v>18</v>
      </c>
    </row>
    <row r="7794" spans="1:16" ht="36" x14ac:dyDescent="0.25">
      <c r="A7794" s="22">
        <v>43466</v>
      </c>
      <c r="B7794" s="22">
        <v>43830</v>
      </c>
      <c r="C7794" s="82">
        <v>2019</v>
      </c>
      <c r="D7794" s="50" t="s">
        <v>13</v>
      </c>
      <c r="E7794" s="50" t="s">
        <v>14</v>
      </c>
      <c r="F7794" s="36" t="s">
        <v>72</v>
      </c>
      <c r="G7794" s="36" t="s">
        <v>1272</v>
      </c>
      <c r="H7794" s="65" t="s">
        <v>10462</v>
      </c>
      <c r="I7794" s="87">
        <v>0</v>
      </c>
      <c r="J7794" s="21">
        <v>0</v>
      </c>
      <c r="K7794" s="87">
        <v>0</v>
      </c>
      <c r="L7794" s="87">
        <v>0</v>
      </c>
      <c r="M7794" s="87">
        <v>0</v>
      </c>
      <c r="N7794" s="25">
        <v>0</v>
      </c>
      <c r="O7794" s="32">
        <v>0.10892544</v>
      </c>
      <c r="P7794" s="82" t="s">
        <v>18</v>
      </c>
    </row>
    <row r="7795" spans="1:16" ht="24" x14ac:dyDescent="0.25">
      <c r="A7795" s="22">
        <v>43466</v>
      </c>
      <c r="B7795" s="22">
        <v>43830</v>
      </c>
      <c r="C7795" s="82">
        <v>2019</v>
      </c>
      <c r="D7795" s="50" t="s">
        <v>13</v>
      </c>
      <c r="E7795" s="50" t="s">
        <v>14</v>
      </c>
      <c r="F7795" s="60" t="s">
        <v>189</v>
      </c>
      <c r="G7795" s="36" t="s">
        <v>1272</v>
      </c>
      <c r="H7795" s="65" t="s">
        <v>10463</v>
      </c>
      <c r="I7795" s="87">
        <v>0</v>
      </c>
      <c r="J7795" s="21">
        <v>0</v>
      </c>
      <c r="K7795" s="87">
        <v>0</v>
      </c>
      <c r="L7795" s="87">
        <v>0</v>
      </c>
      <c r="M7795" s="87">
        <v>0</v>
      </c>
      <c r="N7795" s="25">
        <v>0</v>
      </c>
      <c r="O7795" s="32">
        <v>20.454242559999997</v>
      </c>
      <c r="P7795" s="82" t="s">
        <v>18</v>
      </c>
    </row>
    <row r="7796" spans="1:16" ht="24" x14ac:dyDescent="0.25">
      <c r="A7796" s="22">
        <v>43466</v>
      </c>
      <c r="B7796" s="22">
        <v>43830</v>
      </c>
      <c r="C7796" s="82">
        <v>2019</v>
      </c>
      <c r="D7796" s="50" t="s">
        <v>13</v>
      </c>
      <c r="E7796" s="50" t="s">
        <v>14</v>
      </c>
      <c r="F7796" s="36" t="s">
        <v>36</v>
      </c>
      <c r="G7796" s="36" t="s">
        <v>1272</v>
      </c>
      <c r="H7796" s="65" t="s">
        <v>10464</v>
      </c>
      <c r="I7796" s="87">
        <v>0</v>
      </c>
      <c r="J7796" s="21">
        <v>197002</v>
      </c>
      <c r="K7796" s="87">
        <v>0</v>
      </c>
      <c r="L7796" s="87">
        <v>0</v>
      </c>
      <c r="M7796" s="87">
        <v>0</v>
      </c>
      <c r="N7796" s="25">
        <v>0</v>
      </c>
      <c r="O7796" s="32">
        <v>67.548662020000009</v>
      </c>
      <c r="P7796" s="82" t="s">
        <v>10465</v>
      </c>
    </row>
    <row r="7797" spans="1:16" ht="24" x14ac:dyDescent="0.25">
      <c r="A7797" s="22">
        <v>43466</v>
      </c>
      <c r="B7797" s="22">
        <v>43830</v>
      </c>
      <c r="C7797" s="82">
        <v>2019</v>
      </c>
      <c r="D7797" s="50" t="s">
        <v>13</v>
      </c>
      <c r="E7797" s="50" t="s">
        <v>14</v>
      </c>
      <c r="F7797" s="36" t="s">
        <v>21</v>
      </c>
      <c r="G7797" s="36" t="s">
        <v>1272</v>
      </c>
      <c r="H7797" s="65" t="s">
        <v>10466</v>
      </c>
      <c r="I7797" s="87">
        <v>0</v>
      </c>
      <c r="J7797" s="21">
        <v>0</v>
      </c>
      <c r="K7797" s="87">
        <v>0</v>
      </c>
      <c r="L7797" s="87">
        <v>0</v>
      </c>
      <c r="M7797" s="87">
        <v>0</v>
      </c>
      <c r="N7797" s="25">
        <v>0</v>
      </c>
      <c r="O7797" s="32">
        <v>58.148030720000001</v>
      </c>
      <c r="P7797" s="82" t="s">
        <v>18</v>
      </c>
    </row>
    <row r="7798" spans="1:16" ht="24" x14ac:dyDescent="0.25">
      <c r="A7798" s="22">
        <v>43466</v>
      </c>
      <c r="B7798" s="22">
        <v>43830</v>
      </c>
      <c r="C7798" s="82">
        <v>2019</v>
      </c>
      <c r="D7798" s="50" t="s">
        <v>13</v>
      </c>
      <c r="E7798" s="50" t="s">
        <v>14</v>
      </c>
      <c r="F7798" s="36" t="s">
        <v>57</v>
      </c>
      <c r="G7798" s="36" t="s">
        <v>1272</v>
      </c>
      <c r="H7798" s="65" t="s">
        <v>10467</v>
      </c>
      <c r="I7798" s="87">
        <v>0</v>
      </c>
      <c r="J7798" s="21">
        <v>0</v>
      </c>
      <c r="K7798" s="87">
        <v>0</v>
      </c>
      <c r="L7798" s="87">
        <v>0</v>
      </c>
      <c r="M7798" s="87">
        <v>0</v>
      </c>
      <c r="N7798" s="25">
        <v>0</v>
      </c>
      <c r="O7798" s="32">
        <v>9.56169856</v>
      </c>
      <c r="P7798" s="82" t="s">
        <v>18</v>
      </c>
    </row>
    <row r="7799" spans="1:16" ht="24" x14ac:dyDescent="0.25">
      <c r="A7799" s="22">
        <v>43466</v>
      </c>
      <c r="B7799" s="22">
        <v>43830</v>
      </c>
      <c r="C7799" s="82">
        <v>2019</v>
      </c>
      <c r="D7799" s="50" t="s">
        <v>13</v>
      </c>
      <c r="E7799" s="50" t="s">
        <v>14</v>
      </c>
      <c r="F7799" s="36" t="s">
        <v>78</v>
      </c>
      <c r="G7799" s="36" t="s">
        <v>1272</v>
      </c>
      <c r="H7799" s="65" t="s">
        <v>10468</v>
      </c>
      <c r="I7799" s="87">
        <v>0</v>
      </c>
      <c r="J7799" s="21">
        <v>0</v>
      </c>
      <c r="K7799" s="87">
        <v>0</v>
      </c>
      <c r="L7799" s="87">
        <v>0</v>
      </c>
      <c r="M7799" s="87">
        <v>0</v>
      </c>
      <c r="N7799" s="25">
        <v>0</v>
      </c>
      <c r="O7799" s="32">
        <v>7.3720179200000002</v>
      </c>
      <c r="P7799" s="82" t="s">
        <v>18</v>
      </c>
    </row>
    <row r="7800" spans="1:16" ht="24" x14ac:dyDescent="0.25">
      <c r="A7800" s="22">
        <v>43466</v>
      </c>
      <c r="B7800" s="22">
        <v>43830</v>
      </c>
      <c r="C7800" s="82">
        <v>2019</v>
      </c>
      <c r="D7800" s="50" t="s">
        <v>13</v>
      </c>
      <c r="E7800" s="50" t="s">
        <v>14</v>
      </c>
      <c r="F7800" s="36" t="s">
        <v>165</v>
      </c>
      <c r="G7800" s="36" t="s">
        <v>1272</v>
      </c>
      <c r="H7800" s="65" t="s">
        <v>10469</v>
      </c>
      <c r="I7800" s="87">
        <v>0</v>
      </c>
      <c r="J7800" s="21">
        <v>0</v>
      </c>
      <c r="K7800" s="87">
        <v>0</v>
      </c>
      <c r="L7800" s="87">
        <v>0</v>
      </c>
      <c r="M7800" s="87">
        <v>0</v>
      </c>
      <c r="N7800" s="25">
        <v>0</v>
      </c>
      <c r="O7800" s="32">
        <v>4.5329740799999998</v>
      </c>
      <c r="P7800" s="82" t="s">
        <v>18</v>
      </c>
    </row>
    <row r="7801" spans="1:16" ht="36" x14ac:dyDescent="0.25">
      <c r="A7801" s="22">
        <v>43466</v>
      </c>
      <c r="B7801" s="22">
        <v>43830</v>
      </c>
      <c r="C7801" s="82">
        <v>2019</v>
      </c>
      <c r="D7801" s="50" t="s">
        <v>13</v>
      </c>
      <c r="E7801" s="50" t="s">
        <v>14</v>
      </c>
      <c r="F7801" s="36" t="s">
        <v>24</v>
      </c>
      <c r="G7801" s="36" t="s">
        <v>1272</v>
      </c>
      <c r="H7801" s="65" t="s">
        <v>10470</v>
      </c>
      <c r="I7801" s="87">
        <v>0</v>
      </c>
      <c r="J7801" s="21">
        <v>18752</v>
      </c>
      <c r="K7801" s="87">
        <v>0</v>
      </c>
      <c r="L7801" s="87">
        <v>0</v>
      </c>
      <c r="M7801" s="87">
        <v>0</v>
      </c>
      <c r="N7801" s="25">
        <v>0</v>
      </c>
      <c r="O7801" s="32">
        <v>96.222421634</v>
      </c>
      <c r="P7801" s="82" t="s">
        <v>10471</v>
      </c>
    </row>
    <row r="7802" spans="1:16" ht="24" x14ac:dyDescent="0.25">
      <c r="A7802" s="22">
        <v>43466</v>
      </c>
      <c r="B7802" s="22">
        <v>43830</v>
      </c>
      <c r="C7802" s="82">
        <v>2019</v>
      </c>
      <c r="D7802" s="50" t="s">
        <v>13</v>
      </c>
      <c r="E7802" s="50" t="s">
        <v>14</v>
      </c>
      <c r="F7802" s="50" t="s">
        <v>55</v>
      </c>
      <c r="G7802" s="36" t="s">
        <v>1272</v>
      </c>
      <c r="H7802" s="65" t="s">
        <v>10472</v>
      </c>
      <c r="I7802" s="87">
        <v>0</v>
      </c>
      <c r="J7802" s="21">
        <v>0</v>
      </c>
      <c r="K7802" s="87">
        <v>0</v>
      </c>
      <c r="L7802" s="87">
        <v>0</v>
      </c>
      <c r="M7802" s="87">
        <v>0</v>
      </c>
      <c r="N7802" s="25">
        <v>0</v>
      </c>
      <c r="O7802" s="32">
        <v>26.77610752</v>
      </c>
      <c r="P7802" s="82" t="s">
        <v>18</v>
      </c>
    </row>
    <row r="7803" spans="1:16" ht="24" x14ac:dyDescent="0.25">
      <c r="A7803" s="22">
        <v>43466</v>
      </c>
      <c r="B7803" s="22">
        <v>43830</v>
      </c>
      <c r="C7803" s="82">
        <v>2019</v>
      </c>
      <c r="D7803" s="50" t="s">
        <v>13</v>
      </c>
      <c r="E7803" s="50" t="s">
        <v>14</v>
      </c>
      <c r="F7803" s="36" t="s">
        <v>155</v>
      </c>
      <c r="G7803" s="36" t="s">
        <v>1272</v>
      </c>
      <c r="H7803" s="65" t="s">
        <v>10473</v>
      </c>
      <c r="I7803" s="87">
        <v>0</v>
      </c>
      <c r="J7803" s="21">
        <v>0</v>
      </c>
      <c r="K7803" s="87">
        <v>0</v>
      </c>
      <c r="L7803" s="87">
        <v>0</v>
      </c>
      <c r="M7803" s="87">
        <v>0</v>
      </c>
      <c r="N7803" s="25">
        <v>0</v>
      </c>
      <c r="O7803" s="32">
        <v>2.4187033599999999</v>
      </c>
      <c r="P7803" s="82" t="s">
        <v>18</v>
      </c>
    </row>
    <row r="7804" spans="1:16" ht="36" x14ac:dyDescent="0.25">
      <c r="A7804" s="22">
        <v>43466</v>
      </c>
      <c r="B7804" s="22">
        <v>43830</v>
      </c>
      <c r="C7804" s="82">
        <v>2019</v>
      </c>
      <c r="D7804" s="50" t="s">
        <v>13</v>
      </c>
      <c r="E7804" s="50" t="s">
        <v>14</v>
      </c>
      <c r="F7804" s="60" t="s">
        <v>19</v>
      </c>
      <c r="G7804" s="36" t="s">
        <v>1272</v>
      </c>
      <c r="H7804" s="65" t="s">
        <v>10474</v>
      </c>
      <c r="I7804" s="87">
        <v>0</v>
      </c>
      <c r="J7804" s="21">
        <v>0</v>
      </c>
      <c r="K7804" s="87">
        <v>0</v>
      </c>
      <c r="L7804" s="87">
        <v>0</v>
      </c>
      <c r="M7804" s="87">
        <v>0</v>
      </c>
      <c r="N7804" s="25">
        <v>0</v>
      </c>
      <c r="O7804" s="32">
        <v>100.92081664</v>
      </c>
      <c r="P7804" s="82" t="s">
        <v>18</v>
      </c>
    </row>
    <row r="7805" spans="1:16" ht="24" x14ac:dyDescent="0.25">
      <c r="A7805" s="22">
        <v>43466</v>
      </c>
      <c r="B7805" s="22">
        <v>43830</v>
      </c>
      <c r="C7805" s="82">
        <v>2019</v>
      </c>
      <c r="D7805" s="50" t="s">
        <v>13</v>
      </c>
      <c r="E7805" s="50" t="s">
        <v>14</v>
      </c>
      <c r="F7805" s="36" t="s">
        <v>51</v>
      </c>
      <c r="G7805" s="36" t="s">
        <v>1272</v>
      </c>
      <c r="H7805" s="65" t="s">
        <v>10475</v>
      </c>
      <c r="I7805" s="87">
        <v>0</v>
      </c>
      <c r="J7805" s="21">
        <v>0</v>
      </c>
      <c r="K7805" s="87">
        <v>0</v>
      </c>
      <c r="L7805" s="87">
        <v>0</v>
      </c>
      <c r="M7805" s="87">
        <v>0</v>
      </c>
      <c r="N7805" s="25">
        <v>0</v>
      </c>
      <c r="O7805" s="32">
        <v>18.849687039999999</v>
      </c>
      <c r="P7805" s="82" t="s">
        <v>18</v>
      </c>
    </row>
    <row r="7806" spans="1:16" ht="24" x14ac:dyDescent="0.25">
      <c r="A7806" s="22">
        <v>43466</v>
      </c>
      <c r="B7806" s="22">
        <v>43830</v>
      </c>
      <c r="C7806" s="82">
        <v>2019</v>
      </c>
      <c r="D7806" s="50" t="s">
        <v>13</v>
      </c>
      <c r="E7806" s="50" t="s">
        <v>14</v>
      </c>
      <c r="F7806" s="60" t="s">
        <v>75</v>
      </c>
      <c r="G7806" s="36" t="s">
        <v>1272</v>
      </c>
      <c r="H7806" s="65" t="s">
        <v>10476</v>
      </c>
      <c r="I7806" s="87">
        <v>0</v>
      </c>
      <c r="J7806" s="21">
        <v>0</v>
      </c>
      <c r="K7806" s="87">
        <v>0</v>
      </c>
      <c r="L7806" s="87">
        <v>0</v>
      </c>
      <c r="M7806" s="87">
        <v>0</v>
      </c>
      <c r="N7806" s="25">
        <v>0</v>
      </c>
      <c r="O7806" s="32">
        <v>20.04367744</v>
      </c>
      <c r="P7806" s="82" t="s">
        <v>18</v>
      </c>
    </row>
    <row r="7807" spans="1:16" ht="24" x14ac:dyDescent="0.25">
      <c r="A7807" s="59">
        <v>43466</v>
      </c>
      <c r="B7807" s="59">
        <v>43830</v>
      </c>
      <c r="C7807" s="82">
        <v>2019</v>
      </c>
      <c r="D7807" s="11" t="s">
        <v>13</v>
      </c>
      <c r="E7807" s="53" t="s">
        <v>14</v>
      </c>
      <c r="F7807" s="36" t="s">
        <v>26</v>
      </c>
      <c r="G7807" s="36" t="s">
        <v>1272</v>
      </c>
      <c r="H7807" s="53" t="s">
        <v>10477</v>
      </c>
      <c r="I7807" s="87">
        <v>0</v>
      </c>
      <c r="J7807" s="21">
        <v>0</v>
      </c>
      <c r="K7807" s="87">
        <v>0</v>
      </c>
      <c r="L7807" s="87">
        <v>0</v>
      </c>
      <c r="M7807" s="87">
        <v>0</v>
      </c>
      <c r="N7807" s="25">
        <v>0</v>
      </c>
      <c r="O7807" s="32">
        <v>5.0524646399999993</v>
      </c>
      <c r="P7807" s="82" t="s">
        <v>18</v>
      </c>
    </row>
    <row r="7808" spans="1:16" ht="24" x14ac:dyDescent="0.25">
      <c r="A7808" s="59">
        <v>43466</v>
      </c>
      <c r="B7808" s="59">
        <v>43830</v>
      </c>
      <c r="C7808" s="82">
        <v>2019</v>
      </c>
      <c r="D7808" s="11" t="s">
        <v>13</v>
      </c>
      <c r="E7808" s="53" t="s">
        <v>14</v>
      </c>
      <c r="F7808" s="36" t="s">
        <v>77</v>
      </c>
      <c r="G7808" s="36" t="s">
        <v>1272</v>
      </c>
      <c r="H7808" s="53" t="s">
        <v>10478</v>
      </c>
      <c r="I7808" s="87">
        <v>0</v>
      </c>
      <c r="J7808" s="21">
        <v>0</v>
      </c>
      <c r="K7808" s="87">
        <v>0</v>
      </c>
      <c r="L7808" s="87">
        <v>0</v>
      </c>
      <c r="M7808" s="87">
        <v>0</v>
      </c>
      <c r="N7808" s="25">
        <v>0</v>
      </c>
      <c r="O7808" s="32">
        <v>69.220720639999996</v>
      </c>
      <c r="P7808" s="82" t="s">
        <v>18</v>
      </c>
    </row>
    <row r="7809" spans="1:16" ht="24" x14ac:dyDescent="0.25">
      <c r="A7809" s="59">
        <v>43466</v>
      </c>
      <c r="B7809" s="59">
        <v>43830</v>
      </c>
      <c r="C7809" s="82">
        <v>2019</v>
      </c>
      <c r="D7809" s="11" t="s">
        <v>13</v>
      </c>
      <c r="E7809" s="53" t="s">
        <v>14</v>
      </c>
      <c r="F7809" s="36" t="s">
        <v>62</v>
      </c>
      <c r="G7809" s="36" t="s">
        <v>1272</v>
      </c>
      <c r="H7809" s="53" t="s">
        <v>10479</v>
      </c>
      <c r="I7809" s="87">
        <v>0</v>
      </c>
      <c r="J7809" s="21">
        <v>0</v>
      </c>
      <c r="K7809" s="87">
        <v>0</v>
      </c>
      <c r="L7809" s="87">
        <v>0</v>
      </c>
      <c r="M7809" s="87">
        <v>0</v>
      </c>
      <c r="N7809" s="25">
        <v>0</v>
      </c>
      <c r="O7809" s="32">
        <v>1.3210700800000001</v>
      </c>
      <c r="P7809" s="82" t="s">
        <v>18</v>
      </c>
    </row>
    <row r="7810" spans="1:16" ht="36" x14ac:dyDescent="0.25">
      <c r="A7810" s="59">
        <v>43466</v>
      </c>
      <c r="B7810" s="59">
        <v>43830</v>
      </c>
      <c r="C7810" s="82">
        <v>2019</v>
      </c>
      <c r="D7810" s="11" t="s">
        <v>13</v>
      </c>
      <c r="E7810" s="53" t="s">
        <v>14</v>
      </c>
      <c r="F7810" s="36" t="s">
        <v>92</v>
      </c>
      <c r="G7810" s="36" t="s">
        <v>1272</v>
      </c>
      <c r="H7810" s="53" t="s">
        <v>10480</v>
      </c>
      <c r="I7810" s="87">
        <v>0</v>
      </c>
      <c r="J7810" s="21">
        <v>11566</v>
      </c>
      <c r="K7810" s="87">
        <v>0</v>
      </c>
      <c r="L7810" s="87">
        <v>0</v>
      </c>
      <c r="M7810" s="87">
        <v>0</v>
      </c>
      <c r="N7810" s="25">
        <v>0</v>
      </c>
      <c r="O7810" s="32">
        <v>113.2195483636</v>
      </c>
      <c r="P7810" s="82" t="s">
        <v>10471</v>
      </c>
    </row>
    <row r="7811" spans="1:16" ht="24" x14ac:dyDescent="0.25">
      <c r="A7811" s="59">
        <v>43466</v>
      </c>
      <c r="B7811" s="59">
        <v>43830</v>
      </c>
      <c r="C7811" s="82">
        <v>2019</v>
      </c>
      <c r="D7811" s="11" t="s">
        <v>13</v>
      </c>
      <c r="E7811" s="53" t="s">
        <v>14</v>
      </c>
      <c r="F7811" s="36" t="s">
        <v>97</v>
      </c>
      <c r="G7811" s="36" t="s">
        <v>1272</v>
      </c>
      <c r="H7811" s="53" t="s">
        <v>10481</v>
      </c>
      <c r="I7811" s="87">
        <v>0</v>
      </c>
      <c r="J7811" s="21">
        <v>0</v>
      </c>
      <c r="K7811" s="87">
        <v>0</v>
      </c>
      <c r="L7811" s="87">
        <v>0</v>
      </c>
      <c r="M7811" s="87">
        <v>0</v>
      </c>
      <c r="N7811" s="25">
        <v>0</v>
      </c>
      <c r="O7811" s="32">
        <v>26.15188096</v>
      </c>
      <c r="P7811" s="82" t="s">
        <v>18</v>
      </c>
    </row>
    <row r="7812" spans="1:16" ht="36" x14ac:dyDescent="0.25">
      <c r="A7812" s="59">
        <v>43466</v>
      </c>
      <c r="B7812" s="59">
        <v>43830</v>
      </c>
      <c r="C7812" s="82">
        <v>2019</v>
      </c>
      <c r="D7812" s="11" t="s">
        <v>13</v>
      </c>
      <c r="E7812" s="53" t="s">
        <v>14</v>
      </c>
      <c r="F7812" s="36" t="s">
        <v>44</v>
      </c>
      <c r="G7812" s="36" t="s">
        <v>1272</v>
      </c>
      <c r="H7812" s="53" t="s">
        <v>10482</v>
      </c>
      <c r="I7812" s="87">
        <v>0</v>
      </c>
      <c r="J7812" s="21">
        <v>0</v>
      </c>
      <c r="K7812" s="87">
        <v>0</v>
      </c>
      <c r="L7812" s="87">
        <v>0</v>
      </c>
      <c r="M7812" s="87">
        <v>0</v>
      </c>
      <c r="N7812" s="25">
        <v>0</v>
      </c>
      <c r="O7812" s="32">
        <v>6.8106329600000004</v>
      </c>
      <c r="P7812" s="82" t="s">
        <v>18</v>
      </c>
    </row>
    <row r="7813" spans="1:16" ht="24" x14ac:dyDescent="0.25">
      <c r="A7813" s="59">
        <v>43466</v>
      </c>
      <c r="B7813" s="59">
        <v>43830</v>
      </c>
      <c r="C7813" s="82">
        <v>2019</v>
      </c>
      <c r="D7813" s="11" t="s">
        <v>13</v>
      </c>
      <c r="E7813" s="53" t="s">
        <v>14</v>
      </c>
      <c r="F7813" s="36" t="s">
        <v>30</v>
      </c>
      <c r="G7813" s="36" t="s">
        <v>1272</v>
      </c>
      <c r="H7813" s="53" t="s">
        <v>10483</v>
      </c>
      <c r="I7813" s="87">
        <v>0</v>
      </c>
      <c r="J7813" s="21">
        <v>0</v>
      </c>
      <c r="K7813" s="87">
        <v>0</v>
      </c>
      <c r="L7813" s="87">
        <v>0</v>
      </c>
      <c r="M7813" s="87">
        <v>0</v>
      </c>
      <c r="N7813" s="25">
        <v>0</v>
      </c>
      <c r="O7813" s="32">
        <v>17.867961600000001</v>
      </c>
      <c r="P7813" s="82" t="s">
        <v>18</v>
      </c>
    </row>
    <row r="7814" spans="1:16" ht="36" x14ac:dyDescent="0.25">
      <c r="A7814" s="59">
        <v>43466</v>
      </c>
      <c r="B7814" s="59">
        <v>43830</v>
      </c>
      <c r="C7814" s="82">
        <v>2019</v>
      </c>
      <c r="D7814" s="11" t="s">
        <v>13</v>
      </c>
      <c r="E7814" s="53" t="s">
        <v>14</v>
      </c>
      <c r="F7814" s="36" t="s">
        <v>42</v>
      </c>
      <c r="G7814" s="36" t="s">
        <v>1272</v>
      </c>
      <c r="H7814" s="53" t="s">
        <v>10484</v>
      </c>
      <c r="I7814" s="87">
        <v>0</v>
      </c>
      <c r="J7814" s="21">
        <v>0</v>
      </c>
      <c r="K7814" s="87">
        <v>0</v>
      </c>
      <c r="L7814" s="87">
        <v>0</v>
      </c>
      <c r="M7814" s="87">
        <v>0</v>
      </c>
      <c r="N7814" s="25">
        <v>0</v>
      </c>
      <c r="O7814" s="32">
        <v>33.420559359999999</v>
      </c>
      <c r="P7814" s="82" t="s">
        <v>18</v>
      </c>
    </row>
    <row r="7815" spans="1:16" ht="24" x14ac:dyDescent="0.25">
      <c r="A7815" s="59">
        <v>43466</v>
      </c>
      <c r="B7815" s="59">
        <v>43830</v>
      </c>
      <c r="C7815" s="82">
        <v>2019</v>
      </c>
      <c r="D7815" s="11" t="s">
        <v>13</v>
      </c>
      <c r="E7815" s="53" t="s">
        <v>14</v>
      </c>
      <c r="F7815" s="82" t="s">
        <v>59</v>
      </c>
      <c r="G7815" s="36" t="s">
        <v>1272</v>
      </c>
      <c r="H7815" s="53" t="s">
        <v>10485</v>
      </c>
      <c r="I7815" s="87">
        <v>0</v>
      </c>
      <c r="J7815" s="21">
        <v>0</v>
      </c>
      <c r="K7815" s="87">
        <v>0</v>
      </c>
      <c r="L7815" s="87">
        <v>0</v>
      </c>
      <c r="M7815" s="87">
        <v>0</v>
      </c>
      <c r="N7815" s="25">
        <v>0</v>
      </c>
      <c r="O7815" s="32">
        <v>10.962368</v>
      </c>
      <c r="P7815" s="82" t="s">
        <v>18</v>
      </c>
    </row>
    <row r="7816" spans="1:16" ht="24" x14ac:dyDescent="0.25">
      <c r="A7816" s="59">
        <v>43466</v>
      </c>
      <c r="B7816" s="59">
        <v>43830</v>
      </c>
      <c r="C7816" s="82">
        <v>2019</v>
      </c>
      <c r="D7816" s="11" t="s">
        <v>13</v>
      </c>
      <c r="E7816" s="53" t="s">
        <v>14</v>
      </c>
      <c r="F7816" s="36" t="s">
        <v>47</v>
      </c>
      <c r="G7816" s="36" t="s">
        <v>1272</v>
      </c>
      <c r="H7816" s="53" t="s">
        <v>10486</v>
      </c>
      <c r="I7816" s="87">
        <v>0</v>
      </c>
      <c r="J7816" s="21">
        <v>0</v>
      </c>
      <c r="K7816" s="87">
        <v>0</v>
      </c>
      <c r="L7816" s="87">
        <v>0</v>
      </c>
      <c r="M7816" s="87">
        <v>0</v>
      </c>
      <c r="N7816" s="25">
        <v>0</v>
      </c>
      <c r="O7816" s="32">
        <v>34.03640704</v>
      </c>
      <c r="P7816" s="82" t="s">
        <v>18</v>
      </c>
    </row>
    <row r="7817" spans="1:16" ht="24" x14ac:dyDescent="0.25">
      <c r="A7817" s="59">
        <v>43466</v>
      </c>
      <c r="B7817" s="59">
        <v>43830</v>
      </c>
      <c r="C7817" s="82">
        <v>2019</v>
      </c>
      <c r="D7817" s="11" t="s">
        <v>13</v>
      </c>
      <c r="E7817" s="53" t="s">
        <v>14</v>
      </c>
      <c r="F7817" s="36" t="s">
        <v>598</v>
      </c>
      <c r="G7817" s="36" t="s">
        <v>1272</v>
      </c>
      <c r="H7817" s="53" t="s">
        <v>10487</v>
      </c>
      <c r="I7817" s="87">
        <v>0</v>
      </c>
      <c r="J7817" s="21">
        <v>0</v>
      </c>
      <c r="K7817" s="87">
        <v>0</v>
      </c>
      <c r="L7817" s="87">
        <v>0</v>
      </c>
      <c r="M7817" s="87">
        <v>0</v>
      </c>
      <c r="N7817" s="25">
        <v>0</v>
      </c>
      <c r="O7817" s="32">
        <v>8.1610291200000002</v>
      </c>
      <c r="P7817" s="82" t="s">
        <v>18</v>
      </c>
    </row>
    <row r="7818" spans="1:16" ht="24" x14ac:dyDescent="0.25">
      <c r="A7818" s="59">
        <v>43466</v>
      </c>
      <c r="B7818" s="59">
        <v>43830</v>
      </c>
      <c r="C7818" s="82">
        <v>2019</v>
      </c>
      <c r="D7818" s="11" t="s">
        <v>13</v>
      </c>
      <c r="E7818" s="53" t="s">
        <v>14</v>
      </c>
      <c r="F7818" s="36" t="s">
        <v>69</v>
      </c>
      <c r="G7818" s="36" t="s">
        <v>1272</v>
      </c>
      <c r="H7818" s="53" t="s">
        <v>10488</v>
      </c>
      <c r="I7818" s="87">
        <v>0</v>
      </c>
      <c r="J7818" s="21">
        <v>0</v>
      </c>
      <c r="K7818" s="87">
        <v>0</v>
      </c>
      <c r="L7818" s="87">
        <v>0</v>
      </c>
      <c r="M7818" s="87">
        <v>0</v>
      </c>
      <c r="N7818" s="25">
        <v>0</v>
      </c>
      <c r="O7818" s="32">
        <v>8.6875020799999998</v>
      </c>
      <c r="P7818" s="82" t="s">
        <v>18</v>
      </c>
    </row>
    <row r="7819" spans="1:16" ht="24" x14ac:dyDescent="0.25">
      <c r="A7819" s="59">
        <v>43466</v>
      </c>
      <c r="B7819" s="59">
        <v>43830</v>
      </c>
      <c r="C7819" s="82">
        <v>2019</v>
      </c>
      <c r="D7819" s="11" t="s">
        <v>13</v>
      </c>
      <c r="E7819" s="53" t="s">
        <v>14</v>
      </c>
      <c r="F7819" s="82" t="s">
        <v>100</v>
      </c>
      <c r="G7819" s="36" t="s">
        <v>1272</v>
      </c>
      <c r="H7819" s="53" t="s">
        <v>10489</v>
      </c>
      <c r="I7819" s="87">
        <v>0</v>
      </c>
      <c r="J7819" s="21">
        <v>0</v>
      </c>
      <c r="K7819" s="87">
        <v>0</v>
      </c>
      <c r="L7819" s="87">
        <v>0</v>
      </c>
      <c r="M7819" s="87">
        <v>0</v>
      </c>
      <c r="N7819" s="25">
        <v>0</v>
      </c>
      <c r="O7819" s="32">
        <v>4.6642432000000005</v>
      </c>
      <c r="P7819" s="82" t="s">
        <v>18</v>
      </c>
    </row>
    <row r="7820" spans="1:16" ht="24" x14ac:dyDescent="0.25">
      <c r="A7820" s="59">
        <v>43466</v>
      </c>
      <c r="B7820" s="59">
        <v>43830</v>
      </c>
      <c r="C7820" s="82">
        <v>2019</v>
      </c>
      <c r="D7820" s="11" t="s">
        <v>13</v>
      </c>
      <c r="E7820" s="53" t="s">
        <v>14</v>
      </c>
      <c r="F7820" s="36" t="s">
        <v>253</v>
      </c>
      <c r="G7820" s="36" t="s">
        <v>1272</v>
      </c>
      <c r="H7820" s="53" t="s">
        <v>10490</v>
      </c>
      <c r="I7820" s="87">
        <v>0</v>
      </c>
      <c r="J7820" s="21">
        <v>0</v>
      </c>
      <c r="K7820" s="87">
        <v>0</v>
      </c>
      <c r="L7820" s="87">
        <v>0</v>
      </c>
      <c r="M7820" s="87">
        <v>0</v>
      </c>
      <c r="N7820" s="25">
        <v>0</v>
      </c>
      <c r="O7820" s="32">
        <v>7.9473676799999993</v>
      </c>
      <c r="P7820" s="82" t="s">
        <v>18</v>
      </c>
    </row>
    <row r="7821" spans="1:16" ht="24" x14ac:dyDescent="0.25">
      <c r="A7821" s="59">
        <v>43466</v>
      </c>
      <c r="B7821" s="59">
        <v>43830</v>
      </c>
      <c r="C7821" s="82">
        <v>2019</v>
      </c>
      <c r="D7821" s="11" t="s">
        <v>13</v>
      </c>
      <c r="E7821" s="53" t="s">
        <v>14</v>
      </c>
      <c r="F7821" s="36" t="s">
        <v>32</v>
      </c>
      <c r="G7821" s="36" t="s">
        <v>1272</v>
      </c>
      <c r="H7821" s="53" t="s">
        <v>10491</v>
      </c>
      <c r="I7821" s="87">
        <v>0</v>
      </c>
      <c r="J7821" s="21">
        <v>0</v>
      </c>
      <c r="K7821" s="87">
        <v>0</v>
      </c>
      <c r="L7821" s="87">
        <v>0</v>
      </c>
      <c r="M7821" s="87">
        <v>0</v>
      </c>
      <c r="N7821" s="25">
        <v>0</v>
      </c>
      <c r="O7821" s="32">
        <v>13.55842432</v>
      </c>
      <c r="P7821" s="82" t="s">
        <v>18</v>
      </c>
    </row>
    <row r="7822" spans="1:16" ht="24" x14ac:dyDescent="0.25">
      <c r="A7822" s="59">
        <v>43466</v>
      </c>
      <c r="B7822" s="59">
        <v>43830</v>
      </c>
      <c r="C7822" s="82">
        <v>2019</v>
      </c>
      <c r="D7822" s="11" t="s">
        <v>34</v>
      </c>
      <c r="E7822" s="53" t="s">
        <v>95</v>
      </c>
      <c r="F7822" s="36" t="s">
        <v>28</v>
      </c>
      <c r="G7822" s="36" t="s">
        <v>1272</v>
      </c>
      <c r="H7822" s="53" t="s">
        <v>10492</v>
      </c>
      <c r="I7822" s="87">
        <v>0</v>
      </c>
      <c r="J7822" s="21">
        <v>9</v>
      </c>
      <c r="K7822" s="87">
        <v>0</v>
      </c>
      <c r="L7822" s="87">
        <v>0</v>
      </c>
      <c r="M7822" s="87">
        <v>0</v>
      </c>
      <c r="N7822" s="25">
        <v>0</v>
      </c>
      <c r="O7822" s="32">
        <v>0</v>
      </c>
      <c r="P7822" s="82" t="s">
        <v>1960</v>
      </c>
    </row>
    <row r="7823" spans="1:16" ht="24" x14ac:dyDescent="0.25">
      <c r="A7823" s="59">
        <v>43466</v>
      </c>
      <c r="B7823" s="59">
        <v>43830</v>
      </c>
      <c r="C7823" s="82">
        <v>2019</v>
      </c>
      <c r="D7823" s="11" t="s">
        <v>34</v>
      </c>
      <c r="E7823" s="53" t="s">
        <v>95</v>
      </c>
      <c r="F7823" s="36" t="s">
        <v>21</v>
      </c>
      <c r="G7823" s="36" t="s">
        <v>1272</v>
      </c>
      <c r="H7823" s="53" t="s">
        <v>10493</v>
      </c>
      <c r="I7823" s="87">
        <v>18</v>
      </c>
      <c r="J7823" s="21">
        <v>148</v>
      </c>
      <c r="K7823" s="87">
        <v>0</v>
      </c>
      <c r="L7823" s="87">
        <v>0</v>
      </c>
      <c r="M7823" s="87">
        <v>0</v>
      </c>
      <c r="N7823" s="25">
        <v>0</v>
      </c>
      <c r="O7823" s="32">
        <v>0</v>
      </c>
      <c r="P7823" s="82" t="s">
        <v>1960</v>
      </c>
    </row>
    <row r="7824" spans="1:16" ht="24" x14ac:dyDescent="0.25">
      <c r="A7824" s="59">
        <v>43466</v>
      </c>
      <c r="B7824" s="59">
        <v>43830</v>
      </c>
      <c r="C7824" s="82">
        <v>2019</v>
      </c>
      <c r="D7824" s="11" t="s">
        <v>34</v>
      </c>
      <c r="E7824" s="53" t="s">
        <v>95</v>
      </c>
      <c r="F7824" s="82" t="s">
        <v>47</v>
      </c>
      <c r="G7824" s="36" t="s">
        <v>1272</v>
      </c>
      <c r="H7824" s="53" t="s">
        <v>10494</v>
      </c>
      <c r="I7824" s="87">
        <v>2</v>
      </c>
      <c r="J7824" s="21">
        <v>9</v>
      </c>
      <c r="K7824" s="87">
        <v>0</v>
      </c>
      <c r="L7824" s="87">
        <v>0</v>
      </c>
      <c r="M7824" s="87">
        <v>0</v>
      </c>
      <c r="N7824" s="25">
        <v>0</v>
      </c>
      <c r="O7824" s="32">
        <v>0</v>
      </c>
      <c r="P7824" s="82" t="s">
        <v>1960</v>
      </c>
    </row>
    <row r="7825" spans="1:16" ht="24" x14ac:dyDescent="0.25">
      <c r="A7825" s="59">
        <v>43466</v>
      </c>
      <c r="B7825" s="59">
        <v>43830</v>
      </c>
      <c r="C7825" s="82">
        <v>2019</v>
      </c>
      <c r="D7825" s="11" t="s">
        <v>34</v>
      </c>
      <c r="E7825" s="53" t="s">
        <v>95</v>
      </c>
      <c r="F7825" s="36" t="s">
        <v>24</v>
      </c>
      <c r="G7825" s="36" t="s">
        <v>1272</v>
      </c>
      <c r="H7825" s="53" t="s">
        <v>10495</v>
      </c>
      <c r="I7825" s="87">
        <v>4</v>
      </c>
      <c r="J7825" s="21">
        <v>11</v>
      </c>
      <c r="K7825" s="87">
        <v>0</v>
      </c>
      <c r="L7825" s="87">
        <v>0</v>
      </c>
      <c r="M7825" s="87">
        <v>0</v>
      </c>
      <c r="N7825" s="25">
        <v>0</v>
      </c>
      <c r="O7825" s="32">
        <v>0</v>
      </c>
      <c r="P7825" s="82" t="s">
        <v>1960</v>
      </c>
    </row>
    <row r="7826" spans="1:16" x14ac:dyDescent="0.25">
      <c r="A7826" s="59">
        <v>43466</v>
      </c>
      <c r="B7826" s="59">
        <v>43830</v>
      </c>
      <c r="C7826" s="82">
        <v>2019</v>
      </c>
      <c r="D7826" s="11" t="s">
        <v>34</v>
      </c>
      <c r="E7826" s="53" t="s">
        <v>95</v>
      </c>
      <c r="F7826" s="36" t="s">
        <v>62</v>
      </c>
      <c r="G7826" s="36" t="s">
        <v>1272</v>
      </c>
      <c r="H7826" s="53" t="s">
        <v>10496</v>
      </c>
      <c r="I7826" s="87">
        <v>0</v>
      </c>
      <c r="J7826" s="21">
        <v>2</v>
      </c>
      <c r="K7826" s="87">
        <v>0</v>
      </c>
      <c r="L7826" s="87">
        <v>0</v>
      </c>
      <c r="M7826" s="87">
        <v>0</v>
      </c>
      <c r="N7826" s="25">
        <v>0</v>
      </c>
      <c r="O7826" s="32">
        <v>0</v>
      </c>
      <c r="P7826" s="82" t="s">
        <v>1960</v>
      </c>
    </row>
    <row r="7827" spans="1:16" x14ac:dyDescent="0.25">
      <c r="A7827" s="59">
        <v>43466</v>
      </c>
      <c r="B7827" s="59">
        <v>43830</v>
      </c>
      <c r="C7827" s="82">
        <v>2019</v>
      </c>
      <c r="D7827" s="11" t="s">
        <v>34</v>
      </c>
      <c r="E7827" s="53" t="s">
        <v>95</v>
      </c>
      <c r="F7827" s="36" t="s">
        <v>69</v>
      </c>
      <c r="G7827" s="36" t="s">
        <v>1272</v>
      </c>
      <c r="H7827" s="53" t="s">
        <v>10497</v>
      </c>
      <c r="I7827" s="87">
        <v>0</v>
      </c>
      <c r="J7827" s="21">
        <v>2</v>
      </c>
      <c r="K7827" s="87">
        <v>0</v>
      </c>
      <c r="L7827" s="87">
        <v>0</v>
      </c>
      <c r="M7827" s="87">
        <v>0</v>
      </c>
      <c r="N7827" s="25">
        <v>0</v>
      </c>
      <c r="O7827" s="32">
        <v>0</v>
      </c>
      <c r="P7827" s="82" t="s">
        <v>1960</v>
      </c>
    </row>
    <row r="7828" spans="1:16" ht="24" x14ac:dyDescent="0.25">
      <c r="A7828" s="59">
        <v>43466</v>
      </c>
      <c r="B7828" s="59">
        <v>43830</v>
      </c>
      <c r="C7828" s="82">
        <v>2019</v>
      </c>
      <c r="D7828" s="11" t="s">
        <v>34</v>
      </c>
      <c r="E7828" s="53" t="s">
        <v>95</v>
      </c>
      <c r="F7828" s="36" t="s">
        <v>42</v>
      </c>
      <c r="G7828" s="36" t="s">
        <v>1272</v>
      </c>
      <c r="H7828" s="53" t="s">
        <v>10498</v>
      </c>
      <c r="I7828" s="87">
        <v>2</v>
      </c>
      <c r="J7828" s="21">
        <v>14</v>
      </c>
      <c r="K7828" s="87">
        <v>0</v>
      </c>
      <c r="L7828" s="87">
        <v>0</v>
      </c>
      <c r="M7828" s="87">
        <v>0</v>
      </c>
      <c r="N7828" s="25">
        <v>0</v>
      </c>
      <c r="O7828" s="32">
        <v>0</v>
      </c>
      <c r="P7828" s="82" t="s">
        <v>1960</v>
      </c>
    </row>
    <row r="7829" spans="1:16" x14ac:dyDescent="0.25">
      <c r="A7829" s="59">
        <v>43466</v>
      </c>
      <c r="B7829" s="59">
        <v>43830</v>
      </c>
      <c r="C7829" s="82">
        <v>2019</v>
      </c>
      <c r="D7829" s="11" t="s">
        <v>34</v>
      </c>
      <c r="E7829" s="53" t="s">
        <v>95</v>
      </c>
      <c r="F7829" s="36" t="s">
        <v>155</v>
      </c>
      <c r="G7829" s="36" t="s">
        <v>1272</v>
      </c>
      <c r="H7829" s="53" t="s">
        <v>10499</v>
      </c>
      <c r="I7829" s="87">
        <v>0</v>
      </c>
      <c r="J7829" s="21">
        <v>5</v>
      </c>
      <c r="K7829" s="87">
        <v>0</v>
      </c>
      <c r="L7829" s="87">
        <v>0</v>
      </c>
      <c r="M7829" s="87">
        <v>0</v>
      </c>
      <c r="N7829" s="25">
        <v>0</v>
      </c>
      <c r="O7829" s="32">
        <v>0</v>
      </c>
      <c r="P7829" s="82" t="s">
        <v>1960</v>
      </c>
    </row>
    <row r="7830" spans="1:16" x14ac:dyDescent="0.25">
      <c r="A7830" s="59">
        <v>43466</v>
      </c>
      <c r="B7830" s="59">
        <v>43830</v>
      </c>
      <c r="C7830" s="82">
        <v>2019</v>
      </c>
      <c r="D7830" s="11" t="s">
        <v>34</v>
      </c>
      <c r="E7830" s="53" t="s">
        <v>95</v>
      </c>
      <c r="F7830" s="82" t="s">
        <v>32</v>
      </c>
      <c r="G7830" s="36" t="s">
        <v>1272</v>
      </c>
      <c r="H7830" s="53" t="s">
        <v>10500</v>
      </c>
      <c r="I7830" s="87">
        <v>0</v>
      </c>
      <c r="J7830" s="21">
        <v>1</v>
      </c>
      <c r="K7830" s="87">
        <v>0</v>
      </c>
      <c r="L7830" s="87">
        <v>0</v>
      </c>
      <c r="M7830" s="87">
        <v>0</v>
      </c>
      <c r="N7830" s="25">
        <v>0</v>
      </c>
      <c r="O7830" s="32">
        <v>0</v>
      </c>
      <c r="P7830" s="82" t="s">
        <v>1960</v>
      </c>
    </row>
    <row r="7831" spans="1:16" x14ac:dyDescent="0.25">
      <c r="A7831" s="59">
        <v>43466</v>
      </c>
      <c r="B7831" s="59">
        <v>43830</v>
      </c>
      <c r="C7831" s="82">
        <v>2019</v>
      </c>
      <c r="D7831" s="11" t="s">
        <v>34</v>
      </c>
      <c r="E7831" s="53" t="s">
        <v>95</v>
      </c>
      <c r="F7831" s="36" t="s">
        <v>26</v>
      </c>
      <c r="G7831" s="36" t="s">
        <v>1272</v>
      </c>
      <c r="H7831" s="53" t="s">
        <v>10501</v>
      </c>
      <c r="I7831" s="87">
        <v>0</v>
      </c>
      <c r="J7831" s="21">
        <v>1</v>
      </c>
      <c r="K7831" s="87">
        <v>0</v>
      </c>
      <c r="L7831" s="87">
        <v>0</v>
      </c>
      <c r="M7831" s="87">
        <v>0</v>
      </c>
      <c r="N7831" s="25">
        <v>0</v>
      </c>
      <c r="O7831" s="32">
        <v>0</v>
      </c>
      <c r="P7831" s="82" t="s">
        <v>1960</v>
      </c>
    </row>
    <row r="7832" spans="1:16" x14ac:dyDescent="0.25">
      <c r="A7832" s="59">
        <v>43466</v>
      </c>
      <c r="B7832" s="59">
        <v>43830</v>
      </c>
      <c r="C7832" s="82">
        <v>2019</v>
      </c>
      <c r="D7832" s="11" t="s">
        <v>34</v>
      </c>
      <c r="E7832" s="53" t="s">
        <v>95</v>
      </c>
      <c r="F7832" s="82" t="s">
        <v>19</v>
      </c>
      <c r="G7832" s="36" t="s">
        <v>1272</v>
      </c>
      <c r="H7832" s="53" t="s">
        <v>10502</v>
      </c>
      <c r="I7832" s="87">
        <v>0</v>
      </c>
      <c r="J7832" s="21">
        <v>3</v>
      </c>
      <c r="K7832" s="87">
        <v>0</v>
      </c>
      <c r="L7832" s="87">
        <v>0</v>
      </c>
      <c r="M7832" s="87">
        <v>0</v>
      </c>
      <c r="N7832" s="25">
        <v>0</v>
      </c>
      <c r="O7832" s="32">
        <v>0</v>
      </c>
      <c r="P7832" s="82" t="s">
        <v>1960</v>
      </c>
    </row>
    <row r="7833" spans="1:16" ht="24" x14ac:dyDescent="0.25">
      <c r="A7833" s="59">
        <v>43466</v>
      </c>
      <c r="B7833" s="59">
        <v>43830</v>
      </c>
      <c r="C7833" s="82">
        <v>2019</v>
      </c>
      <c r="D7833" s="11" t="s">
        <v>34</v>
      </c>
      <c r="E7833" s="53" t="s">
        <v>323</v>
      </c>
      <c r="F7833" s="36" t="s">
        <v>47</v>
      </c>
      <c r="G7833" s="36" t="s">
        <v>1272</v>
      </c>
      <c r="H7833" s="53" t="s">
        <v>10503</v>
      </c>
      <c r="I7833" s="87">
        <v>10</v>
      </c>
      <c r="J7833" s="21">
        <v>337</v>
      </c>
      <c r="K7833" s="87">
        <v>0</v>
      </c>
      <c r="L7833" s="87">
        <v>0</v>
      </c>
      <c r="M7833" s="87">
        <v>0</v>
      </c>
      <c r="N7833" s="25">
        <v>0</v>
      </c>
      <c r="O7833" s="32">
        <v>0</v>
      </c>
      <c r="P7833" s="82" t="s">
        <v>1960</v>
      </c>
    </row>
    <row r="7834" spans="1:16" ht="24" x14ac:dyDescent="0.25">
      <c r="A7834" s="59">
        <v>43466</v>
      </c>
      <c r="B7834" s="59">
        <v>43830</v>
      </c>
      <c r="C7834" s="82">
        <v>2019</v>
      </c>
      <c r="D7834" s="11" t="s">
        <v>34</v>
      </c>
      <c r="E7834" s="53" t="s">
        <v>323</v>
      </c>
      <c r="F7834" s="36" t="s">
        <v>598</v>
      </c>
      <c r="G7834" s="36" t="s">
        <v>1272</v>
      </c>
      <c r="H7834" s="53" t="s">
        <v>10504</v>
      </c>
      <c r="I7834" s="87">
        <v>0</v>
      </c>
      <c r="J7834" s="21">
        <v>62</v>
      </c>
      <c r="K7834" s="87">
        <v>0</v>
      </c>
      <c r="L7834" s="87">
        <v>0</v>
      </c>
      <c r="M7834" s="87">
        <v>0</v>
      </c>
      <c r="N7834" s="25">
        <v>0</v>
      </c>
      <c r="O7834" s="32">
        <v>0</v>
      </c>
      <c r="P7834" s="82" t="s">
        <v>1960</v>
      </c>
    </row>
    <row r="7835" spans="1:16" ht="24" x14ac:dyDescent="0.25">
      <c r="A7835" s="59">
        <v>43466</v>
      </c>
      <c r="B7835" s="59">
        <v>43830</v>
      </c>
      <c r="C7835" s="82">
        <v>2019</v>
      </c>
      <c r="D7835" s="11" t="s">
        <v>34</v>
      </c>
      <c r="E7835" s="53" t="s">
        <v>323</v>
      </c>
      <c r="F7835" s="36" t="s">
        <v>162</v>
      </c>
      <c r="G7835" s="36" t="s">
        <v>1272</v>
      </c>
      <c r="H7835" s="53" t="s">
        <v>10505</v>
      </c>
      <c r="I7835" s="87">
        <v>0</v>
      </c>
      <c r="J7835" s="21">
        <v>56</v>
      </c>
      <c r="K7835" s="87">
        <v>0</v>
      </c>
      <c r="L7835" s="87">
        <v>0</v>
      </c>
      <c r="M7835" s="87">
        <v>0</v>
      </c>
      <c r="N7835" s="25">
        <v>0</v>
      </c>
      <c r="O7835" s="32">
        <v>0</v>
      </c>
      <c r="P7835" s="82" t="s">
        <v>1960</v>
      </c>
    </row>
    <row r="7836" spans="1:16" ht="36" x14ac:dyDescent="0.25">
      <c r="A7836" s="59">
        <v>43466</v>
      </c>
      <c r="B7836" s="59">
        <v>43830</v>
      </c>
      <c r="C7836" s="82">
        <v>2019</v>
      </c>
      <c r="D7836" s="11" t="s">
        <v>34</v>
      </c>
      <c r="E7836" s="53" t="s">
        <v>323</v>
      </c>
      <c r="F7836" s="36" t="s">
        <v>28</v>
      </c>
      <c r="G7836" s="36" t="s">
        <v>1272</v>
      </c>
      <c r="H7836" s="53" t="s">
        <v>10506</v>
      </c>
      <c r="I7836" s="87">
        <v>13</v>
      </c>
      <c r="J7836" s="21">
        <v>69</v>
      </c>
      <c r="K7836" s="87">
        <v>0</v>
      </c>
      <c r="L7836" s="87">
        <v>0</v>
      </c>
      <c r="M7836" s="87">
        <v>0</v>
      </c>
      <c r="N7836" s="25">
        <v>0</v>
      </c>
      <c r="O7836" s="32">
        <v>0</v>
      </c>
      <c r="P7836" s="82" t="s">
        <v>1960</v>
      </c>
    </row>
    <row r="7837" spans="1:16" ht="36" x14ac:dyDescent="0.25">
      <c r="A7837" s="59">
        <v>43466</v>
      </c>
      <c r="B7837" s="59">
        <v>43830</v>
      </c>
      <c r="C7837" s="82">
        <v>2019</v>
      </c>
      <c r="D7837" s="11" t="s">
        <v>34</v>
      </c>
      <c r="E7837" s="53" t="s">
        <v>323</v>
      </c>
      <c r="F7837" s="36" t="s">
        <v>21</v>
      </c>
      <c r="G7837" s="36" t="s">
        <v>1272</v>
      </c>
      <c r="H7837" s="53" t="s">
        <v>10507</v>
      </c>
      <c r="I7837" s="87">
        <v>1</v>
      </c>
      <c r="J7837" s="21">
        <v>56</v>
      </c>
      <c r="K7837" s="87">
        <v>0</v>
      </c>
      <c r="L7837" s="87">
        <v>0</v>
      </c>
      <c r="M7837" s="87">
        <v>0</v>
      </c>
      <c r="N7837" s="25">
        <v>0</v>
      </c>
      <c r="O7837" s="32">
        <v>0</v>
      </c>
      <c r="P7837" s="82" t="s">
        <v>1960</v>
      </c>
    </row>
    <row r="7838" spans="1:16" ht="36" x14ac:dyDescent="0.25">
      <c r="A7838" s="59">
        <v>43466</v>
      </c>
      <c r="B7838" s="59">
        <v>43830</v>
      </c>
      <c r="C7838" s="82">
        <v>2019</v>
      </c>
      <c r="D7838" s="11" t="s">
        <v>34</v>
      </c>
      <c r="E7838" s="53" t="s">
        <v>323</v>
      </c>
      <c r="F7838" s="82" t="s">
        <v>69</v>
      </c>
      <c r="G7838" s="36" t="s">
        <v>1272</v>
      </c>
      <c r="H7838" s="53" t="s">
        <v>10508</v>
      </c>
      <c r="I7838" s="87">
        <v>1</v>
      </c>
      <c r="J7838" s="21">
        <v>49</v>
      </c>
      <c r="K7838" s="87">
        <v>0</v>
      </c>
      <c r="L7838" s="87">
        <v>0</v>
      </c>
      <c r="M7838" s="87">
        <v>0</v>
      </c>
      <c r="N7838" s="25">
        <v>0</v>
      </c>
      <c r="O7838" s="32">
        <v>0</v>
      </c>
      <c r="P7838" s="82" t="s">
        <v>1960</v>
      </c>
    </row>
    <row r="7839" spans="1:16" ht="36" x14ac:dyDescent="0.25">
      <c r="A7839" s="59">
        <v>43466</v>
      </c>
      <c r="B7839" s="59">
        <v>43830</v>
      </c>
      <c r="C7839" s="82">
        <v>2019</v>
      </c>
      <c r="D7839" s="11" t="s">
        <v>34</v>
      </c>
      <c r="E7839" s="53" t="s">
        <v>323</v>
      </c>
      <c r="F7839" s="36" t="s">
        <v>92</v>
      </c>
      <c r="G7839" s="36" t="s">
        <v>1272</v>
      </c>
      <c r="H7839" s="53" t="s">
        <v>10509</v>
      </c>
      <c r="I7839" s="87">
        <v>2</v>
      </c>
      <c r="J7839" s="21">
        <v>49</v>
      </c>
      <c r="K7839" s="87">
        <v>0</v>
      </c>
      <c r="L7839" s="87">
        <v>0</v>
      </c>
      <c r="M7839" s="87">
        <v>0</v>
      </c>
      <c r="N7839" s="25">
        <v>0</v>
      </c>
      <c r="O7839" s="32">
        <v>0</v>
      </c>
      <c r="P7839" s="82" t="s">
        <v>1960</v>
      </c>
    </row>
    <row r="7840" spans="1:16" ht="36" x14ac:dyDescent="0.25">
      <c r="A7840" s="59">
        <v>43466</v>
      </c>
      <c r="B7840" s="59">
        <v>43830</v>
      </c>
      <c r="C7840" s="82">
        <v>2019</v>
      </c>
      <c r="D7840" s="11" t="s">
        <v>34</v>
      </c>
      <c r="E7840" s="53" t="s">
        <v>323</v>
      </c>
      <c r="F7840" s="82" t="s">
        <v>59</v>
      </c>
      <c r="G7840" s="36" t="s">
        <v>1272</v>
      </c>
      <c r="H7840" s="53" t="s">
        <v>10510</v>
      </c>
      <c r="I7840" s="87">
        <v>1</v>
      </c>
      <c r="J7840" s="21">
        <v>42</v>
      </c>
      <c r="K7840" s="87">
        <v>0</v>
      </c>
      <c r="L7840" s="87">
        <v>0</v>
      </c>
      <c r="M7840" s="87">
        <v>0</v>
      </c>
      <c r="N7840" s="25">
        <v>0</v>
      </c>
      <c r="O7840" s="32">
        <v>0</v>
      </c>
      <c r="P7840" s="82" t="s">
        <v>1960</v>
      </c>
    </row>
    <row r="7841" spans="1:16" ht="36" x14ac:dyDescent="0.25">
      <c r="A7841" s="59">
        <v>43466</v>
      </c>
      <c r="B7841" s="59">
        <v>43830</v>
      </c>
      <c r="C7841" s="82">
        <v>2019</v>
      </c>
      <c r="D7841" s="11" t="s">
        <v>34</v>
      </c>
      <c r="E7841" s="53" t="s">
        <v>323</v>
      </c>
      <c r="F7841" s="36" t="s">
        <v>30</v>
      </c>
      <c r="G7841" s="36" t="s">
        <v>1272</v>
      </c>
      <c r="H7841" s="53" t="s">
        <v>10511</v>
      </c>
      <c r="I7841" s="87">
        <v>7</v>
      </c>
      <c r="J7841" s="21">
        <v>36</v>
      </c>
      <c r="K7841" s="87">
        <v>0</v>
      </c>
      <c r="L7841" s="87">
        <v>0</v>
      </c>
      <c r="M7841" s="87">
        <v>0</v>
      </c>
      <c r="N7841" s="25">
        <v>0</v>
      </c>
      <c r="O7841" s="32">
        <v>0</v>
      </c>
      <c r="P7841" s="82" t="s">
        <v>1960</v>
      </c>
    </row>
    <row r="7842" spans="1:16" ht="36" x14ac:dyDescent="0.25">
      <c r="A7842" s="59">
        <v>43466</v>
      </c>
      <c r="B7842" s="59">
        <v>43830</v>
      </c>
      <c r="C7842" s="82">
        <v>2019</v>
      </c>
      <c r="D7842" s="11" t="s">
        <v>34</v>
      </c>
      <c r="E7842" s="53" t="s">
        <v>323</v>
      </c>
      <c r="F7842" s="36" t="s">
        <v>42</v>
      </c>
      <c r="G7842" s="36" t="s">
        <v>1272</v>
      </c>
      <c r="H7842" s="53" t="s">
        <v>10512</v>
      </c>
      <c r="I7842" s="87">
        <v>1</v>
      </c>
      <c r="J7842" s="21">
        <v>24</v>
      </c>
      <c r="K7842" s="87">
        <v>0</v>
      </c>
      <c r="L7842" s="87">
        <v>0</v>
      </c>
      <c r="M7842" s="87">
        <v>0</v>
      </c>
      <c r="N7842" s="25">
        <v>0</v>
      </c>
      <c r="O7842" s="32">
        <v>0</v>
      </c>
      <c r="P7842" s="82" t="s">
        <v>1960</v>
      </c>
    </row>
    <row r="7843" spans="1:16" ht="24" x14ac:dyDescent="0.25">
      <c r="A7843" s="59">
        <v>43466</v>
      </c>
      <c r="B7843" s="59">
        <v>43830</v>
      </c>
      <c r="C7843" s="82">
        <v>2019</v>
      </c>
      <c r="D7843" s="11" t="s">
        <v>34</v>
      </c>
      <c r="E7843" s="53" t="s">
        <v>323</v>
      </c>
      <c r="F7843" s="36" t="s">
        <v>19</v>
      </c>
      <c r="G7843" s="36" t="s">
        <v>1272</v>
      </c>
      <c r="H7843" s="53" t="s">
        <v>10513</v>
      </c>
      <c r="I7843" s="87">
        <v>0</v>
      </c>
      <c r="J7843" s="21">
        <v>19</v>
      </c>
      <c r="K7843" s="87">
        <v>0</v>
      </c>
      <c r="L7843" s="87">
        <v>0</v>
      </c>
      <c r="M7843" s="87">
        <v>0</v>
      </c>
      <c r="N7843" s="25">
        <v>0</v>
      </c>
      <c r="O7843" s="32">
        <v>0</v>
      </c>
      <c r="P7843" s="82" t="s">
        <v>1960</v>
      </c>
    </row>
    <row r="7844" spans="1:16" ht="24" x14ac:dyDescent="0.25">
      <c r="A7844" s="59">
        <v>43466</v>
      </c>
      <c r="B7844" s="59">
        <v>43830</v>
      </c>
      <c r="C7844" s="82">
        <v>2019</v>
      </c>
      <c r="D7844" s="11" t="s">
        <v>34</v>
      </c>
      <c r="E7844" s="53" t="s">
        <v>323</v>
      </c>
      <c r="F7844" s="82" t="s">
        <v>253</v>
      </c>
      <c r="G7844" s="36" t="s">
        <v>1272</v>
      </c>
      <c r="H7844" s="53" t="s">
        <v>10514</v>
      </c>
      <c r="I7844" s="87">
        <v>1</v>
      </c>
      <c r="J7844" s="21">
        <v>18</v>
      </c>
      <c r="K7844" s="87">
        <v>0</v>
      </c>
      <c r="L7844" s="87">
        <v>0</v>
      </c>
      <c r="M7844" s="87">
        <v>0</v>
      </c>
      <c r="N7844" s="25">
        <v>0</v>
      </c>
      <c r="O7844" s="32">
        <v>0</v>
      </c>
      <c r="P7844" s="82" t="s">
        <v>1960</v>
      </c>
    </row>
    <row r="7845" spans="1:16" ht="36" x14ac:dyDescent="0.25">
      <c r="A7845" s="59">
        <v>43466</v>
      </c>
      <c r="B7845" s="59">
        <v>43830</v>
      </c>
      <c r="C7845" s="82">
        <v>2019</v>
      </c>
      <c r="D7845" s="11" t="s">
        <v>34</v>
      </c>
      <c r="E7845" s="53" t="s">
        <v>323</v>
      </c>
      <c r="F7845" s="82" t="s">
        <v>72</v>
      </c>
      <c r="G7845" s="36" t="s">
        <v>1272</v>
      </c>
      <c r="H7845" s="53" t="s">
        <v>10515</v>
      </c>
      <c r="I7845" s="87">
        <v>2</v>
      </c>
      <c r="J7845" s="21">
        <v>16</v>
      </c>
      <c r="K7845" s="87">
        <v>0</v>
      </c>
      <c r="L7845" s="87">
        <v>0</v>
      </c>
      <c r="M7845" s="87">
        <v>0</v>
      </c>
      <c r="N7845" s="25">
        <v>0</v>
      </c>
      <c r="O7845" s="32">
        <v>0</v>
      </c>
      <c r="P7845" s="82" t="s">
        <v>1960</v>
      </c>
    </row>
    <row r="7846" spans="1:16" ht="24" x14ac:dyDescent="0.25">
      <c r="A7846" s="59">
        <v>43466</v>
      </c>
      <c r="B7846" s="59">
        <v>43830</v>
      </c>
      <c r="C7846" s="82">
        <v>2019</v>
      </c>
      <c r="D7846" s="11" t="s">
        <v>34</v>
      </c>
      <c r="E7846" s="53" t="s">
        <v>323</v>
      </c>
      <c r="F7846" s="82" t="s">
        <v>75</v>
      </c>
      <c r="G7846" s="36" t="s">
        <v>1272</v>
      </c>
      <c r="H7846" s="53" t="s">
        <v>10516</v>
      </c>
      <c r="I7846" s="87">
        <v>1</v>
      </c>
      <c r="J7846" s="21">
        <v>12</v>
      </c>
      <c r="K7846" s="87">
        <v>0</v>
      </c>
      <c r="L7846" s="87">
        <v>0</v>
      </c>
      <c r="M7846" s="87">
        <v>0</v>
      </c>
      <c r="N7846" s="25">
        <v>0</v>
      </c>
      <c r="O7846" s="32">
        <v>0</v>
      </c>
      <c r="P7846" s="82" t="s">
        <v>1960</v>
      </c>
    </row>
    <row r="7847" spans="1:16" ht="24" x14ac:dyDescent="0.25">
      <c r="A7847" s="59">
        <v>43466</v>
      </c>
      <c r="B7847" s="59">
        <v>43830</v>
      </c>
      <c r="C7847" s="82">
        <v>2019</v>
      </c>
      <c r="D7847" s="11" t="s">
        <v>34</v>
      </c>
      <c r="E7847" s="53" t="s">
        <v>323</v>
      </c>
      <c r="F7847" s="82" t="s">
        <v>77</v>
      </c>
      <c r="G7847" s="36" t="s">
        <v>1272</v>
      </c>
      <c r="H7847" s="53" t="s">
        <v>10517</v>
      </c>
      <c r="I7847" s="87">
        <v>0</v>
      </c>
      <c r="J7847" s="21">
        <v>7</v>
      </c>
      <c r="K7847" s="87">
        <v>0</v>
      </c>
      <c r="L7847" s="87">
        <v>0</v>
      </c>
      <c r="M7847" s="87">
        <v>0</v>
      </c>
      <c r="N7847" s="25">
        <v>0</v>
      </c>
      <c r="O7847" s="32">
        <v>0</v>
      </c>
      <c r="P7847" s="82" t="s">
        <v>1960</v>
      </c>
    </row>
    <row r="7848" spans="1:16" x14ac:dyDescent="0.25">
      <c r="A7848" s="59">
        <v>43466</v>
      </c>
      <c r="B7848" s="59">
        <v>43830</v>
      </c>
      <c r="C7848" s="82">
        <v>2019</v>
      </c>
      <c r="D7848" s="11" t="s">
        <v>34</v>
      </c>
      <c r="E7848" s="53" t="s">
        <v>323</v>
      </c>
      <c r="F7848" s="82" t="s">
        <v>36</v>
      </c>
      <c r="G7848" s="36" t="s">
        <v>1272</v>
      </c>
      <c r="H7848" s="53" t="s">
        <v>10518</v>
      </c>
      <c r="I7848" s="87">
        <v>0</v>
      </c>
      <c r="J7848" s="21">
        <v>5</v>
      </c>
      <c r="K7848" s="87">
        <v>0</v>
      </c>
      <c r="L7848" s="87">
        <v>0</v>
      </c>
      <c r="M7848" s="87">
        <v>0</v>
      </c>
      <c r="N7848" s="25">
        <v>0</v>
      </c>
      <c r="O7848" s="32">
        <v>0</v>
      </c>
      <c r="P7848" s="82" t="s">
        <v>1960</v>
      </c>
    </row>
    <row r="7849" spans="1:16" ht="24" x14ac:dyDescent="0.25">
      <c r="A7849" s="59">
        <v>43466</v>
      </c>
      <c r="B7849" s="59">
        <v>43830</v>
      </c>
      <c r="C7849" s="82">
        <v>2019</v>
      </c>
      <c r="D7849" s="11" t="s">
        <v>34</v>
      </c>
      <c r="E7849" s="53" t="s">
        <v>323</v>
      </c>
      <c r="F7849" s="82" t="s">
        <v>62</v>
      </c>
      <c r="G7849" s="36" t="s">
        <v>1272</v>
      </c>
      <c r="H7849" s="53" t="s">
        <v>10519</v>
      </c>
      <c r="I7849" s="87">
        <v>3</v>
      </c>
      <c r="J7849" s="21">
        <v>7</v>
      </c>
      <c r="K7849" s="87">
        <v>0</v>
      </c>
      <c r="L7849" s="87">
        <v>0</v>
      </c>
      <c r="M7849" s="87">
        <v>0</v>
      </c>
      <c r="N7849" s="25">
        <v>0</v>
      </c>
      <c r="O7849" s="32">
        <v>0</v>
      </c>
      <c r="P7849" s="82" t="s">
        <v>1960</v>
      </c>
    </row>
    <row r="7850" spans="1:16" ht="24" x14ac:dyDescent="0.25">
      <c r="A7850" s="59">
        <v>43466</v>
      </c>
      <c r="B7850" s="59">
        <v>43830</v>
      </c>
      <c r="C7850" s="82">
        <v>2019</v>
      </c>
      <c r="D7850" s="11" t="s">
        <v>34</v>
      </c>
      <c r="E7850" s="53" t="s">
        <v>323</v>
      </c>
      <c r="F7850" s="82" t="s">
        <v>15</v>
      </c>
      <c r="G7850" s="36" t="s">
        <v>1272</v>
      </c>
      <c r="H7850" s="53" t="s">
        <v>10520</v>
      </c>
      <c r="I7850" s="87">
        <v>0</v>
      </c>
      <c r="J7850" s="21">
        <v>3</v>
      </c>
      <c r="K7850" s="87">
        <v>0</v>
      </c>
      <c r="L7850" s="87">
        <v>0</v>
      </c>
      <c r="M7850" s="87">
        <v>0</v>
      </c>
      <c r="N7850" s="25">
        <v>0</v>
      </c>
      <c r="O7850" s="32">
        <v>0</v>
      </c>
      <c r="P7850" s="82" t="s">
        <v>1960</v>
      </c>
    </row>
    <row r="7851" spans="1:16" ht="24" x14ac:dyDescent="0.25">
      <c r="A7851" s="59">
        <v>43466</v>
      </c>
      <c r="B7851" s="59">
        <v>43830</v>
      </c>
      <c r="C7851" s="82">
        <v>2019</v>
      </c>
      <c r="D7851" s="11" t="s">
        <v>34</v>
      </c>
      <c r="E7851" s="53" t="s">
        <v>323</v>
      </c>
      <c r="F7851" s="82" t="s">
        <v>155</v>
      </c>
      <c r="G7851" s="36" t="s">
        <v>1272</v>
      </c>
      <c r="H7851" s="53" t="s">
        <v>10521</v>
      </c>
      <c r="I7851" s="87">
        <v>0</v>
      </c>
      <c r="J7851" s="21">
        <v>3</v>
      </c>
      <c r="K7851" s="87">
        <v>0</v>
      </c>
      <c r="L7851" s="87">
        <v>0</v>
      </c>
      <c r="M7851" s="87">
        <v>0</v>
      </c>
      <c r="N7851" s="25">
        <v>0</v>
      </c>
      <c r="O7851" s="32">
        <v>0</v>
      </c>
      <c r="P7851" s="82" t="s">
        <v>1960</v>
      </c>
    </row>
    <row r="7852" spans="1:16" ht="24" x14ac:dyDescent="0.25">
      <c r="A7852" s="59">
        <v>43466</v>
      </c>
      <c r="B7852" s="59">
        <v>43830</v>
      </c>
      <c r="C7852" s="82">
        <v>2019</v>
      </c>
      <c r="D7852" s="11" t="s">
        <v>34</v>
      </c>
      <c r="E7852" s="53" t="s">
        <v>323</v>
      </c>
      <c r="F7852" s="82" t="s">
        <v>55</v>
      </c>
      <c r="G7852" s="36" t="s">
        <v>1272</v>
      </c>
      <c r="H7852" s="53" t="s">
        <v>10522</v>
      </c>
      <c r="I7852" s="87">
        <v>0</v>
      </c>
      <c r="J7852" s="21">
        <v>3</v>
      </c>
      <c r="K7852" s="87">
        <v>0</v>
      </c>
      <c r="L7852" s="87">
        <v>0</v>
      </c>
      <c r="M7852" s="87">
        <v>0</v>
      </c>
      <c r="N7852" s="25">
        <v>0</v>
      </c>
      <c r="O7852" s="32">
        <v>0</v>
      </c>
      <c r="P7852" s="82" t="s">
        <v>1960</v>
      </c>
    </row>
    <row r="7853" spans="1:16" ht="24" x14ac:dyDescent="0.25">
      <c r="A7853" s="59">
        <v>43466</v>
      </c>
      <c r="B7853" s="59">
        <v>43830</v>
      </c>
      <c r="C7853" s="82">
        <v>2019</v>
      </c>
      <c r="D7853" s="11" t="s">
        <v>34</v>
      </c>
      <c r="E7853" s="53" t="s">
        <v>323</v>
      </c>
      <c r="F7853" s="82" t="s">
        <v>189</v>
      </c>
      <c r="G7853" s="36" t="s">
        <v>1272</v>
      </c>
      <c r="H7853" s="53" t="s">
        <v>10523</v>
      </c>
      <c r="I7853" s="87">
        <v>0</v>
      </c>
      <c r="J7853" s="21">
        <v>3</v>
      </c>
      <c r="K7853" s="87">
        <v>0</v>
      </c>
      <c r="L7853" s="87">
        <v>0</v>
      </c>
      <c r="M7853" s="87">
        <v>0</v>
      </c>
      <c r="N7853" s="25">
        <v>0</v>
      </c>
      <c r="O7853" s="32">
        <v>0</v>
      </c>
      <c r="P7853" s="82" t="s">
        <v>1960</v>
      </c>
    </row>
    <row r="7854" spans="1:16" ht="24" x14ac:dyDescent="0.25">
      <c r="A7854" s="59">
        <v>43466</v>
      </c>
      <c r="B7854" s="59">
        <v>43830</v>
      </c>
      <c r="C7854" s="82">
        <v>2019</v>
      </c>
      <c r="D7854" s="11" t="s">
        <v>34</v>
      </c>
      <c r="E7854" s="53" t="s">
        <v>323</v>
      </c>
      <c r="F7854" s="82" t="s">
        <v>165</v>
      </c>
      <c r="G7854" s="36" t="s">
        <v>1272</v>
      </c>
      <c r="H7854" s="53" t="s">
        <v>10524</v>
      </c>
      <c r="I7854" s="87">
        <v>0</v>
      </c>
      <c r="J7854" s="21">
        <v>1</v>
      </c>
      <c r="K7854" s="87">
        <v>0</v>
      </c>
      <c r="L7854" s="87">
        <v>0</v>
      </c>
      <c r="M7854" s="87">
        <v>0</v>
      </c>
      <c r="N7854" s="25">
        <v>0</v>
      </c>
      <c r="O7854" s="32">
        <v>0</v>
      </c>
      <c r="P7854" s="82" t="s">
        <v>1960</v>
      </c>
    </row>
    <row r="7855" spans="1:16" x14ac:dyDescent="0.25">
      <c r="A7855" s="59">
        <v>43466</v>
      </c>
      <c r="B7855" s="59">
        <v>43830</v>
      </c>
      <c r="C7855" s="82">
        <v>2019</v>
      </c>
      <c r="D7855" s="11" t="s">
        <v>34</v>
      </c>
      <c r="E7855" s="53" t="s">
        <v>323</v>
      </c>
      <c r="F7855" s="82" t="s">
        <v>100</v>
      </c>
      <c r="G7855" s="36" t="s">
        <v>1272</v>
      </c>
      <c r="H7855" s="53" t="s">
        <v>10524</v>
      </c>
      <c r="I7855" s="87">
        <v>0</v>
      </c>
      <c r="J7855" s="21">
        <v>1</v>
      </c>
      <c r="K7855" s="87">
        <v>0</v>
      </c>
      <c r="L7855" s="87">
        <v>0</v>
      </c>
      <c r="M7855" s="87">
        <v>0</v>
      </c>
      <c r="N7855" s="25">
        <v>0</v>
      </c>
      <c r="O7855" s="32">
        <v>0</v>
      </c>
      <c r="P7855" s="82" t="s">
        <v>1960</v>
      </c>
    </row>
    <row r="7856" spans="1:16" x14ac:dyDescent="0.25">
      <c r="A7856" s="59">
        <v>43466</v>
      </c>
      <c r="B7856" s="59">
        <v>43830</v>
      </c>
      <c r="C7856" s="82">
        <v>2019</v>
      </c>
      <c r="D7856" s="11" t="s">
        <v>34</v>
      </c>
      <c r="E7856" s="53" t="s">
        <v>323</v>
      </c>
      <c r="F7856" s="82" t="s">
        <v>97</v>
      </c>
      <c r="G7856" s="36" t="s">
        <v>1272</v>
      </c>
      <c r="H7856" s="53" t="s">
        <v>10525</v>
      </c>
      <c r="I7856" s="87">
        <v>0</v>
      </c>
      <c r="J7856" s="21">
        <v>1</v>
      </c>
      <c r="K7856" s="87">
        <v>0</v>
      </c>
      <c r="L7856" s="87">
        <v>0</v>
      </c>
      <c r="M7856" s="87">
        <v>0</v>
      </c>
      <c r="N7856" s="25">
        <v>0</v>
      </c>
      <c r="O7856" s="32">
        <v>0</v>
      </c>
      <c r="P7856" s="82" t="s">
        <v>1960</v>
      </c>
    </row>
    <row r="7857" spans="1:16" x14ac:dyDescent="0.25">
      <c r="A7857" s="59">
        <v>43466</v>
      </c>
      <c r="B7857" s="59">
        <v>43830</v>
      </c>
      <c r="C7857" s="82">
        <v>2019</v>
      </c>
      <c r="D7857" s="11" t="s">
        <v>34</v>
      </c>
      <c r="E7857" s="53" t="s">
        <v>323</v>
      </c>
      <c r="F7857" s="82" t="s">
        <v>26</v>
      </c>
      <c r="G7857" s="36" t="s">
        <v>1272</v>
      </c>
      <c r="H7857" s="53" t="s">
        <v>10525</v>
      </c>
      <c r="I7857" s="87">
        <v>0</v>
      </c>
      <c r="J7857" s="21">
        <v>1</v>
      </c>
      <c r="K7857" s="87">
        <v>0</v>
      </c>
      <c r="L7857" s="87">
        <v>0</v>
      </c>
      <c r="M7857" s="87">
        <v>0</v>
      </c>
      <c r="N7857" s="25">
        <v>0</v>
      </c>
      <c r="O7857" s="32">
        <v>0</v>
      </c>
      <c r="P7857" s="82" t="s">
        <v>1960</v>
      </c>
    </row>
    <row r="7858" spans="1:16" ht="24" x14ac:dyDescent="0.25">
      <c r="A7858" s="59">
        <v>43466</v>
      </c>
      <c r="B7858" s="59">
        <v>43830</v>
      </c>
      <c r="C7858" s="82">
        <v>2019</v>
      </c>
      <c r="D7858" s="11" t="s">
        <v>34</v>
      </c>
      <c r="E7858" s="53" t="s">
        <v>323</v>
      </c>
      <c r="F7858" s="82" t="s">
        <v>57</v>
      </c>
      <c r="G7858" s="36" t="s">
        <v>1272</v>
      </c>
      <c r="H7858" s="53" t="s">
        <v>10526</v>
      </c>
      <c r="I7858" s="87">
        <v>1</v>
      </c>
      <c r="J7858" s="21">
        <v>1</v>
      </c>
      <c r="K7858" s="87">
        <v>0</v>
      </c>
      <c r="L7858" s="87">
        <v>0</v>
      </c>
      <c r="M7858" s="87">
        <v>0</v>
      </c>
      <c r="N7858" s="25">
        <v>0</v>
      </c>
      <c r="O7858" s="32">
        <v>0</v>
      </c>
      <c r="P7858" s="82" t="s">
        <v>1960</v>
      </c>
    </row>
    <row r="7859" spans="1:16" ht="24" x14ac:dyDescent="0.25">
      <c r="A7859" s="59">
        <v>43466</v>
      </c>
      <c r="B7859" s="59">
        <v>43830</v>
      </c>
      <c r="C7859" s="82">
        <v>2019</v>
      </c>
      <c r="D7859" s="11" t="s">
        <v>34</v>
      </c>
      <c r="E7859" s="53" t="s">
        <v>323</v>
      </c>
      <c r="F7859" s="82" t="s">
        <v>65</v>
      </c>
      <c r="G7859" s="36" t="s">
        <v>1272</v>
      </c>
      <c r="H7859" s="53" t="s">
        <v>10525</v>
      </c>
      <c r="I7859" s="87">
        <v>0</v>
      </c>
      <c r="J7859" s="21">
        <v>1</v>
      </c>
      <c r="K7859" s="87">
        <v>0</v>
      </c>
      <c r="L7859" s="87">
        <v>0</v>
      </c>
      <c r="M7859" s="87">
        <v>0</v>
      </c>
      <c r="N7859" s="25">
        <v>0</v>
      </c>
      <c r="O7859" s="32">
        <v>0</v>
      </c>
      <c r="P7859" s="82" t="s">
        <v>1960</v>
      </c>
    </row>
    <row r="7860" spans="1:16" x14ac:dyDescent="0.25">
      <c r="A7860" s="19">
        <v>43830</v>
      </c>
      <c r="B7860" s="19">
        <v>43832</v>
      </c>
      <c r="C7860" s="93">
        <v>2020</v>
      </c>
      <c r="D7860" s="53" t="s">
        <v>34</v>
      </c>
      <c r="E7860" s="82" t="s">
        <v>8517</v>
      </c>
      <c r="F7860" s="36" t="s">
        <v>24</v>
      </c>
      <c r="G7860" s="53" t="s">
        <v>16</v>
      </c>
      <c r="H7860" s="11" t="s">
        <v>10527</v>
      </c>
      <c r="I7860" s="83">
        <v>0</v>
      </c>
      <c r="J7860" s="21">
        <v>1180</v>
      </c>
      <c r="K7860" s="83">
        <v>0</v>
      </c>
      <c r="L7860" s="83">
        <v>0</v>
      </c>
      <c r="M7860" s="83">
        <v>0</v>
      </c>
      <c r="N7860" s="25">
        <v>0</v>
      </c>
      <c r="O7860" s="32">
        <v>14.285515326000001</v>
      </c>
      <c r="P7860" s="82" t="s">
        <v>4834</v>
      </c>
    </row>
    <row r="7861" spans="1:16" ht="84" x14ac:dyDescent="0.25">
      <c r="A7861" s="19">
        <v>43831</v>
      </c>
      <c r="B7861" s="19">
        <v>43831</v>
      </c>
      <c r="C7861" s="93">
        <v>2020</v>
      </c>
      <c r="D7861" s="82" t="s">
        <v>13</v>
      </c>
      <c r="E7861" s="82" t="s">
        <v>125</v>
      </c>
      <c r="F7861" s="36" t="s">
        <v>62</v>
      </c>
      <c r="G7861" s="82" t="s">
        <v>585</v>
      </c>
      <c r="H7861" s="82" t="s">
        <v>10528</v>
      </c>
      <c r="I7861" s="83">
        <v>0</v>
      </c>
      <c r="J7861" s="21">
        <v>6</v>
      </c>
      <c r="K7861" s="83">
        <v>1</v>
      </c>
      <c r="L7861" s="83">
        <v>0</v>
      </c>
      <c r="M7861" s="83">
        <v>0</v>
      </c>
      <c r="N7861" s="25">
        <v>0</v>
      </c>
      <c r="O7861" s="32">
        <v>0.142956</v>
      </c>
      <c r="P7861" s="82" t="s">
        <v>99</v>
      </c>
    </row>
    <row r="7862" spans="1:16" ht="24" x14ac:dyDescent="0.25">
      <c r="A7862" s="22">
        <v>43831</v>
      </c>
      <c r="B7862" s="22">
        <v>44196</v>
      </c>
      <c r="C7862" s="93">
        <v>2020</v>
      </c>
      <c r="D7862" s="50" t="s">
        <v>13</v>
      </c>
      <c r="E7862" s="50" t="s">
        <v>14</v>
      </c>
      <c r="F7862" s="11" t="s">
        <v>65</v>
      </c>
      <c r="G7862" s="36" t="s">
        <v>1272</v>
      </c>
      <c r="H7862" s="65" t="s">
        <v>10529</v>
      </c>
      <c r="I7862" s="89">
        <v>0</v>
      </c>
      <c r="J7862" s="21">
        <v>0</v>
      </c>
      <c r="K7862" s="83">
        <v>0</v>
      </c>
      <c r="L7862" s="83">
        <v>0</v>
      </c>
      <c r="M7862" s="83">
        <v>0</v>
      </c>
      <c r="N7862" s="25">
        <v>522</v>
      </c>
      <c r="O7862" s="32">
        <v>0.72896256000000004</v>
      </c>
      <c r="P7862" s="82" t="s">
        <v>18</v>
      </c>
    </row>
    <row r="7863" spans="1:16" ht="36" x14ac:dyDescent="0.25">
      <c r="A7863" s="22">
        <v>43831</v>
      </c>
      <c r="B7863" s="22">
        <v>44196</v>
      </c>
      <c r="C7863" s="93">
        <v>2020</v>
      </c>
      <c r="D7863" s="50" t="s">
        <v>13</v>
      </c>
      <c r="E7863" s="50" t="s">
        <v>14</v>
      </c>
      <c r="F7863" s="36" t="s">
        <v>28</v>
      </c>
      <c r="G7863" s="36" t="s">
        <v>1272</v>
      </c>
      <c r="H7863" s="65" t="s">
        <v>10530</v>
      </c>
      <c r="I7863" s="89">
        <v>2</v>
      </c>
      <c r="J7863" s="21">
        <v>107</v>
      </c>
      <c r="K7863" s="83">
        <v>0</v>
      </c>
      <c r="L7863" s="83">
        <v>0</v>
      </c>
      <c r="M7863" s="83">
        <v>0</v>
      </c>
      <c r="N7863" s="25">
        <v>79299</v>
      </c>
      <c r="O7863" s="32">
        <v>110.74055652</v>
      </c>
      <c r="P7863" s="82" t="s">
        <v>18</v>
      </c>
    </row>
    <row r="7864" spans="1:16" ht="36" x14ac:dyDescent="0.25">
      <c r="A7864" s="22">
        <v>43831</v>
      </c>
      <c r="B7864" s="22">
        <v>44196</v>
      </c>
      <c r="C7864" s="93">
        <v>2020</v>
      </c>
      <c r="D7864" s="50" t="s">
        <v>13</v>
      </c>
      <c r="E7864" s="50" t="s">
        <v>14</v>
      </c>
      <c r="F7864" s="60" t="s">
        <v>72</v>
      </c>
      <c r="G7864" s="36" t="s">
        <v>1272</v>
      </c>
      <c r="H7864" s="65" t="s">
        <v>10531</v>
      </c>
      <c r="I7864" s="89">
        <v>0</v>
      </c>
      <c r="J7864" s="21">
        <v>0</v>
      </c>
      <c r="K7864" s="83">
        <v>0</v>
      </c>
      <c r="L7864" s="83">
        <v>0</v>
      </c>
      <c r="M7864" s="83">
        <v>0</v>
      </c>
      <c r="N7864" s="25">
        <v>30</v>
      </c>
      <c r="O7864" s="32">
        <v>4.1894399999999998E-2</v>
      </c>
      <c r="P7864" s="82" t="s">
        <v>18</v>
      </c>
    </row>
    <row r="7865" spans="1:16" ht="24" x14ac:dyDescent="0.25">
      <c r="A7865" s="22">
        <v>43831</v>
      </c>
      <c r="B7865" s="22">
        <v>44196</v>
      </c>
      <c r="C7865" s="93">
        <v>2020</v>
      </c>
      <c r="D7865" s="50" t="s">
        <v>13</v>
      </c>
      <c r="E7865" s="50" t="s">
        <v>14</v>
      </c>
      <c r="F7865" s="60" t="s">
        <v>189</v>
      </c>
      <c r="G7865" s="36" t="s">
        <v>1272</v>
      </c>
      <c r="H7865" s="65" t="s">
        <v>10532</v>
      </c>
      <c r="I7865" s="89">
        <v>0</v>
      </c>
      <c r="J7865" s="21">
        <v>0</v>
      </c>
      <c r="K7865" s="83">
        <v>0</v>
      </c>
      <c r="L7865" s="83">
        <v>0</v>
      </c>
      <c r="M7865" s="83">
        <v>0</v>
      </c>
      <c r="N7865" s="25">
        <v>10945</v>
      </c>
      <c r="O7865" s="32">
        <v>15.2844736</v>
      </c>
      <c r="P7865" s="82" t="s">
        <v>18</v>
      </c>
    </row>
    <row r="7866" spans="1:16" ht="24" x14ac:dyDescent="0.25">
      <c r="A7866" s="22">
        <v>43831</v>
      </c>
      <c r="B7866" s="22">
        <v>44196</v>
      </c>
      <c r="C7866" s="93">
        <v>2020</v>
      </c>
      <c r="D7866" s="50" t="s">
        <v>13</v>
      </c>
      <c r="E7866" s="50" t="s">
        <v>14</v>
      </c>
      <c r="F7866" s="36" t="s">
        <v>36</v>
      </c>
      <c r="G7866" s="36" t="s">
        <v>1272</v>
      </c>
      <c r="H7866" s="65" t="s">
        <v>10533</v>
      </c>
      <c r="I7866" s="89">
        <v>0</v>
      </c>
      <c r="J7866" s="21">
        <v>0</v>
      </c>
      <c r="K7866" s="83">
        <v>0</v>
      </c>
      <c r="L7866" s="83">
        <v>0</v>
      </c>
      <c r="M7866" s="83">
        <v>0</v>
      </c>
      <c r="N7866" s="25">
        <v>17927</v>
      </c>
      <c r="O7866" s="32">
        <v>25.034696960000002</v>
      </c>
      <c r="P7866" s="82" t="s">
        <v>18</v>
      </c>
    </row>
    <row r="7867" spans="1:16" ht="24" x14ac:dyDescent="0.25">
      <c r="A7867" s="22">
        <v>43831</v>
      </c>
      <c r="B7867" s="22">
        <v>44196</v>
      </c>
      <c r="C7867" s="93">
        <v>2020</v>
      </c>
      <c r="D7867" s="50" t="s">
        <v>13</v>
      </c>
      <c r="E7867" s="50" t="s">
        <v>14</v>
      </c>
      <c r="F7867" s="36" t="s">
        <v>21</v>
      </c>
      <c r="G7867" s="36" t="s">
        <v>1272</v>
      </c>
      <c r="H7867" s="65" t="s">
        <v>10534</v>
      </c>
      <c r="I7867" s="89">
        <v>0</v>
      </c>
      <c r="J7867" s="21">
        <v>0</v>
      </c>
      <c r="K7867" s="83">
        <v>0</v>
      </c>
      <c r="L7867" s="83">
        <v>0</v>
      </c>
      <c r="M7867" s="83">
        <v>0</v>
      </c>
      <c r="N7867" s="25">
        <v>8910</v>
      </c>
      <c r="O7867" s="32">
        <v>12.442636800000001</v>
      </c>
      <c r="P7867" s="82" t="s">
        <v>18</v>
      </c>
    </row>
    <row r="7868" spans="1:16" ht="24" x14ac:dyDescent="0.25">
      <c r="A7868" s="22">
        <v>43831</v>
      </c>
      <c r="B7868" s="22">
        <v>44196</v>
      </c>
      <c r="C7868" s="93">
        <v>2020</v>
      </c>
      <c r="D7868" s="50" t="s">
        <v>13</v>
      </c>
      <c r="E7868" s="50" t="s">
        <v>14</v>
      </c>
      <c r="F7868" s="36" t="s">
        <v>57</v>
      </c>
      <c r="G7868" s="36" t="s">
        <v>1272</v>
      </c>
      <c r="H7868" s="65" t="s">
        <v>10535</v>
      </c>
      <c r="I7868" s="89">
        <v>0</v>
      </c>
      <c r="J7868" s="21">
        <v>0</v>
      </c>
      <c r="K7868" s="83">
        <v>0</v>
      </c>
      <c r="L7868" s="83">
        <v>0</v>
      </c>
      <c r="M7868" s="83">
        <v>0</v>
      </c>
      <c r="N7868" s="25">
        <v>5284</v>
      </c>
      <c r="O7868" s="32">
        <v>7.3790003200000003</v>
      </c>
      <c r="P7868" s="82" t="s">
        <v>18</v>
      </c>
    </row>
    <row r="7869" spans="1:16" ht="24" x14ac:dyDescent="0.25">
      <c r="A7869" s="22">
        <v>43831</v>
      </c>
      <c r="B7869" s="22">
        <v>44196</v>
      </c>
      <c r="C7869" s="93">
        <v>2020</v>
      </c>
      <c r="D7869" s="50" t="s">
        <v>13</v>
      </c>
      <c r="E7869" s="50" t="s">
        <v>14</v>
      </c>
      <c r="F7869" s="36" t="s">
        <v>78</v>
      </c>
      <c r="G7869" s="36" t="s">
        <v>1272</v>
      </c>
      <c r="H7869" s="65" t="s">
        <v>10536</v>
      </c>
      <c r="I7869" s="89">
        <v>0</v>
      </c>
      <c r="J7869" s="21">
        <v>0</v>
      </c>
      <c r="K7869" s="83">
        <v>0</v>
      </c>
      <c r="L7869" s="83">
        <v>0</v>
      </c>
      <c r="M7869" s="83">
        <v>0</v>
      </c>
      <c r="N7869" s="25">
        <v>3500</v>
      </c>
      <c r="O7869" s="32">
        <v>4.8876799999999996</v>
      </c>
      <c r="P7869" s="82" t="s">
        <v>18</v>
      </c>
    </row>
    <row r="7870" spans="1:16" ht="24" x14ac:dyDescent="0.25">
      <c r="A7870" s="22">
        <v>43831</v>
      </c>
      <c r="B7870" s="22">
        <v>44196</v>
      </c>
      <c r="C7870" s="93">
        <v>2020</v>
      </c>
      <c r="D7870" s="50" t="s">
        <v>13</v>
      </c>
      <c r="E7870" s="50" t="s">
        <v>14</v>
      </c>
      <c r="F7870" s="60" t="s">
        <v>165</v>
      </c>
      <c r="G7870" s="36" t="s">
        <v>1272</v>
      </c>
      <c r="H7870" s="65" t="s">
        <v>10537</v>
      </c>
      <c r="I7870" s="89">
        <v>0</v>
      </c>
      <c r="J7870" s="21">
        <v>0</v>
      </c>
      <c r="K7870" s="83">
        <v>0</v>
      </c>
      <c r="L7870" s="83">
        <v>0</v>
      </c>
      <c r="M7870" s="83">
        <v>0</v>
      </c>
      <c r="N7870" s="25">
        <v>1806</v>
      </c>
      <c r="O7870" s="32">
        <v>2.5220428799999999</v>
      </c>
      <c r="P7870" s="82" t="s">
        <v>18</v>
      </c>
    </row>
    <row r="7871" spans="1:16" ht="24" x14ac:dyDescent="0.25">
      <c r="A7871" s="22">
        <v>43831</v>
      </c>
      <c r="B7871" s="22">
        <v>44196</v>
      </c>
      <c r="C7871" s="93">
        <v>2020</v>
      </c>
      <c r="D7871" s="50" t="s">
        <v>13</v>
      </c>
      <c r="E7871" s="50" t="s">
        <v>14</v>
      </c>
      <c r="F7871" s="36" t="s">
        <v>24</v>
      </c>
      <c r="G7871" s="36" t="s">
        <v>1272</v>
      </c>
      <c r="H7871" s="65" t="s">
        <v>10538</v>
      </c>
      <c r="I7871" s="89">
        <v>0</v>
      </c>
      <c r="J7871" s="21">
        <v>0</v>
      </c>
      <c r="K7871" s="83">
        <v>0</v>
      </c>
      <c r="L7871" s="83">
        <v>0</v>
      </c>
      <c r="M7871" s="83">
        <v>0</v>
      </c>
      <c r="N7871" s="25">
        <v>12901</v>
      </c>
      <c r="O7871" s="32">
        <v>18.015988480000001</v>
      </c>
      <c r="P7871" s="82" t="s">
        <v>18</v>
      </c>
    </row>
    <row r="7872" spans="1:16" ht="24" x14ac:dyDescent="0.25">
      <c r="A7872" s="22">
        <v>43831</v>
      </c>
      <c r="B7872" s="22">
        <v>44196</v>
      </c>
      <c r="C7872" s="93">
        <v>2020</v>
      </c>
      <c r="D7872" s="50" t="s">
        <v>13</v>
      </c>
      <c r="E7872" s="50" t="s">
        <v>14</v>
      </c>
      <c r="F7872" s="36" t="s">
        <v>55</v>
      </c>
      <c r="G7872" s="36" t="s">
        <v>1272</v>
      </c>
      <c r="H7872" s="65" t="s">
        <v>10539</v>
      </c>
      <c r="I7872" s="89">
        <v>0</v>
      </c>
      <c r="J7872" s="21">
        <v>0</v>
      </c>
      <c r="K7872" s="83">
        <v>0</v>
      </c>
      <c r="L7872" s="83">
        <v>0</v>
      </c>
      <c r="M7872" s="83">
        <v>0</v>
      </c>
      <c r="N7872" s="25">
        <v>903</v>
      </c>
      <c r="O7872" s="32">
        <v>1.2610214399999999</v>
      </c>
      <c r="P7872" s="82" t="s">
        <v>18</v>
      </c>
    </row>
    <row r="7873" spans="1:16" ht="36" x14ac:dyDescent="0.25">
      <c r="A7873" s="22">
        <v>43831</v>
      </c>
      <c r="B7873" s="22">
        <v>44196</v>
      </c>
      <c r="C7873" s="93">
        <v>2020</v>
      </c>
      <c r="D7873" s="50" t="s">
        <v>13</v>
      </c>
      <c r="E7873" s="50" t="s">
        <v>14</v>
      </c>
      <c r="F7873" s="36" t="s">
        <v>15</v>
      </c>
      <c r="G7873" s="36" t="s">
        <v>1272</v>
      </c>
      <c r="H7873" s="65" t="s">
        <v>10540</v>
      </c>
      <c r="I7873" s="89">
        <v>0</v>
      </c>
      <c r="J7873" s="21">
        <v>0</v>
      </c>
      <c r="K7873" s="83">
        <v>0</v>
      </c>
      <c r="L7873" s="83">
        <v>0</v>
      </c>
      <c r="M7873" s="83">
        <v>0</v>
      </c>
      <c r="N7873" s="25">
        <v>49413</v>
      </c>
      <c r="O7873" s="32">
        <v>69.004266239999993</v>
      </c>
      <c r="P7873" s="82" t="s">
        <v>18</v>
      </c>
    </row>
    <row r="7874" spans="1:16" ht="24" x14ac:dyDescent="0.25">
      <c r="A7874" s="22">
        <v>43831</v>
      </c>
      <c r="B7874" s="22">
        <v>44196</v>
      </c>
      <c r="C7874" s="93">
        <v>2020</v>
      </c>
      <c r="D7874" s="50" t="s">
        <v>13</v>
      </c>
      <c r="E7874" s="50" t="s">
        <v>14</v>
      </c>
      <c r="F7874" s="36" t="s">
        <v>155</v>
      </c>
      <c r="G7874" s="36" t="s">
        <v>1272</v>
      </c>
      <c r="H7874" s="65" t="s">
        <v>10541</v>
      </c>
      <c r="I7874" s="89">
        <v>0</v>
      </c>
      <c r="J7874" s="21">
        <v>200</v>
      </c>
      <c r="K7874" s="83">
        <v>0</v>
      </c>
      <c r="L7874" s="83">
        <v>0</v>
      </c>
      <c r="M7874" s="83">
        <v>0</v>
      </c>
      <c r="N7874" s="25">
        <v>2065</v>
      </c>
      <c r="O7874" s="32">
        <v>2.8837312000000002</v>
      </c>
      <c r="P7874" s="82" t="s">
        <v>18</v>
      </c>
    </row>
    <row r="7875" spans="1:16" ht="36" x14ac:dyDescent="0.25">
      <c r="A7875" s="22">
        <v>43831</v>
      </c>
      <c r="B7875" s="22">
        <v>44196</v>
      </c>
      <c r="C7875" s="93">
        <v>2020</v>
      </c>
      <c r="D7875" s="50" t="s">
        <v>13</v>
      </c>
      <c r="E7875" s="50" t="s">
        <v>14</v>
      </c>
      <c r="F7875" s="36" t="s">
        <v>19</v>
      </c>
      <c r="G7875" s="36" t="s">
        <v>1272</v>
      </c>
      <c r="H7875" s="65" t="s">
        <v>10542</v>
      </c>
      <c r="I7875" s="89">
        <v>0</v>
      </c>
      <c r="J7875" s="21">
        <v>0</v>
      </c>
      <c r="K7875" s="83">
        <v>0</v>
      </c>
      <c r="L7875" s="83">
        <v>0</v>
      </c>
      <c r="M7875" s="83">
        <v>0</v>
      </c>
      <c r="N7875" s="25">
        <v>29677</v>
      </c>
      <c r="O7875" s="32">
        <v>41.443336960000003</v>
      </c>
      <c r="P7875" s="82" t="s">
        <v>18</v>
      </c>
    </row>
    <row r="7876" spans="1:16" ht="24" x14ac:dyDescent="0.25">
      <c r="A7876" s="22">
        <v>43831</v>
      </c>
      <c r="B7876" s="22">
        <v>44196</v>
      </c>
      <c r="C7876" s="93">
        <v>2020</v>
      </c>
      <c r="D7876" s="50" t="s">
        <v>13</v>
      </c>
      <c r="E7876" s="50" t="s">
        <v>14</v>
      </c>
      <c r="F7876" s="82" t="s">
        <v>51</v>
      </c>
      <c r="G7876" s="36" t="s">
        <v>1272</v>
      </c>
      <c r="H7876" s="65" t="s">
        <v>10543</v>
      </c>
      <c r="I7876" s="89">
        <v>0</v>
      </c>
      <c r="J7876" s="21">
        <v>0</v>
      </c>
      <c r="K7876" s="83">
        <v>0</v>
      </c>
      <c r="L7876" s="83">
        <v>0</v>
      </c>
      <c r="M7876" s="83">
        <v>0</v>
      </c>
      <c r="N7876" s="25">
        <v>10095</v>
      </c>
      <c r="O7876" s="32">
        <v>14.0974656</v>
      </c>
      <c r="P7876" s="82" t="s">
        <v>18</v>
      </c>
    </row>
    <row r="7877" spans="1:16" ht="24" x14ac:dyDescent="0.25">
      <c r="A7877" s="22">
        <v>43831</v>
      </c>
      <c r="B7877" s="22">
        <v>44196</v>
      </c>
      <c r="C7877" s="93">
        <v>2020</v>
      </c>
      <c r="D7877" s="50" t="s">
        <v>13</v>
      </c>
      <c r="E7877" s="50" t="s">
        <v>14</v>
      </c>
      <c r="F7877" s="50" t="s">
        <v>75</v>
      </c>
      <c r="G7877" s="36" t="s">
        <v>1272</v>
      </c>
      <c r="H7877" s="65" t="s">
        <v>10544</v>
      </c>
      <c r="I7877" s="89">
        <v>0</v>
      </c>
      <c r="J7877" s="21">
        <v>0</v>
      </c>
      <c r="K7877" s="83">
        <v>0</v>
      </c>
      <c r="L7877" s="83">
        <v>0</v>
      </c>
      <c r="M7877" s="83">
        <v>0</v>
      </c>
      <c r="N7877" s="25">
        <v>19767</v>
      </c>
      <c r="O7877" s="32">
        <v>27.604220160000001</v>
      </c>
      <c r="P7877" s="82" t="s">
        <v>18</v>
      </c>
    </row>
    <row r="7878" spans="1:16" ht="24" x14ac:dyDescent="0.25">
      <c r="A7878" s="22">
        <v>43831</v>
      </c>
      <c r="B7878" s="22">
        <v>44196</v>
      </c>
      <c r="C7878" s="93">
        <v>2020</v>
      </c>
      <c r="D7878" s="50" t="s">
        <v>13</v>
      </c>
      <c r="E7878" s="50" t="s">
        <v>14</v>
      </c>
      <c r="F7878" s="36" t="s">
        <v>26</v>
      </c>
      <c r="G7878" s="36" t="s">
        <v>1272</v>
      </c>
      <c r="H7878" s="65" t="s">
        <v>10545</v>
      </c>
      <c r="I7878" s="89">
        <v>0</v>
      </c>
      <c r="J7878" s="21">
        <v>60</v>
      </c>
      <c r="K7878" s="83">
        <v>0</v>
      </c>
      <c r="L7878" s="83">
        <v>0</v>
      </c>
      <c r="M7878" s="83">
        <v>0</v>
      </c>
      <c r="N7878" s="25">
        <v>1908</v>
      </c>
      <c r="O7878" s="32">
        <v>2.6644838399999999</v>
      </c>
      <c r="P7878" s="82" t="s">
        <v>18</v>
      </c>
    </row>
    <row r="7879" spans="1:16" ht="24" x14ac:dyDescent="0.25">
      <c r="A7879" s="22">
        <v>43831</v>
      </c>
      <c r="B7879" s="22">
        <v>44196</v>
      </c>
      <c r="C7879" s="93">
        <v>2020</v>
      </c>
      <c r="D7879" s="50" t="s">
        <v>13</v>
      </c>
      <c r="E7879" s="50" t="s">
        <v>14</v>
      </c>
      <c r="F7879" s="60" t="s">
        <v>77</v>
      </c>
      <c r="G7879" s="36" t="s">
        <v>1272</v>
      </c>
      <c r="H7879" s="65" t="s">
        <v>10546</v>
      </c>
      <c r="I7879" s="89">
        <v>0</v>
      </c>
      <c r="J7879" s="21">
        <v>0</v>
      </c>
      <c r="K7879" s="83">
        <v>0</v>
      </c>
      <c r="L7879" s="83">
        <v>0</v>
      </c>
      <c r="M7879" s="83">
        <v>0</v>
      </c>
      <c r="N7879" s="25">
        <v>11740</v>
      </c>
      <c r="O7879" s="32">
        <v>16.394675200000002</v>
      </c>
      <c r="P7879" s="82" t="s">
        <v>18</v>
      </c>
    </row>
    <row r="7880" spans="1:16" ht="24" x14ac:dyDescent="0.25">
      <c r="A7880" s="22">
        <v>43831</v>
      </c>
      <c r="B7880" s="22">
        <v>44196</v>
      </c>
      <c r="C7880" s="93">
        <v>2020</v>
      </c>
      <c r="D7880" s="50" t="s">
        <v>13</v>
      </c>
      <c r="E7880" s="50" t="s">
        <v>14</v>
      </c>
      <c r="F7880" s="36" t="s">
        <v>62</v>
      </c>
      <c r="G7880" s="36" t="s">
        <v>1272</v>
      </c>
      <c r="H7880" s="65" t="s">
        <v>10547</v>
      </c>
      <c r="I7880" s="89">
        <v>0</v>
      </c>
      <c r="J7880" s="21">
        <v>0</v>
      </c>
      <c r="K7880" s="83">
        <v>0</v>
      </c>
      <c r="L7880" s="83">
        <v>0</v>
      </c>
      <c r="M7880" s="83">
        <v>0</v>
      </c>
      <c r="N7880" s="25">
        <v>1520</v>
      </c>
      <c r="O7880" s="32">
        <v>2.1226495999999999</v>
      </c>
      <c r="P7880" s="82" t="s">
        <v>18</v>
      </c>
    </row>
    <row r="7881" spans="1:16" ht="24" x14ac:dyDescent="0.25">
      <c r="A7881" s="22">
        <v>43831</v>
      </c>
      <c r="B7881" s="22">
        <v>44196</v>
      </c>
      <c r="C7881" s="93">
        <v>2020</v>
      </c>
      <c r="D7881" s="50" t="s">
        <v>13</v>
      </c>
      <c r="E7881" s="50" t="s">
        <v>14</v>
      </c>
      <c r="F7881" s="60" t="s">
        <v>92</v>
      </c>
      <c r="G7881" s="36" t="s">
        <v>1272</v>
      </c>
      <c r="H7881" s="65" t="s">
        <v>10548</v>
      </c>
      <c r="I7881" s="83">
        <v>9</v>
      </c>
      <c r="J7881" s="21">
        <v>2212</v>
      </c>
      <c r="K7881" s="83">
        <v>0</v>
      </c>
      <c r="L7881" s="83">
        <v>0</v>
      </c>
      <c r="M7881" s="83">
        <v>0</v>
      </c>
      <c r="N7881" s="25">
        <v>20693</v>
      </c>
      <c r="O7881" s="32">
        <v>41.265493023200008</v>
      </c>
      <c r="P7881" s="82" t="s">
        <v>4834</v>
      </c>
    </row>
    <row r="7882" spans="1:16" ht="24" x14ac:dyDescent="0.25">
      <c r="A7882" s="22">
        <v>43831</v>
      </c>
      <c r="B7882" s="22">
        <v>44196</v>
      </c>
      <c r="C7882" s="93">
        <v>2020</v>
      </c>
      <c r="D7882" s="50" t="s">
        <v>13</v>
      </c>
      <c r="E7882" s="50" t="s">
        <v>14</v>
      </c>
      <c r="F7882" s="36" t="s">
        <v>97</v>
      </c>
      <c r="G7882" s="36" t="s">
        <v>1272</v>
      </c>
      <c r="H7882" s="65" t="s">
        <v>10549</v>
      </c>
      <c r="I7882" s="89">
        <v>0</v>
      </c>
      <c r="J7882" s="21">
        <v>0</v>
      </c>
      <c r="K7882" s="83">
        <v>0</v>
      </c>
      <c r="L7882" s="83">
        <v>0</v>
      </c>
      <c r="M7882" s="83">
        <v>0</v>
      </c>
      <c r="N7882" s="25">
        <v>10634</v>
      </c>
      <c r="O7882" s="32">
        <v>14.85016832</v>
      </c>
      <c r="P7882" s="82" t="s">
        <v>18</v>
      </c>
    </row>
    <row r="7883" spans="1:16" ht="24" x14ac:dyDescent="0.25">
      <c r="A7883" s="22">
        <v>43831</v>
      </c>
      <c r="B7883" s="22">
        <v>44196</v>
      </c>
      <c r="C7883" s="93">
        <v>2020</v>
      </c>
      <c r="D7883" s="50" t="s">
        <v>13</v>
      </c>
      <c r="E7883" s="50" t="s">
        <v>14</v>
      </c>
      <c r="F7883" s="36" t="s">
        <v>44</v>
      </c>
      <c r="G7883" s="36" t="s">
        <v>1272</v>
      </c>
      <c r="H7883" s="65" t="s">
        <v>10550</v>
      </c>
      <c r="I7883" s="89">
        <v>0</v>
      </c>
      <c r="J7883" s="21">
        <v>0</v>
      </c>
      <c r="K7883" s="83">
        <v>0</v>
      </c>
      <c r="L7883" s="83">
        <v>0</v>
      </c>
      <c r="M7883" s="83">
        <v>0</v>
      </c>
      <c r="N7883" s="25">
        <v>488</v>
      </c>
      <c r="O7883" s="32">
        <v>0.68148224000000002</v>
      </c>
      <c r="P7883" s="82" t="s">
        <v>18</v>
      </c>
    </row>
    <row r="7884" spans="1:16" ht="24" x14ac:dyDescent="0.25">
      <c r="A7884" s="22">
        <v>43831</v>
      </c>
      <c r="B7884" s="22">
        <v>44196</v>
      </c>
      <c r="C7884" s="93">
        <v>2020</v>
      </c>
      <c r="D7884" s="50" t="s">
        <v>13</v>
      </c>
      <c r="E7884" s="50" t="s">
        <v>14</v>
      </c>
      <c r="F7884" s="36" t="s">
        <v>30</v>
      </c>
      <c r="G7884" s="36" t="s">
        <v>1272</v>
      </c>
      <c r="H7884" s="65" t="s">
        <v>10551</v>
      </c>
      <c r="I7884" s="89">
        <v>0</v>
      </c>
      <c r="J7884" s="21">
        <v>0</v>
      </c>
      <c r="K7884" s="83">
        <v>0</v>
      </c>
      <c r="L7884" s="83">
        <v>0</v>
      </c>
      <c r="M7884" s="83">
        <v>0</v>
      </c>
      <c r="N7884" s="25">
        <v>41678</v>
      </c>
      <c r="O7884" s="32">
        <v>58.202493439999998</v>
      </c>
      <c r="P7884" s="82" t="s">
        <v>18</v>
      </c>
    </row>
    <row r="7885" spans="1:16" ht="24" x14ac:dyDescent="0.25">
      <c r="A7885" s="22">
        <v>43831</v>
      </c>
      <c r="B7885" s="22">
        <v>44196</v>
      </c>
      <c r="C7885" s="93">
        <v>2020</v>
      </c>
      <c r="D7885" s="50" t="s">
        <v>13</v>
      </c>
      <c r="E7885" s="50" t="s">
        <v>14</v>
      </c>
      <c r="F7885" s="36" t="s">
        <v>42</v>
      </c>
      <c r="G7885" s="36" t="s">
        <v>1272</v>
      </c>
      <c r="H7885" s="65" t="s">
        <v>10552</v>
      </c>
      <c r="I7885" s="89">
        <v>0</v>
      </c>
      <c r="J7885" s="21">
        <v>0</v>
      </c>
      <c r="K7885" s="83">
        <v>0</v>
      </c>
      <c r="L7885" s="83">
        <v>0</v>
      </c>
      <c r="M7885" s="83">
        <v>0</v>
      </c>
      <c r="N7885" s="25">
        <v>2398</v>
      </c>
      <c r="O7885" s="32">
        <v>3.34875904</v>
      </c>
      <c r="P7885" s="82" t="s">
        <v>18</v>
      </c>
    </row>
    <row r="7886" spans="1:16" ht="24" x14ac:dyDescent="0.25">
      <c r="A7886" s="22">
        <v>43831</v>
      </c>
      <c r="B7886" s="22">
        <v>44196</v>
      </c>
      <c r="C7886" s="93">
        <v>2020</v>
      </c>
      <c r="D7886" s="50" t="s">
        <v>13</v>
      </c>
      <c r="E7886" s="50" t="s">
        <v>14</v>
      </c>
      <c r="F7886" s="36" t="s">
        <v>59</v>
      </c>
      <c r="G7886" s="36" t="s">
        <v>1272</v>
      </c>
      <c r="H7886" s="65" t="s">
        <v>10553</v>
      </c>
      <c r="I7886" s="89">
        <v>0</v>
      </c>
      <c r="J7886" s="21">
        <v>0</v>
      </c>
      <c r="K7886" s="83">
        <v>0</v>
      </c>
      <c r="L7886" s="83">
        <v>0</v>
      </c>
      <c r="M7886" s="83">
        <v>0</v>
      </c>
      <c r="N7886" s="25">
        <v>1543</v>
      </c>
      <c r="O7886" s="32">
        <v>2.1547686400000003</v>
      </c>
      <c r="P7886" s="82" t="s">
        <v>18</v>
      </c>
    </row>
    <row r="7887" spans="1:16" ht="24" x14ac:dyDescent="0.25">
      <c r="A7887" s="22">
        <v>43831</v>
      </c>
      <c r="B7887" s="22">
        <v>44196</v>
      </c>
      <c r="C7887" s="93">
        <v>2020</v>
      </c>
      <c r="D7887" s="50" t="s">
        <v>13</v>
      </c>
      <c r="E7887" s="50" t="s">
        <v>14</v>
      </c>
      <c r="F7887" s="36" t="s">
        <v>47</v>
      </c>
      <c r="G7887" s="36" t="s">
        <v>1272</v>
      </c>
      <c r="H7887" s="65" t="s">
        <v>10554</v>
      </c>
      <c r="I7887" s="89">
        <v>0</v>
      </c>
      <c r="J7887" s="21">
        <v>0</v>
      </c>
      <c r="K7887" s="83">
        <v>0</v>
      </c>
      <c r="L7887" s="83">
        <v>0</v>
      </c>
      <c r="M7887" s="83">
        <v>0</v>
      </c>
      <c r="N7887" s="25">
        <v>10819</v>
      </c>
      <c r="O7887" s="32">
        <v>15.108517120000002</v>
      </c>
      <c r="P7887" s="82" t="s">
        <v>18</v>
      </c>
    </row>
    <row r="7888" spans="1:16" ht="24" x14ac:dyDescent="0.25">
      <c r="A7888" s="22">
        <v>43831</v>
      </c>
      <c r="B7888" s="22">
        <v>44196</v>
      </c>
      <c r="C7888" s="93">
        <v>2020</v>
      </c>
      <c r="D7888" s="50" t="s">
        <v>13</v>
      </c>
      <c r="E7888" s="50" t="s">
        <v>14</v>
      </c>
      <c r="F7888" s="50" t="s">
        <v>598</v>
      </c>
      <c r="G7888" s="36" t="s">
        <v>1272</v>
      </c>
      <c r="H7888" s="65" t="s">
        <v>10555</v>
      </c>
      <c r="I7888" s="89">
        <v>0</v>
      </c>
      <c r="J7888" s="21">
        <v>0</v>
      </c>
      <c r="K7888" s="83">
        <v>0</v>
      </c>
      <c r="L7888" s="83">
        <v>0</v>
      </c>
      <c r="M7888" s="83">
        <v>0</v>
      </c>
      <c r="N7888" s="25">
        <v>1458</v>
      </c>
      <c r="O7888" s="32">
        <v>2.0360678400000003</v>
      </c>
      <c r="P7888" s="82" t="s">
        <v>18</v>
      </c>
    </row>
    <row r="7889" spans="1:16" ht="24" x14ac:dyDescent="0.25">
      <c r="A7889" s="22">
        <v>43831</v>
      </c>
      <c r="B7889" s="22">
        <v>44196</v>
      </c>
      <c r="C7889" s="93">
        <v>2020</v>
      </c>
      <c r="D7889" s="50" t="s">
        <v>13</v>
      </c>
      <c r="E7889" s="50" t="s">
        <v>14</v>
      </c>
      <c r="F7889" s="36" t="s">
        <v>69</v>
      </c>
      <c r="G7889" s="36" t="s">
        <v>1272</v>
      </c>
      <c r="H7889" s="65" t="s">
        <v>10556</v>
      </c>
      <c r="I7889" s="89">
        <v>0</v>
      </c>
      <c r="J7889" s="21">
        <v>0</v>
      </c>
      <c r="K7889" s="83">
        <v>0</v>
      </c>
      <c r="L7889" s="83">
        <v>0</v>
      </c>
      <c r="M7889" s="83">
        <v>0</v>
      </c>
      <c r="N7889" s="25">
        <v>357</v>
      </c>
      <c r="O7889" s="32">
        <v>0.49854335999999999</v>
      </c>
      <c r="P7889" s="82" t="s">
        <v>18</v>
      </c>
    </row>
    <row r="7890" spans="1:16" ht="24" x14ac:dyDescent="0.25">
      <c r="A7890" s="22">
        <v>43831</v>
      </c>
      <c r="B7890" s="22">
        <v>44196</v>
      </c>
      <c r="C7890" s="93">
        <v>2020</v>
      </c>
      <c r="D7890" s="50" t="s">
        <v>13</v>
      </c>
      <c r="E7890" s="50" t="s">
        <v>14</v>
      </c>
      <c r="F7890" s="60" t="s">
        <v>100</v>
      </c>
      <c r="G7890" s="36" t="s">
        <v>1272</v>
      </c>
      <c r="H7890" s="65" t="s">
        <v>10557</v>
      </c>
      <c r="I7890" s="89">
        <v>0</v>
      </c>
      <c r="J7890" s="21">
        <v>0</v>
      </c>
      <c r="K7890" s="83">
        <v>0</v>
      </c>
      <c r="L7890" s="83">
        <v>0</v>
      </c>
      <c r="M7890" s="83">
        <v>0</v>
      </c>
      <c r="N7890" s="25">
        <v>2436</v>
      </c>
      <c r="O7890" s="32">
        <v>3.4018252800000002</v>
      </c>
      <c r="P7890" s="82" t="s">
        <v>18</v>
      </c>
    </row>
    <row r="7891" spans="1:16" ht="24" x14ac:dyDescent="0.25">
      <c r="A7891" s="22">
        <v>43831</v>
      </c>
      <c r="B7891" s="22">
        <v>44196</v>
      </c>
      <c r="C7891" s="93">
        <v>2020</v>
      </c>
      <c r="D7891" s="50" t="s">
        <v>13</v>
      </c>
      <c r="E7891" s="50" t="s">
        <v>14</v>
      </c>
      <c r="F7891" s="36" t="s">
        <v>162</v>
      </c>
      <c r="G7891" s="36" t="s">
        <v>1272</v>
      </c>
      <c r="H7891" s="65" t="s">
        <v>10558</v>
      </c>
      <c r="I7891" s="89">
        <v>0</v>
      </c>
      <c r="J7891" s="21">
        <v>130</v>
      </c>
      <c r="K7891" s="83">
        <v>0</v>
      </c>
      <c r="L7891" s="83">
        <v>0</v>
      </c>
      <c r="M7891" s="83">
        <v>0</v>
      </c>
      <c r="N7891" s="25">
        <v>3253</v>
      </c>
      <c r="O7891" s="32">
        <v>4.5427494400000006</v>
      </c>
      <c r="P7891" s="82" t="s">
        <v>18</v>
      </c>
    </row>
    <row r="7892" spans="1:16" ht="24" x14ac:dyDescent="0.25">
      <c r="A7892" s="22">
        <v>43831</v>
      </c>
      <c r="B7892" s="22">
        <v>44196</v>
      </c>
      <c r="C7892" s="93">
        <v>2020</v>
      </c>
      <c r="D7892" s="50" t="s">
        <v>13</v>
      </c>
      <c r="E7892" s="50" t="s">
        <v>14</v>
      </c>
      <c r="F7892" s="50" t="s">
        <v>253</v>
      </c>
      <c r="G7892" s="36" t="s">
        <v>1272</v>
      </c>
      <c r="H7892" s="65" t="s">
        <v>10559</v>
      </c>
      <c r="I7892" s="89">
        <v>0</v>
      </c>
      <c r="J7892" s="21">
        <v>0</v>
      </c>
      <c r="K7892" s="83">
        <v>0</v>
      </c>
      <c r="L7892" s="83">
        <v>0</v>
      </c>
      <c r="M7892" s="83">
        <v>0</v>
      </c>
      <c r="N7892" s="25">
        <v>10015</v>
      </c>
      <c r="O7892" s="32">
        <v>13.985747199999999</v>
      </c>
      <c r="P7892" s="82" t="s">
        <v>18</v>
      </c>
    </row>
    <row r="7893" spans="1:16" ht="24" x14ac:dyDescent="0.25">
      <c r="A7893" s="22">
        <v>43831</v>
      </c>
      <c r="B7893" s="22">
        <v>44196</v>
      </c>
      <c r="C7893" s="93">
        <v>2020</v>
      </c>
      <c r="D7893" s="50" t="s">
        <v>13</v>
      </c>
      <c r="E7893" s="50" t="s">
        <v>14</v>
      </c>
      <c r="F7893" s="60" t="s">
        <v>32</v>
      </c>
      <c r="G7893" s="36" t="s">
        <v>1272</v>
      </c>
      <c r="H7893" s="65" t="s">
        <v>10560</v>
      </c>
      <c r="I7893" s="89">
        <v>0</v>
      </c>
      <c r="J7893" s="21">
        <v>0</v>
      </c>
      <c r="K7893" s="83">
        <v>0</v>
      </c>
      <c r="L7893" s="83">
        <v>0</v>
      </c>
      <c r="M7893" s="83">
        <v>0</v>
      </c>
      <c r="N7893" s="25">
        <v>4944</v>
      </c>
      <c r="O7893" s="32">
        <v>6.9041971200000001</v>
      </c>
      <c r="P7893" s="82" t="s">
        <v>18</v>
      </c>
    </row>
    <row r="7894" spans="1:16" ht="24" x14ac:dyDescent="0.25">
      <c r="A7894" s="59">
        <v>43831</v>
      </c>
      <c r="B7894" s="59">
        <v>44196</v>
      </c>
      <c r="C7894" s="93">
        <v>2020</v>
      </c>
      <c r="D7894" s="53" t="s">
        <v>34</v>
      </c>
      <c r="E7894" s="53" t="s">
        <v>95</v>
      </c>
      <c r="F7894" s="36" t="s">
        <v>28</v>
      </c>
      <c r="G7894" s="53" t="s">
        <v>16</v>
      </c>
      <c r="H7894" s="53" t="s">
        <v>10561</v>
      </c>
      <c r="I7894" s="89">
        <v>0</v>
      </c>
      <c r="J7894" s="21">
        <v>6</v>
      </c>
      <c r="K7894" s="83">
        <v>0</v>
      </c>
      <c r="L7894" s="83">
        <v>0</v>
      </c>
      <c r="M7894" s="83">
        <v>0</v>
      </c>
      <c r="N7894" s="25">
        <v>0</v>
      </c>
      <c r="O7894" s="32">
        <v>0</v>
      </c>
      <c r="P7894" s="82" t="s">
        <v>10562</v>
      </c>
    </row>
    <row r="7895" spans="1:16" ht="36" x14ac:dyDescent="0.25">
      <c r="A7895" s="59">
        <v>43831</v>
      </c>
      <c r="B7895" s="59">
        <v>44196</v>
      </c>
      <c r="C7895" s="93">
        <v>2020</v>
      </c>
      <c r="D7895" s="53" t="s">
        <v>34</v>
      </c>
      <c r="E7895" s="53" t="s">
        <v>95</v>
      </c>
      <c r="F7895" s="36" t="s">
        <v>21</v>
      </c>
      <c r="G7895" s="53" t="s">
        <v>16</v>
      </c>
      <c r="H7895" s="53" t="s">
        <v>10563</v>
      </c>
      <c r="I7895" s="83">
        <v>7</v>
      </c>
      <c r="J7895" s="21">
        <v>79</v>
      </c>
      <c r="K7895" s="83">
        <v>0</v>
      </c>
      <c r="L7895" s="83">
        <v>0</v>
      </c>
      <c r="M7895" s="83">
        <v>0</v>
      </c>
      <c r="N7895" s="25">
        <v>0</v>
      </c>
      <c r="O7895" s="32">
        <v>0</v>
      </c>
      <c r="P7895" s="82" t="s">
        <v>10562</v>
      </c>
    </row>
    <row r="7896" spans="1:16" ht="36" x14ac:dyDescent="0.25">
      <c r="A7896" s="59">
        <v>43831</v>
      </c>
      <c r="B7896" s="59">
        <v>44196</v>
      </c>
      <c r="C7896" s="93">
        <v>2020</v>
      </c>
      <c r="D7896" s="53" t="s">
        <v>34</v>
      </c>
      <c r="E7896" s="53" t="s">
        <v>95</v>
      </c>
      <c r="F7896" s="36" t="s">
        <v>47</v>
      </c>
      <c r="G7896" s="53" t="s">
        <v>16</v>
      </c>
      <c r="H7896" s="53" t="s">
        <v>10564</v>
      </c>
      <c r="I7896" s="83">
        <v>8</v>
      </c>
      <c r="J7896" s="21">
        <v>68</v>
      </c>
      <c r="K7896" s="83">
        <v>0</v>
      </c>
      <c r="L7896" s="83">
        <v>0</v>
      </c>
      <c r="M7896" s="83">
        <v>0</v>
      </c>
      <c r="N7896" s="25">
        <v>0</v>
      </c>
      <c r="O7896" s="32">
        <v>0</v>
      </c>
      <c r="P7896" s="82" t="s">
        <v>10562</v>
      </c>
    </row>
    <row r="7897" spans="1:16" x14ac:dyDescent="0.25">
      <c r="A7897" s="59">
        <v>43831</v>
      </c>
      <c r="B7897" s="59">
        <v>44196</v>
      </c>
      <c r="C7897" s="93">
        <v>2020</v>
      </c>
      <c r="D7897" s="53" t="s">
        <v>34</v>
      </c>
      <c r="E7897" s="53" t="s">
        <v>95</v>
      </c>
      <c r="F7897" s="36" t="s">
        <v>24</v>
      </c>
      <c r="G7897" s="53" t="s">
        <v>16</v>
      </c>
      <c r="H7897" s="53" t="s">
        <v>10565</v>
      </c>
      <c r="I7897" s="83">
        <v>0</v>
      </c>
      <c r="J7897" s="21">
        <v>3</v>
      </c>
      <c r="K7897" s="83">
        <v>0</v>
      </c>
      <c r="L7897" s="83">
        <v>0</v>
      </c>
      <c r="M7897" s="83">
        <v>0</v>
      </c>
      <c r="N7897" s="25">
        <v>0</v>
      </c>
      <c r="O7897" s="32">
        <v>0</v>
      </c>
      <c r="P7897" s="82" t="s">
        <v>10562</v>
      </c>
    </row>
    <row r="7898" spans="1:16" x14ac:dyDescent="0.25">
      <c r="A7898" s="59">
        <v>43831</v>
      </c>
      <c r="B7898" s="59">
        <v>44196</v>
      </c>
      <c r="C7898" s="93">
        <v>2020</v>
      </c>
      <c r="D7898" s="53" t="s">
        <v>34</v>
      </c>
      <c r="E7898" s="53" t="s">
        <v>95</v>
      </c>
      <c r="F7898" s="36" t="s">
        <v>69</v>
      </c>
      <c r="G7898" s="53" t="s">
        <v>16</v>
      </c>
      <c r="H7898" s="53" t="s">
        <v>10566</v>
      </c>
      <c r="I7898" s="83">
        <v>0</v>
      </c>
      <c r="J7898" s="21">
        <v>2</v>
      </c>
      <c r="K7898" s="83">
        <v>0</v>
      </c>
      <c r="L7898" s="83">
        <v>0</v>
      </c>
      <c r="M7898" s="83">
        <v>0</v>
      </c>
      <c r="N7898" s="25">
        <v>0</v>
      </c>
      <c r="O7898" s="32">
        <v>0</v>
      </c>
      <c r="P7898" s="82" t="s">
        <v>10562</v>
      </c>
    </row>
    <row r="7899" spans="1:16" ht="24" x14ac:dyDescent="0.25">
      <c r="A7899" s="59">
        <v>43831</v>
      </c>
      <c r="B7899" s="59">
        <v>44196</v>
      </c>
      <c r="C7899" s="93">
        <v>2020</v>
      </c>
      <c r="D7899" s="53" t="s">
        <v>34</v>
      </c>
      <c r="E7899" s="53" t="s">
        <v>95</v>
      </c>
      <c r="F7899" s="36" t="s">
        <v>155</v>
      </c>
      <c r="G7899" s="53" t="s">
        <v>16</v>
      </c>
      <c r="H7899" s="53" t="s">
        <v>10567</v>
      </c>
      <c r="I7899" s="83">
        <v>1</v>
      </c>
      <c r="J7899" s="21">
        <v>5</v>
      </c>
      <c r="K7899" s="83">
        <v>0</v>
      </c>
      <c r="L7899" s="83">
        <v>0</v>
      </c>
      <c r="M7899" s="83">
        <v>0</v>
      </c>
      <c r="N7899" s="25">
        <v>0</v>
      </c>
      <c r="O7899" s="32">
        <v>0</v>
      </c>
      <c r="P7899" s="82" t="s">
        <v>10562</v>
      </c>
    </row>
    <row r="7900" spans="1:16" x14ac:dyDescent="0.25">
      <c r="A7900" s="59">
        <v>43831</v>
      </c>
      <c r="B7900" s="59">
        <v>44196</v>
      </c>
      <c r="C7900" s="93">
        <v>2020</v>
      </c>
      <c r="D7900" s="53" t="s">
        <v>34</v>
      </c>
      <c r="E7900" s="53" t="s">
        <v>95</v>
      </c>
      <c r="F7900" s="82" t="s">
        <v>32</v>
      </c>
      <c r="G7900" s="53" t="s">
        <v>16</v>
      </c>
      <c r="H7900" s="53" t="s">
        <v>10568</v>
      </c>
      <c r="I7900" s="83">
        <v>0</v>
      </c>
      <c r="J7900" s="21">
        <v>3</v>
      </c>
      <c r="K7900" s="83">
        <v>0</v>
      </c>
      <c r="L7900" s="83">
        <v>0</v>
      </c>
      <c r="M7900" s="83">
        <v>0</v>
      </c>
      <c r="N7900" s="25">
        <v>0</v>
      </c>
      <c r="O7900" s="32">
        <v>0</v>
      </c>
      <c r="P7900" s="82" t="s">
        <v>10562</v>
      </c>
    </row>
    <row r="7901" spans="1:16" x14ac:dyDescent="0.25">
      <c r="A7901" s="59">
        <v>43831</v>
      </c>
      <c r="B7901" s="59">
        <v>44196</v>
      </c>
      <c r="C7901" s="93">
        <v>2020</v>
      </c>
      <c r="D7901" s="53" t="s">
        <v>34</v>
      </c>
      <c r="E7901" s="53" t="s">
        <v>95</v>
      </c>
      <c r="F7901" s="82" t="s">
        <v>92</v>
      </c>
      <c r="G7901" s="53" t="s">
        <v>16</v>
      </c>
      <c r="H7901" s="53" t="s">
        <v>10569</v>
      </c>
      <c r="I7901" s="83">
        <v>0</v>
      </c>
      <c r="J7901" s="21">
        <v>2</v>
      </c>
      <c r="K7901" s="83">
        <v>0</v>
      </c>
      <c r="L7901" s="83">
        <v>0</v>
      </c>
      <c r="M7901" s="83">
        <v>0</v>
      </c>
      <c r="N7901" s="25">
        <v>0</v>
      </c>
      <c r="O7901" s="32">
        <v>0</v>
      </c>
      <c r="P7901" s="82" t="s">
        <v>10562</v>
      </c>
    </row>
    <row r="7902" spans="1:16" ht="24" x14ac:dyDescent="0.25">
      <c r="A7902" s="59">
        <v>43831</v>
      </c>
      <c r="B7902" s="59">
        <v>44196</v>
      </c>
      <c r="C7902" s="93">
        <v>2020</v>
      </c>
      <c r="D7902" s="53" t="s">
        <v>34</v>
      </c>
      <c r="E7902" s="53" t="s">
        <v>95</v>
      </c>
      <c r="F7902" s="36" t="s">
        <v>97</v>
      </c>
      <c r="G7902" s="53" t="s">
        <v>16</v>
      </c>
      <c r="H7902" s="53" t="s">
        <v>10570</v>
      </c>
      <c r="I7902" s="83">
        <v>3</v>
      </c>
      <c r="J7902" s="21">
        <v>23</v>
      </c>
      <c r="K7902" s="83">
        <v>0</v>
      </c>
      <c r="L7902" s="83">
        <v>0</v>
      </c>
      <c r="M7902" s="83">
        <v>0</v>
      </c>
      <c r="N7902" s="25">
        <v>0</v>
      </c>
      <c r="O7902" s="32">
        <v>0</v>
      </c>
      <c r="P7902" s="82" t="s">
        <v>10562</v>
      </c>
    </row>
    <row r="7903" spans="1:16" x14ac:dyDescent="0.25">
      <c r="A7903" s="59">
        <v>43831</v>
      </c>
      <c r="B7903" s="59">
        <v>44196</v>
      </c>
      <c r="C7903" s="93">
        <v>2020</v>
      </c>
      <c r="D7903" s="53" t="s">
        <v>34</v>
      </c>
      <c r="E7903" s="53" t="s">
        <v>95</v>
      </c>
      <c r="F7903" s="36" t="s">
        <v>57</v>
      </c>
      <c r="G7903" s="53" t="s">
        <v>16</v>
      </c>
      <c r="H7903" s="53" t="s">
        <v>10571</v>
      </c>
      <c r="I7903" s="83">
        <v>0</v>
      </c>
      <c r="J7903" s="21">
        <v>1</v>
      </c>
      <c r="K7903" s="83">
        <v>0</v>
      </c>
      <c r="L7903" s="83">
        <v>0</v>
      </c>
      <c r="M7903" s="83">
        <v>0</v>
      </c>
      <c r="N7903" s="25">
        <v>0</v>
      </c>
      <c r="O7903" s="32">
        <v>0</v>
      </c>
      <c r="P7903" s="82" t="s">
        <v>10562</v>
      </c>
    </row>
    <row r="7904" spans="1:16" ht="36" x14ac:dyDescent="0.25">
      <c r="A7904" s="59">
        <v>43831</v>
      </c>
      <c r="B7904" s="59">
        <v>44196</v>
      </c>
      <c r="C7904" s="93">
        <v>2020</v>
      </c>
      <c r="D7904" s="53" t="s">
        <v>34</v>
      </c>
      <c r="E7904" s="53" t="s">
        <v>323</v>
      </c>
      <c r="F7904" s="36" t="s">
        <v>28</v>
      </c>
      <c r="G7904" s="53" t="s">
        <v>16</v>
      </c>
      <c r="H7904" s="53" t="s">
        <v>10572</v>
      </c>
      <c r="I7904" s="83">
        <v>12</v>
      </c>
      <c r="J7904" s="21">
        <v>57</v>
      </c>
      <c r="K7904" s="83">
        <v>0</v>
      </c>
      <c r="L7904" s="83">
        <v>0</v>
      </c>
      <c r="M7904" s="83">
        <v>0</v>
      </c>
      <c r="N7904" s="25">
        <v>0</v>
      </c>
      <c r="O7904" s="32">
        <v>0</v>
      </c>
      <c r="P7904" s="82" t="s">
        <v>10562</v>
      </c>
    </row>
    <row r="7905" spans="1:16" ht="36" x14ac:dyDescent="0.25">
      <c r="A7905" s="59">
        <v>43831</v>
      </c>
      <c r="B7905" s="59">
        <v>44196</v>
      </c>
      <c r="C7905" s="93">
        <v>2020</v>
      </c>
      <c r="D7905" s="53" t="s">
        <v>34</v>
      </c>
      <c r="E7905" s="53" t="s">
        <v>323</v>
      </c>
      <c r="F7905" s="82" t="s">
        <v>72</v>
      </c>
      <c r="G7905" s="53" t="s">
        <v>16</v>
      </c>
      <c r="H7905" s="53" t="s">
        <v>10573</v>
      </c>
      <c r="I7905" s="83">
        <v>0</v>
      </c>
      <c r="J7905" s="21">
        <v>3</v>
      </c>
      <c r="K7905" s="83">
        <v>0</v>
      </c>
      <c r="L7905" s="83">
        <v>0</v>
      </c>
      <c r="M7905" s="83">
        <v>0</v>
      </c>
      <c r="N7905" s="25">
        <v>0</v>
      </c>
      <c r="O7905" s="32">
        <v>0</v>
      </c>
      <c r="P7905" s="82" t="s">
        <v>10562</v>
      </c>
    </row>
    <row r="7906" spans="1:16" x14ac:dyDescent="0.25">
      <c r="A7906" s="59">
        <v>43831</v>
      </c>
      <c r="B7906" s="59">
        <v>44196</v>
      </c>
      <c r="C7906" s="93">
        <v>2020</v>
      </c>
      <c r="D7906" s="53" t="s">
        <v>34</v>
      </c>
      <c r="E7906" s="53" t="s">
        <v>323</v>
      </c>
      <c r="F7906" s="82" t="s">
        <v>189</v>
      </c>
      <c r="G7906" s="53" t="s">
        <v>16</v>
      </c>
      <c r="H7906" s="53" t="s">
        <v>10574</v>
      </c>
      <c r="I7906" s="83">
        <v>0</v>
      </c>
      <c r="J7906" s="21">
        <v>1</v>
      </c>
      <c r="K7906" s="83">
        <v>0</v>
      </c>
      <c r="L7906" s="83">
        <v>0</v>
      </c>
      <c r="M7906" s="83">
        <v>0</v>
      </c>
      <c r="N7906" s="25">
        <v>0</v>
      </c>
      <c r="O7906" s="32">
        <v>0</v>
      </c>
      <c r="P7906" s="82" t="s">
        <v>10562</v>
      </c>
    </row>
    <row r="7907" spans="1:16" x14ac:dyDescent="0.25">
      <c r="A7907" s="59">
        <v>43831</v>
      </c>
      <c r="B7907" s="59">
        <v>44196</v>
      </c>
      <c r="C7907" s="93">
        <v>2020</v>
      </c>
      <c r="D7907" s="53" t="s">
        <v>34</v>
      </c>
      <c r="E7907" s="53" t="s">
        <v>323</v>
      </c>
      <c r="F7907" s="36" t="s">
        <v>36</v>
      </c>
      <c r="G7907" s="53" t="s">
        <v>16</v>
      </c>
      <c r="H7907" s="53" t="s">
        <v>10574</v>
      </c>
      <c r="I7907" s="83">
        <v>0</v>
      </c>
      <c r="J7907" s="21">
        <v>1</v>
      </c>
      <c r="K7907" s="83">
        <v>0</v>
      </c>
      <c r="L7907" s="83">
        <v>0</v>
      </c>
      <c r="M7907" s="83">
        <v>0</v>
      </c>
      <c r="N7907" s="25">
        <v>0</v>
      </c>
      <c r="O7907" s="32">
        <v>0</v>
      </c>
      <c r="P7907" s="82" t="s">
        <v>10562</v>
      </c>
    </row>
    <row r="7908" spans="1:16" ht="24" x14ac:dyDescent="0.25">
      <c r="A7908" s="59">
        <v>43831</v>
      </c>
      <c r="B7908" s="59">
        <v>44196</v>
      </c>
      <c r="C7908" s="93">
        <v>2020</v>
      </c>
      <c r="D7908" s="53" t="s">
        <v>34</v>
      </c>
      <c r="E7908" s="53" t="s">
        <v>323</v>
      </c>
      <c r="F7908" s="36" t="s">
        <v>21</v>
      </c>
      <c r="G7908" s="53" t="s">
        <v>16</v>
      </c>
      <c r="H7908" s="53" t="s">
        <v>10575</v>
      </c>
      <c r="I7908" s="83">
        <v>4</v>
      </c>
      <c r="J7908" s="21">
        <v>19</v>
      </c>
      <c r="K7908" s="83">
        <v>0</v>
      </c>
      <c r="L7908" s="83">
        <v>0</v>
      </c>
      <c r="M7908" s="83">
        <v>0</v>
      </c>
      <c r="N7908" s="25">
        <v>0</v>
      </c>
      <c r="O7908" s="32">
        <v>0</v>
      </c>
      <c r="P7908" s="82" t="s">
        <v>10562</v>
      </c>
    </row>
    <row r="7909" spans="1:16" x14ac:dyDescent="0.25">
      <c r="A7909" s="59">
        <v>43831</v>
      </c>
      <c r="B7909" s="59">
        <v>44196</v>
      </c>
      <c r="C7909" s="93">
        <v>2020</v>
      </c>
      <c r="D7909" s="53" t="s">
        <v>34</v>
      </c>
      <c r="E7909" s="53" t="s">
        <v>323</v>
      </c>
      <c r="F7909" s="36" t="s">
        <v>57</v>
      </c>
      <c r="G7909" s="53" t="s">
        <v>16</v>
      </c>
      <c r="H7909" s="53" t="s">
        <v>10576</v>
      </c>
      <c r="I7909" s="83">
        <v>0</v>
      </c>
      <c r="J7909" s="21">
        <v>1</v>
      </c>
      <c r="K7909" s="83">
        <v>0</v>
      </c>
      <c r="L7909" s="83">
        <v>0</v>
      </c>
      <c r="M7909" s="83">
        <v>0</v>
      </c>
      <c r="N7909" s="25">
        <v>0</v>
      </c>
      <c r="O7909" s="32">
        <v>0</v>
      </c>
      <c r="P7909" s="82" t="s">
        <v>10562</v>
      </c>
    </row>
    <row r="7910" spans="1:16" x14ac:dyDescent="0.25">
      <c r="A7910" s="59">
        <v>43831</v>
      </c>
      <c r="B7910" s="59">
        <v>44196</v>
      </c>
      <c r="C7910" s="93">
        <v>2020</v>
      </c>
      <c r="D7910" s="53" t="s">
        <v>34</v>
      </c>
      <c r="E7910" s="53" t="s">
        <v>323</v>
      </c>
      <c r="F7910" s="36" t="s">
        <v>19</v>
      </c>
      <c r="G7910" s="53" t="s">
        <v>16</v>
      </c>
      <c r="H7910" s="53" t="s">
        <v>10577</v>
      </c>
      <c r="I7910" s="83">
        <v>0</v>
      </c>
      <c r="J7910" s="21">
        <v>4</v>
      </c>
      <c r="K7910" s="83">
        <v>0</v>
      </c>
      <c r="L7910" s="83">
        <v>0</v>
      </c>
      <c r="M7910" s="83">
        <v>0</v>
      </c>
      <c r="N7910" s="25">
        <v>0</v>
      </c>
      <c r="O7910" s="32">
        <v>0</v>
      </c>
      <c r="P7910" s="82" t="s">
        <v>10562</v>
      </c>
    </row>
    <row r="7911" spans="1:16" ht="24" x14ac:dyDescent="0.25">
      <c r="A7911" s="59">
        <v>43831</v>
      </c>
      <c r="B7911" s="59">
        <v>44196</v>
      </c>
      <c r="C7911" s="93">
        <v>2020</v>
      </c>
      <c r="D7911" s="53" t="s">
        <v>34</v>
      </c>
      <c r="E7911" s="53" t="s">
        <v>323</v>
      </c>
      <c r="F7911" s="82" t="s">
        <v>77</v>
      </c>
      <c r="G7911" s="53" t="s">
        <v>16</v>
      </c>
      <c r="H7911" s="53" t="s">
        <v>10578</v>
      </c>
      <c r="I7911" s="83">
        <v>0</v>
      </c>
      <c r="J7911" s="21">
        <v>9</v>
      </c>
      <c r="K7911" s="83">
        <v>0</v>
      </c>
      <c r="L7911" s="83">
        <v>0</v>
      </c>
      <c r="M7911" s="83">
        <v>0</v>
      </c>
      <c r="N7911" s="25">
        <v>0</v>
      </c>
      <c r="O7911" s="32">
        <v>0</v>
      </c>
      <c r="P7911" s="82" t="s">
        <v>10562</v>
      </c>
    </row>
    <row r="7912" spans="1:16" x14ac:dyDescent="0.25">
      <c r="A7912" s="59">
        <v>43831</v>
      </c>
      <c r="B7912" s="59">
        <v>44196</v>
      </c>
      <c r="C7912" s="93">
        <v>2020</v>
      </c>
      <c r="D7912" s="53" t="s">
        <v>34</v>
      </c>
      <c r="E7912" s="53" t="s">
        <v>323</v>
      </c>
      <c r="F7912" s="36" t="s">
        <v>62</v>
      </c>
      <c r="G7912" s="53" t="s">
        <v>16</v>
      </c>
      <c r="H7912" s="53" t="s">
        <v>10576</v>
      </c>
      <c r="I7912" s="83">
        <v>0</v>
      </c>
      <c r="J7912" s="21">
        <v>1</v>
      </c>
      <c r="K7912" s="83">
        <v>0</v>
      </c>
      <c r="L7912" s="83">
        <v>0</v>
      </c>
      <c r="M7912" s="83">
        <v>0</v>
      </c>
      <c r="N7912" s="25">
        <v>0</v>
      </c>
      <c r="O7912" s="32">
        <v>0</v>
      </c>
      <c r="P7912" s="82" t="s">
        <v>10562</v>
      </c>
    </row>
    <row r="7913" spans="1:16" ht="36" x14ac:dyDescent="0.25">
      <c r="A7913" s="59">
        <v>43831</v>
      </c>
      <c r="B7913" s="59">
        <v>44196</v>
      </c>
      <c r="C7913" s="93">
        <v>2020</v>
      </c>
      <c r="D7913" s="53" t="s">
        <v>34</v>
      </c>
      <c r="E7913" s="53" t="s">
        <v>323</v>
      </c>
      <c r="F7913" s="36" t="s">
        <v>30</v>
      </c>
      <c r="G7913" s="53" t="s">
        <v>16</v>
      </c>
      <c r="H7913" s="53" t="s">
        <v>10579</v>
      </c>
      <c r="I7913" s="83">
        <v>3</v>
      </c>
      <c r="J7913" s="21">
        <v>13</v>
      </c>
      <c r="K7913" s="83">
        <v>0</v>
      </c>
      <c r="L7913" s="83">
        <v>0</v>
      </c>
      <c r="M7913" s="83">
        <v>0</v>
      </c>
      <c r="N7913" s="25">
        <v>0</v>
      </c>
      <c r="O7913" s="32">
        <v>0</v>
      </c>
      <c r="P7913" s="82" t="s">
        <v>10562</v>
      </c>
    </row>
    <row r="7914" spans="1:16" ht="24" x14ac:dyDescent="0.25">
      <c r="A7914" s="59">
        <v>43831</v>
      </c>
      <c r="B7914" s="59">
        <v>44196</v>
      </c>
      <c r="C7914" s="93">
        <v>2020</v>
      </c>
      <c r="D7914" s="53" t="s">
        <v>34</v>
      </c>
      <c r="E7914" s="53" t="s">
        <v>323</v>
      </c>
      <c r="F7914" s="36" t="s">
        <v>42</v>
      </c>
      <c r="G7914" s="53" t="s">
        <v>16</v>
      </c>
      <c r="H7914" s="53" t="s">
        <v>10576</v>
      </c>
      <c r="I7914" s="83">
        <v>0</v>
      </c>
      <c r="J7914" s="21">
        <v>1</v>
      </c>
      <c r="K7914" s="83">
        <v>0</v>
      </c>
      <c r="L7914" s="83">
        <v>0</v>
      </c>
      <c r="M7914" s="83">
        <v>0</v>
      </c>
      <c r="N7914" s="25">
        <v>0</v>
      </c>
      <c r="O7914" s="32">
        <v>0</v>
      </c>
      <c r="P7914" s="82" t="s">
        <v>10562</v>
      </c>
    </row>
    <row r="7915" spans="1:16" ht="24" x14ac:dyDescent="0.25">
      <c r="A7915" s="59">
        <v>43831</v>
      </c>
      <c r="B7915" s="59">
        <v>44196</v>
      </c>
      <c r="C7915" s="93">
        <v>2020</v>
      </c>
      <c r="D7915" s="53" t="s">
        <v>34</v>
      </c>
      <c r="E7915" s="53" t="s">
        <v>323</v>
      </c>
      <c r="F7915" s="36" t="s">
        <v>59</v>
      </c>
      <c r="G7915" s="53" t="s">
        <v>16</v>
      </c>
      <c r="H7915" s="53" t="s">
        <v>10580</v>
      </c>
      <c r="I7915" s="83">
        <v>0</v>
      </c>
      <c r="J7915" s="21">
        <v>4</v>
      </c>
      <c r="K7915" s="83">
        <v>0</v>
      </c>
      <c r="L7915" s="83">
        <v>0</v>
      </c>
      <c r="M7915" s="83">
        <v>0</v>
      </c>
      <c r="N7915" s="25">
        <v>0</v>
      </c>
      <c r="O7915" s="32">
        <v>0</v>
      </c>
      <c r="P7915" s="82" t="s">
        <v>10562</v>
      </c>
    </row>
    <row r="7916" spans="1:16" ht="24" x14ac:dyDescent="0.25">
      <c r="A7916" s="59">
        <v>43831</v>
      </c>
      <c r="B7916" s="59">
        <v>44196</v>
      </c>
      <c r="C7916" s="93">
        <v>2020</v>
      </c>
      <c r="D7916" s="53" t="s">
        <v>34</v>
      </c>
      <c r="E7916" s="53" t="s">
        <v>323</v>
      </c>
      <c r="F7916" s="36" t="s">
        <v>47</v>
      </c>
      <c r="G7916" s="53" t="s">
        <v>16</v>
      </c>
      <c r="H7916" s="53" t="s">
        <v>10581</v>
      </c>
      <c r="I7916" s="83">
        <v>16</v>
      </c>
      <c r="J7916" s="21">
        <v>88</v>
      </c>
      <c r="K7916" s="83">
        <v>0</v>
      </c>
      <c r="L7916" s="83">
        <v>0</v>
      </c>
      <c r="M7916" s="83">
        <v>0</v>
      </c>
      <c r="N7916" s="25">
        <v>0</v>
      </c>
      <c r="O7916" s="32">
        <v>0</v>
      </c>
      <c r="P7916" s="82" t="s">
        <v>10562</v>
      </c>
    </row>
    <row r="7917" spans="1:16" ht="24" x14ac:dyDescent="0.25">
      <c r="A7917" s="59">
        <v>43831</v>
      </c>
      <c r="B7917" s="59">
        <v>44196</v>
      </c>
      <c r="C7917" s="93">
        <v>2020</v>
      </c>
      <c r="D7917" s="53" t="s">
        <v>34</v>
      </c>
      <c r="E7917" s="53" t="s">
        <v>323</v>
      </c>
      <c r="F7917" s="82" t="s">
        <v>598</v>
      </c>
      <c r="G7917" s="53" t="s">
        <v>16</v>
      </c>
      <c r="H7917" s="53" t="s">
        <v>10582</v>
      </c>
      <c r="I7917" s="83">
        <v>1</v>
      </c>
      <c r="J7917" s="21">
        <v>4</v>
      </c>
      <c r="K7917" s="83">
        <v>0</v>
      </c>
      <c r="L7917" s="83">
        <v>0</v>
      </c>
      <c r="M7917" s="83">
        <v>0</v>
      </c>
      <c r="N7917" s="25">
        <v>0</v>
      </c>
      <c r="O7917" s="32">
        <v>0</v>
      </c>
      <c r="P7917" s="82" t="s">
        <v>10562</v>
      </c>
    </row>
    <row r="7918" spans="1:16" ht="24" x14ac:dyDescent="0.25">
      <c r="A7918" s="59">
        <v>43831</v>
      </c>
      <c r="B7918" s="59">
        <v>44196</v>
      </c>
      <c r="C7918" s="93">
        <v>2020</v>
      </c>
      <c r="D7918" s="53" t="s">
        <v>34</v>
      </c>
      <c r="E7918" s="53" t="s">
        <v>323</v>
      </c>
      <c r="F7918" s="36" t="s">
        <v>69</v>
      </c>
      <c r="G7918" s="53" t="s">
        <v>16</v>
      </c>
      <c r="H7918" s="53" t="s">
        <v>10583</v>
      </c>
      <c r="I7918" s="83">
        <v>0</v>
      </c>
      <c r="J7918" s="21">
        <v>2</v>
      </c>
      <c r="K7918" s="83">
        <v>0</v>
      </c>
      <c r="L7918" s="83">
        <v>0</v>
      </c>
      <c r="M7918" s="83">
        <v>0</v>
      </c>
      <c r="N7918" s="25">
        <v>0</v>
      </c>
      <c r="O7918" s="32">
        <v>0</v>
      </c>
      <c r="P7918" s="82" t="s">
        <v>10562</v>
      </c>
    </row>
    <row r="7919" spans="1:16" ht="24" x14ac:dyDescent="0.25">
      <c r="A7919" s="59">
        <v>43831</v>
      </c>
      <c r="B7919" s="59">
        <v>44196</v>
      </c>
      <c r="C7919" s="93">
        <v>2020</v>
      </c>
      <c r="D7919" s="53" t="s">
        <v>34</v>
      </c>
      <c r="E7919" s="53" t="s">
        <v>323</v>
      </c>
      <c r="F7919" s="36" t="s">
        <v>162</v>
      </c>
      <c r="G7919" s="53" t="s">
        <v>16</v>
      </c>
      <c r="H7919" s="53" t="s">
        <v>10584</v>
      </c>
      <c r="I7919" s="83">
        <v>0</v>
      </c>
      <c r="J7919" s="21">
        <v>18</v>
      </c>
      <c r="K7919" s="83">
        <v>0</v>
      </c>
      <c r="L7919" s="83">
        <v>0</v>
      </c>
      <c r="M7919" s="83">
        <v>0</v>
      </c>
      <c r="N7919" s="25">
        <v>0</v>
      </c>
      <c r="O7919" s="32">
        <v>0</v>
      </c>
      <c r="P7919" s="82" t="s">
        <v>10562</v>
      </c>
    </row>
    <row r="7920" spans="1:16" ht="24" x14ac:dyDescent="0.25">
      <c r="A7920" s="59">
        <v>43831</v>
      </c>
      <c r="B7920" s="59">
        <v>44196</v>
      </c>
      <c r="C7920" s="93">
        <v>2020</v>
      </c>
      <c r="D7920" s="53" t="s">
        <v>34</v>
      </c>
      <c r="E7920" s="53" t="s">
        <v>323</v>
      </c>
      <c r="F7920" s="82" t="s">
        <v>253</v>
      </c>
      <c r="G7920" s="53" t="s">
        <v>16</v>
      </c>
      <c r="H7920" s="53" t="s">
        <v>10582</v>
      </c>
      <c r="I7920" s="83">
        <v>1</v>
      </c>
      <c r="J7920" s="21">
        <v>4</v>
      </c>
      <c r="K7920" s="83">
        <v>0</v>
      </c>
      <c r="L7920" s="83">
        <v>0</v>
      </c>
      <c r="M7920" s="83">
        <v>0</v>
      </c>
      <c r="N7920" s="25">
        <v>0</v>
      </c>
      <c r="O7920" s="32">
        <v>0</v>
      </c>
      <c r="P7920" s="82" t="s">
        <v>10562</v>
      </c>
    </row>
    <row r="7921" spans="1:16" x14ac:dyDescent="0.25">
      <c r="A7921" s="19">
        <v>43833</v>
      </c>
      <c r="B7921" s="19">
        <v>43835</v>
      </c>
      <c r="C7921" s="93">
        <v>2020</v>
      </c>
      <c r="D7921" s="53" t="s">
        <v>34</v>
      </c>
      <c r="E7921" s="82" t="s">
        <v>8517</v>
      </c>
      <c r="F7921" s="36" t="s">
        <v>21</v>
      </c>
      <c r="G7921" s="53" t="s">
        <v>16</v>
      </c>
      <c r="H7921" s="11" t="s">
        <v>10585</v>
      </c>
      <c r="I7921" s="83">
        <v>0</v>
      </c>
      <c r="J7921" s="21">
        <v>5463</v>
      </c>
      <c r="K7921" s="83">
        <v>0</v>
      </c>
      <c r="L7921" s="83">
        <v>0</v>
      </c>
      <c r="M7921" s="83">
        <v>0</v>
      </c>
      <c r="N7921" s="25">
        <v>0</v>
      </c>
      <c r="O7921" s="32">
        <v>3.8564660000000002</v>
      </c>
      <c r="P7921" s="82" t="s">
        <v>4834</v>
      </c>
    </row>
    <row r="7922" spans="1:16" ht="84" x14ac:dyDescent="0.25">
      <c r="A7922" s="19">
        <v>43834</v>
      </c>
      <c r="B7922" s="19">
        <v>43834</v>
      </c>
      <c r="C7922" s="93">
        <v>2020</v>
      </c>
      <c r="D7922" s="82" t="s">
        <v>115</v>
      </c>
      <c r="E7922" s="82" t="s">
        <v>116</v>
      </c>
      <c r="F7922" s="36" t="s">
        <v>26</v>
      </c>
      <c r="G7922" s="82" t="s">
        <v>2165</v>
      </c>
      <c r="H7922" s="82" t="s">
        <v>10586</v>
      </c>
      <c r="I7922" s="83">
        <v>1</v>
      </c>
      <c r="J7922" s="21">
        <v>2</v>
      </c>
      <c r="K7922" s="83">
        <v>0</v>
      </c>
      <c r="L7922" s="83">
        <v>0</v>
      </c>
      <c r="M7922" s="83">
        <v>0</v>
      </c>
      <c r="N7922" s="25">
        <v>0</v>
      </c>
      <c r="O7922" s="32">
        <v>5.591420788379283</v>
      </c>
      <c r="P7922" s="82" t="s">
        <v>99</v>
      </c>
    </row>
    <row r="7923" spans="1:16" ht="72" x14ac:dyDescent="0.25">
      <c r="A7923" s="19">
        <v>43834</v>
      </c>
      <c r="B7923" s="19">
        <v>43834</v>
      </c>
      <c r="C7923" s="93">
        <v>2020</v>
      </c>
      <c r="D7923" s="82" t="s">
        <v>104</v>
      </c>
      <c r="E7923" s="82" t="s">
        <v>142</v>
      </c>
      <c r="F7923" s="36" t="s">
        <v>36</v>
      </c>
      <c r="G7923" s="82" t="s">
        <v>8521</v>
      </c>
      <c r="H7923" s="82" t="s">
        <v>10587</v>
      </c>
      <c r="I7923" s="83">
        <v>0</v>
      </c>
      <c r="J7923" s="21">
        <v>0</v>
      </c>
      <c r="K7923" s="83">
        <v>0</v>
      </c>
      <c r="L7923" s="83">
        <v>0</v>
      </c>
      <c r="M7923" s="83">
        <v>0</v>
      </c>
      <c r="N7923" s="25">
        <v>0</v>
      </c>
      <c r="O7923" s="32">
        <v>0</v>
      </c>
      <c r="P7923" s="82" t="s">
        <v>99</v>
      </c>
    </row>
    <row r="7924" spans="1:16" ht="204" x14ac:dyDescent="0.25">
      <c r="A7924" s="19">
        <v>43834</v>
      </c>
      <c r="B7924" s="19">
        <v>43834</v>
      </c>
      <c r="C7924" s="93">
        <v>2020</v>
      </c>
      <c r="D7924" s="82" t="s">
        <v>104</v>
      </c>
      <c r="E7924" s="82" t="s">
        <v>142</v>
      </c>
      <c r="F7924" s="82" t="s">
        <v>92</v>
      </c>
      <c r="G7924" s="82" t="s">
        <v>10588</v>
      </c>
      <c r="H7924" s="82" t="s">
        <v>10589</v>
      </c>
      <c r="I7924" s="83">
        <v>0</v>
      </c>
      <c r="J7924" s="21">
        <v>1068</v>
      </c>
      <c r="K7924" s="83">
        <v>7</v>
      </c>
      <c r="L7924" s="83">
        <v>0</v>
      </c>
      <c r="M7924" s="83">
        <v>1</v>
      </c>
      <c r="N7924" s="25">
        <v>0</v>
      </c>
      <c r="O7924" s="32">
        <v>13.358869197400001</v>
      </c>
      <c r="P7924" s="82" t="s">
        <v>4834</v>
      </c>
    </row>
    <row r="7925" spans="1:16" ht="84" x14ac:dyDescent="0.25">
      <c r="A7925" s="19">
        <v>43837</v>
      </c>
      <c r="B7925" s="19">
        <v>43837</v>
      </c>
      <c r="C7925" s="93">
        <v>2020</v>
      </c>
      <c r="D7925" s="82" t="s">
        <v>115</v>
      </c>
      <c r="E7925" s="82" t="s">
        <v>116</v>
      </c>
      <c r="F7925" s="82" t="s">
        <v>47</v>
      </c>
      <c r="G7925" s="53" t="s">
        <v>629</v>
      </c>
      <c r="H7925" s="11" t="s">
        <v>10590</v>
      </c>
      <c r="I7925" s="83">
        <v>6</v>
      </c>
      <c r="J7925" s="21">
        <v>38</v>
      </c>
      <c r="K7925" s="83">
        <v>0</v>
      </c>
      <c r="L7925" s="83">
        <v>0</v>
      </c>
      <c r="M7925" s="83">
        <v>0</v>
      </c>
      <c r="N7925" s="25">
        <v>0</v>
      </c>
      <c r="O7925" s="32">
        <v>0.8063971722093024</v>
      </c>
      <c r="P7925" s="82" t="s">
        <v>99</v>
      </c>
    </row>
    <row r="7926" spans="1:16" ht="72" x14ac:dyDescent="0.25">
      <c r="A7926" s="19">
        <v>43838</v>
      </c>
      <c r="B7926" s="19">
        <v>43838</v>
      </c>
      <c r="C7926" s="93">
        <v>2020</v>
      </c>
      <c r="D7926" s="82" t="s">
        <v>115</v>
      </c>
      <c r="E7926" s="82" t="s">
        <v>116</v>
      </c>
      <c r="F7926" s="36" t="s">
        <v>36</v>
      </c>
      <c r="G7926" s="82" t="s">
        <v>10591</v>
      </c>
      <c r="H7926" s="82" t="s">
        <v>10592</v>
      </c>
      <c r="I7926" s="83">
        <v>2</v>
      </c>
      <c r="J7926" s="21">
        <v>15</v>
      </c>
      <c r="K7926" s="83">
        <v>0</v>
      </c>
      <c r="L7926" s="83">
        <v>0</v>
      </c>
      <c r="M7926" s="83">
        <v>0</v>
      </c>
      <c r="N7926" s="25">
        <v>0</v>
      </c>
      <c r="O7926" s="32">
        <v>0.25006575000000003</v>
      </c>
      <c r="P7926" s="82" t="s">
        <v>99</v>
      </c>
    </row>
    <row r="7927" spans="1:16" ht="132" x14ac:dyDescent="0.25">
      <c r="A7927" s="19">
        <v>43838</v>
      </c>
      <c r="B7927" s="19">
        <v>43838</v>
      </c>
      <c r="C7927" s="93">
        <v>2020</v>
      </c>
      <c r="D7927" s="82" t="s">
        <v>13</v>
      </c>
      <c r="E7927" s="82" t="s">
        <v>149</v>
      </c>
      <c r="F7927" s="36" t="s">
        <v>21</v>
      </c>
      <c r="G7927" s="82" t="s">
        <v>21</v>
      </c>
      <c r="H7927" s="82" t="s">
        <v>10593</v>
      </c>
      <c r="I7927" s="83">
        <v>0</v>
      </c>
      <c r="J7927" s="21">
        <v>1450</v>
      </c>
      <c r="K7927" s="83">
        <v>0</v>
      </c>
      <c r="L7927" s="83">
        <v>0</v>
      </c>
      <c r="M7927" s="83">
        <v>0</v>
      </c>
      <c r="N7927" s="25">
        <v>0</v>
      </c>
      <c r="O7927" s="32">
        <v>0</v>
      </c>
      <c r="P7927" s="82" t="s">
        <v>99</v>
      </c>
    </row>
    <row r="7928" spans="1:16" ht="72" x14ac:dyDescent="0.25">
      <c r="A7928" s="19">
        <v>43839</v>
      </c>
      <c r="B7928" s="19">
        <v>43839</v>
      </c>
      <c r="C7928" s="93">
        <v>2020</v>
      </c>
      <c r="D7928" s="82" t="s">
        <v>115</v>
      </c>
      <c r="E7928" s="82" t="s">
        <v>116</v>
      </c>
      <c r="F7928" s="36" t="s">
        <v>162</v>
      </c>
      <c r="G7928" s="82" t="s">
        <v>10594</v>
      </c>
      <c r="H7928" s="82" t="s">
        <v>10595</v>
      </c>
      <c r="I7928" s="83">
        <v>1</v>
      </c>
      <c r="J7928" s="21">
        <v>3</v>
      </c>
      <c r="K7928" s="83">
        <v>0</v>
      </c>
      <c r="L7928" s="83">
        <v>0</v>
      </c>
      <c r="M7928" s="83">
        <v>0</v>
      </c>
      <c r="N7928" s="25">
        <v>0</v>
      </c>
      <c r="O7928" s="32">
        <v>0.21931481000000003</v>
      </c>
      <c r="P7928" s="82" t="s">
        <v>99</v>
      </c>
    </row>
    <row r="7929" spans="1:16" ht="84" x14ac:dyDescent="0.25">
      <c r="A7929" s="19">
        <v>43840</v>
      </c>
      <c r="B7929" s="19">
        <v>43840</v>
      </c>
      <c r="C7929" s="93">
        <v>2020</v>
      </c>
      <c r="D7929" s="82" t="s">
        <v>115</v>
      </c>
      <c r="E7929" s="82" t="s">
        <v>169</v>
      </c>
      <c r="F7929" s="36" t="s">
        <v>155</v>
      </c>
      <c r="G7929" s="82" t="s">
        <v>3341</v>
      </c>
      <c r="H7929" s="82" t="s">
        <v>10596</v>
      </c>
      <c r="I7929" s="83">
        <v>0</v>
      </c>
      <c r="J7929" s="21">
        <v>0</v>
      </c>
      <c r="K7929" s="83">
        <v>0</v>
      </c>
      <c r="L7929" s="83">
        <v>0</v>
      </c>
      <c r="M7929" s="83">
        <v>0</v>
      </c>
      <c r="N7929" s="25">
        <v>0</v>
      </c>
      <c r="O7929" s="32">
        <v>1.105912549883721</v>
      </c>
      <c r="P7929" s="82" t="s">
        <v>99</v>
      </c>
    </row>
    <row r="7930" spans="1:16" ht="60" x14ac:dyDescent="0.25">
      <c r="A7930" s="19">
        <v>43840</v>
      </c>
      <c r="B7930" s="19">
        <v>43840</v>
      </c>
      <c r="C7930" s="93">
        <v>2020</v>
      </c>
      <c r="D7930" s="82" t="s">
        <v>13</v>
      </c>
      <c r="E7930" s="82" t="s">
        <v>125</v>
      </c>
      <c r="F7930" s="36" t="s">
        <v>51</v>
      </c>
      <c r="G7930" s="82" t="s">
        <v>10597</v>
      </c>
      <c r="H7930" s="82" t="s">
        <v>10598</v>
      </c>
      <c r="I7930" s="83">
        <v>1</v>
      </c>
      <c r="J7930" s="21">
        <v>1</v>
      </c>
      <c r="K7930" s="83">
        <v>0</v>
      </c>
      <c r="L7930" s="83">
        <v>0</v>
      </c>
      <c r="M7930" s="83">
        <v>0</v>
      </c>
      <c r="N7930" s="25">
        <v>0</v>
      </c>
      <c r="O7930" s="32">
        <v>1.0890000000000001E-3</v>
      </c>
      <c r="P7930" s="82" t="s">
        <v>99</v>
      </c>
    </row>
    <row r="7931" spans="1:16" ht="84" x14ac:dyDescent="0.25">
      <c r="A7931" s="19">
        <v>43840</v>
      </c>
      <c r="B7931" s="19">
        <v>43840</v>
      </c>
      <c r="C7931" s="93">
        <v>2020</v>
      </c>
      <c r="D7931" s="82" t="s">
        <v>13</v>
      </c>
      <c r="E7931" s="82" t="s">
        <v>112</v>
      </c>
      <c r="F7931" s="82" t="s">
        <v>51</v>
      </c>
      <c r="G7931" s="82" t="s">
        <v>8554</v>
      </c>
      <c r="H7931" s="82" t="s">
        <v>10599</v>
      </c>
      <c r="I7931" s="83">
        <v>0</v>
      </c>
      <c r="J7931" s="21">
        <v>2000</v>
      </c>
      <c r="K7931" s="83">
        <v>0</v>
      </c>
      <c r="L7931" s="83">
        <v>0</v>
      </c>
      <c r="M7931" s="83">
        <v>0</v>
      </c>
      <c r="N7931" s="25">
        <v>0</v>
      </c>
      <c r="O7931" s="32">
        <v>0.01</v>
      </c>
      <c r="P7931" s="82" t="s">
        <v>99</v>
      </c>
    </row>
    <row r="7932" spans="1:16" ht="36" x14ac:dyDescent="0.25">
      <c r="A7932" s="19">
        <v>43844</v>
      </c>
      <c r="B7932" s="19">
        <v>43844</v>
      </c>
      <c r="C7932" s="93">
        <v>2020</v>
      </c>
      <c r="D7932" s="82" t="s">
        <v>115</v>
      </c>
      <c r="E7932" s="82" t="s">
        <v>116</v>
      </c>
      <c r="F7932" s="82" t="s">
        <v>69</v>
      </c>
      <c r="G7932" s="82" t="s">
        <v>2839</v>
      </c>
      <c r="H7932" s="82" t="s">
        <v>10600</v>
      </c>
      <c r="I7932" s="83">
        <v>5</v>
      </c>
      <c r="J7932" s="21">
        <v>5</v>
      </c>
      <c r="K7932" s="83">
        <v>0</v>
      </c>
      <c r="L7932" s="83">
        <v>0</v>
      </c>
      <c r="M7932" s="83">
        <v>0</v>
      </c>
      <c r="N7932" s="25">
        <v>0</v>
      </c>
      <c r="O7932" s="32">
        <v>0.78553200000000001</v>
      </c>
      <c r="P7932" s="82" t="s">
        <v>99</v>
      </c>
    </row>
    <row r="7933" spans="1:16" ht="72" x14ac:dyDescent="0.25">
      <c r="A7933" s="19">
        <v>43845</v>
      </c>
      <c r="B7933" s="19">
        <v>43845</v>
      </c>
      <c r="C7933" s="93">
        <v>2020</v>
      </c>
      <c r="D7933" s="82" t="s">
        <v>13</v>
      </c>
      <c r="E7933" s="82" t="s">
        <v>149</v>
      </c>
      <c r="F7933" s="36" t="s">
        <v>97</v>
      </c>
      <c r="G7933" s="82" t="s">
        <v>97</v>
      </c>
      <c r="H7933" s="82" t="s">
        <v>10601</v>
      </c>
      <c r="I7933" s="83">
        <v>0</v>
      </c>
      <c r="J7933" s="21">
        <v>20</v>
      </c>
      <c r="K7933" s="83">
        <v>1</v>
      </c>
      <c r="L7933" s="83">
        <v>0</v>
      </c>
      <c r="M7933" s="83">
        <v>0</v>
      </c>
      <c r="N7933" s="25">
        <v>0</v>
      </c>
      <c r="O7933" s="32">
        <v>5.2113008588235303E-2</v>
      </c>
      <c r="P7933" s="82" t="s">
        <v>99</v>
      </c>
    </row>
    <row r="7934" spans="1:16" ht="84" x14ac:dyDescent="0.25">
      <c r="A7934" s="19">
        <v>43845</v>
      </c>
      <c r="B7934" s="19">
        <v>43845</v>
      </c>
      <c r="C7934" s="93">
        <v>2020</v>
      </c>
      <c r="D7934" s="82" t="s">
        <v>115</v>
      </c>
      <c r="E7934" s="82" t="s">
        <v>116</v>
      </c>
      <c r="F7934" s="36" t="s">
        <v>55</v>
      </c>
      <c r="G7934" s="82" t="s">
        <v>369</v>
      </c>
      <c r="H7934" s="82" t="s">
        <v>10602</v>
      </c>
      <c r="I7934" s="83">
        <v>0</v>
      </c>
      <c r="J7934" s="21">
        <v>13</v>
      </c>
      <c r="K7934" s="83">
        <v>0</v>
      </c>
      <c r="L7934" s="83">
        <v>0</v>
      </c>
      <c r="M7934" s="83">
        <v>0</v>
      </c>
      <c r="N7934" s="25">
        <v>0</v>
      </c>
      <c r="O7934" s="32">
        <v>4.4028973999999992E-2</v>
      </c>
      <c r="P7934" s="82" t="s">
        <v>99</v>
      </c>
    </row>
    <row r="7935" spans="1:16" ht="132" x14ac:dyDescent="0.25">
      <c r="A7935" s="19">
        <v>43845</v>
      </c>
      <c r="B7935" s="19">
        <v>43845</v>
      </c>
      <c r="C7935" s="93">
        <v>2020</v>
      </c>
      <c r="D7935" s="82" t="s">
        <v>13</v>
      </c>
      <c r="E7935" s="82" t="s">
        <v>112</v>
      </c>
      <c r="F7935" s="36" t="s">
        <v>165</v>
      </c>
      <c r="G7935" s="82" t="s">
        <v>683</v>
      </c>
      <c r="H7935" s="82" t="s">
        <v>10603</v>
      </c>
      <c r="I7935" s="83">
        <v>0</v>
      </c>
      <c r="J7935" s="21">
        <v>200</v>
      </c>
      <c r="K7935" s="83">
        <v>0</v>
      </c>
      <c r="L7935" s="83">
        <v>0</v>
      </c>
      <c r="M7935" s="83">
        <v>0</v>
      </c>
      <c r="N7935" s="25">
        <v>0</v>
      </c>
      <c r="O7935" s="32">
        <v>0.12</v>
      </c>
      <c r="P7935" s="82" t="s">
        <v>99</v>
      </c>
    </row>
    <row r="7936" spans="1:16" ht="48" x14ac:dyDescent="0.25">
      <c r="A7936" s="19">
        <v>43846</v>
      </c>
      <c r="B7936" s="19">
        <v>43846</v>
      </c>
      <c r="C7936" s="93">
        <v>2020</v>
      </c>
      <c r="D7936" s="82" t="s">
        <v>13</v>
      </c>
      <c r="E7936" s="82" t="s">
        <v>125</v>
      </c>
      <c r="F7936" s="82" t="s">
        <v>51</v>
      </c>
      <c r="G7936" s="82" t="s">
        <v>2459</v>
      </c>
      <c r="H7936" s="82" t="s">
        <v>10604</v>
      </c>
      <c r="I7936" s="83">
        <v>2</v>
      </c>
      <c r="J7936" s="21">
        <v>2</v>
      </c>
      <c r="K7936" s="83">
        <v>0</v>
      </c>
      <c r="L7936" s="83">
        <v>0</v>
      </c>
      <c r="M7936" s="83">
        <v>0</v>
      </c>
      <c r="N7936" s="25">
        <v>0</v>
      </c>
      <c r="O7936" s="32">
        <v>1.0890000000000001E-3</v>
      </c>
      <c r="P7936" s="82" t="s">
        <v>99</v>
      </c>
    </row>
    <row r="7937" spans="1:16" ht="192" x14ac:dyDescent="0.25">
      <c r="A7937" s="19">
        <v>43846</v>
      </c>
      <c r="B7937" s="19">
        <v>43846</v>
      </c>
      <c r="C7937" s="93">
        <v>2020</v>
      </c>
      <c r="D7937" s="82" t="s">
        <v>104</v>
      </c>
      <c r="E7937" s="82" t="s">
        <v>142</v>
      </c>
      <c r="F7937" s="82" t="s">
        <v>92</v>
      </c>
      <c r="G7937" s="82" t="s">
        <v>10605</v>
      </c>
      <c r="H7937" s="82" t="s">
        <v>10606</v>
      </c>
      <c r="I7937" s="83">
        <v>0</v>
      </c>
      <c r="J7937" s="21">
        <v>873</v>
      </c>
      <c r="K7937" s="83">
        <v>5</v>
      </c>
      <c r="L7937" s="83">
        <v>1</v>
      </c>
      <c r="M7937" s="83">
        <v>1</v>
      </c>
      <c r="N7937" s="25">
        <v>0</v>
      </c>
      <c r="O7937" s="32">
        <v>26.138120089171998</v>
      </c>
      <c r="P7937" s="82" t="s">
        <v>4834</v>
      </c>
    </row>
    <row r="7938" spans="1:16" ht="84" x14ac:dyDescent="0.25">
      <c r="A7938" s="19">
        <v>43848</v>
      </c>
      <c r="B7938" s="19">
        <v>43849</v>
      </c>
      <c r="C7938" s="93">
        <v>2020</v>
      </c>
      <c r="D7938" s="82" t="s">
        <v>115</v>
      </c>
      <c r="E7938" s="82" t="s">
        <v>116</v>
      </c>
      <c r="F7938" s="82" t="s">
        <v>62</v>
      </c>
      <c r="G7938" s="82" t="s">
        <v>1465</v>
      </c>
      <c r="H7938" s="82" t="s">
        <v>10607</v>
      </c>
      <c r="I7938" s="83">
        <v>0</v>
      </c>
      <c r="J7938" s="21">
        <v>8</v>
      </c>
      <c r="K7938" s="83">
        <v>0</v>
      </c>
      <c r="L7938" s="83">
        <v>0</v>
      </c>
      <c r="M7938" s="83">
        <v>0</v>
      </c>
      <c r="N7938" s="25">
        <v>0</v>
      </c>
      <c r="O7938" s="32">
        <v>0.20578837220930232</v>
      </c>
      <c r="P7938" s="82" t="s">
        <v>99</v>
      </c>
    </row>
    <row r="7939" spans="1:16" ht="72" x14ac:dyDescent="0.25">
      <c r="A7939" s="19">
        <v>43850</v>
      </c>
      <c r="B7939" s="19">
        <v>43850</v>
      </c>
      <c r="C7939" s="93">
        <v>2020</v>
      </c>
      <c r="D7939" s="82" t="s">
        <v>13</v>
      </c>
      <c r="E7939" s="82" t="s">
        <v>149</v>
      </c>
      <c r="F7939" s="36" t="s">
        <v>28</v>
      </c>
      <c r="G7939" s="82" t="s">
        <v>698</v>
      </c>
      <c r="H7939" s="82" t="s">
        <v>10608</v>
      </c>
      <c r="I7939" s="83">
        <v>0</v>
      </c>
      <c r="J7939" s="21">
        <v>30</v>
      </c>
      <c r="K7939" s="83">
        <v>0</v>
      </c>
      <c r="L7939" s="83">
        <v>0</v>
      </c>
      <c r="M7939" s="83">
        <v>0</v>
      </c>
      <c r="N7939" s="25">
        <v>0</v>
      </c>
      <c r="O7939" s="32">
        <v>1.0117215858823529</v>
      </c>
      <c r="P7939" s="82" t="s">
        <v>99</v>
      </c>
    </row>
    <row r="7940" spans="1:16" ht="72" x14ac:dyDescent="0.25">
      <c r="A7940" s="19">
        <v>43851</v>
      </c>
      <c r="B7940" s="19">
        <v>43851</v>
      </c>
      <c r="C7940" s="93">
        <v>2020</v>
      </c>
      <c r="D7940" s="82" t="s">
        <v>115</v>
      </c>
      <c r="E7940" s="82" t="s">
        <v>116</v>
      </c>
      <c r="F7940" s="36" t="s">
        <v>36</v>
      </c>
      <c r="G7940" s="82" t="s">
        <v>10609</v>
      </c>
      <c r="H7940" s="82" t="s">
        <v>10610</v>
      </c>
      <c r="I7940" s="83">
        <v>1</v>
      </c>
      <c r="J7940" s="21">
        <v>3</v>
      </c>
      <c r="K7940" s="83">
        <v>0</v>
      </c>
      <c r="L7940" s="83">
        <v>0</v>
      </c>
      <c r="M7940" s="83">
        <v>0</v>
      </c>
      <c r="N7940" s="25">
        <v>0</v>
      </c>
      <c r="O7940" s="32">
        <v>0.20054287000000001</v>
      </c>
      <c r="P7940" s="82" t="s">
        <v>99</v>
      </c>
    </row>
    <row r="7941" spans="1:16" ht="48" x14ac:dyDescent="0.25">
      <c r="A7941" s="19">
        <v>43851</v>
      </c>
      <c r="B7941" s="19">
        <v>43851</v>
      </c>
      <c r="C7941" s="93">
        <v>2020</v>
      </c>
      <c r="D7941" s="82" t="s">
        <v>115</v>
      </c>
      <c r="E7941" s="82" t="s">
        <v>116</v>
      </c>
      <c r="F7941" s="36" t="s">
        <v>19</v>
      </c>
      <c r="G7941" s="82" t="s">
        <v>1970</v>
      </c>
      <c r="H7941" s="82" t="s">
        <v>10611</v>
      </c>
      <c r="I7941" s="83">
        <v>5</v>
      </c>
      <c r="J7941" s="21">
        <v>15</v>
      </c>
      <c r="K7941" s="83">
        <v>0</v>
      </c>
      <c r="L7941" s="83">
        <v>0</v>
      </c>
      <c r="M7941" s="83">
        <v>0</v>
      </c>
      <c r="N7941" s="25">
        <v>0</v>
      </c>
      <c r="O7941" s="32">
        <v>0.99478686999999999</v>
      </c>
      <c r="P7941" s="82" t="s">
        <v>99</v>
      </c>
    </row>
    <row r="7942" spans="1:16" ht="48" x14ac:dyDescent="0.25">
      <c r="A7942" s="19">
        <v>43853</v>
      </c>
      <c r="B7942" s="19">
        <v>43853</v>
      </c>
      <c r="C7942" s="93">
        <v>2020</v>
      </c>
      <c r="D7942" s="82" t="s">
        <v>115</v>
      </c>
      <c r="E7942" s="82" t="s">
        <v>116</v>
      </c>
      <c r="F7942" s="36" t="s">
        <v>32</v>
      </c>
      <c r="G7942" s="82" t="s">
        <v>2294</v>
      </c>
      <c r="H7942" s="82" t="s">
        <v>10612</v>
      </c>
      <c r="I7942" s="83">
        <v>0</v>
      </c>
      <c r="J7942" s="21">
        <v>7</v>
      </c>
      <c r="K7942" s="83">
        <v>0</v>
      </c>
      <c r="L7942" s="83">
        <v>0</v>
      </c>
      <c r="M7942" s="83">
        <v>0</v>
      </c>
      <c r="N7942" s="25">
        <v>0</v>
      </c>
      <c r="O7942" s="32">
        <v>8.6176199999999994E-2</v>
      </c>
      <c r="P7942" s="82" t="s">
        <v>99</v>
      </c>
    </row>
    <row r="7943" spans="1:16" ht="48" x14ac:dyDescent="0.25">
      <c r="A7943" s="19">
        <v>43855</v>
      </c>
      <c r="B7943" s="19">
        <v>43855</v>
      </c>
      <c r="C7943" s="93">
        <v>2020</v>
      </c>
      <c r="D7943" s="82" t="s">
        <v>115</v>
      </c>
      <c r="E7943" s="82" t="s">
        <v>116</v>
      </c>
      <c r="F7943" s="82" t="s">
        <v>36</v>
      </c>
      <c r="G7943" s="82" t="s">
        <v>9280</v>
      </c>
      <c r="H7943" s="82" t="s">
        <v>10613</v>
      </c>
      <c r="I7943" s="83">
        <v>1</v>
      </c>
      <c r="J7943" s="21">
        <v>1</v>
      </c>
      <c r="K7943" s="83">
        <v>0</v>
      </c>
      <c r="L7943" s="83">
        <v>0</v>
      </c>
      <c r="M7943" s="83">
        <v>0</v>
      </c>
      <c r="N7943" s="25">
        <v>0</v>
      </c>
      <c r="O7943" s="32">
        <v>5.432873278379283</v>
      </c>
      <c r="P7943" s="82" t="s">
        <v>99</v>
      </c>
    </row>
    <row r="7944" spans="1:16" ht="84" x14ac:dyDescent="0.25">
      <c r="A7944" s="19">
        <v>43857</v>
      </c>
      <c r="B7944" s="19">
        <v>43857</v>
      </c>
      <c r="C7944" s="93">
        <v>2020</v>
      </c>
      <c r="D7944" s="82" t="s">
        <v>115</v>
      </c>
      <c r="E7944" s="82" t="s">
        <v>116</v>
      </c>
      <c r="F7944" s="36" t="s">
        <v>92</v>
      </c>
      <c r="G7944" s="82" t="s">
        <v>10614</v>
      </c>
      <c r="H7944" s="82" t="s">
        <v>10615</v>
      </c>
      <c r="I7944" s="83">
        <v>6</v>
      </c>
      <c r="J7944" s="21">
        <v>33</v>
      </c>
      <c r="K7944" s="83">
        <v>0</v>
      </c>
      <c r="L7944" s="83">
        <v>0</v>
      </c>
      <c r="M7944" s="83">
        <v>0</v>
      </c>
      <c r="N7944" s="25">
        <v>0</v>
      </c>
      <c r="O7944" s="32">
        <v>2.2423767300000002</v>
      </c>
      <c r="P7944" s="82" t="s">
        <v>99</v>
      </c>
    </row>
    <row r="7945" spans="1:16" ht="60" x14ac:dyDescent="0.25">
      <c r="A7945" s="19">
        <v>43858</v>
      </c>
      <c r="B7945" s="19">
        <v>43858</v>
      </c>
      <c r="C7945" s="93">
        <v>2020</v>
      </c>
      <c r="D7945" s="82" t="s">
        <v>115</v>
      </c>
      <c r="E7945" s="82" t="s">
        <v>116</v>
      </c>
      <c r="F7945" s="82" t="s">
        <v>32</v>
      </c>
      <c r="G7945" s="82" t="s">
        <v>9928</v>
      </c>
      <c r="H7945" s="82" t="s">
        <v>10616</v>
      </c>
      <c r="I7945" s="83">
        <v>0</v>
      </c>
      <c r="J7945" s="21">
        <v>16</v>
      </c>
      <c r="K7945" s="83">
        <v>0</v>
      </c>
      <c r="L7945" s="83">
        <v>0</v>
      </c>
      <c r="M7945" s="83">
        <v>0</v>
      </c>
      <c r="N7945" s="25">
        <v>0</v>
      </c>
      <c r="O7945" s="32">
        <v>1.10807202</v>
      </c>
      <c r="P7945" s="82" t="s">
        <v>99</v>
      </c>
    </row>
    <row r="7946" spans="1:16" ht="60" x14ac:dyDescent="0.25">
      <c r="A7946" s="19">
        <v>43860</v>
      </c>
      <c r="B7946" s="19">
        <v>43860</v>
      </c>
      <c r="C7946" s="93">
        <v>2020</v>
      </c>
      <c r="D7946" s="82" t="s">
        <v>115</v>
      </c>
      <c r="E7946" s="82" t="s">
        <v>116</v>
      </c>
      <c r="F7946" s="82" t="s">
        <v>155</v>
      </c>
      <c r="G7946" s="82" t="s">
        <v>2552</v>
      </c>
      <c r="H7946" s="82" t="s">
        <v>10617</v>
      </c>
      <c r="I7946" s="83">
        <v>0</v>
      </c>
      <c r="J7946" s="21">
        <v>3</v>
      </c>
      <c r="K7946" s="83">
        <v>0</v>
      </c>
      <c r="L7946" s="83">
        <v>0</v>
      </c>
      <c r="M7946" s="83">
        <v>0</v>
      </c>
      <c r="N7946" s="25">
        <v>0</v>
      </c>
      <c r="O7946" s="32">
        <v>5.4361402783792832</v>
      </c>
      <c r="P7946" s="82" t="s">
        <v>99</v>
      </c>
    </row>
    <row r="7947" spans="1:16" ht="72" x14ac:dyDescent="0.25">
      <c r="A7947" s="19">
        <v>43860</v>
      </c>
      <c r="B7947" s="19">
        <v>43860</v>
      </c>
      <c r="C7947" s="93">
        <v>2020</v>
      </c>
      <c r="D7947" s="82" t="s">
        <v>13</v>
      </c>
      <c r="E7947" s="82" t="s">
        <v>112</v>
      </c>
      <c r="F7947" s="36" t="s">
        <v>62</v>
      </c>
      <c r="G7947" s="82" t="s">
        <v>2054</v>
      </c>
      <c r="H7947" s="82" t="s">
        <v>10618</v>
      </c>
      <c r="I7947" s="83">
        <v>0</v>
      </c>
      <c r="J7947" s="21">
        <v>46</v>
      </c>
      <c r="K7947" s="83">
        <v>0</v>
      </c>
      <c r="L7947" s="83">
        <v>0</v>
      </c>
      <c r="M7947" s="83">
        <v>0</v>
      </c>
      <c r="N7947" s="25">
        <v>0</v>
      </c>
      <c r="O7947" s="32">
        <v>1.4356000000000001E-2</v>
      </c>
      <c r="P7947" s="82" t="s">
        <v>99</v>
      </c>
    </row>
    <row r="7948" spans="1:16" ht="84" x14ac:dyDescent="0.25">
      <c r="A7948" s="19">
        <v>43861</v>
      </c>
      <c r="B7948" s="19">
        <v>43861</v>
      </c>
      <c r="C7948" s="93">
        <v>2020</v>
      </c>
      <c r="D7948" s="82" t="s">
        <v>115</v>
      </c>
      <c r="E7948" s="82" t="s">
        <v>116</v>
      </c>
      <c r="F7948" s="36" t="s">
        <v>51</v>
      </c>
      <c r="G7948" s="82" t="s">
        <v>10619</v>
      </c>
      <c r="H7948" s="82" t="s">
        <v>10620</v>
      </c>
      <c r="I7948" s="83">
        <v>3</v>
      </c>
      <c r="J7948" s="21">
        <v>15</v>
      </c>
      <c r="K7948" s="83">
        <v>0</v>
      </c>
      <c r="L7948" s="83">
        <v>0</v>
      </c>
      <c r="M7948" s="83">
        <v>0</v>
      </c>
      <c r="N7948" s="25">
        <v>0</v>
      </c>
      <c r="O7948" s="32">
        <v>0.79859999999999998</v>
      </c>
      <c r="P7948" s="82" t="s">
        <v>99</v>
      </c>
    </row>
    <row r="7949" spans="1:16" ht="60" x14ac:dyDescent="0.25">
      <c r="A7949" s="19">
        <v>43864</v>
      </c>
      <c r="B7949" s="19">
        <v>43864</v>
      </c>
      <c r="C7949" s="93">
        <v>2020</v>
      </c>
      <c r="D7949" s="82" t="s">
        <v>104</v>
      </c>
      <c r="E7949" s="82" t="s">
        <v>276</v>
      </c>
      <c r="F7949" s="82" t="s">
        <v>92</v>
      </c>
      <c r="G7949" s="82" t="s">
        <v>92</v>
      </c>
      <c r="H7949" s="82" t="s">
        <v>10621</v>
      </c>
      <c r="I7949" s="83">
        <v>0</v>
      </c>
      <c r="J7949" s="21">
        <v>6</v>
      </c>
      <c r="K7949" s="83">
        <v>0</v>
      </c>
      <c r="L7949" s="83">
        <v>0</v>
      </c>
      <c r="M7949" s="83">
        <v>0</v>
      </c>
      <c r="N7949" s="25">
        <v>0</v>
      </c>
      <c r="O7949" s="32">
        <v>3.5574000000000001E-2</v>
      </c>
      <c r="P7949" s="82" t="s">
        <v>99</v>
      </c>
    </row>
    <row r="7950" spans="1:16" ht="48" x14ac:dyDescent="0.25">
      <c r="A7950" s="19">
        <v>43865</v>
      </c>
      <c r="B7950" s="19">
        <v>43865</v>
      </c>
      <c r="C7950" s="93">
        <v>2020</v>
      </c>
      <c r="D7950" s="82" t="s">
        <v>13</v>
      </c>
      <c r="E7950" s="82" t="s">
        <v>112</v>
      </c>
      <c r="F7950" s="82" t="s">
        <v>19</v>
      </c>
      <c r="G7950" s="82" t="s">
        <v>8521</v>
      </c>
      <c r="H7950" s="82" t="s">
        <v>10622</v>
      </c>
      <c r="I7950" s="83">
        <v>1</v>
      </c>
      <c r="J7950" s="21">
        <v>1</v>
      </c>
      <c r="K7950" s="83">
        <v>0</v>
      </c>
      <c r="L7950" s="83">
        <v>0</v>
      </c>
      <c r="M7950" s="83">
        <v>0</v>
      </c>
      <c r="N7950" s="25">
        <v>0</v>
      </c>
      <c r="O7950" s="32">
        <v>0.01</v>
      </c>
      <c r="P7950" s="82" t="s">
        <v>99</v>
      </c>
    </row>
    <row r="7951" spans="1:16" ht="144" x14ac:dyDescent="0.25">
      <c r="A7951" s="19">
        <v>43866</v>
      </c>
      <c r="B7951" s="19">
        <v>43866</v>
      </c>
      <c r="C7951" s="93">
        <v>2020</v>
      </c>
      <c r="D7951" s="82" t="s">
        <v>13</v>
      </c>
      <c r="E7951" s="82" t="s">
        <v>149</v>
      </c>
      <c r="F7951" s="36" t="s">
        <v>165</v>
      </c>
      <c r="G7951" s="82" t="s">
        <v>683</v>
      </c>
      <c r="H7951" s="82" t="s">
        <v>10623</v>
      </c>
      <c r="I7951" s="83">
        <v>0</v>
      </c>
      <c r="J7951" s="21">
        <v>2005</v>
      </c>
      <c r="K7951" s="83">
        <v>0</v>
      </c>
      <c r="L7951" s="83">
        <v>0</v>
      </c>
      <c r="M7951" s="83">
        <v>0</v>
      </c>
      <c r="N7951" s="25">
        <v>0</v>
      </c>
      <c r="O7951" s="32">
        <v>2.0415625E-2</v>
      </c>
      <c r="P7951" s="82" t="s">
        <v>99</v>
      </c>
    </row>
    <row r="7952" spans="1:16" ht="60" x14ac:dyDescent="0.25">
      <c r="A7952" s="19">
        <v>43866</v>
      </c>
      <c r="B7952" s="19">
        <v>43866</v>
      </c>
      <c r="C7952" s="93">
        <v>2020</v>
      </c>
      <c r="D7952" s="82" t="s">
        <v>115</v>
      </c>
      <c r="E7952" s="82" t="s">
        <v>352</v>
      </c>
      <c r="F7952" s="82" t="s">
        <v>19</v>
      </c>
      <c r="G7952" s="82" t="s">
        <v>681</v>
      </c>
      <c r="H7952" s="82" t="s">
        <v>10624</v>
      </c>
      <c r="I7952" s="83">
        <v>0</v>
      </c>
      <c r="J7952" s="21">
        <v>2</v>
      </c>
      <c r="K7952" s="83">
        <v>0</v>
      </c>
      <c r="L7952" s="83">
        <v>0</v>
      </c>
      <c r="M7952" s="83">
        <v>0</v>
      </c>
      <c r="N7952" s="25">
        <v>0</v>
      </c>
      <c r="O7952" s="32">
        <v>0.32709502000000001</v>
      </c>
      <c r="P7952" s="82" t="s">
        <v>99</v>
      </c>
    </row>
    <row r="7953" spans="1:16" ht="24" x14ac:dyDescent="0.25">
      <c r="A7953" s="19">
        <v>43866</v>
      </c>
      <c r="B7953" s="19">
        <v>43871</v>
      </c>
      <c r="C7953" s="93">
        <v>2020</v>
      </c>
      <c r="D7953" s="82" t="s">
        <v>34</v>
      </c>
      <c r="E7953" s="82" t="s">
        <v>8517</v>
      </c>
      <c r="F7953" s="36" t="s">
        <v>47</v>
      </c>
      <c r="G7953" s="82" t="s">
        <v>16</v>
      </c>
      <c r="H7953" s="82" t="s">
        <v>10625</v>
      </c>
      <c r="I7953" s="83">
        <v>0</v>
      </c>
      <c r="J7953" s="21">
        <v>2483</v>
      </c>
      <c r="K7953" s="83">
        <v>0</v>
      </c>
      <c r="L7953" s="83">
        <v>0</v>
      </c>
      <c r="M7953" s="83">
        <v>0</v>
      </c>
      <c r="N7953" s="25">
        <v>0</v>
      </c>
      <c r="O7953" s="32">
        <v>1.87090216</v>
      </c>
      <c r="P7953" s="82" t="s">
        <v>4834</v>
      </c>
    </row>
    <row r="7954" spans="1:16" ht="132" x14ac:dyDescent="0.25">
      <c r="A7954" s="19">
        <v>43867</v>
      </c>
      <c r="B7954" s="19">
        <v>43867</v>
      </c>
      <c r="C7954" s="93">
        <v>2020</v>
      </c>
      <c r="D7954" s="53" t="s">
        <v>34</v>
      </c>
      <c r="E7954" s="82" t="s">
        <v>182</v>
      </c>
      <c r="F7954" s="36" t="s">
        <v>62</v>
      </c>
      <c r="G7954" s="53" t="s">
        <v>10626</v>
      </c>
      <c r="H7954" s="11" t="s">
        <v>10627</v>
      </c>
      <c r="I7954" s="83">
        <v>0</v>
      </c>
      <c r="J7954" s="21">
        <v>117</v>
      </c>
      <c r="K7954" s="83">
        <v>0</v>
      </c>
      <c r="L7954" s="83">
        <v>0</v>
      </c>
      <c r="M7954" s="83">
        <v>0</v>
      </c>
      <c r="N7954" s="25">
        <v>0</v>
      </c>
      <c r="O7954" s="32">
        <v>0.10680000000000001</v>
      </c>
      <c r="P7954" s="82" t="s">
        <v>99</v>
      </c>
    </row>
    <row r="7955" spans="1:16" ht="72" x14ac:dyDescent="0.25">
      <c r="A7955" s="19">
        <v>43868</v>
      </c>
      <c r="B7955" s="19">
        <v>43868</v>
      </c>
      <c r="C7955" s="93">
        <v>2020</v>
      </c>
      <c r="D7955" s="82" t="s">
        <v>115</v>
      </c>
      <c r="E7955" s="82" t="s">
        <v>116</v>
      </c>
      <c r="F7955" s="36" t="s">
        <v>72</v>
      </c>
      <c r="G7955" s="82" t="s">
        <v>430</v>
      </c>
      <c r="H7955" s="82" t="s">
        <v>10628</v>
      </c>
      <c r="I7955" s="83">
        <v>0</v>
      </c>
      <c r="J7955" s="21">
        <v>0</v>
      </c>
      <c r="K7955" s="83">
        <v>0</v>
      </c>
      <c r="L7955" s="83">
        <v>0</v>
      </c>
      <c r="M7955" s="83">
        <v>0</v>
      </c>
      <c r="N7955" s="25">
        <v>0</v>
      </c>
      <c r="O7955" s="32">
        <v>5.0562973999999997E-2</v>
      </c>
      <c r="P7955" s="82" t="s">
        <v>99</v>
      </c>
    </row>
    <row r="7956" spans="1:16" ht="84" x14ac:dyDescent="0.25">
      <c r="A7956" s="19">
        <v>43869</v>
      </c>
      <c r="B7956" s="19">
        <v>43869</v>
      </c>
      <c r="C7956" s="93">
        <v>2020</v>
      </c>
      <c r="D7956" s="82" t="s">
        <v>115</v>
      </c>
      <c r="E7956" s="82" t="s">
        <v>116</v>
      </c>
      <c r="F7956" s="82" t="s">
        <v>36</v>
      </c>
      <c r="G7956" s="82" t="s">
        <v>10591</v>
      </c>
      <c r="H7956" s="82" t="s">
        <v>10629</v>
      </c>
      <c r="I7956" s="83">
        <v>2</v>
      </c>
      <c r="J7956" s="21">
        <v>15</v>
      </c>
      <c r="K7956" s="83">
        <v>0</v>
      </c>
      <c r="L7956" s="83">
        <v>0</v>
      </c>
      <c r="M7956" s="83">
        <v>0</v>
      </c>
      <c r="N7956" s="25">
        <v>0</v>
      </c>
      <c r="O7956" s="32">
        <v>0.21252187000000003</v>
      </c>
      <c r="P7956" s="82" t="s">
        <v>99</v>
      </c>
    </row>
    <row r="7957" spans="1:16" ht="72" x14ac:dyDescent="0.25">
      <c r="A7957" s="19">
        <v>43872</v>
      </c>
      <c r="B7957" s="19">
        <v>43872</v>
      </c>
      <c r="C7957" s="93">
        <v>2020</v>
      </c>
      <c r="D7957" s="82" t="s">
        <v>115</v>
      </c>
      <c r="E7957" s="82" t="s">
        <v>350</v>
      </c>
      <c r="F7957" s="36" t="s">
        <v>19</v>
      </c>
      <c r="G7957" s="82" t="s">
        <v>8849</v>
      </c>
      <c r="H7957" s="82" t="s">
        <v>10630</v>
      </c>
      <c r="I7957" s="83">
        <v>0</v>
      </c>
      <c r="J7957" s="21">
        <v>51</v>
      </c>
      <c r="K7957" s="83">
        <v>0</v>
      </c>
      <c r="L7957" s="83">
        <v>0</v>
      </c>
      <c r="M7957" s="83">
        <v>0</v>
      </c>
      <c r="N7957" s="25">
        <v>0</v>
      </c>
      <c r="O7957" s="32">
        <v>5.4450000000000011E-3</v>
      </c>
      <c r="P7957" s="82" t="s">
        <v>99</v>
      </c>
    </row>
    <row r="7958" spans="1:16" ht="84" x14ac:dyDescent="0.25">
      <c r="A7958" s="19">
        <v>43872</v>
      </c>
      <c r="B7958" s="19">
        <v>43872</v>
      </c>
      <c r="C7958" s="93">
        <v>2020</v>
      </c>
      <c r="D7958" s="82" t="s">
        <v>13</v>
      </c>
      <c r="E7958" s="82" t="s">
        <v>125</v>
      </c>
      <c r="F7958" s="36" t="s">
        <v>165</v>
      </c>
      <c r="G7958" s="82" t="s">
        <v>9463</v>
      </c>
      <c r="H7958" s="82" t="s">
        <v>10631</v>
      </c>
      <c r="I7958" s="83">
        <v>0</v>
      </c>
      <c r="J7958" s="21">
        <v>82</v>
      </c>
      <c r="K7958" s="83">
        <v>0</v>
      </c>
      <c r="L7958" s="83">
        <v>0</v>
      </c>
      <c r="M7958" s="83">
        <v>0</v>
      </c>
      <c r="N7958" s="25">
        <v>0</v>
      </c>
      <c r="O7958" s="32">
        <v>3.0949940000000002E-2</v>
      </c>
      <c r="P7958" s="82" t="s">
        <v>99</v>
      </c>
    </row>
    <row r="7959" spans="1:16" ht="60" x14ac:dyDescent="0.25">
      <c r="A7959" s="19">
        <v>43873</v>
      </c>
      <c r="B7959" s="19">
        <v>43873</v>
      </c>
      <c r="C7959" s="93">
        <v>2020</v>
      </c>
      <c r="D7959" s="82" t="s">
        <v>115</v>
      </c>
      <c r="E7959" s="82" t="s">
        <v>116</v>
      </c>
      <c r="F7959" s="82" t="s">
        <v>51</v>
      </c>
      <c r="G7959" s="82" t="s">
        <v>826</v>
      </c>
      <c r="H7959" s="82" t="s">
        <v>10632</v>
      </c>
      <c r="I7959" s="83">
        <v>0</v>
      </c>
      <c r="J7959" s="21">
        <v>0</v>
      </c>
      <c r="K7959" s="83">
        <v>0</v>
      </c>
      <c r="L7959" s="83">
        <v>0</v>
      </c>
      <c r="M7959" s="83">
        <v>0</v>
      </c>
      <c r="N7959" s="25">
        <v>0</v>
      </c>
      <c r="O7959" s="32">
        <v>3.4562000000000002E-2</v>
      </c>
      <c r="P7959" s="82" t="s">
        <v>99</v>
      </c>
    </row>
    <row r="7960" spans="1:16" ht="60" x14ac:dyDescent="0.25">
      <c r="A7960" s="19">
        <v>43874</v>
      </c>
      <c r="B7960" s="19">
        <v>43874</v>
      </c>
      <c r="C7960" s="93">
        <v>2020</v>
      </c>
      <c r="D7960" s="82" t="s">
        <v>115</v>
      </c>
      <c r="E7960" s="82" t="s">
        <v>116</v>
      </c>
      <c r="F7960" s="82" t="s">
        <v>44</v>
      </c>
      <c r="G7960" s="82" t="s">
        <v>8842</v>
      </c>
      <c r="H7960" s="82" t="s">
        <v>10633</v>
      </c>
      <c r="I7960" s="83">
        <v>0</v>
      </c>
      <c r="J7960" s="21">
        <v>5</v>
      </c>
      <c r="K7960" s="83">
        <v>0</v>
      </c>
      <c r="L7960" s="83">
        <v>0</v>
      </c>
      <c r="M7960" s="83">
        <v>0</v>
      </c>
      <c r="N7960" s="25">
        <v>0</v>
      </c>
      <c r="O7960" s="32">
        <v>7.8553200000000004E-2</v>
      </c>
      <c r="P7960" s="82" t="s">
        <v>99</v>
      </c>
    </row>
    <row r="7961" spans="1:16" ht="60" x14ac:dyDescent="0.25">
      <c r="A7961" s="19">
        <v>43876</v>
      </c>
      <c r="B7961" s="19">
        <v>43877</v>
      </c>
      <c r="C7961" s="93">
        <v>2020</v>
      </c>
      <c r="D7961" s="82" t="s">
        <v>115</v>
      </c>
      <c r="E7961" s="82" t="s">
        <v>116</v>
      </c>
      <c r="F7961" s="36" t="s">
        <v>30</v>
      </c>
      <c r="G7961" s="82" t="s">
        <v>10391</v>
      </c>
      <c r="H7961" s="82" t="s">
        <v>10634</v>
      </c>
      <c r="I7961" s="83">
        <v>0</v>
      </c>
      <c r="J7961" s="21">
        <v>13</v>
      </c>
      <c r="K7961" s="83">
        <v>0</v>
      </c>
      <c r="L7961" s="83">
        <v>0</v>
      </c>
      <c r="M7961" s="83">
        <v>0</v>
      </c>
      <c r="N7961" s="25">
        <v>0</v>
      </c>
      <c r="O7961" s="32">
        <v>3.3993487000000003E-2</v>
      </c>
      <c r="P7961" s="82" t="s">
        <v>99</v>
      </c>
    </row>
    <row r="7962" spans="1:16" ht="72" x14ac:dyDescent="0.25">
      <c r="A7962" s="19">
        <v>43877</v>
      </c>
      <c r="B7962" s="19">
        <v>43877</v>
      </c>
      <c r="C7962" s="93">
        <v>2020</v>
      </c>
      <c r="D7962" s="82" t="s">
        <v>115</v>
      </c>
      <c r="E7962" s="82" t="s">
        <v>116</v>
      </c>
      <c r="F7962" s="36" t="s">
        <v>51</v>
      </c>
      <c r="G7962" s="82" t="s">
        <v>8919</v>
      </c>
      <c r="H7962" s="82" t="s">
        <v>10635</v>
      </c>
      <c r="I7962" s="83">
        <v>0</v>
      </c>
      <c r="J7962" s="21">
        <v>8</v>
      </c>
      <c r="K7962" s="83">
        <v>0</v>
      </c>
      <c r="L7962" s="83">
        <v>0</v>
      </c>
      <c r="M7962" s="83">
        <v>0</v>
      </c>
      <c r="N7962" s="25">
        <v>0</v>
      </c>
      <c r="O7962" s="32">
        <v>2.8548487000000001E-2</v>
      </c>
      <c r="P7962" s="82" t="s">
        <v>99</v>
      </c>
    </row>
    <row r="7963" spans="1:16" ht="60" x14ac:dyDescent="0.25">
      <c r="A7963" s="19">
        <v>43878</v>
      </c>
      <c r="B7963" s="19">
        <v>43878</v>
      </c>
      <c r="C7963" s="93">
        <v>2020</v>
      </c>
      <c r="D7963" s="82" t="s">
        <v>115</v>
      </c>
      <c r="E7963" s="82" t="s">
        <v>116</v>
      </c>
      <c r="F7963" s="82" t="s">
        <v>59</v>
      </c>
      <c r="G7963" s="82" t="s">
        <v>8784</v>
      </c>
      <c r="H7963" s="82" t="s">
        <v>10636</v>
      </c>
      <c r="I7963" s="83">
        <v>1</v>
      </c>
      <c r="J7963" s="21">
        <v>6</v>
      </c>
      <c r="K7963" s="83">
        <v>0</v>
      </c>
      <c r="L7963" s="83">
        <v>0</v>
      </c>
      <c r="M7963" s="83">
        <v>0</v>
      </c>
      <c r="N7963" s="25">
        <v>0</v>
      </c>
      <c r="O7963" s="32">
        <v>7.8553200000000004E-2</v>
      </c>
      <c r="P7963" s="82" t="s">
        <v>99</v>
      </c>
    </row>
    <row r="7964" spans="1:16" ht="48" x14ac:dyDescent="0.25">
      <c r="A7964" s="19">
        <v>43879</v>
      </c>
      <c r="B7964" s="19">
        <v>43879</v>
      </c>
      <c r="C7964" s="93">
        <v>2020</v>
      </c>
      <c r="D7964" s="82" t="s">
        <v>13</v>
      </c>
      <c r="E7964" s="82" t="s">
        <v>112</v>
      </c>
      <c r="F7964" s="36" t="s">
        <v>165</v>
      </c>
      <c r="G7964" s="82" t="s">
        <v>4272</v>
      </c>
      <c r="H7964" s="82" t="s">
        <v>10637</v>
      </c>
      <c r="I7964" s="83">
        <v>0</v>
      </c>
      <c r="J7964" s="21">
        <v>40</v>
      </c>
      <c r="K7964" s="83">
        <v>1</v>
      </c>
      <c r="L7964" s="83">
        <v>0</v>
      </c>
      <c r="M7964" s="83">
        <v>0</v>
      </c>
      <c r="N7964" s="25">
        <v>0</v>
      </c>
      <c r="O7964" s="32">
        <v>1.2127500000000001E-3</v>
      </c>
      <c r="P7964" s="82" t="s">
        <v>99</v>
      </c>
    </row>
    <row r="7965" spans="1:16" ht="96" x14ac:dyDescent="0.25">
      <c r="A7965" s="19">
        <v>43879</v>
      </c>
      <c r="B7965" s="19">
        <v>43879</v>
      </c>
      <c r="C7965" s="93">
        <v>2020</v>
      </c>
      <c r="D7965" s="82" t="s">
        <v>115</v>
      </c>
      <c r="E7965" s="82" t="s">
        <v>116</v>
      </c>
      <c r="F7965" s="82" t="s">
        <v>165</v>
      </c>
      <c r="G7965" s="82" t="s">
        <v>8628</v>
      </c>
      <c r="H7965" s="82" t="s">
        <v>10638</v>
      </c>
      <c r="I7965" s="83">
        <v>0</v>
      </c>
      <c r="J7965" s="21">
        <v>8</v>
      </c>
      <c r="K7965" s="83">
        <v>0</v>
      </c>
      <c r="L7965" s="83">
        <v>0</v>
      </c>
      <c r="M7965" s="83">
        <v>0</v>
      </c>
      <c r="N7965" s="25">
        <v>0</v>
      </c>
      <c r="O7965" s="32">
        <v>3.1694487E-2</v>
      </c>
      <c r="P7965" s="82" t="s">
        <v>99</v>
      </c>
    </row>
    <row r="7966" spans="1:16" ht="72" x14ac:dyDescent="0.25">
      <c r="A7966" s="19">
        <v>43880</v>
      </c>
      <c r="B7966" s="19">
        <v>43880</v>
      </c>
      <c r="C7966" s="93">
        <v>2020</v>
      </c>
      <c r="D7966" s="82" t="s">
        <v>115</v>
      </c>
      <c r="E7966" s="82" t="s">
        <v>116</v>
      </c>
      <c r="F7966" s="82" t="s">
        <v>165</v>
      </c>
      <c r="G7966" s="82" t="s">
        <v>10639</v>
      </c>
      <c r="H7966" s="82" t="s">
        <v>10640</v>
      </c>
      <c r="I7966" s="83">
        <v>0</v>
      </c>
      <c r="J7966" s="21">
        <v>16</v>
      </c>
      <c r="K7966" s="83">
        <v>0</v>
      </c>
      <c r="L7966" s="83">
        <v>0</v>
      </c>
      <c r="M7966" s="83">
        <v>0</v>
      </c>
      <c r="N7966" s="25">
        <v>0</v>
      </c>
      <c r="O7966" s="32">
        <v>7.8553200000000004E-2</v>
      </c>
      <c r="P7966" s="82" t="s">
        <v>99</v>
      </c>
    </row>
    <row r="7967" spans="1:16" ht="72" x14ac:dyDescent="0.25">
      <c r="A7967" s="19">
        <v>43881</v>
      </c>
      <c r="B7967" s="19">
        <v>43881</v>
      </c>
      <c r="C7967" s="93">
        <v>2020</v>
      </c>
      <c r="D7967" s="82" t="s">
        <v>13</v>
      </c>
      <c r="E7967" s="82" t="s">
        <v>112</v>
      </c>
      <c r="F7967" s="82" t="s">
        <v>28</v>
      </c>
      <c r="G7967" s="82" t="s">
        <v>228</v>
      </c>
      <c r="H7967" s="82" t="s">
        <v>10641</v>
      </c>
      <c r="I7967" s="83">
        <v>0</v>
      </c>
      <c r="J7967" s="21">
        <v>200</v>
      </c>
      <c r="K7967" s="83">
        <v>0</v>
      </c>
      <c r="L7967" s="83">
        <v>0</v>
      </c>
      <c r="M7967" s="83">
        <v>0</v>
      </c>
      <c r="N7967" s="25">
        <v>0</v>
      </c>
      <c r="O7967" s="32">
        <v>0.01</v>
      </c>
      <c r="P7967" s="82" t="s">
        <v>99</v>
      </c>
    </row>
    <row r="7968" spans="1:16" ht="84" x14ac:dyDescent="0.25">
      <c r="A7968" s="19">
        <v>43881</v>
      </c>
      <c r="B7968" s="19">
        <v>43881</v>
      </c>
      <c r="C7968" s="93">
        <v>2020</v>
      </c>
      <c r="D7968" s="82" t="s">
        <v>13</v>
      </c>
      <c r="E7968" s="82" t="s">
        <v>112</v>
      </c>
      <c r="F7968" s="36" t="s">
        <v>26</v>
      </c>
      <c r="G7968" s="82" t="s">
        <v>237</v>
      </c>
      <c r="H7968" s="82" t="s">
        <v>10642</v>
      </c>
      <c r="I7968" s="83">
        <v>0</v>
      </c>
      <c r="J7968" s="21">
        <v>20</v>
      </c>
      <c r="K7968" s="83">
        <v>0</v>
      </c>
      <c r="L7968" s="83">
        <v>0</v>
      </c>
      <c r="M7968" s="83">
        <v>0</v>
      </c>
      <c r="N7968" s="25">
        <v>0</v>
      </c>
      <c r="O7968" s="32">
        <v>0.01</v>
      </c>
      <c r="P7968" s="82" t="s">
        <v>99</v>
      </c>
    </row>
    <row r="7969" spans="1:16" ht="72" x14ac:dyDescent="0.25">
      <c r="A7969" s="19">
        <v>43881</v>
      </c>
      <c r="B7969" s="19">
        <v>43881</v>
      </c>
      <c r="C7969" s="93">
        <v>2020</v>
      </c>
      <c r="D7969" s="82" t="s">
        <v>115</v>
      </c>
      <c r="E7969" s="82" t="s">
        <v>116</v>
      </c>
      <c r="F7969" s="36" t="s">
        <v>51</v>
      </c>
      <c r="G7969" s="82" t="s">
        <v>741</v>
      </c>
      <c r="H7969" s="82" t="s">
        <v>10643</v>
      </c>
      <c r="I7969" s="83">
        <v>0</v>
      </c>
      <c r="J7969" s="21">
        <v>12</v>
      </c>
      <c r="K7969" s="83">
        <v>0</v>
      </c>
      <c r="L7969" s="83">
        <v>0</v>
      </c>
      <c r="M7969" s="83">
        <v>0</v>
      </c>
      <c r="N7969" s="25">
        <v>0</v>
      </c>
      <c r="O7969" s="32">
        <v>0.1701744</v>
      </c>
      <c r="P7969" s="82" t="s">
        <v>99</v>
      </c>
    </row>
    <row r="7970" spans="1:16" ht="60" x14ac:dyDescent="0.25">
      <c r="A7970" s="19">
        <v>43882</v>
      </c>
      <c r="B7970" s="19">
        <v>43882</v>
      </c>
      <c r="C7970" s="93">
        <v>2020</v>
      </c>
      <c r="D7970" s="82" t="s">
        <v>13</v>
      </c>
      <c r="E7970" s="82" t="s">
        <v>112</v>
      </c>
      <c r="F7970" s="82" t="s">
        <v>162</v>
      </c>
      <c r="G7970" s="82" t="s">
        <v>967</v>
      </c>
      <c r="H7970" s="82" t="s">
        <v>10644</v>
      </c>
      <c r="I7970" s="83">
        <v>0</v>
      </c>
      <c r="J7970" s="21">
        <v>300</v>
      </c>
      <c r="K7970" s="83">
        <v>0</v>
      </c>
      <c r="L7970" s="83">
        <v>0</v>
      </c>
      <c r="M7970" s="83">
        <v>0</v>
      </c>
      <c r="N7970" s="25">
        <v>0</v>
      </c>
      <c r="O7970" s="32">
        <v>0.01</v>
      </c>
      <c r="P7970" s="82" t="s">
        <v>99</v>
      </c>
    </row>
    <row r="7971" spans="1:16" ht="84" x14ac:dyDescent="0.25">
      <c r="A7971" s="19">
        <v>43883</v>
      </c>
      <c r="B7971" s="19">
        <v>43883</v>
      </c>
      <c r="C7971" s="93">
        <v>2020</v>
      </c>
      <c r="D7971" s="82" t="s">
        <v>115</v>
      </c>
      <c r="E7971" s="82" t="s">
        <v>116</v>
      </c>
      <c r="F7971" s="36" t="s">
        <v>162</v>
      </c>
      <c r="G7971" s="82" t="s">
        <v>1241</v>
      </c>
      <c r="H7971" s="82" t="s">
        <v>10645</v>
      </c>
      <c r="I7971" s="83">
        <v>1</v>
      </c>
      <c r="J7971" s="21">
        <v>16</v>
      </c>
      <c r="K7971" s="83">
        <v>0</v>
      </c>
      <c r="L7971" s="83">
        <v>0</v>
      </c>
      <c r="M7971" s="83">
        <v>0</v>
      </c>
      <c r="N7971" s="25">
        <v>0</v>
      </c>
      <c r="O7971" s="32">
        <v>0.78988800000000003</v>
      </c>
      <c r="P7971" s="82" t="s">
        <v>99</v>
      </c>
    </row>
    <row r="7972" spans="1:16" ht="48" x14ac:dyDescent="0.25">
      <c r="A7972" s="19">
        <v>43884</v>
      </c>
      <c r="B7972" s="19">
        <v>43884</v>
      </c>
      <c r="C7972" s="93">
        <v>2020</v>
      </c>
      <c r="D7972" s="82" t="s">
        <v>115</v>
      </c>
      <c r="E7972" s="82" t="s">
        <v>116</v>
      </c>
      <c r="F7972" s="36" t="s">
        <v>28</v>
      </c>
      <c r="G7972" s="82" t="s">
        <v>411</v>
      </c>
      <c r="H7972" s="82" t="s">
        <v>10646</v>
      </c>
      <c r="I7972" s="83">
        <v>2</v>
      </c>
      <c r="J7972" s="21">
        <v>2</v>
      </c>
      <c r="K7972" s="83">
        <v>0</v>
      </c>
      <c r="L7972" s="83">
        <v>0</v>
      </c>
      <c r="M7972" s="83">
        <v>0</v>
      </c>
      <c r="N7972" s="25">
        <v>0</v>
      </c>
      <c r="O7972" s="32">
        <v>5.432873278379283</v>
      </c>
      <c r="P7972" s="82" t="s">
        <v>99</v>
      </c>
    </row>
    <row r="7973" spans="1:16" ht="60" x14ac:dyDescent="0.25">
      <c r="A7973" s="19">
        <v>43887</v>
      </c>
      <c r="B7973" s="19">
        <v>43887</v>
      </c>
      <c r="C7973" s="93">
        <v>2020</v>
      </c>
      <c r="D7973" s="82" t="s">
        <v>115</v>
      </c>
      <c r="E7973" s="82" t="s">
        <v>116</v>
      </c>
      <c r="F7973" s="36" t="s">
        <v>26</v>
      </c>
      <c r="G7973" s="82" t="s">
        <v>187</v>
      </c>
      <c r="H7973" s="82" t="s">
        <v>10647</v>
      </c>
      <c r="I7973" s="83">
        <v>2</v>
      </c>
      <c r="J7973" s="21">
        <v>7</v>
      </c>
      <c r="K7973" s="83">
        <v>0</v>
      </c>
      <c r="L7973" s="83">
        <v>0</v>
      </c>
      <c r="M7973" s="83">
        <v>0</v>
      </c>
      <c r="N7973" s="25">
        <v>0</v>
      </c>
      <c r="O7973" s="32">
        <v>0.85584400000000005</v>
      </c>
      <c r="P7973" s="82" t="s">
        <v>99</v>
      </c>
    </row>
    <row r="7974" spans="1:16" ht="72" x14ac:dyDescent="0.25">
      <c r="A7974" s="19">
        <v>43888</v>
      </c>
      <c r="B7974" s="19">
        <v>43888</v>
      </c>
      <c r="C7974" s="93">
        <v>2020</v>
      </c>
      <c r="D7974" s="82" t="s">
        <v>115</v>
      </c>
      <c r="E7974" s="82" t="s">
        <v>116</v>
      </c>
      <c r="F7974" s="36" t="s">
        <v>155</v>
      </c>
      <c r="G7974" s="82" t="s">
        <v>4316</v>
      </c>
      <c r="H7974" s="82" t="s">
        <v>10648</v>
      </c>
      <c r="I7974" s="83">
        <v>0</v>
      </c>
      <c r="J7974" s="21">
        <v>12</v>
      </c>
      <c r="K7974" s="83">
        <v>0</v>
      </c>
      <c r="L7974" s="83">
        <v>0</v>
      </c>
      <c r="M7974" s="83">
        <v>0</v>
      </c>
      <c r="N7974" s="25">
        <v>0</v>
      </c>
      <c r="O7974" s="32">
        <v>9.16212E-2</v>
      </c>
      <c r="P7974" s="82" t="s">
        <v>99</v>
      </c>
    </row>
    <row r="7975" spans="1:16" ht="84" x14ac:dyDescent="0.25">
      <c r="A7975" s="19">
        <v>43888</v>
      </c>
      <c r="B7975" s="19">
        <v>43888</v>
      </c>
      <c r="C7975" s="93">
        <v>2020</v>
      </c>
      <c r="D7975" s="82" t="s">
        <v>115</v>
      </c>
      <c r="E7975" s="82" t="s">
        <v>116</v>
      </c>
      <c r="F7975" s="36" t="s">
        <v>44</v>
      </c>
      <c r="G7975" s="82" t="s">
        <v>8547</v>
      </c>
      <c r="H7975" s="82" t="s">
        <v>10649</v>
      </c>
      <c r="I7975" s="83">
        <v>0</v>
      </c>
      <c r="J7975" s="21">
        <v>26</v>
      </c>
      <c r="K7975" s="83">
        <v>0</v>
      </c>
      <c r="L7975" s="83">
        <v>0</v>
      </c>
      <c r="M7975" s="83">
        <v>0</v>
      </c>
      <c r="N7975" s="25">
        <v>0</v>
      </c>
      <c r="O7975" s="32">
        <v>0.13707645858823531</v>
      </c>
      <c r="P7975" s="82" t="s">
        <v>99</v>
      </c>
    </row>
    <row r="7976" spans="1:16" ht="84" x14ac:dyDescent="0.25">
      <c r="A7976" s="19">
        <v>43892</v>
      </c>
      <c r="B7976" s="19">
        <v>43892</v>
      </c>
      <c r="C7976" s="93">
        <v>2020</v>
      </c>
      <c r="D7976" s="82" t="s">
        <v>13</v>
      </c>
      <c r="E7976" s="82" t="s">
        <v>149</v>
      </c>
      <c r="F7976" s="36" t="s">
        <v>97</v>
      </c>
      <c r="G7976" s="82" t="s">
        <v>3813</v>
      </c>
      <c r="H7976" s="82" t="s">
        <v>10650</v>
      </c>
      <c r="I7976" s="83">
        <v>1</v>
      </c>
      <c r="J7976" s="21">
        <v>5</v>
      </c>
      <c r="K7976" s="83">
        <v>0</v>
      </c>
      <c r="L7976" s="83">
        <v>0</v>
      </c>
      <c r="M7976" s="83">
        <v>0</v>
      </c>
      <c r="N7976" s="25">
        <v>0</v>
      </c>
      <c r="O7976" s="32">
        <v>4.3560000000000005E-3</v>
      </c>
      <c r="P7976" s="82" t="s">
        <v>99</v>
      </c>
    </row>
    <row r="7977" spans="1:16" ht="60" x14ac:dyDescent="0.25">
      <c r="A7977" s="19">
        <v>43892</v>
      </c>
      <c r="B7977" s="19">
        <v>43892</v>
      </c>
      <c r="C7977" s="93">
        <v>2020</v>
      </c>
      <c r="D7977" s="82" t="s">
        <v>115</v>
      </c>
      <c r="E7977" s="82" t="s">
        <v>116</v>
      </c>
      <c r="F7977" s="36" t="s">
        <v>92</v>
      </c>
      <c r="G7977" s="82" t="s">
        <v>366</v>
      </c>
      <c r="H7977" s="82" t="s">
        <v>10651</v>
      </c>
      <c r="I7977" s="83">
        <v>1</v>
      </c>
      <c r="J7977" s="21">
        <v>5</v>
      </c>
      <c r="K7977" s="83">
        <v>0</v>
      </c>
      <c r="L7977" s="83">
        <v>0</v>
      </c>
      <c r="M7977" s="83">
        <v>0</v>
      </c>
      <c r="N7977" s="25">
        <v>0</v>
      </c>
      <c r="O7977" s="32">
        <v>0.120992487</v>
      </c>
      <c r="P7977" s="82" t="s">
        <v>99</v>
      </c>
    </row>
    <row r="7978" spans="1:16" ht="84" x14ac:dyDescent="0.25">
      <c r="A7978" s="19">
        <v>43893</v>
      </c>
      <c r="B7978" s="19">
        <v>43893</v>
      </c>
      <c r="C7978" s="93">
        <v>2020</v>
      </c>
      <c r="D7978" s="82" t="s">
        <v>115</v>
      </c>
      <c r="E7978" s="82" t="s">
        <v>116</v>
      </c>
      <c r="F7978" s="82" t="s">
        <v>47</v>
      </c>
      <c r="G7978" s="82" t="s">
        <v>2113</v>
      </c>
      <c r="H7978" s="82" t="s">
        <v>10652</v>
      </c>
      <c r="I7978" s="83">
        <v>0</v>
      </c>
      <c r="J7978" s="21">
        <v>12</v>
      </c>
      <c r="K7978" s="83">
        <v>0</v>
      </c>
      <c r="L7978" s="83">
        <v>0</v>
      </c>
      <c r="M7978" s="83">
        <v>0</v>
      </c>
      <c r="N7978" s="25">
        <v>0</v>
      </c>
      <c r="O7978" s="32">
        <v>9.16212E-2</v>
      </c>
      <c r="P7978" s="82" t="s">
        <v>99</v>
      </c>
    </row>
    <row r="7979" spans="1:16" ht="84" x14ac:dyDescent="0.25">
      <c r="A7979" s="19">
        <v>43894</v>
      </c>
      <c r="B7979" s="19">
        <v>43894</v>
      </c>
      <c r="C7979" s="93">
        <v>2020</v>
      </c>
      <c r="D7979" s="82" t="s">
        <v>13</v>
      </c>
      <c r="E7979" s="82" t="s">
        <v>112</v>
      </c>
      <c r="F7979" s="36" t="s">
        <v>28</v>
      </c>
      <c r="G7979" s="82" t="s">
        <v>698</v>
      </c>
      <c r="H7979" s="82" t="s">
        <v>10653</v>
      </c>
      <c r="I7979" s="83">
        <v>0</v>
      </c>
      <c r="J7979" s="21">
        <v>302</v>
      </c>
      <c r="K7979" s="83">
        <v>0</v>
      </c>
      <c r="L7979" s="83">
        <v>0</v>
      </c>
      <c r="M7979" s="83">
        <v>0</v>
      </c>
      <c r="N7979" s="25">
        <v>0</v>
      </c>
      <c r="O7979" s="32">
        <v>0.01</v>
      </c>
      <c r="P7979" s="82" t="s">
        <v>99</v>
      </c>
    </row>
    <row r="7980" spans="1:16" ht="156" x14ac:dyDescent="0.25">
      <c r="A7980" s="19">
        <v>43894</v>
      </c>
      <c r="B7980" s="19">
        <v>43895</v>
      </c>
      <c r="C7980" s="93">
        <v>2020</v>
      </c>
      <c r="D7980" s="82" t="s">
        <v>115</v>
      </c>
      <c r="E7980" s="82" t="s">
        <v>116</v>
      </c>
      <c r="F7980" s="36" t="s">
        <v>97</v>
      </c>
      <c r="G7980" s="82" t="s">
        <v>10654</v>
      </c>
      <c r="H7980" s="82" t="s">
        <v>10655</v>
      </c>
      <c r="I7980" s="83">
        <v>0</v>
      </c>
      <c r="J7980" s="21">
        <v>300</v>
      </c>
      <c r="K7980" s="83">
        <v>0</v>
      </c>
      <c r="L7980" s="83">
        <v>0</v>
      </c>
      <c r="M7980" s="83">
        <v>0</v>
      </c>
      <c r="N7980" s="25">
        <v>0</v>
      </c>
      <c r="O7980" s="32">
        <v>0.24575834441860464</v>
      </c>
      <c r="P7980" s="82" t="s">
        <v>99</v>
      </c>
    </row>
    <row r="7981" spans="1:16" ht="60" x14ac:dyDescent="0.25">
      <c r="A7981" s="19">
        <v>43895</v>
      </c>
      <c r="B7981" s="19">
        <v>43895</v>
      </c>
      <c r="C7981" s="93">
        <v>2020</v>
      </c>
      <c r="D7981" s="82" t="s">
        <v>115</v>
      </c>
      <c r="E7981" s="82" t="s">
        <v>116</v>
      </c>
      <c r="F7981" s="36" t="s">
        <v>59</v>
      </c>
      <c r="G7981" s="82" t="s">
        <v>2693</v>
      </c>
      <c r="H7981" s="82" t="s">
        <v>10656</v>
      </c>
      <c r="I7981" s="83">
        <v>1</v>
      </c>
      <c r="J7981" s="21">
        <v>6</v>
      </c>
      <c r="K7981" s="83">
        <v>0</v>
      </c>
      <c r="L7981" s="83">
        <v>0</v>
      </c>
      <c r="M7981" s="83">
        <v>0</v>
      </c>
      <c r="N7981" s="25">
        <v>0</v>
      </c>
      <c r="O7981" s="32">
        <v>0.28236306999999999</v>
      </c>
      <c r="P7981" s="82" t="s">
        <v>99</v>
      </c>
    </row>
    <row r="7982" spans="1:16" ht="108" x14ac:dyDescent="0.25">
      <c r="A7982" s="19">
        <v>43896</v>
      </c>
      <c r="B7982" s="19">
        <v>43896</v>
      </c>
      <c r="C7982" s="93">
        <v>2020</v>
      </c>
      <c r="D7982" s="82" t="s">
        <v>115</v>
      </c>
      <c r="E7982" s="82" t="s">
        <v>116</v>
      </c>
      <c r="F7982" s="36" t="s">
        <v>47</v>
      </c>
      <c r="G7982" s="82" t="s">
        <v>931</v>
      </c>
      <c r="H7982" s="82" t="s">
        <v>10657</v>
      </c>
      <c r="I7982" s="83">
        <v>0</v>
      </c>
      <c r="J7982" s="21">
        <v>0</v>
      </c>
      <c r="K7982" s="83">
        <v>0</v>
      </c>
      <c r="L7982" s="83">
        <v>0</v>
      </c>
      <c r="M7982" s="83">
        <v>0</v>
      </c>
      <c r="N7982" s="25">
        <v>0</v>
      </c>
      <c r="O7982" s="32">
        <v>0.24575834441860464</v>
      </c>
      <c r="P7982" s="82" t="s">
        <v>99</v>
      </c>
    </row>
    <row r="7983" spans="1:16" ht="96" x14ac:dyDescent="0.25">
      <c r="A7983" s="19">
        <v>43897</v>
      </c>
      <c r="B7983" s="19">
        <v>43897</v>
      </c>
      <c r="C7983" s="93">
        <v>2020</v>
      </c>
      <c r="D7983" s="82" t="s">
        <v>115</v>
      </c>
      <c r="E7983" s="82" t="s">
        <v>350</v>
      </c>
      <c r="F7983" s="36" t="s">
        <v>62</v>
      </c>
      <c r="G7983" s="82" t="s">
        <v>2054</v>
      </c>
      <c r="H7983" s="82" t="s">
        <v>10658</v>
      </c>
      <c r="I7983" s="83">
        <v>3</v>
      </c>
      <c r="J7983" s="21">
        <v>4</v>
      </c>
      <c r="K7983" s="83">
        <v>0</v>
      </c>
      <c r="L7983" s="83">
        <v>0</v>
      </c>
      <c r="M7983" s="83">
        <v>0</v>
      </c>
      <c r="N7983" s="25">
        <v>0</v>
      </c>
      <c r="O7983" s="32">
        <v>0.15854751</v>
      </c>
      <c r="P7983" s="82" t="s">
        <v>99</v>
      </c>
    </row>
    <row r="7984" spans="1:16" ht="72" x14ac:dyDescent="0.25">
      <c r="A7984" s="19">
        <v>43897</v>
      </c>
      <c r="B7984" s="19">
        <v>43897</v>
      </c>
      <c r="C7984" s="93">
        <v>2020</v>
      </c>
      <c r="D7984" s="82" t="s">
        <v>13</v>
      </c>
      <c r="E7984" s="82" t="s">
        <v>112</v>
      </c>
      <c r="F7984" s="36" t="s">
        <v>28</v>
      </c>
      <c r="G7984" s="82" t="s">
        <v>228</v>
      </c>
      <c r="H7984" s="82" t="s">
        <v>10659</v>
      </c>
      <c r="I7984" s="83">
        <v>0</v>
      </c>
      <c r="J7984" s="21">
        <v>700</v>
      </c>
      <c r="K7984" s="83">
        <v>0</v>
      </c>
      <c r="L7984" s="83">
        <v>0</v>
      </c>
      <c r="M7984" s="83">
        <v>0</v>
      </c>
      <c r="N7984" s="25">
        <v>0</v>
      </c>
      <c r="O7984" s="32">
        <v>0.01</v>
      </c>
      <c r="P7984" s="82" t="s">
        <v>99</v>
      </c>
    </row>
    <row r="7985" spans="1:16" ht="60" x14ac:dyDescent="0.25">
      <c r="A7985" s="19">
        <v>43898</v>
      </c>
      <c r="B7985" s="19">
        <v>43898</v>
      </c>
      <c r="C7985" s="93">
        <v>2020</v>
      </c>
      <c r="D7985" s="82" t="s">
        <v>115</v>
      </c>
      <c r="E7985" s="82" t="s">
        <v>116</v>
      </c>
      <c r="F7985" s="36" t="s">
        <v>47</v>
      </c>
      <c r="G7985" s="82" t="s">
        <v>3893</v>
      </c>
      <c r="H7985" s="82" t="s">
        <v>10660</v>
      </c>
      <c r="I7985" s="83">
        <v>6</v>
      </c>
      <c r="J7985" s="21">
        <v>16</v>
      </c>
      <c r="K7985" s="83">
        <v>0</v>
      </c>
      <c r="L7985" s="83">
        <v>0</v>
      </c>
      <c r="M7985" s="83">
        <v>0</v>
      </c>
      <c r="N7985" s="25">
        <v>0</v>
      </c>
      <c r="O7985" s="32">
        <v>0.79642199999999996</v>
      </c>
      <c r="P7985" s="82" t="s">
        <v>99</v>
      </c>
    </row>
    <row r="7986" spans="1:16" ht="108" x14ac:dyDescent="0.25">
      <c r="A7986" s="19">
        <v>43898</v>
      </c>
      <c r="B7986" s="19">
        <v>43898</v>
      </c>
      <c r="C7986" s="93">
        <v>2020</v>
      </c>
      <c r="D7986" s="82" t="s">
        <v>115</v>
      </c>
      <c r="E7986" s="82" t="s">
        <v>116</v>
      </c>
      <c r="F7986" s="36" t="s">
        <v>55</v>
      </c>
      <c r="G7986" s="82" t="s">
        <v>936</v>
      </c>
      <c r="H7986" s="82" t="s">
        <v>10661</v>
      </c>
      <c r="I7986" s="83">
        <v>1</v>
      </c>
      <c r="J7986" s="21">
        <v>10</v>
      </c>
      <c r="K7986" s="83">
        <v>0</v>
      </c>
      <c r="L7986" s="83">
        <v>0</v>
      </c>
      <c r="M7986" s="83">
        <v>0</v>
      </c>
      <c r="N7986" s="25">
        <v>0</v>
      </c>
      <c r="O7986" s="32">
        <v>0.10819068699999999</v>
      </c>
      <c r="P7986" s="82" t="s">
        <v>99</v>
      </c>
    </row>
    <row r="7987" spans="1:16" ht="72" x14ac:dyDescent="0.25">
      <c r="A7987" s="19">
        <v>43898</v>
      </c>
      <c r="B7987" s="19">
        <v>43898</v>
      </c>
      <c r="C7987" s="93">
        <v>2020</v>
      </c>
      <c r="D7987" s="82" t="s">
        <v>115</v>
      </c>
      <c r="E7987" s="82" t="s">
        <v>116</v>
      </c>
      <c r="F7987" s="36" t="s">
        <v>47</v>
      </c>
      <c r="G7987" s="82" t="s">
        <v>10662</v>
      </c>
      <c r="H7987" s="82" t="s">
        <v>10663</v>
      </c>
      <c r="I7987" s="83">
        <v>3</v>
      </c>
      <c r="J7987" s="21">
        <v>16</v>
      </c>
      <c r="K7987" s="83">
        <v>0</v>
      </c>
      <c r="L7987" s="83">
        <v>0</v>
      </c>
      <c r="M7987" s="83">
        <v>0</v>
      </c>
      <c r="N7987" s="25">
        <v>0</v>
      </c>
      <c r="O7987" s="32">
        <v>0.79968899999999998</v>
      </c>
      <c r="P7987" s="82" t="s">
        <v>99</v>
      </c>
    </row>
    <row r="7988" spans="1:16" ht="84" x14ac:dyDescent="0.25">
      <c r="A7988" s="19">
        <v>43900</v>
      </c>
      <c r="B7988" s="19">
        <v>43900</v>
      </c>
      <c r="C7988" s="93">
        <v>2020</v>
      </c>
      <c r="D7988" s="82" t="s">
        <v>115</v>
      </c>
      <c r="E7988" s="82" t="s">
        <v>116</v>
      </c>
      <c r="F7988" s="36" t="s">
        <v>51</v>
      </c>
      <c r="G7988" s="82" t="s">
        <v>8919</v>
      </c>
      <c r="H7988" s="82" t="s">
        <v>10664</v>
      </c>
      <c r="I7988" s="83">
        <v>0</v>
      </c>
      <c r="J7988" s="21">
        <v>2</v>
      </c>
      <c r="K7988" s="83">
        <v>0</v>
      </c>
      <c r="L7988" s="83">
        <v>0</v>
      </c>
      <c r="M7988" s="83">
        <v>0</v>
      </c>
      <c r="N7988" s="25">
        <v>0</v>
      </c>
      <c r="O7988" s="32">
        <v>5.432873278379283</v>
      </c>
      <c r="P7988" s="82" t="s">
        <v>99</v>
      </c>
    </row>
    <row r="7989" spans="1:16" ht="108" x14ac:dyDescent="0.25">
      <c r="A7989" s="19">
        <v>43901</v>
      </c>
      <c r="B7989" s="19">
        <v>43902</v>
      </c>
      <c r="C7989" s="93">
        <v>2020</v>
      </c>
      <c r="D7989" s="82" t="s">
        <v>115</v>
      </c>
      <c r="E7989" s="82" t="s">
        <v>116</v>
      </c>
      <c r="F7989" s="82" t="s">
        <v>165</v>
      </c>
      <c r="G7989" s="82" t="s">
        <v>1189</v>
      </c>
      <c r="H7989" s="82" t="s">
        <v>10665</v>
      </c>
      <c r="I7989" s="83">
        <v>1</v>
      </c>
      <c r="J7989" s="21">
        <v>42</v>
      </c>
      <c r="K7989" s="83">
        <v>0</v>
      </c>
      <c r="L7989" s="83">
        <v>0</v>
      </c>
      <c r="M7989" s="83">
        <v>0</v>
      </c>
      <c r="N7989" s="25">
        <v>0</v>
      </c>
      <c r="O7989" s="32">
        <v>2.4750074441860463</v>
      </c>
      <c r="P7989" s="82" t="s">
        <v>99</v>
      </c>
    </row>
    <row r="7990" spans="1:16" ht="84" x14ac:dyDescent="0.25">
      <c r="A7990" s="19">
        <v>43902</v>
      </c>
      <c r="B7990" s="19">
        <v>43902</v>
      </c>
      <c r="C7990" s="93">
        <v>2020</v>
      </c>
      <c r="D7990" s="82" t="s">
        <v>13</v>
      </c>
      <c r="E7990" s="82" t="s">
        <v>173</v>
      </c>
      <c r="F7990" s="82" t="s">
        <v>92</v>
      </c>
      <c r="G7990" s="82" t="s">
        <v>10666</v>
      </c>
      <c r="H7990" s="82" t="s">
        <v>10667</v>
      </c>
      <c r="I7990" s="83">
        <v>0</v>
      </c>
      <c r="J7990" s="21">
        <v>12</v>
      </c>
      <c r="K7990" s="83">
        <v>0</v>
      </c>
      <c r="L7990" s="83">
        <v>0</v>
      </c>
      <c r="M7990" s="83">
        <v>0</v>
      </c>
      <c r="N7990" s="25">
        <v>0</v>
      </c>
      <c r="O7990" s="32">
        <v>0</v>
      </c>
      <c r="P7990" s="82" t="s">
        <v>99</v>
      </c>
    </row>
    <row r="7991" spans="1:16" ht="36" x14ac:dyDescent="0.25">
      <c r="A7991" s="19">
        <v>43902</v>
      </c>
      <c r="B7991" s="19">
        <v>43903</v>
      </c>
      <c r="C7991" s="93">
        <v>2020</v>
      </c>
      <c r="D7991" s="82" t="s">
        <v>34</v>
      </c>
      <c r="E7991" s="82" t="s">
        <v>35</v>
      </c>
      <c r="F7991" s="82" t="s">
        <v>72</v>
      </c>
      <c r="G7991" s="82" t="s">
        <v>16</v>
      </c>
      <c r="H7991" s="82" t="s">
        <v>10668</v>
      </c>
      <c r="I7991" s="83">
        <v>0</v>
      </c>
      <c r="J7991" s="21">
        <v>3724</v>
      </c>
      <c r="K7991" s="83">
        <v>0</v>
      </c>
      <c r="L7991" s="83">
        <v>0</v>
      </c>
      <c r="M7991" s="83">
        <v>0</v>
      </c>
      <c r="N7991" s="25">
        <v>0</v>
      </c>
      <c r="O7991" s="32">
        <v>5.4695720719999992</v>
      </c>
      <c r="P7991" s="82" t="s">
        <v>4834</v>
      </c>
    </row>
    <row r="7992" spans="1:16" x14ac:dyDescent="0.25">
      <c r="A7992" s="19">
        <v>43902</v>
      </c>
      <c r="B7992" s="19">
        <v>43910</v>
      </c>
      <c r="C7992" s="93">
        <v>2020</v>
      </c>
      <c r="D7992" s="53" t="s">
        <v>34</v>
      </c>
      <c r="E7992" s="82" t="s">
        <v>35</v>
      </c>
      <c r="F7992" s="11" t="s">
        <v>47</v>
      </c>
      <c r="G7992" s="53" t="s">
        <v>16</v>
      </c>
      <c r="H7992" s="11" t="s">
        <v>10669</v>
      </c>
      <c r="I7992" s="83">
        <v>0</v>
      </c>
      <c r="J7992" s="21">
        <v>3546</v>
      </c>
      <c r="K7992" s="83">
        <v>0</v>
      </c>
      <c r="L7992" s="83">
        <v>0</v>
      </c>
      <c r="M7992" s="83">
        <v>0</v>
      </c>
      <c r="N7992" s="25">
        <v>0</v>
      </c>
      <c r="O7992" s="32">
        <v>5.7657457999999995</v>
      </c>
      <c r="P7992" s="82" t="s">
        <v>4834</v>
      </c>
    </row>
    <row r="7993" spans="1:16" ht="48" x14ac:dyDescent="0.25">
      <c r="A7993" s="19">
        <v>43903</v>
      </c>
      <c r="B7993" s="19">
        <v>43903</v>
      </c>
      <c r="C7993" s="93">
        <v>2020</v>
      </c>
      <c r="D7993" s="53" t="s">
        <v>115</v>
      </c>
      <c r="E7993" s="82" t="s">
        <v>116</v>
      </c>
      <c r="F7993" s="36" t="s">
        <v>59</v>
      </c>
      <c r="G7993" s="53" t="s">
        <v>9341</v>
      </c>
      <c r="H7993" s="11" t="s">
        <v>10670</v>
      </c>
      <c r="I7993" s="83">
        <v>0</v>
      </c>
      <c r="J7993" s="21">
        <v>7</v>
      </c>
      <c r="K7993" s="83">
        <v>0</v>
      </c>
      <c r="L7993" s="83">
        <v>0</v>
      </c>
      <c r="M7993" s="83">
        <v>0</v>
      </c>
      <c r="N7993" s="25">
        <v>0</v>
      </c>
      <c r="O7993" s="32">
        <v>8.6176199999999994E-2</v>
      </c>
      <c r="P7993" s="82" t="s">
        <v>99</v>
      </c>
    </row>
    <row r="7994" spans="1:16" ht="120" x14ac:dyDescent="0.25">
      <c r="A7994" s="19">
        <v>43903</v>
      </c>
      <c r="B7994" s="19">
        <v>43903</v>
      </c>
      <c r="C7994" s="93">
        <v>2020</v>
      </c>
      <c r="D7994" s="82" t="s">
        <v>13</v>
      </c>
      <c r="E7994" s="82" t="s">
        <v>125</v>
      </c>
      <c r="F7994" s="36" t="s">
        <v>36</v>
      </c>
      <c r="G7994" s="82" t="s">
        <v>2483</v>
      </c>
      <c r="H7994" s="82" t="s">
        <v>10671</v>
      </c>
      <c r="I7994" s="83">
        <v>0</v>
      </c>
      <c r="J7994" s="21">
        <v>8</v>
      </c>
      <c r="K7994" s="83">
        <v>0</v>
      </c>
      <c r="L7994" s="83">
        <v>0</v>
      </c>
      <c r="M7994" s="83">
        <v>0</v>
      </c>
      <c r="N7994" s="25">
        <v>0</v>
      </c>
      <c r="O7994" s="32">
        <v>1.46454628</v>
      </c>
      <c r="P7994" s="82" t="s">
        <v>99</v>
      </c>
    </row>
    <row r="7995" spans="1:16" ht="48" x14ac:dyDescent="0.25">
      <c r="A7995" s="19">
        <v>43903</v>
      </c>
      <c r="B7995" s="19">
        <v>43903</v>
      </c>
      <c r="C7995" s="93">
        <v>2020</v>
      </c>
      <c r="D7995" s="82" t="s">
        <v>13</v>
      </c>
      <c r="E7995" s="82" t="s">
        <v>125</v>
      </c>
      <c r="F7995" s="36" t="s">
        <v>51</v>
      </c>
      <c r="G7995" s="82" t="s">
        <v>287</v>
      </c>
      <c r="H7995" s="82" t="s">
        <v>10672</v>
      </c>
      <c r="I7995" s="83">
        <v>2</v>
      </c>
      <c r="J7995" s="21">
        <v>7</v>
      </c>
      <c r="K7995" s="83">
        <v>0</v>
      </c>
      <c r="L7995" s="83">
        <v>0</v>
      </c>
      <c r="M7995" s="83">
        <v>0</v>
      </c>
      <c r="N7995" s="25">
        <v>0</v>
      </c>
      <c r="O7995" s="32">
        <v>5.4450000000000011E-3</v>
      </c>
      <c r="P7995" s="82" t="s">
        <v>99</v>
      </c>
    </row>
    <row r="7996" spans="1:16" ht="72" x14ac:dyDescent="0.25">
      <c r="A7996" s="19">
        <v>43904</v>
      </c>
      <c r="B7996" s="19">
        <v>43904</v>
      </c>
      <c r="C7996" s="93">
        <v>2020</v>
      </c>
      <c r="D7996" s="82" t="s">
        <v>115</v>
      </c>
      <c r="E7996" s="82" t="s">
        <v>116</v>
      </c>
      <c r="F7996" s="82" t="s">
        <v>162</v>
      </c>
      <c r="G7996" s="82" t="s">
        <v>2414</v>
      </c>
      <c r="H7996" s="82" t="s">
        <v>10673</v>
      </c>
      <c r="I7996" s="83">
        <v>0</v>
      </c>
      <c r="J7996" s="21">
        <v>7</v>
      </c>
      <c r="K7996" s="83">
        <v>0</v>
      </c>
      <c r="L7996" s="83">
        <v>0</v>
      </c>
      <c r="M7996" s="83">
        <v>0</v>
      </c>
      <c r="N7996" s="25">
        <v>0</v>
      </c>
      <c r="O7996" s="32">
        <v>0.8266094100000001</v>
      </c>
      <c r="P7996" s="82" t="s">
        <v>99</v>
      </c>
    </row>
    <row r="7997" spans="1:16" ht="84" x14ac:dyDescent="0.25">
      <c r="A7997" s="19">
        <v>43906</v>
      </c>
      <c r="B7997" s="19">
        <v>43906</v>
      </c>
      <c r="C7997" s="93">
        <v>2020</v>
      </c>
      <c r="D7997" s="82" t="s">
        <v>13</v>
      </c>
      <c r="E7997" s="82" t="s">
        <v>112</v>
      </c>
      <c r="F7997" s="36" t="s">
        <v>15</v>
      </c>
      <c r="G7997" s="82" t="s">
        <v>486</v>
      </c>
      <c r="H7997" s="82" t="s">
        <v>10674</v>
      </c>
      <c r="I7997" s="83">
        <v>0</v>
      </c>
      <c r="J7997" s="21">
        <v>15</v>
      </c>
      <c r="K7997" s="83">
        <v>0</v>
      </c>
      <c r="L7997" s="83">
        <v>0</v>
      </c>
      <c r="M7997" s="83">
        <v>0</v>
      </c>
      <c r="N7997" s="25">
        <v>0</v>
      </c>
      <c r="O7997" s="32">
        <v>1.2178E-2</v>
      </c>
      <c r="P7997" s="82" t="s">
        <v>99</v>
      </c>
    </row>
    <row r="7998" spans="1:16" ht="144" x14ac:dyDescent="0.25">
      <c r="A7998" s="19">
        <v>43906</v>
      </c>
      <c r="B7998" s="19">
        <v>43907</v>
      </c>
      <c r="C7998" s="93">
        <v>2020</v>
      </c>
      <c r="D7998" s="82" t="s">
        <v>34</v>
      </c>
      <c r="E7998" s="82" t="s">
        <v>35</v>
      </c>
      <c r="F7998" s="36" t="s">
        <v>42</v>
      </c>
      <c r="G7998" s="82" t="s">
        <v>10675</v>
      </c>
      <c r="H7998" s="82" t="s">
        <v>10676</v>
      </c>
      <c r="I7998" s="83">
        <v>0</v>
      </c>
      <c r="J7998" s="21">
        <v>350</v>
      </c>
      <c r="K7998" s="83">
        <v>250</v>
      </c>
      <c r="L7998" s="83">
        <v>0</v>
      </c>
      <c r="M7998" s="83">
        <v>0</v>
      </c>
      <c r="N7998" s="25">
        <v>0</v>
      </c>
      <c r="O7998" s="32">
        <v>0.3999875</v>
      </c>
      <c r="P7998" s="82" t="s">
        <v>99</v>
      </c>
    </row>
    <row r="7999" spans="1:16" ht="96" x14ac:dyDescent="0.25">
      <c r="A7999" s="19">
        <v>43907</v>
      </c>
      <c r="B7999" s="19">
        <v>43907</v>
      </c>
      <c r="C7999" s="93">
        <v>2020</v>
      </c>
      <c r="D7999" s="82" t="s">
        <v>13</v>
      </c>
      <c r="E7999" s="82" t="s">
        <v>149</v>
      </c>
      <c r="F7999" s="36" t="s">
        <v>55</v>
      </c>
      <c r="G7999" s="82" t="s">
        <v>2060</v>
      </c>
      <c r="H7999" s="82" t="s">
        <v>10677</v>
      </c>
      <c r="I7999" s="83">
        <v>1</v>
      </c>
      <c r="J7999" s="21">
        <v>380</v>
      </c>
      <c r="K7999" s="83">
        <v>0</v>
      </c>
      <c r="L7999" s="83">
        <v>0</v>
      </c>
      <c r="M7999" s="83">
        <v>0</v>
      </c>
      <c r="N7999" s="25">
        <v>0</v>
      </c>
      <c r="O7999" s="32">
        <v>3.2670000000000008E-3</v>
      </c>
      <c r="P7999" s="82" t="s">
        <v>99</v>
      </c>
    </row>
    <row r="8000" spans="1:16" ht="120" x14ac:dyDescent="0.25">
      <c r="A8000" s="19">
        <v>43908</v>
      </c>
      <c r="B8000" s="19">
        <v>43908</v>
      </c>
      <c r="C8000" s="93">
        <v>2020</v>
      </c>
      <c r="D8000" s="82" t="s">
        <v>115</v>
      </c>
      <c r="E8000" s="82" t="s">
        <v>116</v>
      </c>
      <c r="F8000" s="36" t="s">
        <v>165</v>
      </c>
      <c r="G8000" s="82" t="s">
        <v>1030</v>
      </c>
      <c r="H8000" s="82" t="s">
        <v>10678</v>
      </c>
      <c r="I8000" s="83">
        <v>0</v>
      </c>
      <c r="J8000" s="21">
        <v>7</v>
      </c>
      <c r="K8000" s="83">
        <v>0</v>
      </c>
      <c r="L8000" s="83">
        <v>0</v>
      </c>
      <c r="M8000" s="83">
        <v>0</v>
      </c>
      <c r="N8000" s="25">
        <v>0</v>
      </c>
      <c r="O8000" s="32">
        <v>9.838968699999999E-2</v>
      </c>
      <c r="P8000" s="82" t="s">
        <v>99</v>
      </c>
    </row>
    <row r="8001" spans="1:16" ht="156" x14ac:dyDescent="0.25">
      <c r="A8001" s="19">
        <v>43911</v>
      </c>
      <c r="B8001" s="19">
        <v>43911</v>
      </c>
      <c r="C8001" s="93">
        <v>2020</v>
      </c>
      <c r="D8001" s="82" t="s">
        <v>115</v>
      </c>
      <c r="E8001" s="82" t="s">
        <v>116</v>
      </c>
      <c r="F8001" s="82" t="s">
        <v>162</v>
      </c>
      <c r="G8001" s="82" t="s">
        <v>10679</v>
      </c>
      <c r="H8001" s="82" t="s">
        <v>10680</v>
      </c>
      <c r="I8001" s="83">
        <v>1</v>
      </c>
      <c r="J8001" s="21">
        <v>11</v>
      </c>
      <c r="K8001" s="83">
        <v>0</v>
      </c>
      <c r="L8001" s="83">
        <v>0</v>
      </c>
      <c r="M8001" s="83">
        <v>0</v>
      </c>
      <c r="N8001" s="25">
        <v>0</v>
      </c>
      <c r="O8001" s="32">
        <v>5.4635997653792829</v>
      </c>
      <c r="P8001" s="82" t="s">
        <v>99</v>
      </c>
    </row>
    <row r="8002" spans="1:16" ht="108" x14ac:dyDescent="0.25">
      <c r="A8002" s="19">
        <v>43911</v>
      </c>
      <c r="B8002" s="19">
        <v>43911</v>
      </c>
      <c r="C8002" s="93">
        <v>2020</v>
      </c>
      <c r="D8002" s="82" t="s">
        <v>34</v>
      </c>
      <c r="E8002" s="82" t="s">
        <v>333</v>
      </c>
      <c r="F8002" s="36" t="s">
        <v>165</v>
      </c>
      <c r="G8002" s="82" t="s">
        <v>603</v>
      </c>
      <c r="H8002" s="82" t="s">
        <v>10681</v>
      </c>
      <c r="I8002" s="83">
        <v>0</v>
      </c>
      <c r="J8002" s="21">
        <v>6</v>
      </c>
      <c r="K8002" s="83">
        <v>0</v>
      </c>
      <c r="L8002" s="83">
        <v>0</v>
      </c>
      <c r="M8002" s="83">
        <v>0</v>
      </c>
      <c r="N8002" s="25">
        <v>0</v>
      </c>
      <c r="O8002" s="32">
        <v>20.006533999999998</v>
      </c>
      <c r="P8002" s="82" t="s">
        <v>99</v>
      </c>
    </row>
    <row r="8003" spans="1:16" ht="60" x14ac:dyDescent="0.25">
      <c r="A8003" s="19">
        <v>43911</v>
      </c>
      <c r="B8003" s="19">
        <v>43911</v>
      </c>
      <c r="C8003" s="93">
        <v>2020</v>
      </c>
      <c r="D8003" s="82" t="s">
        <v>13</v>
      </c>
      <c r="E8003" s="82" t="s">
        <v>112</v>
      </c>
      <c r="F8003" s="82" t="s">
        <v>165</v>
      </c>
      <c r="G8003" s="82" t="s">
        <v>9276</v>
      </c>
      <c r="H8003" s="82" t="s">
        <v>10682</v>
      </c>
      <c r="I8003" s="83">
        <v>0</v>
      </c>
      <c r="J8003" s="21">
        <v>9</v>
      </c>
      <c r="K8003" s="83">
        <v>1</v>
      </c>
      <c r="L8003" s="83">
        <v>0</v>
      </c>
      <c r="M8003" s="83">
        <v>0</v>
      </c>
      <c r="N8003" s="25">
        <v>0</v>
      </c>
      <c r="O8003" s="32">
        <v>1.1013750000000001E-2</v>
      </c>
      <c r="P8003" s="82" t="s">
        <v>99</v>
      </c>
    </row>
    <row r="8004" spans="1:16" ht="60" x14ac:dyDescent="0.25">
      <c r="A8004" s="19">
        <v>43913</v>
      </c>
      <c r="B8004" s="19">
        <v>43913</v>
      </c>
      <c r="C8004" s="93">
        <v>2020</v>
      </c>
      <c r="D8004" s="82" t="s">
        <v>115</v>
      </c>
      <c r="E8004" s="82" t="s">
        <v>116</v>
      </c>
      <c r="F8004" s="82" t="s">
        <v>162</v>
      </c>
      <c r="G8004" s="82" t="s">
        <v>4287</v>
      </c>
      <c r="H8004" s="82" t="s">
        <v>10683</v>
      </c>
      <c r="I8004" s="83">
        <v>0</v>
      </c>
      <c r="J8004" s="21">
        <v>6</v>
      </c>
      <c r="K8004" s="83">
        <v>0</v>
      </c>
      <c r="L8004" s="83">
        <v>0</v>
      </c>
      <c r="M8004" s="83">
        <v>0</v>
      </c>
      <c r="N8004" s="25">
        <v>0</v>
      </c>
      <c r="O8004" s="32">
        <v>2.5894E-2</v>
      </c>
      <c r="P8004" s="82" t="s">
        <v>99</v>
      </c>
    </row>
    <row r="8005" spans="1:16" ht="168" x14ac:dyDescent="0.25">
      <c r="A8005" s="19">
        <v>43914</v>
      </c>
      <c r="B8005" s="19">
        <v>43914</v>
      </c>
      <c r="C8005" s="93">
        <v>2020</v>
      </c>
      <c r="D8005" s="82" t="s">
        <v>13</v>
      </c>
      <c r="E8005" s="82" t="s">
        <v>149</v>
      </c>
      <c r="F8005" s="36" t="s">
        <v>155</v>
      </c>
      <c r="G8005" s="82" t="s">
        <v>5552</v>
      </c>
      <c r="H8005" s="82" t="s">
        <v>10684</v>
      </c>
      <c r="I8005" s="83">
        <v>0</v>
      </c>
      <c r="J8005" s="21">
        <v>60</v>
      </c>
      <c r="K8005" s="83">
        <v>0</v>
      </c>
      <c r="L8005" s="83">
        <v>0</v>
      </c>
      <c r="M8005" s="83">
        <v>0</v>
      </c>
      <c r="N8005" s="25">
        <v>0</v>
      </c>
      <c r="O8005" s="32">
        <v>0</v>
      </c>
      <c r="P8005" s="82" t="s">
        <v>99</v>
      </c>
    </row>
    <row r="8006" spans="1:16" ht="96" x14ac:dyDescent="0.25">
      <c r="A8006" s="19">
        <v>43915</v>
      </c>
      <c r="B8006" s="19">
        <v>43915</v>
      </c>
      <c r="C8006" s="93">
        <v>2020</v>
      </c>
      <c r="D8006" s="82" t="s">
        <v>13</v>
      </c>
      <c r="E8006" s="82" t="s">
        <v>149</v>
      </c>
      <c r="F8006" s="36" t="s">
        <v>19</v>
      </c>
      <c r="G8006" s="82" t="s">
        <v>641</v>
      </c>
      <c r="H8006" s="82" t="s">
        <v>10685</v>
      </c>
      <c r="I8006" s="83">
        <v>0</v>
      </c>
      <c r="J8006" s="21">
        <v>0</v>
      </c>
      <c r="K8006" s="83">
        <v>0</v>
      </c>
      <c r="L8006" s="83">
        <v>0</v>
      </c>
      <c r="M8006" s="83">
        <v>0</v>
      </c>
      <c r="N8006" s="25">
        <v>0</v>
      </c>
      <c r="O8006" s="32">
        <v>0.84980258588235291</v>
      </c>
      <c r="P8006" s="82" t="s">
        <v>99</v>
      </c>
    </row>
    <row r="8007" spans="1:16" ht="48" x14ac:dyDescent="0.25">
      <c r="A8007" s="19">
        <v>43916</v>
      </c>
      <c r="B8007" s="19">
        <v>43916</v>
      </c>
      <c r="C8007" s="93">
        <v>2020</v>
      </c>
      <c r="D8007" s="82" t="s">
        <v>115</v>
      </c>
      <c r="E8007" s="82" t="s">
        <v>116</v>
      </c>
      <c r="F8007" s="36" t="s">
        <v>62</v>
      </c>
      <c r="G8007" s="82" t="s">
        <v>611</v>
      </c>
      <c r="H8007" s="82" t="s">
        <v>10686</v>
      </c>
      <c r="I8007" s="83">
        <v>0</v>
      </c>
      <c r="J8007" s="21">
        <v>11</v>
      </c>
      <c r="K8007" s="83">
        <v>0</v>
      </c>
      <c r="L8007" s="83">
        <v>0</v>
      </c>
      <c r="M8007" s="83">
        <v>0</v>
      </c>
      <c r="N8007" s="25">
        <v>0</v>
      </c>
      <c r="O8007" s="32">
        <v>9.0532199999999993E-2</v>
      </c>
      <c r="P8007" s="82" t="s">
        <v>99</v>
      </c>
    </row>
    <row r="8008" spans="1:16" ht="108" x14ac:dyDescent="0.25">
      <c r="A8008" s="19">
        <v>43917</v>
      </c>
      <c r="B8008" s="19">
        <v>43917</v>
      </c>
      <c r="C8008" s="93">
        <v>2020</v>
      </c>
      <c r="D8008" s="82" t="s">
        <v>13</v>
      </c>
      <c r="E8008" s="82" t="s">
        <v>112</v>
      </c>
      <c r="F8008" s="36" t="s">
        <v>55</v>
      </c>
      <c r="G8008" s="82" t="s">
        <v>8748</v>
      </c>
      <c r="H8008" s="82" t="s">
        <v>10687</v>
      </c>
      <c r="I8008" s="83">
        <v>0</v>
      </c>
      <c r="J8008" s="21">
        <v>25</v>
      </c>
      <c r="K8008" s="83">
        <v>0</v>
      </c>
      <c r="L8008" s="83">
        <v>0</v>
      </c>
      <c r="M8008" s="83">
        <v>0</v>
      </c>
      <c r="N8008" s="25">
        <v>0</v>
      </c>
      <c r="O8008" s="32">
        <v>0.01</v>
      </c>
      <c r="P8008" s="82" t="s">
        <v>99</v>
      </c>
    </row>
    <row r="8009" spans="1:16" ht="96" x14ac:dyDescent="0.25">
      <c r="A8009" s="19">
        <v>43918</v>
      </c>
      <c r="B8009" s="19">
        <v>43918</v>
      </c>
      <c r="C8009" s="93">
        <v>2020</v>
      </c>
      <c r="D8009" s="82" t="s">
        <v>115</v>
      </c>
      <c r="E8009" s="82" t="s">
        <v>116</v>
      </c>
      <c r="F8009" s="36" t="s">
        <v>69</v>
      </c>
      <c r="G8009" s="82" t="s">
        <v>1335</v>
      </c>
      <c r="H8009" s="82" t="s">
        <v>10688</v>
      </c>
      <c r="I8009" s="83">
        <v>0</v>
      </c>
      <c r="J8009" s="21">
        <v>21</v>
      </c>
      <c r="K8009" s="83">
        <v>0</v>
      </c>
      <c r="L8009" s="83">
        <v>0</v>
      </c>
      <c r="M8009" s="83">
        <v>0</v>
      </c>
      <c r="N8009" s="25">
        <v>0</v>
      </c>
      <c r="O8009" s="32">
        <v>0.78879900000000003</v>
      </c>
      <c r="P8009" s="82" t="s">
        <v>99</v>
      </c>
    </row>
    <row r="8010" spans="1:16" ht="132" x14ac:dyDescent="0.25">
      <c r="A8010" s="19">
        <v>43919</v>
      </c>
      <c r="B8010" s="19">
        <v>43919</v>
      </c>
      <c r="C8010" s="93">
        <v>2020</v>
      </c>
      <c r="D8010" s="82" t="s">
        <v>115</v>
      </c>
      <c r="E8010" s="82" t="s">
        <v>116</v>
      </c>
      <c r="F8010" s="36" t="s">
        <v>32</v>
      </c>
      <c r="G8010" s="82" t="s">
        <v>10689</v>
      </c>
      <c r="H8010" s="82" t="s">
        <v>10690</v>
      </c>
      <c r="I8010" s="83">
        <v>0</v>
      </c>
      <c r="J8010" s="21">
        <v>21</v>
      </c>
      <c r="K8010" s="83">
        <v>0</v>
      </c>
      <c r="L8010" s="83">
        <v>0</v>
      </c>
      <c r="M8010" s="83">
        <v>0</v>
      </c>
      <c r="N8010" s="25">
        <v>0</v>
      </c>
      <c r="O8010" s="32">
        <v>1.1942407399999999</v>
      </c>
      <c r="P8010" s="82" t="s">
        <v>99</v>
      </c>
    </row>
    <row r="8011" spans="1:16" ht="84" x14ac:dyDescent="0.25">
      <c r="A8011" s="19">
        <v>43920</v>
      </c>
      <c r="B8011" s="19">
        <v>43921</v>
      </c>
      <c r="C8011" s="93">
        <v>2020</v>
      </c>
      <c r="D8011" s="82" t="s">
        <v>115</v>
      </c>
      <c r="E8011" s="82" t="s">
        <v>116</v>
      </c>
      <c r="F8011" s="82" t="s">
        <v>30</v>
      </c>
      <c r="G8011" s="82" t="s">
        <v>10691</v>
      </c>
      <c r="H8011" s="82" t="s">
        <v>10692</v>
      </c>
      <c r="I8011" s="83">
        <v>4</v>
      </c>
      <c r="J8011" s="21">
        <v>43</v>
      </c>
      <c r="K8011" s="83">
        <v>0</v>
      </c>
      <c r="L8011" s="83">
        <v>0</v>
      </c>
      <c r="M8011" s="83">
        <v>0</v>
      </c>
      <c r="N8011" s="25">
        <v>0</v>
      </c>
      <c r="O8011" s="32">
        <v>0.35562626000000003</v>
      </c>
      <c r="P8011" s="82" t="s">
        <v>99</v>
      </c>
    </row>
    <row r="8012" spans="1:16" ht="96" x14ac:dyDescent="0.25">
      <c r="A8012" s="19">
        <v>43921</v>
      </c>
      <c r="B8012" s="19">
        <v>43922</v>
      </c>
      <c r="C8012" s="93">
        <v>2020</v>
      </c>
      <c r="D8012" s="82" t="s">
        <v>13</v>
      </c>
      <c r="E8012" s="82" t="s">
        <v>112</v>
      </c>
      <c r="F8012" s="36" t="s">
        <v>21</v>
      </c>
      <c r="G8012" s="82" t="s">
        <v>10234</v>
      </c>
      <c r="H8012" s="82" t="s">
        <v>10693</v>
      </c>
      <c r="I8012" s="83">
        <v>0</v>
      </c>
      <c r="J8012" s="21">
        <v>301</v>
      </c>
      <c r="K8012" s="83">
        <v>0</v>
      </c>
      <c r="L8012" s="83">
        <v>0</v>
      </c>
      <c r="M8012" s="83">
        <v>0</v>
      </c>
      <c r="N8012" s="25">
        <v>0</v>
      </c>
      <c r="O8012" s="32">
        <v>0.70736745588235306</v>
      </c>
      <c r="P8012" s="82" t="s">
        <v>99</v>
      </c>
    </row>
    <row r="8013" spans="1:16" ht="108" x14ac:dyDescent="0.25">
      <c r="A8013" s="19">
        <v>43923</v>
      </c>
      <c r="B8013" s="19">
        <v>43923</v>
      </c>
      <c r="C8013" s="93">
        <v>2020</v>
      </c>
      <c r="D8013" s="82" t="s">
        <v>34</v>
      </c>
      <c r="E8013" s="82" t="s">
        <v>333</v>
      </c>
      <c r="F8013" s="36" t="s">
        <v>51</v>
      </c>
      <c r="G8013" s="82" t="s">
        <v>10694</v>
      </c>
      <c r="H8013" s="82" t="s">
        <v>10695</v>
      </c>
      <c r="I8013" s="83">
        <v>0</v>
      </c>
      <c r="J8013" s="21">
        <v>48</v>
      </c>
      <c r="K8013" s="83">
        <v>12</v>
      </c>
      <c r="L8013" s="83">
        <v>0</v>
      </c>
      <c r="M8013" s="83">
        <v>0</v>
      </c>
      <c r="N8013" s="25">
        <v>0</v>
      </c>
      <c r="O8013" s="32">
        <v>1.6660500000000002E-2</v>
      </c>
      <c r="P8013" s="82" t="s">
        <v>99</v>
      </c>
    </row>
    <row r="8014" spans="1:16" ht="60" x14ac:dyDescent="0.25">
      <c r="A8014" s="19">
        <v>43924</v>
      </c>
      <c r="B8014" s="19">
        <v>43924</v>
      </c>
      <c r="C8014" s="93">
        <v>2020</v>
      </c>
      <c r="D8014" s="82" t="s">
        <v>115</v>
      </c>
      <c r="E8014" s="82" t="s">
        <v>116</v>
      </c>
      <c r="F8014" s="82" t="s">
        <v>69</v>
      </c>
      <c r="G8014" s="82" t="s">
        <v>2839</v>
      </c>
      <c r="H8014" s="82" t="s">
        <v>10696</v>
      </c>
      <c r="I8014" s="83">
        <v>0</v>
      </c>
      <c r="J8014" s="21">
        <v>5</v>
      </c>
      <c r="K8014" s="83">
        <v>0</v>
      </c>
      <c r="L8014" s="83">
        <v>0</v>
      </c>
      <c r="M8014" s="83">
        <v>0</v>
      </c>
      <c r="N8014" s="25">
        <v>0</v>
      </c>
      <c r="O8014" s="32">
        <v>0.46230987000000001</v>
      </c>
      <c r="P8014" s="82" t="s">
        <v>99</v>
      </c>
    </row>
    <row r="8015" spans="1:16" ht="72" x14ac:dyDescent="0.25">
      <c r="A8015" s="19">
        <v>43925</v>
      </c>
      <c r="B8015" s="19">
        <v>43925</v>
      </c>
      <c r="C8015" s="93">
        <v>2020</v>
      </c>
      <c r="D8015" s="82" t="s">
        <v>115</v>
      </c>
      <c r="E8015" s="82" t="s">
        <v>116</v>
      </c>
      <c r="F8015" s="36" t="s">
        <v>62</v>
      </c>
      <c r="G8015" s="82" t="s">
        <v>2054</v>
      </c>
      <c r="H8015" s="82" t="s">
        <v>10697</v>
      </c>
      <c r="I8015" s="83">
        <v>2</v>
      </c>
      <c r="J8015" s="21">
        <v>60</v>
      </c>
      <c r="K8015" s="83">
        <v>0</v>
      </c>
      <c r="L8015" s="83">
        <v>0</v>
      </c>
      <c r="M8015" s="83">
        <v>0</v>
      </c>
      <c r="N8015" s="25">
        <v>0</v>
      </c>
      <c r="O8015" s="32">
        <v>4.0319807831395353</v>
      </c>
      <c r="P8015" s="82" t="s">
        <v>99</v>
      </c>
    </row>
    <row r="8016" spans="1:16" ht="144" x14ac:dyDescent="0.25">
      <c r="A8016" s="19">
        <v>43928</v>
      </c>
      <c r="B8016" s="19">
        <v>43928</v>
      </c>
      <c r="C8016" s="93">
        <v>2020</v>
      </c>
      <c r="D8016" s="82" t="s">
        <v>13</v>
      </c>
      <c r="E8016" s="82" t="s">
        <v>112</v>
      </c>
      <c r="F8016" s="36" t="s">
        <v>165</v>
      </c>
      <c r="G8016" s="82" t="s">
        <v>603</v>
      </c>
      <c r="H8016" s="82" t="s">
        <v>10698</v>
      </c>
      <c r="I8016" s="83">
        <v>2</v>
      </c>
      <c r="J8016" s="21">
        <v>208</v>
      </c>
      <c r="K8016" s="83">
        <v>210</v>
      </c>
      <c r="L8016" s="83">
        <v>0</v>
      </c>
      <c r="M8016" s="83">
        <v>0</v>
      </c>
      <c r="N8016" s="25">
        <v>0</v>
      </c>
      <c r="O8016" s="32">
        <v>0.48296941000000004</v>
      </c>
      <c r="P8016" s="82" t="s">
        <v>99</v>
      </c>
    </row>
    <row r="8017" spans="1:16" ht="72" x14ac:dyDescent="0.25">
      <c r="A8017" s="19">
        <v>43932</v>
      </c>
      <c r="B8017" s="19">
        <v>43932</v>
      </c>
      <c r="C8017" s="93">
        <v>2020</v>
      </c>
      <c r="D8017" s="82" t="s">
        <v>115</v>
      </c>
      <c r="E8017" s="82" t="s">
        <v>116</v>
      </c>
      <c r="F8017" s="82" t="s">
        <v>165</v>
      </c>
      <c r="G8017" s="82" t="s">
        <v>603</v>
      </c>
      <c r="H8017" s="82" t="s">
        <v>10699</v>
      </c>
      <c r="I8017" s="83">
        <v>0</v>
      </c>
      <c r="J8017" s="21">
        <v>8</v>
      </c>
      <c r="K8017" s="83">
        <v>0</v>
      </c>
      <c r="L8017" s="83">
        <v>0</v>
      </c>
      <c r="M8017" s="83">
        <v>0</v>
      </c>
      <c r="N8017" s="25">
        <v>0</v>
      </c>
      <c r="O8017" s="32">
        <v>0.10056768699999999</v>
      </c>
      <c r="P8017" s="82" t="s">
        <v>99</v>
      </c>
    </row>
    <row r="8018" spans="1:16" ht="60" x14ac:dyDescent="0.25">
      <c r="A8018" s="19">
        <v>43932</v>
      </c>
      <c r="B8018" s="19">
        <v>43932</v>
      </c>
      <c r="C8018" s="93">
        <v>2020</v>
      </c>
      <c r="D8018" s="82" t="s">
        <v>13</v>
      </c>
      <c r="E8018" s="82" t="s">
        <v>112</v>
      </c>
      <c r="F8018" s="82" t="s">
        <v>19</v>
      </c>
      <c r="G8018" s="82" t="s">
        <v>641</v>
      </c>
      <c r="H8018" s="82" t="s">
        <v>10700</v>
      </c>
      <c r="I8018" s="83">
        <v>5</v>
      </c>
      <c r="J8018" s="21">
        <v>0</v>
      </c>
      <c r="K8018" s="83">
        <v>1</v>
      </c>
      <c r="L8018" s="83">
        <v>0</v>
      </c>
      <c r="M8018" s="83">
        <v>0</v>
      </c>
      <c r="N8018" s="25">
        <v>0</v>
      </c>
      <c r="O8018" s="32">
        <v>5.6560350000000011E-3</v>
      </c>
      <c r="P8018" s="82" t="s">
        <v>99</v>
      </c>
    </row>
    <row r="8019" spans="1:16" ht="60" x14ac:dyDescent="0.25">
      <c r="A8019" s="19">
        <v>43935</v>
      </c>
      <c r="B8019" s="19">
        <v>43935</v>
      </c>
      <c r="C8019" s="93">
        <v>2020</v>
      </c>
      <c r="D8019" s="82" t="s">
        <v>115</v>
      </c>
      <c r="E8019" s="82" t="s">
        <v>350</v>
      </c>
      <c r="F8019" s="36" t="s">
        <v>19</v>
      </c>
      <c r="G8019" s="82" t="s">
        <v>2996</v>
      </c>
      <c r="H8019" s="82" t="s">
        <v>10701</v>
      </c>
      <c r="I8019" s="83">
        <v>0</v>
      </c>
      <c r="J8019" s="21">
        <v>5</v>
      </c>
      <c r="K8019" s="83">
        <v>0</v>
      </c>
      <c r="L8019" s="83">
        <v>0</v>
      </c>
      <c r="M8019" s="83">
        <v>0</v>
      </c>
      <c r="N8019" s="25">
        <v>0</v>
      </c>
      <c r="O8019" s="32">
        <v>5.4450000000000011E-3</v>
      </c>
      <c r="P8019" s="82" t="s">
        <v>99</v>
      </c>
    </row>
    <row r="8020" spans="1:16" ht="60" x14ac:dyDescent="0.25">
      <c r="A8020" s="19">
        <v>43938</v>
      </c>
      <c r="B8020" s="19">
        <v>43938</v>
      </c>
      <c r="C8020" s="93">
        <v>2020</v>
      </c>
      <c r="D8020" s="82" t="s">
        <v>13</v>
      </c>
      <c r="E8020" s="82" t="s">
        <v>112</v>
      </c>
      <c r="F8020" s="36" t="s">
        <v>28</v>
      </c>
      <c r="G8020" s="82" t="s">
        <v>698</v>
      </c>
      <c r="H8020" s="82" t="s">
        <v>10702</v>
      </c>
      <c r="I8020" s="83">
        <v>0</v>
      </c>
      <c r="J8020" s="21">
        <v>20</v>
      </c>
      <c r="K8020" s="83">
        <v>1</v>
      </c>
      <c r="L8020" s="83">
        <v>0</v>
      </c>
      <c r="M8020" s="83">
        <v>0</v>
      </c>
      <c r="N8020" s="25">
        <v>0</v>
      </c>
      <c r="O8020" s="32">
        <v>5.6560350000000011E-3</v>
      </c>
      <c r="P8020" s="82" t="s">
        <v>99</v>
      </c>
    </row>
    <row r="8021" spans="1:16" ht="72" x14ac:dyDescent="0.25">
      <c r="A8021" s="19">
        <v>43938</v>
      </c>
      <c r="B8021" s="19">
        <v>43938</v>
      </c>
      <c r="C8021" s="93">
        <v>2020</v>
      </c>
      <c r="D8021" s="82" t="s">
        <v>13</v>
      </c>
      <c r="E8021" s="82" t="s">
        <v>112</v>
      </c>
      <c r="F8021" s="36" t="s">
        <v>62</v>
      </c>
      <c r="G8021" s="82" t="s">
        <v>9542</v>
      </c>
      <c r="H8021" s="82" t="s">
        <v>10703</v>
      </c>
      <c r="I8021" s="83">
        <v>0</v>
      </c>
      <c r="J8021" s="21">
        <v>5</v>
      </c>
      <c r="K8021" s="83">
        <v>0</v>
      </c>
      <c r="L8021" s="83">
        <v>0</v>
      </c>
      <c r="M8021" s="83">
        <v>0</v>
      </c>
      <c r="N8021" s="25">
        <v>0</v>
      </c>
      <c r="O8021" s="32">
        <v>3.5444999999999997E-2</v>
      </c>
      <c r="P8021" s="82" t="s">
        <v>99</v>
      </c>
    </row>
    <row r="8022" spans="1:16" ht="84" x14ac:dyDescent="0.25">
      <c r="A8022" s="19">
        <v>43938</v>
      </c>
      <c r="B8022" s="19">
        <v>43938</v>
      </c>
      <c r="C8022" s="93">
        <v>2020</v>
      </c>
      <c r="D8022" s="82" t="s">
        <v>115</v>
      </c>
      <c r="E8022" s="82" t="s">
        <v>116</v>
      </c>
      <c r="F8022" s="36" t="s">
        <v>19</v>
      </c>
      <c r="G8022" s="82" t="s">
        <v>1282</v>
      </c>
      <c r="H8022" s="82" t="s">
        <v>10704</v>
      </c>
      <c r="I8022" s="83">
        <v>0</v>
      </c>
      <c r="J8022" s="21">
        <v>7</v>
      </c>
      <c r="K8022" s="83">
        <v>0</v>
      </c>
      <c r="L8022" s="83">
        <v>0</v>
      </c>
      <c r="M8022" s="83">
        <v>0</v>
      </c>
      <c r="N8022" s="25">
        <v>0</v>
      </c>
      <c r="O8022" s="32">
        <v>0.84405525858823538</v>
      </c>
      <c r="P8022" s="82" t="s">
        <v>99</v>
      </c>
    </row>
    <row r="8023" spans="1:16" ht="60" x14ac:dyDescent="0.25">
      <c r="A8023" s="19">
        <v>43940</v>
      </c>
      <c r="B8023" s="19">
        <v>43940</v>
      </c>
      <c r="C8023" s="93">
        <v>2020</v>
      </c>
      <c r="D8023" s="82" t="s">
        <v>115</v>
      </c>
      <c r="E8023" s="82" t="s">
        <v>116</v>
      </c>
      <c r="F8023" s="36" t="s">
        <v>75</v>
      </c>
      <c r="G8023" s="82" t="s">
        <v>1288</v>
      </c>
      <c r="H8023" s="82" t="s">
        <v>10705</v>
      </c>
      <c r="I8023" s="83">
        <v>0</v>
      </c>
      <c r="J8023" s="21">
        <v>0</v>
      </c>
      <c r="K8023" s="83">
        <v>0</v>
      </c>
      <c r="L8023" s="83">
        <v>0</v>
      </c>
      <c r="M8023" s="83">
        <v>0</v>
      </c>
      <c r="N8023" s="25">
        <v>0</v>
      </c>
      <c r="O8023" s="32">
        <v>0.79533299999999996</v>
      </c>
      <c r="P8023" s="82" t="s">
        <v>99</v>
      </c>
    </row>
    <row r="8024" spans="1:16" ht="120" x14ac:dyDescent="0.25">
      <c r="A8024" s="19">
        <v>43942</v>
      </c>
      <c r="B8024" s="19">
        <v>43942</v>
      </c>
      <c r="C8024" s="93">
        <v>2020</v>
      </c>
      <c r="D8024" s="82" t="s">
        <v>115</v>
      </c>
      <c r="E8024" s="82" t="s">
        <v>116</v>
      </c>
      <c r="F8024" s="82" t="s">
        <v>55</v>
      </c>
      <c r="G8024" s="82" t="s">
        <v>8593</v>
      </c>
      <c r="H8024" s="82" t="s">
        <v>10706</v>
      </c>
      <c r="I8024" s="83">
        <v>0</v>
      </c>
      <c r="J8024" s="21">
        <v>8</v>
      </c>
      <c r="K8024" s="83">
        <v>0</v>
      </c>
      <c r="L8024" s="83">
        <v>0</v>
      </c>
      <c r="M8024" s="83">
        <v>0</v>
      </c>
      <c r="N8024" s="25">
        <v>0</v>
      </c>
      <c r="O8024" s="32">
        <v>0.1658184</v>
      </c>
      <c r="P8024" s="82" t="s">
        <v>99</v>
      </c>
    </row>
    <row r="8025" spans="1:16" ht="60" x14ac:dyDescent="0.25">
      <c r="A8025" s="19">
        <v>43942</v>
      </c>
      <c r="B8025" s="19">
        <v>43942</v>
      </c>
      <c r="C8025" s="93">
        <v>2020</v>
      </c>
      <c r="D8025" s="82" t="s">
        <v>115</v>
      </c>
      <c r="E8025" s="82" t="s">
        <v>116</v>
      </c>
      <c r="F8025" s="36" t="s">
        <v>51</v>
      </c>
      <c r="G8025" s="82" t="s">
        <v>826</v>
      </c>
      <c r="H8025" s="82" t="s">
        <v>10707</v>
      </c>
      <c r="I8025" s="83">
        <v>0</v>
      </c>
      <c r="J8025" s="21">
        <v>9</v>
      </c>
      <c r="K8025" s="83">
        <v>0</v>
      </c>
      <c r="L8025" s="83">
        <v>0</v>
      </c>
      <c r="M8025" s="83">
        <v>0</v>
      </c>
      <c r="N8025" s="25">
        <v>0</v>
      </c>
      <c r="O8025" s="32">
        <v>0.79533299999999996</v>
      </c>
      <c r="P8025" s="82" t="s">
        <v>99</v>
      </c>
    </row>
    <row r="8026" spans="1:16" ht="96" x14ac:dyDescent="0.25">
      <c r="A8026" s="19">
        <v>43943</v>
      </c>
      <c r="B8026" s="19">
        <v>43943</v>
      </c>
      <c r="C8026" s="93">
        <v>2020</v>
      </c>
      <c r="D8026" s="82" t="s">
        <v>13</v>
      </c>
      <c r="E8026" s="82" t="s">
        <v>112</v>
      </c>
      <c r="F8026" s="82" t="s">
        <v>165</v>
      </c>
      <c r="G8026" s="82" t="s">
        <v>9463</v>
      </c>
      <c r="H8026" s="82" t="s">
        <v>10708</v>
      </c>
      <c r="I8026" s="83">
        <v>0</v>
      </c>
      <c r="J8026" s="21">
        <v>7</v>
      </c>
      <c r="K8026" s="83">
        <v>0</v>
      </c>
      <c r="L8026" s="83">
        <v>0</v>
      </c>
      <c r="M8026" s="83">
        <v>0</v>
      </c>
      <c r="N8026" s="25">
        <v>0</v>
      </c>
      <c r="O8026" s="32">
        <v>1.9385970000000002E-2</v>
      </c>
      <c r="P8026" s="82" t="s">
        <v>99</v>
      </c>
    </row>
    <row r="8027" spans="1:16" ht="96" x14ac:dyDescent="0.25">
      <c r="A8027" s="19">
        <v>43944</v>
      </c>
      <c r="B8027" s="19">
        <v>43944</v>
      </c>
      <c r="C8027" s="93">
        <v>2020</v>
      </c>
      <c r="D8027" s="82" t="s">
        <v>115</v>
      </c>
      <c r="E8027" s="82" t="s">
        <v>116</v>
      </c>
      <c r="F8027" s="82" t="s">
        <v>165</v>
      </c>
      <c r="G8027" s="82" t="s">
        <v>205</v>
      </c>
      <c r="H8027" s="82" t="s">
        <v>10709</v>
      </c>
      <c r="I8027" s="83">
        <v>0</v>
      </c>
      <c r="J8027" s="21">
        <v>9</v>
      </c>
      <c r="K8027" s="83">
        <v>0</v>
      </c>
      <c r="L8027" s="83">
        <v>0</v>
      </c>
      <c r="M8027" s="83">
        <v>0</v>
      </c>
      <c r="N8027" s="25">
        <v>0</v>
      </c>
      <c r="O8027" s="32">
        <v>0.78553200000000001</v>
      </c>
      <c r="P8027" s="82" t="s">
        <v>99</v>
      </c>
    </row>
    <row r="8028" spans="1:16" ht="60" x14ac:dyDescent="0.25">
      <c r="A8028" s="19">
        <v>43944</v>
      </c>
      <c r="B8028" s="19">
        <v>43945</v>
      </c>
      <c r="C8028" s="93">
        <v>2020</v>
      </c>
      <c r="D8028" s="82" t="s">
        <v>115</v>
      </c>
      <c r="E8028" s="82" t="s">
        <v>116</v>
      </c>
      <c r="F8028" s="82" t="s">
        <v>47</v>
      </c>
      <c r="G8028" s="82" t="s">
        <v>10710</v>
      </c>
      <c r="H8028" s="82" t="s">
        <v>10711</v>
      </c>
      <c r="I8028" s="83">
        <v>1</v>
      </c>
      <c r="J8028" s="21">
        <v>8</v>
      </c>
      <c r="K8028" s="83">
        <v>0</v>
      </c>
      <c r="L8028" s="83">
        <v>0</v>
      </c>
      <c r="M8028" s="83">
        <v>0</v>
      </c>
      <c r="N8028" s="25">
        <v>0</v>
      </c>
      <c r="O8028" s="32">
        <v>0.19836487000000003</v>
      </c>
      <c r="P8028" s="82" t="s">
        <v>99</v>
      </c>
    </row>
    <row r="8029" spans="1:16" ht="240" x14ac:dyDescent="0.25">
      <c r="A8029" s="19">
        <v>43945</v>
      </c>
      <c r="B8029" s="19">
        <v>43946</v>
      </c>
      <c r="C8029" s="93">
        <v>2020</v>
      </c>
      <c r="D8029" s="82" t="s">
        <v>34</v>
      </c>
      <c r="E8029" s="82" t="s">
        <v>35</v>
      </c>
      <c r="F8029" s="36" t="s">
        <v>97</v>
      </c>
      <c r="G8029" s="82" t="s">
        <v>9416</v>
      </c>
      <c r="H8029" s="82" t="s">
        <v>10712</v>
      </c>
      <c r="I8029" s="83">
        <v>0</v>
      </c>
      <c r="J8029" s="21">
        <v>200</v>
      </c>
      <c r="K8029" s="83">
        <v>50</v>
      </c>
      <c r="L8029" s="83">
        <v>1</v>
      </c>
      <c r="M8029" s="83">
        <v>0</v>
      </c>
      <c r="N8029" s="25">
        <v>0</v>
      </c>
      <c r="O8029" s="32">
        <v>0.19393605000000003</v>
      </c>
      <c r="P8029" s="82" t="s">
        <v>99</v>
      </c>
    </row>
    <row r="8030" spans="1:16" ht="60" x14ac:dyDescent="0.25">
      <c r="A8030" s="19">
        <v>43949</v>
      </c>
      <c r="B8030" s="19">
        <v>43949</v>
      </c>
      <c r="C8030" s="93">
        <v>2020</v>
      </c>
      <c r="D8030" s="82" t="s">
        <v>115</v>
      </c>
      <c r="E8030" s="82" t="s">
        <v>116</v>
      </c>
      <c r="F8030" s="36" t="s">
        <v>59</v>
      </c>
      <c r="G8030" s="82" t="s">
        <v>10713</v>
      </c>
      <c r="H8030" s="82" t="s">
        <v>10714</v>
      </c>
      <c r="I8030" s="83">
        <v>1</v>
      </c>
      <c r="J8030" s="21">
        <v>1</v>
      </c>
      <c r="K8030" s="83">
        <v>0</v>
      </c>
      <c r="L8030" s="83">
        <v>0</v>
      </c>
      <c r="M8030" s="83">
        <v>0</v>
      </c>
      <c r="N8030" s="25">
        <v>0</v>
      </c>
      <c r="O8030" s="32">
        <v>1.0865746556758566</v>
      </c>
      <c r="P8030" s="82" t="s">
        <v>99</v>
      </c>
    </row>
    <row r="8031" spans="1:16" ht="60" x14ac:dyDescent="0.25">
      <c r="A8031" s="19">
        <v>43951</v>
      </c>
      <c r="B8031" s="19">
        <v>43951</v>
      </c>
      <c r="C8031" s="93">
        <v>2020</v>
      </c>
      <c r="D8031" s="82" t="s">
        <v>115</v>
      </c>
      <c r="E8031" s="82" t="s">
        <v>116</v>
      </c>
      <c r="F8031" s="36" t="s">
        <v>92</v>
      </c>
      <c r="G8031" s="82" t="s">
        <v>10715</v>
      </c>
      <c r="H8031" s="82" t="s">
        <v>10716</v>
      </c>
      <c r="I8031" s="83">
        <v>0</v>
      </c>
      <c r="J8031" s="21">
        <v>0</v>
      </c>
      <c r="K8031" s="83">
        <v>0</v>
      </c>
      <c r="L8031" s="83">
        <v>0</v>
      </c>
      <c r="M8031" s="83">
        <v>0</v>
      </c>
      <c r="N8031" s="25">
        <v>0</v>
      </c>
      <c r="O8031" s="32">
        <v>8.94432E-2</v>
      </c>
      <c r="P8031" s="82" t="s">
        <v>99</v>
      </c>
    </row>
    <row r="8032" spans="1:16" ht="60" x14ac:dyDescent="0.25">
      <c r="A8032" s="19">
        <v>43952</v>
      </c>
      <c r="B8032" s="19">
        <v>43952</v>
      </c>
      <c r="C8032" s="93">
        <v>2020</v>
      </c>
      <c r="D8032" s="82" t="s">
        <v>13</v>
      </c>
      <c r="E8032" s="82" t="s">
        <v>125</v>
      </c>
      <c r="F8032" s="82" t="s">
        <v>75</v>
      </c>
      <c r="G8032" s="82" t="s">
        <v>10717</v>
      </c>
      <c r="H8032" s="82" t="s">
        <v>10718</v>
      </c>
      <c r="I8032" s="83">
        <v>5</v>
      </c>
      <c r="J8032" s="21">
        <v>0</v>
      </c>
      <c r="K8032" s="83">
        <v>0</v>
      </c>
      <c r="L8032" s="83">
        <v>0</v>
      </c>
      <c r="M8032" s="83">
        <v>0</v>
      </c>
      <c r="N8032" s="25">
        <v>0</v>
      </c>
      <c r="O8032" s="32">
        <v>1.3266999999999999E-2</v>
      </c>
      <c r="P8032" s="82" t="s">
        <v>99</v>
      </c>
    </row>
    <row r="8033" spans="1:16" x14ac:dyDescent="0.25">
      <c r="A8033" s="19">
        <v>43952</v>
      </c>
      <c r="B8033" s="19">
        <v>44165</v>
      </c>
      <c r="C8033" s="93">
        <v>2020</v>
      </c>
      <c r="D8033" s="82" t="s">
        <v>34</v>
      </c>
      <c r="E8033" s="82" t="s">
        <v>39</v>
      </c>
      <c r="F8033" s="82" t="s">
        <v>21</v>
      </c>
      <c r="G8033" s="82" t="s">
        <v>16</v>
      </c>
      <c r="H8033" s="82" t="s">
        <v>10719</v>
      </c>
      <c r="I8033" s="83">
        <v>0</v>
      </c>
      <c r="J8033" s="21">
        <v>0</v>
      </c>
      <c r="K8033" s="83">
        <v>0</v>
      </c>
      <c r="L8033" s="83">
        <v>0</v>
      </c>
      <c r="M8033" s="83">
        <v>0</v>
      </c>
      <c r="N8033" s="25">
        <v>0</v>
      </c>
      <c r="O8033" s="32">
        <v>28.990589</v>
      </c>
      <c r="P8033" s="82" t="s">
        <v>4834</v>
      </c>
    </row>
    <row r="8034" spans="1:16" x14ac:dyDescent="0.25">
      <c r="A8034" s="19">
        <v>43952</v>
      </c>
      <c r="B8034" s="19">
        <v>44165</v>
      </c>
      <c r="C8034" s="93">
        <v>2020</v>
      </c>
      <c r="D8034" s="53" t="s">
        <v>34</v>
      </c>
      <c r="E8034" s="82" t="s">
        <v>39</v>
      </c>
      <c r="F8034" s="36" t="s">
        <v>24</v>
      </c>
      <c r="G8034" s="53" t="s">
        <v>16</v>
      </c>
      <c r="H8034" s="82" t="s">
        <v>10720</v>
      </c>
      <c r="I8034" s="83">
        <v>0</v>
      </c>
      <c r="J8034" s="21">
        <v>0</v>
      </c>
      <c r="K8034" s="83">
        <v>0</v>
      </c>
      <c r="L8034" s="83">
        <v>0</v>
      </c>
      <c r="M8034" s="83">
        <v>0</v>
      </c>
      <c r="N8034" s="25">
        <v>0</v>
      </c>
      <c r="O8034" s="32">
        <v>60.754877</v>
      </c>
      <c r="P8034" s="82" t="s">
        <v>4834</v>
      </c>
    </row>
    <row r="8035" spans="1:16" x14ac:dyDescent="0.25">
      <c r="A8035" s="19">
        <v>43952</v>
      </c>
      <c r="B8035" s="19">
        <v>44165</v>
      </c>
      <c r="C8035" s="93">
        <v>2020</v>
      </c>
      <c r="D8035" s="53" t="s">
        <v>34</v>
      </c>
      <c r="E8035" s="82" t="s">
        <v>39</v>
      </c>
      <c r="F8035" s="36" t="s">
        <v>59</v>
      </c>
      <c r="G8035" s="53" t="s">
        <v>16</v>
      </c>
      <c r="H8035" s="82" t="s">
        <v>10720</v>
      </c>
      <c r="I8035" s="83">
        <v>0</v>
      </c>
      <c r="J8035" s="21">
        <v>0</v>
      </c>
      <c r="K8035" s="83">
        <v>0</v>
      </c>
      <c r="L8035" s="83">
        <v>0</v>
      </c>
      <c r="M8035" s="83">
        <v>0</v>
      </c>
      <c r="N8035" s="25">
        <v>0</v>
      </c>
      <c r="O8035" s="32">
        <v>139.24199999999999</v>
      </c>
      <c r="P8035" s="82" t="s">
        <v>4834</v>
      </c>
    </row>
    <row r="8036" spans="1:16" x14ac:dyDescent="0.25">
      <c r="A8036" s="19">
        <v>43952</v>
      </c>
      <c r="B8036" s="19">
        <v>44165</v>
      </c>
      <c r="C8036" s="93">
        <v>2020</v>
      </c>
      <c r="D8036" s="53" t="s">
        <v>34</v>
      </c>
      <c r="E8036" s="82" t="s">
        <v>39</v>
      </c>
      <c r="F8036" s="36" t="s">
        <v>47</v>
      </c>
      <c r="G8036" s="53" t="s">
        <v>16</v>
      </c>
      <c r="H8036" s="82" t="s">
        <v>10720</v>
      </c>
      <c r="I8036" s="83">
        <v>0</v>
      </c>
      <c r="J8036" s="21">
        <v>0</v>
      </c>
      <c r="K8036" s="83">
        <v>0</v>
      </c>
      <c r="L8036" s="83">
        <v>0</v>
      </c>
      <c r="M8036" s="83">
        <v>0</v>
      </c>
      <c r="N8036" s="25">
        <v>0</v>
      </c>
      <c r="O8036" s="32">
        <v>97.719830000000002</v>
      </c>
      <c r="P8036" s="82" t="s">
        <v>4834</v>
      </c>
    </row>
    <row r="8037" spans="1:16" ht="96" x14ac:dyDescent="0.25">
      <c r="A8037" s="19">
        <v>43953</v>
      </c>
      <c r="B8037" s="19">
        <v>43953</v>
      </c>
      <c r="C8037" s="93">
        <v>2020</v>
      </c>
      <c r="D8037" s="53" t="s">
        <v>115</v>
      </c>
      <c r="E8037" s="82" t="s">
        <v>116</v>
      </c>
      <c r="F8037" s="36" t="s">
        <v>162</v>
      </c>
      <c r="G8037" s="53" t="s">
        <v>10721</v>
      </c>
      <c r="H8037" s="82" t="s">
        <v>10722</v>
      </c>
      <c r="I8037" s="83">
        <v>0</v>
      </c>
      <c r="J8037" s="21">
        <v>5</v>
      </c>
      <c r="K8037" s="83">
        <v>0</v>
      </c>
      <c r="L8037" s="83">
        <v>0</v>
      </c>
      <c r="M8037" s="83">
        <v>0</v>
      </c>
      <c r="N8037" s="25">
        <v>0</v>
      </c>
      <c r="O8037" s="32">
        <v>2.0925486999999996E-2</v>
      </c>
      <c r="P8037" s="82" t="s">
        <v>99</v>
      </c>
    </row>
    <row r="8038" spans="1:16" ht="96" x14ac:dyDescent="0.25">
      <c r="A8038" s="19">
        <v>43954</v>
      </c>
      <c r="B8038" s="19">
        <v>43954</v>
      </c>
      <c r="C8038" s="93">
        <v>2020</v>
      </c>
      <c r="D8038" s="82" t="s">
        <v>13</v>
      </c>
      <c r="E8038" s="82" t="s">
        <v>112</v>
      </c>
      <c r="F8038" s="36" t="s">
        <v>253</v>
      </c>
      <c r="G8038" s="82" t="s">
        <v>10723</v>
      </c>
      <c r="H8038" s="82" t="s">
        <v>10724</v>
      </c>
      <c r="I8038" s="83">
        <v>0</v>
      </c>
      <c r="J8038" s="21">
        <v>50</v>
      </c>
      <c r="K8038" s="83">
        <v>0</v>
      </c>
      <c r="L8038" s="83">
        <v>0</v>
      </c>
      <c r="M8038" s="83">
        <v>0</v>
      </c>
      <c r="N8038" s="25">
        <v>0</v>
      </c>
      <c r="O8038" s="32">
        <v>3.9246910000000003E-2</v>
      </c>
      <c r="P8038" s="82" t="s">
        <v>99</v>
      </c>
    </row>
    <row r="8039" spans="1:16" ht="60" x14ac:dyDescent="0.25">
      <c r="A8039" s="19">
        <v>43955</v>
      </c>
      <c r="B8039" s="19">
        <v>43955</v>
      </c>
      <c r="C8039" s="93">
        <v>2020</v>
      </c>
      <c r="D8039" s="82" t="s">
        <v>115</v>
      </c>
      <c r="E8039" s="82" t="s">
        <v>116</v>
      </c>
      <c r="F8039" s="82" t="s">
        <v>36</v>
      </c>
      <c r="G8039" s="82" t="s">
        <v>8790</v>
      </c>
      <c r="H8039" s="82" t="s">
        <v>10725</v>
      </c>
      <c r="I8039" s="83">
        <v>0</v>
      </c>
      <c r="J8039" s="21">
        <v>9</v>
      </c>
      <c r="K8039" s="83">
        <v>0</v>
      </c>
      <c r="L8039" s="83">
        <v>0</v>
      </c>
      <c r="M8039" s="83">
        <v>0</v>
      </c>
      <c r="N8039" s="25">
        <v>0</v>
      </c>
      <c r="O8039" s="32">
        <v>0.27998557220930231</v>
      </c>
      <c r="P8039" s="82" t="s">
        <v>99</v>
      </c>
    </row>
    <row r="8040" spans="1:16" ht="60" x14ac:dyDescent="0.25">
      <c r="A8040" s="19">
        <v>43955</v>
      </c>
      <c r="B8040" s="19">
        <v>43955</v>
      </c>
      <c r="C8040" s="93">
        <v>2020</v>
      </c>
      <c r="D8040" s="82" t="s">
        <v>115</v>
      </c>
      <c r="E8040" s="82" t="s">
        <v>116</v>
      </c>
      <c r="F8040" s="36" t="s">
        <v>19</v>
      </c>
      <c r="G8040" s="82" t="s">
        <v>10726</v>
      </c>
      <c r="H8040" s="82" t="s">
        <v>10727</v>
      </c>
      <c r="I8040" s="83">
        <v>0</v>
      </c>
      <c r="J8040" s="21">
        <v>7</v>
      </c>
      <c r="K8040" s="83">
        <v>0</v>
      </c>
      <c r="L8040" s="83">
        <v>0</v>
      </c>
      <c r="M8040" s="83">
        <v>0</v>
      </c>
      <c r="N8040" s="25">
        <v>0</v>
      </c>
      <c r="O8040" s="32">
        <v>2.7459487000000001E-2</v>
      </c>
      <c r="P8040" s="82" t="s">
        <v>99</v>
      </c>
    </row>
    <row r="8041" spans="1:16" ht="72" x14ac:dyDescent="0.25">
      <c r="A8041" s="19">
        <v>43956</v>
      </c>
      <c r="B8041" s="19">
        <v>43956</v>
      </c>
      <c r="C8041" s="93">
        <v>2020</v>
      </c>
      <c r="D8041" s="82" t="s">
        <v>115</v>
      </c>
      <c r="E8041" s="82" t="s">
        <v>116</v>
      </c>
      <c r="F8041" s="36" t="s">
        <v>92</v>
      </c>
      <c r="G8041" s="82" t="s">
        <v>10728</v>
      </c>
      <c r="H8041" s="82" t="s">
        <v>10729</v>
      </c>
      <c r="I8041" s="83">
        <v>3</v>
      </c>
      <c r="J8041" s="21">
        <v>7</v>
      </c>
      <c r="K8041" s="83">
        <v>0</v>
      </c>
      <c r="L8041" s="83">
        <v>0</v>
      </c>
      <c r="M8041" s="83">
        <v>0</v>
      </c>
      <c r="N8041" s="25">
        <v>0</v>
      </c>
      <c r="O8041" s="32">
        <v>0.20272087000000003</v>
      </c>
      <c r="P8041" s="82" t="s">
        <v>99</v>
      </c>
    </row>
    <row r="8042" spans="1:16" ht="168" x14ac:dyDescent="0.25">
      <c r="A8042" s="19">
        <v>43956</v>
      </c>
      <c r="B8042" s="19">
        <v>43957</v>
      </c>
      <c r="C8042" s="93">
        <v>2020</v>
      </c>
      <c r="D8042" s="82" t="s">
        <v>34</v>
      </c>
      <c r="E8042" s="82" t="s">
        <v>35</v>
      </c>
      <c r="F8042" s="82" t="s">
        <v>97</v>
      </c>
      <c r="G8042" s="82" t="s">
        <v>10730</v>
      </c>
      <c r="H8042" s="82" t="s">
        <v>10731</v>
      </c>
      <c r="I8042" s="83">
        <v>1</v>
      </c>
      <c r="J8042" s="21">
        <v>96</v>
      </c>
      <c r="K8042" s="83">
        <v>23</v>
      </c>
      <c r="L8042" s="83">
        <v>0</v>
      </c>
      <c r="M8042" s="83">
        <v>0</v>
      </c>
      <c r="N8042" s="25">
        <v>0</v>
      </c>
      <c r="O8042" s="32">
        <v>3.7893250000000003E-2</v>
      </c>
      <c r="P8042" s="82" t="s">
        <v>99</v>
      </c>
    </row>
    <row r="8043" spans="1:16" ht="96" x14ac:dyDescent="0.25">
      <c r="A8043" s="19">
        <v>43958</v>
      </c>
      <c r="B8043" s="19">
        <v>43958</v>
      </c>
      <c r="C8043" s="93">
        <v>2020</v>
      </c>
      <c r="D8043" s="82" t="s">
        <v>115</v>
      </c>
      <c r="E8043" s="82" t="s">
        <v>116</v>
      </c>
      <c r="F8043" s="36" t="s">
        <v>75</v>
      </c>
      <c r="G8043" s="82" t="s">
        <v>574</v>
      </c>
      <c r="H8043" s="82" t="s">
        <v>10732</v>
      </c>
      <c r="I8043" s="83">
        <v>0</v>
      </c>
      <c r="J8043" s="21">
        <v>31</v>
      </c>
      <c r="K8043" s="83">
        <v>0</v>
      </c>
      <c r="L8043" s="83">
        <v>0</v>
      </c>
      <c r="M8043" s="83">
        <v>0</v>
      </c>
      <c r="N8043" s="25">
        <v>0</v>
      </c>
      <c r="O8043" s="32">
        <v>0.80949000000000004</v>
      </c>
      <c r="P8043" s="82" t="s">
        <v>99</v>
      </c>
    </row>
    <row r="8044" spans="1:16" ht="409.5" x14ac:dyDescent="0.25">
      <c r="A8044" s="19">
        <v>43959</v>
      </c>
      <c r="B8044" s="19">
        <v>43959</v>
      </c>
      <c r="C8044" s="93">
        <v>2020</v>
      </c>
      <c r="D8044" s="82" t="s">
        <v>34</v>
      </c>
      <c r="E8044" s="82" t="s">
        <v>35</v>
      </c>
      <c r="F8044" s="82" t="s">
        <v>62</v>
      </c>
      <c r="G8044" s="82" t="s">
        <v>10733</v>
      </c>
      <c r="H8044" s="82" t="s">
        <v>10734</v>
      </c>
      <c r="I8044" s="83">
        <v>2</v>
      </c>
      <c r="J8044" s="21">
        <v>102</v>
      </c>
      <c r="K8044" s="83">
        <v>0</v>
      </c>
      <c r="L8044" s="83">
        <v>0</v>
      </c>
      <c r="M8044" s="83">
        <v>0</v>
      </c>
      <c r="N8044" s="25">
        <v>0</v>
      </c>
      <c r="O8044" s="32">
        <v>1.7396684109302325</v>
      </c>
      <c r="P8044" s="82" t="s">
        <v>99</v>
      </c>
    </row>
    <row r="8045" spans="1:16" ht="60" x14ac:dyDescent="0.25">
      <c r="A8045" s="19">
        <v>43959</v>
      </c>
      <c r="B8045" s="19">
        <v>43959</v>
      </c>
      <c r="C8045" s="93">
        <v>2020</v>
      </c>
      <c r="D8045" s="82" t="s">
        <v>13</v>
      </c>
      <c r="E8045" s="82" t="s">
        <v>112</v>
      </c>
      <c r="F8045" s="36" t="s">
        <v>165</v>
      </c>
      <c r="G8045" s="82" t="s">
        <v>1189</v>
      </c>
      <c r="H8045" s="82" t="s">
        <v>10735</v>
      </c>
      <c r="I8045" s="83">
        <v>0</v>
      </c>
      <c r="J8045" s="21">
        <v>6</v>
      </c>
      <c r="K8045" s="83">
        <v>0</v>
      </c>
      <c r="L8045" s="83">
        <v>0</v>
      </c>
      <c r="M8045" s="83">
        <v>0</v>
      </c>
      <c r="N8045" s="25">
        <v>0</v>
      </c>
      <c r="O8045" s="32">
        <v>1.6534E-2</v>
      </c>
      <c r="P8045" s="82" t="s">
        <v>99</v>
      </c>
    </row>
    <row r="8046" spans="1:16" ht="96" x14ac:dyDescent="0.25">
      <c r="A8046" s="19">
        <v>43961</v>
      </c>
      <c r="B8046" s="19">
        <v>43961</v>
      </c>
      <c r="C8046" s="93">
        <v>2020</v>
      </c>
      <c r="D8046" s="82" t="s">
        <v>34</v>
      </c>
      <c r="E8046" s="82" t="s">
        <v>35</v>
      </c>
      <c r="F8046" s="82" t="s">
        <v>42</v>
      </c>
      <c r="G8046" s="82" t="s">
        <v>9626</v>
      </c>
      <c r="H8046" s="82" t="s">
        <v>10736</v>
      </c>
      <c r="I8046" s="83">
        <v>5</v>
      </c>
      <c r="J8046" s="21">
        <v>5</v>
      </c>
      <c r="K8046" s="83">
        <v>0</v>
      </c>
      <c r="L8046" s="83">
        <v>0</v>
      </c>
      <c r="M8046" s="83">
        <v>0</v>
      </c>
      <c r="N8046" s="25">
        <v>0</v>
      </c>
      <c r="O8046" s="32">
        <v>0</v>
      </c>
      <c r="P8046" s="82" t="s">
        <v>10737</v>
      </c>
    </row>
    <row r="8047" spans="1:16" ht="60" x14ac:dyDescent="0.25">
      <c r="A8047" s="19">
        <v>43963</v>
      </c>
      <c r="B8047" s="19">
        <v>43963</v>
      </c>
      <c r="C8047" s="93">
        <v>2020</v>
      </c>
      <c r="D8047" s="82" t="s">
        <v>115</v>
      </c>
      <c r="E8047" s="82" t="s">
        <v>116</v>
      </c>
      <c r="F8047" s="36" t="s">
        <v>26</v>
      </c>
      <c r="G8047" s="82" t="s">
        <v>1856</v>
      </c>
      <c r="H8047" s="82" t="s">
        <v>10738</v>
      </c>
      <c r="I8047" s="83">
        <v>2</v>
      </c>
      <c r="J8047" s="21">
        <v>18</v>
      </c>
      <c r="K8047" s="83">
        <v>0</v>
      </c>
      <c r="L8047" s="83">
        <v>0</v>
      </c>
      <c r="M8047" s="83">
        <v>0</v>
      </c>
      <c r="N8047" s="25">
        <v>0</v>
      </c>
      <c r="O8047" s="32">
        <v>0.33866804220930236</v>
      </c>
      <c r="P8047" s="26" t="s">
        <v>99</v>
      </c>
    </row>
    <row r="8048" spans="1:16" ht="72" x14ac:dyDescent="0.25">
      <c r="A8048" s="19">
        <v>43965</v>
      </c>
      <c r="B8048" s="19">
        <v>43965</v>
      </c>
      <c r="C8048" s="93">
        <v>2020</v>
      </c>
      <c r="D8048" s="82" t="s">
        <v>115</v>
      </c>
      <c r="E8048" s="82" t="s">
        <v>116</v>
      </c>
      <c r="F8048" s="36" t="s">
        <v>162</v>
      </c>
      <c r="G8048" s="82" t="s">
        <v>162</v>
      </c>
      <c r="H8048" s="82" t="s">
        <v>10739</v>
      </c>
      <c r="I8048" s="83">
        <v>0</v>
      </c>
      <c r="J8048" s="21">
        <v>30</v>
      </c>
      <c r="K8048" s="83">
        <v>0</v>
      </c>
      <c r="L8048" s="83">
        <v>0</v>
      </c>
      <c r="M8048" s="83">
        <v>0</v>
      </c>
      <c r="N8048" s="25">
        <v>0</v>
      </c>
      <c r="O8048" s="32">
        <v>0.18977639999999998</v>
      </c>
      <c r="P8048" s="82" t="s">
        <v>99</v>
      </c>
    </row>
    <row r="8049" spans="1:16" ht="72" x14ac:dyDescent="0.25">
      <c r="A8049" s="19">
        <v>43966</v>
      </c>
      <c r="B8049" s="19">
        <v>43966</v>
      </c>
      <c r="C8049" s="93">
        <v>2020</v>
      </c>
      <c r="D8049" s="82" t="s">
        <v>115</v>
      </c>
      <c r="E8049" s="82" t="s">
        <v>116</v>
      </c>
      <c r="F8049" s="36" t="s">
        <v>69</v>
      </c>
      <c r="G8049" s="82" t="s">
        <v>2839</v>
      </c>
      <c r="H8049" s="82" t="s">
        <v>10740</v>
      </c>
      <c r="I8049" s="83">
        <v>1</v>
      </c>
      <c r="J8049" s="21">
        <v>2</v>
      </c>
      <c r="K8049" s="83">
        <v>0</v>
      </c>
      <c r="L8049" s="83">
        <v>0</v>
      </c>
      <c r="M8049" s="83">
        <v>0</v>
      </c>
      <c r="N8049" s="25">
        <v>0</v>
      </c>
      <c r="O8049" s="32">
        <v>0.57386958588235304</v>
      </c>
      <c r="P8049" s="82" t="s">
        <v>99</v>
      </c>
    </row>
    <row r="8050" spans="1:16" ht="132" x14ac:dyDescent="0.25">
      <c r="A8050" s="19">
        <v>43970</v>
      </c>
      <c r="B8050" s="19">
        <v>43970</v>
      </c>
      <c r="C8050" s="93">
        <v>2020</v>
      </c>
      <c r="D8050" s="82" t="s">
        <v>13</v>
      </c>
      <c r="E8050" s="82" t="s">
        <v>112</v>
      </c>
      <c r="F8050" s="36" t="s">
        <v>165</v>
      </c>
      <c r="G8050" s="82" t="s">
        <v>9463</v>
      </c>
      <c r="H8050" s="82" t="s">
        <v>10741</v>
      </c>
      <c r="I8050" s="83">
        <v>0</v>
      </c>
      <c r="J8050" s="21">
        <v>200</v>
      </c>
      <c r="K8050" s="83">
        <v>0</v>
      </c>
      <c r="L8050" s="83">
        <v>0</v>
      </c>
      <c r="M8050" s="83">
        <v>0</v>
      </c>
      <c r="N8050" s="25">
        <v>0</v>
      </c>
      <c r="O8050" s="32">
        <v>0.96199839999999992</v>
      </c>
      <c r="P8050" s="82" t="s">
        <v>99</v>
      </c>
    </row>
    <row r="8051" spans="1:16" ht="72" x14ac:dyDescent="0.25">
      <c r="A8051" s="19">
        <v>43970</v>
      </c>
      <c r="B8051" s="19">
        <v>43971</v>
      </c>
      <c r="C8051" s="93">
        <v>2020</v>
      </c>
      <c r="D8051" s="82" t="s">
        <v>115</v>
      </c>
      <c r="E8051" s="82" t="s">
        <v>116</v>
      </c>
      <c r="F8051" s="82" t="s">
        <v>62</v>
      </c>
      <c r="G8051" s="82" t="s">
        <v>9542</v>
      </c>
      <c r="H8051" s="82" t="s">
        <v>10742</v>
      </c>
      <c r="I8051" s="83">
        <v>1</v>
      </c>
      <c r="J8051" s="21">
        <v>11</v>
      </c>
      <c r="K8051" s="83">
        <v>0</v>
      </c>
      <c r="L8051" s="83">
        <v>0</v>
      </c>
      <c r="M8051" s="83">
        <v>0</v>
      </c>
      <c r="N8051" s="25">
        <v>0</v>
      </c>
      <c r="O8051" s="32">
        <v>0.9193011722093023</v>
      </c>
      <c r="P8051" s="82" t="s">
        <v>99</v>
      </c>
    </row>
    <row r="8052" spans="1:16" ht="108" x14ac:dyDescent="0.25">
      <c r="A8052" s="19">
        <v>43970</v>
      </c>
      <c r="B8052" s="19">
        <v>43971</v>
      </c>
      <c r="C8052" s="93">
        <v>2020</v>
      </c>
      <c r="D8052" s="82" t="s">
        <v>34</v>
      </c>
      <c r="E8052" s="82" t="s">
        <v>1136</v>
      </c>
      <c r="F8052" s="36" t="s">
        <v>36</v>
      </c>
      <c r="G8052" s="82" t="s">
        <v>10743</v>
      </c>
      <c r="H8052" s="82" t="s">
        <v>10744</v>
      </c>
      <c r="I8052" s="83">
        <v>1</v>
      </c>
      <c r="J8052" s="21">
        <v>5071</v>
      </c>
      <c r="K8052" s="83">
        <v>9</v>
      </c>
      <c r="L8052" s="83">
        <v>0</v>
      </c>
      <c r="M8052" s="83">
        <v>0</v>
      </c>
      <c r="N8052" s="25">
        <v>0</v>
      </c>
      <c r="O8052" s="32">
        <v>15.587234012280001</v>
      </c>
      <c r="P8052" s="82" t="s">
        <v>4834</v>
      </c>
    </row>
    <row r="8053" spans="1:16" ht="204" x14ac:dyDescent="0.25">
      <c r="A8053" s="19">
        <v>43972</v>
      </c>
      <c r="B8053" s="19">
        <v>43973</v>
      </c>
      <c r="C8053" s="93">
        <v>2020</v>
      </c>
      <c r="D8053" s="82" t="s">
        <v>34</v>
      </c>
      <c r="E8053" s="82" t="s">
        <v>35</v>
      </c>
      <c r="F8053" s="36" t="s">
        <v>162</v>
      </c>
      <c r="G8053" s="82" t="s">
        <v>10745</v>
      </c>
      <c r="H8053" s="82" t="s">
        <v>10746</v>
      </c>
      <c r="I8053" s="83">
        <v>0</v>
      </c>
      <c r="J8053" s="21">
        <v>8211</v>
      </c>
      <c r="K8053" s="83">
        <v>286</v>
      </c>
      <c r="L8053" s="83">
        <v>1</v>
      </c>
      <c r="M8053" s="83">
        <v>0</v>
      </c>
      <c r="N8053" s="25">
        <v>0</v>
      </c>
      <c r="O8053" s="32">
        <v>2.7680322000000004</v>
      </c>
      <c r="P8053" s="82" t="s">
        <v>4834</v>
      </c>
    </row>
    <row r="8054" spans="1:16" ht="60" x14ac:dyDescent="0.25">
      <c r="A8054" s="19">
        <v>43977</v>
      </c>
      <c r="B8054" s="19">
        <v>43977</v>
      </c>
      <c r="C8054" s="93">
        <v>2020</v>
      </c>
      <c r="D8054" s="82" t="s">
        <v>115</v>
      </c>
      <c r="E8054" s="82" t="s">
        <v>116</v>
      </c>
      <c r="F8054" s="36" t="s">
        <v>42</v>
      </c>
      <c r="G8054" s="82" t="s">
        <v>9038</v>
      </c>
      <c r="H8054" s="82" t="s">
        <v>10747</v>
      </c>
      <c r="I8054" s="83">
        <v>0</v>
      </c>
      <c r="J8054" s="21">
        <v>40</v>
      </c>
      <c r="K8054" s="83">
        <v>0</v>
      </c>
      <c r="L8054" s="83">
        <v>0</v>
      </c>
      <c r="M8054" s="83">
        <v>0</v>
      </c>
      <c r="N8054" s="25">
        <v>0</v>
      </c>
      <c r="O8054" s="32">
        <v>8.5087200000000002E-2</v>
      </c>
      <c r="P8054" s="82" t="s">
        <v>99</v>
      </c>
    </row>
    <row r="8055" spans="1:16" ht="72" x14ac:dyDescent="0.25">
      <c r="A8055" s="19">
        <v>43977</v>
      </c>
      <c r="B8055" s="19">
        <v>43977</v>
      </c>
      <c r="C8055" s="93">
        <v>2020</v>
      </c>
      <c r="D8055" s="82" t="s">
        <v>13</v>
      </c>
      <c r="E8055" s="82" t="s">
        <v>149</v>
      </c>
      <c r="F8055" s="36" t="s">
        <v>165</v>
      </c>
      <c r="G8055" s="82" t="s">
        <v>683</v>
      </c>
      <c r="H8055" s="82" t="s">
        <v>10748</v>
      </c>
      <c r="I8055" s="83">
        <v>0</v>
      </c>
      <c r="J8055" s="21">
        <v>42</v>
      </c>
      <c r="K8055" s="83">
        <v>0</v>
      </c>
      <c r="L8055" s="83">
        <v>0</v>
      </c>
      <c r="M8055" s="83">
        <v>0</v>
      </c>
      <c r="N8055" s="25">
        <v>0</v>
      </c>
      <c r="O8055" s="32">
        <v>1.2178E-2</v>
      </c>
      <c r="P8055" s="82" t="s">
        <v>99</v>
      </c>
    </row>
    <row r="8056" spans="1:16" ht="60" x14ac:dyDescent="0.25">
      <c r="A8056" s="19">
        <v>43978</v>
      </c>
      <c r="B8056" s="19">
        <v>43978</v>
      </c>
      <c r="C8056" s="93">
        <v>2020</v>
      </c>
      <c r="D8056" s="82" t="s">
        <v>115</v>
      </c>
      <c r="E8056" s="82" t="s">
        <v>116</v>
      </c>
      <c r="F8056" s="82" t="s">
        <v>97</v>
      </c>
      <c r="G8056" s="82" t="s">
        <v>10749</v>
      </c>
      <c r="H8056" s="82" t="s">
        <v>10750</v>
      </c>
      <c r="I8056" s="83">
        <v>1</v>
      </c>
      <c r="J8056" s="21">
        <v>2</v>
      </c>
      <c r="K8056" s="83">
        <v>0</v>
      </c>
      <c r="L8056" s="83">
        <v>0</v>
      </c>
      <c r="M8056" s="83">
        <v>0</v>
      </c>
      <c r="N8056" s="25">
        <v>0</v>
      </c>
      <c r="O8056" s="32">
        <v>1.3266807220930232</v>
      </c>
      <c r="P8056" s="82" t="s">
        <v>99</v>
      </c>
    </row>
    <row r="8057" spans="1:16" ht="84" x14ac:dyDescent="0.25">
      <c r="A8057" s="19">
        <v>43978</v>
      </c>
      <c r="B8057" s="19">
        <v>43979</v>
      </c>
      <c r="C8057" s="93">
        <v>2020</v>
      </c>
      <c r="D8057" s="82" t="s">
        <v>104</v>
      </c>
      <c r="E8057" s="82" t="s">
        <v>276</v>
      </c>
      <c r="F8057" s="36" t="s">
        <v>15</v>
      </c>
      <c r="G8057" s="82" t="s">
        <v>3553</v>
      </c>
      <c r="H8057" s="82" t="s">
        <v>10751</v>
      </c>
      <c r="I8057" s="83">
        <v>2</v>
      </c>
      <c r="J8057" s="21">
        <v>5</v>
      </c>
      <c r="K8057" s="83">
        <v>0</v>
      </c>
      <c r="L8057" s="83">
        <v>0</v>
      </c>
      <c r="M8057" s="83">
        <v>0</v>
      </c>
      <c r="N8057" s="25">
        <v>0</v>
      </c>
      <c r="O8057" s="32">
        <v>3.2670000000000008E-3</v>
      </c>
      <c r="P8057" s="82" t="s">
        <v>99</v>
      </c>
    </row>
    <row r="8058" spans="1:16" ht="96" x14ac:dyDescent="0.25">
      <c r="A8058" s="19">
        <v>43979</v>
      </c>
      <c r="B8058" s="19">
        <v>43979</v>
      </c>
      <c r="C8058" s="93">
        <v>2020</v>
      </c>
      <c r="D8058" s="82" t="s">
        <v>13</v>
      </c>
      <c r="E8058" s="82" t="s">
        <v>125</v>
      </c>
      <c r="F8058" s="36" t="s">
        <v>51</v>
      </c>
      <c r="G8058" s="82" t="s">
        <v>8919</v>
      </c>
      <c r="H8058" s="82" t="s">
        <v>10752</v>
      </c>
      <c r="I8058" s="83">
        <v>0</v>
      </c>
      <c r="J8058" s="21">
        <v>4</v>
      </c>
      <c r="K8058" s="83">
        <v>0</v>
      </c>
      <c r="L8058" s="83">
        <v>0</v>
      </c>
      <c r="M8058" s="83">
        <v>0</v>
      </c>
      <c r="N8058" s="25">
        <v>0</v>
      </c>
      <c r="O8058" s="32">
        <v>0.35474473000000001</v>
      </c>
      <c r="P8058" s="82" t="s">
        <v>99</v>
      </c>
    </row>
    <row r="8059" spans="1:16" ht="96" x14ac:dyDescent="0.25">
      <c r="A8059" s="19">
        <v>43980</v>
      </c>
      <c r="B8059" s="19">
        <v>43980</v>
      </c>
      <c r="C8059" s="93">
        <v>2020</v>
      </c>
      <c r="D8059" s="82" t="s">
        <v>13</v>
      </c>
      <c r="E8059" s="82" t="s">
        <v>112</v>
      </c>
      <c r="F8059" s="82" t="s">
        <v>19</v>
      </c>
      <c r="G8059" s="82" t="s">
        <v>8849</v>
      </c>
      <c r="H8059" s="82" t="s">
        <v>10753</v>
      </c>
      <c r="I8059" s="83">
        <v>5</v>
      </c>
      <c r="J8059" s="21">
        <v>5</v>
      </c>
      <c r="K8059" s="83">
        <v>1</v>
      </c>
      <c r="L8059" s="83">
        <v>0</v>
      </c>
      <c r="M8059" s="83">
        <v>0</v>
      </c>
      <c r="N8059" s="25">
        <v>0</v>
      </c>
      <c r="O8059" s="32">
        <v>0.1386</v>
      </c>
      <c r="P8059" s="82" t="s">
        <v>99</v>
      </c>
    </row>
    <row r="8060" spans="1:16" ht="72" x14ac:dyDescent="0.25">
      <c r="A8060" s="19">
        <v>43981</v>
      </c>
      <c r="B8060" s="19">
        <v>43987</v>
      </c>
      <c r="C8060" s="93">
        <v>2020</v>
      </c>
      <c r="D8060" s="82" t="s">
        <v>34</v>
      </c>
      <c r="E8060" s="82" t="s">
        <v>67</v>
      </c>
      <c r="F8060" s="36" t="s">
        <v>189</v>
      </c>
      <c r="G8060" s="82" t="s">
        <v>10754</v>
      </c>
      <c r="H8060" s="82" t="s">
        <v>10755</v>
      </c>
      <c r="I8060" s="83">
        <v>1</v>
      </c>
      <c r="J8060" s="21">
        <v>28484</v>
      </c>
      <c r="K8060" s="83">
        <v>251</v>
      </c>
      <c r="L8060" s="83">
        <v>0</v>
      </c>
      <c r="M8060" s="83">
        <v>1</v>
      </c>
      <c r="N8060" s="25">
        <v>0</v>
      </c>
      <c r="O8060" s="32">
        <v>596.7856411603999</v>
      </c>
      <c r="P8060" s="82" t="s">
        <v>4834</v>
      </c>
    </row>
    <row r="8061" spans="1:16" ht="72" x14ac:dyDescent="0.25">
      <c r="A8061" s="19">
        <v>43981</v>
      </c>
      <c r="B8061" s="19">
        <v>43987</v>
      </c>
      <c r="C8061" s="93">
        <v>2020</v>
      </c>
      <c r="D8061" s="82" t="s">
        <v>34</v>
      </c>
      <c r="E8061" s="82" t="s">
        <v>67</v>
      </c>
      <c r="F8061" s="82" t="s">
        <v>598</v>
      </c>
      <c r="G8061" s="82" t="s">
        <v>10756</v>
      </c>
      <c r="H8061" s="82" t="s">
        <v>10757</v>
      </c>
      <c r="I8061" s="83">
        <v>0</v>
      </c>
      <c r="J8061" s="21">
        <v>8000</v>
      </c>
      <c r="K8061" s="83">
        <v>600</v>
      </c>
      <c r="L8061" s="83">
        <v>0</v>
      </c>
      <c r="M8061" s="83">
        <v>2</v>
      </c>
      <c r="N8061" s="25">
        <v>0</v>
      </c>
      <c r="O8061" s="32">
        <v>449.34327714860001</v>
      </c>
      <c r="P8061" s="82" t="s">
        <v>4834</v>
      </c>
    </row>
    <row r="8062" spans="1:16" ht="156" x14ac:dyDescent="0.25">
      <c r="A8062" s="19">
        <v>43981</v>
      </c>
      <c r="B8062" s="19">
        <v>43987</v>
      </c>
      <c r="C8062" s="93">
        <v>2020</v>
      </c>
      <c r="D8062" s="82" t="s">
        <v>34</v>
      </c>
      <c r="E8062" s="82" t="s">
        <v>67</v>
      </c>
      <c r="F8062" s="82" t="s">
        <v>36</v>
      </c>
      <c r="G8062" s="82" t="s">
        <v>10758</v>
      </c>
      <c r="H8062" s="82" t="s">
        <v>10759</v>
      </c>
      <c r="I8062" s="83">
        <v>0</v>
      </c>
      <c r="J8062" s="21">
        <v>66941</v>
      </c>
      <c r="K8062" s="83">
        <v>137</v>
      </c>
      <c r="L8062" s="83">
        <v>0</v>
      </c>
      <c r="M8062" s="83">
        <v>0</v>
      </c>
      <c r="N8062" s="25">
        <v>0</v>
      </c>
      <c r="O8062" s="32">
        <v>529.66006976970004</v>
      </c>
      <c r="P8062" s="82" t="s">
        <v>4834</v>
      </c>
    </row>
    <row r="8063" spans="1:16" ht="84" x14ac:dyDescent="0.25">
      <c r="A8063" s="19">
        <v>43981</v>
      </c>
      <c r="B8063" s="19">
        <v>43987</v>
      </c>
      <c r="C8063" s="93">
        <v>2020</v>
      </c>
      <c r="D8063" s="82" t="s">
        <v>34</v>
      </c>
      <c r="E8063" s="82" t="s">
        <v>67</v>
      </c>
      <c r="F8063" s="36" t="s">
        <v>253</v>
      </c>
      <c r="G8063" s="82" t="s">
        <v>10760</v>
      </c>
      <c r="H8063" s="82" t="s">
        <v>10761</v>
      </c>
      <c r="I8063" s="83">
        <v>0</v>
      </c>
      <c r="J8063" s="21">
        <v>104060</v>
      </c>
      <c r="K8063" s="83">
        <v>110</v>
      </c>
      <c r="L8063" s="83">
        <v>0</v>
      </c>
      <c r="M8063" s="83">
        <v>0</v>
      </c>
      <c r="N8063" s="25">
        <v>0</v>
      </c>
      <c r="O8063" s="32">
        <v>560.09348593387995</v>
      </c>
      <c r="P8063" s="82" t="s">
        <v>4834</v>
      </c>
    </row>
    <row r="8064" spans="1:16" ht="48" x14ac:dyDescent="0.25">
      <c r="A8064" s="19">
        <v>43981</v>
      </c>
      <c r="B8064" s="19">
        <v>43987</v>
      </c>
      <c r="C8064" s="93">
        <v>2020</v>
      </c>
      <c r="D8064" s="82" t="s">
        <v>34</v>
      </c>
      <c r="E8064" s="82" t="s">
        <v>67</v>
      </c>
      <c r="F8064" s="82" t="s">
        <v>30</v>
      </c>
      <c r="G8064" s="82" t="s">
        <v>10762</v>
      </c>
      <c r="H8064" s="82" t="s">
        <v>10763</v>
      </c>
      <c r="I8064" s="83">
        <v>0</v>
      </c>
      <c r="J8064" s="21">
        <v>6536</v>
      </c>
      <c r="K8064" s="83">
        <v>1634</v>
      </c>
      <c r="L8064" s="83">
        <v>0</v>
      </c>
      <c r="M8064" s="83">
        <v>0</v>
      </c>
      <c r="N8064" s="25">
        <v>0</v>
      </c>
      <c r="O8064" s="32">
        <v>376.41637109684001</v>
      </c>
      <c r="P8064" s="82" t="s">
        <v>4834</v>
      </c>
    </row>
    <row r="8065" spans="1:16" ht="360" x14ac:dyDescent="0.25">
      <c r="A8065" s="19">
        <v>43981</v>
      </c>
      <c r="B8065" s="19">
        <v>43983</v>
      </c>
      <c r="C8065" s="93">
        <v>2020</v>
      </c>
      <c r="D8065" s="82" t="s">
        <v>34</v>
      </c>
      <c r="E8065" s="82" t="s">
        <v>35</v>
      </c>
      <c r="F8065" s="36" t="s">
        <v>55</v>
      </c>
      <c r="G8065" s="82" t="s">
        <v>9940</v>
      </c>
      <c r="H8065" s="82" t="s">
        <v>10764</v>
      </c>
      <c r="I8065" s="83">
        <v>0</v>
      </c>
      <c r="J8065" s="21">
        <v>154</v>
      </c>
      <c r="K8065" s="83">
        <v>25</v>
      </c>
      <c r="L8065" s="83">
        <v>0</v>
      </c>
      <c r="M8065" s="83">
        <v>0</v>
      </c>
      <c r="N8065" s="25">
        <v>0</v>
      </c>
      <c r="O8065" s="32">
        <v>0.38500000000000001</v>
      </c>
      <c r="P8065" s="82" t="s">
        <v>99</v>
      </c>
    </row>
    <row r="8066" spans="1:16" ht="96" x14ac:dyDescent="0.25">
      <c r="A8066" s="19">
        <v>43981</v>
      </c>
      <c r="B8066" s="19">
        <v>43983</v>
      </c>
      <c r="C8066" s="93">
        <v>2020</v>
      </c>
      <c r="D8066" s="82" t="s">
        <v>109</v>
      </c>
      <c r="E8066" s="82" t="s">
        <v>110</v>
      </c>
      <c r="F8066" s="36" t="s">
        <v>55</v>
      </c>
      <c r="G8066" s="82" t="s">
        <v>5230</v>
      </c>
      <c r="H8066" s="82" t="s">
        <v>10765</v>
      </c>
      <c r="I8066" s="83">
        <v>0</v>
      </c>
      <c r="J8066" s="21">
        <v>5</v>
      </c>
      <c r="K8066" s="83">
        <v>0</v>
      </c>
      <c r="L8066" s="83">
        <v>0</v>
      </c>
      <c r="M8066" s="83">
        <v>0</v>
      </c>
      <c r="N8066" s="25">
        <v>0</v>
      </c>
      <c r="O8066" s="32">
        <v>5.4450000000000011E-3</v>
      </c>
      <c r="P8066" s="82" t="s">
        <v>99</v>
      </c>
    </row>
    <row r="8067" spans="1:16" ht="84" x14ac:dyDescent="0.25">
      <c r="A8067" s="19">
        <v>43982</v>
      </c>
      <c r="B8067" s="19">
        <v>43982</v>
      </c>
      <c r="C8067" s="93">
        <v>2020</v>
      </c>
      <c r="D8067" s="82" t="s">
        <v>115</v>
      </c>
      <c r="E8067" s="82" t="s">
        <v>116</v>
      </c>
      <c r="F8067" s="36" t="s">
        <v>97</v>
      </c>
      <c r="G8067" s="82" t="s">
        <v>97</v>
      </c>
      <c r="H8067" s="82" t="s">
        <v>10766</v>
      </c>
      <c r="I8067" s="83">
        <v>4</v>
      </c>
      <c r="J8067" s="21">
        <v>22</v>
      </c>
      <c r="K8067" s="83">
        <v>0</v>
      </c>
      <c r="L8067" s="83">
        <v>0</v>
      </c>
      <c r="M8067" s="83">
        <v>0</v>
      </c>
      <c r="N8067" s="25">
        <v>0</v>
      </c>
      <c r="O8067" s="32">
        <v>0.80513400000000002</v>
      </c>
      <c r="P8067" s="82" t="s">
        <v>99</v>
      </c>
    </row>
    <row r="8068" spans="1:16" ht="60" x14ac:dyDescent="0.25">
      <c r="A8068" s="19">
        <v>43983</v>
      </c>
      <c r="B8068" s="19">
        <v>43983</v>
      </c>
      <c r="C8068" s="93">
        <v>2020</v>
      </c>
      <c r="D8068" s="82" t="s">
        <v>115</v>
      </c>
      <c r="E8068" s="82" t="s">
        <v>116</v>
      </c>
      <c r="F8068" s="36" t="s">
        <v>62</v>
      </c>
      <c r="G8068" s="82" t="s">
        <v>10767</v>
      </c>
      <c r="H8068" s="82" t="s">
        <v>10768</v>
      </c>
      <c r="I8068" s="83">
        <v>0</v>
      </c>
      <c r="J8068" s="21">
        <v>8</v>
      </c>
      <c r="K8068" s="83">
        <v>0</v>
      </c>
      <c r="L8068" s="83">
        <v>0</v>
      </c>
      <c r="M8068" s="83">
        <v>0</v>
      </c>
      <c r="N8068" s="25">
        <v>0</v>
      </c>
      <c r="O8068" s="32">
        <v>8.7265200000000001E-2</v>
      </c>
      <c r="P8068" s="82" t="s">
        <v>99</v>
      </c>
    </row>
    <row r="8069" spans="1:16" ht="84" x14ac:dyDescent="0.25">
      <c r="A8069" s="19">
        <v>43986</v>
      </c>
      <c r="B8069" s="19">
        <v>43986</v>
      </c>
      <c r="C8069" s="93">
        <v>2020</v>
      </c>
      <c r="D8069" s="82" t="s">
        <v>115</v>
      </c>
      <c r="E8069" s="82" t="s">
        <v>116</v>
      </c>
      <c r="F8069" s="36" t="s">
        <v>19</v>
      </c>
      <c r="G8069" s="82" t="s">
        <v>10769</v>
      </c>
      <c r="H8069" s="82" t="s">
        <v>10770</v>
      </c>
      <c r="I8069" s="83">
        <v>0</v>
      </c>
      <c r="J8069" s="21">
        <v>17</v>
      </c>
      <c r="K8069" s="83">
        <v>0</v>
      </c>
      <c r="L8069" s="83">
        <v>0</v>
      </c>
      <c r="M8069" s="83">
        <v>0</v>
      </c>
      <c r="N8069" s="25">
        <v>0</v>
      </c>
      <c r="O8069" s="32">
        <v>9.2710199999999993E-2</v>
      </c>
      <c r="P8069" s="82" t="s">
        <v>99</v>
      </c>
    </row>
    <row r="8070" spans="1:16" ht="84" x14ac:dyDescent="0.25">
      <c r="A8070" s="19">
        <v>43987</v>
      </c>
      <c r="B8070" s="19">
        <v>43987</v>
      </c>
      <c r="C8070" s="93">
        <v>2020</v>
      </c>
      <c r="D8070" s="82" t="s">
        <v>115</v>
      </c>
      <c r="E8070" s="82" t="s">
        <v>116</v>
      </c>
      <c r="F8070" s="36" t="s">
        <v>19</v>
      </c>
      <c r="G8070" s="82" t="s">
        <v>1841</v>
      </c>
      <c r="H8070" s="82" t="s">
        <v>10771</v>
      </c>
      <c r="I8070" s="83">
        <v>5</v>
      </c>
      <c r="J8070" s="21">
        <v>5</v>
      </c>
      <c r="K8070" s="83">
        <v>0</v>
      </c>
      <c r="L8070" s="83">
        <v>0</v>
      </c>
      <c r="M8070" s="83">
        <v>0</v>
      </c>
      <c r="N8070" s="25">
        <v>0</v>
      </c>
      <c r="O8070" s="32">
        <v>5.432873278379283</v>
      </c>
      <c r="P8070" s="82" t="s">
        <v>99</v>
      </c>
    </row>
    <row r="8071" spans="1:16" ht="60" x14ac:dyDescent="0.25">
      <c r="A8071" s="19">
        <v>43988</v>
      </c>
      <c r="B8071" s="19">
        <v>43988</v>
      </c>
      <c r="C8071" s="93">
        <v>2020</v>
      </c>
      <c r="D8071" s="82" t="s">
        <v>104</v>
      </c>
      <c r="E8071" s="82" t="s">
        <v>276</v>
      </c>
      <c r="F8071" s="36" t="s">
        <v>165</v>
      </c>
      <c r="G8071" s="82" t="s">
        <v>8866</v>
      </c>
      <c r="H8071" s="82" t="s">
        <v>10772</v>
      </c>
      <c r="I8071" s="83">
        <v>0</v>
      </c>
      <c r="J8071" s="21">
        <v>22</v>
      </c>
      <c r="K8071" s="83">
        <v>0</v>
      </c>
      <c r="L8071" s="83">
        <v>0</v>
      </c>
      <c r="M8071" s="83">
        <v>0</v>
      </c>
      <c r="N8071" s="25">
        <v>0</v>
      </c>
      <c r="O8071" s="32">
        <v>1.2127500000000001E-3</v>
      </c>
      <c r="P8071" s="82" t="s">
        <v>99</v>
      </c>
    </row>
    <row r="8072" spans="1:16" ht="72" x14ac:dyDescent="0.25">
      <c r="A8072" s="19">
        <v>43991</v>
      </c>
      <c r="B8072" s="19">
        <v>43991</v>
      </c>
      <c r="C8072" s="93">
        <v>2020</v>
      </c>
      <c r="D8072" s="82" t="s">
        <v>13</v>
      </c>
      <c r="E8072" s="82" t="s">
        <v>112</v>
      </c>
      <c r="F8072" s="82" t="s">
        <v>28</v>
      </c>
      <c r="G8072" s="82" t="s">
        <v>698</v>
      </c>
      <c r="H8072" s="82" t="s">
        <v>10773</v>
      </c>
      <c r="I8072" s="83">
        <v>0</v>
      </c>
      <c r="J8072" s="21">
        <v>360</v>
      </c>
      <c r="K8072" s="83">
        <v>7</v>
      </c>
      <c r="L8072" s="83">
        <v>0</v>
      </c>
      <c r="M8072" s="83">
        <v>0</v>
      </c>
      <c r="N8072" s="25">
        <v>0</v>
      </c>
      <c r="O8072" s="32">
        <v>8.4892500000000003E-3</v>
      </c>
      <c r="P8072" s="82" t="s">
        <v>99</v>
      </c>
    </row>
    <row r="8073" spans="1:16" ht="96" x14ac:dyDescent="0.25">
      <c r="A8073" s="19">
        <v>43992</v>
      </c>
      <c r="B8073" s="19">
        <v>43992</v>
      </c>
      <c r="C8073" s="93">
        <v>2020</v>
      </c>
      <c r="D8073" s="82" t="s">
        <v>13</v>
      </c>
      <c r="E8073" s="82" t="s">
        <v>112</v>
      </c>
      <c r="F8073" s="36" t="s">
        <v>55</v>
      </c>
      <c r="G8073" s="82" t="s">
        <v>8593</v>
      </c>
      <c r="H8073" s="82" t="s">
        <v>10774</v>
      </c>
      <c r="I8073" s="83">
        <v>0</v>
      </c>
      <c r="J8073" s="21">
        <v>26</v>
      </c>
      <c r="K8073" s="83">
        <v>0</v>
      </c>
      <c r="L8073" s="83">
        <v>0</v>
      </c>
      <c r="M8073" s="83">
        <v>0</v>
      </c>
      <c r="N8073" s="25">
        <v>0</v>
      </c>
      <c r="O8073" s="32">
        <v>0.2260576</v>
      </c>
      <c r="P8073" s="82" t="s">
        <v>99</v>
      </c>
    </row>
    <row r="8074" spans="1:16" ht="240" x14ac:dyDescent="0.25">
      <c r="A8074" s="19">
        <v>43993</v>
      </c>
      <c r="B8074" s="19">
        <v>43993</v>
      </c>
      <c r="C8074" s="93">
        <v>2020</v>
      </c>
      <c r="D8074" s="82" t="s">
        <v>34</v>
      </c>
      <c r="E8074" s="82" t="s">
        <v>35</v>
      </c>
      <c r="F8074" s="36" t="s">
        <v>162</v>
      </c>
      <c r="G8074" s="82" t="s">
        <v>10775</v>
      </c>
      <c r="H8074" s="82" t="s">
        <v>10776</v>
      </c>
      <c r="I8074" s="83">
        <v>1</v>
      </c>
      <c r="J8074" s="21">
        <v>3888</v>
      </c>
      <c r="K8074" s="83">
        <v>1</v>
      </c>
      <c r="L8074" s="83">
        <v>0</v>
      </c>
      <c r="M8074" s="83">
        <v>0</v>
      </c>
      <c r="N8074" s="25">
        <v>0</v>
      </c>
      <c r="O8074" s="32">
        <v>2.0547361019999997</v>
      </c>
      <c r="P8074" s="82" t="s">
        <v>4834</v>
      </c>
    </row>
    <row r="8075" spans="1:16" x14ac:dyDescent="0.25">
      <c r="A8075" s="19">
        <v>43993</v>
      </c>
      <c r="B8075" s="19">
        <v>43993</v>
      </c>
      <c r="C8075" s="93">
        <v>2020</v>
      </c>
      <c r="D8075" s="82" t="s">
        <v>34</v>
      </c>
      <c r="E8075" s="82" t="s">
        <v>35</v>
      </c>
      <c r="F8075" s="36" t="s">
        <v>92</v>
      </c>
      <c r="G8075" s="82" t="s">
        <v>16</v>
      </c>
      <c r="H8075" s="82" t="s">
        <v>10777</v>
      </c>
      <c r="I8075" s="83">
        <v>0</v>
      </c>
      <c r="J8075" s="21">
        <v>26125</v>
      </c>
      <c r="K8075" s="83">
        <v>0</v>
      </c>
      <c r="L8075" s="83">
        <v>0</v>
      </c>
      <c r="M8075" s="83">
        <v>0</v>
      </c>
      <c r="N8075" s="25">
        <v>0</v>
      </c>
      <c r="O8075" s="32">
        <v>1.628385</v>
      </c>
      <c r="P8075" s="82" t="s">
        <v>4834</v>
      </c>
    </row>
    <row r="8076" spans="1:16" ht="48" x14ac:dyDescent="0.25">
      <c r="A8076" s="19">
        <v>44000</v>
      </c>
      <c r="B8076" s="19">
        <v>44000</v>
      </c>
      <c r="C8076" s="93">
        <v>2020</v>
      </c>
      <c r="D8076" s="53" t="s">
        <v>13</v>
      </c>
      <c r="E8076" s="82" t="s">
        <v>112</v>
      </c>
      <c r="F8076" s="82" t="s">
        <v>28</v>
      </c>
      <c r="G8076" s="53" t="s">
        <v>698</v>
      </c>
      <c r="H8076" s="11" t="s">
        <v>10778</v>
      </c>
      <c r="I8076" s="83">
        <v>0</v>
      </c>
      <c r="J8076" s="21">
        <v>40</v>
      </c>
      <c r="K8076" s="83">
        <v>3</v>
      </c>
      <c r="L8076" s="83">
        <v>0</v>
      </c>
      <c r="M8076" s="83">
        <v>0</v>
      </c>
      <c r="N8076" s="25">
        <v>0</v>
      </c>
      <c r="O8076" s="32">
        <v>1.6968105000000004E-2</v>
      </c>
      <c r="P8076" s="82" t="s">
        <v>99</v>
      </c>
    </row>
    <row r="8077" spans="1:16" ht="72" x14ac:dyDescent="0.25">
      <c r="A8077" s="19">
        <v>44000</v>
      </c>
      <c r="B8077" s="19">
        <v>44000</v>
      </c>
      <c r="C8077" s="93">
        <v>2020</v>
      </c>
      <c r="D8077" s="82" t="s">
        <v>115</v>
      </c>
      <c r="E8077" s="82" t="s">
        <v>116</v>
      </c>
      <c r="F8077" s="36" t="s">
        <v>51</v>
      </c>
      <c r="G8077" s="82" t="s">
        <v>468</v>
      </c>
      <c r="H8077" s="82" t="s">
        <v>10779</v>
      </c>
      <c r="I8077" s="83">
        <v>0</v>
      </c>
      <c r="J8077" s="21">
        <v>0</v>
      </c>
      <c r="K8077" s="83">
        <v>0</v>
      </c>
      <c r="L8077" s="83">
        <v>0</v>
      </c>
      <c r="M8077" s="83">
        <v>0</v>
      </c>
      <c r="N8077" s="25">
        <v>0</v>
      </c>
      <c r="O8077" s="32">
        <v>0.20054287000000001</v>
      </c>
      <c r="P8077" s="82" t="s">
        <v>99</v>
      </c>
    </row>
    <row r="8078" spans="1:16" ht="108" x14ac:dyDescent="0.25">
      <c r="A8078" s="19">
        <v>44002</v>
      </c>
      <c r="B8078" s="19">
        <v>44002</v>
      </c>
      <c r="C8078" s="93">
        <v>2020</v>
      </c>
      <c r="D8078" s="82" t="s">
        <v>115</v>
      </c>
      <c r="E8078" s="82" t="s">
        <v>350</v>
      </c>
      <c r="F8078" s="82" t="s">
        <v>55</v>
      </c>
      <c r="G8078" s="82" t="s">
        <v>8593</v>
      </c>
      <c r="H8078" s="82" t="s">
        <v>10780</v>
      </c>
      <c r="I8078" s="83">
        <v>0</v>
      </c>
      <c r="J8078" s="21">
        <v>0</v>
      </c>
      <c r="K8078" s="83">
        <v>0</v>
      </c>
      <c r="L8078" s="83">
        <v>0</v>
      </c>
      <c r="M8078" s="83">
        <v>0</v>
      </c>
      <c r="N8078" s="25">
        <v>0</v>
      </c>
      <c r="O8078" s="32">
        <v>4.1899880000000007E-2</v>
      </c>
      <c r="P8078" s="82" t="s">
        <v>99</v>
      </c>
    </row>
    <row r="8079" spans="1:16" ht="108" x14ac:dyDescent="0.25">
      <c r="A8079" s="19">
        <v>44003</v>
      </c>
      <c r="B8079" s="19">
        <v>44003</v>
      </c>
      <c r="C8079" s="93">
        <v>2020</v>
      </c>
      <c r="D8079" s="82" t="s">
        <v>13</v>
      </c>
      <c r="E8079" s="82" t="s">
        <v>112</v>
      </c>
      <c r="F8079" s="36" t="s">
        <v>165</v>
      </c>
      <c r="G8079" s="82" t="s">
        <v>4272</v>
      </c>
      <c r="H8079" s="82" t="s">
        <v>10781</v>
      </c>
      <c r="I8079" s="83">
        <v>0</v>
      </c>
      <c r="J8079" s="21">
        <v>40</v>
      </c>
      <c r="K8079" s="83">
        <v>1</v>
      </c>
      <c r="L8079" s="83">
        <v>0</v>
      </c>
      <c r="M8079" s="83">
        <v>0</v>
      </c>
      <c r="N8079" s="25">
        <v>0</v>
      </c>
      <c r="O8079" s="32">
        <v>5.6560350000000011E-3</v>
      </c>
      <c r="P8079" s="82" t="s">
        <v>99</v>
      </c>
    </row>
    <row r="8080" spans="1:16" ht="72" x14ac:dyDescent="0.25">
      <c r="A8080" s="19">
        <v>44004</v>
      </c>
      <c r="B8080" s="19">
        <v>44004</v>
      </c>
      <c r="C8080" s="93">
        <v>2020</v>
      </c>
      <c r="D8080" s="82" t="s">
        <v>115</v>
      </c>
      <c r="E8080" s="82" t="s">
        <v>116</v>
      </c>
      <c r="F8080" s="82" t="s">
        <v>51</v>
      </c>
      <c r="G8080" s="82" t="s">
        <v>1220</v>
      </c>
      <c r="H8080" s="82" t="s">
        <v>10782</v>
      </c>
      <c r="I8080" s="83">
        <v>2</v>
      </c>
      <c r="J8080" s="21">
        <v>16</v>
      </c>
      <c r="K8080" s="83">
        <v>0</v>
      </c>
      <c r="L8080" s="83">
        <v>0</v>
      </c>
      <c r="M8080" s="83">
        <v>0</v>
      </c>
      <c r="N8080" s="25">
        <v>0</v>
      </c>
      <c r="O8080" s="32">
        <v>0.96078602220930232</v>
      </c>
      <c r="P8080" s="82" t="s">
        <v>99</v>
      </c>
    </row>
    <row r="8081" spans="1:16" ht="72" x14ac:dyDescent="0.25">
      <c r="A8081" s="19">
        <v>44004</v>
      </c>
      <c r="B8081" s="19">
        <v>44005</v>
      </c>
      <c r="C8081" s="93">
        <v>2020</v>
      </c>
      <c r="D8081" s="82" t="s">
        <v>115</v>
      </c>
      <c r="E8081" s="82" t="s">
        <v>116</v>
      </c>
      <c r="F8081" s="82" t="s">
        <v>21</v>
      </c>
      <c r="G8081" s="82" t="s">
        <v>10783</v>
      </c>
      <c r="H8081" s="82" t="s">
        <v>10784</v>
      </c>
      <c r="I8081" s="83">
        <v>6</v>
      </c>
      <c r="J8081" s="21">
        <v>6</v>
      </c>
      <c r="K8081" s="83">
        <v>0</v>
      </c>
      <c r="L8081" s="83">
        <v>0</v>
      </c>
      <c r="M8081" s="83">
        <v>0</v>
      </c>
      <c r="N8081" s="25">
        <v>0</v>
      </c>
      <c r="O8081" s="32">
        <v>5.432873278379283</v>
      </c>
      <c r="P8081" s="82" t="s">
        <v>99</v>
      </c>
    </row>
    <row r="8082" spans="1:16" ht="409.5" x14ac:dyDescent="0.25">
      <c r="A8082" s="19">
        <v>44005</v>
      </c>
      <c r="B8082" s="19">
        <v>44005</v>
      </c>
      <c r="C8082" s="93">
        <v>2020</v>
      </c>
      <c r="D8082" s="82" t="s">
        <v>104</v>
      </c>
      <c r="E8082" s="82" t="s">
        <v>142</v>
      </c>
      <c r="F8082" s="36" t="s">
        <v>92</v>
      </c>
      <c r="G8082" s="82" t="s">
        <v>10785</v>
      </c>
      <c r="H8082" s="82" t="s">
        <v>10786</v>
      </c>
      <c r="I8082" s="83">
        <v>7</v>
      </c>
      <c r="J8082" s="21">
        <v>7160</v>
      </c>
      <c r="K8082" s="83">
        <v>2072</v>
      </c>
      <c r="L8082" s="83">
        <v>59</v>
      </c>
      <c r="M8082" s="83">
        <v>19</v>
      </c>
      <c r="N8082" s="25">
        <v>0</v>
      </c>
      <c r="O8082" s="32">
        <v>2227.8411994472999</v>
      </c>
      <c r="P8082" s="82" t="s">
        <v>4834</v>
      </c>
    </row>
    <row r="8083" spans="1:16" ht="192" x14ac:dyDescent="0.25">
      <c r="A8083" s="19">
        <v>44005</v>
      </c>
      <c r="B8083" s="19">
        <v>44005</v>
      </c>
      <c r="C8083" s="93">
        <v>2020</v>
      </c>
      <c r="D8083" s="82" t="s">
        <v>104</v>
      </c>
      <c r="E8083" s="82" t="s">
        <v>142</v>
      </c>
      <c r="F8083" s="82" t="s">
        <v>165</v>
      </c>
      <c r="G8083" s="82" t="s">
        <v>10787</v>
      </c>
      <c r="H8083" s="82" t="s">
        <v>10788</v>
      </c>
      <c r="I8083" s="83">
        <v>0</v>
      </c>
      <c r="J8083" s="21">
        <v>160</v>
      </c>
      <c r="K8083" s="83">
        <v>33</v>
      </c>
      <c r="L8083" s="83">
        <v>0</v>
      </c>
      <c r="M8083" s="83">
        <v>0</v>
      </c>
      <c r="N8083" s="25">
        <v>0</v>
      </c>
      <c r="O8083" s="32">
        <v>0.17740800000000001</v>
      </c>
      <c r="P8083" s="82" t="s">
        <v>99</v>
      </c>
    </row>
    <row r="8084" spans="1:16" ht="72" x14ac:dyDescent="0.25">
      <c r="A8084" s="19">
        <v>44006</v>
      </c>
      <c r="B8084" s="19">
        <v>44006</v>
      </c>
      <c r="C8084" s="93">
        <v>2020</v>
      </c>
      <c r="D8084" s="82" t="s">
        <v>13</v>
      </c>
      <c r="E8084" s="82" t="s">
        <v>125</v>
      </c>
      <c r="F8084" s="82" t="s">
        <v>26</v>
      </c>
      <c r="G8084" s="82" t="s">
        <v>237</v>
      </c>
      <c r="H8084" s="82" t="s">
        <v>10789</v>
      </c>
      <c r="I8084" s="83">
        <v>0</v>
      </c>
      <c r="J8084" s="21">
        <v>10</v>
      </c>
      <c r="K8084" s="83">
        <v>1</v>
      </c>
      <c r="L8084" s="83">
        <v>0</v>
      </c>
      <c r="M8084" s="83">
        <v>0</v>
      </c>
      <c r="N8084" s="25">
        <v>0</v>
      </c>
      <c r="O8084" s="32">
        <v>1.6546035000000004E-2</v>
      </c>
      <c r="P8084" s="82" t="s">
        <v>99</v>
      </c>
    </row>
    <row r="8085" spans="1:16" ht="60" x14ac:dyDescent="0.25">
      <c r="A8085" s="19">
        <v>44006</v>
      </c>
      <c r="B8085" s="19">
        <v>44006</v>
      </c>
      <c r="C8085" s="93">
        <v>2020</v>
      </c>
      <c r="D8085" s="82" t="s">
        <v>115</v>
      </c>
      <c r="E8085" s="82" t="s">
        <v>116</v>
      </c>
      <c r="F8085" s="36" t="s">
        <v>165</v>
      </c>
      <c r="G8085" s="82" t="s">
        <v>3544</v>
      </c>
      <c r="H8085" s="82" t="s">
        <v>10790</v>
      </c>
      <c r="I8085" s="83">
        <v>0</v>
      </c>
      <c r="J8085" s="21">
        <v>5</v>
      </c>
      <c r="K8085" s="83">
        <v>0</v>
      </c>
      <c r="L8085" s="83">
        <v>0</v>
      </c>
      <c r="M8085" s="83">
        <v>0</v>
      </c>
      <c r="N8085" s="25">
        <v>0</v>
      </c>
      <c r="O8085" s="32">
        <v>0.20143237220930232</v>
      </c>
      <c r="P8085" s="82" t="s">
        <v>99</v>
      </c>
    </row>
    <row r="8086" spans="1:16" ht="144" x14ac:dyDescent="0.25">
      <c r="A8086" s="19">
        <v>44006</v>
      </c>
      <c r="B8086" s="19">
        <v>44007</v>
      </c>
      <c r="C8086" s="93">
        <v>2020</v>
      </c>
      <c r="D8086" s="82" t="s">
        <v>34</v>
      </c>
      <c r="E8086" s="82" t="s">
        <v>35</v>
      </c>
      <c r="F8086" s="82" t="s">
        <v>69</v>
      </c>
      <c r="G8086" s="82" t="s">
        <v>1176</v>
      </c>
      <c r="H8086" s="82" t="s">
        <v>10791</v>
      </c>
      <c r="I8086" s="83">
        <v>0</v>
      </c>
      <c r="J8086" s="21">
        <v>94</v>
      </c>
      <c r="K8086" s="83">
        <v>20</v>
      </c>
      <c r="L8086" s="83">
        <v>0</v>
      </c>
      <c r="M8086" s="83">
        <v>0</v>
      </c>
      <c r="N8086" s="25">
        <v>0</v>
      </c>
      <c r="O8086" s="32">
        <v>1.1858550000000001</v>
      </c>
      <c r="P8086" s="82" t="s">
        <v>99</v>
      </c>
    </row>
    <row r="8087" spans="1:16" x14ac:dyDescent="0.25">
      <c r="A8087" s="19">
        <v>44006</v>
      </c>
      <c r="B8087" s="19">
        <v>44007</v>
      </c>
      <c r="C8087" s="93">
        <v>2020</v>
      </c>
      <c r="D8087" s="82" t="s">
        <v>34</v>
      </c>
      <c r="E8087" s="82" t="s">
        <v>35</v>
      </c>
      <c r="F8087" s="36" t="s">
        <v>36</v>
      </c>
      <c r="G8087" s="82" t="s">
        <v>16</v>
      </c>
      <c r="H8087" s="82" t="s">
        <v>10792</v>
      </c>
      <c r="I8087" s="83">
        <v>0</v>
      </c>
      <c r="J8087" s="21">
        <v>1222</v>
      </c>
      <c r="K8087" s="83">
        <v>0</v>
      </c>
      <c r="L8087" s="83">
        <v>0</v>
      </c>
      <c r="M8087" s="83">
        <v>0</v>
      </c>
      <c r="N8087" s="25">
        <v>0</v>
      </c>
      <c r="O8087" s="32">
        <v>0.52976642399999996</v>
      </c>
      <c r="P8087" s="82" t="s">
        <v>4834</v>
      </c>
    </row>
    <row r="8088" spans="1:16" x14ac:dyDescent="0.25">
      <c r="A8088" s="19">
        <v>44006</v>
      </c>
      <c r="B8088" s="19">
        <v>44006</v>
      </c>
      <c r="C8088" s="93">
        <v>2020</v>
      </c>
      <c r="D8088" s="53" t="s">
        <v>34</v>
      </c>
      <c r="E8088" s="82" t="s">
        <v>35</v>
      </c>
      <c r="F8088" s="36" t="s">
        <v>162</v>
      </c>
      <c r="G8088" s="53" t="s">
        <v>16</v>
      </c>
      <c r="H8088" s="11" t="s">
        <v>10793</v>
      </c>
      <c r="I8088" s="83">
        <v>0</v>
      </c>
      <c r="J8088" s="21">
        <v>6960</v>
      </c>
      <c r="K8088" s="83">
        <v>0</v>
      </c>
      <c r="L8088" s="83">
        <v>0</v>
      </c>
      <c r="M8088" s="83">
        <v>0</v>
      </c>
      <c r="N8088" s="25">
        <v>0</v>
      </c>
      <c r="O8088" s="32">
        <v>5.4834650080000005</v>
      </c>
      <c r="P8088" s="82" t="s">
        <v>4834</v>
      </c>
    </row>
    <row r="8089" spans="1:16" ht="72" x14ac:dyDescent="0.25">
      <c r="A8089" s="19">
        <v>44007</v>
      </c>
      <c r="B8089" s="19">
        <v>44007</v>
      </c>
      <c r="C8089" s="93">
        <v>2020</v>
      </c>
      <c r="D8089" s="53" t="s">
        <v>115</v>
      </c>
      <c r="E8089" s="82" t="s">
        <v>116</v>
      </c>
      <c r="F8089" s="36" t="s">
        <v>28</v>
      </c>
      <c r="G8089" s="53" t="s">
        <v>698</v>
      </c>
      <c r="H8089" s="82" t="s">
        <v>10794</v>
      </c>
      <c r="I8089" s="83">
        <v>6</v>
      </c>
      <c r="J8089" s="21">
        <v>10</v>
      </c>
      <c r="K8089" s="83">
        <v>0</v>
      </c>
      <c r="L8089" s="83">
        <v>0</v>
      </c>
      <c r="M8089" s="83">
        <v>0</v>
      </c>
      <c r="N8089" s="25">
        <v>0</v>
      </c>
      <c r="O8089" s="32">
        <v>0.20272087000000003</v>
      </c>
      <c r="P8089" s="82" t="s">
        <v>99</v>
      </c>
    </row>
    <row r="8090" spans="1:16" ht="84" x14ac:dyDescent="0.25">
      <c r="A8090" s="19">
        <v>44007</v>
      </c>
      <c r="B8090" s="19">
        <v>44007</v>
      </c>
      <c r="C8090" s="93">
        <v>2020</v>
      </c>
      <c r="D8090" s="82" t="s">
        <v>34</v>
      </c>
      <c r="E8090" s="82" t="s">
        <v>35</v>
      </c>
      <c r="F8090" s="36" t="s">
        <v>62</v>
      </c>
      <c r="G8090" s="82" t="s">
        <v>8512</v>
      </c>
      <c r="H8090" s="82" t="s">
        <v>10795</v>
      </c>
      <c r="I8090" s="83">
        <v>4</v>
      </c>
      <c r="J8090" s="21">
        <v>6</v>
      </c>
      <c r="K8090" s="83">
        <v>0</v>
      </c>
      <c r="L8090" s="83">
        <v>0</v>
      </c>
      <c r="M8090" s="83">
        <v>0</v>
      </c>
      <c r="N8090" s="25">
        <v>0</v>
      </c>
      <c r="O8090" s="32">
        <v>0.19836487000000003</v>
      </c>
      <c r="P8090" s="82" t="s">
        <v>99</v>
      </c>
    </row>
    <row r="8091" spans="1:16" ht="96" x14ac:dyDescent="0.25">
      <c r="A8091" s="19">
        <v>44007</v>
      </c>
      <c r="B8091" s="19">
        <v>44008</v>
      </c>
      <c r="C8091" s="93">
        <v>2020</v>
      </c>
      <c r="D8091" s="82" t="s">
        <v>115</v>
      </c>
      <c r="E8091" s="82" t="s">
        <v>116</v>
      </c>
      <c r="F8091" s="36" t="s">
        <v>55</v>
      </c>
      <c r="G8091" s="82" t="s">
        <v>1039</v>
      </c>
      <c r="H8091" s="82" t="s">
        <v>10796</v>
      </c>
      <c r="I8091" s="83">
        <v>0</v>
      </c>
      <c r="J8091" s="21">
        <v>7</v>
      </c>
      <c r="K8091" s="83">
        <v>0</v>
      </c>
      <c r="L8091" s="83">
        <v>0</v>
      </c>
      <c r="M8091" s="83">
        <v>0</v>
      </c>
      <c r="N8091" s="25">
        <v>0</v>
      </c>
      <c r="O8091" s="32">
        <v>0.20598787000000002</v>
      </c>
      <c r="P8091" s="82" t="s">
        <v>99</v>
      </c>
    </row>
    <row r="8092" spans="1:16" ht="108" x14ac:dyDescent="0.25">
      <c r="A8092" s="19">
        <v>44008</v>
      </c>
      <c r="B8092" s="19">
        <v>44009</v>
      </c>
      <c r="C8092" s="93">
        <v>2020</v>
      </c>
      <c r="D8092" s="82" t="s">
        <v>13</v>
      </c>
      <c r="E8092" s="82" t="s">
        <v>125</v>
      </c>
      <c r="F8092" s="36" t="s">
        <v>26</v>
      </c>
      <c r="G8092" s="82" t="s">
        <v>237</v>
      </c>
      <c r="H8092" s="82" t="s">
        <v>10797</v>
      </c>
      <c r="I8092" s="83">
        <v>0</v>
      </c>
      <c r="J8092" s="21">
        <v>15</v>
      </c>
      <c r="K8092" s="83">
        <v>4</v>
      </c>
      <c r="L8092" s="83">
        <v>0</v>
      </c>
      <c r="M8092" s="83">
        <v>0</v>
      </c>
      <c r="N8092" s="25">
        <v>0</v>
      </c>
      <c r="O8092" s="32">
        <v>4.8510000000000003E-3</v>
      </c>
      <c r="P8092" s="82" t="s">
        <v>99</v>
      </c>
    </row>
    <row r="8093" spans="1:16" ht="96" x14ac:dyDescent="0.25">
      <c r="A8093" s="19">
        <v>44013</v>
      </c>
      <c r="B8093" s="19">
        <v>44013</v>
      </c>
      <c r="C8093" s="93">
        <v>2020</v>
      </c>
      <c r="D8093" s="82" t="s">
        <v>34</v>
      </c>
      <c r="E8093" s="82" t="s">
        <v>35</v>
      </c>
      <c r="F8093" s="36" t="s">
        <v>55</v>
      </c>
      <c r="G8093" s="82" t="s">
        <v>1311</v>
      </c>
      <c r="H8093" s="82" t="s">
        <v>10798</v>
      </c>
      <c r="I8093" s="83">
        <v>0</v>
      </c>
      <c r="J8093" s="21">
        <v>336</v>
      </c>
      <c r="K8093" s="83">
        <v>84</v>
      </c>
      <c r="L8093" s="83">
        <v>0</v>
      </c>
      <c r="M8093" s="83">
        <v>0</v>
      </c>
      <c r="N8093" s="25">
        <v>0</v>
      </c>
      <c r="O8093" s="32">
        <v>0.45733380000000007</v>
      </c>
      <c r="P8093" s="82" t="s">
        <v>99</v>
      </c>
    </row>
    <row r="8094" spans="1:16" ht="72" x14ac:dyDescent="0.25">
      <c r="A8094" s="19">
        <v>44013</v>
      </c>
      <c r="B8094" s="19">
        <v>44013</v>
      </c>
      <c r="C8094" s="93">
        <v>2020</v>
      </c>
      <c r="D8094" s="82" t="s">
        <v>34</v>
      </c>
      <c r="E8094" s="82" t="s">
        <v>35</v>
      </c>
      <c r="F8094" s="36" t="s">
        <v>155</v>
      </c>
      <c r="G8094" s="82" t="s">
        <v>10799</v>
      </c>
      <c r="H8094" s="82" t="s">
        <v>10800</v>
      </c>
      <c r="I8094" s="83">
        <v>0</v>
      </c>
      <c r="J8094" s="21">
        <v>170</v>
      </c>
      <c r="K8094" s="83">
        <v>42</v>
      </c>
      <c r="L8094" s="83">
        <v>0</v>
      </c>
      <c r="M8094" s="83">
        <v>0</v>
      </c>
      <c r="N8094" s="25">
        <v>0</v>
      </c>
      <c r="O8094" s="32">
        <v>0.63</v>
      </c>
      <c r="P8094" s="82" t="s">
        <v>99</v>
      </c>
    </row>
    <row r="8095" spans="1:16" ht="120" x14ac:dyDescent="0.25">
      <c r="A8095" s="19">
        <v>44014</v>
      </c>
      <c r="B8095" s="19">
        <v>44014</v>
      </c>
      <c r="C8095" s="93">
        <v>2020</v>
      </c>
      <c r="D8095" s="82" t="s">
        <v>115</v>
      </c>
      <c r="E8095" s="82" t="s">
        <v>116</v>
      </c>
      <c r="F8095" s="36" t="s">
        <v>36</v>
      </c>
      <c r="G8095" s="82" t="s">
        <v>2483</v>
      </c>
      <c r="H8095" s="82" t="s">
        <v>10801</v>
      </c>
      <c r="I8095" s="83">
        <v>0</v>
      </c>
      <c r="J8095" s="21">
        <v>10</v>
      </c>
      <c r="K8095" s="83">
        <v>0</v>
      </c>
      <c r="L8095" s="83">
        <v>0</v>
      </c>
      <c r="M8095" s="83">
        <v>0</v>
      </c>
      <c r="N8095" s="25">
        <v>0</v>
      </c>
      <c r="O8095" s="32">
        <v>8.0731200000000003E-2</v>
      </c>
      <c r="P8095" s="82" t="s">
        <v>99</v>
      </c>
    </row>
    <row r="8096" spans="1:16" ht="72" x14ac:dyDescent="0.25">
      <c r="A8096" s="19">
        <v>44014</v>
      </c>
      <c r="B8096" s="19">
        <v>44014</v>
      </c>
      <c r="C8096" s="93">
        <v>2020</v>
      </c>
      <c r="D8096" s="82" t="s">
        <v>34</v>
      </c>
      <c r="E8096" s="82" t="s">
        <v>35</v>
      </c>
      <c r="F8096" s="36" t="s">
        <v>57</v>
      </c>
      <c r="G8096" s="82" t="s">
        <v>235</v>
      </c>
      <c r="H8096" s="82" t="s">
        <v>10802</v>
      </c>
      <c r="I8096" s="83">
        <v>0</v>
      </c>
      <c r="J8096" s="21">
        <v>156</v>
      </c>
      <c r="K8096" s="83">
        <v>39</v>
      </c>
      <c r="L8096" s="83">
        <v>0</v>
      </c>
      <c r="M8096" s="83">
        <v>0</v>
      </c>
      <c r="N8096" s="25">
        <v>0</v>
      </c>
      <c r="O8096" s="32">
        <v>5.1740535000000004E-2</v>
      </c>
      <c r="P8096" s="82" t="s">
        <v>99</v>
      </c>
    </row>
    <row r="8097" spans="1:16" ht="96" x14ac:dyDescent="0.25">
      <c r="A8097" s="19">
        <v>44015</v>
      </c>
      <c r="B8097" s="19">
        <v>44015</v>
      </c>
      <c r="C8097" s="93">
        <v>2020</v>
      </c>
      <c r="D8097" s="82" t="s">
        <v>13</v>
      </c>
      <c r="E8097" s="82" t="s">
        <v>173</v>
      </c>
      <c r="F8097" s="36" t="s">
        <v>21</v>
      </c>
      <c r="G8097" s="82" t="s">
        <v>6178</v>
      </c>
      <c r="H8097" s="82" t="s">
        <v>10803</v>
      </c>
      <c r="I8097" s="83">
        <v>0</v>
      </c>
      <c r="J8097" s="21">
        <v>1</v>
      </c>
      <c r="K8097" s="83">
        <v>0</v>
      </c>
      <c r="L8097" s="83">
        <v>0</v>
      </c>
      <c r="M8097" s="83">
        <v>0</v>
      </c>
      <c r="N8097" s="25">
        <v>0</v>
      </c>
      <c r="O8097" s="32">
        <v>0.80124158588235295</v>
      </c>
      <c r="P8097" s="82" t="s">
        <v>99</v>
      </c>
    </row>
    <row r="8098" spans="1:16" ht="132" x14ac:dyDescent="0.25">
      <c r="A8098" s="19">
        <v>44015</v>
      </c>
      <c r="B8098" s="19">
        <v>44016</v>
      </c>
      <c r="C8098" s="93">
        <v>2020</v>
      </c>
      <c r="D8098" s="82" t="s">
        <v>13</v>
      </c>
      <c r="E8098" s="82" t="s">
        <v>112</v>
      </c>
      <c r="F8098" s="36" t="s">
        <v>55</v>
      </c>
      <c r="G8098" s="82" t="s">
        <v>2060</v>
      </c>
      <c r="H8098" s="82" t="s">
        <v>10804</v>
      </c>
      <c r="I8098" s="83">
        <v>0</v>
      </c>
      <c r="J8098" s="21">
        <v>24</v>
      </c>
      <c r="K8098" s="83">
        <v>0</v>
      </c>
      <c r="L8098" s="83">
        <v>0</v>
      </c>
      <c r="M8098" s="83">
        <v>0</v>
      </c>
      <c r="N8098" s="25">
        <v>0</v>
      </c>
      <c r="O8098" s="32">
        <v>5.1249999999999997E-2</v>
      </c>
      <c r="P8098" s="82" t="s">
        <v>99</v>
      </c>
    </row>
    <row r="8099" spans="1:16" ht="84" x14ac:dyDescent="0.25">
      <c r="A8099" s="19">
        <v>44018</v>
      </c>
      <c r="B8099" s="19">
        <v>44019</v>
      </c>
      <c r="C8099" s="93">
        <v>2020</v>
      </c>
      <c r="D8099" s="82" t="s">
        <v>34</v>
      </c>
      <c r="E8099" s="82" t="s">
        <v>333</v>
      </c>
      <c r="F8099" s="36" t="s">
        <v>24</v>
      </c>
      <c r="G8099" s="82" t="s">
        <v>10805</v>
      </c>
      <c r="H8099" s="82" t="s">
        <v>10806</v>
      </c>
      <c r="I8099" s="83">
        <v>0</v>
      </c>
      <c r="J8099" s="21">
        <v>4127</v>
      </c>
      <c r="K8099" s="83">
        <v>40</v>
      </c>
      <c r="L8099" s="83">
        <v>0</v>
      </c>
      <c r="M8099" s="83">
        <v>0</v>
      </c>
      <c r="N8099" s="25">
        <v>0</v>
      </c>
      <c r="O8099" s="32">
        <v>1.30890912</v>
      </c>
      <c r="P8099" s="82" t="s">
        <v>4834</v>
      </c>
    </row>
    <row r="8100" spans="1:16" ht="108" x14ac:dyDescent="0.25">
      <c r="A8100" s="19">
        <v>44019</v>
      </c>
      <c r="B8100" s="19">
        <v>44019</v>
      </c>
      <c r="C8100" s="93">
        <v>2020</v>
      </c>
      <c r="D8100" s="82" t="s">
        <v>34</v>
      </c>
      <c r="E8100" s="82" t="s">
        <v>35</v>
      </c>
      <c r="F8100" s="36" t="s">
        <v>26</v>
      </c>
      <c r="G8100" s="82" t="s">
        <v>10807</v>
      </c>
      <c r="H8100" s="82" t="s">
        <v>10808</v>
      </c>
      <c r="I8100" s="83">
        <v>0</v>
      </c>
      <c r="J8100" s="21">
        <v>35</v>
      </c>
      <c r="K8100" s="83">
        <v>14</v>
      </c>
      <c r="L8100" s="83">
        <v>0</v>
      </c>
      <c r="M8100" s="83">
        <v>0</v>
      </c>
      <c r="N8100" s="25">
        <v>0</v>
      </c>
      <c r="O8100" s="32">
        <v>0.28918449000000002</v>
      </c>
      <c r="P8100" s="82" t="s">
        <v>99</v>
      </c>
    </row>
    <row r="8101" spans="1:16" ht="48" x14ac:dyDescent="0.25">
      <c r="A8101" s="19">
        <v>44021</v>
      </c>
      <c r="B8101" s="19">
        <v>44021</v>
      </c>
      <c r="C8101" s="93">
        <v>2020</v>
      </c>
      <c r="D8101" s="82" t="s">
        <v>115</v>
      </c>
      <c r="E8101" s="82" t="s">
        <v>116</v>
      </c>
      <c r="F8101" s="36" t="s">
        <v>21</v>
      </c>
      <c r="G8101" s="82" t="s">
        <v>6161</v>
      </c>
      <c r="H8101" s="82" t="s">
        <v>10809</v>
      </c>
      <c r="I8101" s="83">
        <v>0</v>
      </c>
      <c r="J8101" s="21">
        <v>0</v>
      </c>
      <c r="K8101" s="83">
        <v>0</v>
      </c>
      <c r="L8101" s="83">
        <v>0</v>
      </c>
      <c r="M8101" s="83">
        <v>0</v>
      </c>
      <c r="N8101" s="25">
        <v>0</v>
      </c>
      <c r="O8101" s="32">
        <v>5.4372292783792826</v>
      </c>
      <c r="P8101" s="82" t="s">
        <v>99</v>
      </c>
    </row>
    <row r="8102" spans="1:16" ht="84" x14ac:dyDescent="0.25">
      <c r="A8102" s="19">
        <v>44021</v>
      </c>
      <c r="B8102" s="19">
        <v>44022</v>
      </c>
      <c r="C8102" s="93">
        <v>2020</v>
      </c>
      <c r="D8102" s="82" t="s">
        <v>115</v>
      </c>
      <c r="E8102" s="82" t="s">
        <v>116</v>
      </c>
      <c r="F8102" s="36" t="s">
        <v>51</v>
      </c>
      <c r="G8102" s="82" t="s">
        <v>373</v>
      </c>
      <c r="H8102" s="82" t="s">
        <v>10810</v>
      </c>
      <c r="I8102" s="83">
        <v>0</v>
      </c>
      <c r="J8102" s="21">
        <v>8</v>
      </c>
      <c r="K8102" s="83">
        <v>0</v>
      </c>
      <c r="L8102" s="83">
        <v>0</v>
      </c>
      <c r="M8102" s="83">
        <v>0</v>
      </c>
      <c r="N8102" s="25">
        <v>0</v>
      </c>
      <c r="O8102" s="32">
        <v>0.91712317220930228</v>
      </c>
      <c r="P8102" s="82" t="s">
        <v>99</v>
      </c>
    </row>
    <row r="8103" spans="1:16" ht="96" x14ac:dyDescent="0.25">
      <c r="A8103" s="19">
        <v>44022</v>
      </c>
      <c r="B8103" s="19">
        <v>44022</v>
      </c>
      <c r="C8103" s="93">
        <v>2020</v>
      </c>
      <c r="D8103" s="82" t="s">
        <v>115</v>
      </c>
      <c r="E8103" s="82" t="s">
        <v>116</v>
      </c>
      <c r="F8103" s="82" t="s">
        <v>69</v>
      </c>
      <c r="G8103" s="82" t="s">
        <v>2839</v>
      </c>
      <c r="H8103" s="82" t="s">
        <v>10811</v>
      </c>
      <c r="I8103" s="83">
        <v>0</v>
      </c>
      <c r="J8103" s="21">
        <v>3</v>
      </c>
      <c r="K8103" s="83">
        <v>0</v>
      </c>
      <c r="L8103" s="83">
        <v>0</v>
      </c>
      <c r="M8103" s="83">
        <v>0</v>
      </c>
      <c r="N8103" s="25">
        <v>0</v>
      </c>
      <c r="O8103" s="32">
        <v>5.4361402783792832</v>
      </c>
      <c r="P8103" s="82" t="s">
        <v>99</v>
      </c>
    </row>
    <row r="8104" spans="1:16" ht="84" x14ac:dyDescent="0.25">
      <c r="A8104" s="19">
        <v>44022</v>
      </c>
      <c r="B8104" s="19">
        <v>44022</v>
      </c>
      <c r="C8104" s="93">
        <v>2020</v>
      </c>
      <c r="D8104" s="82" t="s">
        <v>13</v>
      </c>
      <c r="E8104" s="82" t="s">
        <v>112</v>
      </c>
      <c r="F8104" s="36" t="s">
        <v>55</v>
      </c>
      <c r="G8104" s="82" t="s">
        <v>8593</v>
      </c>
      <c r="H8104" s="82" t="s">
        <v>10812</v>
      </c>
      <c r="I8104" s="83">
        <v>0</v>
      </c>
      <c r="J8104" s="21">
        <v>52</v>
      </c>
      <c r="K8104" s="83">
        <v>0</v>
      </c>
      <c r="L8104" s="83">
        <v>0</v>
      </c>
      <c r="M8104" s="83">
        <v>0</v>
      </c>
      <c r="N8104" s="25">
        <v>0</v>
      </c>
      <c r="O8104" s="32">
        <v>0</v>
      </c>
      <c r="P8104" s="82" t="s">
        <v>99</v>
      </c>
    </row>
    <row r="8105" spans="1:16" ht="72" x14ac:dyDescent="0.25">
      <c r="A8105" s="19">
        <v>44024</v>
      </c>
      <c r="B8105" s="19">
        <v>44024</v>
      </c>
      <c r="C8105" s="93">
        <v>2020</v>
      </c>
      <c r="D8105" s="82" t="s">
        <v>115</v>
      </c>
      <c r="E8105" s="82" t="s">
        <v>116</v>
      </c>
      <c r="F8105" s="36" t="s">
        <v>165</v>
      </c>
      <c r="G8105" s="82" t="s">
        <v>8866</v>
      </c>
      <c r="H8105" s="82" t="s">
        <v>10813</v>
      </c>
      <c r="I8105" s="83">
        <v>0</v>
      </c>
      <c r="J8105" s="21">
        <v>5</v>
      </c>
      <c r="K8105" s="83">
        <v>0</v>
      </c>
      <c r="L8105" s="83">
        <v>0</v>
      </c>
      <c r="M8105" s="83">
        <v>0</v>
      </c>
      <c r="N8105" s="25">
        <v>0</v>
      </c>
      <c r="O8105" s="32">
        <v>0.10056768699999999</v>
      </c>
      <c r="P8105" s="82" t="s">
        <v>99</v>
      </c>
    </row>
    <row r="8106" spans="1:16" ht="132" x14ac:dyDescent="0.25">
      <c r="A8106" s="19">
        <v>44024</v>
      </c>
      <c r="B8106" s="19">
        <v>44024</v>
      </c>
      <c r="C8106" s="93">
        <v>2020</v>
      </c>
      <c r="D8106" s="82" t="s">
        <v>34</v>
      </c>
      <c r="E8106" s="82" t="s">
        <v>35</v>
      </c>
      <c r="F8106" s="82" t="s">
        <v>92</v>
      </c>
      <c r="G8106" s="82" t="s">
        <v>10814</v>
      </c>
      <c r="H8106" s="82" t="s">
        <v>10815</v>
      </c>
      <c r="I8106" s="83">
        <v>2</v>
      </c>
      <c r="J8106" s="21">
        <v>861</v>
      </c>
      <c r="K8106" s="83">
        <v>33</v>
      </c>
      <c r="L8106" s="83">
        <v>0</v>
      </c>
      <c r="M8106" s="83">
        <v>0</v>
      </c>
      <c r="N8106" s="25">
        <v>0</v>
      </c>
      <c r="O8106" s="32">
        <v>2.8576199099999999</v>
      </c>
      <c r="P8106" s="82" t="s">
        <v>4834</v>
      </c>
    </row>
    <row r="8107" spans="1:16" ht="72" x14ac:dyDescent="0.25">
      <c r="A8107" s="19">
        <v>44024</v>
      </c>
      <c r="B8107" s="19">
        <v>44024</v>
      </c>
      <c r="C8107" s="93">
        <v>2020</v>
      </c>
      <c r="D8107" s="82" t="s">
        <v>34</v>
      </c>
      <c r="E8107" s="82" t="s">
        <v>35</v>
      </c>
      <c r="F8107" s="82" t="s">
        <v>77</v>
      </c>
      <c r="G8107" s="82" t="s">
        <v>2681</v>
      </c>
      <c r="H8107" s="82" t="s">
        <v>10816</v>
      </c>
      <c r="I8107" s="83">
        <v>1</v>
      </c>
      <c r="J8107" s="21">
        <v>13</v>
      </c>
      <c r="K8107" s="83">
        <v>3</v>
      </c>
      <c r="L8107" s="83">
        <v>0</v>
      </c>
      <c r="M8107" s="83">
        <v>0</v>
      </c>
      <c r="N8107" s="25">
        <v>0</v>
      </c>
      <c r="O8107" s="32">
        <v>1.3638249999999999E-2</v>
      </c>
      <c r="P8107" s="82" t="s">
        <v>99</v>
      </c>
    </row>
    <row r="8108" spans="1:16" ht="96" x14ac:dyDescent="0.25">
      <c r="A8108" s="19">
        <v>44025</v>
      </c>
      <c r="B8108" s="19">
        <v>44025</v>
      </c>
      <c r="C8108" s="93">
        <v>2020</v>
      </c>
      <c r="D8108" s="82" t="s">
        <v>104</v>
      </c>
      <c r="E8108" s="82" t="s">
        <v>276</v>
      </c>
      <c r="F8108" s="82" t="s">
        <v>92</v>
      </c>
      <c r="G8108" s="82" t="s">
        <v>8991</v>
      </c>
      <c r="H8108" s="82" t="s">
        <v>10817</v>
      </c>
      <c r="I8108" s="83">
        <v>2</v>
      </c>
      <c r="J8108" s="21">
        <v>886</v>
      </c>
      <c r="K8108" s="83">
        <v>5</v>
      </c>
      <c r="L8108" s="83">
        <v>0</v>
      </c>
      <c r="M8108" s="83">
        <v>0</v>
      </c>
      <c r="N8108" s="25">
        <v>0</v>
      </c>
      <c r="O8108" s="32">
        <v>9.639634513459999</v>
      </c>
      <c r="P8108" s="82" t="s">
        <v>4834</v>
      </c>
    </row>
    <row r="8109" spans="1:16" ht="60" x14ac:dyDescent="0.25">
      <c r="A8109" s="19">
        <v>44025</v>
      </c>
      <c r="B8109" s="19">
        <v>44025</v>
      </c>
      <c r="C8109" s="93">
        <v>2020</v>
      </c>
      <c r="D8109" s="82" t="s">
        <v>13</v>
      </c>
      <c r="E8109" s="82" t="s">
        <v>125</v>
      </c>
      <c r="F8109" s="82" t="s">
        <v>42</v>
      </c>
      <c r="G8109" s="82" t="s">
        <v>42</v>
      </c>
      <c r="H8109" s="82" t="s">
        <v>10818</v>
      </c>
      <c r="I8109" s="83">
        <v>0</v>
      </c>
      <c r="J8109" s="21">
        <v>0</v>
      </c>
      <c r="K8109" s="83">
        <v>3</v>
      </c>
      <c r="L8109" s="83">
        <v>0</v>
      </c>
      <c r="M8109" s="83">
        <v>0</v>
      </c>
      <c r="N8109" s="25">
        <v>0</v>
      </c>
      <c r="O8109" s="32">
        <v>1.6968105000000004E-2</v>
      </c>
      <c r="P8109" s="82" t="s">
        <v>99</v>
      </c>
    </row>
    <row r="8110" spans="1:16" ht="48" x14ac:dyDescent="0.25">
      <c r="A8110" s="19">
        <v>44025</v>
      </c>
      <c r="B8110" s="19">
        <v>44026</v>
      </c>
      <c r="C8110" s="93">
        <v>2020</v>
      </c>
      <c r="D8110" s="82" t="s">
        <v>34</v>
      </c>
      <c r="E8110" s="82" t="s">
        <v>35</v>
      </c>
      <c r="F8110" s="36" t="s">
        <v>36</v>
      </c>
      <c r="G8110" s="82" t="s">
        <v>777</v>
      </c>
      <c r="H8110" s="82" t="s">
        <v>10819</v>
      </c>
      <c r="I8110" s="83">
        <v>0</v>
      </c>
      <c r="J8110" s="21">
        <v>40</v>
      </c>
      <c r="K8110" s="83">
        <v>10</v>
      </c>
      <c r="L8110" s="83">
        <v>0</v>
      </c>
      <c r="M8110" s="83">
        <v>0</v>
      </c>
      <c r="N8110" s="25">
        <v>0</v>
      </c>
      <c r="O8110" s="32">
        <v>1.6362499999999999E-2</v>
      </c>
      <c r="P8110" s="82" t="s">
        <v>99</v>
      </c>
    </row>
    <row r="8111" spans="1:16" x14ac:dyDescent="0.25">
      <c r="A8111" s="19">
        <v>44026</v>
      </c>
      <c r="B8111" s="19">
        <v>44026</v>
      </c>
      <c r="C8111" s="93">
        <v>2020</v>
      </c>
      <c r="D8111" s="82" t="s">
        <v>34</v>
      </c>
      <c r="E8111" s="82" t="s">
        <v>333</v>
      </c>
      <c r="F8111" s="36" t="s">
        <v>32</v>
      </c>
      <c r="G8111" s="82" t="s">
        <v>16</v>
      </c>
      <c r="H8111" s="82" t="s">
        <v>10820</v>
      </c>
      <c r="I8111" s="83">
        <v>0</v>
      </c>
      <c r="J8111" s="21">
        <v>556</v>
      </c>
      <c r="K8111" s="83">
        <v>0</v>
      </c>
      <c r="L8111" s="83">
        <v>0</v>
      </c>
      <c r="M8111" s="83">
        <v>0</v>
      </c>
      <c r="N8111" s="25">
        <v>0</v>
      </c>
      <c r="O8111" s="32">
        <v>0.85497803999999999</v>
      </c>
      <c r="P8111" s="82" t="s">
        <v>4834</v>
      </c>
    </row>
    <row r="8112" spans="1:16" ht="300" x14ac:dyDescent="0.25">
      <c r="A8112" s="19">
        <v>44027</v>
      </c>
      <c r="B8112" s="19">
        <v>44027</v>
      </c>
      <c r="C8112" s="93">
        <v>2020</v>
      </c>
      <c r="D8112" s="53" t="s">
        <v>34</v>
      </c>
      <c r="E8112" s="82" t="s">
        <v>182</v>
      </c>
      <c r="F8112" s="11" t="s">
        <v>44</v>
      </c>
      <c r="G8112" s="53" t="s">
        <v>10821</v>
      </c>
      <c r="H8112" s="11" t="s">
        <v>10822</v>
      </c>
      <c r="I8112" s="83">
        <v>0</v>
      </c>
      <c r="J8112" s="21">
        <v>0</v>
      </c>
      <c r="K8112" s="83">
        <v>0</v>
      </c>
      <c r="L8112" s="83">
        <v>1</v>
      </c>
      <c r="M8112" s="83">
        <v>0</v>
      </c>
      <c r="N8112" s="25">
        <v>0</v>
      </c>
      <c r="O8112" s="32">
        <v>27.261166391896417</v>
      </c>
      <c r="P8112" s="82" t="s">
        <v>99</v>
      </c>
    </row>
    <row r="8113" spans="1:16" ht="228" x14ac:dyDescent="0.25">
      <c r="A8113" s="19">
        <v>44027</v>
      </c>
      <c r="B8113" s="19">
        <v>44027</v>
      </c>
      <c r="C8113" s="93">
        <v>2020</v>
      </c>
      <c r="D8113" s="82" t="s">
        <v>34</v>
      </c>
      <c r="E8113" s="82" t="s">
        <v>333</v>
      </c>
      <c r="F8113" s="36" t="s">
        <v>36</v>
      </c>
      <c r="G8113" s="82" t="s">
        <v>8790</v>
      </c>
      <c r="H8113" s="82" t="s">
        <v>10823</v>
      </c>
      <c r="I8113" s="83">
        <v>0</v>
      </c>
      <c r="J8113" s="21">
        <v>24607</v>
      </c>
      <c r="K8113" s="83">
        <v>170</v>
      </c>
      <c r="L8113" s="83">
        <v>0</v>
      </c>
      <c r="M8113" s="83">
        <v>0</v>
      </c>
      <c r="N8113" s="25">
        <v>0</v>
      </c>
      <c r="O8113" s="32">
        <v>40.899408414400014</v>
      </c>
      <c r="P8113" s="82" t="s">
        <v>4834</v>
      </c>
    </row>
    <row r="8114" spans="1:16" ht="96" x14ac:dyDescent="0.25">
      <c r="A8114" s="19">
        <v>44028</v>
      </c>
      <c r="B8114" s="19">
        <v>44028</v>
      </c>
      <c r="C8114" s="93">
        <v>2020</v>
      </c>
      <c r="D8114" s="82" t="s">
        <v>13</v>
      </c>
      <c r="E8114" s="82" t="s">
        <v>125</v>
      </c>
      <c r="F8114" s="36" t="s">
        <v>162</v>
      </c>
      <c r="G8114" s="82" t="s">
        <v>3641</v>
      </c>
      <c r="H8114" s="82" t="s">
        <v>10824</v>
      </c>
      <c r="I8114" s="83">
        <v>0</v>
      </c>
      <c r="J8114" s="21">
        <v>3</v>
      </c>
      <c r="K8114" s="83">
        <v>0</v>
      </c>
      <c r="L8114" s="83">
        <v>0</v>
      </c>
      <c r="M8114" s="83">
        <v>0</v>
      </c>
      <c r="N8114" s="25">
        <v>0</v>
      </c>
      <c r="O8114" s="32">
        <v>0.20163187000000002</v>
      </c>
      <c r="P8114" s="82" t="s">
        <v>99</v>
      </c>
    </row>
    <row r="8115" spans="1:16" ht="204" x14ac:dyDescent="0.25">
      <c r="A8115" s="19">
        <v>44029</v>
      </c>
      <c r="B8115" s="19">
        <v>44032</v>
      </c>
      <c r="C8115" s="93">
        <v>2020</v>
      </c>
      <c r="D8115" s="82" t="s">
        <v>115</v>
      </c>
      <c r="E8115" s="82" t="s">
        <v>116</v>
      </c>
      <c r="F8115" s="36" t="s">
        <v>162</v>
      </c>
      <c r="G8115" s="82" t="s">
        <v>1224</v>
      </c>
      <c r="H8115" s="82" t="s">
        <v>10825</v>
      </c>
      <c r="I8115" s="83">
        <v>2</v>
      </c>
      <c r="J8115" s="21">
        <v>9</v>
      </c>
      <c r="K8115" s="83">
        <v>0</v>
      </c>
      <c r="L8115" s="83">
        <v>0</v>
      </c>
      <c r="M8115" s="83">
        <v>0</v>
      </c>
      <c r="N8115" s="25">
        <v>0</v>
      </c>
      <c r="O8115" s="32">
        <v>7.6230000000000022E-3</v>
      </c>
      <c r="P8115" s="82" t="s">
        <v>99</v>
      </c>
    </row>
    <row r="8116" spans="1:16" ht="72" x14ac:dyDescent="0.25">
      <c r="A8116" s="19">
        <v>44031</v>
      </c>
      <c r="B8116" s="19">
        <v>44032</v>
      </c>
      <c r="C8116" s="93">
        <v>2020</v>
      </c>
      <c r="D8116" s="82" t="s">
        <v>34</v>
      </c>
      <c r="E8116" s="82" t="s">
        <v>35</v>
      </c>
      <c r="F8116" s="36" t="s">
        <v>100</v>
      </c>
      <c r="G8116" s="82" t="s">
        <v>100</v>
      </c>
      <c r="H8116" s="82" t="s">
        <v>10826</v>
      </c>
      <c r="I8116" s="83">
        <v>0</v>
      </c>
      <c r="J8116" s="21">
        <v>32</v>
      </c>
      <c r="K8116" s="83">
        <v>8</v>
      </c>
      <c r="L8116" s="83">
        <v>0</v>
      </c>
      <c r="M8116" s="83">
        <v>0</v>
      </c>
      <c r="N8116" s="25">
        <v>0</v>
      </c>
      <c r="O8116" s="32">
        <v>0</v>
      </c>
      <c r="P8116" s="82" t="s">
        <v>99</v>
      </c>
    </row>
    <row r="8117" spans="1:16" ht="144" x14ac:dyDescent="0.25">
      <c r="A8117" s="19">
        <v>44032</v>
      </c>
      <c r="B8117" s="19">
        <v>44032</v>
      </c>
      <c r="C8117" s="93">
        <v>2020</v>
      </c>
      <c r="D8117" s="82" t="s">
        <v>13</v>
      </c>
      <c r="E8117" s="82" t="s">
        <v>125</v>
      </c>
      <c r="F8117" s="82" t="s">
        <v>162</v>
      </c>
      <c r="G8117" s="82" t="s">
        <v>246</v>
      </c>
      <c r="H8117" s="82" t="s">
        <v>10827</v>
      </c>
      <c r="I8117" s="83">
        <v>0</v>
      </c>
      <c r="J8117" s="21">
        <v>206</v>
      </c>
      <c r="K8117" s="83">
        <v>1</v>
      </c>
      <c r="L8117" s="83">
        <v>0</v>
      </c>
      <c r="M8117" s="83">
        <v>0</v>
      </c>
      <c r="N8117" s="25">
        <v>0</v>
      </c>
      <c r="O8117" s="32">
        <v>0.61750952999999997</v>
      </c>
      <c r="P8117" s="82" t="s">
        <v>99</v>
      </c>
    </row>
    <row r="8118" spans="1:16" ht="84" x14ac:dyDescent="0.25">
      <c r="A8118" s="19">
        <v>44034</v>
      </c>
      <c r="B8118" s="19">
        <v>44034</v>
      </c>
      <c r="C8118" s="93">
        <v>2020</v>
      </c>
      <c r="D8118" s="82" t="s">
        <v>13</v>
      </c>
      <c r="E8118" s="82" t="s">
        <v>112</v>
      </c>
      <c r="F8118" s="36" t="s">
        <v>19</v>
      </c>
      <c r="G8118" s="82" t="s">
        <v>1282</v>
      </c>
      <c r="H8118" s="82" t="s">
        <v>10828</v>
      </c>
      <c r="I8118" s="83">
        <v>0</v>
      </c>
      <c r="J8118" s="21">
        <v>41</v>
      </c>
      <c r="K8118" s="83">
        <v>0</v>
      </c>
      <c r="L8118" s="83">
        <v>0</v>
      </c>
      <c r="M8118" s="83">
        <v>0</v>
      </c>
      <c r="N8118" s="25">
        <v>0</v>
      </c>
      <c r="O8118" s="32">
        <v>0</v>
      </c>
      <c r="P8118" s="82" t="s">
        <v>99</v>
      </c>
    </row>
    <row r="8119" spans="1:16" ht="48" x14ac:dyDescent="0.25">
      <c r="A8119" s="19">
        <v>44034</v>
      </c>
      <c r="B8119" s="19">
        <v>44034</v>
      </c>
      <c r="C8119" s="93">
        <v>2020</v>
      </c>
      <c r="D8119" s="82" t="s">
        <v>115</v>
      </c>
      <c r="E8119" s="82" t="s">
        <v>116</v>
      </c>
      <c r="F8119" s="36" t="s">
        <v>28</v>
      </c>
      <c r="G8119" s="82" t="s">
        <v>698</v>
      </c>
      <c r="H8119" s="82" t="s">
        <v>10829</v>
      </c>
      <c r="I8119" s="83">
        <v>1</v>
      </c>
      <c r="J8119" s="21">
        <v>19</v>
      </c>
      <c r="K8119" s="83">
        <v>0</v>
      </c>
      <c r="L8119" s="83">
        <v>0</v>
      </c>
      <c r="M8119" s="83">
        <v>0</v>
      </c>
      <c r="N8119" s="25">
        <v>0</v>
      </c>
      <c r="O8119" s="32">
        <v>0.80513400000000002</v>
      </c>
      <c r="P8119" s="82" t="s">
        <v>99</v>
      </c>
    </row>
    <row r="8120" spans="1:16" x14ac:dyDescent="0.25">
      <c r="A8120" s="19">
        <v>44034</v>
      </c>
      <c r="B8120" s="19">
        <v>44034</v>
      </c>
      <c r="C8120" s="93">
        <v>2020</v>
      </c>
      <c r="D8120" s="82" t="s">
        <v>34</v>
      </c>
      <c r="E8120" s="82" t="s">
        <v>35</v>
      </c>
      <c r="F8120" s="36" t="s">
        <v>57</v>
      </c>
      <c r="G8120" s="82" t="s">
        <v>16</v>
      </c>
      <c r="H8120" s="82" t="s">
        <v>10830</v>
      </c>
      <c r="I8120" s="83">
        <v>0</v>
      </c>
      <c r="J8120" s="21">
        <v>398</v>
      </c>
      <c r="K8120" s="83">
        <v>0</v>
      </c>
      <c r="L8120" s="83">
        <v>0</v>
      </c>
      <c r="M8120" s="83">
        <v>0</v>
      </c>
      <c r="N8120" s="25">
        <v>0</v>
      </c>
      <c r="O8120" s="32">
        <v>2.7305522568000007</v>
      </c>
      <c r="P8120" s="82" t="s">
        <v>4834</v>
      </c>
    </row>
    <row r="8121" spans="1:16" ht="108" x14ac:dyDescent="0.25">
      <c r="A8121" s="19">
        <v>44036</v>
      </c>
      <c r="B8121" s="19">
        <v>44036</v>
      </c>
      <c r="C8121" s="93">
        <v>2020</v>
      </c>
      <c r="D8121" s="53" t="s">
        <v>13</v>
      </c>
      <c r="E8121" s="82" t="s">
        <v>112</v>
      </c>
      <c r="F8121" s="36" t="s">
        <v>55</v>
      </c>
      <c r="G8121" s="53" t="s">
        <v>1311</v>
      </c>
      <c r="H8121" s="11" t="s">
        <v>10831</v>
      </c>
      <c r="I8121" s="83">
        <v>0</v>
      </c>
      <c r="J8121" s="21">
        <v>68</v>
      </c>
      <c r="K8121" s="83">
        <v>0</v>
      </c>
      <c r="L8121" s="83">
        <v>0</v>
      </c>
      <c r="M8121" s="83">
        <v>0</v>
      </c>
      <c r="N8121" s="25">
        <v>0</v>
      </c>
      <c r="O8121" s="32">
        <v>2.3565960000000001</v>
      </c>
      <c r="P8121" s="82" t="s">
        <v>99</v>
      </c>
    </row>
    <row r="8122" spans="1:16" ht="84" x14ac:dyDescent="0.25">
      <c r="A8122" s="19">
        <v>44036</v>
      </c>
      <c r="B8122" s="19">
        <v>44040</v>
      </c>
      <c r="C8122" s="93">
        <v>2020</v>
      </c>
      <c r="D8122" s="82" t="s">
        <v>34</v>
      </c>
      <c r="E8122" s="82" t="s">
        <v>67</v>
      </c>
      <c r="F8122" s="36" t="s">
        <v>24</v>
      </c>
      <c r="G8122" s="82" t="s">
        <v>624</v>
      </c>
      <c r="H8122" s="82" t="s">
        <v>10832</v>
      </c>
      <c r="I8122" s="83">
        <v>0</v>
      </c>
      <c r="J8122" s="21">
        <v>1758</v>
      </c>
      <c r="K8122" s="83">
        <v>50</v>
      </c>
      <c r="L8122" s="83">
        <v>0</v>
      </c>
      <c r="M8122" s="83">
        <v>0</v>
      </c>
      <c r="N8122" s="25">
        <v>0</v>
      </c>
      <c r="O8122" s="32">
        <v>30.8879132892</v>
      </c>
      <c r="P8122" s="82" t="s">
        <v>4834</v>
      </c>
    </row>
    <row r="8123" spans="1:16" ht="48" x14ac:dyDescent="0.25">
      <c r="A8123" s="19">
        <v>44037</v>
      </c>
      <c r="B8123" s="19">
        <v>44037</v>
      </c>
      <c r="C8123" s="93">
        <v>2020</v>
      </c>
      <c r="D8123" s="82" t="s">
        <v>115</v>
      </c>
      <c r="E8123" s="82" t="s">
        <v>116</v>
      </c>
      <c r="F8123" s="36" t="s">
        <v>55</v>
      </c>
      <c r="G8123" s="82" t="s">
        <v>6477</v>
      </c>
      <c r="H8123" s="82" t="s">
        <v>10833</v>
      </c>
      <c r="I8123" s="83">
        <v>0</v>
      </c>
      <c r="J8123" s="21">
        <v>1</v>
      </c>
      <c r="K8123" s="83">
        <v>0</v>
      </c>
      <c r="L8123" s="83">
        <v>0</v>
      </c>
      <c r="M8123" s="83">
        <v>0</v>
      </c>
      <c r="N8123" s="25">
        <v>0</v>
      </c>
      <c r="O8123" s="32">
        <v>0.54437632783792811</v>
      </c>
      <c r="P8123" s="82" t="s">
        <v>99</v>
      </c>
    </row>
    <row r="8124" spans="1:16" ht="84" x14ac:dyDescent="0.25">
      <c r="A8124" s="19">
        <v>44037</v>
      </c>
      <c r="B8124" s="19">
        <v>44038</v>
      </c>
      <c r="C8124" s="93">
        <v>2020</v>
      </c>
      <c r="D8124" s="82" t="s">
        <v>34</v>
      </c>
      <c r="E8124" s="82" t="s">
        <v>35</v>
      </c>
      <c r="F8124" s="36" t="s">
        <v>19</v>
      </c>
      <c r="G8124" s="82" t="s">
        <v>10834</v>
      </c>
      <c r="H8124" s="82" t="s">
        <v>10835</v>
      </c>
      <c r="I8124" s="83">
        <v>0</v>
      </c>
      <c r="J8124" s="21">
        <v>48</v>
      </c>
      <c r="K8124" s="83">
        <v>12</v>
      </c>
      <c r="L8124" s="83">
        <v>0</v>
      </c>
      <c r="M8124" s="83">
        <v>0</v>
      </c>
      <c r="N8124" s="25">
        <v>0</v>
      </c>
      <c r="O8124" s="32">
        <v>0.491753</v>
      </c>
      <c r="P8124" s="82" t="s">
        <v>99</v>
      </c>
    </row>
    <row r="8125" spans="1:16" ht="96" x14ac:dyDescent="0.25">
      <c r="A8125" s="19">
        <v>44038</v>
      </c>
      <c r="B8125" s="19">
        <v>44038</v>
      </c>
      <c r="C8125" s="93">
        <v>2020</v>
      </c>
      <c r="D8125" s="82" t="s">
        <v>13</v>
      </c>
      <c r="E8125" s="82" t="s">
        <v>112</v>
      </c>
      <c r="F8125" s="36" t="s">
        <v>19</v>
      </c>
      <c r="G8125" s="82" t="s">
        <v>641</v>
      </c>
      <c r="H8125" s="82" t="s">
        <v>10836</v>
      </c>
      <c r="I8125" s="83">
        <v>0</v>
      </c>
      <c r="J8125" s="21">
        <v>5</v>
      </c>
      <c r="K8125" s="83">
        <v>1</v>
      </c>
      <c r="L8125" s="83">
        <v>0</v>
      </c>
      <c r="M8125" s="83">
        <v>0</v>
      </c>
      <c r="N8125" s="25">
        <v>0</v>
      </c>
      <c r="O8125" s="32">
        <v>3.925894500000001E-2</v>
      </c>
      <c r="P8125" s="82" t="s">
        <v>99</v>
      </c>
    </row>
    <row r="8126" spans="1:16" ht="96" x14ac:dyDescent="0.25">
      <c r="A8126" s="19">
        <v>44038</v>
      </c>
      <c r="B8126" s="19">
        <v>44038</v>
      </c>
      <c r="C8126" s="93">
        <v>2020</v>
      </c>
      <c r="D8126" s="82" t="s">
        <v>34</v>
      </c>
      <c r="E8126" s="82" t="s">
        <v>67</v>
      </c>
      <c r="F8126" s="36" t="s">
        <v>57</v>
      </c>
      <c r="G8126" s="82" t="s">
        <v>235</v>
      </c>
      <c r="H8126" s="82" t="s">
        <v>10837</v>
      </c>
      <c r="I8126" s="83">
        <v>3</v>
      </c>
      <c r="J8126" s="21">
        <v>7645</v>
      </c>
      <c r="K8126" s="83">
        <v>14</v>
      </c>
      <c r="L8126" s="83">
        <v>0</v>
      </c>
      <c r="M8126" s="83">
        <v>0</v>
      </c>
      <c r="N8126" s="25">
        <v>0</v>
      </c>
      <c r="O8126" s="32">
        <v>21.719174118159987</v>
      </c>
      <c r="P8126" s="82" t="s">
        <v>4834</v>
      </c>
    </row>
    <row r="8127" spans="1:16" ht="180" x14ac:dyDescent="0.25">
      <c r="A8127" s="19">
        <v>44038</v>
      </c>
      <c r="B8127" s="19">
        <v>44038</v>
      </c>
      <c r="C8127" s="93">
        <v>2020</v>
      </c>
      <c r="D8127" s="82" t="s">
        <v>34</v>
      </c>
      <c r="E8127" s="82" t="s">
        <v>67</v>
      </c>
      <c r="F8127" s="36" t="s">
        <v>69</v>
      </c>
      <c r="G8127" s="82" t="s">
        <v>2839</v>
      </c>
      <c r="H8127" s="82" t="s">
        <v>10838</v>
      </c>
      <c r="I8127" s="83">
        <v>1</v>
      </c>
      <c r="J8127" s="21">
        <v>40505</v>
      </c>
      <c r="K8127" s="83">
        <v>0</v>
      </c>
      <c r="L8127" s="83">
        <v>0</v>
      </c>
      <c r="M8127" s="83">
        <v>1</v>
      </c>
      <c r="N8127" s="25">
        <v>0</v>
      </c>
      <c r="O8127" s="32">
        <v>183.67203872695995</v>
      </c>
      <c r="P8127" s="82" t="s">
        <v>4834</v>
      </c>
    </row>
    <row r="8128" spans="1:16" ht="24" x14ac:dyDescent="0.25">
      <c r="A8128" s="19">
        <v>44039</v>
      </c>
      <c r="B8128" s="19">
        <v>44039</v>
      </c>
      <c r="C8128" s="93">
        <v>2020</v>
      </c>
      <c r="D8128" s="82" t="s">
        <v>34</v>
      </c>
      <c r="E8128" s="82" t="s">
        <v>67</v>
      </c>
      <c r="F8128" s="36" t="s">
        <v>32</v>
      </c>
      <c r="G8128" s="82" t="s">
        <v>16</v>
      </c>
      <c r="H8128" s="82" t="s">
        <v>10839</v>
      </c>
      <c r="I8128" s="83">
        <v>0</v>
      </c>
      <c r="J8128" s="21">
        <v>3890</v>
      </c>
      <c r="K8128" s="83">
        <v>0</v>
      </c>
      <c r="L8128" s="83">
        <v>0</v>
      </c>
      <c r="M8128" s="83">
        <v>0</v>
      </c>
      <c r="N8128" s="25">
        <v>0</v>
      </c>
      <c r="O8128" s="32">
        <v>5.1268490800000004</v>
      </c>
      <c r="P8128" s="82" t="s">
        <v>4834</v>
      </c>
    </row>
    <row r="8129" spans="1:16" ht="96" x14ac:dyDescent="0.25">
      <c r="A8129" s="19">
        <v>44040</v>
      </c>
      <c r="B8129" s="19">
        <v>44040</v>
      </c>
      <c r="C8129" s="93">
        <v>2020</v>
      </c>
      <c r="D8129" s="53" t="s">
        <v>115</v>
      </c>
      <c r="E8129" s="82" t="s">
        <v>116</v>
      </c>
      <c r="F8129" s="11" t="s">
        <v>36</v>
      </c>
      <c r="G8129" s="53" t="s">
        <v>1288</v>
      </c>
      <c r="H8129" s="11" t="s">
        <v>10840</v>
      </c>
      <c r="I8129" s="83">
        <v>0</v>
      </c>
      <c r="J8129" s="21">
        <v>23</v>
      </c>
      <c r="K8129" s="83">
        <v>0</v>
      </c>
      <c r="L8129" s="83">
        <v>0</v>
      </c>
      <c r="M8129" s="83">
        <v>0</v>
      </c>
      <c r="N8129" s="25">
        <v>0</v>
      </c>
      <c r="O8129" s="32">
        <v>0.80489200000000005</v>
      </c>
      <c r="P8129" s="82" t="s">
        <v>99</v>
      </c>
    </row>
    <row r="8130" spans="1:16" ht="60" x14ac:dyDescent="0.25">
      <c r="A8130" s="19">
        <v>44040</v>
      </c>
      <c r="B8130" s="19">
        <v>44040</v>
      </c>
      <c r="C8130" s="93">
        <v>2020</v>
      </c>
      <c r="D8130" s="82" t="s">
        <v>13</v>
      </c>
      <c r="E8130" s="82" t="s">
        <v>125</v>
      </c>
      <c r="F8130" s="36" t="s">
        <v>32</v>
      </c>
      <c r="G8130" s="82" t="s">
        <v>1980</v>
      </c>
      <c r="H8130" s="82" t="s">
        <v>10841</v>
      </c>
      <c r="I8130" s="83">
        <v>4</v>
      </c>
      <c r="J8130" s="21">
        <v>6</v>
      </c>
      <c r="K8130" s="83">
        <v>0</v>
      </c>
      <c r="L8130" s="83">
        <v>0</v>
      </c>
      <c r="M8130" s="83">
        <v>0</v>
      </c>
      <c r="N8130" s="25">
        <v>0</v>
      </c>
      <c r="O8130" s="32">
        <v>1.2178E-2</v>
      </c>
      <c r="P8130" s="82" t="s">
        <v>99</v>
      </c>
    </row>
    <row r="8131" spans="1:16" ht="168" x14ac:dyDescent="0.25">
      <c r="A8131" s="19">
        <v>44040</v>
      </c>
      <c r="B8131" s="19">
        <v>44040</v>
      </c>
      <c r="C8131" s="93">
        <v>2020</v>
      </c>
      <c r="D8131" s="82" t="s">
        <v>34</v>
      </c>
      <c r="E8131" s="82" t="s">
        <v>35</v>
      </c>
      <c r="F8131" s="82" t="s">
        <v>162</v>
      </c>
      <c r="G8131" s="82" t="s">
        <v>10842</v>
      </c>
      <c r="H8131" s="82" t="s">
        <v>10843</v>
      </c>
      <c r="I8131" s="83">
        <v>0</v>
      </c>
      <c r="J8131" s="21">
        <v>170</v>
      </c>
      <c r="K8131" s="83">
        <v>42</v>
      </c>
      <c r="L8131" s="83">
        <v>0</v>
      </c>
      <c r="M8131" s="83">
        <v>0</v>
      </c>
      <c r="N8131" s="25">
        <v>0</v>
      </c>
      <c r="O8131" s="32">
        <v>6.2370000000000002E-2</v>
      </c>
      <c r="P8131" s="82" t="s">
        <v>99</v>
      </c>
    </row>
    <row r="8132" spans="1:16" ht="60" x14ac:dyDescent="0.25">
      <c r="A8132" s="19">
        <v>44040</v>
      </c>
      <c r="B8132" s="19">
        <v>44040</v>
      </c>
      <c r="C8132" s="93">
        <v>2020</v>
      </c>
      <c r="D8132" s="82" t="s">
        <v>13</v>
      </c>
      <c r="E8132" s="82" t="s">
        <v>149</v>
      </c>
      <c r="F8132" s="36" t="s">
        <v>97</v>
      </c>
      <c r="G8132" s="82" t="s">
        <v>428</v>
      </c>
      <c r="H8132" s="82" t="s">
        <v>10844</v>
      </c>
      <c r="I8132" s="83">
        <v>0</v>
      </c>
      <c r="J8132" s="21">
        <v>10</v>
      </c>
      <c r="K8132" s="83">
        <v>0</v>
      </c>
      <c r="L8132" s="83">
        <v>0</v>
      </c>
      <c r="M8132" s="83">
        <v>0</v>
      </c>
      <c r="N8132" s="25">
        <v>0</v>
      </c>
      <c r="O8132" s="32">
        <v>5.0900258588235305E-2</v>
      </c>
      <c r="P8132" s="82" t="s">
        <v>99</v>
      </c>
    </row>
    <row r="8133" spans="1:16" ht="108" x14ac:dyDescent="0.25">
      <c r="A8133" s="19">
        <v>44040</v>
      </c>
      <c r="B8133" s="19">
        <v>44040</v>
      </c>
      <c r="C8133" s="93">
        <v>2020</v>
      </c>
      <c r="D8133" s="82" t="s">
        <v>34</v>
      </c>
      <c r="E8133" s="82" t="s">
        <v>67</v>
      </c>
      <c r="F8133" s="36" t="s">
        <v>62</v>
      </c>
      <c r="G8133" s="82" t="s">
        <v>2054</v>
      </c>
      <c r="H8133" s="82" t="s">
        <v>10845</v>
      </c>
      <c r="I8133" s="83">
        <v>2</v>
      </c>
      <c r="J8133" s="21">
        <v>30267</v>
      </c>
      <c r="K8133" s="83">
        <v>55</v>
      </c>
      <c r="L8133" s="83">
        <v>0</v>
      </c>
      <c r="M8133" s="83">
        <v>0</v>
      </c>
      <c r="N8133" s="25">
        <v>0</v>
      </c>
      <c r="O8133" s="32">
        <v>539.76067399999999</v>
      </c>
      <c r="P8133" s="82" t="s">
        <v>4834</v>
      </c>
    </row>
    <row r="8134" spans="1:16" x14ac:dyDescent="0.25">
      <c r="A8134" s="19">
        <v>44040</v>
      </c>
      <c r="B8134" s="19">
        <v>44040</v>
      </c>
      <c r="C8134" s="93">
        <v>2020</v>
      </c>
      <c r="D8134" s="82" t="s">
        <v>34</v>
      </c>
      <c r="E8134" s="82" t="s">
        <v>50</v>
      </c>
      <c r="F8134" s="36" t="s">
        <v>92</v>
      </c>
      <c r="G8134" s="82" t="s">
        <v>16</v>
      </c>
      <c r="H8134" s="82" t="s">
        <v>10846</v>
      </c>
      <c r="I8134" s="83">
        <v>0</v>
      </c>
      <c r="J8134" s="21">
        <v>943</v>
      </c>
      <c r="K8134" s="83">
        <v>0</v>
      </c>
      <c r="L8134" s="83">
        <v>0</v>
      </c>
      <c r="M8134" s="83">
        <v>0</v>
      </c>
      <c r="N8134" s="25">
        <v>0</v>
      </c>
      <c r="O8134" s="32">
        <v>3.4662797745600002</v>
      </c>
      <c r="P8134" s="82" t="s">
        <v>4834</v>
      </c>
    </row>
    <row r="8135" spans="1:16" ht="84" x14ac:dyDescent="0.25">
      <c r="A8135" s="19">
        <v>44041</v>
      </c>
      <c r="B8135" s="19">
        <v>44041</v>
      </c>
      <c r="C8135" s="93">
        <v>2020</v>
      </c>
      <c r="D8135" s="53" t="s">
        <v>115</v>
      </c>
      <c r="E8135" s="82" t="s">
        <v>116</v>
      </c>
      <c r="F8135" s="82" t="s">
        <v>62</v>
      </c>
      <c r="G8135" s="53" t="s">
        <v>10847</v>
      </c>
      <c r="H8135" s="11" t="s">
        <v>10848</v>
      </c>
      <c r="I8135" s="83">
        <v>1</v>
      </c>
      <c r="J8135" s="21">
        <v>2</v>
      </c>
      <c r="K8135" s="83">
        <v>0</v>
      </c>
      <c r="L8135" s="83">
        <v>0</v>
      </c>
      <c r="M8135" s="83">
        <v>0</v>
      </c>
      <c r="N8135" s="25">
        <v>0</v>
      </c>
      <c r="O8135" s="32">
        <v>5.6548071883792828</v>
      </c>
      <c r="P8135" s="82" t="s">
        <v>99</v>
      </c>
    </row>
    <row r="8136" spans="1:16" ht="24" x14ac:dyDescent="0.25">
      <c r="A8136" s="19">
        <v>44042</v>
      </c>
      <c r="B8136" s="19">
        <v>44044</v>
      </c>
      <c r="C8136" s="93">
        <v>2020</v>
      </c>
      <c r="D8136" s="82" t="s">
        <v>34</v>
      </c>
      <c r="E8136" s="82" t="s">
        <v>35</v>
      </c>
      <c r="F8136" s="36" t="s">
        <v>24</v>
      </c>
      <c r="G8136" s="82" t="s">
        <v>16</v>
      </c>
      <c r="H8136" s="82" t="s">
        <v>10849</v>
      </c>
      <c r="I8136" s="83">
        <v>0</v>
      </c>
      <c r="J8136" s="21">
        <v>12110</v>
      </c>
      <c r="K8136" s="83">
        <v>0</v>
      </c>
      <c r="L8136" s="83">
        <v>0</v>
      </c>
      <c r="M8136" s="83">
        <v>0</v>
      </c>
      <c r="N8136" s="25">
        <v>0</v>
      </c>
      <c r="O8136" s="32">
        <v>347.61479958049603</v>
      </c>
      <c r="P8136" s="82" t="s">
        <v>4834</v>
      </c>
    </row>
    <row r="8137" spans="1:16" ht="96" x14ac:dyDescent="0.25">
      <c r="A8137" s="19">
        <v>44044</v>
      </c>
      <c r="B8137" s="19">
        <v>44044</v>
      </c>
      <c r="C8137" s="93">
        <v>2020</v>
      </c>
      <c r="D8137" s="53" t="s">
        <v>115</v>
      </c>
      <c r="E8137" s="82" t="s">
        <v>116</v>
      </c>
      <c r="F8137" s="36" t="s">
        <v>36</v>
      </c>
      <c r="G8137" s="53" t="s">
        <v>4174</v>
      </c>
      <c r="H8137" s="82" t="s">
        <v>10850</v>
      </c>
      <c r="I8137" s="83">
        <v>3</v>
      </c>
      <c r="J8137" s="21">
        <v>15</v>
      </c>
      <c r="K8137" s="83">
        <v>0</v>
      </c>
      <c r="L8137" s="83">
        <v>0</v>
      </c>
      <c r="M8137" s="83">
        <v>0</v>
      </c>
      <c r="N8137" s="25">
        <v>0</v>
      </c>
      <c r="O8137" s="32">
        <v>2.2314673700000003</v>
      </c>
      <c r="P8137" s="82" t="s">
        <v>99</v>
      </c>
    </row>
    <row r="8138" spans="1:16" ht="84" x14ac:dyDescent="0.25">
      <c r="A8138" s="19">
        <v>44044</v>
      </c>
      <c r="B8138" s="19">
        <v>44044</v>
      </c>
      <c r="C8138" s="93">
        <v>2020</v>
      </c>
      <c r="D8138" s="82" t="s">
        <v>115</v>
      </c>
      <c r="E8138" s="82" t="s">
        <v>116</v>
      </c>
      <c r="F8138" s="36" t="s">
        <v>55</v>
      </c>
      <c r="G8138" s="82" t="s">
        <v>9940</v>
      </c>
      <c r="H8138" s="82" t="s">
        <v>10851</v>
      </c>
      <c r="I8138" s="83">
        <v>4</v>
      </c>
      <c r="J8138" s="21">
        <v>14</v>
      </c>
      <c r="K8138" s="83">
        <v>0</v>
      </c>
      <c r="L8138" s="83">
        <v>0</v>
      </c>
      <c r="M8138" s="83">
        <v>0</v>
      </c>
      <c r="N8138" s="25">
        <v>0</v>
      </c>
      <c r="O8138" s="32">
        <v>1.7838399700000003</v>
      </c>
      <c r="P8138" s="82" t="s">
        <v>99</v>
      </c>
    </row>
    <row r="8139" spans="1:16" ht="192" x14ac:dyDescent="0.25">
      <c r="A8139" s="19">
        <v>44046</v>
      </c>
      <c r="B8139" s="19">
        <v>44046</v>
      </c>
      <c r="C8139" s="93">
        <v>2020</v>
      </c>
      <c r="D8139" s="82" t="s">
        <v>34</v>
      </c>
      <c r="E8139" s="82" t="s">
        <v>35</v>
      </c>
      <c r="F8139" s="36" t="s">
        <v>51</v>
      </c>
      <c r="G8139" s="82" t="s">
        <v>10852</v>
      </c>
      <c r="H8139" s="82" t="s">
        <v>10853</v>
      </c>
      <c r="I8139" s="83">
        <v>0</v>
      </c>
      <c r="J8139" s="21">
        <v>120</v>
      </c>
      <c r="K8139" s="83">
        <v>30</v>
      </c>
      <c r="L8139" s="83">
        <v>0</v>
      </c>
      <c r="M8139" s="83">
        <v>0</v>
      </c>
      <c r="N8139" s="25">
        <v>0</v>
      </c>
      <c r="O8139" s="32">
        <v>3.6382499999999998E-2</v>
      </c>
      <c r="P8139" s="82" t="s">
        <v>99</v>
      </c>
    </row>
    <row r="8140" spans="1:16" ht="72" x14ac:dyDescent="0.25">
      <c r="A8140" s="19">
        <v>44047</v>
      </c>
      <c r="B8140" s="19">
        <v>44047</v>
      </c>
      <c r="C8140" s="93">
        <v>2020</v>
      </c>
      <c r="D8140" s="82" t="s">
        <v>13</v>
      </c>
      <c r="E8140" s="82" t="s">
        <v>112</v>
      </c>
      <c r="F8140" s="82" t="s">
        <v>165</v>
      </c>
      <c r="G8140" s="82" t="s">
        <v>603</v>
      </c>
      <c r="H8140" s="82" t="s">
        <v>10854</v>
      </c>
      <c r="I8140" s="83">
        <v>0</v>
      </c>
      <c r="J8140" s="21">
        <v>30</v>
      </c>
      <c r="K8140" s="83">
        <v>1</v>
      </c>
      <c r="L8140" s="83">
        <v>0</v>
      </c>
      <c r="M8140" s="83">
        <v>0</v>
      </c>
      <c r="N8140" s="25">
        <v>0</v>
      </c>
      <c r="O8140" s="32">
        <v>0.20402090500000003</v>
      </c>
      <c r="P8140" s="82" t="s">
        <v>99</v>
      </c>
    </row>
    <row r="8141" spans="1:16" ht="108" x14ac:dyDescent="0.25">
      <c r="A8141" s="19">
        <v>44047</v>
      </c>
      <c r="B8141" s="19">
        <v>44048</v>
      </c>
      <c r="C8141" s="93">
        <v>2020</v>
      </c>
      <c r="D8141" s="82" t="s">
        <v>104</v>
      </c>
      <c r="E8141" s="82" t="s">
        <v>276</v>
      </c>
      <c r="F8141" s="82" t="s">
        <v>165</v>
      </c>
      <c r="G8141" s="82" t="s">
        <v>799</v>
      </c>
      <c r="H8141" s="82" t="s">
        <v>10855</v>
      </c>
      <c r="I8141" s="83">
        <v>0</v>
      </c>
      <c r="J8141" s="21">
        <v>144</v>
      </c>
      <c r="K8141" s="83">
        <v>37</v>
      </c>
      <c r="L8141" s="83">
        <v>0</v>
      </c>
      <c r="M8141" s="83">
        <v>0</v>
      </c>
      <c r="N8141" s="25">
        <v>0</v>
      </c>
      <c r="O8141" s="32">
        <v>4.9315035E-2</v>
      </c>
      <c r="P8141" s="82" t="s">
        <v>99</v>
      </c>
    </row>
    <row r="8142" spans="1:16" ht="84" x14ac:dyDescent="0.25">
      <c r="A8142" s="19">
        <v>44047</v>
      </c>
      <c r="B8142" s="19">
        <v>44049</v>
      </c>
      <c r="C8142" s="93">
        <v>2020</v>
      </c>
      <c r="D8142" s="82" t="s">
        <v>34</v>
      </c>
      <c r="E8142" s="82" t="s">
        <v>35</v>
      </c>
      <c r="F8142" s="82" t="s">
        <v>15</v>
      </c>
      <c r="G8142" s="82" t="s">
        <v>3553</v>
      </c>
      <c r="H8142" s="82" t="s">
        <v>10856</v>
      </c>
      <c r="I8142" s="83">
        <v>0</v>
      </c>
      <c r="J8142" s="21">
        <v>320</v>
      </c>
      <c r="K8142" s="83">
        <v>20</v>
      </c>
      <c r="L8142" s="83">
        <v>0</v>
      </c>
      <c r="M8142" s="83">
        <v>0</v>
      </c>
      <c r="N8142" s="25">
        <v>0</v>
      </c>
      <c r="O8142" s="32">
        <v>2.4254999999999999E-2</v>
      </c>
      <c r="P8142" s="82" t="s">
        <v>99</v>
      </c>
    </row>
    <row r="8143" spans="1:16" ht="84" x14ac:dyDescent="0.25">
      <c r="A8143" s="19">
        <v>44048</v>
      </c>
      <c r="B8143" s="19">
        <v>44048</v>
      </c>
      <c r="C8143" s="93">
        <v>2020</v>
      </c>
      <c r="D8143" s="82" t="s">
        <v>13</v>
      </c>
      <c r="E8143" s="82" t="s">
        <v>125</v>
      </c>
      <c r="F8143" s="36" t="s">
        <v>51</v>
      </c>
      <c r="G8143" s="82" t="s">
        <v>214</v>
      </c>
      <c r="H8143" s="82" t="s">
        <v>10857</v>
      </c>
      <c r="I8143" s="83">
        <v>0</v>
      </c>
      <c r="J8143" s="21">
        <v>2</v>
      </c>
      <c r="K8143" s="83">
        <v>0</v>
      </c>
      <c r="L8143" s="83">
        <v>0</v>
      </c>
      <c r="M8143" s="83">
        <v>0</v>
      </c>
      <c r="N8143" s="25">
        <v>0</v>
      </c>
      <c r="O8143" s="32">
        <v>0.15883791</v>
      </c>
      <c r="P8143" s="82" t="s">
        <v>99</v>
      </c>
    </row>
    <row r="8144" spans="1:16" ht="228" x14ac:dyDescent="0.25">
      <c r="A8144" s="19">
        <v>44048</v>
      </c>
      <c r="B8144" s="19">
        <v>44048</v>
      </c>
      <c r="C8144" s="93">
        <v>2020</v>
      </c>
      <c r="D8144" s="82" t="s">
        <v>34</v>
      </c>
      <c r="E8144" s="82" t="s">
        <v>35</v>
      </c>
      <c r="F8144" s="82" t="s">
        <v>19</v>
      </c>
      <c r="G8144" s="82" t="s">
        <v>10858</v>
      </c>
      <c r="H8144" s="82" t="s">
        <v>10859</v>
      </c>
      <c r="I8144" s="83">
        <v>0</v>
      </c>
      <c r="J8144" s="21">
        <v>60</v>
      </c>
      <c r="K8144" s="83">
        <v>15</v>
      </c>
      <c r="L8144" s="83">
        <v>0</v>
      </c>
      <c r="M8144" s="83">
        <v>0</v>
      </c>
      <c r="N8144" s="25">
        <v>0</v>
      </c>
      <c r="O8144" s="32">
        <v>0.22819125000000001</v>
      </c>
      <c r="P8144" s="82" t="s">
        <v>99</v>
      </c>
    </row>
    <row r="8145" spans="1:16" ht="84" x14ac:dyDescent="0.25">
      <c r="A8145" s="19">
        <v>44049</v>
      </c>
      <c r="B8145" s="19">
        <v>44050</v>
      </c>
      <c r="C8145" s="93">
        <v>2020</v>
      </c>
      <c r="D8145" s="82" t="s">
        <v>34</v>
      </c>
      <c r="E8145" s="82" t="s">
        <v>35</v>
      </c>
      <c r="F8145" s="36" t="s">
        <v>189</v>
      </c>
      <c r="G8145" s="82" t="s">
        <v>189</v>
      </c>
      <c r="H8145" s="82" t="s">
        <v>10860</v>
      </c>
      <c r="I8145" s="83">
        <v>1</v>
      </c>
      <c r="J8145" s="21">
        <v>1</v>
      </c>
      <c r="K8145" s="83">
        <v>0</v>
      </c>
      <c r="L8145" s="83">
        <v>0</v>
      </c>
      <c r="M8145" s="83">
        <v>0</v>
      </c>
      <c r="N8145" s="25">
        <v>0</v>
      </c>
      <c r="O8145" s="32">
        <v>1.0890000000000001E-3</v>
      </c>
      <c r="P8145" s="82" t="s">
        <v>99</v>
      </c>
    </row>
    <row r="8146" spans="1:16" x14ac:dyDescent="0.25">
      <c r="A8146" s="19">
        <v>44050</v>
      </c>
      <c r="B8146" s="19">
        <v>44053</v>
      </c>
      <c r="C8146" s="93">
        <v>2020</v>
      </c>
      <c r="D8146" s="82" t="s">
        <v>104</v>
      </c>
      <c r="E8146" s="82" t="s">
        <v>276</v>
      </c>
      <c r="F8146" s="82" t="s">
        <v>162</v>
      </c>
      <c r="G8146" s="82" t="s">
        <v>16</v>
      </c>
      <c r="H8146" s="82" t="s">
        <v>10861</v>
      </c>
      <c r="I8146" s="83">
        <v>0</v>
      </c>
      <c r="J8146" s="21">
        <v>0</v>
      </c>
      <c r="K8146" s="83">
        <v>0</v>
      </c>
      <c r="L8146" s="83">
        <v>0</v>
      </c>
      <c r="M8146" s="83">
        <v>0</v>
      </c>
      <c r="N8146" s="25">
        <v>0</v>
      </c>
      <c r="O8146" s="32">
        <v>58.337519999999998</v>
      </c>
      <c r="P8146" s="82" t="s">
        <v>4834</v>
      </c>
    </row>
    <row r="8147" spans="1:16" x14ac:dyDescent="0.25">
      <c r="A8147" s="19">
        <v>44050</v>
      </c>
      <c r="B8147" s="19">
        <v>44053</v>
      </c>
      <c r="C8147" s="93">
        <v>2020</v>
      </c>
      <c r="D8147" s="82" t="s">
        <v>34</v>
      </c>
      <c r="E8147" s="82" t="s">
        <v>50</v>
      </c>
      <c r="F8147" s="36" t="s">
        <v>162</v>
      </c>
      <c r="G8147" s="53" t="s">
        <v>16</v>
      </c>
      <c r="H8147" s="82" t="s">
        <v>10862</v>
      </c>
      <c r="I8147" s="83">
        <v>0</v>
      </c>
      <c r="J8147" s="21">
        <v>17569</v>
      </c>
      <c r="K8147" s="83">
        <v>0</v>
      </c>
      <c r="L8147" s="83">
        <v>0</v>
      </c>
      <c r="M8147" s="83">
        <v>0</v>
      </c>
      <c r="N8147" s="25">
        <v>0</v>
      </c>
      <c r="O8147" s="32">
        <v>7.6152617039999999</v>
      </c>
      <c r="P8147" s="82" t="s">
        <v>4834</v>
      </c>
    </row>
    <row r="8148" spans="1:16" ht="192" x14ac:dyDescent="0.25">
      <c r="A8148" s="19">
        <v>44051</v>
      </c>
      <c r="B8148" s="19">
        <v>44051</v>
      </c>
      <c r="C8148" s="93">
        <v>2020</v>
      </c>
      <c r="D8148" s="53" t="s">
        <v>34</v>
      </c>
      <c r="E8148" s="82" t="s">
        <v>35</v>
      </c>
      <c r="F8148" s="36" t="s">
        <v>97</v>
      </c>
      <c r="G8148" s="53" t="s">
        <v>10863</v>
      </c>
      <c r="H8148" s="11" t="s">
        <v>10864</v>
      </c>
      <c r="I8148" s="83">
        <v>0</v>
      </c>
      <c r="J8148" s="21">
        <v>372</v>
      </c>
      <c r="K8148" s="83">
        <v>93</v>
      </c>
      <c r="L8148" s="83">
        <v>0</v>
      </c>
      <c r="M8148" s="83">
        <v>0</v>
      </c>
      <c r="N8148" s="25">
        <v>0</v>
      </c>
      <c r="O8148" s="32">
        <v>0.12278575</v>
      </c>
      <c r="P8148" s="82" t="s">
        <v>99</v>
      </c>
    </row>
    <row r="8149" spans="1:16" ht="409.5" x14ac:dyDescent="0.25">
      <c r="A8149" s="19">
        <v>44051</v>
      </c>
      <c r="B8149" s="19">
        <v>44052</v>
      </c>
      <c r="C8149" s="93">
        <v>2020</v>
      </c>
      <c r="D8149" s="82" t="s">
        <v>34</v>
      </c>
      <c r="E8149" s="82" t="s">
        <v>35</v>
      </c>
      <c r="F8149" s="36" t="s">
        <v>162</v>
      </c>
      <c r="G8149" s="82" t="s">
        <v>10865</v>
      </c>
      <c r="H8149" s="82" t="s">
        <v>10866</v>
      </c>
      <c r="I8149" s="83">
        <v>3</v>
      </c>
      <c r="J8149" s="21">
        <v>6892</v>
      </c>
      <c r="K8149" s="83">
        <v>1721</v>
      </c>
      <c r="L8149" s="83">
        <v>7</v>
      </c>
      <c r="M8149" s="83">
        <v>0</v>
      </c>
      <c r="N8149" s="25">
        <v>0</v>
      </c>
      <c r="O8149" s="32">
        <v>82.616881770000006</v>
      </c>
      <c r="P8149" s="82" t="s">
        <v>4834</v>
      </c>
    </row>
    <row r="8150" spans="1:16" ht="84" x14ac:dyDescent="0.25">
      <c r="A8150" s="19">
        <v>44052</v>
      </c>
      <c r="B8150" s="19">
        <v>44052</v>
      </c>
      <c r="C8150" s="93">
        <v>2020</v>
      </c>
      <c r="D8150" s="82" t="s">
        <v>13</v>
      </c>
      <c r="E8150" s="82" t="s">
        <v>112</v>
      </c>
      <c r="F8150" s="36" t="s">
        <v>165</v>
      </c>
      <c r="G8150" s="82" t="s">
        <v>8628</v>
      </c>
      <c r="H8150" s="82" t="s">
        <v>10867</v>
      </c>
      <c r="I8150" s="83">
        <v>0</v>
      </c>
      <c r="J8150" s="21">
        <v>16</v>
      </c>
      <c r="K8150" s="90">
        <v>0</v>
      </c>
      <c r="L8150" s="83">
        <v>0</v>
      </c>
      <c r="M8150" s="83">
        <v>0</v>
      </c>
      <c r="N8150" s="25">
        <v>0</v>
      </c>
      <c r="O8150" s="32">
        <v>1.1089E-2</v>
      </c>
      <c r="P8150" s="82" t="s">
        <v>99</v>
      </c>
    </row>
    <row r="8151" spans="1:16" ht="48" x14ac:dyDescent="0.25">
      <c r="A8151" s="19">
        <v>44052</v>
      </c>
      <c r="B8151" s="19">
        <v>44052</v>
      </c>
      <c r="C8151" s="93">
        <v>2020</v>
      </c>
      <c r="D8151" s="82" t="s">
        <v>34</v>
      </c>
      <c r="E8151" s="82" t="s">
        <v>35</v>
      </c>
      <c r="F8151" s="82" t="s">
        <v>92</v>
      </c>
      <c r="G8151" s="82" t="s">
        <v>10868</v>
      </c>
      <c r="H8151" s="82" t="s">
        <v>10869</v>
      </c>
      <c r="I8151" s="83">
        <v>0</v>
      </c>
      <c r="J8151" s="21">
        <v>2890</v>
      </c>
      <c r="K8151" s="83">
        <v>50</v>
      </c>
      <c r="L8151" s="83">
        <v>0</v>
      </c>
      <c r="M8151" s="83">
        <v>0</v>
      </c>
      <c r="N8151" s="25">
        <v>0</v>
      </c>
      <c r="O8151" s="32">
        <v>14.339695158999996</v>
      </c>
      <c r="P8151" s="82" t="s">
        <v>4834</v>
      </c>
    </row>
    <row r="8152" spans="1:16" ht="84" x14ac:dyDescent="0.25">
      <c r="A8152" s="19">
        <v>44054</v>
      </c>
      <c r="B8152" s="19">
        <v>44054</v>
      </c>
      <c r="C8152" s="93">
        <v>2020</v>
      </c>
      <c r="D8152" s="82" t="s">
        <v>115</v>
      </c>
      <c r="E8152" s="82" t="s">
        <v>116</v>
      </c>
      <c r="F8152" s="82" t="s">
        <v>51</v>
      </c>
      <c r="G8152" s="82" t="s">
        <v>1220</v>
      </c>
      <c r="H8152" s="82" t="s">
        <v>10870</v>
      </c>
      <c r="I8152" s="83">
        <v>13</v>
      </c>
      <c r="J8152" s="21">
        <v>37</v>
      </c>
      <c r="K8152" s="83">
        <v>0</v>
      </c>
      <c r="L8152" s="83">
        <v>0</v>
      </c>
      <c r="M8152" s="83">
        <v>0</v>
      </c>
      <c r="N8152" s="25">
        <v>0</v>
      </c>
      <c r="O8152" s="32">
        <v>0.80513400000000002</v>
      </c>
      <c r="P8152" s="82" t="s">
        <v>99</v>
      </c>
    </row>
    <row r="8153" spans="1:16" ht="108" x14ac:dyDescent="0.25">
      <c r="A8153" s="19">
        <v>44054</v>
      </c>
      <c r="B8153" s="19">
        <v>44054</v>
      </c>
      <c r="C8153" s="93">
        <v>2020</v>
      </c>
      <c r="D8153" s="82" t="s">
        <v>34</v>
      </c>
      <c r="E8153" s="82" t="s">
        <v>35</v>
      </c>
      <c r="F8153" s="82" t="s">
        <v>78</v>
      </c>
      <c r="G8153" s="82" t="s">
        <v>10871</v>
      </c>
      <c r="H8153" s="82" t="s">
        <v>10872</v>
      </c>
      <c r="I8153" s="83">
        <v>0</v>
      </c>
      <c r="J8153" s="21">
        <v>24</v>
      </c>
      <c r="K8153" s="83">
        <v>6</v>
      </c>
      <c r="L8153" s="83">
        <v>0</v>
      </c>
      <c r="M8153" s="83">
        <v>0</v>
      </c>
      <c r="N8153" s="25">
        <v>0</v>
      </c>
      <c r="O8153" s="32">
        <v>0.15247649999999999</v>
      </c>
      <c r="P8153" s="82" t="s">
        <v>99</v>
      </c>
    </row>
    <row r="8154" spans="1:16" x14ac:dyDescent="0.25">
      <c r="A8154" s="19">
        <v>44054</v>
      </c>
      <c r="B8154" s="19">
        <v>44054</v>
      </c>
      <c r="C8154" s="93">
        <v>2020</v>
      </c>
      <c r="D8154" s="82" t="s">
        <v>34</v>
      </c>
      <c r="E8154" s="82" t="s">
        <v>35</v>
      </c>
      <c r="F8154" s="36" t="s">
        <v>92</v>
      </c>
      <c r="G8154" s="82" t="s">
        <v>16</v>
      </c>
      <c r="H8154" s="82" t="s">
        <v>10873</v>
      </c>
      <c r="I8154" s="83">
        <v>0</v>
      </c>
      <c r="J8154" s="21">
        <v>3362</v>
      </c>
      <c r="K8154" s="83">
        <v>0</v>
      </c>
      <c r="L8154" s="83">
        <v>0</v>
      </c>
      <c r="M8154" s="83">
        <v>0</v>
      </c>
      <c r="N8154" s="25">
        <v>0</v>
      </c>
      <c r="O8154" s="32">
        <v>19.487812727199994</v>
      </c>
      <c r="P8154" s="82" t="s">
        <v>4834</v>
      </c>
    </row>
    <row r="8155" spans="1:16" ht="108" x14ac:dyDescent="0.25">
      <c r="A8155" s="19">
        <v>44056</v>
      </c>
      <c r="B8155" s="19">
        <v>44056</v>
      </c>
      <c r="C8155" s="93">
        <v>2020</v>
      </c>
      <c r="D8155" s="53" t="s">
        <v>34</v>
      </c>
      <c r="E8155" s="82" t="s">
        <v>35</v>
      </c>
      <c r="F8155" s="82" t="s">
        <v>162</v>
      </c>
      <c r="G8155" s="53" t="s">
        <v>5927</v>
      </c>
      <c r="H8155" s="11" t="s">
        <v>10874</v>
      </c>
      <c r="I8155" s="83">
        <v>0</v>
      </c>
      <c r="J8155" s="21">
        <v>60</v>
      </c>
      <c r="K8155" s="83">
        <v>15</v>
      </c>
      <c r="L8155" s="83">
        <v>0</v>
      </c>
      <c r="M8155" s="83">
        <v>0</v>
      </c>
      <c r="N8155" s="25">
        <v>0</v>
      </c>
      <c r="O8155" s="32">
        <v>1.8191249999999999E-2</v>
      </c>
      <c r="P8155" s="82" t="s">
        <v>99</v>
      </c>
    </row>
    <row r="8156" spans="1:16" ht="84" x14ac:dyDescent="0.25">
      <c r="A8156" s="19">
        <v>44057</v>
      </c>
      <c r="B8156" s="19">
        <v>44057</v>
      </c>
      <c r="C8156" s="93">
        <v>2020</v>
      </c>
      <c r="D8156" s="82" t="s">
        <v>13</v>
      </c>
      <c r="E8156" s="82" t="s">
        <v>149</v>
      </c>
      <c r="F8156" s="36" t="s">
        <v>75</v>
      </c>
      <c r="G8156" s="82" t="s">
        <v>679</v>
      </c>
      <c r="H8156" s="82" t="s">
        <v>10875</v>
      </c>
      <c r="I8156" s="83">
        <v>0</v>
      </c>
      <c r="J8156" s="21">
        <v>100</v>
      </c>
      <c r="K8156" s="83">
        <v>0</v>
      </c>
      <c r="L8156" s="83">
        <v>0</v>
      </c>
      <c r="M8156" s="83">
        <v>0</v>
      </c>
      <c r="N8156" s="25">
        <v>0</v>
      </c>
      <c r="O8156" s="32">
        <v>1.3068000000000003E-2</v>
      </c>
      <c r="P8156" s="82" t="s">
        <v>99</v>
      </c>
    </row>
    <row r="8157" spans="1:16" ht="72" x14ac:dyDescent="0.25">
      <c r="A8157" s="19">
        <v>44057</v>
      </c>
      <c r="B8157" s="19">
        <v>44057</v>
      </c>
      <c r="C8157" s="93">
        <v>2020</v>
      </c>
      <c r="D8157" s="82" t="s">
        <v>115</v>
      </c>
      <c r="E8157" s="82" t="s">
        <v>116</v>
      </c>
      <c r="F8157" s="82" t="s">
        <v>78</v>
      </c>
      <c r="G8157" s="82" t="s">
        <v>78</v>
      </c>
      <c r="H8157" s="82" t="s">
        <v>10876</v>
      </c>
      <c r="I8157" s="83">
        <v>0</v>
      </c>
      <c r="J8157" s="21">
        <v>14</v>
      </c>
      <c r="K8157" s="83">
        <v>0</v>
      </c>
      <c r="L8157" s="83">
        <v>0</v>
      </c>
      <c r="M8157" s="83">
        <v>0</v>
      </c>
      <c r="N8157" s="25">
        <v>0</v>
      </c>
      <c r="O8157" s="32">
        <v>0.21667837220930233</v>
      </c>
      <c r="P8157" s="82" t="s">
        <v>99</v>
      </c>
    </row>
    <row r="8158" spans="1:16" ht="72" x14ac:dyDescent="0.25">
      <c r="A8158" s="19">
        <v>44062</v>
      </c>
      <c r="B8158" s="19">
        <v>44063</v>
      </c>
      <c r="C8158" s="93">
        <v>2020</v>
      </c>
      <c r="D8158" s="82" t="s">
        <v>34</v>
      </c>
      <c r="E8158" s="82" t="s">
        <v>35</v>
      </c>
      <c r="F8158" s="36" t="s">
        <v>97</v>
      </c>
      <c r="G8158" s="82" t="s">
        <v>10877</v>
      </c>
      <c r="H8158" s="82" t="s">
        <v>10878</v>
      </c>
      <c r="I8158" s="83">
        <v>1</v>
      </c>
      <c r="J8158" s="21">
        <v>0</v>
      </c>
      <c r="K8158" s="83">
        <v>0</v>
      </c>
      <c r="L8158" s="83">
        <v>0</v>
      </c>
      <c r="M8158" s="83">
        <v>0</v>
      </c>
      <c r="N8158" s="25">
        <v>0</v>
      </c>
      <c r="O8158" s="32">
        <v>0.19836487000000003</v>
      </c>
      <c r="P8158" s="82" t="s">
        <v>99</v>
      </c>
    </row>
    <row r="8159" spans="1:16" ht="156" x14ac:dyDescent="0.25">
      <c r="A8159" s="19">
        <v>44062</v>
      </c>
      <c r="B8159" s="19">
        <v>44063</v>
      </c>
      <c r="C8159" s="93">
        <v>2020</v>
      </c>
      <c r="D8159" s="82" t="s">
        <v>34</v>
      </c>
      <c r="E8159" s="82" t="s">
        <v>35</v>
      </c>
      <c r="F8159" s="36" t="s">
        <v>55</v>
      </c>
      <c r="G8159" s="82" t="s">
        <v>10879</v>
      </c>
      <c r="H8159" s="82" t="s">
        <v>10880</v>
      </c>
      <c r="I8159" s="83">
        <v>0</v>
      </c>
      <c r="J8159" s="21">
        <v>148</v>
      </c>
      <c r="K8159" s="83">
        <v>37</v>
      </c>
      <c r="L8159" s="83">
        <v>0</v>
      </c>
      <c r="M8159" s="83">
        <v>0</v>
      </c>
      <c r="N8159" s="25">
        <v>0</v>
      </c>
      <c r="O8159" s="32">
        <v>0.23847175000000001</v>
      </c>
      <c r="P8159" s="82" t="s">
        <v>99</v>
      </c>
    </row>
    <row r="8160" spans="1:16" ht="132" x14ac:dyDescent="0.25">
      <c r="A8160" s="19">
        <v>44062</v>
      </c>
      <c r="B8160" s="19">
        <v>44062</v>
      </c>
      <c r="C8160" s="93">
        <v>2020</v>
      </c>
      <c r="D8160" s="82" t="s">
        <v>34</v>
      </c>
      <c r="E8160" s="82" t="s">
        <v>67</v>
      </c>
      <c r="F8160" s="36" t="s">
        <v>72</v>
      </c>
      <c r="G8160" s="82"/>
      <c r="H8160" s="82" t="s">
        <v>10881</v>
      </c>
      <c r="I8160" s="83">
        <v>2</v>
      </c>
      <c r="J8160" s="21">
        <v>1336</v>
      </c>
      <c r="K8160" s="83">
        <v>0</v>
      </c>
      <c r="L8160" s="83">
        <v>0</v>
      </c>
      <c r="M8160" s="83">
        <v>0</v>
      </c>
      <c r="N8160" s="25">
        <v>0</v>
      </c>
      <c r="O8160" s="32">
        <v>23.831992947999996</v>
      </c>
      <c r="P8160" s="82" t="s">
        <v>4834</v>
      </c>
    </row>
    <row r="8161" spans="1:16" ht="60" x14ac:dyDescent="0.25">
      <c r="A8161" s="19">
        <v>44062</v>
      </c>
      <c r="B8161" s="19">
        <v>44062</v>
      </c>
      <c r="C8161" s="93">
        <v>2020</v>
      </c>
      <c r="D8161" s="82" t="s">
        <v>34</v>
      </c>
      <c r="E8161" s="82" t="s">
        <v>67</v>
      </c>
      <c r="F8161" s="82" t="s">
        <v>92</v>
      </c>
      <c r="G8161" s="82" t="s">
        <v>10882</v>
      </c>
      <c r="H8161" s="82" t="s">
        <v>10883</v>
      </c>
      <c r="I8161" s="83">
        <v>4</v>
      </c>
      <c r="J8161" s="21">
        <v>862</v>
      </c>
      <c r="K8161" s="83">
        <v>0</v>
      </c>
      <c r="L8161" s="83">
        <v>0</v>
      </c>
      <c r="M8161" s="83">
        <v>0</v>
      </c>
      <c r="N8161" s="25">
        <v>0</v>
      </c>
      <c r="O8161" s="32">
        <v>1.8353186000000001</v>
      </c>
      <c r="P8161" s="82" t="s">
        <v>4834</v>
      </c>
    </row>
    <row r="8162" spans="1:16" ht="84" x14ac:dyDescent="0.25">
      <c r="A8162" s="19">
        <v>44066</v>
      </c>
      <c r="B8162" s="19">
        <v>44066</v>
      </c>
      <c r="C8162" s="93">
        <v>2020</v>
      </c>
      <c r="D8162" s="82" t="s">
        <v>34</v>
      </c>
      <c r="E8162" s="82" t="s">
        <v>35</v>
      </c>
      <c r="F8162" s="82" t="s">
        <v>162</v>
      </c>
      <c r="G8162" s="82" t="s">
        <v>8762</v>
      </c>
      <c r="H8162" s="82" t="s">
        <v>10884</v>
      </c>
      <c r="I8162" s="83">
        <v>0</v>
      </c>
      <c r="J8162" s="21">
        <v>40</v>
      </c>
      <c r="K8162" s="83">
        <v>10</v>
      </c>
      <c r="L8162" s="83">
        <v>0</v>
      </c>
      <c r="M8162" s="83">
        <v>1</v>
      </c>
      <c r="N8162" s="25">
        <v>0</v>
      </c>
      <c r="O8162" s="32">
        <v>1.2127499999999999E-2</v>
      </c>
      <c r="P8162" s="82" t="s">
        <v>99</v>
      </c>
    </row>
    <row r="8163" spans="1:16" ht="72" x14ac:dyDescent="0.25">
      <c r="A8163" s="19">
        <v>44066</v>
      </c>
      <c r="B8163" s="19">
        <v>44067</v>
      </c>
      <c r="C8163" s="93">
        <v>2020</v>
      </c>
      <c r="D8163" s="82" t="s">
        <v>34</v>
      </c>
      <c r="E8163" s="82" t="s">
        <v>35</v>
      </c>
      <c r="F8163" s="36" t="s">
        <v>92</v>
      </c>
      <c r="G8163" s="82" t="s">
        <v>10885</v>
      </c>
      <c r="H8163" s="82" t="s">
        <v>10886</v>
      </c>
      <c r="I8163" s="83">
        <v>0</v>
      </c>
      <c r="J8163" s="21">
        <v>545</v>
      </c>
      <c r="K8163" s="83">
        <v>15</v>
      </c>
      <c r="L8163" s="83">
        <v>0</v>
      </c>
      <c r="M8163" s="83">
        <v>0</v>
      </c>
      <c r="N8163" s="25">
        <v>0</v>
      </c>
      <c r="O8163" s="32">
        <v>17.954960011840004</v>
      </c>
      <c r="P8163" s="82" t="s">
        <v>4834</v>
      </c>
    </row>
    <row r="8164" spans="1:16" ht="48" x14ac:dyDescent="0.25">
      <c r="A8164" s="19">
        <v>44066</v>
      </c>
      <c r="B8164" s="19">
        <v>44066</v>
      </c>
      <c r="C8164" s="93">
        <v>2020</v>
      </c>
      <c r="D8164" s="82" t="s">
        <v>34</v>
      </c>
      <c r="E8164" s="82" t="s">
        <v>35</v>
      </c>
      <c r="F8164" s="82" t="s">
        <v>36</v>
      </c>
      <c r="G8164" s="82" t="s">
        <v>10887</v>
      </c>
      <c r="H8164" s="82" t="s">
        <v>10888</v>
      </c>
      <c r="I8164" s="83">
        <v>1</v>
      </c>
      <c r="J8164" s="21">
        <v>49106</v>
      </c>
      <c r="K8164" s="83">
        <v>471</v>
      </c>
      <c r="L8164" s="83">
        <v>0</v>
      </c>
      <c r="M8164" s="83">
        <v>0</v>
      </c>
      <c r="N8164" s="25">
        <v>0</v>
      </c>
      <c r="O8164" s="32">
        <v>30.253107147399998</v>
      </c>
      <c r="P8164" s="82" t="s">
        <v>4834</v>
      </c>
    </row>
    <row r="8165" spans="1:16" ht="36" x14ac:dyDescent="0.25">
      <c r="A8165" s="19">
        <v>44067</v>
      </c>
      <c r="B8165" s="19">
        <v>44070</v>
      </c>
      <c r="C8165" s="93">
        <v>2020</v>
      </c>
      <c r="D8165" s="82" t="s">
        <v>34</v>
      </c>
      <c r="E8165" s="82" t="s">
        <v>67</v>
      </c>
      <c r="F8165" s="36" t="s">
        <v>15</v>
      </c>
      <c r="G8165" s="82" t="s">
        <v>10889</v>
      </c>
      <c r="H8165" s="82" t="s">
        <v>10890</v>
      </c>
      <c r="I8165" s="83">
        <v>1</v>
      </c>
      <c r="J8165" s="21">
        <v>9901</v>
      </c>
      <c r="K8165" s="83">
        <v>2094</v>
      </c>
      <c r="L8165" s="83">
        <v>0</v>
      </c>
      <c r="M8165" s="83">
        <v>1</v>
      </c>
      <c r="N8165" s="25">
        <v>0</v>
      </c>
      <c r="O8165" s="32">
        <v>634.21647595399997</v>
      </c>
      <c r="P8165" s="82" t="s">
        <v>4834</v>
      </c>
    </row>
    <row r="8166" spans="1:16" ht="96" x14ac:dyDescent="0.25">
      <c r="A8166" s="19">
        <v>44069</v>
      </c>
      <c r="B8166" s="19">
        <v>44070</v>
      </c>
      <c r="C8166" s="93">
        <v>2020</v>
      </c>
      <c r="D8166" s="82" t="s">
        <v>13</v>
      </c>
      <c r="E8166" s="82" t="s">
        <v>112</v>
      </c>
      <c r="F8166" s="36" t="s">
        <v>44</v>
      </c>
      <c r="G8166" s="82" t="s">
        <v>8842</v>
      </c>
      <c r="H8166" s="82" t="s">
        <v>10891</v>
      </c>
      <c r="I8166" s="83">
        <v>0</v>
      </c>
      <c r="J8166" s="21">
        <v>7</v>
      </c>
      <c r="K8166" s="83">
        <v>0</v>
      </c>
      <c r="L8166" s="83">
        <v>0</v>
      </c>
      <c r="M8166" s="83">
        <v>0</v>
      </c>
      <c r="N8166" s="25">
        <v>0</v>
      </c>
      <c r="O8166" s="32">
        <v>2.3933917220930234</v>
      </c>
      <c r="P8166" s="82" t="s">
        <v>99</v>
      </c>
    </row>
    <row r="8167" spans="1:16" ht="24" x14ac:dyDescent="0.25">
      <c r="A8167" s="19">
        <v>44069</v>
      </c>
      <c r="B8167" s="19">
        <v>44071</v>
      </c>
      <c r="C8167" s="93">
        <v>2020</v>
      </c>
      <c r="D8167" s="82" t="s">
        <v>34</v>
      </c>
      <c r="E8167" s="82" t="s">
        <v>35</v>
      </c>
      <c r="F8167" s="36" t="s">
        <v>78</v>
      </c>
      <c r="G8167" s="82" t="s">
        <v>16</v>
      </c>
      <c r="H8167" s="82" t="s">
        <v>10892</v>
      </c>
      <c r="I8167" s="83">
        <v>0</v>
      </c>
      <c r="J8167" s="21">
        <v>3081</v>
      </c>
      <c r="K8167" s="83">
        <v>0</v>
      </c>
      <c r="L8167" s="83">
        <v>0</v>
      </c>
      <c r="M8167" s="83">
        <v>0</v>
      </c>
      <c r="N8167" s="25">
        <v>0</v>
      </c>
      <c r="O8167" s="32">
        <v>128.35135891039999</v>
      </c>
      <c r="P8167" s="82" t="s">
        <v>4834</v>
      </c>
    </row>
    <row r="8168" spans="1:16" ht="24" x14ac:dyDescent="0.25">
      <c r="A8168" s="19">
        <v>44070</v>
      </c>
      <c r="B8168" s="19">
        <v>44071</v>
      </c>
      <c r="C8168" s="93">
        <v>2020</v>
      </c>
      <c r="D8168" s="53" t="s">
        <v>34</v>
      </c>
      <c r="E8168" s="82" t="s">
        <v>35</v>
      </c>
      <c r="F8168" s="36" t="s">
        <v>92</v>
      </c>
      <c r="G8168" s="53" t="s">
        <v>16</v>
      </c>
      <c r="H8168" s="82" t="s">
        <v>10893</v>
      </c>
      <c r="I8168" s="83">
        <v>0</v>
      </c>
      <c r="J8168" s="21">
        <v>1455</v>
      </c>
      <c r="K8168" s="83">
        <v>0</v>
      </c>
      <c r="L8168" s="83">
        <v>0</v>
      </c>
      <c r="M8168" s="83">
        <v>0</v>
      </c>
      <c r="N8168" s="25">
        <v>0</v>
      </c>
      <c r="O8168" s="32">
        <v>547.96022053760009</v>
      </c>
      <c r="P8168" s="82" t="s">
        <v>4834</v>
      </c>
    </row>
    <row r="8169" spans="1:16" ht="120" x14ac:dyDescent="0.25">
      <c r="A8169" s="19">
        <v>44071</v>
      </c>
      <c r="B8169" s="19">
        <v>44071</v>
      </c>
      <c r="C8169" s="93">
        <v>2020</v>
      </c>
      <c r="D8169" s="53" t="s">
        <v>34</v>
      </c>
      <c r="E8169" s="82" t="s">
        <v>67</v>
      </c>
      <c r="F8169" s="82" t="s">
        <v>19</v>
      </c>
      <c r="G8169" s="53" t="s">
        <v>10894</v>
      </c>
      <c r="H8169" s="82" t="s">
        <v>10895</v>
      </c>
      <c r="I8169" s="83">
        <v>0</v>
      </c>
      <c r="J8169" s="21">
        <v>19958</v>
      </c>
      <c r="K8169" s="83">
        <v>5</v>
      </c>
      <c r="L8169" s="83">
        <v>0</v>
      </c>
      <c r="M8169" s="83">
        <v>0</v>
      </c>
      <c r="N8169" s="25">
        <v>0</v>
      </c>
      <c r="O8169" s="32">
        <v>470.42596141600001</v>
      </c>
      <c r="P8169" s="82" t="s">
        <v>4834</v>
      </c>
    </row>
    <row r="8170" spans="1:16" ht="84" x14ac:dyDescent="0.25">
      <c r="A8170" s="19">
        <v>44072</v>
      </c>
      <c r="B8170" s="19">
        <v>44072</v>
      </c>
      <c r="C8170" s="93">
        <v>2020</v>
      </c>
      <c r="D8170" s="82" t="s">
        <v>13</v>
      </c>
      <c r="E8170" s="82" t="s">
        <v>125</v>
      </c>
      <c r="F8170" s="36" t="s">
        <v>165</v>
      </c>
      <c r="G8170" s="82" t="s">
        <v>603</v>
      </c>
      <c r="H8170" s="82" t="s">
        <v>10896</v>
      </c>
      <c r="I8170" s="83">
        <v>0</v>
      </c>
      <c r="J8170" s="21">
        <v>13</v>
      </c>
      <c r="K8170" s="83">
        <v>3</v>
      </c>
      <c r="L8170" s="83">
        <v>0</v>
      </c>
      <c r="M8170" s="83">
        <v>0</v>
      </c>
      <c r="N8170" s="25">
        <v>0</v>
      </c>
      <c r="O8170" s="32">
        <v>0.57002599499999995</v>
      </c>
      <c r="P8170" s="82" t="s">
        <v>99</v>
      </c>
    </row>
    <row r="8171" spans="1:16" ht="72" x14ac:dyDescent="0.25">
      <c r="A8171" s="19">
        <v>44072</v>
      </c>
      <c r="B8171" s="19">
        <v>44072</v>
      </c>
      <c r="C8171" s="93">
        <v>2020</v>
      </c>
      <c r="D8171" s="82" t="s">
        <v>34</v>
      </c>
      <c r="E8171" s="82" t="s">
        <v>35</v>
      </c>
      <c r="F8171" s="82" t="s">
        <v>75</v>
      </c>
      <c r="G8171" s="82" t="s">
        <v>10897</v>
      </c>
      <c r="H8171" s="82" t="s">
        <v>10898</v>
      </c>
      <c r="I8171" s="83">
        <v>0</v>
      </c>
      <c r="J8171" s="21">
        <v>24</v>
      </c>
      <c r="K8171" s="83">
        <v>10</v>
      </c>
      <c r="L8171" s="83">
        <v>0</v>
      </c>
      <c r="M8171" s="83">
        <v>0</v>
      </c>
      <c r="N8171" s="25">
        <v>0</v>
      </c>
      <c r="O8171" s="32">
        <v>0.16212750000000001</v>
      </c>
      <c r="P8171" s="82" t="s">
        <v>99</v>
      </c>
    </row>
    <row r="8172" spans="1:16" ht="72" x14ac:dyDescent="0.25">
      <c r="A8172" s="19">
        <v>44074</v>
      </c>
      <c r="B8172" s="19">
        <v>44074</v>
      </c>
      <c r="C8172" s="93">
        <v>2020</v>
      </c>
      <c r="D8172" s="82" t="s">
        <v>115</v>
      </c>
      <c r="E8172" s="82" t="s">
        <v>116</v>
      </c>
      <c r="F8172" s="82" t="s">
        <v>19</v>
      </c>
      <c r="G8172" s="82" t="s">
        <v>641</v>
      </c>
      <c r="H8172" s="82" t="s">
        <v>10899</v>
      </c>
      <c r="I8172" s="83">
        <v>0</v>
      </c>
      <c r="J8172" s="21">
        <v>8</v>
      </c>
      <c r="K8172" s="83">
        <v>0</v>
      </c>
      <c r="L8172" s="83">
        <v>0</v>
      </c>
      <c r="M8172" s="83">
        <v>0</v>
      </c>
      <c r="N8172" s="25">
        <v>0</v>
      </c>
      <c r="O8172" s="32">
        <v>8.0731200000000003E-2</v>
      </c>
      <c r="P8172" s="82" t="s">
        <v>99</v>
      </c>
    </row>
    <row r="8173" spans="1:16" ht="48" x14ac:dyDescent="0.25">
      <c r="A8173" s="19">
        <v>44074</v>
      </c>
      <c r="B8173" s="19">
        <v>44074</v>
      </c>
      <c r="C8173" s="93">
        <v>2020</v>
      </c>
      <c r="D8173" s="82" t="s">
        <v>115</v>
      </c>
      <c r="E8173" s="82" t="s">
        <v>116</v>
      </c>
      <c r="F8173" s="36" t="s">
        <v>51</v>
      </c>
      <c r="G8173" s="82" t="s">
        <v>9211</v>
      </c>
      <c r="H8173" s="82" t="s">
        <v>10900</v>
      </c>
      <c r="I8173" s="83">
        <v>2</v>
      </c>
      <c r="J8173" s="21">
        <v>32</v>
      </c>
      <c r="K8173" s="83">
        <v>0</v>
      </c>
      <c r="L8173" s="83">
        <v>0</v>
      </c>
      <c r="M8173" s="83">
        <v>0</v>
      </c>
      <c r="N8173" s="25">
        <v>0</v>
      </c>
      <c r="O8173" s="32">
        <v>0.78553200000000001</v>
      </c>
      <c r="P8173" s="82" t="s">
        <v>99</v>
      </c>
    </row>
    <row r="8174" spans="1:16" ht="60" x14ac:dyDescent="0.25">
      <c r="A8174" s="19">
        <v>44078</v>
      </c>
      <c r="B8174" s="19">
        <v>44078</v>
      </c>
      <c r="C8174" s="93">
        <v>2020</v>
      </c>
      <c r="D8174" s="82" t="s">
        <v>115</v>
      </c>
      <c r="E8174" s="82" t="s">
        <v>116</v>
      </c>
      <c r="F8174" s="82" t="s">
        <v>19</v>
      </c>
      <c r="G8174" s="82" t="s">
        <v>1282</v>
      </c>
      <c r="H8174" s="82" t="s">
        <v>10901</v>
      </c>
      <c r="I8174" s="83">
        <v>0</v>
      </c>
      <c r="J8174" s="21">
        <v>24</v>
      </c>
      <c r="K8174" s="83">
        <v>0</v>
      </c>
      <c r="L8174" s="83">
        <v>0</v>
      </c>
      <c r="M8174" s="83">
        <v>0</v>
      </c>
      <c r="N8174" s="25">
        <v>0</v>
      </c>
      <c r="O8174" s="32">
        <v>0.90846800000000005</v>
      </c>
      <c r="P8174" s="82" t="s">
        <v>99</v>
      </c>
    </row>
    <row r="8175" spans="1:16" ht="156" x14ac:dyDescent="0.25">
      <c r="A8175" s="19">
        <v>44078</v>
      </c>
      <c r="B8175" s="19">
        <v>44078</v>
      </c>
      <c r="C8175" s="93">
        <v>2020</v>
      </c>
      <c r="D8175" s="82" t="s">
        <v>34</v>
      </c>
      <c r="E8175" s="82" t="s">
        <v>35</v>
      </c>
      <c r="F8175" s="36" t="s">
        <v>92</v>
      </c>
      <c r="G8175" s="82" t="s">
        <v>10902</v>
      </c>
      <c r="H8175" s="82" t="s">
        <v>10903</v>
      </c>
      <c r="I8175" s="83">
        <v>0</v>
      </c>
      <c r="J8175" s="21">
        <v>216</v>
      </c>
      <c r="K8175" s="83">
        <v>54</v>
      </c>
      <c r="L8175" s="83">
        <v>0</v>
      </c>
      <c r="M8175" s="83">
        <v>0</v>
      </c>
      <c r="N8175" s="25">
        <v>0</v>
      </c>
      <c r="O8175" s="32">
        <v>6.5488500000000005E-2</v>
      </c>
      <c r="P8175" s="82" t="s">
        <v>99</v>
      </c>
    </row>
    <row r="8176" spans="1:16" x14ac:dyDescent="0.25">
      <c r="A8176" s="19">
        <v>44079</v>
      </c>
      <c r="B8176" s="19">
        <v>44081</v>
      </c>
      <c r="C8176" s="93">
        <v>2020</v>
      </c>
      <c r="D8176" s="82" t="s">
        <v>34</v>
      </c>
      <c r="E8176" s="82" t="s">
        <v>35</v>
      </c>
      <c r="F8176" s="82" t="s">
        <v>162</v>
      </c>
      <c r="G8176" s="82" t="s">
        <v>16</v>
      </c>
      <c r="H8176" s="82" t="s">
        <v>10904</v>
      </c>
      <c r="I8176" s="83">
        <v>0</v>
      </c>
      <c r="J8176" s="21">
        <v>2168</v>
      </c>
      <c r="K8176" s="83">
        <v>0</v>
      </c>
      <c r="L8176" s="83">
        <v>0</v>
      </c>
      <c r="M8176" s="83">
        <v>0</v>
      </c>
      <c r="N8176" s="25">
        <v>0</v>
      </c>
      <c r="O8176" s="32">
        <v>3.6752306152000003</v>
      </c>
      <c r="P8176" s="82" t="s">
        <v>4834</v>
      </c>
    </row>
    <row r="8177" spans="1:16" x14ac:dyDescent="0.25">
      <c r="A8177" s="19">
        <v>44079</v>
      </c>
      <c r="B8177" s="19">
        <v>44081</v>
      </c>
      <c r="C8177" s="93">
        <v>2020</v>
      </c>
      <c r="D8177" s="53" t="s">
        <v>104</v>
      </c>
      <c r="E8177" s="82" t="s">
        <v>276</v>
      </c>
      <c r="F8177" s="36" t="s">
        <v>92</v>
      </c>
      <c r="G8177" s="53" t="s">
        <v>16</v>
      </c>
      <c r="H8177" s="82" t="s">
        <v>10905</v>
      </c>
      <c r="I8177" s="83">
        <v>0</v>
      </c>
      <c r="J8177" s="21">
        <v>401</v>
      </c>
      <c r="K8177" s="83">
        <v>0</v>
      </c>
      <c r="L8177" s="83">
        <v>0</v>
      </c>
      <c r="M8177" s="83">
        <v>0</v>
      </c>
      <c r="N8177" s="25">
        <v>0</v>
      </c>
      <c r="O8177" s="32">
        <v>126.840822344</v>
      </c>
      <c r="P8177" s="82" t="s">
        <v>4834</v>
      </c>
    </row>
    <row r="8178" spans="1:16" ht="24" x14ac:dyDescent="0.25">
      <c r="A8178" s="19">
        <v>44079</v>
      </c>
      <c r="B8178" s="19">
        <v>44081</v>
      </c>
      <c r="C8178" s="93">
        <v>2020</v>
      </c>
      <c r="D8178" s="82" t="s">
        <v>34</v>
      </c>
      <c r="E8178" s="82" t="s">
        <v>35</v>
      </c>
      <c r="F8178" s="82" t="s">
        <v>92</v>
      </c>
      <c r="G8178" s="53" t="s">
        <v>16</v>
      </c>
      <c r="H8178" s="82" t="s">
        <v>10906</v>
      </c>
      <c r="I8178" s="83">
        <v>0</v>
      </c>
      <c r="J8178" s="21">
        <v>0</v>
      </c>
      <c r="K8178" s="83">
        <v>0</v>
      </c>
      <c r="L8178" s="83">
        <v>0</v>
      </c>
      <c r="M8178" s="83">
        <v>0</v>
      </c>
      <c r="N8178" s="25">
        <v>0</v>
      </c>
      <c r="O8178" s="32">
        <v>240.4331</v>
      </c>
      <c r="P8178" s="82" t="s">
        <v>4834</v>
      </c>
    </row>
    <row r="8179" spans="1:16" ht="120" x14ac:dyDescent="0.25">
      <c r="A8179" s="19">
        <v>44082</v>
      </c>
      <c r="B8179" s="19">
        <v>44083</v>
      </c>
      <c r="C8179" s="93">
        <v>2020</v>
      </c>
      <c r="D8179" s="53" t="s">
        <v>109</v>
      </c>
      <c r="E8179" s="82" t="s">
        <v>751</v>
      </c>
      <c r="F8179" s="82" t="s">
        <v>36</v>
      </c>
      <c r="G8179" s="53" t="s">
        <v>10907</v>
      </c>
      <c r="H8179" s="82" t="s">
        <v>10908</v>
      </c>
      <c r="I8179" s="83">
        <v>0</v>
      </c>
      <c r="J8179" s="21">
        <v>30</v>
      </c>
      <c r="K8179" s="83">
        <v>0</v>
      </c>
      <c r="L8179" s="83">
        <v>0</v>
      </c>
      <c r="M8179" s="83">
        <v>0</v>
      </c>
      <c r="N8179" s="25">
        <v>0</v>
      </c>
      <c r="O8179" s="32">
        <v>0</v>
      </c>
      <c r="P8179" s="82" t="s">
        <v>99</v>
      </c>
    </row>
    <row r="8180" spans="1:16" ht="132" x14ac:dyDescent="0.25">
      <c r="A8180" s="19">
        <v>44084</v>
      </c>
      <c r="B8180" s="19">
        <v>44084</v>
      </c>
      <c r="C8180" s="93">
        <v>2020</v>
      </c>
      <c r="D8180" s="82" t="s">
        <v>13</v>
      </c>
      <c r="E8180" s="82" t="s">
        <v>125</v>
      </c>
      <c r="F8180" s="36" t="s">
        <v>51</v>
      </c>
      <c r="G8180" s="82" t="s">
        <v>2459</v>
      </c>
      <c r="H8180" s="82" t="s">
        <v>10909</v>
      </c>
      <c r="I8180" s="83">
        <v>1</v>
      </c>
      <c r="J8180" s="21">
        <v>3</v>
      </c>
      <c r="K8180" s="83">
        <v>0</v>
      </c>
      <c r="L8180" s="83">
        <v>0</v>
      </c>
      <c r="M8180" s="83">
        <v>0</v>
      </c>
      <c r="N8180" s="25">
        <v>0</v>
      </c>
      <c r="O8180" s="32">
        <v>0.58635950999999997</v>
      </c>
      <c r="P8180" s="82" t="s">
        <v>99</v>
      </c>
    </row>
    <row r="8181" spans="1:16" ht="120" x14ac:dyDescent="0.25">
      <c r="A8181" s="19">
        <v>44084</v>
      </c>
      <c r="B8181" s="19">
        <v>44084</v>
      </c>
      <c r="C8181" s="93">
        <v>2020</v>
      </c>
      <c r="D8181" s="82" t="s">
        <v>34</v>
      </c>
      <c r="E8181" s="82" t="s">
        <v>35</v>
      </c>
      <c r="F8181" s="82" t="s">
        <v>15</v>
      </c>
      <c r="G8181" s="82" t="s">
        <v>10910</v>
      </c>
      <c r="H8181" s="82" t="s">
        <v>10911</v>
      </c>
      <c r="I8181" s="83">
        <v>2</v>
      </c>
      <c r="J8181" s="21">
        <v>4</v>
      </c>
      <c r="K8181" s="83">
        <v>0</v>
      </c>
      <c r="L8181" s="83">
        <v>0</v>
      </c>
      <c r="M8181" s="83">
        <v>0</v>
      </c>
      <c r="N8181" s="25">
        <v>0</v>
      </c>
      <c r="O8181" s="32">
        <v>9.6799999999999994E-3</v>
      </c>
      <c r="P8181" s="82" t="s">
        <v>99</v>
      </c>
    </row>
    <row r="8182" spans="1:16" ht="108" x14ac:dyDescent="0.25">
      <c r="A8182" s="19">
        <v>44084</v>
      </c>
      <c r="B8182" s="19">
        <v>44085</v>
      </c>
      <c r="C8182" s="93">
        <v>2020</v>
      </c>
      <c r="D8182" s="82" t="s">
        <v>34</v>
      </c>
      <c r="E8182" s="82" t="s">
        <v>35</v>
      </c>
      <c r="F8182" s="36" t="s">
        <v>75</v>
      </c>
      <c r="G8182" s="82" t="s">
        <v>10912</v>
      </c>
      <c r="H8182" s="82" t="s">
        <v>10913</v>
      </c>
      <c r="I8182" s="83">
        <v>0</v>
      </c>
      <c r="J8182" s="21">
        <v>320</v>
      </c>
      <c r="K8182" s="83">
        <v>80</v>
      </c>
      <c r="L8182" s="83">
        <v>0</v>
      </c>
      <c r="M8182" s="83">
        <v>0</v>
      </c>
      <c r="N8182" s="25">
        <v>0</v>
      </c>
      <c r="O8182" s="32">
        <v>4.8509999999999998E-2</v>
      </c>
      <c r="P8182" s="82" t="s">
        <v>99</v>
      </c>
    </row>
    <row r="8183" spans="1:16" ht="132" x14ac:dyDescent="0.25">
      <c r="A8183" s="19">
        <v>44085</v>
      </c>
      <c r="B8183" s="19">
        <v>44085</v>
      </c>
      <c r="C8183" s="93">
        <v>2020</v>
      </c>
      <c r="D8183" s="82" t="s">
        <v>34</v>
      </c>
      <c r="E8183" s="82" t="s">
        <v>333</v>
      </c>
      <c r="F8183" s="82" t="s">
        <v>92</v>
      </c>
      <c r="G8183" s="82" t="s">
        <v>10914</v>
      </c>
      <c r="H8183" s="82" t="s">
        <v>10915</v>
      </c>
      <c r="I8183" s="83">
        <v>1</v>
      </c>
      <c r="J8183" s="21">
        <v>1</v>
      </c>
      <c r="K8183" s="83">
        <v>0</v>
      </c>
      <c r="L8183" s="83">
        <v>0</v>
      </c>
      <c r="M8183" s="83">
        <v>0</v>
      </c>
      <c r="N8183" s="25">
        <v>0</v>
      </c>
      <c r="O8183" s="32">
        <v>0</v>
      </c>
      <c r="P8183" s="82" t="s">
        <v>99</v>
      </c>
    </row>
    <row r="8184" spans="1:16" ht="264" x14ac:dyDescent="0.25">
      <c r="A8184" s="19">
        <v>44085</v>
      </c>
      <c r="B8184" s="19">
        <v>44089</v>
      </c>
      <c r="C8184" s="93">
        <v>2020</v>
      </c>
      <c r="D8184" s="82" t="s">
        <v>34</v>
      </c>
      <c r="E8184" s="82" t="s">
        <v>35</v>
      </c>
      <c r="F8184" s="82" t="s">
        <v>24</v>
      </c>
      <c r="G8184" s="82" t="s">
        <v>10916</v>
      </c>
      <c r="H8184" s="82" t="s">
        <v>10917</v>
      </c>
      <c r="I8184" s="83">
        <v>1</v>
      </c>
      <c r="J8184" s="21">
        <v>21434</v>
      </c>
      <c r="K8184" s="83">
        <v>0</v>
      </c>
      <c r="L8184" s="83">
        <v>0</v>
      </c>
      <c r="M8184" s="83">
        <v>0</v>
      </c>
      <c r="N8184" s="25">
        <v>0</v>
      </c>
      <c r="O8184" s="32">
        <v>425.50508461797193</v>
      </c>
      <c r="P8184" s="82" t="s">
        <v>4834</v>
      </c>
    </row>
    <row r="8185" spans="1:16" ht="72" x14ac:dyDescent="0.25">
      <c r="A8185" s="19">
        <v>44086</v>
      </c>
      <c r="B8185" s="19">
        <v>44086</v>
      </c>
      <c r="C8185" s="93">
        <v>2020</v>
      </c>
      <c r="D8185" s="82" t="s">
        <v>115</v>
      </c>
      <c r="E8185" s="82" t="s">
        <v>116</v>
      </c>
      <c r="F8185" s="36" t="s">
        <v>75</v>
      </c>
      <c r="G8185" s="82" t="s">
        <v>1553</v>
      </c>
      <c r="H8185" s="82" t="s">
        <v>10918</v>
      </c>
      <c r="I8185" s="83">
        <v>0</v>
      </c>
      <c r="J8185" s="21">
        <v>20</v>
      </c>
      <c r="K8185" s="83">
        <v>0</v>
      </c>
      <c r="L8185" s="83">
        <v>0</v>
      </c>
      <c r="M8185" s="83">
        <v>0</v>
      </c>
      <c r="N8185" s="25">
        <v>0</v>
      </c>
      <c r="O8185" s="32">
        <v>0.1788864</v>
      </c>
      <c r="P8185" s="82" t="s">
        <v>99</v>
      </c>
    </row>
    <row r="8186" spans="1:16" ht="24" x14ac:dyDescent="0.25">
      <c r="A8186" s="19">
        <v>44087</v>
      </c>
      <c r="B8186" s="19">
        <v>44089</v>
      </c>
      <c r="C8186" s="93">
        <v>2020</v>
      </c>
      <c r="D8186" s="82" t="s">
        <v>34</v>
      </c>
      <c r="E8186" s="82" t="s">
        <v>35</v>
      </c>
      <c r="F8186" s="82" t="s">
        <v>92</v>
      </c>
      <c r="G8186" s="82" t="s">
        <v>16</v>
      </c>
      <c r="H8186" s="82" t="s">
        <v>10919</v>
      </c>
      <c r="I8186" s="83">
        <v>0</v>
      </c>
      <c r="J8186" s="21">
        <v>880</v>
      </c>
      <c r="K8186" s="83">
        <v>0</v>
      </c>
      <c r="L8186" s="83">
        <v>0</v>
      </c>
      <c r="M8186" s="83">
        <v>0</v>
      </c>
      <c r="N8186" s="25">
        <v>0</v>
      </c>
      <c r="O8186" s="32">
        <v>1.8134545399999999</v>
      </c>
      <c r="P8186" s="82" t="s">
        <v>4834</v>
      </c>
    </row>
    <row r="8187" spans="1:16" ht="84" x14ac:dyDescent="0.25">
      <c r="A8187" s="19">
        <v>44088</v>
      </c>
      <c r="B8187" s="19">
        <v>44088</v>
      </c>
      <c r="C8187" s="93">
        <v>2020</v>
      </c>
      <c r="D8187" s="53" t="s">
        <v>34</v>
      </c>
      <c r="E8187" s="82" t="s">
        <v>50</v>
      </c>
      <c r="F8187" s="82" t="s">
        <v>97</v>
      </c>
      <c r="G8187" s="53" t="s">
        <v>10920</v>
      </c>
      <c r="H8187" s="11" t="s">
        <v>10921</v>
      </c>
      <c r="I8187" s="83">
        <v>1</v>
      </c>
      <c r="J8187" s="21">
        <v>5</v>
      </c>
      <c r="K8187" s="83">
        <v>0</v>
      </c>
      <c r="L8187" s="83">
        <v>0</v>
      </c>
      <c r="M8187" s="83">
        <v>0</v>
      </c>
      <c r="N8187" s="25">
        <v>0</v>
      </c>
      <c r="O8187" s="32">
        <v>9.6799999999999994E-3</v>
      </c>
      <c r="P8187" s="82" t="s">
        <v>99</v>
      </c>
    </row>
    <row r="8188" spans="1:16" ht="72" x14ac:dyDescent="0.25">
      <c r="A8188" s="19">
        <v>44089</v>
      </c>
      <c r="B8188" s="19">
        <v>44089</v>
      </c>
      <c r="C8188" s="93">
        <v>2020</v>
      </c>
      <c r="D8188" s="82" t="s">
        <v>34</v>
      </c>
      <c r="E8188" s="82" t="s">
        <v>35</v>
      </c>
      <c r="F8188" s="36" t="s">
        <v>26</v>
      </c>
      <c r="G8188" s="82" t="s">
        <v>4682</v>
      </c>
      <c r="H8188" s="82" t="s">
        <v>10922</v>
      </c>
      <c r="I8188" s="83">
        <v>0</v>
      </c>
      <c r="J8188" s="21">
        <v>172</v>
      </c>
      <c r="K8188" s="83">
        <v>43</v>
      </c>
      <c r="L8188" s="83">
        <v>0</v>
      </c>
      <c r="M8188" s="83">
        <v>0</v>
      </c>
      <c r="N8188" s="25">
        <v>0</v>
      </c>
      <c r="O8188" s="32">
        <v>8.032043250000001</v>
      </c>
      <c r="P8188" s="82" t="s">
        <v>99</v>
      </c>
    </row>
    <row r="8189" spans="1:16" ht="60" x14ac:dyDescent="0.25">
      <c r="A8189" s="19">
        <v>44089</v>
      </c>
      <c r="B8189" s="19">
        <v>44089</v>
      </c>
      <c r="C8189" s="93">
        <v>2020</v>
      </c>
      <c r="D8189" s="82" t="s">
        <v>34</v>
      </c>
      <c r="E8189" s="82" t="s">
        <v>35</v>
      </c>
      <c r="F8189" s="36" t="s">
        <v>36</v>
      </c>
      <c r="G8189" s="82"/>
      <c r="H8189" s="82" t="s">
        <v>10923</v>
      </c>
      <c r="I8189" s="83">
        <v>0</v>
      </c>
      <c r="J8189" s="21">
        <v>200</v>
      </c>
      <c r="K8189" s="83">
        <v>50</v>
      </c>
      <c r="L8189" s="83">
        <v>0</v>
      </c>
      <c r="M8189" s="83">
        <v>0</v>
      </c>
      <c r="N8189" s="25">
        <v>0</v>
      </c>
      <c r="O8189" s="32">
        <v>6.0637499999999997E-2</v>
      </c>
      <c r="P8189" s="82" t="s">
        <v>99</v>
      </c>
    </row>
    <row r="8190" spans="1:16" ht="36" x14ac:dyDescent="0.25">
      <c r="A8190" s="19">
        <v>44089</v>
      </c>
      <c r="B8190" s="19">
        <v>44089</v>
      </c>
      <c r="C8190" s="93">
        <v>2020</v>
      </c>
      <c r="D8190" s="82" t="s">
        <v>34</v>
      </c>
      <c r="E8190" s="82" t="s">
        <v>182</v>
      </c>
      <c r="F8190" s="36" t="s">
        <v>165</v>
      </c>
      <c r="G8190" s="82" t="s">
        <v>8550</v>
      </c>
      <c r="H8190" s="82" t="s">
        <v>10924</v>
      </c>
      <c r="I8190" s="83">
        <v>1</v>
      </c>
      <c r="J8190" s="21">
        <v>1</v>
      </c>
      <c r="K8190" s="83">
        <v>0</v>
      </c>
      <c r="L8190" s="83">
        <v>0</v>
      </c>
      <c r="M8190" s="83">
        <v>0</v>
      </c>
      <c r="N8190" s="25">
        <v>0</v>
      </c>
      <c r="O8190" s="32">
        <v>0</v>
      </c>
      <c r="P8190" s="82" t="s">
        <v>99</v>
      </c>
    </row>
    <row r="8191" spans="1:16" ht="60" x14ac:dyDescent="0.25">
      <c r="A8191" s="19">
        <v>44090</v>
      </c>
      <c r="B8191" s="19">
        <v>44090</v>
      </c>
      <c r="C8191" s="93">
        <v>2020</v>
      </c>
      <c r="D8191" s="82" t="s">
        <v>34</v>
      </c>
      <c r="E8191" s="82" t="s">
        <v>35</v>
      </c>
      <c r="F8191" s="82" t="s">
        <v>165</v>
      </c>
      <c r="G8191" s="82" t="s">
        <v>2152</v>
      </c>
      <c r="H8191" s="82" t="s">
        <v>10925</v>
      </c>
      <c r="I8191" s="83">
        <v>1</v>
      </c>
      <c r="J8191" s="21">
        <v>727</v>
      </c>
      <c r="K8191" s="83">
        <v>180</v>
      </c>
      <c r="L8191" s="83">
        <v>0</v>
      </c>
      <c r="M8191" s="83">
        <v>0</v>
      </c>
      <c r="N8191" s="25">
        <v>0</v>
      </c>
      <c r="O8191" s="32">
        <v>0.51829499999999995</v>
      </c>
      <c r="P8191" s="82" t="s">
        <v>99</v>
      </c>
    </row>
    <row r="8192" spans="1:16" ht="60" x14ac:dyDescent="0.25">
      <c r="A8192" s="19">
        <v>44090</v>
      </c>
      <c r="B8192" s="19">
        <v>44090</v>
      </c>
      <c r="C8192" s="93">
        <v>2020</v>
      </c>
      <c r="D8192" s="82" t="s">
        <v>34</v>
      </c>
      <c r="E8192" s="82" t="s">
        <v>35</v>
      </c>
      <c r="F8192" s="82" t="s">
        <v>162</v>
      </c>
      <c r="G8192" s="82" t="s">
        <v>1700</v>
      </c>
      <c r="H8192" s="82" t="s">
        <v>10926</v>
      </c>
      <c r="I8192" s="83">
        <v>0</v>
      </c>
      <c r="J8192" s="21">
        <v>60</v>
      </c>
      <c r="K8192" s="83">
        <v>15</v>
      </c>
      <c r="L8192" s="83">
        <v>0</v>
      </c>
      <c r="M8192" s="83">
        <v>0</v>
      </c>
      <c r="N8192" s="25">
        <v>0</v>
      </c>
      <c r="O8192" s="32">
        <v>1.8191249999999999E-2</v>
      </c>
      <c r="P8192" s="82" t="s">
        <v>99</v>
      </c>
    </row>
    <row r="8193" spans="1:16" ht="36" x14ac:dyDescent="0.25">
      <c r="A8193" s="19">
        <v>44092</v>
      </c>
      <c r="B8193" s="19">
        <v>44092</v>
      </c>
      <c r="C8193" s="93">
        <v>2020</v>
      </c>
      <c r="D8193" s="82" t="s">
        <v>115</v>
      </c>
      <c r="E8193" s="82" t="s">
        <v>116</v>
      </c>
      <c r="F8193" s="36" t="s">
        <v>155</v>
      </c>
      <c r="G8193" s="82" t="s">
        <v>1399</v>
      </c>
      <c r="H8193" s="82" t="s">
        <v>10927</v>
      </c>
      <c r="I8193" s="83">
        <v>0</v>
      </c>
      <c r="J8193" s="21">
        <v>7</v>
      </c>
      <c r="K8193" s="83">
        <v>0</v>
      </c>
      <c r="L8193" s="83">
        <v>0</v>
      </c>
      <c r="M8193" s="83">
        <v>0</v>
      </c>
      <c r="N8193" s="25">
        <v>0</v>
      </c>
      <c r="O8193" s="32">
        <v>7.8553200000000004E-2</v>
      </c>
      <c r="P8193" s="82" t="s">
        <v>99</v>
      </c>
    </row>
    <row r="8194" spans="1:16" ht="84" x14ac:dyDescent="0.25">
      <c r="A8194" s="19">
        <v>44092</v>
      </c>
      <c r="B8194" s="19">
        <v>44092</v>
      </c>
      <c r="C8194" s="93">
        <v>2020</v>
      </c>
      <c r="D8194" s="82" t="s">
        <v>34</v>
      </c>
      <c r="E8194" s="82" t="s">
        <v>35</v>
      </c>
      <c r="F8194" s="36" t="s">
        <v>75</v>
      </c>
      <c r="G8194" s="82" t="s">
        <v>10928</v>
      </c>
      <c r="H8194" s="82" t="s">
        <v>10929</v>
      </c>
      <c r="I8194" s="83">
        <v>0</v>
      </c>
      <c r="J8194" s="21">
        <v>60</v>
      </c>
      <c r="K8194" s="83">
        <v>15</v>
      </c>
      <c r="L8194" s="83">
        <v>0</v>
      </c>
      <c r="M8194" s="83">
        <v>0</v>
      </c>
      <c r="N8194" s="25">
        <v>0</v>
      </c>
      <c r="O8194" s="32">
        <v>1.8191249999999999E-2</v>
      </c>
      <c r="P8194" s="82" t="s">
        <v>99</v>
      </c>
    </row>
    <row r="8195" spans="1:16" ht="48" x14ac:dyDescent="0.25">
      <c r="A8195" s="19">
        <v>44092</v>
      </c>
      <c r="B8195" s="19">
        <v>44092</v>
      </c>
      <c r="C8195" s="93">
        <v>2020</v>
      </c>
      <c r="D8195" s="82" t="s">
        <v>115</v>
      </c>
      <c r="E8195" s="82" t="s">
        <v>834</v>
      </c>
      <c r="F8195" s="82" t="s">
        <v>165</v>
      </c>
      <c r="G8195" s="82" t="s">
        <v>9463</v>
      </c>
      <c r="H8195" s="82" t="s">
        <v>10930</v>
      </c>
      <c r="I8195" s="83">
        <v>0</v>
      </c>
      <c r="J8195" s="21">
        <v>0</v>
      </c>
      <c r="K8195" s="83">
        <v>0</v>
      </c>
      <c r="L8195" s="83">
        <v>0</v>
      </c>
      <c r="M8195" s="83">
        <v>0</v>
      </c>
      <c r="N8195" s="25">
        <v>0</v>
      </c>
      <c r="O8195" s="32">
        <v>0</v>
      </c>
      <c r="P8195" s="82" t="s">
        <v>99</v>
      </c>
    </row>
    <row r="8196" spans="1:16" x14ac:dyDescent="0.25">
      <c r="A8196" s="19">
        <v>44092</v>
      </c>
      <c r="B8196" s="19">
        <v>44095</v>
      </c>
      <c r="C8196" s="93">
        <v>2020</v>
      </c>
      <c r="D8196" s="82" t="s">
        <v>104</v>
      </c>
      <c r="E8196" s="82" t="s">
        <v>276</v>
      </c>
      <c r="F8196" s="82" t="s">
        <v>92</v>
      </c>
      <c r="G8196" s="82" t="s">
        <v>16</v>
      </c>
      <c r="H8196" s="82" t="s">
        <v>10931</v>
      </c>
      <c r="I8196" s="83">
        <v>0</v>
      </c>
      <c r="J8196" s="21">
        <v>1160</v>
      </c>
      <c r="K8196" s="83">
        <v>0</v>
      </c>
      <c r="L8196" s="83">
        <v>0</v>
      </c>
      <c r="M8196" s="83">
        <v>0</v>
      </c>
      <c r="N8196" s="25">
        <v>0</v>
      </c>
      <c r="O8196" s="32">
        <v>267.17843537599998</v>
      </c>
      <c r="P8196" s="82" t="s">
        <v>4834</v>
      </c>
    </row>
    <row r="8197" spans="1:16" x14ac:dyDescent="0.25">
      <c r="A8197" s="19">
        <v>44092</v>
      </c>
      <c r="B8197" s="19">
        <v>44094</v>
      </c>
      <c r="C8197" s="93">
        <v>2020</v>
      </c>
      <c r="D8197" s="82" t="s">
        <v>34</v>
      </c>
      <c r="E8197" s="82" t="s">
        <v>50</v>
      </c>
      <c r="F8197" s="82" t="s">
        <v>92</v>
      </c>
      <c r="G8197" s="53" t="s">
        <v>16</v>
      </c>
      <c r="H8197" s="82" t="s">
        <v>10932</v>
      </c>
      <c r="I8197" s="83">
        <v>0</v>
      </c>
      <c r="J8197" s="21">
        <v>713</v>
      </c>
      <c r="K8197" s="83">
        <v>0</v>
      </c>
      <c r="L8197" s="83">
        <v>0</v>
      </c>
      <c r="M8197" s="83">
        <v>0</v>
      </c>
      <c r="N8197" s="25">
        <v>0</v>
      </c>
      <c r="O8197" s="32">
        <v>155.79162270800001</v>
      </c>
      <c r="P8197" s="82" t="s">
        <v>4834</v>
      </c>
    </row>
    <row r="8198" spans="1:16" ht="72" x14ac:dyDescent="0.25">
      <c r="A8198" s="19">
        <v>44093</v>
      </c>
      <c r="B8198" s="19">
        <v>44093</v>
      </c>
      <c r="C8198" s="93">
        <v>2020</v>
      </c>
      <c r="D8198" s="53" t="s">
        <v>109</v>
      </c>
      <c r="E8198" s="82" t="s">
        <v>110</v>
      </c>
      <c r="F8198" s="82" t="s">
        <v>598</v>
      </c>
      <c r="G8198" s="53" t="s">
        <v>1246</v>
      </c>
      <c r="H8198" s="82" t="s">
        <v>10933</v>
      </c>
      <c r="I8198" s="83">
        <v>1</v>
      </c>
      <c r="J8198" s="21">
        <v>52</v>
      </c>
      <c r="K8198" s="83">
        <v>0</v>
      </c>
      <c r="L8198" s="83">
        <v>0</v>
      </c>
      <c r="M8198" s="83">
        <v>0</v>
      </c>
      <c r="N8198" s="25">
        <v>0</v>
      </c>
      <c r="O8198" s="32">
        <v>0</v>
      </c>
      <c r="P8198" s="82" t="s">
        <v>99</v>
      </c>
    </row>
    <row r="8199" spans="1:16" ht="372" x14ac:dyDescent="0.25">
      <c r="A8199" s="19">
        <v>44096</v>
      </c>
      <c r="B8199" s="19">
        <v>44096</v>
      </c>
      <c r="C8199" s="93">
        <v>2020</v>
      </c>
      <c r="D8199" s="82" t="s">
        <v>34</v>
      </c>
      <c r="E8199" s="82" t="s">
        <v>1136</v>
      </c>
      <c r="F8199" s="82" t="s">
        <v>162</v>
      </c>
      <c r="G8199" s="82" t="s">
        <v>10934</v>
      </c>
      <c r="H8199" s="82" t="s">
        <v>10935</v>
      </c>
      <c r="I8199" s="83">
        <v>0</v>
      </c>
      <c r="J8199" s="21">
        <v>5085</v>
      </c>
      <c r="K8199" s="83">
        <v>668</v>
      </c>
      <c r="L8199" s="83">
        <v>1</v>
      </c>
      <c r="M8199" s="83">
        <v>0</v>
      </c>
      <c r="N8199" s="25">
        <v>0</v>
      </c>
      <c r="O8199" s="32">
        <v>4.7139947657920009</v>
      </c>
      <c r="P8199" s="82" t="s">
        <v>4834</v>
      </c>
    </row>
    <row r="8200" spans="1:16" ht="72" x14ac:dyDescent="0.25">
      <c r="A8200" s="19">
        <v>44098</v>
      </c>
      <c r="B8200" s="19">
        <v>44099</v>
      </c>
      <c r="C8200" s="93">
        <v>2020</v>
      </c>
      <c r="D8200" s="82" t="s">
        <v>115</v>
      </c>
      <c r="E8200" s="82" t="s">
        <v>116</v>
      </c>
      <c r="F8200" s="36" t="s">
        <v>77</v>
      </c>
      <c r="G8200" s="82" t="s">
        <v>2681</v>
      </c>
      <c r="H8200" s="82" t="s">
        <v>10936</v>
      </c>
      <c r="I8200" s="83">
        <v>1</v>
      </c>
      <c r="J8200" s="21">
        <v>21</v>
      </c>
      <c r="K8200" s="90">
        <v>0</v>
      </c>
      <c r="L8200" s="83">
        <v>0</v>
      </c>
      <c r="M8200" s="83">
        <v>0</v>
      </c>
      <c r="N8200" s="25">
        <v>0</v>
      </c>
      <c r="O8200" s="32">
        <v>0.85821225858823535</v>
      </c>
      <c r="P8200" s="82" t="s">
        <v>99</v>
      </c>
    </row>
    <row r="8201" spans="1:16" ht="108" x14ac:dyDescent="0.25">
      <c r="A8201" s="19">
        <v>44098</v>
      </c>
      <c r="B8201" s="19">
        <v>44099</v>
      </c>
      <c r="C8201" s="93">
        <v>2020</v>
      </c>
      <c r="D8201" s="82" t="s">
        <v>34</v>
      </c>
      <c r="E8201" s="82" t="s">
        <v>35</v>
      </c>
      <c r="F8201" s="82" t="s">
        <v>36</v>
      </c>
      <c r="G8201" s="82" t="s">
        <v>10937</v>
      </c>
      <c r="H8201" s="82" t="s">
        <v>10938</v>
      </c>
      <c r="I8201" s="83">
        <v>0</v>
      </c>
      <c r="J8201" s="21">
        <v>508</v>
      </c>
      <c r="K8201" s="83">
        <v>127</v>
      </c>
      <c r="L8201" s="83">
        <v>0</v>
      </c>
      <c r="M8201" s="83">
        <v>0</v>
      </c>
      <c r="N8201" s="25">
        <v>0</v>
      </c>
      <c r="O8201" s="32">
        <v>0.1169245</v>
      </c>
      <c r="P8201" s="82" t="s">
        <v>99</v>
      </c>
    </row>
    <row r="8202" spans="1:16" ht="132" x14ac:dyDescent="0.25">
      <c r="A8202" s="19">
        <v>44099</v>
      </c>
      <c r="B8202" s="19">
        <v>44099</v>
      </c>
      <c r="C8202" s="93">
        <v>2020</v>
      </c>
      <c r="D8202" s="82" t="s">
        <v>34</v>
      </c>
      <c r="E8202" s="82" t="s">
        <v>35</v>
      </c>
      <c r="F8202" s="36" t="s">
        <v>97</v>
      </c>
      <c r="G8202" s="82" t="s">
        <v>10939</v>
      </c>
      <c r="H8202" s="82" t="s">
        <v>10940</v>
      </c>
      <c r="I8202" s="83">
        <v>0</v>
      </c>
      <c r="J8202" s="21">
        <v>196</v>
      </c>
      <c r="K8202" s="83">
        <v>1</v>
      </c>
      <c r="L8202" s="83">
        <v>0</v>
      </c>
      <c r="M8202" s="83">
        <v>0</v>
      </c>
      <c r="N8202" s="25">
        <v>0</v>
      </c>
      <c r="O8202" s="32">
        <v>9.8012749999999996E-2</v>
      </c>
      <c r="P8202" s="82" t="s">
        <v>99</v>
      </c>
    </row>
    <row r="8203" spans="1:16" ht="36" x14ac:dyDescent="0.25">
      <c r="A8203" s="19">
        <v>44099</v>
      </c>
      <c r="B8203" s="19">
        <v>44099</v>
      </c>
      <c r="C8203" s="93">
        <v>2020</v>
      </c>
      <c r="D8203" s="82" t="s">
        <v>34</v>
      </c>
      <c r="E8203" s="82" t="s">
        <v>35</v>
      </c>
      <c r="F8203" s="36" t="s">
        <v>97</v>
      </c>
      <c r="G8203" s="82" t="s">
        <v>9879</v>
      </c>
      <c r="H8203" s="82" t="s">
        <v>10941</v>
      </c>
      <c r="I8203" s="83">
        <v>0</v>
      </c>
      <c r="J8203" s="21">
        <v>24</v>
      </c>
      <c r="K8203" s="83">
        <v>6</v>
      </c>
      <c r="L8203" s="83">
        <v>0</v>
      </c>
      <c r="M8203" s="83">
        <v>0</v>
      </c>
      <c r="N8203" s="25">
        <v>0</v>
      </c>
      <c r="O8203" s="32">
        <v>7.2765E-3</v>
      </c>
      <c r="P8203" s="82" t="s">
        <v>99</v>
      </c>
    </row>
    <row r="8204" spans="1:16" ht="36" x14ac:dyDescent="0.25">
      <c r="A8204" s="19">
        <v>44099</v>
      </c>
      <c r="B8204" s="19">
        <v>44099</v>
      </c>
      <c r="C8204" s="93">
        <v>2020</v>
      </c>
      <c r="D8204" s="82" t="s">
        <v>34</v>
      </c>
      <c r="E8204" s="82" t="s">
        <v>35</v>
      </c>
      <c r="F8204" s="36" t="s">
        <v>19</v>
      </c>
      <c r="G8204" s="82" t="s">
        <v>10942</v>
      </c>
      <c r="H8204" s="82" t="s">
        <v>10943</v>
      </c>
      <c r="I8204" s="83">
        <v>0</v>
      </c>
      <c r="J8204" s="21">
        <v>4</v>
      </c>
      <c r="K8204" s="83">
        <v>1</v>
      </c>
      <c r="L8204" s="83">
        <v>0</v>
      </c>
      <c r="M8204" s="83">
        <v>0</v>
      </c>
      <c r="N8204" s="25">
        <v>0</v>
      </c>
      <c r="O8204" s="32">
        <v>1.2127500000000001E-3</v>
      </c>
      <c r="P8204" s="82" t="s">
        <v>99</v>
      </c>
    </row>
    <row r="8205" spans="1:16" ht="84" x14ac:dyDescent="0.25">
      <c r="A8205" s="19">
        <v>44101</v>
      </c>
      <c r="B8205" s="19">
        <v>44101</v>
      </c>
      <c r="C8205" s="93">
        <v>2020</v>
      </c>
      <c r="D8205" s="82" t="s">
        <v>34</v>
      </c>
      <c r="E8205" s="82" t="s">
        <v>35</v>
      </c>
      <c r="F8205" s="36" t="s">
        <v>26</v>
      </c>
      <c r="G8205" s="82" t="s">
        <v>10944</v>
      </c>
      <c r="H8205" s="82" t="s">
        <v>10945</v>
      </c>
      <c r="I8205" s="83">
        <v>0</v>
      </c>
      <c r="J8205" s="21">
        <v>145</v>
      </c>
      <c r="K8205" s="83">
        <v>36</v>
      </c>
      <c r="L8205" s="83">
        <v>0</v>
      </c>
      <c r="M8205" s="83">
        <v>0</v>
      </c>
      <c r="N8205" s="25">
        <v>0</v>
      </c>
      <c r="O8205" s="32">
        <v>4.3659000000000003E-2</v>
      </c>
      <c r="P8205" s="82" t="s">
        <v>99</v>
      </c>
    </row>
    <row r="8206" spans="1:16" ht="60" x14ac:dyDescent="0.25">
      <c r="A8206" s="19">
        <v>44102</v>
      </c>
      <c r="B8206" s="19">
        <v>44102</v>
      </c>
      <c r="C8206" s="93">
        <v>2020</v>
      </c>
      <c r="D8206" s="82" t="s">
        <v>115</v>
      </c>
      <c r="E8206" s="82" t="s">
        <v>116</v>
      </c>
      <c r="F8206" s="36" t="s">
        <v>36</v>
      </c>
      <c r="G8206" s="82" t="s">
        <v>10946</v>
      </c>
      <c r="H8206" s="82" t="s">
        <v>10947</v>
      </c>
      <c r="I8206" s="83">
        <v>13</v>
      </c>
      <c r="J8206" s="21">
        <v>37</v>
      </c>
      <c r="K8206" s="83">
        <v>0</v>
      </c>
      <c r="L8206" s="83">
        <v>0</v>
      </c>
      <c r="M8206" s="83">
        <v>0</v>
      </c>
      <c r="N8206" s="25">
        <v>0</v>
      </c>
      <c r="O8206" s="32">
        <v>0.78553200000000001</v>
      </c>
      <c r="P8206" s="82" t="s">
        <v>99</v>
      </c>
    </row>
    <row r="8207" spans="1:16" ht="60" x14ac:dyDescent="0.25">
      <c r="A8207" s="19">
        <v>44102</v>
      </c>
      <c r="B8207" s="19">
        <v>44102</v>
      </c>
      <c r="C8207" s="93">
        <v>2020</v>
      </c>
      <c r="D8207" s="82" t="s">
        <v>115</v>
      </c>
      <c r="E8207" s="82" t="s">
        <v>834</v>
      </c>
      <c r="F8207" s="36" t="s">
        <v>165</v>
      </c>
      <c r="G8207" s="82" t="s">
        <v>8628</v>
      </c>
      <c r="H8207" s="82" t="s">
        <v>10948</v>
      </c>
      <c r="I8207" s="83">
        <v>0</v>
      </c>
      <c r="J8207" s="21">
        <v>0</v>
      </c>
      <c r="K8207" s="83">
        <v>0</v>
      </c>
      <c r="L8207" s="83">
        <v>0</v>
      </c>
      <c r="M8207" s="83">
        <v>0</v>
      </c>
      <c r="N8207" s="25">
        <v>0</v>
      </c>
      <c r="O8207" s="32">
        <v>0</v>
      </c>
      <c r="P8207" s="82" t="s">
        <v>99</v>
      </c>
    </row>
    <row r="8208" spans="1:16" ht="120" x14ac:dyDescent="0.25">
      <c r="A8208" s="19">
        <v>44102</v>
      </c>
      <c r="B8208" s="19">
        <v>44112</v>
      </c>
      <c r="C8208" s="93">
        <v>2020</v>
      </c>
      <c r="D8208" s="82" t="s">
        <v>34</v>
      </c>
      <c r="E8208" s="82" t="s">
        <v>35</v>
      </c>
      <c r="F8208" s="82" t="s">
        <v>598</v>
      </c>
      <c r="G8208" s="82" t="s">
        <v>10949</v>
      </c>
      <c r="H8208" s="82" t="s">
        <v>10950</v>
      </c>
      <c r="I8208" s="83">
        <v>6</v>
      </c>
      <c r="J8208" s="21">
        <v>62325</v>
      </c>
      <c r="K8208" s="83">
        <v>12653</v>
      </c>
      <c r="L8208" s="83">
        <v>0</v>
      </c>
      <c r="M8208" s="83">
        <v>0</v>
      </c>
      <c r="N8208" s="25">
        <v>0</v>
      </c>
      <c r="O8208" s="32">
        <v>63.248620625119997</v>
      </c>
      <c r="P8208" s="82" t="s">
        <v>4834</v>
      </c>
    </row>
    <row r="8209" spans="1:16" ht="84" x14ac:dyDescent="0.25">
      <c r="A8209" s="94">
        <v>44103</v>
      </c>
      <c r="B8209" s="94">
        <v>44103</v>
      </c>
      <c r="C8209" s="93">
        <v>2020</v>
      </c>
      <c r="D8209" s="8" t="s">
        <v>13</v>
      </c>
      <c r="E8209" s="8" t="s">
        <v>112</v>
      </c>
      <c r="F8209" s="82" t="s">
        <v>598</v>
      </c>
      <c r="G8209" s="8" t="s">
        <v>10369</v>
      </c>
      <c r="H8209" s="95" t="s">
        <v>10951</v>
      </c>
      <c r="I8209" s="8">
        <v>4</v>
      </c>
      <c r="J8209" s="27">
        <v>12</v>
      </c>
      <c r="K8209" s="90">
        <v>3</v>
      </c>
      <c r="L8209" s="83">
        <v>0</v>
      </c>
      <c r="M8209" s="83">
        <v>0</v>
      </c>
      <c r="N8209" s="25">
        <v>0</v>
      </c>
      <c r="O8209" s="32">
        <v>1.7704725579753759</v>
      </c>
      <c r="P8209" s="82" t="s">
        <v>99</v>
      </c>
    </row>
    <row r="8210" spans="1:16" ht="48" x14ac:dyDescent="0.25">
      <c r="A8210" s="19">
        <v>44103</v>
      </c>
      <c r="B8210" s="19">
        <v>44103</v>
      </c>
      <c r="C8210" s="93">
        <v>2020</v>
      </c>
      <c r="D8210" s="82" t="s">
        <v>115</v>
      </c>
      <c r="E8210" s="82" t="s">
        <v>116</v>
      </c>
      <c r="F8210" s="82" t="s">
        <v>21</v>
      </c>
      <c r="G8210" s="82" t="s">
        <v>10234</v>
      </c>
      <c r="H8210" s="82" t="s">
        <v>10952</v>
      </c>
      <c r="I8210" s="83">
        <v>0</v>
      </c>
      <c r="J8210" s="21">
        <v>6</v>
      </c>
      <c r="K8210" s="83">
        <v>0</v>
      </c>
      <c r="L8210" s="83">
        <v>0</v>
      </c>
      <c r="M8210" s="83">
        <v>0</v>
      </c>
      <c r="N8210" s="25">
        <v>0</v>
      </c>
      <c r="O8210" s="32">
        <v>2.6370487000000001E-2</v>
      </c>
      <c r="P8210" s="82" t="s">
        <v>99</v>
      </c>
    </row>
    <row r="8211" spans="1:16" ht="36" x14ac:dyDescent="0.25">
      <c r="A8211" s="19">
        <v>44103</v>
      </c>
      <c r="B8211" s="19">
        <v>44103</v>
      </c>
      <c r="C8211" s="93">
        <v>2020</v>
      </c>
      <c r="D8211" s="82" t="s">
        <v>34</v>
      </c>
      <c r="E8211" s="82" t="s">
        <v>35</v>
      </c>
      <c r="F8211" s="36" t="s">
        <v>36</v>
      </c>
      <c r="G8211" s="82" t="s">
        <v>5875</v>
      </c>
      <c r="H8211" s="82" t="s">
        <v>10953</v>
      </c>
      <c r="I8211" s="83">
        <v>0</v>
      </c>
      <c r="J8211" s="21">
        <v>240</v>
      </c>
      <c r="K8211" s="83">
        <v>60</v>
      </c>
      <c r="L8211" s="83">
        <v>0</v>
      </c>
      <c r="M8211" s="83">
        <v>0</v>
      </c>
      <c r="N8211" s="25">
        <v>0</v>
      </c>
      <c r="O8211" s="32">
        <v>7.2764999999999996E-2</v>
      </c>
      <c r="P8211" s="82" t="s">
        <v>99</v>
      </c>
    </row>
    <row r="8212" spans="1:16" ht="72" x14ac:dyDescent="0.25">
      <c r="A8212" s="19">
        <v>44103</v>
      </c>
      <c r="B8212" s="19">
        <v>44112</v>
      </c>
      <c r="C8212" s="93">
        <v>2020</v>
      </c>
      <c r="D8212" s="82" t="s">
        <v>34</v>
      </c>
      <c r="E8212" s="82" t="s">
        <v>35</v>
      </c>
      <c r="F8212" s="36" t="s">
        <v>162</v>
      </c>
      <c r="G8212" s="82" t="s">
        <v>10954</v>
      </c>
      <c r="H8212" s="82" t="s">
        <v>10955</v>
      </c>
      <c r="I8212" s="83">
        <v>0</v>
      </c>
      <c r="J8212" s="21">
        <v>152</v>
      </c>
      <c r="K8212" s="83">
        <v>105</v>
      </c>
      <c r="L8212" s="83">
        <v>0</v>
      </c>
      <c r="M8212" s="83">
        <v>0</v>
      </c>
      <c r="N8212" s="25">
        <v>0</v>
      </c>
      <c r="O8212" s="32">
        <v>8.1072337500000007</v>
      </c>
      <c r="P8212" s="82" t="s">
        <v>99</v>
      </c>
    </row>
    <row r="8213" spans="1:16" x14ac:dyDescent="0.25">
      <c r="A8213" s="19">
        <v>44103</v>
      </c>
      <c r="B8213" s="19">
        <v>44104</v>
      </c>
      <c r="C8213" s="93">
        <v>2020</v>
      </c>
      <c r="D8213" s="82" t="s">
        <v>104</v>
      </c>
      <c r="E8213" s="82" t="s">
        <v>276</v>
      </c>
      <c r="F8213" s="36" t="s">
        <v>162</v>
      </c>
      <c r="G8213" s="82" t="s">
        <v>16</v>
      </c>
      <c r="H8213" s="82" t="s">
        <v>10956</v>
      </c>
      <c r="I8213" s="83">
        <v>0</v>
      </c>
      <c r="J8213" s="21">
        <v>0</v>
      </c>
      <c r="K8213" s="83">
        <v>0</v>
      </c>
      <c r="L8213" s="83">
        <v>0</v>
      </c>
      <c r="M8213" s="83">
        <v>0</v>
      </c>
      <c r="N8213" s="25">
        <v>0</v>
      </c>
      <c r="O8213" s="32">
        <v>21.171900000000001</v>
      </c>
      <c r="P8213" s="82" t="s">
        <v>4834</v>
      </c>
    </row>
    <row r="8214" spans="1:16" ht="72" x14ac:dyDescent="0.25">
      <c r="A8214" s="19">
        <v>44104</v>
      </c>
      <c r="B8214" s="19">
        <v>44104</v>
      </c>
      <c r="C8214" s="93">
        <v>2020</v>
      </c>
      <c r="D8214" s="82" t="s">
        <v>115</v>
      </c>
      <c r="E8214" s="82" t="s">
        <v>116</v>
      </c>
      <c r="F8214" s="36" t="s">
        <v>28</v>
      </c>
      <c r="G8214" s="53" t="s">
        <v>6272</v>
      </c>
      <c r="H8214" s="82" t="s">
        <v>10957</v>
      </c>
      <c r="I8214" s="83">
        <v>0</v>
      </c>
      <c r="J8214" s="21">
        <v>16</v>
      </c>
      <c r="K8214" s="83">
        <v>0</v>
      </c>
      <c r="L8214" s="83">
        <v>0</v>
      </c>
      <c r="M8214" s="83">
        <v>0</v>
      </c>
      <c r="N8214" s="25">
        <v>0</v>
      </c>
      <c r="O8214" s="32">
        <v>1.3401164958823528</v>
      </c>
      <c r="P8214" s="82" t="s">
        <v>99</v>
      </c>
    </row>
    <row r="8215" spans="1:16" ht="24" x14ac:dyDescent="0.25">
      <c r="A8215" s="19">
        <v>44105</v>
      </c>
      <c r="B8215" s="19">
        <v>44165</v>
      </c>
      <c r="C8215" s="93">
        <v>2020</v>
      </c>
      <c r="D8215" s="82" t="s">
        <v>34</v>
      </c>
      <c r="E8215" s="82" t="s">
        <v>35</v>
      </c>
      <c r="F8215" s="36" t="s">
        <v>36</v>
      </c>
      <c r="G8215" s="82" t="s">
        <v>1272</v>
      </c>
      <c r="H8215" s="82" t="s">
        <v>10958</v>
      </c>
      <c r="I8215" s="83">
        <v>0</v>
      </c>
      <c r="J8215" s="21">
        <v>140963</v>
      </c>
      <c r="K8215" s="83">
        <v>26013</v>
      </c>
      <c r="L8215" s="83">
        <v>12</v>
      </c>
      <c r="M8215" s="83">
        <v>2</v>
      </c>
      <c r="N8215" s="25">
        <v>0</v>
      </c>
      <c r="O8215" s="32">
        <v>4060.9661537108877</v>
      </c>
      <c r="P8215" s="82" t="s">
        <v>10959</v>
      </c>
    </row>
    <row r="8216" spans="1:16" ht="24" x14ac:dyDescent="0.25">
      <c r="A8216" s="19">
        <v>44105</v>
      </c>
      <c r="B8216" s="19">
        <v>44165</v>
      </c>
      <c r="C8216" s="93">
        <v>2020</v>
      </c>
      <c r="D8216" s="82" t="s">
        <v>104</v>
      </c>
      <c r="E8216" s="82" t="s">
        <v>276</v>
      </c>
      <c r="F8216" s="36" t="s">
        <v>36</v>
      </c>
      <c r="G8216" s="82" t="s">
        <v>1272</v>
      </c>
      <c r="H8216" s="82" t="s">
        <v>10960</v>
      </c>
      <c r="I8216" s="83">
        <v>21</v>
      </c>
      <c r="J8216" s="21">
        <v>2591</v>
      </c>
      <c r="K8216" s="90">
        <v>195</v>
      </c>
      <c r="L8216" s="83">
        <v>9</v>
      </c>
      <c r="M8216" s="83">
        <v>0</v>
      </c>
      <c r="N8216" s="25">
        <v>0</v>
      </c>
      <c r="O8216" s="32">
        <v>1838.9668658852129</v>
      </c>
      <c r="P8216" s="82" t="s">
        <v>10959</v>
      </c>
    </row>
    <row r="8217" spans="1:16" ht="96" x14ac:dyDescent="0.25">
      <c r="A8217" s="19">
        <v>44106</v>
      </c>
      <c r="B8217" s="19">
        <v>44112</v>
      </c>
      <c r="C8217" s="93">
        <v>2020</v>
      </c>
      <c r="D8217" s="82" t="s">
        <v>34</v>
      </c>
      <c r="E8217" s="82" t="s">
        <v>1136</v>
      </c>
      <c r="F8217" s="36" t="s">
        <v>253</v>
      </c>
      <c r="G8217" s="82" t="s">
        <v>10961</v>
      </c>
      <c r="H8217" s="82" t="s">
        <v>10962</v>
      </c>
      <c r="I8217" s="83">
        <v>0</v>
      </c>
      <c r="J8217" s="21">
        <v>170</v>
      </c>
      <c r="K8217" s="90">
        <v>287</v>
      </c>
      <c r="L8217" s="83">
        <v>0</v>
      </c>
      <c r="M8217" s="83">
        <v>0</v>
      </c>
      <c r="N8217" s="25">
        <v>0</v>
      </c>
      <c r="O8217" s="32">
        <v>0.34805924999999999</v>
      </c>
      <c r="P8217" s="82" t="s">
        <v>10963</v>
      </c>
    </row>
    <row r="8218" spans="1:16" ht="72" x14ac:dyDescent="0.25">
      <c r="A8218" s="19">
        <v>44106</v>
      </c>
      <c r="B8218" s="19">
        <v>44112</v>
      </c>
      <c r="C8218" s="93">
        <v>2020</v>
      </c>
      <c r="D8218" s="82" t="s">
        <v>34</v>
      </c>
      <c r="E8218" s="82" t="s">
        <v>1136</v>
      </c>
      <c r="F8218" s="82" t="s">
        <v>30</v>
      </c>
      <c r="G8218" s="82" t="s">
        <v>10964</v>
      </c>
      <c r="H8218" s="82" t="s">
        <v>10965</v>
      </c>
      <c r="I8218" s="83">
        <v>0</v>
      </c>
      <c r="J8218" s="21">
        <v>98</v>
      </c>
      <c r="K8218" s="83">
        <v>40</v>
      </c>
      <c r="L8218" s="83">
        <v>0</v>
      </c>
      <c r="M8218" s="83">
        <v>0</v>
      </c>
      <c r="N8218" s="25">
        <v>0</v>
      </c>
      <c r="O8218" s="32">
        <v>4.8509999999999998E-2</v>
      </c>
      <c r="P8218" s="82" t="s">
        <v>10963</v>
      </c>
    </row>
    <row r="8219" spans="1:16" ht="48" x14ac:dyDescent="0.25">
      <c r="A8219" s="19">
        <v>44106</v>
      </c>
      <c r="B8219" s="19">
        <v>44112</v>
      </c>
      <c r="C8219" s="93">
        <v>2020</v>
      </c>
      <c r="D8219" s="82" t="s">
        <v>34</v>
      </c>
      <c r="E8219" s="82" t="s">
        <v>1136</v>
      </c>
      <c r="F8219" s="36" t="s">
        <v>189</v>
      </c>
      <c r="G8219" s="82" t="s">
        <v>9289</v>
      </c>
      <c r="H8219" s="82" t="s">
        <v>10966</v>
      </c>
      <c r="I8219" s="83">
        <v>0</v>
      </c>
      <c r="J8219" s="21">
        <v>123</v>
      </c>
      <c r="K8219" s="83">
        <v>3</v>
      </c>
      <c r="L8219" s="83">
        <v>0</v>
      </c>
      <c r="M8219" s="83">
        <v>0</v>
      </c>
      <c r="N8219" s="25">
        <v>0</v>
      </c>
      <c r="O8219" s="32">
        <v>3.63825E-3</v>
      </c>
      <c r="P8219" s="82" t="s">
        <v>10963</v>
      </c>
    </row>
    <row r="8220" spans="1:16" ht="72" x14ac:dyDescent="0.25">
      <c r="A8220" s="19">
        <v>44109</v>
      </c>
      <c r="B8220" s="19">
        <v>44109</v>
      </c>
      <c r="C8220" s="93">
        <v>2020</v>
      </c>
      <c r="D8220" s="82" t="s">
        <v>115</v>
      </c>
      <c r="E8220" s="82" t="s">
        <v>116</v>
      </c>
      <c r="F8220" s="82" t="s">
        <v>78</v>
      </c>
      <c r="G8220" s="82" t="s">
        <v>4658</v>
      </c>
      <c r="H8220" s="82" t="s">
        <v>10967</v>
      </c>
      <c r="I8220" s="83">
        <v>1</v>
      </c>
      <c r="J8220" s="21">
        <v>4</v>
      </c>
      <c r="K8220" s="83">
        <v>0</v>
      </c>
      <c r="L8220" s="83">
        <v>0</v>
      </c>
      <c r="M8220" s="83">
        <v>0</v>
      </c>
      <c r="N8220" s="25">
        <v>0</v>
      </c>
      <c r="O8220" s="32">
        <v>0.12010792199999999</v>
      </c>
      <c r="P8220" s="82" t="s">
        <v>99</v>
      </c>
    </row>
    <row r="8221" spans="1:16" ht="72" x14ac:dyDescent="0.25">
      <c r="A8221" s="19">
        <v>44110</v>
      </c>
      <c r="B8221" s="19">
        <v>44110</v>
      </c>
      <c r="C8221" s="93">
        <v>2020</v>
      </c>
      <c r="D8221" s="82" t="s">
        <v>115</v>
      </c>
      <c r="E8221" s="82" t="s">
        <v>116</v>
      </c>
      <c r="F8221" s="36" t="s">
        <v>155</v>
      </c>
      <c r="G8221" s="82" t="s">
        <v>4316</v>
      </c>
      <c r="H8221" s="82" t="s">
        <v>10968</v>
      </c>
      <c r="I8221" s="83">
        <v>2</v>
      </c>
      <c r="J8221" s="21">
        <v>11</v>
      </c>
      <c r="K8221" s="83">
        <v>0</v>
      </c>
      <c r="L8221" s="83">
        <v>0</v>
      </c>
      <c r="M8221" s="83">
        <v>0</v>
      </c>
      <c r="N8221" s="25">
        <v>0</v>
      </c>
      <c r="O8221" s="32">
        <v>0.99369786999999998</v>
      </c>
      <c r="P8221" s="82" t="s">
        <v>99</v>
      </c>
    </row>
    <row r="8222" spans="1:16" ht="300" x14ac:dyDescent="0.25">
      <c r="A8222" s="19">
        <v>44110</v>
      </c>
      <c r="B8222" s="19">
        <v>44112</v>
      </c>
      <c r="C8222" s="93">
        <v>2020</v>
      </c>
      <c r="D8222" s="82" t="s">
        <v>34</v>
      </c>
      <c r="E8222" s="82" t="s">
        <v>67</v>
      </c>
      <c r="F8222" s="36" t="s">
        <v>30</v>
      </c>
      <c r="G8222" s="82" t="s">
        <v>10969</v>
      </c>
      <c r="H8222" s="82" t="s">
        <v>10970</v>
      </c>
      <c r="I8222" s="83">
        <v>0</v>
      </c>
      <c r="J8222" s="21">
        <v>20846</v>
      </c>
      <c r="K8222" s="83">
        <v>45</v>
      </c>
      <c r="L8222" s="83">
        <v>0</v>
      </c>
      <c r="M8222" s="83">
        <v>0</v>
      </c>
      <c r="N8222" s="25">
        <v>0</v>
      </c>
      <c r="O8222" s="32">
        <v>264.88331077359999</v>
      </c>
      <c r="P8222" s="82" t="s">
        <v>4834</v>
      </c>
    </row>
    <row r="8223" spans="1:16" ht="108" x14ac:dyDescent="0.25">
      <c r="A8223" s="19">
        <v>44110</v>
      </c>
      <c r="B8223" s="19">
        <v>44112</v>
      </c>
      <c r="C8223" s="93">
        <v>2020</v>
      </c>
      <c r="D8223" s="82" t="s">
        <v>34</v>
      </c>
      <c r="E8223" s="82" t="s">
        <v>67</v>
      </c>
      <c r="F8223" s="36" t="s">
        <v>253</v>
      </c>
      <c r="G8223" s="82" t="s">
        <v>10971</v>
      </c>
      <c r="H8223" s="82" t="s">
        <v>10972</v>
      </c>
      <c r="I8223" s="83">
        <v>0</v>
      </c>
      <c r="J8223" s="21">
        <v>72194</v>
      </c>
      <c r="K8223" s="83">
        <v>44</v>
      </c>
      <c r="L8223" s="83">
        <v>0</v>
      </c>
      <c r="M8223" s="83">
        <v>0</v>
      </c>
      <c r="N8223" s="25">
        <v>0</v>
      </c>
      <c r="O8223" s="32">
        <v>284.17043316384002</v>
      </c>
      <c r="P8223" s="82" t="s">
        <v>4834</v>
      </c>
    </row>
    <row r="8224" spans="1:16" ht="72" x14ac:dyDescent="0.25">
      <c r="A8224" s="19">
        <v>44111</v>
      </c>
      <c r="B8224" s="19">
        <v>44111</v>
      </c>
      <c r="C8224" s="93">
        <v>2020</v>
      </c>
      <c r="D8224" s="82" t="s">
        <v>13</v>
      </c>
      <c r="E8224" s="82" t="s">
        <v>112</v>
      </c>
      <c r="F8224" s="82" t="s">
        <v>62</v>
      </c>
      <c r="G8224" s="82" t="s">
        <v>2445</v>
      </c>
      <c r="H8224" s="82" t="s">
        <v>10973</v>
      </c>
      <c r="I8224" s="83">
        <v>0</v>
      </c>
      <c r="J8224" s="21">
        <v>16</v>
      </c>
      <c r="K8224" s="83">
        <v>0</v>
      </c>
      <c r="L8224" s="83">
        <v>0</v>
      </c>
      <c r="M8224" s="83">
        <v>0</v>
      </c>
      <c r="N8224" s="25">
        <v>0</v>
      </c>
      <c r="O8224" s="32">
        <v>1.1883525858823529</v>
      </c>
      <c r="P8224" s="82" t="s">
        <v>99</v>
      </c>
    </row>
    <row r="8225" spans="1:16" ht="60" x14ac:dyDescent="0.25">
      <c r="A8225" s="19">
        <v>44111</v>
      </c>
      <c r="B8225" s="19">
        <v>44111</v>
      </c>
      <c r="C8225" s="93">
        <v>2020</v>
      </c>
      <c r="D8225" s="82" t="s">
        <v>13</v>
      </c>
      <c r="E8225" s="82" t="s">
        <v>173</v>
      </c>
      <c r="F8225" s="36" t="s">
        <v>78</v>
      </c>
      <c r="G8225" s="82" t="s">
        <v>78</v>
      </c>
      <c r="H8225" s="82" t="s">
        <v>10974</v>
      </c>
      <c r="I8225" s="83">
        <v>0</v>
      </c>
      <c r="J8225" s="21">
        <v>0</v>
      </c>
      <c r="K8225" s="83">
        <v>0</v>
      </c>
      <c r="L8225" s="83">
        <v>0</v>
      </c>
      <c r="M8225" s="83">
        <v>0</v>
      </c>
      <c r="N8225" s="25">
        <v>0</v>
      </c>
      <c r="O8225" s="32">
        <v>0.74621025858823531</v>
      </c>
      <c r="P8225" s="82" t="s">
        <v>99</v>
      </c>
    </row>
    <row r="8226" spans="1:16" ht="60" x14ac:dyDescent="0.25">
      <c r="A8226" s="19">
        <v>44114</v>
      </c>
      <c r="B8226" s="19">
        <v>44114</v>
      </c>
      <c r="C8226" s="93">
        <v>2020</v>
      </c>
      <c r="D8226" s="82" t="s">
        <v>115</v>
      </c>
      <c r="E8226" s="82" t="s">
        <v>116</v>
      </c>
      <c r="F8226" s="36" t="s">
        <v>42</v>
      </c>
      <c r="G8226" s="82" t="s">
        <v>1080</v>
      </c>
      <c r="H8226" s="82" t="s">
        <v>10975</v>
      </c>
      <c r="I8226" s="83">
        <v>0</v>
      </c>
      <c r="J8226" s="21">
        <v>17</v>
      </c>
      <c r="K8226" s="83">
        <v>0</v>
      </c>
      <c r="L8226" s="83">
        <v>0</v>
      </c>
      <c r="M8226" s="83">
        <v>0</v>
      </c>
      <c r="N8226" s="25">
        <v>0</v>
      </c>
      <c r="O8226" s="32">
        <v>0.92692417220930234</v>
      </c>
      <c r="P8226" s="82" t="s">
        <v>99</v>
      </c>
    </row>
    <row r="8227" spans="1:16" ht="84" x14ac:dyDescent="0.25">
      <c r="A8227" s="19">
        <v>44116</v>
      </c>
      <c r="B8227" s="19">
        <v>44116</v>
      </c>
      <c r="C8227" s="93">
        <v>2020</v>
      </c>
      <c r="D8227" s="82" t="s">
        <v>34</v>
      </c>
      <c r="E8227" s="82" t="s">
        <v>333</v>
      </c>
      <c r="F8227" s="36" t="s">
        <v>92</v>
      </c>
      <c r="G8227" s="82" t="s">
        <v>10976</v>
      </c>
      <c r="H8227" s="82" t="s">
        <v>10977</v>
      </c>
      <c r="I8227" s="83">
        <v>0</v>
      </c>
      <c r="J8227" s="21">
        <v>40</v>
      </c>
      <c r="K8227" s="83">
        <v>10</v>
      </c>
      <c r="L8227" s="83">
        <v>0</v>
      </c>
      <c r="M8227" s="83">
        <v>0</v>
      </c>
      <c r="N8227" s="25">
        <v>0</v>
      </c>
      <c r="O8227" s="32">
        <v>0.20812462000000004</v>
      </c>
      <c r="P8227" s="82" t="s">
        <v>99</v>
      </c>
    </row>
    <row r="8228" spans="1:16" ht="72" x14ac:dyDescent="0.25">
      <c r="A8228" s="19">
        <v>44119</v>
      </c>
      <c r="B8228" s="19">
        <v>44119</v>
      </c>
      <c r="C8228" s="93">
        <v>2020</v>
      </c>
      <c r="D8228" s="82" t="s">
        <v>115</v>
      </c>
      <c r="E8228" s="82" t="s">
        <v>116</v>
      </c>
      <c r="F8228" s="82" t="s">
        <v>55</v>
      </c>
      <c r="G8228" s="82" t="s">
        <v>8593</v>
      </c>
      <c r="H8228" s="82" t="s">
        <v>10978</v>
      </c>
      <c r="I8228" s="83">
        <v>0</v>
      </c>
      <c r="J8228" s="21">
        <v>10</v>
      </c>
      <c r="K8228" s="83">
        <v>0</v>
      </c>
      <c r="L8228" s="83">
        <v>0</v>
      </c>
      <c r="M8228" s="83">
        <v>0</v>
      </c>
      <c r="N8228" s="25">
        <v>0</v>
      </c>
      <c r="O8228" s="32">
        <v>4.0406486999999998E-2</v>
      </c>
      <c r="P8228" s="82" t="s">
        <v>99</v>
      </c>
    </row>
    <row r="8229" spans="1:16" ht="72" x14ac:dyDescent="0.25">
      <c r="A8229" s="19">
        <v>44120</v>
      </c>
      <c r="B8229" s="19">
        <v>44120</v>
      </c>
      <c r="C8229" s="93">
        <v>2020</v>
      </c>
      <c r="D8229" s="82" t="s">
        <v>115</v>
      </c>
      <c r="E8229" s="82" t="s">
        <v>116</v>
      </c>
      <c r="F8229" s="36" t="s">
        <v>598</v>
      </c>
      <c r="G8229" s="82" t="s">
        <v>1246</v>
      </c>
      <c r="H8229" s="82" t="s">
        <v>10979</v>
      </c>
      <c r="I8229" s="83">
        <v>0</v>
      </c>
      <c r="J8229" s="21">
        <v>8</v>
      </c>
      <c r="K8229" s="83">
        <v>0</v>
      </c>
      <c r="L8229" s="83">
        <v>0</v>
      </c>
      <c r="M8229" s="83">
        <v>0</v>
      </c>
      <c r="N8229" s="25">
        <v>0</v>
      </c>
      <c r="O8229" s="32">
        <v>5.4350512783792828</v>
      </c>
      <c r="P8229" s="82" t="s">
        <v>99</v>
      </c>
    </row>
    <row r="8230" spans="1:16" ht="60" x14ac:dyDescent="0.25">
      <c r="A8230" s="19">
        <v>44122</v>
      </c>
      <c r="B8230" s="19">
        <v>44122</v>
      </c>
      <c r="C8230" s="93">
        <v>2020</v>
      </c>
      <c r="D8230" s="82" t="s">
        <v>115</v>
      </c>
      <c r="E8230" s="82" t="s">
        <v>116</v>
      </c>
      <c r="F8230" s="82" t="s">
        <v>51</v>
      </c>
      <c r="G8230" s="82" t="s">
        <v>1101</v>
      </c>
      <c r="H8230" s="82" t="s">
        <v>10980</v>
      </c>
      <c r="I8230" s="83">
        <v>0</v>
      </c>
      <c r="J8230" s="21">
        <v>13</v>
      </c>
      <c r="K8230" s="83">
        <v>0</v>
      </c>
      <c r="L8230" s="83">
        <v>0</v>
      </c>
      <c r="M8230" s="83">
        <v>0</v>
      </c>
      <c r="N8230" s="25">
        <v>0</v>
      </c>
      <c r="O8230" s="32">
        <v>8.932219999999999E-2</v>
      </c>
      <c r="P8230" s="82" t="s">
        <v>99</v>
      </c>
    </row>
    <row r="8231" spans="1:16" ht="60" x14ac:dyDescent="0.25">
      <c r="A8231" s="19">
        <v>44123</v>
      </c>
      <c r="B8231" s="19">
        <v>44123</v>
      </c>
      <c r="C8231" s="93">
        <v>2020</v>
      </c>
      <c r="D8231" s="82" t="s">
        <v>13</v>
      </c>
      <c r="E8231" s="82" t="s">
        <v>112</v>
      </c>
      <c r="F8231" s="82" t="s">
        <v>19</v>
      </c>
      <c r="G8231" s="82" t="s">
        <v>8521</v>
      </c>
      <c r="H8231" s="82" t="s">
        <v>10981</v>
      </c>
      <c r="I8231" s="83">
        <v>0</v>
      </c>
      <c r="J8231" s="21">
        <v>2</v>
      </c>
      <c r="K8231" s="83">
        <v>0</v>
      </c>
      <c r="L8231" s="83">
        <v>0</v>
      </c>
      <c r="M8231" s="83">
        <v>0</v>
      </c>
      <c r="N8231" s="25">
        <v>0</v>
      </c>
      <c r="O8231" s="32">
        <v>0.38719999999999999</v>
      </c>
      <c r="P8231" s="82" t="s">
        <v>99</v>
      </c>
    </row>
    <row r="8232" spans="1:16" ht="60" x14ac:dyDescent="0.25">
      <c r="A8232" s="19">
        <v>44124</v>
      </c>
      <c r="B8232" s="19">
        <v>44124</v>
      </c>
      <c r="C8232" s="93">
        <v>2020</v>
      </c>
      <c r="D8232" s="82" t="s">
        <v>115</v>
      </c>
      <c r="E8232" s="82" t="s">
        <v>116</v>
      </c>
      <c r="F8232" s="36" t="s">
        <v>165</v>
      </c>
      <c r="G8232" s="82" t="s">
        <v>205</v>
      </c>
      <c r="H8232" s="82" t="s">
        <v>10982</v>
      </c>
      <c r="I8232" s="83">
        <v>0</v>
      </c>
      <c r="J8232" s="21">
        <v>15</v>
      </c>
      <c r="K8232" s="83">
        <v>0</v>
      </c>
      <c r="L8232" s="83">
        <v>0</v>
      </c>
      <c r="M8232" s="83">
        <v>0</v>
      </c>
      <c r="N8232" s="25">
        <v>0</v>
      </c>
      <c r="O8232" s="32">
        <v>0.25850000000000001</v>
      </c>
      <c r="P8232" s="82" t="s">
        <v>99</v>
      </c>
    </row>
    <row r="8233" spans="1:16" ht="84" x14ac:dyDescent="0.25">
      <c r="A8233" s="19">
        <v>44126</v>
      </c>
      <c r="B8233" s="19">
        <v>44126</v>
      </c>
      <c r="C8233" s="93">
        <v>2020</v>
      </c>
      <c r="D8233" s="82" t="s">
        <v>13</v>
      </c>
      <c r="E8233" s="82" t="s">
        <v>173</v>
      </c>
      <c r="F8233" s="82" t="s">
        <v>155</v>
      </c>
      <c r="G8233" s="82" t="s">
        <v>8680</v>
      </c>
      <c r="H8233" s="82" t="s">
        <v>10983</v>
      </c>
      <c r="I8233" s="83">
        <v>5</v>
      </c>
      <c r="J8233" s="21">
        <v>7</v>
      </c>
      <c r="K8233" s="83">
        <v>0</v>
      </c>
      <c r="L8233" s="83">
        <v>0</v>
      </c>
      <c r="M8233" s="83">
        <v>0</v>
      </c>
      <c r="N8233" s="25">
        <v>0</v>
      </c>
      <c r="O8233" s="32">
        <v>0.14770025858823529</v>
      </c>
      <c r="P8233" s="82" t="s">
        <v>99</v>
      </c>
    </row>
    <row r="8234" spans="1:16" ht="60" x14ac:dyDescent="0.25">
      <c r="A8234" s="19">
        <v>44127</v>
      </c>
      <c r="B8234" s="19">
        <v>44127</v>
      </c>
      <c r="C8234" s="93">
        <v>2020</v>
      </c>
      <c r="D8234" s="82" t="s">
        <v>115</v>
      </c>
      <c r="E8234" s="82" t="s">
        <v>116</v>
      </c>
      <c r="F8234" s="36" t="s">
        <v>75</v>
      </c>
      <c r="G8234" s="82" t="s">
        <v>10984</v>
      </c>
      <c r="H8234" s="82" t="s">
        <v>10985</v>
      </c>
      <c r="I8234" s="83">
        <v>0</v>
      </c>
      <c r="J8234" s="21">
        <v>15</v>
      </c>
      <c r="K8234" s="83">
        <v>0</v>
      </c>
      <c r="L8234" s="83">
        <v>0</v>
      </c>
      <c r="M8234" s="83">
        <v>0</v>
      </c>
      <c r="N8234" s="25">
        <v>0</v>
      </c>
      <c r="O8234" s="32">
        <v>0.92474617220930233</v>
      </c>
      <c r="P8234" s="82" t="s">
        <v>99</v>
      </c>
    </row>
    <row r="8235" spans="1:16" ht="60" x14ac:dyDescent="0.25">
      <c r="A8235" s="19">
        <v>44127</v>
      </c>
      <c r="B8235" s="19">
        <v>44127</v>
      </c>
      <c r="C8235" s="93">
        <v>2020</v>
      </c>
      <c r="D8235" s="82" t="s">
        <v>115</v>
      </c>
      <c r="E8235" s="82" t="s">
        <v>116</v>
      </c>
      <c r="F8235" s="82" t="s">
        <v>57</v>
      </c>
      <c r="G8235" s="82" t="s">
        <v>235</v>
      </c>
      <c r="H8235" s="82" t="s">
        <v>10986</v>
      </c>
      <c r="I8235" s="83">
        <v>1</v>
      </c>
      <c r="J8235" s="21">
        <v>10</v>
      </c>
      <c r="K8235" s="83">
        <v>0</v>
      </c>
      <c r="L8235" s="83">
        <v>0</v>
      </c>
      <c r="M8235" s="83">
        <v>0</v>
      </c>
      <c r="N8235" s="25">
        <v>0</v>
      </c>
      <c r="O8235" s="32">
        <v>0.20816587000000003</v>
      </c>
      <c r="P8235" s="82" t="s">
        <v>99</v>
      </c>
    </row>
    <row r="8236" spans="1:16" ht="96" x14ac:dyDescent="0.25">
      <c r="A8236" s="19">
        <v>44127</v>
      </c>
      <c r="B8236" s="19">
        <v>44127</v>
      </c>
      <c r="C8236" s="93">
        <v>2020</v>
      </c>
      <c r="D8236" s="82" t="s">
        <v>13</v>
      </c>
      <c r="E8236" s="82" t="s">
        <v>112</v>
      </c>
      <c r="F8236" s="36" t="s">
        <v>51</v>
      </c>
      <c r="G8236" s="82" t="s">
        <v>8554</v>
      </c>
      <c r="H8236" s="82" t="s">
        <v>10987</v>
      </c>
      <c r="I8236" s="83">
        <v>0</v>
      </c>
      <c r="J8236" s="21">
        <v>35</v>
      </c>
      <c r="K8236" s="83">
        <v>0</v>
      </c>
      <c r="L8236" s="83">
        <v>0</v>
      </c>
      <c r="M8236" s="83">
        <v>0</v>
      </c>
      <c r="N8236" s="25">
        <v>0</v>
      </c>
      <c r="O8236" s="32">
        <v>1.3266999999999999E-2</v>
      </c>
      <c r="P8236" s="82" t="s">
        <v>99</v>
      </c>
    </row>
    <row r="8237" spans="1:16" ht="48" x14ac:dyDescent="0.25">
      <c r="A8237" s="19">
        <v>44127</v>
      </c>
      <c r="B8237" s="19">
        <v>44127</v>
      </c>
      <c r="C8237" s="93">
        <v>2020</v>
      </c>
      <c r="D8237" s="82" t="s">
        <v>115</v>
      </c>
      <c r="E8237" s="82" t="s">
        <v>116</v>
      </c>
      <c r="F8237" s="82" t="s">
        <v>51</v>
      </c>
      <c r="G8237" s="82" t="s">
        <v>826</v>
      </c>
      <c r="H8237" s="82" t="s">
        <v>10988</v>
      </c>
      <c r="I8237" s="83">
        <v>0</v>
      </c>
      <c r="J8237" s="21">
        <v>4</v>
      </c>
      <c r="K8237" s="83">
        <v>0</v>
      </c>
      <c r="L8237" s="83">
        <v>0</v>
      </c>
      <c r="M8237" s="83">
        <v>0</v>
      </c>
      <c r="N8237" s="25">
        <v>0</v>
      </c>
      <c r="O8237" s="32">
        <v>1.9836486999999996E-2</v>
      </c>
      <c r="P8237" s="82" t="s">
        <v>99</v>
      </c>
    </row>
    <row r="8238" spans="1:16" ht="72" x14ac:dyDescent="0.25">
      <c r="A8238" s="19">
        <v>44128</v>
      </c>
      <c r="B8238" s="19">
        <v>44128</v>
      </c>
      <c r="C8238" s="93">
        <v>2020</v>
      </c>
      <c r="D8238" s="82" t="s">
        <v>13</v>
      </c>
      <c r="E8238" s="82" t="s">
        <v>112</v>
      </c>
      <c r="F8238" s="82" t="s">
        <v>72</v>
      </c>
      <c r="G8238" s="82" t="s">
        <v>8525</v>
      </c>
      <c r="H8238" s="82" t="s">
        <v>10989</v>
      </c>
      <c r="I8238" s="83">
        <v>5</v>
      </c>
      <c r="J8238" s="21">
        <v>6</v>
      </c>
      <c r="K8238" s="83">
        <v>1</v>
      </c>
      <c r="L8238" s="83">
        <v>0</v>
      </c>
      <c r="M8238" s="83">
        <v>0</v>
      </c>
      <c r="N8238" s="25">
        <v>0</v>
      </c>
      <c r="O8238" s="32">
        <v>0.13968900000000001</v>
      </c>
      <c r="P8238" s="82" t="s">
        <v>99</v>
      </c>
    </row>
    <row r="8239" spans="1:16" ht="60" x14ac:dyDescent="0.25">
      <c r="A8239" s="19">
        <v>44129</v>
      </c>
      <c r="B8239" s="19">
        <v>44129</v>
      </c>
      <c r="C8239" s="93">
        <v>2020</v>
      </c>
      <c r="D8239" s="82" t="s">
        <v>115</v>
      </c>
      <c r="E8239" s="82" t="s">
        <v>116</v>
      </c>
      <c r="F8239" s="82" t="s">
        <v>15</v>
      </c>
      <c r="G8239" s="82" t="s">
        <v>2360</v>
      </c>
      <c r="H8239" s="82" t="s">
        <v>10990</v>
      </c>
      <c r="I8239" s="83">
        <v>0</v>
      </c>
      <c r="J8239" s="21">
        <v>5</v>
      </c>
      <c r="K8239" s="83">
        <v>0</v>
      </c>
      <c r="L8239" s="83">
        <v>0</v>
      </c>
      <c r="M8239" s="83">
        <v>0</v>
      </c>
      <c r="N8239" s="25">
        <v>0</v>
      </c>
      <c r="O8239" s="32">
        <v>0.29516486999999997</v>
      </c>
      <c r="P8239" s="82" t="s">
        <v>99</v>
      </c>
    </row>
    <row r="8240" spans="1:16" ht="84" x14ac:dyDescent="0.25">
      <c r="A8240" s="19">
        <v>44130</v>
      </c>
      <c r="B8240" s="19">
        <v>44130</v>
      </c>
      <c r="C8240" s="93">
        <v>2020</v>
      </c>
      <c r="D8240" s="82" t="s">
        <v>115</v>
      </c>
      <c r="E8240" s="82" t="s">
        <v>116</v>
      </c>
      <c r="F8240" s="36" t="s">
        <v>19</v>
      </c>
      <c r="G8240" s="82" t="s">
        <v>10220</v>
      </c>
      <c r="H8240" s="82" t="s">
        <v>10991</v>
      </c>
      <c r="I8240" s="83">
        <v>2</v>
      </c>
      <c r="J8240" s="21">
        <v>23</v>
      </c>
      <c r="K8240" s="83">
        <v>0</v>
      </c>
      <c r="L8240" s="83">
        <v>0</v>
      </c>
      <c r="M8240" s="83">
        <v>0</v>
      </c>
      <c r="N8240" s="25">
        <v>0</v>
      </c>
      <c r="O8240" s="32">
        <v>0.80840100000000004</v>
      </c>
      <c r="P8240" s="82" t="s">
        <v>99</v>
      </c>
    </row>
    <row r="8241" spans="1:16" ht="24" x14ac:dyDescent="0.25">
      <c r="A8241" s="19">
        <v>44130</v>
      </c>
      <c r="B8241" s="19">
        <v>44130</v>
      </c>
      <c r="C8241" s="93">
        <v>2020</v>
      </c>
      <c r="D8241" s="82" t="s">
        <v>34</v>
      </c>
      <c r="E8241" s="82" t="s">
        <v>35</v>
      </c>
      <c r="F8241" s="36" t="s">
        <v>30</v>
      </c>
      <c r="G8241" s="82" t="s">
        <v>16</v>
      </c>
      <c r="H8241" s="82" t="s">
        <v>10992</v>
      </c>
      <c r="I8241" s="83">
        <v>0</v>
      </c>
      <c r="J8241" s="21">
        <v>6407</v>
      </c>
      <c r="K8241" s="83">
        <v>0</v>
      </c>
      <c r="L8241" s="83">
        <v>0</v>
      </c>
      <c r="M8241" s="83">
        <v>0</v>
      </c>
      <c r="N8241" s="25">
        <v>0</v>
      </c>
      <c r="O8241" s="32">
        <v>113.57515634800001</v>
      </c>
      <c r="P8241" s="82" t="s">
        <v>4834</v>
      </c>
    </row>
    <row r="8242" spans="1:16" x14ac:dyDescent="0.25">
      <c r="A8242" s="19">
        <v>44131</v>
      </c>
      <c r="B8242" s="19">
        <v>44134</v>
      </c>
      <c r="C8242" s="93">
        <v>2020</v>
      </c>
      <c r="D8242" s="53" t="s">
        <v>34</v>
      </c>
      <c r="E8242" s="82" t="s">
        <v>35</v>
      </c>
      <c r="F8242" s="36" t="s">
        <v>253</v>
      </c>
      <c r="G8242" s="53" t="s">
        <v>16</v>
      </c>
      <c r="H8242" s="11" t="s">
        <v>10993</v>
      </c>
      <c r="I8242" s="83">
        <v>0</v>
      </c>
      <c r="J8242" s="21">
        <v>6280</v>
      </c>
      <c r="K8242" s="83">
        <v>0</v>
      </c>
      <c r="L8242" s="83">
        <v>0</v>
      </c>
      <c r="M8242" s="83">
        <v>0</v>
      </c>
      <c r="N8242" s="25">
        <v>0</v>
      </c>
      <c r="O8242" s="32">
        <v>9.8483863120000006</v>
      </c>
      <c r="P8242" s="82" t="s">
        <v>4834</v>
      </c>
    </row>
    <row r="8243" spans="1:16" ht="60" x14ac:dyDescent="0.25">
      <c r="A8243" s="19">
        <v>44132</v>
      </c>
      <c r="B8243" s="19">
        <v>44132</v>
      </c>
      <c r="C8243" s="93">
        <v>2020</v>
      </c>
      <c r="D8243" s="53" t="s">
        <v>115</v>
      </c>
      <c r="E8243" s="82" t="s">
        <v>116</v>
      </c>
      <c r="F8243" s="82" t="s">
        <v>75</v>
      </c>
      <c r="G8243" s="53" t="s">
        <v>10994</v>
      </c>
      <c r="H8243" s="11" t="s">
        <v>10995</v>
      </c>
      <c r="I8243" s="83">
        <v>1</v>
      </c>
      <c r="J8243" s="21">
        <v>40</v>
      </c>
      <c r="K8243" s="83">
        <v>0</v>
      </c>
      <c r="L8243" s="83">
        <v>0</v>
      </c>
      <c r="M8243" s="83">
        <v>0</v>
      </c>
      <c r="N8243" s="25">
        <v>0</v>
      </c>
      <c r="O8243" s="32">
        <v>1.76942887</v>
      </c>
      <c r="P8243" s="82" t="s">
        <v>99</v>
      </c>
    </row>
    <row r="8244" spans="1:16" ht="48" x14ac:dyDescent="0.25">
      <c r="A8244" s="19">
        <v>44133</v>
      </c>
      <c r="B8244" s="19">
        <v>44154</v>
      </c>
      <c r="C8244" s="93">
        <v>2020</v>
      </c>
      <c r="D8244" s="82" t="s">
        <v>34</v>
      </c>
      <c r="E8244" s="82" t="s">
        <v>35</v>
      </c>
      <c r="F8244" s="82" t="s">
        <v>598</v>
      </c>
      <c r="G8244" s="82" t="s">
        <v>10949</v>
      </c>
      <c r="H8244" s="82" t="s">
        <v>10996</v>
      </c>
      <c r="I8244" s="83">
        <v>10</v>
      </c>
      <c r="J8244" s="21">
        <v>801600</v>
      </c>
      <c r="K8244" s="83">
        <v>200400</v>
      </c>
      <c r="L8244" s="83">
        <v>511</v>
      </c>
      <c r="M8244" s="83">
        <v>0</v>
      </c>
      <c r="N8244" s="25">
        <v>151409.20000000001</v>
      </c>
      <c r="O8244" s="32">
        <v>13580.56011719139</v>
      </c>
      <c r="P8244" s="82" t="s">
        <v>10997</v>
      </c>
    </row>
    <row r="8245" spans="1:16" ht="24" x14ac:dyDescent="0.25">
      <c r="A8245" s="19">
        <v>44134</v>
      </c>
      <c r="B8245" s="19">
        <v>44136</v>
      </c>
      <c r="C8245" s="93">
        <v>2020</v>
      </c>
      <c r="D8245" s="82" t="s">
        <v>34</v>
      </c>
      <c r="E8245" s="82" t="s">
        <v>35</v>
      </c>
      <c r="F8245" s="82" t="s">
        <v>162</v>
      </c>
      <c r="G8245" s="82" t="s">
        <v>16</v>
      </c>
      <c r="H8245" s="82" t="s">
        <v>10998</v>
      </c>
      <c r="I8245" s="83">
        <v>0</v>
      </c>
      <c r="J8245" s="21">
        <v>3891</v>
      </c>
      <c r="K8245" s="90">
        <v>0</v>
      </c>
      <c r="L8245" s="83">
        <v>0</v>
      </c>
      <c r="M8245" s="83">
        <v>0</v>
      </c>
      <c r="N8245" s="25">
        <v>0</v>
      </c>
      <c r="O8245" s="32">
        <v>840.91295102399999</v>
      </c>
      <c r="P8245" s="82" t="s">
        <v>4834</v>
      </c>
    </row>
    <row r="8246" spans="1:16" ht="60" x14ac:dyDescent="0.25">
      <c r="A8246" s="19">
        <v>44135</v>
      </c>
      <c r="B8246" s="19">
        <v>44135</v>
      </c>
      <c r="C8246" s="93">
        <v>2020</v>
      </c>
      <c r="D8246" s="53" t="s">
        <v>115</v>
      </c>
      <c r="E8246" s="82" t="s">
        <v>116</v>
      </c>
      <c r="F8246" s="36" t="s">
        <v>47</v>
      </c>
      <c r="G8246" s="53" t="s">
        <v>4584</v>
      </c>
      <c r="H8246" s="11" t="s">
        <v>10999</v>
      </c>
      <c r="I8246" s="83">
        <v>0</v>
      </c>
      <c r="J8246" s="21">
        <v>2</v>
      </c>
      <c r="K8246" s="83">
        <v>0</v>
      </c>
      <c r="L8246" s="83">
        <v>0</v>
      </c>
      <c r="M8246" s="83">
        <v>0</v>
      </c>
      <c r="N8246" s="25">
        <v>0</v>
      </c>
      <c r="O8246" s="32">
        <v>5.432873278379283</v>
      </c>
      <c r="P8246" s="82" t="s">
        <v>99</v>
      </c>
    </row>
    <row r="8247" spans="1:16" ht="60" x14ac:dyDescent="0.25">
      <c r="A8247" s="19">
        <v>44135</v>
      </c>
      <c r="B8247" s="19">
        <v>44135</v>
      </c>
      <c r="C8247" s="93">
        <v>2020</v>
      </c>
      <c r="D8247" s="82" t="s">
        <v>115</v>
      </c>
      <c r="E8247" s="82" t="s">
        <v>116</v>
      </c>
      <c r="F8247" s="36" t="s">
        <v>92</v>
      </c>
      <c r="G8247" s="82" t="s">
        <v>11000</v>
      </c>
      <c r="H8247" s="82" t="s">
        <v>11001</v>
      </c>
      <c r="I8247" s="83">
        <v>0</v>
      </c>
      <c r="J8247" s="21">
        <v>8</v>
      </c>
      <c r="K8247" s="83">
        <v>0</v>
      </c>
      <c r="L8247" s="83">
        <v>0</v>
      </c>
      <c r="M8247" s="83">
        <v>0</v>
      </c>
      <c r="N8247" s="25">
        <v>0</v>
      </c>
      <c r="O8247" s="32">
        <v>0.55199932783792804</v>
      </c>
      <c r="P8247" s="82" t="s">
        <v>99</v>
      </c>
    </row>
    <row r="8248" spans="1:16" ht="60" x14ac:dyDescent="0.25">
      <c r="A8248" s="19">
        <v>44138</v>
      </c>
      <c r="B8248" s="19">
        <v>44138</v>
      </c>
      <c r="C8248" s="93">
        <v>2020</v>
      </c>
      <c r="D8248" s="82" t="s">
        <v>115</v>
      </c>
      <c r="E8248" s="82" t="s">
        <v>116</v>
      </c>
      <c r="F8248" s="82" t="s">
        <v>55</v>
      </c>
      <c r="G8248" s="82" t="s">
        <v>369</v>
      </c>
      <c r="H8248" s="82" t="s">
        <v>11002</v>
      </c>
      <c r="I8248" s="83">
        <v>0</v>
      </c>
      <c r="J8248" s="21">
        <v>7</v>
      </c>
      <c r="K8248" s="83">
        <v>0</v>
      </c>
      <c r="L8248" s="83">
        <v>0</v>
      </c>
      <c r="M8248" s="83">
        <v>0</v>
      </c>
      <c r="N8248" s="25">
        <v>0</v>
      </c>
      <c r="O8248" s="32">
        <v>0.14361948699999999</v>
      </c>
      <c r="P8248" s="82" t="s">
        <v>99</v>
      </c>
    </row>
    <row r="8249" spans="1:16" ht="60" x14ac:dyDescent="0.25">
      <c r="A8249" s="19">
        <v>44139</v>
      </c>
      <c r="B8249" s="19">
        <v>44139</v>
      </c>
      <c r="C8249" s="93">
        <v>2020</v>
      </c>
      <c r="D8249" s="82" t="s">
        <v>13</v>
      </c>
      <c r="E8249" s="82" t="s">
        <v>125</v>
      </c>
      <c r="F8249" s="36" t="s">
        <v>19</v>
      </c>
      <c r="G8249" s="82" t="s">
        <v>681</v>
      </c>
      <c r="H8249" s="82" t="s">
        <v>11003</v>
      </c>
      <c r="I8249" s="83">
        <v>0</v>
      </c>
      <c r="J8249" s="21">
        <v>5</v>
      </c>
      <c r="K8249" s="83">
        <v>0</v>
      </c>
      <c r="L8249" s="83">
        <v>0</v>
      </c>
      <c r="M8249" s="83">
        <v>0</v>
      </c>
      <c r="N8249" s="25">
        <v>0</v>
      </c>
      <c r="O8249" s="32">
        <v>0.21044739000000001</v>
      </c>
      <c r="P8249" s="82" t="s">
        <v>99</v>
      </c>
    </row>
    <row r="8250" spans="1:16" ht="96" x14ac:dyDescent="0.25">
      <c r="A8250" s="19">
        <v>44141</v>
      </c>
      <c r="B8250" s="19">
        <v>44141</v>
      </c>
      <c r="C8250" s="93">
        <v>2020</v>
      </c>
      <c r="D8250" s="82" t="s">
        <v>34</v>
      </c>
      <c r="E8250" s="82" t="s">
        <v>35</v>
      </c>
      <c r="F8250" s="36" t="s">
        <v>162</v>
      </c>
      <c r="G8250" s="82" t="s">
        <v>11004</v>
      </c>
      <c r="H8250" s="82" t="s">
        <v>11005</v>
      </c>
      <c r="I8250" s="83">
        <v>0</v>
      </c>
      <c r="J8250" s="21">
        <v>22993</v>
      </c>
      <c r="K8250" s="83">
        <v>5790</v>
      </c>
      <c r="L8250" s="83">
        <v>1</v>
      </c>
      <c r="M8250" s="83">
        <v>0</v>
      </c>
      <c r="N8250" s="25">
        <v>0</v>
      </c>
      <c r="O8250" s="32">
        <v>405.92055400319998</v>
      </c>
      <c r="P8250" s="82" t="s">
        <v>4834</v>
      </c>
    </row>
    <row r="8251" spans="1:16" ht="60" x14ac:dyDescent="0.25">
      <c r="A8251" s="19">
        <v>44142</v>
      </c>
      <c r="B8251" s="19">
        <v>44142</v>
      </c>
      <c r="C8251" s="93">
        <v>2020</v>
      </c>
      <c r="D8251" s="82" t="s">
        <v>115</v>
      </c>
      <c r="E8251" s="82" t="s">
        <v>116</v>
      </c>
      <c r="F8251" s="36" t="s">
        <v>24</v>
      </c>
      <c r="G8251" s="82" t="s">
        <v>11006</v>
      </c>
      <c r="H8251" s="82" t="s">
        <v>11007</v>
      </c>
      <c r="I8251" s="83">
        <v>0</v>
      </c>
      <c r="J8251" s="21">
        <v>3</v>
      </c>
      <c r="K8251" s="83">
        <v>0</v>
      </c>
      <c r="L8251" s="83">
        <v>0</v>
      </c>
      <c r="M8251" s="83">
        <v>0</v>
      </c>
      <c r="N8251" s="25">
        <v>0</v>
      </c>
      <c r="O8251" s="32">
        <v>5.4361402783792832</v>
      </c>
      <c r="P8251" s="82" t="s">
        <v>99</v>
      </c>
    </row>
    <row r="8252" spans="1:16" ht="60" x14ac:dyDescent="0.25">
      <c r="A8252" s="19">
        <v>44142</v>
      </c>
      <c r="B8252" s="19">
        <v>44143</v>
      </c>
      <c r="C8252" s="93">
        <v>2020</v>
      </c>
      <c r="D8252" s="82" t="s">
        <v>115</v>
      </c>
      <c r="E8252" s="82" t="s">
        <v>116</v>
      </c>
      <c r="F8252" s="36" t="s">
        <v>165</v>
      </c>
      <c r="G8252" s="82" t="s">
        <v>4272</v>
      </c>
      <c r="H8252" s="82" t="s">
        <v>11008</v>
      </c>
      <c r="I8252" s="83">
        <v>0</v>
      </c>
      <c r="J8252" s="21">
        <v>5</v>
      </c>
      <c r="K8252" s="83">
        <v>0</v>
      </c>
      <c r="L8252" s="83">
        <v>0</v>
      </c>
      <c r="M8252" s="83">
        <v>0</v>
      </c>
      <c r="N8252" s="25">
        <v>0</v>
      </c>
      <c r="O8252" s="32">
        <v>7.8553200000000004E-2</v>
      </c>
      <c r="P8252" s="82" t="s">
        <v>99</v>
      </c>
    </row>
    <row r="8253" spans="1:16" ht="60" x14ac:dyDescent="0.25">
      <c r="A8253" s="19">
        <v>44143</v>
      </c>
      <c r="B8253" s="19">
        <v>44143</v>
      </c>
      <c r="C8253" s="93">
        <v>2020</v>
      </c>
      <c r="D8253" s="82" t="s">
        <v>115</v>
      </c>
      <c r="E8253" s="82" t="s">
        <v>116</v>
      </c>
      <c r="F8253" s="82" t="s">
        <v>77</v>
      </c>
      <c r="G8253" s="82" t="s">
        <v>1727</v>
      </c>
      <c r="H8253" s="82" t="s">
        <v>11009</v>
      </c>
      <c r="I8253" s="83">
        <v>4</v>
      </c>
      <c r="J8253" s="21">
        <v>16</v>
      </c>
      <c r="K8253" s="83">
        <v>0</v>
      </c>
      <c r="L8253" s="83">
        <v>0</v>
      </c>
      <c r="M8253" s="83">
        <v>0</v>
      </c>
      <c r="N8253" s="25">
        <v>0</v>
      </c>
      <c r="O8253" s="32">
        <v>0.40979774000000002</v>
      </c>
      <c r="P8253" s="82" t="s">
        <v>99</v>
      </c>
    </row>
    <row r="8254" spans="1:16" ht="72" x14ac:dyDescent="0.25">
      <c r="A8254" s="19">
        <v>44145</v>
      </c>
      <c r="B8254" s="19">
        <v>44145</v>
      </c>
      <c r="C8254" s="93">
        <v>2020</v>
      </c>
      <c r="D8254" s="82" t="s">
        <v>13</v>
      </c>
      <c r="E8254" s="82" t="s">
        <v>112</v>
      </c>
      <c r="F8254" s="82" t="s">
        <v>51</v>
      </c>
      <c r="G8254" s="82" t="s">
        <v>8919</v>
      </c>
      <c r="H8254" s="82" t="s">
        <v>11010</v>
      </c>
      <c r="I8254" s="83">
        <v>0</v>
      </c>
      <c r="J8254" s="21">
        <v>400</v>
      </c>
      <c r="K8254" s="83">
        <v>0</v>
      </c>
      <c r="L8254" s="83">
        <v>0</v>
      </c>
      <c r="M8254" s="83">
        <v>0</v>
      </c>
      <c r="N8254" s="25">
        <v>0</v>
      </c>
      <c r="O8254" s="32">
        <v>0.01</v>
      </c>
      <c r="P8254" s="82" t="s">
        <v>99</v>
      </c>
    </row>
    <row r="8255" spans="1:16" ht="84" x14ac:dyDescent="0.25">
      <c r="A8255" s="19">
        <v>44147</v>
      </c>
      <c r="B8255" s="19">
        <v>44147</v>
      </c>
      <c r="C8255" s="93">
        <v>2020</v>
      </c>
      <c r="D8255" s="82" t="s">
        <v>13</v>
      </c>
      <c r="E8255" s="82" t="s">
        <v>112</v>
      </c>
      <c r="F8255" s="82" t="s">
        <v>28</v>
      </c>
      <c r="G8255" s="82" t="s">
        <v>698</v>
      </c>
      <c r="H8255" s="82" t="s">
        <v>11011</v>
      </c>
      <c r="I8255" s="83">
        <v>0</v>
      </c>
      <c r="J8255" s="21">
        <v>130</v>
      </c>
      <c r="K8255" s="83">
        <v>0</v>
      </c>
      <c r="L8255" s="83">
        <v>0</v>
      </c>
      <c r="M8255" s="83">
        <v>0</v>
      </c>
      <c r="N8255" s="25">
        <v>0</v>
      </c>
      <c r="O8255" s="32">
        <v>0.01</v>
      </c>
      <c r="P8255" s="82" t="s">
        <v>99</v>
      </c>
    </row>
    <row r="8256" spans="1:16" ht="72" x14ac:dyDescent="0.25">
      <c r="A8256" s="19">
        <v>44148</v>
      </c>
      <c r="B8256" s="19">
        <v>44149</v>
      </c>
      <c r="C8256" s="93">
        <v>2020</v>
      </c>
      <c r="D8256" s="82" t="s">
        <v>13</v>
      </c>
      <c r="E8256" s="82" t="s">
        <v>173</v>
      </c>
      <c r="F8256" s="36" t="s">
        <v>55</v>
      </c>
      <c r="G8256" s="82" t="s">
        <v>8593</v>
      </c>
      <c r="H8256" s="82" t="s">
        <v>11012</v>
      </c>
      <c r="I8256" s="83">
        <v>5</v>
      </c>
      <c r="J8256" s="21">
        <v>5</v>
      </c>
      <c r="K8256" s="83">
        <v>0</v>
      </c>
      <c r="L8256" s="83">
        <v>0</v>
      </c>
      <c r="M8256" s="83">
        <v>0</v>
      </c>
      <c r="N8256" s="25">
        <v>0</v>
      </c>
      <c r="O8256" s="32">
        <v>0.01</v>
      </c>
      <c r="P8256" s="82" t="s">
        <v>99</v>
      </c>
    </row>
    <row r="8257" spans="1:16" ht="312" x14ac:dyDescent="0.25">
      <c r="A8257" s="19">
        <v>44148</v>
      </c>
      <c r="B8257" s="19">
        <v>44148</v>
      </c>
      <c r="C8257" s="93">
        <v>2020</v>
      </c>
      <c r="D8257" s="82" t="s">
        <v>13</v>
      </c>
      <c r="E8257" s="82" t="s">
        <v>125</v>
      </c>
      <c r="F8257" s="36" t="s">
        <v>165</v>
      </c>
      <c r="G8257" s="82" t="s">
        <v>683</v>
      </c>
      <c r="H8257" s="82" t="s">
        <v>11013</v>
      </c>
      <c r="I8257" s="83">
        <v>2</v>
      </c>
      <c r="J8257" s="21">
        <v>80</v>
      </c>
      <c r="K8257" s="83">
        <v>9</v>
      </c>
      <c r="L8257" s="83">
        <v>0</v>
      </c>
      <c r="M8257" s="83">
        <v>0</v>
      </c>
      <c r="N8257" s="25">
        <v>0</v>
      </c>
      <c r="O8257" s="32">
        <v>0.55756235499999995</v>
      </c>
      <c r="P8257" s="82" t="s">
        <v>99</v>
      </c>
    </row>
    <row r="8258" spans="1:16" ht="180" x14ac:dyDescent="0.25">
      <c r="A8258" s="19">
        <v>44151</v>
      </c>
      <c r="B8258" s="19">
        <v>44151</v>
      </c>
      <c r="C8258" s="93">
        <v>2020</v>
      </c>
      <c r="D8258" s="82" t="s">
        <v>13</v>
      </c>
      <c r="E8258" s="82" t="s">
        <v>125</v>
      </c>
      <c r="F8258" s="82" t="s">
        <v>77</v>
      </c>
      <c r="G8258" s="82" t="s">
        <v>11014</v>
      </c>
      <c r="H8258" s="82" t="s">
        <v>11015</v>
      </c>
      <c r="I8258" s="83">
        <v>14</v>
      </c>
      <c r="J8258" s="21">
        <v>15</v>
      </c>
      <c r="K8258" s="83">
        <v>0</v>
      </c>
      <c r="L8258" s="83">
        <v>0</v>
      </c>
      <c r="M8258" s="83">
        <v>0</v>
      </c>
      <c r="N8258" s="25">
        <v>0</v>
      </c>
      <c r="O8258" s="32">
        <v>0.95106263858823537</v>
      </c>
      <c r="P8258" s="82" t="s">
        <v>99</v>
      </c>
    </row>
    <row r="8259" spans="1:16" x14ac:dyDescent="0.25">
      <c r="A8259" s="19">
        <v>44156</v>
      </c>
      <c r="B8259" s="19">
        <v>44157</v>
      </c>
      <c r="C8259" s="93">
        <v>2020</v>
      </c>
      <c r="D8259" s="82" t="s">
        <v>34</v>
      </c>
      <c r="E8259" s="82" t="s">
        <v>50</v>
      </c>
      <c r="F8259" s="82" t="s">
        <v>162</v>
      </c>
      <c r="G8259" s="82" t="s">
        <v>16</v>
      </c>
      <c r="H8259" s="82" t="s">
        <v>11016</v>
      </c>
      <c r="I8259" s="83">
        <v>0</v>
      </c>
      <c r="J8259" s="21">
        <v>11280</v>
      </c>
      <c r="K8259" s="83">
        <v>0</v>
      </c>
      <c r="L8259" s="83">
        <v>0</v>
      </c>
      <c r="M8259" s="83">
        <v>0</v>
      </c>
      <c r="N8259" s="25">
        <v>0</v>
      </c>
      <c r="O8259" s="32">
        <v>46.499141159999994</v>
      </c>
      <c r="P8259" s="82" t="s">
        <v>4834</v>
      </c>
    </row>
    <row r="8260" spans="1:16" ht="120" x14ac:dyDescent="0.25">
      <c r="A8260" s="19">
        <v>44157</v>
      </c>
      <c r="B8260" s="19">
        <v>44157</v>
      </c>
      <c r="C8260" s="93">
        <v>2020</v>
      </c>
      <c r="D8260" s="53" t="s">
        <v>115</v>
      </c>
      <c r="E8260" s="82" t="s">
        <v>116</v>
      </c>
      <c r="F8260" s="36" t="s">
        <v>69</v>
      </c>
      <c r="G8260" s="53" t="s">
        <v>1176</v>
      </c>
      <c r="H8260" s="82" t="s">
        <v>11017</v>
      </c>
      <c r="I8260" s="83">
        <v>2</v>
      </c>
      <c r="J8260" s="21">
        <v>45</v>
      </c>
      <c r="K8260" s="83">
        <v>0</v>
      </c>
      <c r="L8260" s="83">
        <v>0</v>
      </c>
      <c r="M8260" s="83">
        <v>0</v>
      </c>
      <c r="N8260" s="25">
        <v>0</v>
      </c>
      <c r="O8260" s="32">
        <v>0.80404500000000001</v>
      </c>
      <c r="P8260" s="82" t="s">
        <v>99</v>
      </c>
    </row>
    <row r="8261" spans="1:16" ht="96" x14ac:dyDescent="0.25">
      <c r="A8261" s="19">
        <v>44161</v>
      </c>
      <c r="B8261" s="19">
        <v>44161</v>
      </c>
      <c r="C8261" s="93">
        <v>2020</v>
      </c>
      <c r="D8261" s="82" t="s">
        <v>13</v>
      </c>
      <c r="E8261" s="82" t="s">
        <v>173</v>
      </c>
      <c r="F8261" s="36" t="s">
        <v>165</v>
      </c>
      <c r="G8261" s="82" t="s">
        <v>205</v>
      </c>
      <c r="H8261" s="82" t="s">
        <v>11018</v>
      </c>
      <c r="I8261" s="83">
        <v>0</v>
      </c>
      <c r="J8261" s="21">
        <v>702</v>
      </c>
      <c r="K8261" s="83">
        <v>0</v>
      </c>
      <c r="L8261" s="83">
        <v>0</v>
      </c>
      <c r="M8261" s="83">
        <v>0</v>
      </c>
      <c r="N8261" s="25">
        <v>0</v>
      </c>
      <c r="O8261" s="32">
        <v>5.9328258588235303E-2</v>
      </c>
      <c r="P8261" s="82" t="s">
        <v>99</v>
      </c>
    </row>
    <row r="8262" spans="1:16" ht="48" x14ac:dyDescent="0.25">
      <c r="A8262" s="19">
        <v>44162</v>
      </c>
      <c r="B8262" s="19">
        <v>44162</v>
      </c>
      <c r="C8262" s="93">
        <v>2020</v>
      </c>
      <c r="D8262" s="82" t="s">
        <v>13</v>
      </c>
      <c r="E8262" s="82" t="s">
        <v>112</v>
      </c>
      <c r="F8262" s="82" t="s">
        <v>28</v>
      </c>
      <c r="G8262" s="82" t="s">
        <v>6272</v>
      </c>
      <c r="H8262" s="82" t="s">
        <v>11019</v>
      </c>
      <c r="I8262" s="83">
        <v>1</v>
      </c>
      <c r="J8262" s="21">
        <v>1</v>
      </c>
      <c r="K8262" s="83">
        <v>0</v>
      </c>
      <c r="L8262" s="83">
        <v>0</v>
      </c>
      <c r="M8262" s="83">
        <v>0</v>
      </c>
      <c r="N8262" s="25">
        <v>0</v>
      </c>
      <c r="O8262" s="32">
        <v>0.01</v>
      </c>
      <c r="P8262" s="82" t="s">
        <v>99</v>
      </c>
    </row>
    <row r="8263" spans="1:16" ht="48" x14ac:dyDescent="0.25">
      <c r="A8263" s="19">
        <v>44166</v>
      </c>
      <c r="B8263" s="19">
        <v>44167</v>
      </c>
      <c r="C8263" s="93">
        <v>2020</v>
      </c>
      <c r="D8263" s="82" t="s">
        <v>115</v>
      </c>
      <c r="E8263" s="82" t="s">
        <v>116</v>
      </c>
      <c r="F8263" s="36" t="s">
        <v>24</v>
      </c>
      <c r="G8263" s="82" t="s">
        <v>11020</v>
      </c>
      <c r="H8263" s="82" t="s">
        <v>11021</v>
      </c>
      <c r="I8263" s="83">
        <v>2</v>
      </c>
      <c r="J8263" s="21">
        <v>2</v>
      </c>
      <c r="K8263" s="83">
        <v>0</v>
      </c>
      <c r="L8263" s="83">
        <v>0</v>
      </c>
      <c r="M8263" s="83">
        <v>0</v>
      </c>
      <c r="N8263" s="25">
        <v>0</v>
      </c>
      <c r="O8263" s="32">
        <v>9.6799999999999997E-2</v>
      </c>
      <c r="P8263" s="82" t="s">
        <v>99</v>
      </c>
    </row>
    <row r="8264" spans="1:16" ht="96" x14ac:dyDescent="0.25">
      <c r="A8264" s="19">
        <v>44170</v>
      </c>
      <c r="B8264" s="19">
        <v>44170</v>
      </c>
      <c r="C8264" s="93">
        <v>2020</v>
      </c>
      <c r="D8264" s="82" t="s">
        <v>115</v>
      </c>
      <c r="E8264" s="82" t="s">
        <v>116</v>
      </c>
      <c r="F8264" s="36" t="s">
        <v>36</v>
      </c>
      <c r="G8264" s="82" t="s">
        <v>414</v>
      </c>
      <c r="H8264" s="82" t="s">
        <v>11022</v>
      </c>
      <c r="I8264" s="83">
        <v>3</v>
      </c>
      <c r="J8264" s="21">
        <v>19</v>
      </c>
      <c r="K8264" s="83">
        <v>0</v>
      </c>
      <c r="L8264" s="83">
        <v>0</v>
      </c>
      <c r="M8264" s="83">
        <v>0</v>
      </c>
      <c r="N8264" s="25">
        <v>0</v>
      </c>
      <c r="O8264" s="32">
        <v>0.21578887000000002</v>
      </c>
      <c r="P8264" s="82" t="s">
        <v>99</v>
      </c>
    </row>
    <row r="8265" spans="1:16" ht="72" x14ac:dyDescent="0.25">
      <c r="A8265" s="19">
        <v>44172</v>
      </c>
      <c r="B8265" s="19">
        <v>44172</v>
      </c>
      <c r="C8265" s="93">
        <v>2020</v>
      </c>
      <c r="D8265" s="82" t="s">
        <v>115</v>
      </c>
      <c r="E8265" s="82" t="s">
        <v>116</v>
      </c>
      <c r="F8265" s="36" t="s">
        <v>165</v>
      </c>
      <c r="G8265" s="82" t="s">
        <v>1030</v>
      </c>
      <c r="H8265" s="82" t="s">
        <v>11023</v>
      </c>
      <c r="I8265" s="83">
        <v>0</v>
      </c>
      <c r="J8265" s="21">
        <v>5</v>
      </c>
      <c r="K8265" s="83">
        <v>0</v>
      </c>
      <c r="L8265" s="83">
        <v>0</v>
      </c>
      <c r="M8265" s="83">
        <v>0</v>
      </c>
      <c r="N8265" s="25">
        <v>0</v>
      </c>
      <c r="O8265" s="32">
        <v>1.9836486999999996E-2</v>
      </c>
      <c r="P8265" s="82" t="s">
        <v>99</v>
      </c>
    </row>
    <row r="8266" spans="1:16" ht="72" x14ac:dyDescent="0.25">
      <c r="A8266" s="19">
        <v>44173</v>
      </c>
      <c r="B8266" s="19">
        <v>44173</v>
      </c>
      <c r="C8266" s="93">
        <v>2020</v>
      </c>
      <c r="D8266" s="82" t="s">
        <v>115</v>
      </c>
      <c r="E8266" s="82" t="s">
        <v>116</v>
      </c>
      <c r="F8266" s="82" t="s">
        <v>51</v>
      </c>
      <c r="G8266" s="82" t="s">
        <v>11024</v>
      </c>
      <c r="H8266" s="82" t="s">
        <v>11025</v>
      </c>
      <c r="I8266" s="83">
        <v>3</v>
      </c>
      <c r="J8266" s="21">
        <v>38</v>
      </c>
      <c r="K8266" s="83">
        <v>0</v>
      </c>
      <c r="L8266" s="83">
        <v>0</v>
      </c>
      <c r="M8266" s="83">
        <v>0</v>
      </c>
      <c r="N8266" s="25">
        <v>0</v>
      </c>
      <c r="O8266" s="32">
        <v>0.79642199999999996</v>
      </c>
      <c r="P8266" s="82" t="s">
        <v>99</v>
      </c>
    </row>
    <row r="8267" spans="1:16" ht="60" x14ac:dyDescent="0.25">
      <c r="A8267" s="19">
        <v>44175</v>
      </c>
      <c r="B8267" s="19">
        <v>44175</v>
      </c>
      <c r="C8267" s="93">
        <v>2020</v>
      </c>
      <c r="D8267" s="82" t="s">
        <v>13</v>
      </c>
      <c r="E8267" s="82" t="s">
        <v>125</v>
      </c>
      <c r="F8267" s="82" t="s">
        <v>62</v>
      </c>
      <c r="G8267" s="82" t="s">
        <v>10847</v>
      </c>
      <c r="H8267" s="82" t="s">
        <v>11026</v>
      </c>
      <c r="I8267" s="83">
        <v>0</v>
      </c>
      <c r="J8267" s="21">
        <v>5</v>
      </c>
      <c r="K8267" s="83">
        <v>0</v>
      </c>
      <c r="L8267" s="83">
        <v>0</v>
      </c>
      <c r="M8267" s="83">
        <v>0</v>
      </c>
      <c r="N8267" s="25">
        <v>0</v>
      </c>
      <c r="O8267" s="32">
        <v>1.5445E-2</v>
      </c>
      <c r="P8267" s="82" t="s">
        <v>99</v>
      </c>
    </row>
    <row r="8268" spans="1:16" ht="60" x14ac:dyDescent="0.25">
      <c r="A8268" s="19">
        <v>44176</v>
      </c>
      <c r="B8268" s="19">
        <v>44176</v>
      </c>
      <c r="C8268" s="93">
        <v>2020</v>
      </c>
      <c r="D8268" s="82" t="s">
        <v>115</v>
      </c>
      <c r="E8268" s="82" t="s">
        <v>116</v>
      </c>
      <c r="F8268" s="36" t="s">
        <v>97</v>
      </c>
      <c r="G8268" s="82" t="s">
        <v>4323</v>
      </c>
      <c r="H8268" s="82" t="s">
        <v>11027</v>
      </c>
      <c r="I8268" s="83">
        <v>0</v>
      </c>
      <c r="J8268" s="21">
        <v>17</v>
      </c>
      <c r="K8268" s="83">
        <v>0</v>
      </c>
      <c r="L8268" s="83">
        <v>0</v>
      </c>
      <c r="M8268" s="83">
        <v>0</v>
      </c>
      <c r="N8268" s="25">
        <v>0</v>
      </c>
      <c r="O8268" s="32">
        <v>3.5602104641860461</v>
      </c>
      <c r="P8268" s="82" t="s">
        <v>99</v>
      </c>
    </row>
    <row r="8269" spans="1:16" ht="48" x14ac:dyDescent="0.25">
      <c r="A8269" s="19">
        <v>44176</v>
      </c>
      <c r="B8269" s="19">
        <v>44176</v>
      </c>
      <c r="C8269" s="93">
        <v>2020</v>
      </c>
      <c r="D8269" s="82" t="s">
        <v>115</v>
      </c>
      <c r="E8269" s="82" t="s">
        <v>116</v>
      </c>
      <c r="F8269" s="36" t="s">
        <v>62</v>
      </c>
      <c r="G8269" s="82" t="s">
        <v>9542</v>
      </c>
      <c r="H8269" s="82" t="s">
        <v>11028</v>
      </c>
      <c r="I8269" s="83">
        <v>2</v>
      </c>
      <c r="J8269" s="21">
        <v>9</v>
      </c>
      <c r="K8269" s="83">
        <v>0</v>
      </c>
      <c r="L8269" s="83">
        <v>0</v>
      </c>
      <c r="M8269" s="83">
        <v>0</v>
      </c>
      <c r="N8269" s="25">
        <v>0</v>
      </c>
      <c r="O8269" s="32">
        <v>0.32124404220930236</v>
      </c>
      <c r="P8269" s="82" t="s">
        <v>99</v>
      </c>
    </row>
    <row r="8270" spans="1:16" ht="72" x14ac:dyDescent="0.25">
      <c r="A8270" s="19">
        <v>44177</v>
      </c>
      <c r="B8270" s="19">
        <v>44177</v>
      </c>
      <c r="C8270" s="93">
        <v>2020</v>
      </c>
      <c r="D8270" s="82" t="s">
        <v>13</v>
      </c>
      <c r="E8270" s="82" t="s">
        <v>149</v>
      </c>
      <c r="F8270" s="36" t="s">
        <v>97</v>
      </c>
      <c r="G8270" s="82" t="s">
        <v>11029</v>
      </c>
      <c r="H8270" s="82" t="s">
        <v>11030</v>
      </c>
      <c r="I8270" s="83">
        <v>0</v>
      </c>
      <c r="J8270" s="21">
        <v>9</v>
      </c>
      <c r="K8270" s="83">
        <v>0</v>
      </c>
      <c r="L8270" s="83">
        <v>0</v>
      </c>
      <c r="M8270" s="83">
        <v>0</v>
      </c>
      <c r="N8270" s="25">
        <v>0</v>
      </c>
      <c r="O8270" s="32">
        <v>0.01</v>
      </c>
      <c r="P8270" s="82" t="s">
        <v>99</v>
      </c>
    </row>
    <row r="8271" spans="1:16" ht="72" x14ac:dyDescent="0.25">
      <c r="A8271" s="19">
        <v>44177</v>
      </c>
      <c r="B8271" s="19">
        <v>44177</v>
      </c>
      <c r="C8271" s="93">
        <v>2020</v>
      </c>
      <c r="D8271" s="82" t="s">
        <v>115</v>
      </c>
      <c r="E8271" s="82" t="s">
        <v>116</v>
      </c>
      <c r="F8271" s="36" t="s">
        <v>162</v>
      </c>
      <c r="G8271" s="82" t="s">
        <v>1224</v>
      </c>
      <c r="H8271" s="82" t="s">
        <v>11031</v>
      </c>
      <c r="I8271" s="83">
        <v>0</v>
      </c>
      <c r="J8271" s="21">
        <v>80</v>
      </c>
      <c r="K8271" s="83">
        <v>2</v>
      </c>
      <c r="L8271" s="83">
        <v>0</v>
      </c>
      <c r="M8271" s="83">
        <v>0</v>
      </c>
      <c r="N8271" s="25">
        <v>0</v>
      </c>
      <c r="O8271" s="32">
        <v>5.3325758588235302E-2</v>
      </c>
      <c r="P8271" s="82" t="s">
        <v>99</v>
      </c>
    </row>
    <row r="8272" spans="1:16" ht="72" x14ac:dyDescent="0.25">
      <c r="A8272" s="19">
        <v>44178</v>
      </c>
      <c r="B8272" s="19">
        <v>44178</v>
      </c>
      <c r="C8272" s="93">
        <v>2020</v>
      </c>
      <c r="D8272" s="82" t="s">
        <v>115</v>
      </c>
      <c r="E8272" s="82" t="s">
        <v>116</v>
      </c>
      <c r="F8272" s="36" t="s">
        <v>19</v>
      </c>
      <c r="G8272" s="82" t="s">
        <v>10726</v>
      </c>
      <c r="H8272" s="82" t="s">
        <v>11032</v>
      </c>
      <c r="I8272" s="83">
        <v>2</v>
      </c>
      <c r="J8272" s="21">
        <v>8</v>
      </c>
      <c r="K8272" s="83">
        <v>0</v>
      </c>
      <c r="L8272" s="83">
        <v>0</v>
      </c>
      <c r="M8272" s="83">
        <v>0</v>
      </c>
      <c r="N8272" s="25">
        <v>0</v>
      </c>
      <c r="O8272" s="32">
        <v>0.20489887000000001</v>
      </c>
      <c r="P8272" s="82" t="s">
        <v>99</v>
      </c>
    </row>
    <row r="8273" spans="1:16" ht="48" x14ac:dyDescent="0.25">
      <c r="A8273" s="19">
        <v>44178</v>
      </c>
      <c r="B8273" s="19">
        <v>44178</v>
      </c>
      <c r="C8273" s="93">
        <v>2020</v>
      </c>
      <c r="D8273" s="82" t="s">
        <v>13</v>
      </c>
      <c r="E8273" s="82" t="s">
        <v>112</v>
      </c>
      <c r="F8273" s="36" t="s">
        <v>28</v>
      </c>
      <c r="G8273" s="82" t="s">
        <v>698</v>
      </c>
      <c r="H8273" s="82" t="s">
        <v>11033</v>
      </c>
      <c r="I8273" s="83">
        <v>0</v>
      </c>
      <c r="J8273" s="21">
        <v>140</v>
      </c>
      <c r="K8273" s="83">
        <v>0</v>
      </c>
      <c r="L8273" s="83">
        <v>0</v>
      </c>
      <c r="M8273" s="83">
        <v>0</v>
      </c>
      <c r="N8273" s="25">
        <v>0</v>
      </c>
      <c r="O8273" s="32">
        <v>0.01</v>
      </c>
      <c r="P8273" s="82" t="s">
        <v>99</v>
      </c>
    </row>
    <row r="8274" spans="1:16" ht="72" x14ac:dyDescent="0.25">
      <c r="A8274" s="19">
        <v>44178</v>
      </c>
      <c r="B8274" s="19">
        <v>44178</v>
      </c>
      <c r="C8274" s="93">
        <v>2020</v>
      </c>
      <c r="D8274" s="82" t="s">
        <v>13</v>
      </c>
      <c r="E8274" s="82" t="s">
        <v>173</v>
      </c>
      <c r="F8274" s="36" t="s">
        <v>69</v>
      </c>
      <c r="G8274" s="82" t="s">
        <v>2406</v>
      </c>
      <c r="H8274" s="82" t="s">
        <v>11034</v>
      </c>
      <c r="I8274" s="83">
        <v>0</v>
      </c>
      <c r="J8274" s="21">
        <v>0</v>
      </c>
      <c r="K8274" s="83">
        <v>0</v>
      </c>
      <c r="L8274" s="83">
        <v>0</v>
      </c>
      <c r="M8274" s="83">
        <v>0</v>
      </c>
      <c r="N8274" s="25">
        <v>0</v>
      </c>
      <c r="O8274" s="32">
        <v>3.6863751662790691</v>
      </c>
      <c r="P8274" s="82" t="s">
        <v>99</v>
      </c>
    </row>
    <row r="8275" spans="1:16" ht="48" x14ac:dyDescent="0.25">
      <c r="A8275" s="19">
        <v>44179</v>
      </c>
      <c r="B8275" s="19">
        <v>44179</v>
      </c>
      <c r="C8275" s="93">
        <v>2020</v>
      </c>
      <c r="D8275" s="82" t="s">
        <v>115</v>
      </c>
      <c r="E8275" s="82" t="s">
        <v>116</v>
      </c>
      <c r="F8275" s="36" t="s">
        <v>26</v>
      </c>
      <c r="G8275" s="82" t="s">
        <v>1799</v>
      </c>
      <c r="H8275" s="82" t="s">
        <v>11035</v>
      </c>
      <c r="I8275" s="83">
        <v>0</v>
      </c>
      <c r="J8275" s="21">
        <v>15</v>
      </c>
      <c r="K8275" s="83">
        <v>0</v>
      </c>
      <c r="L8275" s="83">
        <v>0</v>
      </c>
      <c r="M8275" s="83">
        <v>0</v>
      </c>
      <c r="N8275" s="25">
        <v>0</v>
      </c>
      <c r="O8275" s="32">
        <v>4.2185E-2</v>
      </c>
      <c r="P8275" s="82" t="s">
        <v>99</v>
      </c>
    </row>
    <row r="8276" spans="1:16" ht="60" x14ac:dyDescent="0.25">
      <c r="A8276" s="19">
        <v>44180</v>
      </c>
      <c r="B8276" s="19">
        <v>44180</v>
      </c>
      <c r="C8276" s="93">
        <v>2020</v>
      </c>
      <c r="D8276" s="82" t="s">
        <v>13</v>
      </c>
      <c r="E8276" s="82" t="s">
        <v>112</v>
      </c>
      <c r="F8276" s="36" t="s">
        <v>69</v>
      </c>
      <c r="G8276" s="82" t="s">
        <v>2839</v>
      </c>
      <c r="H8276" s="82" t="s">
        <v>11036</v>
      </c>
      <c r="I8276" s="83">
        <v>0</v>
      </c>
      <c r="J8276" s="21">
        <v>205</v>
      </c>
      <c r="K8276" s="83">
        <v>0</v>
      </c>
      <c r="L8276" s="83">
        <v>0</v>
      </c>
      <c r="M8276" s="83">
        <v>0</v>
      </c>
      <c r="N8276" s="25">
        <v>0</v>
      </c>
      <c r="O8276" s="32">
        <v>0.01</v>
      </c>
      <c r="P8276" s="82" t="s">
        <v>99</v>
      </c>
    </row>
    <row r="8277" spans="1:16" ht="48" x14ac:dyDescent="0.25">
      <c r="A8277" s="19">
        <v>44181</v>
      </c>
      <c r="B8277" s="19">
        <v>44181</v>
      </c>
      <c r="C8277" s="93">
        <v>2020</v>
      </c>
      <c r="D8277" s="82" t="s">
        <v>115</v>
      </c>
      <c r="E8277" s="82" t="s">
        <v>116</v>
      </c>
      <c r="F8277" s="36" t="s">
        <v>51</v>
      </c>
      <c r="G8277" s="82" t="s">
        <v>2083</v>
      </c>
      <c r="H8277" s="82" t="s">
        <v>11037</v>
      </c>
      <c r="I8277" s="83">
        <v>0</v>
      </c>
      <c r="J8277" s="21">
        <v>6</v>
      </c>
      <c r="K8277" s="83">
        <v>0</v>
      </c>
      <c r="L8277" s="83">
        <v>0</v>
      </c>
      <c r="M8277" s="83">
        <v>0</v>
      </c>
      <c r="N8277" s="25">
        <v>0</v>
      </c>
      <c r="O8277" s="32">
        <v>1.9836486999999996E-2</v>
      </c>
      <c r="P8277" s="82" t="s">
        <v>99</v>
      </c>
    </row>
    <row r="8278" spans="1:16" ht="60" x14ac:dyDescent="0.25">
      <c r="A8278" s="19">
        <v>44182</v>
      </c>
      <c r="B8278" s="19">
        <v>44182</v>
      </c>
      <c r="C8278" s="93">
        <v>2020</v>
      </c>
      <c r="D8278" s="82" t="s">
        <v>115</v>
      </c>
      <c r="E8278" s="82" t="s">
        <v>116</v>
      </c>
      <c r="F8278" s="82" t="s">
        <v>57</v>
      </c>
      <c r="G8278" s="82" t="s">
        <v>1288</v>
      </c>
      <c r="H8278" s="82" t="s">
        <v>11038</v>
      </c>
      <c r="I8278" s="83">
        <v>3</v>
      </c>
      <c r="J8278" s="21">
        <v>3</v>
      </c>
      <c r="K8278" s="83">
        <v>0</v>
      </c>
      <c r="L8278" s="83">
        <v>0</v>
      </c>
      <c r="M8278" s="83">
        <v>0</v>
      </c>
      <c r="N8278" s="25">
        <v>0</v>
      </c>
      <c r="O8278" s="32">
        <v>0.32690007720930236</v>
      </c>
      <c r="P8278" s="82" t="s">
        <v>99</v>
      </c>
    </row>
    <row r="8279" spans="1:16" ht="60" x14ac:dyDescent="0.25">
      <c r="A8279" s="19">
        <v>44182</v>
      </c>
      <c r="B8279" s="19">
        <v>44182</v>
      </c>
      <c r="C8279" s="93">
        <v>2020</v>
      </c>
      <c r="D8279" s="82" t="s">
        <v>13</v>
      </c>
      <c r="E8279" s="82" t="s">
        <v>173</v>
      </c>
      <c r="F8279" s="36" t="s">
        <v>36</v>
      </c>
      <c r="G8279" s="82" t="s">
        <v>11039</v>
      </c>
      <c r="H8279" s="82" t="s">
        <v>11040</v>
      </c>
      <c r="I8279" s="83">
        <v>0</v>
      </c>
      <c r="J8279" s="21">
        <v>1</v>
      </c>
      <c r="K8279" s="83">
        <v>0</v>
      </c>
      <c r="L8279" s="83">
        <v>0</v>
      </c>
      <c r="M8279" s="83">
        <v>0</v>
      </c>
      <c r="N8279" s="25">
        <v>0</v>
      </c>
      <c r="O8279" s="32">
        <v>5.1989258588235304E-2</v>
      </c>
      <c r="P8279" s="82" t="s">
        <v>99</v>
      </c>
    </row>
    <row r="8280" spans="1:16" ht="192" x14ac:dyDescent="0.25">
      <c r="A8280" s="19">
        <v>44182</v>
      </c>
      <c r="B8280" s="19">
        <v>44182</v>
      </c>
      <c r="C8280" s="93">
        <v>2020</v>
      </c>
      <c r="D8280" s="82" t="s">
        <v>34</v>
      </c>
      <c r="E8280" s="82" t="s">
        <v>35</v>
      </c>
      <c r="F8280" s="36" t="s">
        <v>162</v>
      </c>
      <c r="G8280" s="82" t="s">
        <v>2138</v>
      </c>
      <c r="H8280" s="82" t="s">
        <v>11041</v>
      </c>
      <c r="I8280" s="83">
        <v>0</v>
      </c>
      <c r="J8280" s="21">
        <v>8060</v>
      </c>
      <c r="K8280" s="83">
        <v>2100</v>
      </c>
      <c r="L8280" s="83">
        <v>0</v>
      </c>
      <c r="M8280" s="83">
        <v>2</v>
      </c>
      <c r="N8280" s="25">
        <v>0</v>
      </c>
      <c r="O8280" s="32">
        <v>7.5584497839999996</v>
      </c>
      <c r="P8280" s="82" t="s">
        <v>4834</v>
      </c>
    </row>
    <row r="8281" spans="1:16" ht="60" x14ac:dyDescent="0.25">
      <c r="A8281" s="19">
        <v>44184</v>
      </c>
      <c r="B8281" s="19">
        <v>44184</v>
      </c>
      <c r="C8281" s="93">
        <v>2020</v>
      </c>
      <c r="D8281" s="82" t="s">
        <v>115</v>
      </c>
      <c r="E8281" s="82" t="s">
        <v>352</v>
      </c>
      <c r="F8281" s="36" t="s">
        <v>97</v>
      </c>
      <c r="G8281" s="82" t="s">
        <v>97</v>
      </c>
      <c r="H8281" s="82" t="s">
        <v>11042</v>
      </c>
      <c r="I8281" s="83">
        <v>2</v>
      </c>
      <c r="J8281" s="21">
        <v>6</v>
      </c>
      <c r="K8281" s="83">
        <v>0</v>
      </c>
      <c r="L8281" s="83">
        <v>0</v>
      </c>
      <c r="M8281" s="83">
        <v>0</v>
      </c>
      <c r="N8281" s="25">
        <v>0</v>
      </c>
      <c r="O8281" s="32">
        <v>0</v>
      </c>
      <c r="P8281" s="82" t="s">
        <v>99</v>
      </c>
    </row>
    <row r="8282" spans="1:16" ht="72" x14ac:dyDescent="0.25">
      <c r="A8282" s="19">
        <v>44185</v>
      </c>
      <c r="B8282" s="19">
        <v>44186</v>
      </c>
      <c r="C8282" s="93">
        <v>2020</v>
      </c>
      <c r="D8282" s="82" t="s">
        <v>115</v>
      </c>
      <c r="E8282" s="82" t="s">
        <v>116</v>
      </c>
      <c r="F8282" s="36" t="s">
        <v>598</v>
      </c>
      <c r="G8282" s="82" t="s">
        <v>5866</v>
      </c>
      <c r="H8282" s="82" t="s">
        <v>11043</v>
      </c>
      <c r="I8282" s="83">
        <v>2</v>
      </c>
      <c r="J8282" s="21">
        <v>12</v>
      </c>
      <c r="K8282" s="83">
        <v>0</v>
      </c>
      <c r="L8282" s="83">
        <v>0</v>
      </c>
      <c r="M8282" s="83">
        <v>0</v>
      </c>
      <c r="N8282" s="25">
        <v>0</v>
      </c>
      <c r="O8282" s="32">
        <v>0.20925487000000004</v>
      </c>
      <c r="P8282" s="82" t="s">
        <v>99</v>
      </c>
    </row>
    <row r="8283" spans="1:16" ht="48" x14ac:dyDescent="0.25">
      <c r="A8283" s="19">
        <v>44186</v>
      </c>
      <c r="B8283" s="19">
        <v>44186</v>
      </c>
      <c r="C8283" s="93">
        <v>2020</v>
      </c>
      <c r="D8283" s="82" t="s">
        <v>115</v>
      </c>
      <c r="E8283" s="82" t="s">
        <v>116</v>
      </c>
      <c r="F8283" s="82" t="s">
        <v>51</v>
      </c>
      <c r="G8283" s="82" t="s">
        <v>310</v>
      </c>
      <c r="H8283" s="82" t="s">
        <v>11044</v>
      </c>
      <c r="I8283" s="83">
        <v>0</v>
      </c>
      <c r="J8283" s="21">
        <v>5</v>
      </c>
      <c r="K8283" s="83">
        <v>0</v>
      </c>
      <c r="L8283" s="83">
        <v>0</v>
      </c>
      <c r="M8283" s="83">
        <v>0</v>
      </c>
      <c r="N8283" s="25">
        <v>0</v>
      </c>
      <c r="O8283" s="32">
        <v>2.5281486999999998E-2</v>
      </c>
      <c r="P8283" s="82" t="s">
        <v>99</v>
      </c>
    </row>
    <row r="8284" spans="1:16" ht="84" x14ac:dyDescent="0.25">
      <c r="A8284" s="19">
        <v>44188</v>
      </c>
      <c r="B8284" s="19">
        <v>44188</v>
      </c>
      <c r="C8284" s="93">
        <v>2020</v>
      </c>
      <c r="D8284" s="82" t="s">
        <v>115</v>
      </c>
      <c r="E8284" s="82" t="s">
        <v>116</v>
      </c>
      <c r="F8284" s="82" t="s">
        <v>75</v>
      </c>
      <c r="G8284" s="82" t="s">
        <v>10438</v>
      </c>
      <c r="H8284" s="82" t="s">
        <v>11045</v>
      </c>
      <c r="I8284" s="83">
        <v>1</v>
      </c>
      <c r="J8284" s="21">
        <v>4</v>
      </c>
      <c r="K8284" s="83">
        <v>0</v>
      </c>
      <c r="L8284" s="83">
        <v>0</v>
      </c>
      <c r="M8284" s="83">
        <v>0</v>
      </c>
      <c r="N8284" s="25">
        <v>0</v>
      </c>
      <c r="O8284" s="32">
        <v>3.2670000000000008E-3</v>
      </c>
      <c r="P8284" s="82" t="s">
        <v>99</v>
      </c>
    </row>
    <row r="8285" spans="1:16" ht="72" x14ac:dyDescent="0.25">
      <c r="A8285" s="19">
        <v>44189</v>
      </c>
      <c r="B8285" s="19">
        <v>44189</v>
      </c>
      <c r="C8285" s="93">
        <v>2020</v>
      </c>
      <c r="D8285" s="82" t="s">
        <v>13</v>
      </c>
      <c r="E8285" s="82" t="s">
        <v>173</v>
      </c>
      <c r="F8285" s="82" t="s">
        <v>44</v>
      </c>
      <c r="G8285" s="82" t="s">
        <v>44</v>
      </c>
      <c r="H8285" s="82" t="s">
        <v>11046</v>
      </c>
      <c r="I8285" s="83">
        <v>1</v>
      </c>
      <c r="J8285" s="21">
        <v>2</v>
      </c>
      <c r="K8285" s="83">
        <v>0</v>
      </c>
      <c r="L8285" s="83">
        <v>0</v>
      </c>
      <c r="M8285" s="83">
        <v>0</v>
      </c>
      <c r="N8285" s="25">
        <v>0</v>
      </c>
      <c r="O8285" s="32">
        <v>7.0736745588235297E-2</v>
      </c>
      <c r="P8285" s="82" t="s">
        <v>99</v>
      </c>
    </row>
    <row r="8286" spans="1:16" ht="409.5" x14ac:dyDescent="0.25">
      <c r="A8286" s="19">
        <v>44189</v>
      </c>
      <c r="B8286" s="19">
        <v>44189</v>
      </c>
      <c r="C8286" s="93">
        <v>2020</v>
      </c>
      <c r="D8286" s="82" t="s">
        <v>34</v>
      </c>
      <c r="E8286" s="82" t="s">
        <v>182</v>
      </c>
      <c r="F8286" s="36" t="s">
        <v>162</v>
      </c>
      <c r="G8286" s="82" t="s">
        <v>11047</v>
      </c>
      <c r="H8286" s="82" t="s">
        <v>11048</v>
      </c>
      <c r="I8286" s="83">
        <v>0</v>
      </c>
      <c r="J8286" s="21">
        <v>609</v>
      </c>
      <c r="K8286" s="83">
        <v>150</v>
      </c>
      <c r="L8286" s="83">
        <v>2</v>
      </c>
      <c r="M8286" s="83">
        <v>1</v>
      </c>
      <c r="N8286" s="25">
        <v>0</v>
      </c>
      <c r="O8286" s="32">
        <v>8.3101499999999995E-2</v>
      </c>
      <c r="P8286" s="82" t="s">
        <v>99</v>
      </c>
    </row>
    <row r="8287" spans="1:16" ht="60" x14ac:dyDescent="0.25">
      <c r="A8287" s="19">
        <v>44190</v>
      </c>
      <c r="B8287" s="19">
        <v>44190</v>
      </c>
      <c r="C8287" s="93">
        <v>2020</v>
      </c>
      <c r="D8287" s="82" t="s">
        <v>13</v>
      </c>
      <c r="E8287" s="82" t="s">
        <v>125</v>
      </c>
      <c r="F8287" s="36" t="s">
        <v>28</v>
      </c>
      <c r="G8287" s="82" t="s">
        <v>698</v>
      </c>
      <c r="H8287" s="82" t="s">
        <v>11049</v>
      </c>
      <c r="I8287" s="83">
        <v>0</v>
      </c>
      <c r="J8287" s="21">
        <v>4</v>
      </c>
      <c r="K8287" s="83">
        <v>1</v>
      </c>
      <c r="L8287" s="83">
        <v>0</v>
      </c>
      <c r="M8287" s="83">
        <v>0</v>
      </c>
      <c r="N8287" s="25">
        <v>0</v>
      </c>
      <c r="O8287" s="32">
        <v>9.0042480000000008E-2</v>
      </c>
      <c r="P8287" s="82" t="s">
        <v>99</v>
      </c>
    </row>
    <row r="8288" spans="1:16" ht="48" x14ac:dyDescent="0.25">
      <c r="A8288" s="19">
        <v>44190</v>
      </c>
      <c r="B8288" s="19">
        <v>44190</v>
      </c>
      <c r="C8288" s="93">
        <v>2020</v>
      </c>
      <c r="D8288" s="82" t="s">
        <v>115</v>
      </c>
      <c r="E8288" s="82" t="s">
        <v>116</v>
      </c>
      <c r="F8288" s="36" t="s">
        <v>165</v>
      </c>
      <c r="G8288" s="82" t="s">
        <v>205</v>
      </c>
      <c r="H8288" s="82" t="s">
        <v>11050</v>
      </c>
      <c r="I8288" s="83">
        <v>0</v>
      </c>
      <c r="J8288" s="21">
        <v>12</v>
      </c>
      <c r="K8288" s="83">
        <v>0</v>
      </c>
      <c r="L8288" s="83">
        <v>0</v>
      </c>
      <c r="M8288" s="83">
        <v>0</v>
      </c>
      <c r="N8288" s="25">
        <v>0</v>
      </c>
      <c r="O8288" s="32">
        <v>0.12482799999999999</v>
      </c>
      <c r="P8288" s="82" t="s">
        <v>99</v>
      </c>
    </row>
    <row r="8289" spans="1:16" ht="60" x14ac:dyDescent="0.25">
      <c r="A8289" s="19">
        <v>44193</v>
      </c>
      <c r="B8289" s="19">
        <v>44193</v>
      </c>
      <c r="C8289" s="93">
        <v>2020</v>
      </c>
      <c r="D8289" s="82" t="s">
        <v>13</v>
      </c>
      <c r="E8289" s="82" t="s">
        <v>112</v>
      </c>
      <c r="F8289" s="82" t="s">
        <v>19</v>
      </c>
      <c r="G8289" s="82" t="s">
        <v>641</v>
      </c>
      <c r="H8289" s="82" t="s">
        <v>11051</v>
      </c>
      <c r="I8289" s="83">
        <v>1</v>
      </c>
      <c r="J8289" s="21">
        <v>6</v>
      </c>
      <c r="K8289" s="83">
        <v>1</v>
      </c>
      <c r="L8289" s="83">
        <v>0</v>
      </c>
      <c r="M8289" s="83">
        <v>0</v>
      </c>
      <c r="N8289" s="25">
        <v>0</v>
      </c>
      <c r="O8289" s="32">
        <v>1.2127500000000001E-3</v>
      </c>
      <c r="P8289" s="82" t="s">
        <v>99</v>
      </c>
    </row>
    <row r="8290" spans="1:16" ht="72" x14ac:dyDescent="0.25">
      <c r="A8290" s="19">
        <v>44195</v>
      </c>
      <c r="B8290" s="19">
        <v>44195</v>
      </c>
      <c r="C8290" s="93">
        <v>2020</v>
      </c>
      <c r="D8290" s="82" t="s">
        <v>115</v>
      </c>
      <c r="E8290" s="82" t="s">
        <v>116</v>
      </c>
      <c r="F8290" s="36" t="s">
        <v>55</v>
      </c>
      <c r="G8290" s="82" t="s">
        <v>421</v>
      </c>
      <c r="H8290" s="82" t="s">
        <v>11052</v>
      </c>
      <c r="I8290" s="83">
        <v>2</v>
      </c>
      <c r="J8290" s="21">
        <v>32</v>
      </c>
      <c r="K8290" s="83">
        <v>0</v>
      </c>
      <c r="L8290" s="83">
        <v>0</v>
      </c>
      <c r="M8290" s="83">
        <v>0</v>
      </c>
      <c r="N8290" s="25">
        <v>0</v>
      </c>
      <c r="O8290" s="32">
        <v>2.0469937220930232</v>
      </c>
      <c r="P8290" s="82" t="s">
        <v>99</v>
      </c>
    </row>
    <row r="8291" spans="1:16" ht="60" x14ac:dyDescent="0.25">
      <c r="A8291" s="19">
        <v>44195</v>
      </c>
      <c r="B8291" s="19">
        <v>44195</v>
      </c>
      <c r="C8291" s="93">
        <v>2020</v>
      </c>
      <c r="D8291" s="82" t="s">
        <v>13</v>
      </c>
      <c r="E8291" s="82" t="s">
        <v>125</v>
      </c>
      <c r="F8291" s="36" t="s">
        <v>75</v>
      </c>
      <c r="G8291" s="82" t="s">
        <v>11053</v>
      </c>
      <c r="H8291" s="82" t="s">
        <v>11054</v>
      </c>
      <c r="I8291" s="83">
        <v>0</v>
      </c>
      <c r="J8291" s="21">
        <v>4</v>
      </c>
      <c r="K8291" s="83">
        <v>0</v>
      </c>
      <c r="L8291" s="83">
        <v>0</v>
      </c>
      <c r="M8291" s="83">
        <v>0</v>
      </c>
      <c r="N8291" s="25">
        <v>0</v>
      </c>
      <c r="O8291" s="32">
        <v>3.0045510000000001E-2</v>
      </c>
      <c r="P8291" s="82" t="s">
        <v>99</v>
      </c>
    </row>
    <row r="8292" spans="1:16" ht="72" x14ac:dyDescent="0.25">
      <c r="A8292" s="19">
        <v>44196</v>
      </c>
      <c r="B8292" s="19">
        <v>44196</v>
      </c>
      <c r="C8292" s="93">
        <v>2020</v>
      </c>
      <c r="D8292" s="82" t="s">
        <v>115</v>
      </c>
      <c r="E8292" s="82" t="s">
        <v>116</v>
      </c>
      <c r="F8292" s="82" t="s">
        <v>30</v>
      </c>
      <c r="G8292" s="82" t="s">
        <v>8550</v>
      </c>
      <c r="H8292" s="82" t="s">
        <v>11055</v>
      </c>
      <c r="I8292" s="83">
        <v>0</v>
      </c>
      <c r="J8292" s="21">
        <v>20</v>
      </c>
      <c r="K8292" s="83">
        <v>0</v>
      </c>
      <c r="L8292" s="83">
        <v>0</v>
      </c>
      <c r="M8292" s="83">
        <v>0</v>
      </c>
      <c r="N8292" s="25">
        <v>0</v>
      </c>
      <c r="O8292" s="32">
        <v>0.66500500000000007</v>
      </c>
      <c r="P8292" s="82" t="s">
        <v>99</v>
      </c>
    </row>
    <row r="8293" spans="1:16" ht="72" x14ac:dyDescent="0.25">
      <c r="A8293" s="19">
        <v>44196</v>
      </c>
      <c r="B8293" s="19">
        <v>44197</v>
      </c>
      <c r="C8293" s="93">
        <v>2020</v>
      </c>
      <c r="D8293" s="82" t="s">
        <v>13</v>
      </c>
      <c r="E8293" s="82" t="s">
        <v>125</v>
      </c>
      <c r="F8293" s="36" t="s">
        <v>155</v>
      </c>
      <c r="G8293" s="82" t="s">
        <v>2468</v>
      </c>
      <c r="H8293" s="82" t="s">
        <v>11056</v>
      </c>
      <c r="I8293" s="83">
        <v>1</v>
      </c>
      <c r="J8293" s="21">
        <v>4</v>
      </c>
      <c r="K8293" s="83">
        <v>0</v>
      </c>
      <c r="L8293" s="83">
        <v>0</v>
      </c>
      <c r="M8293" s="83">
        <v>0</v>
      </c>
      <c r="N8293" s="25">
        <v>0</v>
      </c>
      <c r="O8293" s="32">
        <v>1.1089E-2</v>
      </c>
      <c r="P8293" s="82" t="s">
        <v>99</v>
      </c>
    </row>
    <row r="8294" spans="1:16" x14ac:dyDescent="0.25">
      <c r="A8294" s="19">
        <v>44195</v>
      </c>
      <c r="B8294" s="19">
        <v>44196</v>
      </c>
      <c r="C8294" s="93">
        <v>2020</v>
      </c>
      <c r="D8294" s="82" t="s">
        <v>34</v>
      </c>
      <c r="E8294" s="82" t="s">
        <v>95</v>
      </c>
      <c r="F8294" s="36" t="s">
        <v>24</v>
      </c>
      <c r="G8294" s="82">
        <v>13</v>
      </c>
      <c r="H8294" s="82" t="s">
        <v>11057</v>
      </c>
      <c r="I8294" s="83">
        <v>0</v>
      </c>
      <c r="J8294" s="21">
        <v>0</v>
      </c>
      <c r="K8294" s="83">
        <v>0</v>
      </c>
      <c r="L8294" s="83">
        <v>0</v>
      </c>
      <c r="M8294" s="83">
        <v>0</v>
      </c>
      <c r="N8294" s="25">
        <v>0</v>
      </c>
      <c r="O8294" s="32">
        <v>14.651238359999999</v>
      </c>
      <c r="P8294" s="82" t="s">
        <v>298</v>
      </c>
    </row>
    <row r="8295" spans="1:16" x14ac:dyDescent="0.25">
      <c r="A8295" s="19">
        <v>44195</v>
      </c>
      <c r="B8295" s="19">
        <v>44196</v>
      </c>
      <c r="C8295" s="93">
        <v>2020</v>
      </c>
      <c r="D8295" s="82" t="s">
        <v>34</v>
      </c>
      <c r="E8295" s="82" t="s">
        <v>95</v>
      </c>
      <c r="F8295" s="36" t="s">
        <v>21</v>
      </c>
      <c r="G8295" s="82">
        <v>17</v>
      </c>
      <c r="H8295" s="82" t="s">
        <v>11058</v>
      </c>
      <c r="I8295" s="83">
        <v>0</v>
      </c>
      <c r="J8295" s="21">
        <v>0</v>
      </c>
      <c r="K8295" s="83">
        <v>0</v>
      </c>
      <c r="L8295" s="83">
        <v>0</v>
      </c>
      <c r="M8295" s="83">
        <v>0</v>
      </c>
      <c r="N8295" s="25">
        <v>0</v>
      </c>
      <c r="O8295" s="32">
        <v>26.530080999999999</v>
      </c>
      <c r="P8295" s="82" t="s">
        <v>298</v>
      </c>
    </row>
    <row r="8296" spans="1:16" x14ac:dyDescent="0.25">
      <c r="A8296" s="19">
        <v>44195</v>
      </c>
      <c r="B8296" s="19">
        <v>44196</v>
      </c>
      <c r="C8296" s="93">
        <v>2020</v>
      </c>
      <c r="D8296" s="82" t="s">
        <v>34</v>
      </c>
      <c r="E8296" s="82" t="s">
        <v>95</v>
      </c>
      <c r="F8296" s="36" t="s">
        <v>21</v>
      </c>
      <c r="G8296" s="82">
        <v>9</v>
      </c>
      <c r="H8296" s="82" t="s">
        <v>11057</v>
      </c>
      <c r="I8296" s="83">
        <v>0</v>
      </c>
      <c r="J8296" s="21">
        <v>0</v>
      </c>
      <c r="K8296" s="83">
        <v>0</v>
      </c>
      <c r="L8296" s="83">
        <v>0</v>
      </c>
      <c r="M8296" s="83">
        <v>0</v>
      </c>
      <c r="N8296" s="25">
        <v>0</v>
      </c>
      <c r="O8296" s="32">
        <v>7.2573080000000001</v>
      </c>
      <c r="P8296" s="82" t="s">
        <v>298</v>
      </c>
    </row>
  </sheetData>
  <autoFilter ref="A1:P8296"/>
  <hyperlinks>
    <hyperlink ref="P8047" r:id="rId1" display="https://www.elsoldesanluis.com.mx/policiaca/mueren-ahogados-en-santa-maria-del-rio-5212793.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Ernesto Franco Vargas</dc:creator>
  <cp:lastModifiedBy>Karla Margarita Mendez Estrada</cp:lastModifiedBy>
  <dcterms:created xsi:type="dcterms:W3CDTF">2022-04-26T18:22:52Z</dcterms:created>
  <dcterms:modified xsi:type="dcterms:W3CDTF">2022-04-26T20:25:06Z</dcterms:modified>
</cp:coreProperties>
</file>